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3366DA55-7200-4B81-8242-6C99277B588F}"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 name="e00eb4de3c8a421cba9b8f4cb8546ec" sheetId="87" state="veryHidden" r:id="rId11"/>
  </sheets>
  <definedNames>
    <definedName name="_xlnm._FilterDatabase" localSheetId="6" hidden="1">Analysis!$A$6:$BI$90</definedName>
    <definedName name="_xlnm._FilterDatabase" localSheetId="8" hidden="1">Data!$A$1:$CA$677</definedName>
    <definedName name="_xlnm._FilterDatabase" localSheetId="7" hidden="1">WhatIf!$Q$1:$Y$387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14"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Z192" i="1" l="1"/>
  <c r="BY192" i="1"/>
  <c r="BX192" i="1"/>
  <c r="BZ93" i="1"/>
  <c r="BY93" i="1"/>
  <c r="BX93" i="1"/>
  <c r="BZ114" i="1"/>
  <c r="BY114" i="1"/>
  <c r="BX114" i="1"/>
  <c r="BZ146" i="1"/>
  <c r="BY146" i="1"/>
  <c r="BX146" i="1"/>
  <c r="AA103" i="31"/>
  <c r="X103" i="31"/>
  <c r="BZ86" i="1"/>
  <c r="BY86" i="1"/>
  <c r="BX86" i="1"/>
  <c r="BZ535" i="1"/>
  <c r="BY535" i="1"/>
  <c r="BX535" i="1"/>
  <c r="BZ457" i="1"/>
  <c r="BY457" i="1"/>
  <c r="BX457" i="1"/>
  <c r="BZ187" i="1"/>
  <c r="BY187" i="1"/>
  <c r="BX187" i="1"/>
  <c r="BZ61" i="1"/>
  <c r="BY61" i="1"/>
  <c r="BX61" i="1"/>
  <c r="AA363" i="31"/>
  <c r="X363" i="31"/>
  <c r="BZ454" i="1"/>
  <c r="BY454" i="1"/>
  <c r="BX454" i="1"/>
  <c r="BZ433" i="1"/>
  <c r="BY433" i="1"/>
  <c r="BX433" i="1"/>
  <c r="BZ409" i="1"/>
  <c r="BY409" i="1"/>
  <c r="BX409" i="1"/>
  <c r="BZ407" i="1"/>
  <c r="BY407" i="1"/>
  <c r="BX407" i="1"/>
  <c r="BZ334" i="1"/>
  <c r="BY334" i="1"/>
  <c r="BX334" i="1"/>
  <c r="AA358" i="31"/>
  <c r="X358" i="31"/>
  <c r="BZ505" i="1"/>
  <c r="BY505" i="1"/>
  <c r="BX505" i="1"/>
  <c r="BW192" i="1" l="1"/>
  <c r="BW114" i="1"/>
  <c r="BW93" i="1"/>
  <c r="BW146" i="1"/>
  <c r="BW86" i="1"/>
  <c r="BW457" i="1"/>
  <c r="BW187" i="1"/>
  <c r="BW535" i="1"/>
  <c r="BW61" i="1"/>
  <c r="BW454" i="1"/>
  <c r="BW409" i="1"/>
  <c r="BW334" i="1"/>
  <c r="BW407" i="1"/>
  <c r="BW433" i="1"/>
  <c r="BW505" i="1"/>
  <c r="AA70" i="31"/>
  <c r="X70" i="31"/>
  <c r="AA58" i="31"/>
  <c r="X58" i="31"/>
  <c r="AA42" i="31"/>
  <c r="X42" i="31"/>
  <c r="AA26" i="31"/>
  <c r="X26" i="31"/>
  <c r="AA78" i="31"/>
  <c r="X78" i="31"/>
  <c r="AA65" i="31"/>
  <c r="X65" i="31"/>
  <c r="AA50" i="31"/>
  <c r="X50" i="31"/>
  <c r="AA34" i="31"/>
  <c r="X34" i="31"/>
  <c r="AA75" i="31"/>
  <c r="X75" i="31"/>
  <c r="AA62" i="31"/>
  <c r="X62" i="31"/>
  <c r="AA47" i="31"/>
  <c r="X47" i="31"/>
  <c r="AA31" i="31"/>
  <c r="X31" i="31"/>
  <c r="AA43" i="31"/>
  <c r="X43" i="31"/>
  <c r="AA27" i="31"/>
  <c r="X27" i="31"/>
  <c r="AA59" i="31"/>
  <c r="X59" i="31"/>
  <c r="AA71" i="31"/>
  <c r="X71" i="31"/>
  <c r="AA293" i="31" l="1"/>
  <c r="X293" i="31"/>
  <c r="AA224" i="31"/>
  <c r="X224" i="31"/>
  <c r="AA155" i="31"/>
  <c r="X155" i="31"/>
  <c r="BZ501" i="1"/>
  <c r="BY501" i="1"/>
  <c r="BX501" i="1"/>
  <c r="A3" i="87"/>
  <c r="B3" i="87"/>
  <c r="C3" i="87"/>
  <c r="A1" i="87"/>
  <c r="B1" i="87" a="1"/>
  <c r="B1" i="87" s="1"/>
  <c r="C1" i="87"/>
  <c r="D1" i="87"/>
  <c r="E1" i="87"/>
  <c r="BZ677" i="1"/>
  <c r="BY677" i="1"/>
  <c r="BX677" i="1"/>
  <c r="BZ676" i="1"/>
  <c r="BY676" i="1"/>
  <c r="BX676" i="1"/>
  <c r="BZ675" i="1"/>
  <c r="BY675" i="1"/>
  <c r="BX675" i="1"/>
  <c r="BZ674" i="1"/>
  <c r="BY674" i="1"/>
  <c r="BX674" i="1"/>
  <c r="BZ673" i="1"/>
  <c r="BY673" i="1"/>
  <c r="BX673" i="1"/>
  <c r="BZ672" i="1"/>
  <c r="BY672" i="1"/>
  <c r="BX672" i="1"/>
  <c r="BZ671" i="1"/>
  <c r="BY671" i="1"/>
  <c r="BX671" i="1"/>
  <c r="BZ670" i="1"/>
  <c r="BY670" i="1"/>
  <c r="BX670" i="1"/>
  <c r="BZ669" i="1"/>
  <c r="BY669" i="1"/>
  <c r="BX669" i="1"/>
  <c r="BZ668" i="1"/>
  <c r="BY668" i="1"/>
  <c r="BX668" i="1"/>
  <c r="BZ667" i="1"/>
  <c r="BY667" i="1"/>
  <c r="BX667" i="1"/>
  <c r="BZ666" i="1"/>
  <c r="BY666" i="1"/>
  <c r="BX666" i="1"/>
  <c r="BZ665" i="1"/>
  <c r="BY665" i="1"/>
  <c r="BX665" i="1"/>
  <c r="BZ664" i="1"/>
  <c r="BY664" i="1"/>
  <c r="BX664" i="1"/>
  <c r="BZ663" i="1"/>
  <c r="BY663" i="1"/>
  <c r="BX663" i="1"/>
  <c r="BZ662" i="1"/>
  <c r="BY662" i="1"/>
  <c r="BX662" i="1"/>
  <c r="BZ661" i="1"/>
  <c r="BY661" i="1"/>
  <c r="BX661" i="1"/>
  <c r="BZ660" i="1"/>
  <c r="BY660" i="1"/>
  <c r="BX660" i="1"/>
  <c r="BZ659" i="1"/>
  <c r="BY659" i="1"/>
  <c r="BX659" i="1"/>
  <c r="BZ658" i="1"/>
  <c r="BY658" i="1"/>
  <c r="BX658" i="1"/>
  <c r="BZ657" i="1"/>
  <c r="BY657" i="1"/>
  <c r="BX657" i="1"/>
  <c r="BZ656" i="1"/>
  <c r="BY656" i="1"/>
  <c r="BX656" i="1"/>
  <c r="BZ655" i="1"/>
  <c r="BY655" i="1"/>
  <c r="BX655" i="1"/>
  <c r="BZ654" i="1"/>
  <c r="BY654" i="1"/>
  <c r="BX654" i="1"/>
  <c r="BZ653" i="1"/>
  <c r="BY653" i="1"/>
  <c r="BX653" i="1"/>
  <c r="BZ652" i="1"/>
  <c r="BY652" i="1"/>
  <c r="BX652" i="1"/>
  <c r="BZ651" i="1"/>
  <c r="BY651" i="1"/>
  <c r="BX651" i="1"/>
  <c r="BZ650" i="1"/>
  <c r="BY650" i="1"/>
  <c r="BX650" i="1"/>
  <c r="BZ649" i="1"/>
  <c r="BY649" i="1"/>
  <c r="BX649" i="1"/>
  <c r="BZ648" i="1"/>
  <c r="BY648" i="1"/>
  <c r="BX648" i="1"/>
  <c r="BZ647" i="1"/>
  <c r="BY647" i="1"/>
  <c r="BX647" i="1"/>
  <c r="BZ646" i="1"/>
  <c r="BY646" i="1"/>
  <c r="BX646" i="1"/>
  <c r="BZ645" i="1"/>
  <c r="BY645" i="1"/>
  <c r="BX645" i="1"/>
  <c r="BZ644" i="1"/>
  <c r="BY644" i="1"/>
  <c r="BX644" i="1"/>
  <c r="BZ643" i="1"/>
  <c r="BY643" i="1"/>
  <c r="BX643" i="1"/>
  <c r="BZ642" i="1"/>
  <c r="BY642" i="1"/>
  <c r="BX642" i="1"/>
  <c r="BZ641" i="1"/>
  <c r="BY641" i="1"/>
  <c r="BX641" i="1"/>
  <c r="BZ640" i="1"/>
  <c r="BY640" i="1"/>
  <c r="BX640" i="1"/>
  <c r="BZ639" i="1"/>
  <c r="BY639" i="1"/>
  <c r="BX639" i="1"/>
  <c r="BZ638" i="1"/>
  <c r="BY638" i="1"/>
  <c r="BX638" i="1"/>
  <c r="BZ637" i="1"/>
  <c r="BY637" i="1"/>
  <c r="BX637" i="1"/>
  <c r="BZ636" i="1"/>
  <c r="BY636" i="1"/>
  <c r="BX636" i="1"/>
  <c r="BZ635" i="1"/>
  <c r="BY635" i="1"/>
  <c r="BX635" i="1"/>
  <c r="BZ634" i="1"/>
  <c r="BY634" i="1"/>
  <c r="BX634" i="1"/>
  <c r="BZ633" i="1"/>
  <c r="BY633" i="1"/>
  <c r="BX633" i="1"/>
  <c r="BZ632" i="1"/>
  <c r="BY632" i="1"/>
  <c r="BX632"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4" i="1"/>
  <c r="BY504" i="1"/>
  <c r="BX504" i="1"/>
  <c r="BZ503" i="1"/>
  <c r="BY503" i="1"/>
  <c r="BX503" i="1"/>
  <c r="BZ502" i="1"/>
  <c r="BY502" i="1"/>
  <c r="BX502"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6" i="1"/>
  <c r="BY456" i="1"/>
  <c r="BX456" i="1"/>
  <c r="BZ455" i="1"/>
  <c r="BY455" i="1"/>
  <c r="BX455"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8" i="1"/>
  <c r="BY408" i="1"/>
  <c r="BX408"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363" i="1"/>
  <c r="BY363" i="1"/>
  <c r="BX363" i="1"/>
  <c r="BZ361" i="1"/>
  <c r="BY361" i="1"/>
  <c r="BX361" i="1"/>
  <c r="BZ362" i="1"/>
  <c r="BY362" i="1"/>
  <c r="BX362" i="1"/>
  <c r="BZ360" i="1"/>
  <c r="BY360" i="1"/>
  <c r="BX360" i="1"/>
  <c r="BZ198" i="1"/>
  <c r="BY198" i="1"/>
  <c r="BX198" i="1"/>
  <c r="BZ197" i="1"/>
  <c r="BY197" i="1"/>
  <c r="BX197" i="1"/>
  <c r="BZ196" i="1"/>
  <c r="BY196" i="1"/>
  <c r="BX196" i="1"/>
  <c r="BZ195" i="1"/>
  <c r="BY195" i="1"/>
  <c r="BX195" i="1"/>
  <c r="BZ194" i="1"/>
  <c r="BY194" i="1"/>
  <c r="BX194" i="1"/>
  <c r="BZ193" i="1"/>
  <c r="BY193" i="1"/>
  <c r="BX193" i="1"/>
  <c r="BZ191" i="1"/>
  <c r="BY191" i="1"/>
  <c r="BX191" i="1"/>
  <c r="BZ190" i="1"/>
  <c r="BY190" i="1"/>
  <c r="BX190" i="1"/>
  <c r="BZ189" i="1"/>
  <c r="BY189" i="1"/>
  <c r="BX189" i="1"/>
  <c r="BZ188" i="1"/>
  <c r="BY188" i="1"/>
  <c r="BX188"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2" i="1"/>
  <c r="BY92" i="1"/>
  <c r="BX92" i="1"/>
  <c r="BZ91" i="1"/>
  <c r="BY91" i="1"/>
  <c r="BX91" i="1"/>
  <c r="BZ90" i="1"/>
  <c r="BY90" i="1"/>
  <c r="BX90" i="1"/>
  <c r="BZ89" i="1"/>
  <c r="BY89" i="1"/>
  <c r="BX89" i="1"/>
  <c r="BZ88" i="1"/>
  <c r="BY88" i="1"/>
  <c r="BX88" i="1"/>
  <c r="BZ87" i="1"/>
  <c r="BY87" i="1"/>
  <c r="BX87"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AA344" i="31"/>
  <c r="X344" i="31"/>
  <c r="AA361" i="31"/>
  <c r="X361" i="31"/>
  <c r="AA97" i="31"/>
  <c r="X97" i="31"/>
  <c r="AA364" i="31"/>
  <c r="X364" i="31"/>
  <c r="AA370" i="31"/>
  <c r="X370" i="31"/>
  <c r="BW501" i="1" l="1"/>
  <c r="BW307" i="1"/>
  <c r="BW675" i="1"/>
  <c r="BW550" i="1"/>
  <c r="BW253" i="1"/>
  <c r="BW467" i="1"/>
  <c r="BW482" i="1"/>
  <c r="BW531" i="1"/>
  <c r="BW549" i="1"/>
  <c r="BW306" i="1"/>
  <c r="BW665" i="1"/>
  <c r="BW218" i="1"/>
  <c r="BW3" i="1"/>
  <c r="BW390" i="1"/>
  <c r="BW492" i="1"/>
  <c r="BW638" i="1"/>
  <c r="BW301" i="1"/>
  <c r="BW326" i="1"/>
  <c r="BW147" i="1"/>
  <c r="BW7" i="1"/>
  <c r="BW116" i="1"/>
  <c r="BW363" i="1"/>
  <c r="BW247" i="1"/>
  <c r="BW375" i="1"/>
  <c r="BW395" i="1"/>
  <c r="BW28" i="1"/>
  <c r="BW140" i="1"/>
  <c r="BW186" i="1"/>
  <c r="BW277" i="1"/>
  <c r="BW299" i="1"/>
  <c r="BW380" i="1"/>
  <c r="BW627" i="1"/>
  <c r="BW635" i="1"/>
  <c r="BW644" i="1"/>
  <c r="BW24" i="1"/>
  <c r="BW30" i="1"/>
  <c r="BW56" i="1"/>
  <c r="BW98" i="1"/>
  <c r="BW105" i="1"/>
  <c r="BW112" i="1"/>
  <c r="BW136" i="1"/>
  <c r="BW240" i="1"/>
  <c r="BW250" i="1"/>
  <c r="BW316" i="1"/>
  <c r="BW17" i="1"/>
  <c r="BW34" i="1"/>
  <c r="BW47" i="1"/>
  <c r="BW55" i="1"/>
  <c r="BW636" i="1"/>
  <c r="BW66" i="1"/>
  <c r="BW121" i="1"/>
  <c r="BW189" i="1"/>
  <c r="BW196" i="1"/>
  <c r="BW376" i="1"/>
  <c r="BW379" i="1"/>
  <c r="BW522" i="1"/>
  <c r="BW551" i="1"/>
  <c r="BW5" i="1"/>
  <c r="BW6" i="1"/>
  <c r="BW415" i="1"/>
  <c r="BW540" i="1"/>
  <c r="BW610" i="1"/>
  <c r="BW639" i="1"/>
  <c r="BW384" i="1"/>
  <c r="BW413" i="1"/>
  <c r="BW431" i="1"/>
  <c r="BW360" i="1"/>
  <c r="BW208" i="1"/>
  <c r="BW370" i="1"/>
  <c r="BW397" i="1"/>
  <c r="BW399" i="1"/>
  <c r="BW527" i="1"/>
  <c r="BW166" i="1"/>
  <c r="BW168" i="1"/>
  <c r="BW329" i="1"/>
  <c r="BW411" i="1"/>
  <c r="BW430" i="1"/>
  <c r="BW546" i="1"/>
  <c r="BW641" i="1"/>
  <c r="BW21" i="1"/>
  <c r="BW40" i="1"/>
  <c r="BW108" i="1"/>
  <c r="BW287" i="1"/>
  <c r="BW324" i="1"/>
  <c r="BW520" i="1"/>
  <c r="BW559" i="1"/>
  <c r="BW657" i="1"/>
  <c r="BW659" i="1"/>
  <c r="BW22" i="1"/>
  <c r="BW42" i="1"/>
  <c r="BW107" i="1"/>
  <c r="BW119" i="1"/>
  <c r="BW123" i="1"/>
  <c r="BW197" i="1"/>
  <c r="BW238" i="1"/>
  <c r="BW239" i="1"/>
  <c r="BW254" i="1"/>
  <c r="BW262" i="1"/>
  <c r="BW290" i="1"/>
  <c r="BW305" i="1"/>
  <c r="BW315" i="1"/>
  <c r="BW365" i="1"/>
  <c r="BW369" i="1"/>
  <c r="BW471" i="1"/>
  <c r="BW504" i="1"/>
  <c r="BW576" i="1"/>
  <c r="BW618" i="1"/>
  <c r="BW651" i="1"/>
  <c r="BW652" i="1"/>
  <c r="BW664" i="1"/>
  <c r="BW317" i="1"/>
  <c r="BW36" i="1"/>
  <c r="BW46" i="1"/>
  <c r="BW54" i="1"/>
  <c r="BW73" i="1"/>
  <c r="BW83" i="1"/>
  <c r="BW113" i="1"/>
  <c r="BW153" i="1"/>
  <c r="BW261" i="1"/>
  <c r="BW267" i="1"/>
  <c r="BW302" i="1"/>
  <c r="BW327" i="1"/>
  <c r="BW331" i="1"/>
  <c r="BW340" i="1"/>
  <c r="BW398" i="1"/>
  <c r="BW445" i="1"/>
  <c r="BW619" i="1"/>
  <c r="BW382" i="1"/>
  <c r="BW4" i="1"/>
  <c r="BW12" i="1"/>
  <c r="BW27" i="1"/>
  <c r="BW29" i="1"/>
  <c r="BW134" i="1"/>
  <c r="BW143" i="1"/>
  <c r="BW176" i="1"/>
  <c r="BW283" i="1"/>
  <c r="BW321" i="1"/>
  <c r="BW422" i="1"/>
  <c r="BW534" i="1"/>
  <c r="BW570" i="1"/>
  <c r="BW585" i="1"/>
  <c r="BW587" i="1"/>
  <c r="BW16" i="1"/>
  <c r="BW95" i="1"/>
  <c r="BW104" i="1"/>
  <c r="BW122" i="1"/>
  <c r="BW268" i="1"/>
  <c r="BW312" i="1"/>
  <c r="BW333" i="1"/>
  <c r="BW526" i="1"/>
  <c r="BW532" i="1"/>
  <c r="BW597" i="1"/>
  <c r="BW599" i="1"/>
  <c r="BW605" i="1"/>
  <c r="BW622" i="1"/>
  <c r="BW15" i="1"/>
  <c r="BW51" i="1"/>
  <c r="BW77" i="1"/>
  <c r="BW81" i="1"/>
  <c r="BW142" i="1"/>
  <c r="BW144" i="1"/>
  <c r="BW145" i="1"/>
  <c r="BW194" i="1"/>
  <c r="BW269" i="1"/>
  <c r="BW368" i="1"/>
  <c r="BW529" i="1"/>
  <c r="BW563" i="1"/>
  <c r="BW614" i="1"/>
  <c r="BW25" i="1"/>
  <c r="BW341" i="1"/>
  <c r="BW378" i="1"/>
  <c r="BW466" i="1"/>
  <c r="BW13" i="1"/>
  <c r="BW20" i="1"/>
  <c r="BW38" i="1"/>
  <c r="BW74" i="1"/>
  <c r="BW79" i="1"/>
  <c r="BW96" i="1"/>
  <c r="BW210" i="1"/>
  <c r="BW596" i="1"/>
  <c r="BW57" i="1"/>
  <c r="BW76" i="1"/>
  <c r="BW272" i="1"/>
  <c r="BW278" i="1"/>
  <c r="BW285" i="1"/>
  <c r="BW303" i="1"/>
  <c r="BW438" i="1"/>
  <c r="BW511" i="1"/>
  <c r="BW518" i="1"/>
  <c r="BW548" i="1"/>
  <c r="BW663" i="1"/>
  <c r="BW37" i="1"/>
  <c r="BW75" i="1"/>
  <c r="BW211" i="1"/>
  <c r="BW325" i="1"/>
  <c r="BW332" i="1"/>
  <c r="BW347" i="1"/>
  <c r="BW475" i="1"/>
  <c r="BW552" i="1"/>
  <c r="BW660" i="1"/>
  <c r="BW11" i="1"/>
  <c r="BW31" i="1"/>
  <c r="BW48" i="1"/>
  <c r="BW100" i="1"/>
  <c r="BW126" i="1"/>
  <c r="BW127" i="1"/>
  <c r="BW149" i="1"/>
  <c r="BW157" i="1"/>
  <c r="BW191" i="1"/>
  <c r="BW222" i="1"/>
  <c r="BW248" i="1"/>
  <c r="BW336" i="1"/>
  <c r="BW352" i="1"/>
  <c r="BW355" i="1"/>
  <c r="BW389" i="1"/>
  <c r="BW403" i="1"/>
  <c r="BW435" i="1"/>
  <c r="BW437" i="1"/>
  <c r="BW444" i="1"/>
  <c r="BW453" i="1"/>
  <c r="BW468" i="1"/>
  <c r="BW486" i="1"/>
  <c r="BW494" i="1"/>
  <c r="BW590" i="1"/>
  <c r="BW600" i="1"/>
  <c r="BW608" i="1"/>
  <c r="BW626" i="1"/>
  <c r="BW647" i="1"/>
  <c r="BW655" i="1"/>
  <c r="BW662" i="1"/>
  <c r="BW165" i="1"/>
  <c r="BW310" i="1"/>
  <c r="BW50" i="1"/>
  <c r="BW212" i="1"/>
  <c r="BW251" i="1"/>
  <c r="BW163" i="1"/>
  <c r="BW195" i="1"/>
  <c r="BW243" i="1"/>
  <c r="BW288" i="1"/>
  <c r="BW417" i="1"/>
  <c r="BW426" i="1"/>
  <c r="BW580" i="1"/>
  <c r="BW613" i="1"/>
  <c r="BW667" i="1"/>
  <c r="BW656" i="1"/>
  <c r="BW8" i="1"/>
  <c r="BW32" i="1"/>
  <c r="BW62" i="1"/>
  <c r="BW63" i="1"/>
  <c r="BW70" i="1"/>
  <c r="BW87" i="1"/>
  <c r="BW101" i="1"/>
  <c r="BW117" i="1"/>
  <c r="BW124" i="1"/>
  <c r="BW131" i="1"/>
  <c r="BW141" i="1"/>
  <c r="BW159" i="1"/>
  <c r="BW162" i="1"/>
  <c r="BW171" i="1"/>
  <c r="BW220" i="1"/>
  <c r="BW274" i="1"/>
  <c r="BW293" i="1"/>
  <c r="BW318" i="1"/>
  <c r="BW342" i="1"/>
  <c r="BW357" i="1"/>
  <c r="BW429" i="1"/>
  <c r="BW439" i="1"/>
  <c r="BW449" i="1"/>
  <c r="BW503" i="1"/>
  <c r="BW506" i="1"/>
  <c r="BW514" i="1"/>
  <c r="BW547" i="1"/>
  <c r="BW555" i="1"/>
  <c r="BW565" i="1"/>
  <c r="BW568" i="1"/>
  <c r="BW617" i="1"/>
  <c r="BW19" i="1"/>
  <c r="BW91" i="1"/>
  <c r="BW174" i="1"/>
  <c r="BW221" i="1"/>
  <c r="BW263" i="1"/>
  <c r="BW528" i="1"/>
  <c r="BW45" i="1"/>
  <c r="BW78" i="1"/>
  <c r="BW85" i="1"/>
  <c r="BW118" i="1"/>
  <c r="BW151" i="1"/>
  <c r="BW201" i="1"/>
  <c r="BW204" i="1"/>
  <c r="BW237" i="1"/>
  <c r="BW244" i="1"/>
  <c r="BW252" i="1"/>
  <c r="BW259" i="1"/>
  <c r="BW265" i="1"/>
  <c r="BW271" i="1"/>
  <c r="BW279" i="1"/>
  <c r="BW284" i="1"/>
  <c r="BW311" i="1"/>
  <c r="BW337" i="1"/>
  <c r="BW345" i="1"/>
  <c r="BW349" i="1"/>
  <c r="BW354" i="1"/>
  <c r="BW367" i="1"/>
  <c r="BW400" i="1"/>
  <c r="BW414" i="1"/>
  <c r="BW424" i="1"/>
  <c r="BW428" i="1"/>
  <c r="BW443" i="1"/>
  <c r="BW451" i="1"/>
  <c r="BW458" i="1"/>
  <c r="BW500" i="1"/>
  <c r="BW507" i="1"/>
  <c r="BW543" i="1"/>
  <c r="BW573" i="1"/>
  <c r="BW615" i="1"/>
  <c r="BW628" i="1"/>
  <c r="BW629" i="1"/>
  <c r="BW649" i="1"/>
  <c r="BW669" i="1"/>
  <c r="BW14" i="1"/>
  <c r="BW26" i="1"/>
  <c r="BW53" i="1"/>
  <c r="BW60" i="1"/>
  <c r="BW69" i="1"/>
  <c r="BW71" i="1"/>
  <c r="BW80" i="1"/>
  <c r="BW39" i="1"/>
  <c r="BW44" i="1"/>
  <c r="BW49" i="1"/>
  <c r="BW58" i="1"/>
  <c r="BW64" i="1"/>
  <c r="BW68" i="1"/>
  <c r="BW82" i="1"/>
  <c r="BW10" i="1"/>
  <c r="BW18" i="1"/>
  <c r="BW33" i="1"/>
  <c r="BW67" i="1"/>
  <c r="BW9" i="1"/>
  <c r="BW35" i="1"/>
  <c r="BW41" i="1"/>
  <c r="BW52" i="1"/>
  <c r="BW59" i="1"/>
  <c r="BW65" i="1"/>
  <c r="BW23" i="1"/>
  <c r="BW43" i="1"/>
  <c r="BW72" i="1"/>
  <c r="BW92" i="1"/>
  <c r="BW102" i="1"/>
  <c r="BW137" i="1"/>
  <c r="BW152" i="1"/>
  <c r="BW175" i="1"/>
  <c r="BW178" i="1"/>
  <c r="BW89" i="1"/>
  <c r="BW97" i="1"/>
  <c r="BW110" i="1"/>
  <c r="BW125" i="1"/>
  <c r="BW135" i="1"/>
  <c r="BW139" i="1"/>
  <c r="BW148" i="1"/>
  <c r="BW160" i="1"/>
  <c r="BW172" i="1"/>
  <c r="BW180" i="1"/>
  <c r="BW198" i="1"/>
  <c r="BW199" i="1"/>
  <c r="BW88" i="1"/>
  <c r="BW94" i="1"/>
  <c r="BW103" i="1"/>
  <c r="BW111" i="1"/>
  <c r="BW156" i="1"/>
  <c r="BW164" i="1"/>
  <c r="BW167" i="1"/>
  <c r="BW177" i="1"/>
  <c r="BW90" i="1"/>
  <c r="BW109" i="1"/>
  <c r="BW128" i="1"/>
  <c r="BW154" i="1"/>
  <c r="BW155" i="1"/>
  <c r="BW169" i="1"/>
  <c r="BW84" i="1"/>
  <c r="BW99" i="1"/>
  <c r="BW115" i="1"/>
  <c r="BW129" i="1"/>
  <c r="BW133" i="1"/>
  <c r="BW138" i="1"/>
  <c r="BW158" i="1"/>
  <c r="BW185" i="1"/>
  <c r="BW106" i="1"/>
  <c r="BW130" i="1"/>
  <c r="BW150" i="1"/>
  <c r="BW161" i="1"/>
  <c r="BW170" i="1"/>
  <c r="BW173" i="1"/>
  <c r="BW179" i="1"/>
  <c r="BW181" i="1"/>
  <c r="BW182" i="1"/>
  <c r="BW362" i="1"/>
  <c r="BW207" i="1"/>
  <c r="BW203" i="1"/>
  <c r="BW202" i="1"/>
  <c r="BW206" i="1"/>
  <c r="BW224" i="1"/>
  <c r="BW225" i="1"/>
  <c r="BW183" i="1"/>
  <c r="BW188" i="1"/>
  <c r="BW193" i="1"/>
  <c r="BW361" i="1"/>
  <c r="BW205" i="1"/>
  <c r="BW209" i="1"/>
  <c r="BW213" i="1"/>
  <c r="BW184" i="1"/>
  <c r="BW217" i="1"/>
  <c r="BW242" i="1"/>
  <c r="BW190" i="1"/>
  <c r="BW200" i="1"/>
  <c r="BW214" i="1"/>
  <c r="BW215" i="1"/>
  <c r="BW216" i="1"/>
  <c r="BW219" i="1"/>
  <c r="BW231" i="1"/>
  <c r="BW257" i="1"/>
  <c r="BW286" i="1"/>
  <c r="BW314" i="1"/>
  <c r="BW223" i="1"/>
  <c r="BW233" i="1"/>
  <c r="BW236" i="1"/>
  <c r="BW241" i="1"/>
  <c r="BW249" i="1"/>
  <c r="BW264" i="1"/>
  <c r="BW226" i="1"/>
  <c r="BW230" i="1"/>
  <c r="BW232" i="1"/>
  <c r="BW255" i="1"/>
  <c r="BW256" i="1"/>
  <c r="BW258" i="1"/>
  <c r="BW270" i="1"/>
  <c r="BW298" i="1"/>
  <c r="BW229" i="1"/>
  <c r="BW266" i="1"/>
  <c r="BW227" i="1"/>
  <c r="BW228" i="1"/>
  <c r="BW246" i="1"/>
  <c r="BW275" i="1"/>
  <c r="BW276" i="1"/>
  <c r="BW280" i="1"/>
  <c r="BW304" i="1"/>
  <c r="BW313" i="1"/>
  <c r="BW322" i="1"/>
  <c r="BW282" i="1"/>
  <c r="BW292" i="1"/>
  <c r="BW300" i="1"/>
  <c r="BW308" i="1"/>
  <c r="BW294" i="1"/>
  <c r="BW273" i="1"/>
  <c r="BW281" i="1"/>
  <c r="BW291" i="1"/>
  <c r="BW297" i="1"/>
  <c r="BW289" i="1"/>
  <c r="BW295" i="1"/>
  <c r="BW296" i="1"/>
  <c r="BW309" i="1"/>
  <c r="BW319" i="1"/>
  <c r="BW320" i="1"/>
  <c r="BW330" i="1"/>
  <c r="BW344" i="1"/>
  <c r="BW356" i="1"/>
  <c r="BW364" i="1"/>
  <c r="BW328" i="1"/>
  <c r="BW346" i="1"/>
  <c r="BW350" i="1"/>
  <c r="BW338" i="1"/>
  <c r="BW339" i="1"/>
  <c r="BW351" i="1"/>
  <c r="BW366" i="1"/>
  <c r="BW323" i="1"/>
  <c r="BW343" i="1"/>
  <c r="BW353" i="1"/>
  <c r="BW373" i="1"/>
  <c r="BW358" i="1"/>
  <c r="BW359" i="1"/>
  <c r="BW348" i="1"/>
  <c r="BW377" i="1"/>
  <c r="BW391" i="1"/>
  <c r="BW401" i="1"/>
  <c r="BW393" i="1"/>
  <c r="BW402" i="1"/>
  <c r="BW419" i="1"/>
  <c r="BW420" i="1"/>
  <c r="BW381" i="1"/>
  <c r="BW386" i="1"/>
  <c r="BW388" i="1"/>
  <c r="BW396" i="1"/>
  <c r="BW410" i="1"/>
  <c r="BW392" i="1"/>
  <c r="BW394" i="1"/>
  <c r="BW404" i="1"/>
  <c r="BW371" i="1"/>
  <c r="BW372" i="1"/>
  <c r="BW374" i="1"/>
  <c r="BW383" i="1"/>
  <c r="BW385" i="1"/>
  <c r="BW387" i="1"/>
  <c r="BW412" i="1"/>
  <c r="BW416" i="1"/>
  <c r="BW432" i="1"/>
  <c r="BW434" i="1"/>
  <c r="BW442" i="1"/>
  <c r="BW418" i="1"/>
  <c r="BW423" i="1"/>
  <c r="BW425" i="1"/>
  <c r="BW427" i="1"/>
  <c r="BW446" i="1"/>
  <c r="BW448" i="1"/>
  <c r="BW450" i="1"/>
  <c r="BW474" i="1"/>
  <c r="BW477" i="1"/>
  <c r="BW484" i="1"/>
  <c r="BW493" i="1"/>
  <c r="BW496" i="1"/>
  <c r="BW497" i="1"/>
  <c r="BW525" i="1"/>
  <c r="BW473" i="1"/>
  <c r="BW476" i="1"/>
  <c r="BW489" i="1"/>
  <c r="BW490" i="1"/>
  <c r="BW498" i="1"/>
  <c r="BW460" i="1"/>
  <c r="BW462" i="1"/>
  <c r="BW465" i="1"/>
  <c r="BW481" i="1"/>
  <c r="BW461" i="1"/>
  <c r="BW488" i="1"/>
  <c r="BW495" i="1"/>
  <c r="BW470" i="1"/>
  <c r="BW472" i="1"/>
  <c r="BW478" i="1"/>
  <c r="BW516" i="1"/>
  <c r="BW536" i="1"/>
  <c r="BW554" i="1"/>
  <c r="BW542" i="1"/>
  <c r="BW512" i="1"/>
  <c r="BW515" i="1"/>
  <c r="BW537" i="1"/>
  <c r="BW539" i="1"/>
  <c r="BW502" i="1"/>
  <c r="BW510" i="1"/>
  <c r="BW519" i="1"/>
  <c r="BW524" i="1"/>
  <c r="BW530" i="1"/>
  <c r="BW541" i="1"/>
  <c r="BW545" i="1"/>
  <c r="BW523" i="1"/>
  <c r="BW508" i="1"/>
  <c r="BW553" i="1"/>
  <c r="BW557" i="1"/>
  <c r="BW556" i="1"/>
  <c r="BW569" i="1"/>
  <c r="BW601" i="1"/>
  <c r="BW581" i="1"/>
  <c r="BW562" i="1"/>
  <c r="BW571" i="1"/>
  <c r="BW579" i="1"/>
  <c r="BW560" i="1"/>
  <c r="BW561" i="1"/>
  <c r="BW564" i="1"/>
  <c r="BW589" i="1"/>
  <c r="BW609" i="1"/>
  <c r="BW582" i="1"/>
  <c r="BW595" i="1"/>
  <c r="BW598" i="1"/>
  <c r="BW586" i="1"/>
  <c r="BW593" i="1"/>
  <c r="BW594" i="1"/>
  <c r="BW603" i="1"/>
  <c r="BW623" i="1"/>
  <c r="BW588" i="1"/>
  <c r="BW606" i="1"/>
  <c r="BW612" i="1"/>
  <c r="BW637" i="1"/>
  <c r="BW648" i="1"/>
  <c r="BW604" i="1"/>
  <c r="BW607" i="1"/>
  <c r="BW625" i="1"/>
  <c r="BW611" i="1"/>
  <c r="BW616" i="1"/>
  <c r="BW624" i="1"/>
  <c r="BW621" i="1"/>
  <c r="BW640" i="1"/>
  <c r="BW632" i="1"/>
  <c r="BW633" i="1"/>
  <c r="BW642" i="1"/>
  <c r="BW643" i="1"/>
  <c r="BW646" i="1"/>
  <c r="BW650" i="1"/>
  <c r="BW672" i="1"/>
  <c r="BW674" i="1"/>
  <c r="BW654" i="1"/>
  <c r="BW661" i="1"/>
  <c r="BW668" i="1"/>
  <c r="BW670" i="1"/>
  <c r="BW673" i="1"/>
  <c r="BW676" i="1"/>
  <c r="BW653" i="1"/>
  <c r="BW666" i="1"/>
  <c r="BW120" i="1"/>
  <c r="BW132" i="1"/>
  <c r="BW235" i="1"/>
  <c r="BW234" i="1"/>
  <c r="BW245" i="1"/>
  <c r="BW260" i="1"/>
  <c r="BW335" i="1"/>
  <c r="BW406" i="1"/>
  <c r="BW408" i="1"/>
  <c r="BW421" i="1"/>
  <c r="BW405" i="1"/>
  <c r="BW456" i="1"/>
  <c r="BW436" i="1"/>
  <c r="BW440" i="1"/>
  <c r="BW455" i="1"/>
  <c r="BW441" i="1"/>
  <c r="BW447" i="1"/>
  <c r="BW469" i="1"/>
  <c r="BW491" i="1"/>
  <c r="BW463" i="1"/>
  <c r="BW483" i="1"/>
  <c r="BW452" i="1"/>
  <c r="BW459" i="1"/>
  <c r="BW464" i="1"/>
  <c r="BW480" i="1"/>
  <c r="BW485" i="1"/>
  <c r="BW479" i="1"/>
  <c r="BW513" i="1"/>
  <c r="BW499" i="1"/>
  <c r="BW487" i="1"/>
  <c r="BW509" i="1"/>
  <c r="BW521" i="1"/>
  <c r="BW517" i="1"/>
  <c r="BW533" i="1"/>
  <c r="BW538" i="1"/>
  <c r="BW544" i="1"/>
  <c r="BW558" i="1"/>
  <c r="BW572" i="1"/>
  <c r="BW567" i="1"/>
  <c r="BW578" i="1"/>
  <c r="BW574" i="1"/>
  <c r="BW577" i="1"/>
  <c r="BW566" i="1"/>
  <c r="BW575" i="1"/>
  <c r="BW583" i="1"/>
  <c r="BW584" i="1"/>
  <c r="BW591" i="1"/>
  <c r="BW592" i="1"/>
  <c r="BW602" i="1"/>
  <c r="BW620" i="1"/>
  <c r="BW630" i="1"/>
  <c r="BW631" i="1"/>
  <c r="BW634" i="1"/>
  <c r="BW645" i="1"/>
  <c r="BW658" i="1"/>
  <c r="BW671" i="1"/>
  <c r="BW677" i="1"/>
  <c r="AA357" i="31" l="1"/>
  <c r="X357" i="31"/>
  <c r="AA371" i="31"/>
  <c r="X371" i="31"/>
  <c r="AA353" i="31"/>
  <c r="X353" i="31"/>
  <c r="AA348" i="31"/>
  <c r="X348" i="31"/>
  <c r="AA334" i="31"/>
  <c r="X334" i="31"/>
  <c r="AA265" i="31"/>
  <c r="X265" i="31"/>
  <c r="AA196" i="31"/>
  <c r="X196" i="31"/>
  <c r="AA278" i="31"/>
  <c r="X291" i="31"/>
  <c r="AA277" i="31"/>
  <c r="X153" i="31"/>
  <c r="AA276" i="31"/>
  <c r="X222" i="31"/>
  <c r="AA328" i="31"/>
  <c r="X285" i="31"/>
  <c r="AA327" i="31"/>
  <c r="X147" i="31"/>
  <c r="AA326" i="31"/>
  <c r="X216" i="31"/>
  <c r="AA331" i="31"/>
  <c r="X286" i="31"/>
  <c r="AA330" i="31"/>
  <c r="X148" i="31"/>
  <c r="AA329" i="31"/>
  <c r="X217" i="31"/>
  <c r="AA325" i="31"/>
  <c r="X270" i="31"/>
  <c r="AA324" i="31"/>
  <c r="X132" i="31"/>
  <c r="AA323" i="31"/>
  <c r="X201" i="31"/>
  <c r="AA332" i="31"/>
  <c r="X264" i="31"/>
  <c r="AA320" i="31"/>
  <c r="X200" i="31"/>
  <c r="AA319" i="31"/>
  <c r="X268" i="31"/>
  <c r="AA318" i="31"/>
  <c r="X130" i="31"/>
  <c r="AA317" i="31"/>
  <c r="X199" i="31"/>
  <c r="AA335" i="31"/>
  <c r="X333" i="31"/>
  <c r="AA333" i="31"/>
  <c r="X195" i="31"/>
  <c r="AA322" i="31"/>
  <c r="X269" i="31"/>
  <c r="AA321" i="31"/>
  <c r="X131" i="31"/>
  <c r="AA362" i="31"/>
  <c r="X362" i="31"/>
  <c r="AA366" i="31"/>
  <c r="X365" i="31"/>
  <c r="AA195" i="31"/>
  <c r="X308" i="31"/>
  <c r="AA194" i="31"/>
  <c r="X301" i="31"/>
  <c r="AA193" i="31"/>
  <c r="X292" i="31"/>
  <c r="AA192" i="31"/>
  <c r="X239" i="31"/>
  <c r="AA191" i="31"/>
  <c r="X232" i="31"/>
  <c r="AA190" i="31"/>
  <c r="X223" i="31"/>
  <c r="AA189" i="31"/>
  <c r="X170" i="31"/>
  <c r="AA188" i="31"/>
  <c r="X163" i="31"/>
  <c r="AA187" i="31"/>
  <c r="X154" i="31"/>
  <c r="AA385" i="31"/>
  <c r="X331" i="31"/>
  <c r="AA384" i="31"/>
  <c r="X327" i="31"/>
  <c r="AA383" i="31"/>
  <c r="X326" i="31"/>
  <c r="AA382" i="31"/>
  <c r="X321" i="31"/>
  <c r="AA381" i="31"/>
  <c r="X317" i="31"/>
  <c r="AA380" i="31"/>
  <c r="X304" i="31"/>
  <c r="AA379" i="31"/>
  <c r="X296" i="31"/>
  <c r="AA378" i="31"/>
  <c r="X284" i="31"/>
  <c r="AA377" i="31"/>
  <c r="X282" i="31"/>
  <c r="AA376" i="31"/>
  <c r="X278" i="31"/>
  <c r="AA375" i="31"/>
  <c r="X262" i="31"/>
  <c r="AA374" i="31"/>
  <c r="X258" i="31"/>
  <c r="AA373" i="31"/>
  <c r="X257" i="31"/>
  <c r="AA372" i="31"/>
  <c r="X252" i="31"/>
  <c r="AA369" i="31"/>
  <c r="X248" i="31"/>
  <c r="AA368" i="31"/>
  <c r="X235" i="31"/>
  <c r="AA367" i="31"/>
  <c r="X227" i="31"/>
  <c r="AA365" i="31"/>
  <c r="X215" i="31"/>
  <c r="X213" i="31"/>
  <c r="AA360" i="31"/>
  <c r="X209" i="31"/>
  <c r="AA359" i="31"/>
  <c r="X193" i="31"/>
  <c r="AA356" i="31"/>
  <c r="X189" i="31"/>
  <c r="AA355" i="31"/>
  <c r="X188" i="31"/>
  <c r="AA354" i="31"/>
  <c r="X183" i="31"/>
  <c r="AA352" i="31"/>
  <c r="X179" i="31"/>
  <c r="AA351" i="31"/>
  <c r="X166" i="31"/>
  <c r="X158" i="31"/>
  <c r="AA350" i="31"/>
  <c r="X146" i="31"/>
  <c r="AA349" i="31"/>
  <c r="X144" i="31"/>
  <c r="AA347" i="31"/>
  <c r="X140" i="31"/>
  <c r="AA342" i="31"/>
  <c r="X382" i="31"/>
  <c r="X342" i="31"/>
  <c r="AA345" i="31"/>
  <c r="X384" i="31"/>
  <c r="AA308" i="31" l="1"/>
  <c r="X366" i="31"/>
  <c r="AA340" i="31"/>
  <c r="X380" i="31"/>
  <c r="AA214" i="31"/>
  <c r="X237" i="31"/>
  <c r="AA105" i="31"/>
  <c r="X105" i="31"/>
  <c r="X381" i="31"/>
  <c r="AA341" i="31"/>
  <c r="AA336" i="31"/>
  <c r="X376" i="31"/>
  <c r="AA386" i="31"/>
  <c r="AA346" i="31"/>
  <c r="AA343" i="31"/>
  <c r="AA339" i="31"/>
  <c r="AA338" i="31"/>
  <c r="AA337" i="31"/>
  <c r="AA316" i="31"/>
  <c r="AA315" i="31"/>
  <c r="AA314" i="31"/>
  <c r="AA313" i="31"/>
  <c r="AA312" i="31"/>
  <c r="AA310" i="31"/>
  <c r="AA309" i="31"/>
  <c r="AA307" i="31"/>
  <c r="AA306" i="31"/>
  <c r="AA305" i="31"/>
  <c r="AA304" i="31"/>
  <c r="AA303" i="31"/>
  <c r="AA302" i="31"/>
  <c r="AA301" i="31"/>
  <c r="AA300" i="31"/>
  <c r="AA299" i="31"/>
  <c r="AA298" i="31"/>
  <c r="AA297" i="31"/>
  <c r="AA296" i="31"/>
  <c r="AA295" i="31"/>
  <c r="AA294" i="31"/>
  <c r="AA311" i="31"/>
  <c r="AA292" i="31"/>
  <c r="AA291" i="31"/>
  <c r="AA290" i="31"/>
  <c r="AA289" i="31"/>
  <c r="AA288" i="31"/>
  <c r="AA287" i="31"/>
  <c r="AA286" i="31"/>
  <c r="AA285" i="31"/>
  <c r="AA284" i="31"/>
  <c r="AA283" i="31"/>
  <c r="AA282" i="31"/>
  <c r="AA281" i="31"/>
  <c r="AA280" i="31"/>
  <c r="AA279" i="31"/>
  <c r="AA275" i="31"/>
  <c r="AA274" i="31"/>
  <c r="AA273" i="31"/>
  <c r="AA272" i="31"/>
  <c r="AA271" i="31"/>
  <c r="AA270" i="31"/>
  <c r="AA269" i="31"/>
  <c r="AA268" i="31"/>
  <c r="AA267" i="31"/>
  <c r="AA266" i="31"/>
  <c r="AA264" i="31"/>
  <c r="AA263" i="31"/>
  <c r="AA262" i="31"/>
  <c r="AA261" i="31"/>
  <c r="AA260" i="31"/>
  <c r="AA259" i="31"/>
  <c r="AA258" i="31"/>
  <c r="AA257" i="31"/>
  <c r="AA256" i="31"/>
  <c r="AA255" i="31"/>
  <c r="AA254" i="31"/>
  <c r="AA253" i="31"/>
  <c r="AA252" i="31"/>
  <c r="AA251" i="31"/>
  <c r="AA250" i="31"/>
  <c r="AA249" i="31"/>
  <c r="AA248" i="31"/>
  <c r="AA247" i="31"/>
  <c r="AA246" i="31"/>
  <c r="AA245" i="31"/>
  <c r="AA244" i="31"/>
  <c r="AA243" i="31"/>
  <c r="AA241" i="31"/>
  <c r="AA240" i="31"/>
  <c r="AA239" i="31"/>
  <c r="AA238" i="31"/>
  <c r="AA237" i="31"/>
  <c r="AA236" i="31"/>
  <c r="AA235" i="31"/>
  <c r="AA234" i="31"/>
  <c r="AA233" i="31"/>
  <c r="AA232" i="31"/>
  <c r="AA231" i="31"/>
  <c r="AA230" i="31"/>
  <c r="AA229" i="31"/>
  <c r="AA228" i="31"/>
  <c r="AA227" i="31"/>
  <c r="AA226" i="31"/>
  <c r="AA225" i="31"/>
  <c r="AA242" i="31"/>
  <c r="AA223" i="31"/>
  <c r="AA222" i="31"/>
  <c r="AA221" i="31"/>
  <c r="AA220" i="31"/>
  <c r="AA219" i="31"/>
  <c r="AA218" i="31"/>
  <c r="AA217" i="31"/>
  <c r="AA216" i="31"/>
  <c r="AA215" i="31"/>
  <c r="AA213" i="31"/>
  <c r="AA212" i="31"/>
  <c r="AA211" i="31"/>
  <c r="AA210" i="31"/>
  <c r="AA209" i="31"/>
  <c r="AA208" i="31"/>
  <c r="AA207" i="31"/>
  <c r="AA206" i="31"/>
  <c r="AA205" i="31"/>
  <c r="AA204" i="31"/>
  <c r="AA203" i="31"/>
  <c r="AA202" i="31"/>
  <c r="AA201" i="31"/>
  <c r="AA200" i="31"/>
  <c r="AA199" i="31"/>
  <c r="AA198" i="31"/>
  <c r="AA197" i="31"/>
  <c r="AA186" i="31"/>
  <c r="AA185" i="31"/>
  <c r="AA184" i="31"/>
  <c r="AA183" i="31"/>
  <c r="AA182" i="31"/>
  <c r="AA181" i="31"/>
  <c r="AA180" i="31"/>
  <c r="AA179" i="31"/>
  <c r="AA178" i="31"/>
  <c r="AA177" i="31"/>
  <c r="AA176" i="31"/>
  <c r="AA175" i="31"/>
  <c r="AA174" i="31"/>
  <c r="AA172" i="31"/>
  <c r="AA171" i="31"/>
  <c r="AA170" i="31"/>
  <c r="AA169" i="31"/>
  <c r="AA168" i="31"/>
  <c r="AA167" i="31"/>
  <c r="AA166" i="31"/>
  <c r="AA165" i="31"/>
  <c r="AA164" i="31"/>
  <c r="AA163" i="31"/>
  <c r="AA162" i="31"/>
  <c r="AA161" i="31"/>
  <c r="AA160" i="31"/>
  <c r="AA159" i="31"/>
  <c r="AA158" i="31"/>
  <c r="AA157" i="31"/>
  <c r="AA156" i="31"/>
  <c r="AA173"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4" i="31"/>
  <c r="AA102" i="31"/>
  <c r="AA101" i="31"/>
  <c r="AA100" i="31"/>
  <c r="AA99" i="31"/>
  <c r="AA98" i="31"/>
  <c r="AA96" i="31"/>
  <c r="AA95" i="31"/>
  <c r="AA94" i="31"/>
  <c r="AA93" i="31"/>
  <c r="AA92" i="31"/>
  <c r="AA91" i="31"/>
  <c r="AA90" i="31"/>
  <c r="AA89" i="31"/>
  <c r="AA88" i="31"/>
  <c r="AA87" i="31"/>
  <c r="AA86" i="31"/>
  <c r="AA85" i="31"/>
  <c r="AA84" i="31"/>
  <c r="AA83" i="31"/>
  <c r="AA82" i="31"/>
  <c r="AA81" i="31"/>
  <c r="AA80" i="31"/>
  <c r="AA79" i="31"/>
  <c r="AA77" i="31"/>
  <c r="AA76" i="31"/>
  <c r="AA74" i="31"/>
  <c r="AA73" i="31"/>
  <c r="AA72" i="31"/>
  <c r="AA69" i="31"/>
  <c r="AA68" i="31"/>
  <c r="AA67" i="31"/>
  <c r="AA66" i="31"/>
  <c r="AA64" i="31"/>
  <c r="AA63" i="31"/>
  <c r="AA61" i="31"/>
  <c r="AA60" i="31"/>
  <c r="AA57" i="31"/>
  <c r="AA56" i="31"/>
  <c r="AA55" i="31"/>
  <c r="AA54" i="31"/>
  <c r="AA53" i="31"/>
  <c r="AA52" i="31"/>
  <c r="AA51" i="31"/>
  <c r="AA49" i="31"/>
  <c r="AA48" i="31"/>
  <c r="AA46" i="31"/>
  <c r="AA45" i="31"/>
  <c r="AA44" i="31"/>
  <c r="AA41" i="31"/>
  <c r="AA40" i="31"/>
  <c r="AA39" i="31"/>
  <c r="AA38" i="31"/>
  <c r="AA37" i="31"/>
  <c r="AA36" i="31"/>
  <c r="AA35" i="31"/>
  <c r="AA33" i="31"/>
  <c r="AA32" i="31"/>
  <c r="AA30" i="31"/>
  <c r="AA29" i="31"/>
  <c r="X100" i="31" l="1"/>
  <c r="X104" i="31" l="1"/>
  <c r="BX2" i="1"/>
  <c r="BY2" i="1"/>
  <c r="X385" i="31" l="1"/>
  <c r="B3" i="28" l="1"/>
  <c r="B4" i="28"/>
  <c r="B2" i="28"/>
  <c r="X368" i="31" l="1"/>
  <c r="X94" i="31"/>
  <c r="X87" i="31"/>
  <c r="X102" i="31"/>
  <c r="X352" i="31"/>
  <c r="X373" i="31"/>
  <c r="X245" i="31"/>
  <c r="X176" i="31"/>
  <c r="X314" i="31"/>
  <c r="X272" i="31"/>
  <c r="X203" i="31"/>
  <c r="X134" i="31"/>
  <c r="X369" i="31"/>
  <c r="X345" i="31"/>
  <c r="X351" i="31"/>
  <c r="X383" i="31"/>
  <c r="X372" i="31"/>
  <c r="X386" i="31"/>
  <c r="X379" i="31"/>
  <c r="X378" i="31"/>
  <c r="X377" i="31"/>
  <c r="X375" i="31"/>
  <c r="X374" i="31"/>
  <c r="X367" i="31"/>
  <c r="X360" i="31"/>
  <c r="X359" i="31"/>
  <c r="X356" i="31"/>
  <c r="X355" i="31"/>
  <c r="X354" i="31"/>
  <c r="X350" i="31"/>
  <c r="X349" i="31"/>
  <c r="X347" i="31"/>
  <c r="X346" i="31"/>
  <c r="X343" i="31"/>
  <c r="X341" i="31"/>
  <c r="X340" i="31"/>
  <c r="X339" i="31"/>
  <c r="X338" i="31"/>
  <c r="X337" i="31"/>
  <c r="X336" i="31"/>
  <c r="X335" i="31"/>
  <c r="X332" i="31"/>
  <c r="X330" i="31"/>
  <c r="X329" i="31"/>
  <c r="X328" i="31"/>
  <c r="X325" i="31"/>
  <c r="X324" i="31"/>
  <c r="X323" i="31"/>
  <c r="X322" i="31"/>
  <c r="X320" i="31"/>
  <c r="X319" i="31"/>
  <c r="X318" i="31"/>
  <c r="X316" i="31"/>
  <c r="X315" i="31"/>
  <c r="X313" i="31"/>
  <c r="X312" i="31"/>
  <c r="X310" i="31"/>
  <c r="X309" i="31"/>
  <c r="X307" i="31"/>
  <c r="X306" i="31"/>
  <c r="X305" i="31"/>
  <c r="X303" i="31"/>
  <c r="X302" i="31"/>
  <c r="X300" i="31"/>
  <c r="X299" i="31"/>
  <c r="X298" i="31"/>
  <c r="X297" i="31"/>
  <c r="X295" i="31"/>
  <c r="X294" i="31"/>
  <c r="X311" i="31"/>
  <c r="X290" i="31"/>
  <c r="X289" i="31"/>
  <c r="X288" i="31"/>
  <c r="X287" i="31"/>
  <c r="X283" i="31"/>
  <c r="X281" i="31"/>
  <c r="X280" i="31"/>
  <c r="X279" i="31"/>
  <c r="X277" i="31"/>
  <c r="X276" i="31"/>
  <c r="X275" i="31"/>
  <c r="X274" i="31"/>
  <c r="X273" i="31"/>
  <c r="X271" i="31"/>
  <c r="X267" i="31"/>
  <c r="X266" i="31"/>
  <c r="X263" i="31"/>
  <c r="X261" i="31"/>
  <c r="X260" i="31"/>
  <c r="X259" i="31"/>
  <c r="X256" i="31"/>
  <c r="X255" i="31"/>
  <c r="X254" i="31"/>
  <c r="X253" i="31"/>
  <c r="X251" i="31"/>
  <c r="X250" i="31"/>
  <c r="X249" i="31"/>
  <c r="X247" i="31"/>
  <c r="X246" i="31"/>
  <c r="X244" i="31"/>
  <c r="X243" i="31"/>
  <c r="X241" i="31"/>
  <c r="X240" i="31"/>
  <c r="X238" i="31"/>
  <c r="X236" i="31"/>
  <c r="X234" i="31"/>
  <c r="X233" i="31"/>
  <c r="X231" i="31"/>
  <c r="X230" i="31"/>
  <c r="X229" i="31"/>
  <c r="X228" i="31"/>
  <c r="X226" i="31"/>
  <c r="X225" i="31"/>
  <c r="X242" i="31"/>
  <c r="X221" i="31"/>
  <c r="X220" i="31"/>
  <c r="X219" i="31"/>
  <c r="X218" i="31"/>
  <c r="X214" i="31"/>
  <c r="X212" i="31"/>
  <c r="X211" i="31"/>
  <c r="X210" i="31"/>
  <c r="X208" i="31"/>
  <c r="X207" i="31"/>
  <c r="X206" i="31"/>
  <c r="X205" i="31"/>
  <c r="X204" i="31"/>
  <c r="X202" i="31"/>
  <c r="X198" i="31"/>
  <c r="X197" i="31"/>
  <c r="X194" i="31"/>
  <c r="X192" i="31"/>
  <c r="X191" i="31"/>
  <c r="X190" i="31"/>
  <c r="X187" i="31"/>
  <c r="X186" i="31"/>
  <c r="X185" i="31"/>
  <c r="X184" i="31"/>
  <c r="X182" i="31"/>
  <c r="X181" i="31"/>
  <c r="X180" i="31"/>
  <c r="X178" i="31"/>
  <c r="X177" i="31"/>
  <c r="X175" i="31"/>
  <c r="X174" i="31"/>
  <c r="X172" i="31"/>
  <c r="X171" i="31"/>
  <c r="X169" i="31"/>
  <c r="X168" i="31"/>
  <c r="X167" i="31"/>
  <c r="X165" i="31"/>
  <c r="X164" i="31"/>
  <c r="X162" i="31"/>
  <c r="X161" i="31"/>
  <c r="X160" i="31"/>
  <c r="X159" i="31"/>
  <c r="X157" i="31"/>
  <c r="X156" i="31"/>
  <c r="X173" i="31"/>
  <c r="X152" i="31"/>
  <c r="X151" i="31"/>
  <c r="X150" i="31"/>
  <c r="X149" i="31"/>
  <c r="X145" i="31"/>
  <c r="X143" i="31"/>
  <c r="X142" i="31"/>
  <c r="X141" i="31"/>
  <c r="X139" i="31"/>
  <c r="X138" i="31"/>
  <c r="X137" i="31"/>
  <c r="X136" i="31"/>
  <c r="X135" i="31"/>
  <c r="X133" i="31"/>
  <c r="X129" i="31"/>
  <c r="X128" i="31"/>
  <c r="X127" i="31"/>
  <c r="X126" i="31"/>
  <c r="X125" i="31"/>
  <c r="X124" i="31"/>
  <c r="X123" i="31"/>
  <c r="X122" i="31"/>
  <c r="X121" i="31"/>
  <c r="X120" i="31"/>
  <c r="X119" i="31"/>
  <c r="X118" i="31"/>
  <c r="X117" i="31"/>
  <c r="X116" i="31"/>
  <c r="X115" i="31"/>
  <c r="X114" i="31"/>
  <c r="X113" i="31"/>
  <c r="X112" i="31"/>
  <c r="X111" i="31"/>
  <c r="X110" i="31"/>
  <c r="X109" i="31"/>
  <c r="X108" i="31"/>
  <c r="X107" i="31"/>
  <c r="X106" i="31"/>
  <c r="X101" i="31"/>
  <c r="X99" i="31"/>
  <c r="X98" i="31"/>
  <c r="X96" i="31"/>
  <c r="X95" i="31"/>
  <c r="X93" i="31"/>
  <c r="X92" i="31"/>
  <c r="X91" i="31"/>
  <c r="X90" i="31"/>
  <c r="X89" i="31"/>
  <c r="X88" i="31"/>
  <c r="X86" i="31"/>
  <c r="X85" i="31"/>
  <c r="X84" i="31"/>
  <c r="X83" i="31"/>
  <c r="X82" i="31"/>
  <c r="X81" i="31"/>
  <c r="X80" i="31"/>
  <c r="X79" i="31"/>
  <c r="X77" i="31"/>
  <c r="X76" i="31"/>
  <c r="X74" i="31"/>
  <c r="X73" i="31"/>
  <c r="X72" i="31"/>
  <c r="X69" i="31"/>
  <c r="X68" i="31"/>
  <c r="X67" i="31"/>
  <c r="X66" i="31"/>
  <c r="X64" i="31"/>
  <c r="X63" i="31"/>
  <c r="X61" i="31"/>
  <c r="X60" i="31"/>
  <c r="X57" i="31"/>
  <c r="X56" i="31"/>
  <c r="X55" i="31"/>
  <c r="X54" i="31"/>
  <c r="X53" i="31"/>
  <c r="X52" i="31"/>
  <c r="X51" i="31"/>
  <c r="X49" i="31"/>
  <c r="X48" i="31"/>
  <c r="X46" i="31"/>
  <c r="X45" i="31"/>
  <c r="X44" i="31"/>
  <c r="X41" i="31"/>
  <c r="X40" i="31"/>
  <c r="X39" i="31"/>
  <c r="X38" i="31"/>
  <c r="X37" i="31"/>
  <c r="X36" i="31"/>
  <c r="X35" i="31"/>
  <c r="X33" i="31"/>
  <c r="X32" i="31"/>
  <c r="X30" i="31"/>
  <c r="X29" i="31"/>
  <c r="X28" i="31"/>
  <c r="AA28"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93" i="1" l="1"/>
  <c r="D93" i="1" s="1"/>
  <c r="CA114" i="1"/>
  <c r="D114" i="1" s="1"/>
  <c r="CA192" i="1"/>
  <c r="D192" i="1" s="1"/>
  <c r="CA146" i="1"/>
  <c r="D146" i="1" s="1"/>
  <c r="CA187" i="1"/>
  <c r="D187" i="1" s="1"/>
  <c r="CA86" i="1"/>
  <c r="D86" i="1" s="1"/>
  <c r="CA457" i="1"/>
  <c r="D457" i="1" s="1"/>
  <c r="CA535" i="1"/>
  <c r="D535" i="1" s="1"/>
  <c r="CA61" i="1"/>
  <c r="D61" i="1" s="1"/>
  <c r="CA454" i="1"/>
  <c r="D454" i="1" s="1"/>
  <c r="CA433" i="1"/>
  <c r="D433" i="1" s="1"/>
  <c r="CA409" i="1"/>
  <c r="D409" i="1" s="1"/>
  <c r="CA334" i="1"/>
  <c r="D334" i="1" s="1"/>
  <c r="CA407" i="1"/>
  <c r="D407" i="1" s="1"/>
  <c r="CA505" i="1"/>
  <c r="D505" i="1" s="1"/>
  <c r="CA501" i="1"/>
  <c r="D501" i="1" s="1"/>
  <c r="CA659" i="1"/>
  <c r="D659" i="1" s="1"/>
  <c r="CA635" i="1"/>
  <c r="D635" i="1" s="1"/>
  <c r="CA622" i="1"/>
  <c r="D622" i="1" s="1"/>
  <c r="CA610" i="1"/>
  <c r="D610" i="1" s="1"/>
  <c r="CA591" i="1"/>
  <c r="D591" i="1" s="1"/>
  <c r="CA631" i="1"/>
  <c r="D631" i="1" s="1"/>
  <c r="CA618" i="1"/>
  <c r="D618" i="1" s="1"/>
  <c r="CA577" i="1"/>
  <c r="D577" i="1" s="1"/>
  <c r="CA485" i="1"/>
  <c r="D485" i="1" s="1"/>
  <c r="CA462" i="1"/>
  <c r="D462" i="1" s="1"/>
  <c r="CA424" i="1"/>
  <c r="D424" i="1" s="1"/>
  <c r="CA420" i="1"/>
  <c r="D420" i="1" s="1"/>
  <c r="CA453" i="1"/>
  <c r="D453" i="1" s="1"/>
  <c r="CA423" i="1"/>
  <c r="D423" i="1" s="1"/>
  <c r="CA422" i="1"/>
  <c r="D422" i="1" s="1"/>
  <c r="CA329" i="1"/>
  <c r="D329" i="1" s="1"/>
  <c r="CA282" i="1"/>
  <c r="D282" i="1" s="1"/>
  <c r="CA280" i="1"/>
  <c r="D280" i="1" s="1"/>
  <c r="CA279" i="1"/>
  <c r="D279" i="1" s="1"/>
  <c r="CA331" i="1"/>
  <c r="D331" i="1" s="1"/>
  <c r="CA304" i="1"/>
  <c r="D304" i="1" s="1"/>
  <c r="CA281" i="1"/>
  <c r="D281" i="1" s="1"/>
  <c r="CA243" i="1"/>
  <c r="D243" i="1" s="1"/>
  <c r="CA174" i="1"/>
  <c r="D174" i="1" s="1"/>
  <c r="CA90" i="1"/>
  <c r="D90" i="1" s="1"/>
  <c r="CA175" i="1"/>
  <c r="D175" i="1" s="1"/>
  <c r="CA102" i="1"/>
  <c r="D102" i="1" s="1"/>
  <c r="CA142" i="1"/>
  <c r="D142" i="1" s="1"/>
  <c r="CA182" i="1"/>
  <c r="D182" i="1" s="1"/>
  <c r="CA170" i="1"/>
  <c r="D170" i="1" s="1"/>
  <c r="CA45" i="1"/>
  <c r="D45" i="1" s="1"/>
  <c r="CA176" i="1"/>
  <c r="D176" i="1" s="1"/>
  <c r="CA44" i="1"/>
  <c r="D44" i="1" s="1"/>
  <c r="CA43" i="1"/>
  <c r="D43" i="1" s="1"/>
  <c r="CA452" i="1"/>
  <c r="D452" i="1" s="1"/>
  <c r="CA398" i="1"/>
  <c r="D398" i="1" s="1"/>
  <c r="CA390" i="1"/>
  <c r="D390" i="1" s="1"/>
  <c r="CA230" i="1"/>
  <c r="D230" i="1" s="1"/>
  <c r="CA155" i="1"/>
  <c r="D155" i="1" s="1"/>
  <c r="CA12" i="1"/>
  <c r="D12" i="1" s="1"/>
  <c r="CA103" i="1"/>
  <c r="D103" i="1" s="1"/>
  <c r="CA665" i="1"/>
  <c r="D665" i="1" s="1"/>
  <c r="CA662" i="1"/>
  <c r="D662" i="1" s="1"/>
  <c r="CA663" i="1"/>
  <c r="D663" i="1" s="1"/>
  <c r="CA664" i="1"/>
  <c r="D664" i="1" s="1"/>
  <c r="CA601" i="1"/>
  <c r="D601" i="1" s="1"/>
  <c r="CA598" i="1"/>
  <c r="D598" i="1" s="1"/>
  <c r="CA605" i="1"/>
  <c r="D605" i="1" s="1"/>
  <c r="CA508" i="1"/>
  <c r="D508" i="1" s="1"/>
  <c r="CA496" i="1"/>
  <c r="D496" i="1" s="1"/>
  <c r="CA416" i="1"/>
  <c r="D416" i="1" s="1"/>
  <c r="CA431" i="1"/>
  <c r="D431" i="1" s="1"/>
  <c r="CA414" i="1"/>
  <c r="D414" i="1" s="1"/>
  <c r="CA413" i="1"/>
  <c r="D413" i="1" s="1"/>
  <c r="CA408" i="1"/>
  <c r="D408" i="1" s="1"/>
  <c r="CA406" i="1"/>
  <c r="D406" i="1" s="1"/>
  <c r="CA415" i="1"/>
  <c r="D415" i="1" s="1"/>
  <c r="CA399" i="1"/>
  <c r="D399" i="1" s="1"/>
  <c r="CA379" i="1"/>
  <c r="D379" i="1" s="1"/>
  <c r="CA412" i="1"/>
  <c r="D412" i="1" s="1"/>
  <c r="CA343" i="1"/>
  <c r="D343" i="1" s="1"/>
  <c r="CA342" i="1"/>
  <c r="D342" i="1" s="1"/>
  <c r="CA341" i="1"/>
  <c r="D341" i="1" s="1"/>
  <c r="CA337" i="1"/>
  <c r="D337" i="1" s="1"/>
  <c r="CA301" i="1"/>
  <c r="D301" i="1" s="1"/>
  <c r="CA336" i="1"/>
  <c r="D336" i="1" s="1"/>
  <c r="CA241" i="1"/>
  <c r="D241" i="1" s="1"/>
  <c r="CA239" i="1"/>
  <c r="D239" i="1" s="1"/>
  <c r="CA231" i="1"/>
  <c r="D231" i="1" s="1"/>
  <c r="CA234" i="1"/>
  <c r="D234" i="1" s="1"/>
  <c r="CA151" i="1"/>
  <c r="D151" i="1" s="1"/>
  <c r="CA132" i="1"/>
  <c r="D132" i="1" s="1"/>
  <c r="CA87" i="1"/>
  <c r="D87" i="1" s="1"/>
  <c r="CA136" i="1"/>
  <c r="D136" i="1" s="1"/>
  <c r="CA104" i="1"/>
  <c r="D104" i="1" s="1"/>
  <c r="CA212" i="1"/>
  <c r="D212" i="1" s="1"/>
  <c r="CA150" i="1"/>
  <c r="D150" i="1" s="1"/>
  <c r="CA219" i="1"/>
  <c r="D219" i="1" s="1"/>
  <c r="CA133" i="1"/>
  <c r="D133" i="1" s="1"/>
  <c r="CA89" i="1"/>
  <c r="D89" i="1" s="1"/>
  <c r="CA134" i="1"/>
  <c r="D134" i="1" s="1"/>
  <c r="CA110" i="1"/>
  <c r="D110" i="1" s="1"/>
  <c r="CA17" i="1"/>
  <c r="D17" i="1" s="1"/>
  <c r="CA69" i="1"/>
  <c r="D69" i="1" s="1"/>
  <c r="CA14" i="1"/>
  <c r="D14" i="1" s="1"/>
  <c r="CA88" i="1"/>
  <c r="D88" i="1" s="1"/>
  <c r="CA157" i="1"/>
  <c r="D157" i="1" s="1"/>
  <c r="CA108" i="1"/>
  <c r="D108" i="1" s="1"/>
  <c r="CA20" i="1"/>
  <c r="D20" i="1" s="1"/>
  <c r="CA639" i="1"/>
  <c r="D639" i="1" s="1"/>
  <c r="CA638" i="1"/>
  <c r="D638" i="1" s="1"/>
  <c r="CA640" i="1"/>
  <c r="D640" i="1" s="1"/>
  <c r="CA641" i="1"/>
  <c r="D641" i="1" s="1"/>
  <c r="CA642" i="1"/>
  <c r="D642" i="1" s="1"/>
  <c r="CA594" i="1"/>
  <c r="D594" i="1" s="1"/>
  <c r="CA643" i="1"/>
  <c r="D643" i="1" s="1"/>
  <c r="CA597" i="1"/>
  <c r="D597" i="1" s="1"/>
  <c r="CA559" i="1"/>
  <c r="D559" i="1" s="1"/>
  <c r="CA560" i="1"/>
  <c r="D560" i="1" s="1"/>
  <c r="CA558" i="1"/>
  <c r="D558" i="1" s="1"/>
  <c r="CA487" i="1"/>
  <c r="D487" i="1" s="1"/>
  <c r="CA472" i="1"/>
  <c r="D472" i="1" s="1"/>
  <c r="CA380" i="1"/>
  <c r="D380" i="1" s="1"/>
  <c r="CA382" i="1"/>
  <c r="D382" i="1" s="1"/>
  <c r="CA385" i="1"/>
  <c r="D385" i="1" s="1"/>
  <c r="CA381" i="1"/>
  <c r="D381" i="1" s="1"/>
  <c r="CA293" i="1"/>
  <c r="D293" i="1" s="1"/>
  <c r="CA421" i="1"/>
  <c r="D421" i="1" s="1"/>
  <c r="CA257" i="1"/>
  <c r="D257" i="1" s="1"/>
  <c r="CA225" i="1"/>
  <c r="D225" i="1" s="1"/>
  <c r="CA81" i="1"/>
  <c r="D81" i="1" s="1"/>
  <c r="CA80" i="1"/>
  <c r="D80" i="1" s="1"/>
  <c r="CA131" i="1"/>
  <c r="D131" i="1" s="1"/>
  <c r="CA130" i="1"/>
  <c r="D130" i="1" s="1"/>
  <c r="CA129" i="1"/>
  <c r="D129" i="1" s="1"/>
  <c r="CA78" i="1"/>
  <c r="D78" i="1" s="1"/>
  <c r="CA660" i="1"/>
  <c r="D660" i="1" s="1"/>
  <c r="CA654" i="1"/>
  <c r="D654" i="1" s="1"/>
  <c r="CA661" i="1"/>
  <c r="D661" i="1" s="1"/>
  <c r="CA623" i="1"/>
  <c r="D623" i="1" s="1"/>
  <c r="CA646" i="1"/>
  <c r="D646" i="1" s="1"/>
  <c r="CA600" i="1"/>
  <c r="D600" i="1" s="1"/>
  <c r="CA592" i="1"/>
  <c r="D592" i="1" s="1"/>
  <c r="CA613" i="1"/>
  <c r="D613" i="1" s="1"/>
  <c r="CA607" i="1"/>
  <c r="D607" i="1" s="1"/>
  <c r="CA604" i="1"/>
  <c r="D604" i="1" s="1"/>
  <c r="CA571" i="1"/>
  <c r="D571" i="1" s="1"/>
  <c r="CA593" i="1"/>
  <c r="D593" i="1" s="1"/>
  <c r="CA570" i="1"/>
  <c r="D570" i="1" s="1"/>
  <c r="CA573" i="1"/>
  <c r="D573" i="1" s="1"/>
  <c r="CA572" i="1"/>
  <c r="D572" i="1" s="1"/>
  <c r="CA574" i="1"/>
  <c r="D574" i="1" s="1"/>
  <c r="CA510" i="1"/>
  <c r="D510" i="1" s="1"/>
  <c r="CA527" i="1"/>
  <c r="D527" i="1" s="1"/>
  <c r="CA466" i="1"/>
  <c r="D466" i="1" s="1"/>
  <c r="CA460" i="1"/>
  <c r="D460" i="1" s="1"/>
  <c r="CA489" i="1"/>
  <c r="D489" i="1" s="1"/>
  <c r="CA474" i="1"/>
  <c r="D474" i="1" s="1"/>
  <c r="CA470" i="1"/>
  <c r="D470" i="1" s="1"/>
  <c r="CA469" i="1"/>
  <c r="D469" i="1" s="1"/>
  <c r="CA500" i="1"/>
  <c r="D500" i="1" s="1"/>
  <c r="CA488" i="1"/>
  <c r="D488" i="1" s="1"/>
  <c r="CA483" i="1"/>
  <c r="D483" i="1" s="1"/>
  <c r="CA475" i="1"/>
  <c r="D475" i="1" s="1"/>
  <c r="CA456" i="1"/>
  <c r="D456" i="1" s="1"/>
  <c r="CA439" i="1"/>
  <c r="D439" i="1" s="1"/>
  <c r="CA429" i="1"/>
  <c r="D429" i="1" s="1"/>
  <c r="CA434" i="1"/>
  <c r="D434" i="1" s="1"/>
  <c r="CA459" i="1"/>
  <c r="D459" i="1" s="1"/>
  <c r="CA438" i="1"/>
  <c r="D438" i="1" s="1"/>
  <c r="CA440" i="1"/>
  <c r="D440" i="1" s="1"/>
  <c r="CA393" i="1"/>
  <c r="D393" i="1" s="1"/>
  <c r="CA389" i="1"/>
  <c r="D389" i="1" s="1"/>
  <c r="CA373" i="1"/>
  <c r="D373" i="1" s="1"/>
  <c r="CA332" i="1"/>
  <c r="D332" i="1" s="1"/>
  <c r="CA338" i="1"/>
  <c r="D338" i="1" s="1"/>
  <c r="CA326" i="1"/>
  <c r="D326" i="1" s="1"/>
  <c r="CA327" i="1"/>
  <c r="D327" i="1" s="1"/>
  <c r="CA344" i="1"/>
  <c r="D344" i="1" s="1"/>
  <c r="CA307" i="1"/>
  <c r="D307" i="1" s="1"/>
  <c r="CA300" i="1"/>
  <c r="D300" i="1" s="1"/>
  <c r="CA294" i="1"/>
  <c r="D294" i="1" s="1"/>
  <c r="CA306" i="1"/>
  <c r="D306" i="1" s="1"/>
  <c r="CA348" i="1"/>
  <c r="D348" i="1" s="1"/>
  <c r="CA310" i="1"/>
  <c r="D310" i="1" s="1"/>
  <c r="CA263" i="1"/>
  <c r="D263" i="1" s="1"/>
  <c r="CA262" i="1"/>
  <c r="D262" i="1" s="1"/>
  <c r="CA256" i="1"/>
  <c r="D256" i="1" s="1"/>
  <c r="CA274" i="1"/>
  <c r="D274" i="1" s="1"/>
  <c r="CA265" i="1"/>
  <c r="D265" i="1" s="1"/>
  <c r="CA261" i="1"/>
  <c r="D261" i="1" s="1"/>
  <c r="CA227" i="1"/>
  <c r="D227" i="1" s="1"/>
  <c r="CA267" i="1"/>
  <c r="D267" i="1" s="1"/>
  <c r="CA186" i="1"/>
  <c r="D186" i="1" s="1"/>
  <c r="CA296" i="1"/>
  <c r="D296" i="1" s="1"/>
  <c r="CA236" i="1"/>
  <c r="D236" i="1" s="1"/>
  <c r="CA154" i="1"/>
  <c r="D154" i="1" s="1"/>
  <c r="CA194" i="1"/>
  <c r="D194" i="1" s="1"/>
  <c r="CA156" i="1"/>
  <c r="D156" i="1" s="1"/>
  <c r="CA171" i="1"/>
  <c r="D171" i="1" s="1"/>
  <c r="CA166" i="1"/>
  <c r="D166" i="1" s="1"/>
  <c r="CA144" i="1"/>
  <c r="D144" i="1" s="1"/>
  <c r="CA165" i="1"/>
  <c r="D165" i="1" s="1"/>
  <c r="CA111" i="1"/>
  <c r="D111" i="1" s="1"/>
  <c r="CA178" i="1"/>
  <c r="D178" i="1" s="1"/>
  <c r="CA143" i="1"/>
  <c r="D143" i="1" s="1"/>
  <c r="CA92" i="1"/>
  <c r="D92" i="1" s="1"/>
  <c r="CA101" i="1"/>
  <c r="D101" i="1" s="1"/>
  <c r="CA183" i="1"/>
  <c r="D183" i="1" s="1"/>
  <c r="CA28" i="1"/>
  <c r="D28" i="1" s="1"/>
  <c r="CA39" i="1"/>
  <c r="D39" i="1" s="1"/>
  <c r="CA31" i="1"/>
  <c r="D31" i="1" s="1"/>
  <c r="CA40" i="1"/>
  <c r="D40" i="1" s="1"/>
  <c r="CA32" i="1"/>
  <c r="D32" i="1" s="1"/>
  <c r="CA13" i="1"/>
  <c r="D13" i="1" s="1"/>
  <c r="CA677" i="1"/>
  <c r="D677" i="1" s="1"/>
  <c r="CA653" i="1"/>
  <c r="D653" i="1" s="1"/>
  <c r="CA630" i="1"/>
  <c r="D630" i="1" s="1"/>
  <c r="CA649" i="1"/>
  <c r="D649" i="1" s="1"/>
  <c r="CA647" i="1"/>
  <c r="D647" i="1" s="1"/>
  <c r="CA634" i="1"/>
  <c r="D634" i="1" s="1"/>
  <c r="CA637" i="1"/>
  <c r="D637" i="1" s="1"/>
  <c r="CA652" i="1"/>
  <c r="D652" i="1" s="1"/>
  <c r="CA621" i="1"/>
  <c r="D621" i="1" s="1"/>
  <c r="CA616" i="1"/>
  <c r="D616" i="1" s="1"/>
  <c r="CA611" i="1"/>
  <c r="D611" i="1" s="1"/>
  <c r="CA626" i="1"/>
  <c r="D626" i="1" s="1"/>
  <c r="CA633" i="1"/>
  <c r="D633" i="1" s="1"/>
  <c r="CA632" i="1"/>
  <c r="D632" i="1" s="1"/>
  <c r="CA620" i="1"/>
  <c r="D620" i="1" s="1"/>
  <c r="CA617" i="1"/>
  <c r="D617" i="1" s="1"/>
  <c r="CA609" i="1"/>
  <c r="D609" i="1" s="1"/>
  <c r="CA587" i="1"/>
  <c r="D587" i="1" s="1"/>
  <c r="CA582" i="1"/>
  <c r="D582" i="1" s="1"/>
  <c r="CA619" i="1"/>
  <c r="D619" i="1" s="1"/>
  <c r="CA588" i="1"/>
  <c r="D588" i="1" s="1"/>
  <c r="CA581" i="1"/>
  <c r="D581" i="1" s="1"/>
  <c r="CA579" i="1"/>
  <c r="D579" i="1" s="1"/>
  <c r="CA580" i="1"/>
  <c r="D580" i="1" s="1"/>
  <c r="CA584" i="1"/>
  <c r="D584" i="1" s="1"/>
  <c r="CA569" i="1"/>
  <c r="D569" i="1" s="1"/>
  <c r="CA586" i="1"/>
  <c r="D586" i="1" s="1"/>
  <c r="CA565" i="1"/>
  <c r="D565" i="1" s="1"/>
  <c r="CA583" i="1"/>
  <c r="D583" i="1" s="1"/>
  <c r="CA479" i="1"/>
  <c r="D479" i="1" s="1"/>
  <c r="CA478" i="1"/>
  <c r="D478" i="1" s="1"/>
  <c r="CA471" i="1"/>
  <c r="D471" i="1" s="1"/>
  <c r="CA458" i="1"/>
  <c r="D458" i="1" s="1"/>
  <c r="CA428" i="1"/>
  <c r="D428" i="1" s="1"/>
  <c r="CA430" i="1"/>
  <c r="D430" i="1" s="1"/>
  <c r="CA427" i="1"/>
  <c r="D427" i="1" s="1"/>
  <c r="CA426" i="1"/>
  <c r="D426" i="1" s="1"/>
  <c r="CA451" i="1"/>
  <c r="D451" i="1" s="1"/>
  <c r="CA386" i="1"/>
  <c r="D386" i="1" s="1"/>
  <c r="CA392" i="1"/>
  <c r="D392" i="1" s="1"/>
  <c r="CA383" i="1"/>
  <c r="D383" i="1" s="1"/>
  <c r="CA299" i="1"/>
  <c r="D299" i="1" s="1"/>
  <c r="CA357" i="1"/>
  <c r="D357" i="1" s="1"/>
  <c r="CA359" i="1"/>
  <c r="D359" i="1" s="1"/>
  <c r="CA365" i="1"/>
  <c r="D365" i="1" s="1"/>
  <c r="CA264" i="1"/>
  <c r="D264" i="1" s="1"/>
  <c r="CA242" i="1"/>
  <c r="D242" i="1" s="1"/>
  <c r="CA232" i="1"/>
  <c r="D232" i="1" s="1"/>
  <c r="CA224" i="1"/>
  <c r="D224" i="1" s="1"/>
  <c r="CA195" i="1"/>
  <c r="D195" i="1" s="1"/>
  <c r="CA240" i="1"/>
  <c r="D240" i="1" s="1"/>
  <c r="CA208" i="1"/>
  <c r="D208" i="1" s="1"/>
  <c r="CA302" i="1"/>
  <c r="D302" i="1" s="1"/>
  <c r="CA207" i="1"/>
  <c r="D207" i="1" s="1"/>
  <c r="CA298" i="1"/>
  <c r="D298" i="1" s="1"/>
  <c r="CA229" i="1"/>
  <c r="D229" i="1" s="1"/>
  <c r="CA204" i="1"/>
  <c r="D204" i="1" s="1"/>
  <c r="CA198" i="1"/>
  <c r="D198" i="1" s="1"/>
  <c r="CA191" i="1"/>
  <c r="D191" i="1" s="1"/>
  <c r="CA190" i="1"/>
  <c r="D190" i="1" s="1"/>
  <c r="CA169" i="1"/>
  <c r="D169" i="1" s="1"/>
  <c r="CA162" i="1"/>
  <c r="D162" i="1" s="1"/>
  <c r="CA99" i="1"/>
  <c r="D99" i="1" s="1"/>
  <c r="CA213" i="1"/>
  <c r="D213" i="1" s="1"/>
  <c r="CA135" i="1"/>
  <c r="D135" i="1" s="1"/>
  <c r="CA210" i="1"/>
  <c r="D210" i="1" s="1"/>
  <c r="CA160" i="1"/>
  <c r="D160" i="1" s="1"/>
  <c r="CA119" i="1"/>
  <c r="D119" i="1" s="1"/>
  <c r="CA97" i="1"/>
  <c r="D97" i="1" s="1"/>
  <c r="CA137" i="1"/>
  <c r="D137" i="1" s="1"/>
  <c r="CA112" i="1"/>
  <c r="D112" i="1" s="1"/>
  <c r="CA98" i="1"/>
  <c r="D98" i="1" s="1"/>
  <c r="CA168" i="1"/>
  <c r="D168" i="1" s="1"/>
  <c r="CA209" i="1"/>
  <c r="D209" i="1" s="1"/>
  <c r="CA161" i="1"/>
  <c r="D161" i="1" s="1"/>
  <c r="CA120" i="1"/>
  <c r="D120" i="1" s="1"/>
  <c r="CA106" i="1"/>
  <c r="D106" i="1" s="1"/>
  <c r="CA117" i="1"/>
  <c r="D117" i="1" s="1"/>
  <c r="CA67" i="1"/>
  <c r="D67" i="1" s="1"/>
  <c r="CA38" i="1"/>
  <c r="D38" i="1" s="1"/>
  <c r="CA115" i="1"/>
  <c r="D115" i="1" s="1"/>
  <c r="CA24" i="1"/>
  <c r="D24" i="1" s="1"/>
  <c r="CA10" i="1"/>
  <c r="D10" i="1" s="1"/>
  <c r="CA3" i="1"/>
  <c r="D3" i="1" s="1"/>
  <c r="CA116" i="1"/>
  <c r="D116" i="1" s="1"/>
  <c r="CA107" i="1"/>
  <c r="D107" i="1" s="1"/>
  <c r="CA100" i="1"/>
  <c r="D100" i="1" s="1"/>
  <c r="CA126" i="1"/>
  <c r="D126" i="1" s="1"/>
  <c r="CA29" i="1"/>
  <c r="D29" i="1" s="1"/>
  <c r="CA11" i="1"/>
  <c r="D11" i="1" s="1"/>
  <c r="CA37" i="1"/>
  <c r="D37" i="1" s="1"/>
  <c r="CA670" i="1"/>
  <c r="D670" i="1" s="1"/>
  <c r="CA528" i="1"/>
  <c r="D528" i="1" s="1"/>
  <c r="CA531" i="1"/>
  <c r="D531" i="1" s="1"/>
  <c r="CA507" i="1"/>
  <c r="D507" i="1" s="1"/>
  <c r="CA532" i="1"/>
  <c r="D532" i="1" s="1"/>
  <c r="CA490" i="1"/>
  <c r="D490" i="1" s="1"/>
  <c r="CA446" i="1"/>
  <c r="D446" i="1" s="1"/>
  <c r="CA442" i="1"/>
  <c r="D442" i="1" s="1"/>
  <c r="CA441" i="1"/>
  <c r="D441" i="1" s="1"/>
  <c r="CA447" i="1"/>
  <c r="D447" i="1" s="1"/>
  <c r="CA444" i="1"/>
  <c r="D444" i="1" s="1"/>
  <c r="CA445" i="1"/>
  <c r="D445" i="1" s="1"/>
  <c r="CA506" i="1"/>
  <c r="D506" i="1" s="1"/>
  <c r="CA448" i="1"/>
  <c r="D448" i="1" s="1"/>
  <c r="CA400" i="1"/>
  <c r="D400" i="1" s="1"/>
  <c r="CA402" i="1"/>
  <c r="D402" i="1" s="1"/>
  <c r="CA378" i="1"/>
  <c r="D378" i="1" s="1"/>
  <c r="CA403" i="1"/>
  <c r="D403" i="1" s="1"/>
  <c r="CA401" i="1"/>
  <c r="D401" i="1" s="1"/>
  <c r="CA405" i="1"/>
  <c r="D405" i="1" s="1"/>
  <c r="CA404" i="1"/>
  <c r="D404" i="1" s="1"/>
  <c r="CA353" i="1"/>
  <c r="D353" i="1" s="1"/>
  <c r="CA410" i="1"/>
  <c r="D410" i="1" s="1"/>
  <c r="CA350" i="1"/>
  <c r="D350" i="1" s="1"/>
  <c r="CA345" i="1"/>
  <c r="D345" i="1" s="1"/>
  <c r="CA352" i="1"/>
  <c r="D352" i="1" s="1"/>
  <c r="CA197" i="1"/>
  <c r="D197" i="1" s="1"/>
  <c r="CA84" i="1"/>
  <c r="D84" i="1" s="1"/>
  <c r="CA62" i="1"/>
  <c r="D62" i="1" s="1"/>
  <c r="CA56" i="1"/>
  <c r="D56" i="1" s="1"/>
  <c r="CA54" i="1"/>
  <c r="D54" i="1" s="1"/>
  <c r="CA47" i="1"/>
  <c r="D47" i="1" s="1"/>
  <c r="CA15" i="1"/>
  <c r="D15" i="1" s="1"/>
  <c r="CA65" i="1"/>
  <c r="D65" i="1" s="1"/>
  <c r="CA33" i="1"/>
  <c r="D33" i="1" s="1"/>
  <c r="CA35" i="1"/>
  <c r="D35" i="1" s="1"/>
  <c r="CA83" i="1"/>
  <c r="D83" i="1" s="1"/>
  <c r="CA64" i="1"/>
  <c r="D64" i="1" s="1"/>
  <c r="CA58" i="1"/>
  <c r="D58" i="1" s="1"/>
  <c r="CA51" i="1"/>
  <c r="D51" i="1" s="1"/>
  <c r="CA49" i="1"/>
  <c r="D49" i="1" s="1"/>
  <c r="CA66" i="1"/>
  <c r="D66" i="1" s="1"/>
  <c r="CA36" i="1"/>
  <c r="D36" i="1" s="1"/>
  <c r="CA16" i="1"/>
  <c r="D16" i="1" s="1"/>
  <c r="CA59" i="1"/>
  <c r="D59" i="1" s="1"/>
  <c r="CA60" i="1"/>
  <c r="D60" i="1" s="1"/>
  <c r="CA55" i="1"/>
  <c r="D55" i="1" s="1"/>
  <c r="CA53" i="1"/>
  <c r="D53" i="1" s="1"/>
  <c r="CA46" i="1"/>
  <c r="D46" i="1" s="1"/>
  <c r="CA63" i="1"/>
  <c r="D63" i="1" s="1"/>
  <c r="CA57" i="1"/>
  <c r="D57" i="1" s="1"/>
  <c r="CA48" i="1"/>
  <c r="D48" i="1" s="1"/>
  <c r="CA34" i="1"/>
  <c r="D34" i="1" s="1"/>
  <c r="CA50" i="1"/>
  <c r="D50" i="1" s="1"/>
  <c r="CA23" i="1"/>
  <c r="D23" i="1" s="1"/>
  <c r="CA52" i="1"/>
  <c r="D52" i="1" s="1"/>
  <c r="CA673" i="1"/>
  <c r="D673" i="1" s="1"/>
  <c r="CA657" i="1"/>
  <c r="D657" i="1" s="1"/>
  <c r="CA655" i="1"/>
  <c r="D655" i="1" s="1"/>
  <c r="CA644" i="1"/>
  <c r="D644" i="1" s="1"/>
  <c r="CA627" i="1"/>
  <c r="D627" i="1" s="1"/>
  <c r="CA648" i="1"/>
  <c r="D648" i="1" s="1"/>
  <c r="CA650" i="1"/>
  <c r="D650" i="1" s="1"/>
  <c r="CA624" i="1"/>
  <c r="D624" i="1" s="1"/>
  <c r="CA651" i="1"/>
  <c r="D651" i="1" s="1"/>
  <c r="CA625" i="1"/>
  <c r="D625" i="1" s="1"/>
  <c r="CA589" i="1"/>
  <c r="D589" i="1" s="1"/>
  <c r="CA578" i="1"/>
  <c r="D578" i="1" s="1"/>
  <c r="CA585" i="1"/>
  <c r="D585" i="1" s="1"/>
  <c r="CA568" i="1"/>
  <c r="D568" i="1" s="1"/>
  <c r="CA564" i="1"/>
  <c r="D564" i="1" s="1"/>
  <c r="CA529" i="1"/>
  <c r="D529" i="1" s="1"/>
  <c r="CA538" i="1"/>
  <c r="D538" i="1" s="1"/>
  <c r="CA498" i="1"/>
  <c r="D498" i="1" s="1"/>
  <c r="CA491" i="1"/>
  <c r="D491" i="1" s="1"/>
  <c r="CA480" i="1"/>
  <c r="D480" i="1" s="1"/>
  <c r="CA477" i="1"/>
  <c r="D477" i="1" s="1"/>
  <c r="CA499" i="1"/>
  <c r="D499" i="1" s="1"/>
  <c r="CA497" i="1"/>
  <c r="D497" i="1" s="1"/>
  <c r="CA493" i="1"/>
  <c r="D493" i="1" s="1"/>
  <c r="CA495" i="1"/>
  <c r="D495" i="1" s="1"/>
  <c r="CA492" i="1"/>
  <c r="D492" i="1" s="1"/>
  <c r="CA449" i="1"/>
  <c r="D449" i="1" s="1"/>
  <c r="CA351" i="1"/>
  <c r="D351" i="1" s="1"/>
  <c r="CA387" i="1"/>
  <c r="D387" i="1" s="1"/>
  <c r="CA355" i="1"/>
  <c r="D355" i="1" s="1"/>
  <c r="CA330" i="1"/>
  <c r="D330" i="1" s="1"/>
  <c r="CA356" i="1"/>
  <c r="D356" i="1" s="1"/>
  <c r="CA388" i="1"/>
  <c r="D388" i="1" s="1"/>
  <c r="CA303" i="1"/>
  <c r="D303" i="1" s="1"/>
  <c r="CA277" i="1"/>
  <c r="D277" i="1" s="1"/>
  <c r="CA270" i="1"/>
  <c r="D270" i="1" s="1"/>
  <c r="CA311" i="1"/>
  <c r="D311" i="1" s="1"/>
  <c r="CA199" i="1"/>
  <c r="D199" i="1" s="1"/>
  <c r="CA222" i="1"/>
  <c r="D222" i="1" s="1"/>
  <c r="CA153" i="1"/>
  <c r="D153" i="1" s="1"/>
  <c r="CA152" i="1"/>
  <c r="D152" i="1" s="1"/>
  <c r="CA188" i="1"/>
  <c r="D188" i="1" s="1"/>
  <c r="CA179" i="1"/>
  <c r="D179" i="1" s="1"/>
  <c r="CA30" i="1"/>
  <c r="D30" i="1" s="1"/>
  <c r="CA76" i="1"/>
  <c r="D76" i="1" s="1"/>
  <c r="CA672" i="1"/>
  <c r="D672" i="1" s="1"/>
  <c r="CA666" i="1"/>
  <c r="D666" i="1" s="1"/>
  <c r="CA658" i="1"/>
  <c r="D658" i="1" s="1"/>
  <c r="CA645" i="1"/>
  <c r="D645" i="1" s="1"/>
  <c r="CA629" i="1"/>
  <c r="D629" i="1" s="1"/>
  <c r="CA636" i="1"/>
  <c r="D636" i="1" s="1"/>
  <c r="CA614" i="1"/>
  <c r="D614" i="1" s="1"/>
  <c r="CA612" i="1"/>
  <c r="D612" i="1" s="1"/>
  <c r="CA615" i="1"/>
  <c r="D615" i="1" s="1"/>
  <c r="CA599" i="1"/>
  <c r="D599" i="1" s="1"/>
  <c r="CA596" i="1"/>
  <c r="D596" i="1" s="1"/>
  <c r="CA608" i="1"/>
  <c r="D608" i="1" s="1"/>
  <c r="CA602" i="1"/>
  <c r="D602" i="1" s="1"/>
  <c r="CA575" i="1"/>
  <c r="D575" i="1" s="1"/>
  <c r="CA543" i="1"/>
  <c r="D543" i="1" s="1"/>
  <c r="CA563" i="1"/>
  <c r="D563" i="1" s="1"/>
  <c r="CA561" i="1"/>
  <c r="D561" i="1" s="1"/>
  <c r="CA567" i="1"/>
  <c r="D567" i="1" s="1"/>
  <c r="CA521" i="1"/>
  <c r="D521" i="1" s="1"/>
  <c r="CA509" i="1"/>
  <c r="D509" i="1" s="1"/>
  <c r="CA494" i="1"/>
  <c r="D494" i="1" s="1"/>
  <c r="CA484" i="1"/>
  <c r="D484" i="1" s="1"/>
  <c r="CA468" i="1"/>
  <c r="D468" i="1" s="1"/>
  <c r="CA463" i="1"/>
  <c r="D463" i="1" s="1"/>
  <c r="CA461" i="1"/>
  <c r="D461" i="1" s="1"/>
  <c r="CA455" i="1"/>
  <c r="D455" i="1" s="1"/>
  <c r="CA450" i="1"/>
  <c r="D450" i="1" s="1"/>
  <c r="CA482" i="1"/>
  <c r="D482" i="1" s="1"/>
  <c r="CA425" i="1"/>
  <c r="D425" i="1" s="1"/>
  <c r="CA391" i="1"/>
  <c r="D391" i="1" s="1"/>
  <c r="CA394" i="1"/>
  <c r="D394" i="1" s="1"/>
  <c r="CA473" i="1"/>
  <c r="D473" i="1" s="1"/>
  <c r="CA347" i="1"/>
  <c r="D347" i="1" s="1"/>
  <c r="CA366" i="1"/>
  <c r="D366" i="1" s="1"/>
  <c r="CA323" i="1"/>
  <c r="D323" i="1" s="1"/>
  <c r="CA346" i="1"/>
  <c r="D346" i="1" s="1"/>
  <c r="CA335" i="1"/>
  <c r="D335" i="1" s="1"/>
  <c r="CA328" i="1"/>
  <c r="D328" i="1" s="1"/>
  <c r="CA370" i="1"/>
  <c r="D370" i="1" s="1"/>
  <c r="CA369" i="1"/>
  <c r="D369" i="1" s="1"/>
  <c r="CA364" i="1"/>
  <c r="D364" i="1" s="1"/>
  <c r="CA321" i="1"/>
  <c r="D321" i="1" s="1"/>
  <c r="CA358" i="1"/>
  <c r="D358" i="1" s="1"/>
  <c r="CA325" i="1"/>
  <c r="D325" i="1" s="1"/>
  <c r="CA316" i="1"/>
  <c r="D316" i="1" s="1"/>
  <c r="CA384" i="1"/>
  <c r="D384" i="1" s="1"/>
  <c r="CA322" i="1"/>
  <c r="D322" i="1" s="1"/>
  <c r="CA317" i="1"/>
  <c r="D317" i="1" s="1"/>
  <c r="CA283" i="1"/>
  <c r="D283" i="1" s="1"/>
  <c r="CA276" i="1"/>
  <c r="D276" i="1" s="1"/>
  <c r="CA305" i="1"/>
  <c r="D305" i="1" s="1"/>
  <c r="CA324" i="1"/>
  <c r="D324" i="1" s="1"/>
  <c r="CA318" i="1"/>
  <c r="D318" i="1" s="1"/>
  <c r="CA320" i="1"/>
  <c r="D320" i="1" s="1"/>
  <c r="CA319" i="1"/>
  <c r="D319" i="1" s="1"/>
  <c r="CA314" i="1"/>
  <c r="D314" i="1" s="1"/>
  <c r="CA297" i="1"/>
  <c r="D297" i="1" s="1"/>
  <c r="CA278" i="1"/>
  <c r="D278" i="1" s="1"/>
  <c r="CA258" i="1"/>
  <c r="D258" i="1" s="1"/>
  <c r="CA260" i="1"/>
  <c r="D260" i="1" s="1"/>
  <c r="CA295" i="1"/>
  <c r="D295" i="1" s="1"/>
  <c r="CA233" i="1"/>
  <c r="D233" i="1" s="1"/>
  <c r="CA268" i="1"/>
  <c r="D268" i="1" s="1"/>
  <c r="CA312" i="1"/>
  <c r="D312" i="1" s="1"/>
  <c r="CA266" i="1"/>
  <c r="D266" i="1" s="1"/>
  <c r="CA193" i="1"/>
  <c r="D193" i="1" s="1"/>
  <c r="CA196" i="1"/>
  <c r="D196" i="1" s="1"/>
  <c r="CA275" i="1"/>
  <c r="D275" i="1" s="1"/>
  <c r="CA220" i="1"/>
  <c r="D220" i="1" s="1"/>
  <c r="CA214" i="1"/>
  <c r="D214" i="1" s="1"/>
  <c r="CA185" i="1"/>
  <c r="D185" i="1" s="1"/>
  <c r="CA128" i="1"/>
  <c r="D128" i="1" s="1"/>
  <c r="CA96" i="1"/>
  <c r="D96" i="1" s="1"/>
  <c r="CA177" i="1"/>
  <c r="D177" i="1" s="1"/>
  <c r="CA167" i="1"/>
  <c r="D167" i="1" s="1"/>
  <c r="CA164" i="1"/>
  <c r="D164" i="1" s="1"/>
  <c r="CA149" i="1"/>
  <c r="D149" i="1" s="1"/>
  <c r="CA109" i="1"/>
  <c r="D109" i="1" s="1"/>
  <c r="CA145" i="1"/>
  <c r="D145" i="1" s="1"/>
  <c r="CA140" i="1"/>
  <c r="D140" i="1" s="1"/>
  <c r="CA139" i="1"/>
  <c r="D139" i="1" s="1"/>
  <c r="CA180" i="1"/>
  <c r="D180" i="1" s="1"/>
  <c r="CA148" i="1"/>
  <c r="D148" i="1" s="1"/>
  <c r="CA147" i="1"/>
  <c r="D147" i="1" s="1"/>
  <c r="CA95" i="1"/>
  <c r="D95" i="1" s="1"/>
  <c r="CA172" i="1"/>
  <c r="D172" i="1" s="1"/>
  <c r="CA141" i="1"/>
  <c r="D141" i="1" s="1"/>
  <c r="CA82" i="1"/>
  <c r="D82" i="1" s="1"/>
  <c r="CA184" i="1"/>
  <c r="D184" i="1" s="1"/>
  <c r="CA173" i="1"/>
  <c r="D173" i="1" s="1"/>
  <c r="CA159" i="1"/>
  <c r="D159" i="1" s="1"/>
  <c r="CA91" i="1"/>
  <c r="D91" i="1" s="1"/>
  <c r="CA138" i="1"/>
  <c r="D138" i="1" s="1"/>
  <c r="CA127" i="1"/>
  <c r="D127" i="1" s="1"/>
  <c r="CA27" i="1"/>
  <c r="D27" i="1" s="1"/>
  <c r="CA8" i="1"/>
  <c r="D8" i="1" s="1"/>
  <c r="CA158" i="1"/>
  <c r="D158" i="1" s="1"/>
  <c r="CA77" i="1"/>
  <c r="D77" i="1" s="1"/>
  <c r="CA21" i="1"/>
  <c r="D21" i="1" s="1"/>
  <c r="CA18" i="1"/>
  <c r="D18" i="1" s="1"/>
  <c r="CA163" i="1"/>
  <c r="D163" i="1" s="1"/>
  <c r="CA125" i="1"/>
  <c r="D125" i="1" s="1"/>
  <c r="CA68" i="1"/>
  <c r="D68" i="1" s="1"/>
  <c r="CA42" i="1"/>
  <c r="D42" i="1" s="1"/>
  <c r="CA94" i="1"/>
  <c r="D94" i="1" s="1"/>
  <c r="CA6" i="1"/>
  <c r="D6" i="1" s="1"/>
  <c r="CA7" i="1"/>
  <c r="D7" i="1" s="1"/>
  <c r="CA79" i="1"/>
  <c r="D79" i="1" s="1"/>
  <c r="CA25" i="1"/>
  <c r="D25" i="1" s="1"/>
  <c r="CA41" i="1"/>
  <c r="D41" i="1" s="1"/>
  <c r="CA9" i="1"/>
  <c r="D9" i="1" s="1"/>
  <c r="CA674" i="1"/>
  <c r="D674" i="1" s="1"/>
  <c r="CA675" i="1"/>
  <c r="D675" i="1" s="1"/>
  <c r="CA523" i="1"/>
  <c r="D523" i="1" s="1"/>
  <c r="CA522" i="1"/>
  <c r="D522" i="1" s="1"/>
  <c r="CA534" i="1"/>
  <c r="D534" i="1" s="1"/>
  <c r="CA526" i="1"/>
  <c r="D526" i="1" s="1"/>
  <c r="CA525" i="1"/>
  <c r="D525" i="1" s="1"/>
  <c r="CA533" i="1"/>
  <c r="D533" i="1" s="1"/>
  <c r="CA524" i="1"/>
  <c r="D524" i="1" s="1"/>
  <c r="CA308" i="1"/>
  <c r="D308" i="1" s="1"/>
  <c r="CA309" i="1"/>
  <c r="D309" i="1" s="1"/>
  <c r="CA244" i="1"/>
  <c r="D244" i="1" s="1"/>
  <c r="CA249" i="1"/>
  <c r="D249" i="1" s="1"/>
  <c r="CA254" i="1"/>
  <c r="D254" i="1" s="1"/>
  <c r="CA253" i="1"/>
  <c r="D253" i="1" s="1"/>
  <c r="CA252" i="1"/>
  <c r="D252" i="1" s="1"/>
  <c r="CA251" i="1"/>
  <c r="D251" i="1" s="1"/>
  <c r="CA250" i="1"/>
  <c r="D250" i="1" s="1"/>
  <c r="CA245" i="1"/>
  <c r="D245" i="1" s="1"/>
  <c r="CA676" i="1"/>
  <c r="D676" i="1" s="1"/>
  <c r="CA656" i="1"/>
  <c r="D656" i="1" s="1"/>
  <c r="CA668" i="1"/>
  <c r="D668" i="1" s="1"/>
  <c r="CA669" i="1"/>
  <c r="D669" i="1" s="1"/>
  <c r="CA667" i="1"/>
  <c r="D667" i="1" s="1"/>
  <c r="CA628" i="1"/>
  <c r="D628" i="1" s="1"/>
  <c r="CA606" i="1"/>
  <c r="D606" i="1" s="1"/>
  <c r="CA590" i="1"/>
  <c r="D590" i="1" s="1"/>
  <c r="CA595" i="1"/>
  <c r="D595" i="1" s="1"/>
  <c r="CA542" i="1"/>
  <c r="D542" i="1" s="1"/>
  <c r="CA539" i="1"/>
  <c r="D539" i="1" s="1"/>
  <c r="CA566" i="1"/>
  <c r="D566" i="1" s="1"/>
  <c r="CA537" i="1"/>
  <c r="D537" i="1" s="1"/>
  <c r="CA536" i="1"/>
  <c r="D536" i="1" s="1"/>
  <c r="CA465" i="1"/>
  <c r="D465" i="1" s="1"/>
  <c r="CA481" i="1"/>
  <c r="D481" i="1" s="1"/>
  <c r="CA540" i="1"/>
  <c r="D540" i="1" s="1"/>
  <c r="CA476" i="1"/>
  <c r="D476" i="1" s="1"/>
  <c r="CA443" i="1"/>
  <c r="D443" i="1" s="1"/>
  <c r="CA419" i="1"/>
  <c r="D419" i="1" s="1"/>
  <c r="CA541" i="1"/>
  <c r="D541" i="1" s="1"/>
  <c r="CA432" i="1"/>
  <c r="D432" i="1" s="1"/>
  <c r="CA418" i="1"/>
  <c r="D418" i="1" s="1"/>
  <c r="CA436" i="1"/>
  <c r="D436" i="1" s="1"/>
  <c r="CA417" i="1"/>
  <c r="D417" i="1" s="1"/>
  <c r="CA464" i="1"/>
  <c r="D464" i="1" s="1"/>
  <c r="CA411" i="1"/>
  <c r="D411" i="1" s="1"/>
  <c r="CA395" i="1"/>
  <c r="D395" i="1" s="1"/>
  <c r="CA437" i="1"/>
  <c r="D437" i="1" s="1"/>
  <c r="CA397" i="1"/>
  <c r="D397" i="1" s="1"/>
  <c r="CA367" i="1"/>
  <c r="D367" i="1" s="1"/>
  <c r="CA333" i="1"/>
  <c r="D333" i="1" s="1"/>
  <c r="CA368" i="1"/>
  <c r="D368" i="1" s="1"/>
  <c r="CA354" i="1"/>
  <c r="D354" i="1" s="1"/>
  <c r="CA372" i="1"/>
  <c r="D372" i="1" s="1"/>
  <c r="CA396" i="1"/>
  <c r="D396" i="1" s="1"/>
  <c r="CA315" i="1"/>
  <c r="D315" i="1" s="1"/>
  <c r="CA272" i="1"/>
  <c r="D272" i="1" s="1"/>
  <c r="CA238" i="1"/>
  <c r="D238" i="1" s="1"/>
  <c r="CA226" i="1"/>
  <c r="D226" i="1" s="1"/>
  <c r="CA255" i="1"/>
  <c r="D255" i="1" s="1"/>
  <c r="CA248" i="1"/>
  <c r="D248" i="1" s="1"/>
  <c r="CA269" i="1"/>
  <c r="D269" i="1" s="1"/>
  <c r="CA235" i="1"/>
  <c r="D235" i="1" s="1"/>
  <c r="CA237" i="1"/>
  <c r="D237" i="1" s="1"/>
  <c r="CA273" i="1"/>
  <c r="D273" i="1" s="1"/>
  <c r="CA271" i="1"/>
  <c r="D271" i="1" s="1"/>
  <c r="CA246" i="1"/>
  <c r="D246" i="1" s="1"/>
  <c r="CA228" i="1"/>
  <c r="D228" i="1" s="1"/>
  <c r="CA218" i="1"/>
  <c r="D218" i="1" s="1"/>
  <c r="CA205" i="1"/>
  <c r="D205" i="1" s="1"/>
  <c r="CA201" i="1"/>
  <c r="D201" i="1" s="1"/>
  <c r="CA206" i="1"/>
  <c r="D206" i="1" s="1"/>
  <c r="CA202" i="1"/>
  <c r="D202" i="1" s="1"/>
  <c r="CA189" i="1"/>
  <c r="D189" i="1" s="1"/>
  <c r="CA223" i="1"/>
  <c r="D223" i="1" s="1"/>
  <c r="CA203" i="1"/>
  <c r="D203" i="1" s="1"/>
  <c r="CA221" i="1"/>
  <c r="D221" i="1" s="1"/>
  <c r="CA217" i="1"/>
  <c r="D217" i="1" s="1"/>
  <c r="CA200" i="1"/>
  <c r="D200" i="1" s="1"/>
  <c r="CA211" i="1"/>
  <c r="D211" i="1" s="1"/>
  <c r="CA85" i="1"/>
  <c r="D85" i="1" s="1"/>
  <c r="CA105" i="1"/>
  <c r="D105" i="1" s="1"/>
  <c r="CA75" i="1"/>
  <c r="D75" i="1" s="1"/>
  <c r="CA73" i="1"/>
  <c r="D73" i="1" s="1"/>
  <c r="CA22" i="1"/>
  <c r="D22" i="1" s="1"/>
  <c r="CA71" i="1"/>
  <c r="D71" i="1" s="1"/>
  <c r="CA74" i="1"/>
  <c r="D74" i="1" s="1"/>
  <c r="CA72" i="1"/>
  <c r="D72" i="1" s="1"/>
  <c r="CA70" i="1"/>
  <c r="D70" i="1" s="1"/>
  <c r="CA671" i="1"/>
  <c r="D671" i="1" s="1"/>
  <c r="CA576" i="1"/>
  <c r="D576" i="1" s="1"/>
  <c r="CA530" i="1"/>
  <c r="D530" i="1" s="1"/>
  <c r="CA511" i="1"/>
  <c r="D511" i="1" s="1"/>
  <c r="CA520" i="1"/>
  <c r="D520" i="1" s="1"/>
  <c r="CA562" i="1"/>
  <c r="D562" i="1" s="1"/>
  <c r="CA504" i="1"/>
  <c r="D504" i="1" s="1"/>
  <c r="CA502" i="1"/>
  <c r="D502" i="1" s="1"/>
  <c r="CA467" i="1"/>
  <c r="D467" i="1" s="1"/>
  <c r="CA503" i="1"/>
  <c r="D503" i="1" s="1"/>
  <c r="CA375" i="1"/>
  <c r="D375" i="1" s="1"/>
  <c r="CA376" i="1"/>
  <c r="D376" i="1" s="1"/>
  <c r="CA486" i="1"/>
  <c r="D486" i="1" s="1"/>
  <c r="CA377" i="1"/>
  <c r="D377" i="1" s="1"/>
  <c r="CA349" i="1"/>
  <c r="D349" i="1" s="1"/>
  <c r="CA340" i="1"/>
  <c r="D340" i="1" s="1"/>
  <c r="CA339" i="1"/>
  <c r="D339" i="1" s="1"/>
  <c r="CA313" i="1"/>
  <c r="D313" i="1" s="1"/>
  <c r="CA292" i="1"/>
  <c r="D292" i="1" s="1"/>
  <c r="CA247" i="1"/>
  <c r="D247" i="1" s="1"/>
  <c r="CA259" i="1"/>
  <c r="D259" i="1" s="1"/>
  <c r="CA181" i="1"/>
  <c r="D181" i="1" s="1"/>
  <c r="CA215" i="1"/>
  <c r="D215" i="1" s="1"/>
  <c r="CA118" i="1"/>
  <c r="D118" i="1" s="1"/>
  <c r="CA124" i="1"/>
  <c r="D124" i="1" s="1"/>
  <c r="CA113" i="1"/>
  <c r="D113" i="1" s="1"/>
  <c r="CA4" i="1"/>
  <c r="D4" i="1" s="1"/>
  <c r="CA216" i="1"/>
  <c r="D216" i="1" s="1"/>
  <c r="CA19" i="1"/>
  <c r="D19" i="1" s="1"/>
  <c r="CA603" i="1"/>
  <c r="D603" i="1" s="1"/>
  <c r="CA555" i="1"/>
  <c r="D555" i="1" s="1"/>
  <c r="CA548" i="1"/>
  <c r="D548" i="1" s="1"/>
  <c r="CA544" i="1"/>
  <c r="D544" i="1" s="1"/>
  <c r="CA550" i="1"/>
  <c r="D550" i="1" s="1"/>
  <c r="CA549" i="1"/>
  <c r="D549" i="1" s="1"/>
  <c r="CA556" i="1"/>
  <c r="D556" i="1" s="1"/>
  <c r="CA551" i="1"/>
  <c r="D551" i="1" s="1"/>
  <c r="CA557" i="1"/>
  <c r="D557" i="1" s="1"/>
  <c r="CA553" i="1"/>
  <c r="D553" i="1" s="1"/>
  <c r="CA552" i="1"/>
  <c r="D552" i="1" s="1"/>
  <c r="CA545" i="1"/>
  <c r="D545" i="1" s="1"/>
  <c r="CA519" i="1"/>
  <c r="D519" i="1" s="1"/>
  <c r="CA515" i="1"/>
  <c r="D515" i="1" s="1"/>
  <c r="CA512" i="1"/>
  <c r="D512" i="1" s="1"/>
  <c r="CA546" i="1"/>
  <c r="D546" i="1" s="1"/>
  <c r="CA513" i="1"/>
  <c r="D513" i="1" s="1"/>
  <c r="CA516" i="1"/>
  <c r="D516" i="1" s="1"/>
  <c r="CA514" i="1"/>
  <c r="D514" i="1" s="1"/>
  <c r="CA554" i="1"/>
  <c r="D554" i="1" s="1"/>
  <c r="CA518" i="1"/>
  <c r="D518" i="1" s="1"/>
  <c r="CA517" i="1"/>
  <c r="D517" i="1" s="1"/>
  <c r="CA435" i="1"/>
  <c r="D435" i="1" s="1"/>
  <c r="CA547" i="1"/>
  <c r="D547" i="1" s="1"/>
  <c r="CA374" i="1"/>
  <c r="D374" i="1" s="1"/>
  <c r="CA371" i="1"/>
  <c r="D371" i="1" s="1"/>
  <c r="CA288" i="1"/>
  <c r="D288" i="1" s="1"/>
  <c r="CA287" i="1"/>
  <c r="D287" i="1" s="1"/>
  <c r="CA290" i="1"/>
  <c r="D290" i="1" s="1"/>
  <c r="CA284" i="1"/>
  <c r="D284" i="1" s="1"/>
  <c r="CA286" i="1"/>
  <c r="D286" i="1" s="1"/>
  <c r="CA291" i="1"/>
  <c r="D291" i="1" s="1"/>
  <c r="CA289" i="1"/>
  <c r="D289" i="1" s="1"/>
  <c r="CA285" i="1"/>
  <c r="D285" i="1" s="1"/>
  <c r="CA360" i="1"/>
  <c r="D360" i="1" s="1"/>
  <c r="CA363" i="1"/>
  <c r="D363" i="1" s="1"/>
  <c r="CA362" i="1"/>
  <c r="D362" i="1" s="1"/>
  <c r="CA123" i="1"/>
  <c r="D123" i="1" s="1"/>
  <c r="CA121" i="1"/>
  <c r="D121" i="1" s="1"/>
  <c r="CA361" i="1"/>
  <c r="D361" i="1" s="1"/>
  <c r="CA122" i="1"/>
  <c r="D122" i="1" s="1"/>
  <c r="CA5" i="1"/>
  <c r="D5" i="1" s="1"/>
  <c r="CA26" i="1"/>
  <c r="D26"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S18"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192" i="1" l="1"/>
  <c r="BU146" i="1"/>
  <c r="BU93" i="1"/>
  <c r="BU114" i="1"/>
  <c r="AW114" i="1"/>
  <c r="AW146" i="1"/>
  <c r="AW93" i="1"/>
  <c r="AW192" i="1"/>
  <c r="BD192" i="1"/>
  <c r="BD146" i="1"/>
  <c r="BD93" i="1"/>
  <c r="BD114" i="1"/>
  <c r="AF93" i="1"/>
  <c r="AF192" i="1"/>
  <c r="AF114" i="1"/>
  <c r="AF146" i="1"/>
  <c r="BV192" i="1"/>
  <c r="BV146" i="1"/>
  <c r="BV93" i="1"/>
  <c r="BV114" i="1"/>
  <c r="AX192" i="1"/>
  <c r="AX93" i="1"/>
  <c r="AX114" i="1"/>
  <c r="AX146" i="1"/>
  <c r="BT192" i="1"/>
  <c r="BT146" i="1"/>
  <c r="BT93" i="1"/>
  <c r="BT114" i="1"/>
  <c r="AV192" i="1"/>
  <c r="AV146" i="1"/>
  <c r="AV93" i="1"/>
  <c r="AV114" i="1"/>
  <c r="BU86" i="1"/>
  <c r="BU535" i="1"/>
  <c r="BU457" i="1"/>
  <c r="BU187" i="1"/>
  <c r="BU61" i="1"/>
  <c r="BD86" i="1"/>
  <c r="BD535" i="1"/>
  <c r="BD457" i="1"/>
  <c r="BD187" i="1"/>
  <c r="BD61" i="1"/>
  <c r="BV86" i="1"/>
  <c r="BV535" i="1"/>
  <c r="BV457" i="1"/>
  <c r="BV187" i="1"/>
  <c r="BV61" i="1"/>
  <c r="BT86" i="1"/>
  <c r="BT535" i="1"/>
  <c r="BT457" i="1"/>
  <c r="BT187" i="1"/>
  <c r="BT61" i="1"/>
  <c r="BU433" i="1"/>
  <c r="BU409" i="1"/>
  <c r="BU407" i="1"/>
  <c r="BU334" i="1"/>
  <c r="BU454" i="1"/>
  <c r="BU505" i="1"/>
  <c r="BD433" i="1"/>
  <c r="BD409" i="1"/>
  <c r="BD407" i="1"/>
  <c r="BD334" i="1"/>
  <c r="BD454" i="1"/>
  <c r="BD505" i="1"/>
  <c r="BV409" i="1"/>
  <c r="BV407" i="1"/>
  <c r="BV334" i="1"/>
  <c r="BV454" i="1"/>
  <c r="BV505" i="1"/>
  <c r="BV433" i="1"/>
  <c r="BT454" i="1"/>
  <c r="BT505" i="1"/>
  <c r="BT433" i="1"/>
  <c r="BT409" i="1"/>
  <c r="BT407" i="1"/>
  <c r="BT334" i="1"/>
  <c r="BU501" i="1"/>
  <c r="BD501" i="1"/>
  <c r="BV501" i="1"/>
  <c r="BT501" i="1"/>
  <c r="BU672" i="1"/>
  <c r="BU659" i="1"/>
  <c r="BU657" i="1"/>
  <c r="BU645" i="1"/>
  <c r="BU676" i="1"/>
  <c r="BU671" i="1"/>
  <c r="BU669" i="1"/>
  <c r="BU658" i="1"/>
  <c r="BU652" i="1"/>
  <c r="BU649" i="1"/>
  <c r="BU674" i="1"/>
  <c r="BU670" i="1"/>
  <c r="BU673" i="1"/>
  <c r="BU667" i="1"/>
  <c r="BU654" i="1"/>
  <c r="BU647" i="1"/>
  <c r="BU677" i="1"/>
  <c r="BU666" i="1"/>
  <c r="BU662" i="1"/>
  <c r="BU675" i="1"/>
  <c r="BU664" i="1"/>
  <c r="BU661" i="1"/>
  <c r="BU660" i="1"/>
  <c r="BU637" i="1"/>
  <c r="BU630" i="1"/>
  <c r="BU653" i="1"/>
  <c r="BU668" i="1"/>
  <c r="BU665" i="1"/>
  <c r="BU656" i="1"/>
  <c r="BU655" i="1"/>
  <c r="BU648" i="1"/>
  <c r="BU643" i="1"/>
  <c r="BU634" i="1"/>
  <c r="BU644" i="1"/>
  <c r="BU642" i="1"/>
  <c r="BU631" i="1"/>
  <c r="BU619" i="1"/>
  <c r="BU641" i="1"/>
  <c r="BU632" i="1"/>
  <c r="BU651" i="1"/>
  <c r="BU646" i="1"/>
  <c r="BU640" i="1"/>
  <c r="BU636" i="1"/>
  <c r="BU635" i="1"/>
  <c r="BU633" i="1"/>
  <c r="BU627" i="1"/>
  <c r="BU663" i="1"/>
  <c r="BU639" i="1"/>
  <c r="BU650" i="1"/>
  <c r="BU638" i="1"/>
  <c r="BU629" i="1"/>
  <c r="BU628" i="1"/>
  <c r="BU625" i="1"/>
  <c r="BU623" i="1"/>
  <c r="BU617" i="1"/>
  <c r="BU615" i="1"/>
  <c r="BU620" i="1"/>
  <c r="BU614" i="1"/>
  <c r="BU608" i="1"/>
  <c r="BU605" i="1"/>
  <c r="BU604" i="1"/>
  <c r="BU618" i="1"/>
  <c r="BU612" i="1"/>
  <c r="BU607" i="1"/>
  <c r="BU589" i="1"/>
  <c r="BU626" i="1"/>
  <c r="BU611" i="1"/>
  <c r="BU624" i="1"/>
  <c r="BU622" i="1"/>
  <c r="BU610" i="1"/>
  <c r="BU613" i="1"/>
  <c r="BU609" i="1"/>
  <c r="BU621" i="1"/>
  <c r="BU616" i="1"/>
  <c r="BU606" i="1"/>
  <c r="BU603" i="1"/>
  <c r="BU601" i="1"/>
  <c r="BU600" i="1"/>
  <c r="BU594" i="1"/>
  <c r="BU591" i="1"/>
  <c r="BU586" i="1"/>
  <c r="BU593" i="1"/>
  <c r="BU599" i="1"/>
  <c r="BU602" i="1"/>
  <c r="BU598" i="1"/>
  <c r="BU580" i="1"/>
  <c r="BU597" i="1"/>
  <c r="BU595" i="1"/>
  <c r="BU587" i="1"/>
  <c r="BU584" i="1"/>
  <c r="BU564" i="1"/>
  <c r="BU588" i="1"/>
  <c r="BU583" i="1"/>
  <c r="BU581" i="1"/>
  <c r="BU574" i="1"/>
  <c r="BU566" i="1"/>
  <c r="BU563" i="1"/>
  <c r="BU562" i="1"/>
  <c r="BU551" i="1"/>
  <c r="BU568" i="1"/>
  <c r="BU567" i="1"/>
  <c r="BU552" i="1"/>
  <c r="BU545" i="1"/>
  <c r="BU596" i="1"/>
  <c r="BU578" i="1"/>
  <c r="BU575" i="1"/>
  <c r="BU572" i="1"/>
  <c r="BU553" i="1"/>
  <c r="BU554" i="1"/>
  <c r="BU582" i="1"/>
  <c r="BU577" i="1"/>
  <c r="BU555" i="1"/>
  <c r="BU592" i="1"/>
  <c r="BU585" i="1"/>
  <c r="BU579" i="1"/>
  <c r="BU576" i="1"/>
  <c r="BU573" i="1"/>
  <c r="BU565" i="1"/>
  <c r="BU556" i="1"/>
  <c r="BU548" i="1"/>
  <c r="BU544" i="1"/>
  <c r="BU536" i="1"/>
  <c r="BU533" i="1"/>
  <c r="BU530" i="1"/>
  <c r="BU522" i="1"/>
  <c r="BU520" i="1"/>
  <c r="BU559" i="1"/>
  <c r="BU558" i="1"/>
  <c r="BU547" i="1"/>
  <c r="BU546" i="1"/>
  <c r="BU542" i="1"/>
  <c r="BU538" i="1"/>
  <c r="BU531" i="1"/>
  <c r="BU525" i="1"/>
  <c r="BU569" i="1"/>
  <c r="BU549" i="1"/>
  <c r="BU541" i="1"/>
  <c r="BU534" i="1"/>
  <c r="BU532" i="1"/>
  <c r="BU570" i="1"/>
  <c r="BU557" i="1"/>
  <c r="BU540" i="1"/>
  <c r="BU524" i="1"/>
  <c r="BU571" i="1"/>
  <c r="BU550" i="1"/>
  <c r="BU539" i="1"/>
  <c r="BU523" i="1"/>
  <c r="BU518" i="1"/>
  <c r="BU561" i="1"/>
  <c r="BU543" i="1"/>
  <c r="BU537" i="1"/>
  <c r="BU527" i="1"/>
  <c r="BU526" i="1"/>
  <c r="BU519" i="1"/>
  <c r="BU515" i="1"/>
  <c r="BU485" i="1"/>
  <c r="BU560" i="1"/>
  <c r="BU528" i="1"/>
  <c r="BU516" i="1"/>
  <c r="BU486" i="1"/>
  <c r="BU517" i="1"/>
  <c r="BU498" i="1"/>
  <c r="BU494" i="1"/>
  <c r="BU510" i="1"/>
  <c r="BU493" i="1"/>
  <c r="BU483" i="1"/>
  <c r="BU482" i="1"/>
  <c r="BU511" i="1"/>
  <c r="BU496" i="1"/>
  <c r="BU492" i="1"/>
  <c r="BU590" i="1"/>
  <c r="BU529" i="1"/>
  <c r="BU512" i="1"/>
  <c r="BU499" i="1"/>
  <c r="BU495" i="1"/>
  <c r="BU491" i="1"/>
  <c r="BU489" i="1"/>
  <c r="BU513" i="1"/>
  <c r="BU508" i="1"/>
  <c r="BU504" i="1"/>
  <c r="BU502" i="1"/>
  <c r="BU490" i="1"/>
  <c r="BU521" i="1"/>
  <c r="BU507" i="1"/>
  <c r="BU472" i="1"/>
  <c r="BU459" i="1"/>
  <c r="BU455" i="1"/>
  <c r="BU503" i="1"/>
  <c r="BU465" i="1"/>
  <c r="BU464" i="1"/>
  <c r="BU463" i="1"/>
  <c r="BU461" i="1"/>
  <c r="BU460" i="1"/>
  <c r="BU453" i="1"/>
  <c r="BU462" i="1"/>
  <c r="BU514" i="1"/>
  <c r="BU474" i="1"/>
  <c r="BU468" i="1"/>
  <c r="BU456" i="1"/>
  <c r="BU509" i="1"/>
  <c r="BU497" i="1"/>
  <c r="BU477" i="1"/>
  <c r="BU467" i="1"/>
  <c r="BU450" i="1"/>
  <c r="BU500" i="1"/>
  <c r="BU487" i="1"/>
  <c r="BU481" i="1"/>
  <c r="BU476" i="1"/>
  <c r="BU469" i="1"/>
  <c r="BU466" i="1"/>
  <c r="BU452" i="1"/>
  <c r="BU506" i="1"/>
  <c r="BU480" i="1"/>
  <c r="BU475" i="1"/>
  <c r="BU470" i="1"/>
  <c r="BU458" i="1"/>
  <c r="BU451" i="1"/>
  <c r="BU478" i="1"/>
  <c r="BU444" i="1"/>
  <c r="BU436" i="1"/>
  <c r="BU435" i="1"/>
  <c r="BU432" i="1"/>
  <c r="BU412" i="1"/>
  <c r="BU410" i="1"/>
  <c r="BU399" i="1"/>
  <c r="BU397" i="1"/>
  <c r="BU447" i="1"/>
  <c r="BU431" i="1"/>
  <c r="BU419" i="1"/>
  <c r="BU416" i="1"/>
  <c r="BU413" i="1"/>
  <c r="BU400" i="1"/>
  <c r="BU386" i="1"/>
  <c r="BU381" i="1"/>
  <c r="BU484" i="1"/>
  <c r="BU479" i="1"/>
  <c r="BU448" i="1"/>
  <c r="BU445" i="1"/>
  <c r="BU437" i="1"/>
  <c r="BU423" i="1"/>
  <c r="BU418" i="1"/>
  <c r="BU415" i="1"/>
  <c r="BU401" i="1"/>
  <c r="BU396" i="1"/>
  <c r="BU389" i="1"/>
  <c r="BU387" i="1"/>
  <c r="BU384" i="1"/>
  <c r="BU380" i="1"/>
  <c r="BU473" i="1"/>
  <c r="BU440" i="1"/>
  <c r="BU438" i="1"/>
  <c r="BU434" i="1"/>
  <c r="BU428" i="1"/>
  <c r="BU425" i="1"/>
  <c r="BU424" i="1"/>
  <c r="BU414" i="1"/>
  <c r="BU402" i="1"/>
  <c r="BU388" i="1"/>
  <c r="BU385" i="1"/>
  <c r="BU488" i="1"/>
  <c r="BU429" i="1"/>
  <c r="BU420" i="1"/>
  <c r="BU403" i="1"/>
  <c r="BU393" i="1"/>
  <c r="BU392" i="1"/>
  <c r="BU441" i="1"/>
  <c r="BU427" i="1"/>
  <c r="BU426" i="1"/>
  <c r="BU421" i="1"/>
  <c r="BU417" i="1"/>
  <c r="BU404" i="1"/>
  <c r="BU449" i="1"/>
  <c r="BU443" i="1"/>
  <c r="BU439" i="1"/>
  <c r="BU405" i="1"/>
  <c r="BU395" i="1"/>
  <c r="BU446" i="1"/>
  <c r="BU376" i="1"/>
  <c r="BU374" i="1"/>
  <c r="BU371" i="1"/>
  <c r="BU364" i="1"/>
  <c r="BU358" i="1"/>
  <c r="BU357" i="1"/>
  <c r="BU349" i="1"/>
  <c r="BU411" i="1"/>
  <c r="BU375" i="1"/>
  <c r="BU367" i="1"/>
  <c r="BU366" i="1"/>
  <c r="BU365" i="1"/>
  <c r="BU359" i="1"/>
  <c r="BU351" i="1"/>
  <c r="BU344" i="1"/>
  <c r="BU337" i="1"/>
  <c r="BU328" i="1"/>
  <c r="BU324" i="1"/>
  <c r="BU320" i="1"/>
  <c r="BU390" i="1"/>
  <c r="BU378" i="1"/>
  <c r="BU369" i="1"/>
  <c r="BU355" i="1"/>
  <c r="BU352" i="1"/>
  <c r="BU350" i="1"/>
  <c r="BU343" i="1"/>
  <c r="BU342" i="1"/>
  <c r="BU336" i="1"/>
  <c r="BU329" i="1"/>
  <c r="BU323" i="1"/>
  <c r="BU471" i="1"/>
  <c r="BU406" i="1"/>
  <c r="BU391" i="1"/>
  <c r="BU373" i="1"/>
  <c r="BU370" i="1"/>
  <c r="BU368" i="1"/>
  <c r="BU353" i="1"/>
  <c r="BU325" i="1"/>
  <c r="BU322" i="1"/>
  <c r="BU422" i="1"/>
  <c r="BU394" i="1"/>
  <c r="BU379" i="1"/>
  <c r="BU372" i="1"/>
  <c r="BU333" i="1"/>
  <c r="BU321" i="1"/>
  <c r="BU430" i="1"/>
  <c r="BU408" i="1"/>
  <c r="BU383" i="1"/>
  <c r="BU356" i="1"/>
  <c r="BU347" i="1"/>
  <c r="BU338" i="1"/>
  <c r="BU335" i="1"/>
  <c r="BU332" i="1"/>
  <c r="BU330" i="1"/>
  <c r="BU327" i="1"/>
  <c r="BU442" i="1"/>
  <c r="BU382" i="1"/>
  <c r="BU348" i="1"/>
  <c r="BU346" i="1"/>
  <c r="BU339" i="1"/>
  <c r="BU331" i="1"/>
  <c r="BU326" i="1"/>
  <c r="BU318" i="1"/>
  <c r="BU313" i="1"/>
  <c r="BU305" i="1"/>
  <c r="BU303" i="1"/>
  <c r="BU290" i="1"/>
  <c r="BU309" i="1"/>
  <c r="BU304" i="1"/>
  <c r="BU287" i="1"/>
  <c r="BU280" i="1"/>
  <c r="BU264" i="1"/>
  <c r="BU262" i="1"/>
  <c r="BU259" i="1"/>
  <c r="BU258" i="1"/>
  <c r="BU377" i="1"/>
  <c r="BU317" i="1"/>
  <c r="BU315" i="1"/>
  <c r="BU314" i="1"/>
  <c r="BU297" i="1"/>
  <c r="BU284" i="1"/>
  <c r="BU269" i="1"/>
  <c r="BU265" i="1"/>
  <c r="BU256" i="1"/>
  <c r="BU398" i="1"/>
  <c r="BU354" i="1"/>
  <c r="BU345" i="1"/>
  <c r="BU316" i="1"/>
  <c r="BU298" i="1"/>
  <c r="BU295" i="1"/>
  <c r="BU293" i="1"/>
  <c r="BU289" i="1"/>
  <c r="BU281" i="1"/>
  <c r="BU279" i="1"/>
  <c r="BU271" i="1"/>
  <c r="BU268" i="1"/>
  <c r="BU255" i="1"/>
  <c r="BU253" i="1"/>
  <c r="BU251" i="1"/>
  <c r="BU340" i="1"/>
  <c r="BU292" i="1"/>
  <c r="BU286" i="1"/>
  <c r="BU260" i="1"/>
  <c r="BU319" i="1"/>
  <c r="BU310" i="1"/>
  <c r="BU308" i="1"/>
  <c r="BU302" i="1"/>
  <c r="BU294" i="1"/>
  <c r="BU291" i="1"/>
  <c r="BU283" i="1"/>
  <c r="BU276" i="1"/>
  <c r="BU274" i="1"/>
  <c r="BU270" i="1"/>
  <c r="BU267" i="1"/>
  <c r="BU261" i="1"/>
  <c r="BU341" i="1"/>
  <c r="BU312" i="1"/>
  <c r="BU307" i="1"/>
  <c r="BU299" i="1"/>
  <c r="BU296" i="1"/>
  <c r="BU288" i="1"/>
  <c r="BU282" i="1"/>
  <c r="BU277" i="1"/>
  <c r="BU273" i="1"/>
  <c r="BU266" i="1"/>
  <c r="BU257" i="1"/>
  <c r="BU311" i="1"/>
  <c r="BU263" i="1"/>
  <c r="BU254" i="1"/>
  <c r="BU233" i="1"/>
  <c r="BU232" i="1"/>
  <c r="BU218" i="1"/>
  <c r="BU213" i="1"/>
  <c r="BU363" i="1"/>
  <c r="BU275" i="1"/>
  <c r="BU272" i="1"/>
  <c r="BU245" i="1"/>
  <c r="BU241" i="1"/>
  <c r="BU236" i="1"/>
  <c r="BU235" i="1"/>
  <c r="BU234" i="1"/>
  <c r="BU212" i="1"/>
  <c r="BU211" i="1"/>
  <c r="BU210" i="1"/>
  <c r="BU209" i="1"/>
  <c r="BU203" i="1"/>
  <c r="BU200" i="1"/>
  <c r="BU199" i="1"/>
  <c r="BU306" i="1"/>
  <c r="BU249" i="1"/>
  <c r="BU240" i="1"/>
  <c r="BU228" i="1"/>
  <c r="BU300" i="1"/>
  <c r="BU278" i="1"/>
  <c r="BU252" i="1"/>
  <c r="BU248" i="1"/>
  <c r="BU242" i="1"/>
  <c r="BU239" i="1"/>
  <c r="BU229" i="1"/>
  <c r="BU227" i="1"/>
  <c r="BU247" i="1"/>
  <c r="BU238" i="1"/>
  <c r="BU237" i="1"/>
  <c r="BU221" i="1"/>
  <c r="BU285" i="1"/>
  <c r="BU246" i="1"/>
  <c r="BU244" i="1"/>
  <c r="BU230" i="1"/>
  <c r="BU220" i="1"/>
  <c r="BU217" i="1"/>
  <c r="BU301" i="1"/>
  <c r="BU250" i="1"/>
  <c r="BU243" i="1"/>
  <c r="BU231" i="1"/>
  <c r="BU226" i="1"/>
  <c r="BU223" i="1"/>
  <c r="BU216" i="1"/>
  <c r="BU208" i="1"/>
  <c r="BU225" i="1"/>
  <c r="BU224" i="1"/>
  <c r="BU222" i="1"/>
  <c r="BU219" i="1"/>
  <c r="BU215" i="1"/>
  <c r="BU214" i="1"/>
  <c r="BU207" i="1"/>
  <c r="BU204" i="1"/>
  <c r="BU202" i="1"/>
  <c r="BU361" i="1"/>
  <c r="BU362" i="1"/>
  <c r="BU186" i="1"/>
  <c r="BU185" i="1"/>
  <c r="BU175" i="1"/>
  <c r="BU170" i="1"/>
  <c r="BU164" i="1"/>
  <c r="BU151" i="1"/>
  <c r="BU142" i="1"/>
  <c r="BU139" i="1"/>
  <c r="BU134" i="1"/>
  <c r="BU133" i="1"/>
  <c r="BU184" i="1"/>
  <c r="BU182" i="1"/>
  <c r="BU171" i="1"/>
  <c r="BU163" i="1"/>
  <c r="BU162" i="1"/>
  <c r="BU159" i="1"/>
  <c r="BU158" i="1"/>
  <c r="BU145" i="1"/>
  <c r="BU144" i="1"/>
  <c r="BU183" i="1"/>
  <c r="BU181" i="1"/>
  <c r="BU172" i="1"/>
  <c r="BU169" i="1"/>
  <c r="BU157" i="1"/>
  <c r="BU149" i="1"/>
  <c r="BU143" i="1"/>
  <c r="BU137" i="1"/>
  <c r="BU197" i="1"/>
  <c r="BU194" i="1"/>
  <c r="BU188" i="1"/>
  <c r="BU180" i="1"/>
  <c r="BU176" i="1"/>
  <c r="BU173" i="1"/>
  <c r="BU156" i="1"/>
  <c r="BU155" i="1"/>
  <c r="BU154" i="1"/>
  <c r="BU152" i="1"/>
  <c r="BU140" i="1"/>
  <c r="BU196" i="1"/>
  <c r="BU195" i="1"/>
  <c r="BU193" i="1"/>
  <c r="BU189" i="1"/>
  <c r="BU167" i="1"/>
  <c r="BU206" i="1"/>
  <c r="BU191" i="1"/>
  <c r="BU177" i="1"/>
  <c r="BU150" i="1"/>
  <c r="BU205" i="1"/>
  <c r="BU198" i="1"/>
  <c r="BU178" i="1"/>
  <c r="BU174" i="1"/>
  <c r="BU160" i="1"/>
  <c r="BU141" i="1"/>
  <c r="BU161" i="1"/>
  <c r="BU138" i="1"/>
  <c r="BU121" i="1"/>
  <c r="BU117" i="1"/>
  <c r="BU106" i="1"/>
  <c r="BU100" i="1"/>
  <c r="BU88" i="1"/>
  <c r="BU360" i="1"/>
  <c r="BU179" i="1"/>
  <c r="BU135" i="1"/>
  <c r="BU132" i="1"/>
  <c r="BU129" i="1"/>
  <c r="BU118" i="1"/>
  <c r="BU107" i="1"/>
  <c r="BU76" i="1"/>
  <c r="BU67" i="1"/>
  <c r="BU165" i="1"/>
  <c r="BU128" i="1"/>
  <c r="BU123" i="1"/>
  <c r="BU119" i="1"/>
  <c r="BU115" i="1"/>
  <c r="BU108" i="1"/>
  <c r="BU99" i="1"/>
  <c r="BU94" i="1"/>
  <c r="BU79" i="1"/>
  <c r="BU75" i="1"/>
  <c r="BU74" i="1"/>
  <c r="BU59" i="1"/>
  <c r="BU131" i="1"/>
  <c r="BU124" i="1"/>
  <c r="BU120" i="1"/>
  <c r="BU109" i="1"/>
  <c r="BU96" i="1"/>
  <c r="BU92" i="1"/>
  <c r="BU91" i="1"/>
  <c r="BU80" i="1"/>
  <c r="BU148" i="1"/>
  <c r="BU130" i="1"/>
  <c r="BU125" i="1"/>
  <c r="BU111" i="1"/>
  <c r="BU110" i="1"/>
  <c r="BU104" i="1"/>
  <c r="BU103" i="1"/>
  <c r="BU95" i="1"/>
  <c r="BU81" i="1"/>
  <c r="BU78" i="1"/>
  <c r="BU77" i="1"/>
  <c r="BU201" i="1"/>
  <c r="BU168" i="1"/>
  <c r="BU153" i="1"/>
  <c r="BU113" i="1"/>
  <c r="BU97" i="1"/>
  <c r="BU90" i="1"/>
  <c r="BU87" i="1"/>
  <c r="BU83" i="1"/>
  <c r="BU69" i="1"/>
  <c r="BU64" i="1"/>
  <c r="BU166" i="1"/>
  <c r="BU127" i="1"/>
  <c r="BU112" i="1"/>
  <c r="BU105" i="1"/>
  <c r="BU102" i="1"/>
  <c r="BU101" i="1"/>
  <c r="BU98" i="1"/>
  <c r="BU89" i="1"/>
  <c r="BU71" i="1"/>
  <c r="BU63" i="1"/>
  <c r="BU62" i="1"/>
  <c r="BU52" i="1"/>
  <c r="BU85" i="1"/>
  <c r="BU72" i="1"/>
  <c r="BU66" i="1"/>
  <c r="BU53" i="1"/>
  <c r="BU45" i="1"/>
  <c r="BU35" i="1"/>
  <c r="BU136" i="1"/>
  <c r="BU84" i="1"/>
  <c r="BU82" i="1"/>
  <c r="BU54" i="1"/>
  <c r="BU46" i="1"/>
  <c r="BU36" i="1"/>
  <c r="BU33" i="1"/>
  <c r="BU31" i="1"/>
  <c r="BU27" i="1"/>
  <c r="BU7" i="1"/>
  <c r="BU147" i="1"/>
  <c r="BU116" i="1"/>
  <c r="BU55" i="1"/>
  <c r="BU47" i="1"/>
  <c r="BU190" i="1"/>
  <c r="BU73" i="1"/>
  <c r="BU70" i="1"/>
  <c r="BU58" i="1"/>
  <c r="BU56" i="1"/>
  <c r="BU48" i="1"/>
  <c r="BU43" i="1"/>
  <c r="BU65" i="1"/>
  <c r="BU49" i="1"/>
  <c r="BU44" i="1"/>
  <c r="BU42" i="1"/>
  <c r="BU41" i="1"/>
  <c r="BU39" i="1"/>
  <c r="BU24" i="1"/>
  <c r="BU23" i="1"/>
  <c r="BU21" i="1"/>
  <c r="BU18" i="1"/>
  <c r="BU14" i="1"/>
  <c r="BU122" i="1"/>
  <c r="BU68" i="1"/>
  <c r="BU57" i="1"/>
  <c r="BU50" i="1"/>
  <c r="BU40" i="1"/>
  <c r="BU38" i="1"/>
  <c r="BU25" i="1"/>
  <c r="BU16" i="1"/>
  <c r="BU126" i="1"/>
  <c r="BU60" i="1"/>
  <c r="BU51" i="1"/>
  <c r="BU37" i="1"/>
  <c r="BU28" i="1"/>
  <c r="BU32" i="1"/>
  <c r="BU26" i="1"/>
  <c r="BU12" i="1"/>
  <c r="BU8" i="1"/>
  <c r="BU30" i="1"/>
  <c r="BU6" i="1"/>
  <c r="BU15" i="1"/>
  <c r="BU5" i="1"/>
  <c r="BU19" i="1"/>
  <c r="BU11" i="1"/>
  <c r="BU4" i="1"/>
  <c r="BU34" i="1"/>
  <c r="BU29" i="1"/>
  <c r="BU22" i="1"/>
  <c r="BU17" i="1"/>
  <c r="BU9" i="1"/>
  <c r="BU3" i="1"/>
  <c r="BU20" i="1"/>
  <c r="BU13" i="1"/>
  <c r="BU10" i="1"/>
  <c r="BD672" i="1"/>
  <c r="BD670" i="1"/>
  <c r="BD664" i="1"/>
  <c r="BD659" i="1"/>
  <c r="BD676" i="1"/>
  <c r="BD671" i="1"/>
  <c r="BD652" i="1"/>
  <c r="BD674" i="1"/>
  <c r="BD658" i="1"/>
  <c r="BD667" i="1"/>
  <c r="BD654" i="1"/>
  <c r="BD666" i="1"/>
  <c r="BD663" i="1"/>
  <c r="BD669" i="1"/>
  <c r="BD668" i="1"/>
  <c r="BD655" i="1"/>
  <c r="BD675" i="1"/>
  <c r="BD660" i="1"/>
  <c r="BD643" i="1"/>
  <c r="BD642" i="1"/>
  <c r="BD665" i="1"/>
  <c r="BD641" i="1"/>
  <c r="BD662" i="1"/>
  <c r="BD640" i="1"/>
  <c r="BD635" i="1"/>
  <c r="BD656" i="1"/>
  <c r="BD639" i="1"/>
  <c r="BD629" i="1"/>
  <c r="BD638" i="1"/>
  <c r="BD631" i="1"/>
  <c r="BD625" i="1"/>
  <c r="BD617" i="1"/>
  <c r="BD614" i="1"/>
  <c r="BD624" i="1"/>
  <c r="BD620" i="1"/>
  <c r="BD612" i="1"/>
  <c r="BD588" i="1"/>
  <c r="BD621" i="1"/>
  <c r="BD611" i="1"/>
  <c r="BD610" i="1"/>
  <c r="BD613" i="1"/>
  <c r="BD618" i="1"/>
  <c r="BD606" i="1"/>
  <c r="BD605" i="1"/>
  <c r="BD600" i="1"/>
  <c r="BD598" i="1"/>
  <c r="BD594" i="1"/>
  <c r="BD591" i="1"/>
  <c r="BD592" i="1"/>
  <c r="BD604" i="1"/>
  <c r="BD595" i="1"/>
  <c r="BD583" i="1"/>
  <c r="BD599" i="1"/>
  <c r="BD596" i="1"/>
  <c r="BD589" i="1"/>
  <c r="BD584" i="1"/>
  <c r="BD593" i="1"/>
  <c r="BD562" i="1"/>
  <c r="BD559" i="1"/>
  <c r="BD601" i="1"/>
  <c r="BD582" i="1"/>
  <c r="BD573" i="1"/>
  <c r="BD570" i="1"/>
  <c r="BD571" i="1"/>
  <c r="BD564" i="1"/>
  <c r="BD590" i="1"/>
  <c r="BD574" i="1"/>
  <c r="BD569" i="1"/>
  <c r="BD566" i="1"/>
  <c r="BD597" i="1"/>
  <c r="BD572" i="1"/>
  <c r="BD539" i="1"/>
  <c r="BD532" i="1"/>
  <c r="BD529" i="1"/>
  <c r="BD520" i="1"/>
  <c r="BD542" i="1"/>
  <c r="BD533" i="1"/>
  <c r="BD522" i="1"/>
  <c r="BD587" i="1"/>
  <c r="BD561" i="1"/>
  <c r="BD541" i="1"/>
  <c r="BD537" i="1"/>
  <c r="BD527" i="1"/>
  <c r="BD525" i="1"/>
  <c r="BD581" i="1"/>
  <c r="BD578" i="1"/>
  <c r="BD560" i="1"/>
  <c r="BD540" i="1"/>
  <c r="BD534" i="1"/>
  <c r="BD543" i="1"/>
  <c r="BD524" i="1"/>
  <c r="BD558" i="1"/>
  <c r="BD528" i="1"/>
  <c r="BD585" i="1"/>
  <c r="BD536" i="1"/>
  <c r="BD523" i="1"/>
  <c r="BD509" i="1"/>
  <c r="BD507" i="1"/>
  <c r="BD503" i="1"/>
  <c r="BD500" i="1"/>
  <c r="BD526" i="1"/>
  <c r="BD521" i="1"/>
  <c r="BD489" i="1"/>
  <c r="BD511" i="1"/>
  <c r="BD486" i="1"/>
  <c r="BD483" i="1"/>
  <c r="BD494" i="1"/>
  <c r="BD493" i="1"/>
  <c r="BD482" i="1"/>
  <c r="BD531" i="1"/>
  <c r="BD496" i="1"/>
  <c r="BD492" i="1"/>
  <c r="BD490" i="1"/>
  <c r="BD491" i="1"/>
  <c r="BD508" i="1"/>
  <c r="BD504" i="1"/>
  <c r="BD502" i="1"/>
  <c r="BD484" i="1"/>
  <c r="BD471" i="1"/>
  <c r="BD465" i="1"/>
  <c r="BD464" i="1"/>
  <c r="BD459" i="1"/>
  <c r="BD456" i="1"/>
  <c r="BD455" i="1"/>
  <c r="BD488" i="1"/>
  <c r="BD472" i="1"/>
  <c r="BD461" i="1"/>
  <c r="BD448" i="1"/>
  <c r="BD485" i="1"/>
  <c r="BD463" i="1"/>
  <c r="BD460" i="1"/>
  <c r="BD468" i="1"/>
  <c r="BD462" i="1"/>
  <c r="BD477" i="1"/>
  <c r="BD470" i="1"/>
  <c r="BD467" i="1"/>
  <c r="BD481" i="1"/>
  <c r="BD476" i="1"/>
  <c r="BD469" i="1"/>
  <c r="BD452" i="1"/>
  <c r="BD480" i="1"/>
  <c r="BD479" i="1"/>
  <c r="BD478" i="1"/>
  <c r="BD449" i="1"/>
  <c r="BD506" i="1"/>
  <c r="BD432" i="1"/>
  <c r="BD417" i="1"/>
  <c r="BD408" i="1"/>
  <c r="BD401" i="1"/>
  <c r="BD434" i="1"/>
  <c r="BD416" i="1"/>
  <c r="BD412" i="1"/>
  <c r="BD402" i="1"/>
  <c r="BD385" i="1"/>
  <c r="BD441" i="1"/>
  <c r="BD437" i="1"/>
  <c r="BD429" i="1"/>
  <c r="BD425" i="1"/>
  <c r="BD423" i="1"/>
  <c r="BD415" i="1"/>
  <c r="BD413" i="1"/>
  <c r="BD403" i="1"/>
  <c r="BD389" i="1"/>
  <c r="BD384" i="1"/>
  <c r="BD381" i="1"/>
  <c r="BD421" i="1"/>
  <c r="BD414" i="1"/>
  <c r="BD404" i="1"/>
  <c r="BD391" i="1"/>
  <c r="BD387" i="1"/>
  <c r="BD446" i="1"/>
  <c r="BD442" i="1"/>
  <c r="BD424" i="1"/>
  <c r="BD420" i="1"/>
  <c r="BD419" i="1"/>
  <c r="BD405" i="1"/>
  <c r="BD397" i="1"/>
  <c r="BD473" i="1"/>
  <c r="BD466" i="1"/>
  <c r="BD444" i="1"/>
  <c r="BD406" i="1"/>
  <c r="BD447" i="1"/>
  <c r="BD443" i="1"/>
  <c r="BD439" i="1"/>
  <c r="BD431" i="1"/>
  <c r="BD418" i="1"/>
  <c r="BD410" i="1"/>
  <c r="BD399" i="1"/>
  <c r="BD395" i="1"/>
  <c r="BD376" i="1"/>
  <c r="BD366" i="1"/>
  <c r="BD364" i="1"/>
  <c r="BD358" i="1"/>
  <c r="BD352" i="1"/>
  <c r="BD349" i="1"/>
  <c r="BD348" i="1"/>
  <c r="BD342" i="1"/>
  <c r="BD340" i="1"/>
  <c r="BD339" i="1"/>
  <c r="BD336" i="1"/>
  <c r="BD353" i="1"/>
  <c r="BD351" i="1"/>
  <c r="BD337" i="1"/>
  <c r="BD324" i="1"/>
  <c r="BD320" i="1"/>
  <c r="BD440" i="1"/>
  <c r="BD393" i="1"/>
  <c r="BD375" i="1"/>
  <c r="BD369" i="1"/>
  <c r="BD367" i="1"/>
  <c r="BD365" i="1"/>
  <c r="BD359" i="1"/>
  <c r="BD354" i="1"/>
  <c r="BD345" i="1"/>
  <c r="BD323" i="1"/>
  <c r="BD411" i="1"/>
  <c r="BD373" i="1"/>
  <c r="BD368" i="1"/>
  <c r="BD343" i="1"/>
  <c r="BD329" i="1"/>
  <c r="BD322" i="1"/>
  <c r="BD370" i="1"/>
  <c r="BD333" i="1"/>
  <c r="BD331" i="1"/>
  <c r="BD328" i="1"/>
  <c r="BD321" i="1"/>
  <c r="BD400" i="1"/>
  <c r="BD388" i="1"/>
  <c r="BD347" i="1"/>
  <c r="BD344" i="1"/>
  <c r="BD445" i="1"/>
  <c r="BD436" i="1"/>
  <c r="BD378" i="1"/>
  <c r="BD346" i="1"/>
  <c r="BD341" i="1"/>
  <c r="BD335" i="1"/>
  <c r="BD332" i="1"/>
  <c r="BD350" i="1"/>
  <c r="BD313" i="1"/>
  <c r="BD305" i="1"/>
  <c r="BD300" i="1"/>
  <c r="BD295" i="1"/>
  <c r="BD318" i="1"/>
  <c r="BD315" i="1"/>
  <c r="BD309" i="1"/>
  <c r="BD317" i="1"/>
  <c r="BD312" i="1"/>
  <c r="BD304" i="1"/>
  <c r="BD279" i="1"/>
  <c r="BD276" i="1"/>
  <c r="BD269" i="1"/>
  <c r="BD259" i="1"/>
  <c r="BD256" i="1"/>
  <c r="BD293" i="1"/>
  <c r="BD265" i="1"/>
  <c r="BD255" i="1"/>
  <c r="BD253" i="1"/>
  <c r="BD251" i="1"/>
  <c r="BD377" i="1"/>
  <c r="BD325" i="1"/>
  <c r="BD316" i="1"/>
  <c r="BD311" i="1"/>
  <c r="BD257" i="1"/>
  <c r="BD310" i="1"/>
  <c r="BD308" i="1"/>
  <c r="BD294" i="1"/>
  <c r="BD283" i="1"/>
  <c r="BD282" i="1"/>
  <c r="BD274" i="1"/>
  <c r="BD268" i="1"/>
  <c r="BD267" i="1"/>
  <c r="BD266" i="1"/>
  <c r="BD296" i="1"/>
  <c r="BD278" i="1"/>
  <c r="BD273" i="1"/>
  <c r="BD271" i="1"/>
  <c r="BD327" i="1"/>
  <c r="BD236" i="1"/>
  <c r="BD235" i="1"/>
  <c r="BD224" i="1"/>
  <c r="BD213" i="1"/>
  <c r="BD212" i="1"/>
  <c r="BD211" i="1"/>
  <c r="BD210" i="1"/>
  <c r="BD314" i="1"/>
  <c r="BD245" i="1"/>
  <c r="BD241" i="1"/>
  <c r="BD234" i="1"/>
  <c r="BD203" i="1"/>
  <c r="BD261" i="1"/>
  <c r="BD249" i="1"/>
  <c r="BD240" i="1"/>
  <c r="BD228" i="1"/>
  <c r="BD221" i="1"/>
  <c r="BD220" i="1"/>
  <c r="BD275" i="1"/>
  <c r="BD248" i="1"/>
  <c r="BD242" i="1"/>
  <c r="BD306" i="1"/>
  <c r="BD277" i="1"/>
  <c r="BD263" i="1"/>
  <c r="BD262" i="1"/>
  <c r="BD247" i="1"/>
  <c r="BD218" i="1"/>
  <c r="BD246" i="1"/>
  <c r="BD244" i="1"/>
  <c r="BD238" i="1"/>
  <c r="BD217" i="1"/>
  <c r="BD252" i="1"/>
  <c r="BD250" i="1"/>
  <c r="BD231" i="1"/>
  <c r="BD226" i="1"/>
  <c r="BD225" i="1"/>
  <c r="BD223" i="1"/>
  <c r="BD216" i="1"/>
  <c r="BD254" i="1"/>
  <c r="BD233" i="1"/>
  <c r="BD219" i="1"/>
  <c r="BD215" i="1"/>
  <c r="BD214" i="1"/>
  <c r="BD185" i="1"/>
  <c r="BD179" i="1"/>
  <c r="BD159" i="1"/>
  <c r="BD147" i="1"/>
  <c r="BD145" i="1"/>
  <c r="BD142" i="1"/>
  <c r="BD132" i="1"/>
  <c r="BD206" i="1"/>
  <c r="BD202" i="1"/>
  <c r="BD184" i="1"/>
  <c r="BD182" i="1"/>
  <c r="BD180" i="1"/>
  <c r="BD166" i="1"/>
  <c r="BD164" i="1"/>
  <c r="BD163" i="1"/>
  <c r="BD158" i="1"/>
  <c r="BD144" i="1"/>
  <c r="BD205" i="1"/>
  <c r="BD181" i="1"/>
  <c r="BD170" i="1"/>
  <c r="BD157" i="1"/>
  <c r="BD156" i="1"/>
  <c r="BD155" i="1"/>
  <c r="BD201" i="1"/>
  <c r="BD197" i="1"/>
  <c r="BD196" i="1"/>
  <c r="BD194" i="1"/>
  <c r="BD183" i="1"/>
  <c r="BD172" i="1"/>
  <c r="BD171" i="1"/>
  <c r="BD143" i="1"/>
  <c r="BD137" i="1"/>
  <c r="BD193" i="1"/>
  <c r="BD173" i="1"/>
  <c r="BD195" i="1"/>
  <c r="BD189" i="1"/>
  <c r="BD177" i="1"/>
  <c r="BD153" i="1"/>
  <c r="BD141" i="1"/>
  <c r="BD162" i="1"/>
  <c r="BD154" i="1"/>
  <c r="BD148" i="1"/>
  <c r="BD98" i="1"/>
  <c r="BD91" i="1"/>
  <c r="BD178" i="1"/>
  <c r="BD129" i="1"/>
  <c r="BD106" i="1"/>
  <c r="BD99" i="1"/>
  <c r="BD95" i="1"/>
  <c r="BD88" i="1"/>
  <c r="BD80" i="1"/>
  <c r="BD76" i="1"/>
  <c r="BD75" i="1"/>
  <c r="BD74" i="1"/>
  <c r="BD133" i="1"/>
  <c r="BD125" i="1"/>
  <c r="BD118" i="1"/>
  <c r="BD94" i="1"/>
  <c r="BD81" i="1"/>
  <c r="BD62" i="1"/>
  <c r="BD139" i="1"/>
  <c r="BD111" i="1"/>
  <c r="BD110" i="1"/>
  <c r="BD108" i="1"/>
  <c r="BD105" i="1"/>
  <c r="BD104" i="1"/>
  <c r="BD96" i="1"/>
  <c r="BD78" i="1"/>
  <c r="BD165" i="1"/>
  <c r="BD138" i="1"/>
  <c r="BD131" i="1"/>
  <c r="BD130" i="1"/>
  <c r="BD127" i="1"/>
  <c r="BD124" i="1"/>
  <c r="BD120" i="1"/>
  <c r="BD109" i="1"/>
  <c r="BD87" i="1"/>
  <c r="BD85" i="1"/>
  <c r="BD79" i="1"/>
  <c r="BD77" i="1"/>
  <c r="BD68" i="1"/>
  <c r="BD64" i="1"/>
  <c r="BD207" i="1"/>
  <c r="BD140" i="1"/>
  <c r="BD126" i="1"/>
  <c r="BD113" i="1"/>
  <c r="BD83" i="1"/>
  <c r="BD82" i="1"/>
  <c r="BD73" i="1"/>
  <c r="BD66" i="1"/>
  <c r="BD199" i="1"/>
  <c r="BD128" i="1"/>
  <c r="BD101" i="1"/>
  <c r="BD89" i="1"/>
  <c r="BD63" i="1"/>
  <c r="BD54" i="1"/>
  <c r="BD46" i="1"/>
  <c r="BD36" i="1"/>
  <c r="BD72" i="1"/>
  <c r="BD69" i="1"/>
  <c r="BD55" i="1"/>
  <c r="BD47" i="1"/>
  <c r="BD60" i="1"/>
  <c r="BD56" i="1"/>
  <c r="BD48" i="1"/>
  <c r="BD35" i="1"/>
  <c r="BD57" i="1"/>
  <c r="BD49" i="1"/>
  <c r="BD70" i="1"/>
  <c r="BD65" i="1"/>
  <c r="BD59" i="1"/>
  <c r="BD50" i="1"/>
  <c r="BD42" i="1"/>
  <c r="BD40" i="1"/>
  <c r="BD51" i="1"/>
  <c r="BD39" i="1"/>
  <c r="BD21" i="1"/>
  <c r="BD18" i="1"/>
  <c r="BD84" i="1"/>
  <c r="BD58" i="1"/>
  <c r="BD52" i="1"/>
  <c r="BD38" i="1"/>
  <c r="BD71" i="1"/>
  <c r="BD53" i="1"/>
  <c r="BD45" i="1"/>
  <c r="BD33" i="1"/>
  <c r="BD32" i="1"/>
  <c r="BD23" i="1"/>
  <c r="BD15" i="1"/>
  <c r="BD13" i="1"/>
  <c r="BD7" i="1"/>
  <c r="BD6" i="1"/>
  <c r="BD11" i="1"/>
  <c r="BD8" i="1"/>
  <c r="BD34" i="1"/>
  <c r="BD27" i="1"/>
  <c r="BD31" i="1"/>
  <c r="BD24" i="1"/>
  <c r="BD16" i="1"/>
  <c r="BD19" i="1"/>
  <c r="BD4" i="1"/>
  <c r="BD22" i="1"/>
  <c r="BD26" i="1"/>
  <c r="BD20" i="1"/>
  <c r="BD14" i="1"/>
  <c r="BD161" i="1"/>
  <c r="BD115" i="1"/>
  <c r="BD517" i="1"/>
  <c r="BD530" i="1"/>
  <c r="BD119" i="1"/>
  <c r="BD547" i="1"/>
  <c r="BD650" i="1"/>
  <c r="BD438" i="1"/>
  <c r="BD516" i="1"/>
  <c r="BD644" i="1"/>
  <c r="BD25" i="1"/>
  <c r="BD565" i="1"/>
  <c r="BD260" i="1"/>
  <c r="BD280" i="1"/>
  <c r="BD264" i="1"/>
  <c r="BD362" i="1"/>
  <c r="BD435" i="1"/>
  <c r="BD495" i="1"/>
  <c r="BD149" i="1"/>
  <c r="BD602" i="1"/>
  <c r="BD44" i="1"/>
  <c r="BD386" i="1"/>
  <c r="BD285" i="1"/>
  <c r="BD498" i="1"/>
  <c r="BD677" i="1"/>
  <c r="BD427" i="1"/>
  <c r="BD648" i="1"/>
  <c r="BD372" i="1"/>
  <c r="BD12" i="1"/>
  <c r="BD633" i="1"/>
  <c r="BD609" i="1"/>
  <c r="BD29" i="1"/>
  <c r="BD607" i="1"/>
  <c r="BD286" i="1"/>
  <c r="BD475" i="1"/>
  <c r="BD190" i="1"/>
  <c r="BD513" i="1"/>
  <c r="BD3" i="1"/>
  <c r="BD121" i="1"/>
  <c r="BD557" i="1"/>
  <c r="BD394" i="1"/>
  <c r="BD361" i="1"/>
  <c r="BD43" i="1"/>
  <c r="BD122" i="1"/>
  <c r="BD290" i="1"/>
  <c r="BD355" i="1"/>
  <c r="BD198" i="1"/>
  <c r="BD549" i="1"/>
  <c r="BD97" i="1"/>
  <c r="BD603" i="1"/>
  <c r="BD548" i="1"/>
  <c r="BD568" i="1"/>
  <c r="BD608" i="1"/>
  <c r="BD616" i="1"/>
  <c r="BD553" i="1"/>
  <c r="BD167" i="1"/>
  <c r="BD396" i="1"/>
  <c r="BD136" i="1"/>
  <c r="BD626" i="1"/>
  <c r="BD556" i="1"/>
  <c r="BD288" i="1"/>
  <c r="BD222" i="1"/>
  <c r="BD134" i="1"/>
  <c r="BD103" i="1"/>
  <c r="BD135" i="1"/>
  <c r="BD191" i="1"/>
  <c r="BD653" i="1"/>
  <c r="BD551" i="1"/>
  <c r="BD538" i="1"/>
  <c r="BD422" i="1"/>
  <c r="BD298" i="1"/>
  <c r="BD371" i="1"/>
  <c r="BD627" i="1"/>
  <c r="BD230" i="1"/>
  <c r="BD281" i="1"/>
  <c r="BD383" i="1"/>
  <c r="BD284" i="1"/>
  <c r="BD188" i="1"/>
  <c r="BD356" i="1"/>
  <c r="BD112" i="1"/>
  <c r="BD107" i="1"/>
  <c r="BD209" i="1"/>
  <c r="BD586" i="1"/>
  <c r="BD258" i="1"/>
  <c r="BD174" i="1"/>
  <c r="BD5" i="1"/>
  <c r="BD303" i="1"/>
  <c r="BD379" i="1"/>
  <c r="BD116" i="1"/>
  <c r="BD380" i="1"/>
  <c r="BD576" i="1"/>
  <c r="BD357" i="1"/>
  <c r="BD232" i="1"/>
  <c r="BD555" i="1"/>
  <c r="BD426" i="1"/>
  <c r="BD10" i="1"/>
  <c r="BD123" i="1"/>
  <c r="BD289" i="1"/>
  <c r="BD510" i="1"/>
  <c r="BD360" i="1"/>
  <c r="BD575" i="1"/>
  <c r="BD299" i="1"/>
  <c r="BD649" i="1"/>
  <c r="BD615" i="1"/>
  <c r="BD297" i="1"/>
  <c r="BD630" i="1"/>
  <c r="BD428" i="1"/>
  <c r="BD117" i="1"/>
  <c r="BD519" i="1"/>
  <c r="BD567" i="1"/>
  <c r="BD499" i="1"/>
  <c r="BD237" i="1"/>
  <c r="BD176" i="1"/>
  <c r="BD270" i="1"/>
  <c r="BD363" i="1"/>
  <c r="BD497" i="1"/>
  <c r="BD330" i="1"/>
  <c r="BD272" i="1"/>
  <c r="BD287" i="1"/>
  <c r="BD291" i="1"/>
  <c r="BD382" i="1"/>
  <c r="BD645" i="1"/>
  <c r="BD292" i="1"/>
  <c r="BD646" i="1"/>
  <c r="BD458" i="1"/>
  <c r="BD579" i="1"/>
  <c r="BD208" i="1"/>
  <c r="BD515" i="1"/>
  <c r="BD546" i="1"/>
  <c r="BD450" i="1"/>
  <c r="BD453" i="1"/>
  <c r="BD487" i="1"/>
  <c r="BD204" i="1"/>
  <c r="BD186" i="1"/>
  <c r="BD92" i="1"/>
  <c r="BD634" i="1"/>
  <c r="BD37" i="1"/>
  <c r="BD512" i="1"/>
  <c r="BD302" i="1"/>
  <c r="BD647" i="1"/>
  <c r="BD544" i="1"/>
  <c r="BD41" i="1"/>
  <c r="BD563" i="1"/>
  <c r="BD150" i="1"/>
  <c r="BD17" i="1"/>
  <c r="BD622" i="1"/>
  <c r="BD390" i="1"/>
  <c r="BD430" i="1"/>
  <c r="BD169" i="1"/>
  <c r="BD619" i="1"/>
  <c r="BD651" i="1"/>
  <c r="BD67" i="1"/>
  <c r="BD30" i="1"/>
  <c r="BD28" i="1"/>
  <c r="BD160" i="1"/>
  <c r="BD518" i="1"/>
  <c r="BD657" i="1"/>
  <c r="BD319" i="1"/>
  <c r="BD623" i="1"/>
  <c r="BD550" i="1"/>
  <c r="BD152" i="1"/>
  <c r="BD326" i="1"/>
  <c r="BD90" i="1"/>
  <c r="BD632" i="1"/>
  <c r="BD227" i="1"/>
  <c r="BD392" i="1"/>
  <c r="BD451" i="1"/>
  <c r="BD151" i="1"/>
  <c r="BD243" i="1"/>
  <c r="BD338" i="1"/>
  <c r="BD552" i="1"/>
  <c r="BD175" i="1"/>
  <c r="BD636" i="1"/>
  <c r="BD545" i="1"/>
  <c r="BD168" i="1"/>
  <c r="BD200" i="1"/>
  <c r="BD637" i="1"/>
  <c r="BD374" i="1"/>
  <c r="BD580" i="1"/>
  <c r="BD301" i="1"/>
  <c r="BD661" i="1"/>
  <c r="BD102" i="1"/>
  <c r="BD673" i="1"/>
  <c r="BD239" i="1"/>
  <c r="BD474" i="1"/>
  <c r="BD628" i="1"/>
  <c r="BD100" i="1"/>
  <c r="BD554" i="1"/>
  <c r="BD9" i="1"/>
  <c r="BD577" i="1"/>
  <c r="BD398" i="1"/>
  <c r="BD307" i="1"/>
  <c r="BD229" i="1"/>
  <c r="BD514" i="1"/>
  <c r="BV676" i="1"/>
  <c r="BV671" i="1"/>
  <c r="BV669" i="1"/>
  <c r="BV658" i="1"/>
  <c r="BV652" i="1"/>
  <c r="BV649" i="1"/>
  <c r="BV674" i="1"/>
  <c r="BV670" i="1"/>
  <c r="BV673" i="1"/>
  <c r="BV667" i="1"/>
  <c r="BV654" i="1"/>
  <c r="BV647" i="1"/>
  <c r="BV644" i="1"/>
  <c r="BV677" i="1"/>
  <c r="BV666" i="1"/>
  <c r="BV655" i="1"/>
  <c r="BV653" i="1"/>
  <c r="BV650" i="1"/>
  <c r="BV646" i="1"/>
  <c r="BV662" i="1"/>
  <c r="BV675" i="1"/>
  <c r="BV668" i="1"/>
  <c r="BV665" i="1"/>
  <c r="BV663" i="1"/>
  <c r="BV656" i="1"/>
  <c r="BV648" i="1"/>
  <c r="BV672" i="1"/>
  <c r="BV659" i="1"/>
  <c r="BV657" i="1"/>
  <c r="BV664" i="1"/>
  <c r="BV661" i="1"/>
  <c r="BV643" i="1"/>
  <c r="BV634" i="1"/>
  <c r="BV642" i="1"/>
  <c r="BV631" i="1"/>
  <c r="BV641" i="1"/>
  <c r="BV632" i="1"/>
  <c r="BV620" i="1"/>
  <c r="BV651" i="1"/>
  <c r="BV645" i="1"/>
  <c r="BV640" i="1"/>
  <c r="BV636" i="1"/>
  <c r="BV635" i="1"/>
  <c r="BV633" i="1"/>
  <c r="BV627" i="1"/>
  <c r="BV639" i="1"/>
  <c r="BV660" i="1"/>
  <c r="BV638" i="1"/>
  <c r="BV629" i="1"/>
  <c r="BV628" i="1"/>
  <c r="BV625" i="1"/>
  <c r="BV637" i="1"/>
  <c r="BV630" i="1"/>
  <c r="BV624" i="1"/>
  <c r="BV618" i="1"/>
  <c r="BV616" i="1"/>
  <c r="BV614" i="1"/>
  <c r="BV619" i="1"/>
  <c r="BV612" i="1"/>
  <c r="BV607" i="1"/>
  <c r="BV626" i="1"/>
  <c r="BV615" i="1"/>
  <c r="BV611" i="1"/>
  <c r="BV622" i="1"/>
  <c r="BV617" i="1"/>
  <c r="BV610" i="1"/>
  <c r="BV613" i="1"/>
  <c r="BV609" i="1"/>
  <c r="BV623" i="1"/>
  <c r="BV621" i="1"/>
  <c r="BV606" i="1"/>
  <c r="BV603" i="1"/>
  <c r="BV608" i="1"/>
  <c r="BV605" i="1"/>
  <c r="BV604" i="1"/>
  <c r="BV599" i="1"/>
  <c r="BV597" i="1"/>
  <c r="BV590" i="1"/>
  <c r="BV596" i="1"/>
  <c r="BV589" i="1"/>
  <c r="BV601" i="1"/>
  <c r="BV592" i="1"/>
  <c r="BV588" i="1"/>
  <c r="BV582" i="1"/>
  <c r="BV579" i="1"/>
  <c r="BV595" i="1"/>
  <c r="BV587" i="1"/>
  <c r="BV584" i="1"/>
  <c r="BV564" i="1"/>
  <c r="BV600" i="1"/>
  <c r="BV594" i="1"/>
  <c r="BV585" i="1"/>
  <c r="BV583" i="1"/>
  <c r="BV574" i="1"/>
  <c r="BV570" i="1"/>
  <c r="BV567" i="1"/>
  <c r="BV602" i="1"/>
  <c r="BV598" i="1"/>
  <c r="BV568" i="1"/>
  <c r="BV552" i="1"/>
  <c r="BV545" i="1"/>
  <c r="BV578" i="1"/>
  <c r="BV575" i="1"/>
  <c r="BV572" i="1"/>
  <c r="BV553" i="1"/>
  <c r="BV546" i="1"/>
  <c r="BV554" i="1"/>
  <c r="BV547" i="1"/>
  <c r="BV593" i="1"/>
  <c r="BV586" i="1"/>
  <c r="BV577" i="1"/>
  <c r="BV555" i="1"/>
  <c r="BV580" i="1"/>
  <c r="BV576" i="1"/>
  <c r="BV573" i="1"/>
  <c r="BV565" i="1"/>
  <c r="BV556" i="1"/>
  <c r="BV548" i="1"/>
  <c r="BV571" i="1"/>
  <c r="BV561" i="1"/>
  <c r="BV560" i="1"/>
  <c r="BV558" i="1"/>
  <c r="BV549" i="1"/>
  <c r="BV563" i="1"/>
  <c r="BV559" i="1"/>
  <c r="BV542" i="1"/>
  <c r="BV538" i="1"/>
  <c r="BV531" i="1"/>
  <c r="BV525" i="1"/>
  <c r="BV581" i="1"/>
  <c r="BV569" i="1"/>
  <c r="BV541" i="1"/>
  <c r="BV534" i="1"/>
  <c r="BV532" i="1"/>
  <c r="BV591" i="1"/>
  <c r="BV566" i="1"/>
  <c r="BV557" i="1"/>
  <c r="BV540" i="1"/>
  <c r="BV524" i="1"/>
  <c r="BV550" i="1"/>
  <c r="BV539" i="1"/>
  <c r="BV523" i="1"/>
  <c r="BV551" i="1"/>
  <c r="BV543" i="1"/>
  <c r="BV537" i="1"/>
  <c r="BV527" i="1"/>
  <c r="BV526" i="1"/>
  <c r="BV519" i="1"/>
  <c r="BV562" i="1"/>
  <c r="BV529" i="1"/>
  <c r="BV528" i="1"/>
  <c r="BV521" i="1"/>
  <c r="BV533" i="1"/>
  <c r="BV530" i="1"/>
  <c r="BV518" i="1"/>
  <c r="BV516" i="1"/>
  <c r="BV486" i="1"/>
  <c r="BV522" i="1"/>
  <c r="BV517" i="1"/>
  <c r="BV498" i="1"/>
  <c r="BV494" i="1"/>
  <c r="BV510" i="1"/>
  <c r="BV493" i="1"/>
  <c r="BV483" i="1"/>
  <c r="BV482" i="1"/>
  <c r="BV511" i="1"/>
  <c r="BV496" i="1"/>
  <c r="BV492" i="1"/>
  <c r="BV512" i="1"/>
  <c r="BV499" i="1"/>
  <c r="BV495" i="1"/>
  <c r="BV491" i="1"/>
  <c r="BV489" i="1"/>
  <c r="BV544" i="1"/>
  <c r="BV520" i="1"/>
  <c r="BV513" i="1"/>
  <c r="BV508" i="1"/>
  <c r="BV504" i="1"/>
  <c r="BV502" i="1"/>
  <c r="BV490" i="1"/>
  <c r="BV536" i="1"/>
  <c r="BV514" i="1"/>
  <c r="BV509" i="1"/>
  <c r="BV507" i="1"/>
  <c r="BV506" i="1"/>
  <c r="BV503" i="1"/>
  <c r="BV500" i="1"/>
  <c r="BV497" i="1"/>
  <c r="BV488" i="1"/>
  <c r="BV487" i="1"/>
  <c r="BV465" i="1"/>
  <c r="BV464" i="1"/>
  <c r="BV463" i="1"/>
  <c r="BV461" i="1"/>
  <c r="BV460" i="1"/>
  <c r="BV453" i="1"/>
  <c r="BV462" i="1"/>
  <c r="BV474" i="1"/>
  <c r="BV468" i="1"/>
  <c r="BV456" i="1"/>
  <c r="BV477" i="1"/>
  <c r="BV467" i="1"/>
  <c r="BV450" i="1"/>
  <c r="BV448" i="1"/>
  <c r="BV481" i="1"/>
  <c r="BV476" i="1"/>
  <c r="BV469" i="1"/>
  <c r="BV466" i="1"/>
  <c r="BV452" i="1"/>
  <c r="BV480" i="1"/>
  <c r="BV475" i="1"/>
  <c r="BV470" i="1"/>
  <c r="BV458" i="1"/>
  <c r="BV451" i="1"/>
  <c r="BV515" i="1"/>
  <c r="BV484" i="1"/>
  <c r="BV479" i="1"/>
  <c r="BV478" i="1"/>
  <c r="BV473" i="1"/>
  <c r="BV471" i="1"/>
  <c r="BV449" i="1"/>
  <c r="BV447" i="1"/>
  <c r="BV431" i="1"/>
  <c r="BV419" i="1"/>
  <c r="BV416" i="1"/>
  <c r="BV413" i="1"/>
  <c r="BV400" i="1"/>
  <c r="BV386" i="1"/>
  <c r="BV472" i="1"/>
  <c r="BV445" i="1"/>
  <c r="BV437" i="1"/>
  <c r="BV423" i="1"/>
  <c r="BV418" i="1"/>
  <c r="BV415" i="1"/>
  <c r="BV401" i="1"/>
  <c r="BV396" i="1"/>
  <c r="BV389" i="1"/>
  <c r="BV387" i="1"/>
  <c r="BV384" i="1"/>
  <c r="BV380" i="1"/>
  <c r="BV440" i="1"/>
  <c r="BV438" i="1"/>
  <c r="BV434" i="1"/>
  <c r="BV428" i="1"/>
  <c r="BV425" i="1"/>
  <c r="BV424" i="1"/>
  <c r="BV414" i="1"/>
  <c r="BV402" i="1"/>
  <c r="BV388" i="1"/>
  <c r="BV385" i="1"/>
  <c r="BV429" i="1"/>
  <c r="BV420" i="1"/>
  <c r="BV403" i="1"/>
  <c r="BV393" i="1"/>
  <c r="BV392" i="1"/>
  <c r="BV391" i="1"/>
  <c r="BV390" i="1"/>
  <c r="BV441" i="1"/>
  <c r="BV427" i="1"/>
  <c r="BV426" i="1"/>
  <c r="BV421" i="1"/>
  <c r="BV417" i="1"/>
  <c r="BV404" i="1"/>
  <c r="BV459" i="1"/>
  <c r="BV455" i="1"/>
  <c r="BV443" i="1"/>
  <c r="BV439" i="1"/>
  <c r="BV405" i="1"/>
  <c r="BV395" i="1"/>
  <c r="BV485" i="1"/>
  <c r="BV446" i="1"/>
  <c r="BV442" i="1"/>
  <c r="BV430" i="1"/>
  <c r="BV422" i="1"/>
  <c r="BV411" i="1"/>
  <c r="BV408" i="1"/>
  <c r="BV406" i="1"/>
  <c r="BV398" i="1"/>
  <c r="BV394" i="1"/>
  <c r="BV381" i="1"/>
  <c r="BV375" i="1"/>
  <c r="BV367" i="1"/>
  <c r="BV366" i="1"/>
  <c r="BV365" i="1"/>
  <c r="BV359" i="1"/>
  <c r="BV351" i="1"/>
  <c r="BV344" i="1"/>
  <c r="BV337" i="1"/>
  <c r="BV328" i="1"/>
  <c r="BV399" i="1"/>
  <c r="BV378" i="1"/>
  <c r="BV369" i="1"/>
  <c r="BV355" i="1"/>
  <c r="BV352" i="1"/>
  <c r="BV350" i="1"/>
  <c r="BV343" i="1"/>
  <c r="BV342" i="1"/>
  <c r="BV336" i="1"/>
  <c r="BV329" i="1"/>
  <c r="BV323" i="1"/>
  <c r="BV319" i="1"/>
  <c r="BV444" i="1"/>
  <c r="BV435" i="1"/>
  <c r="BV432" i="1"/>
  <c r="BV373" i="1"/>
  <c r="BV370" i="1"/>
  <c r="BV368" i="1"/>
  <c r="BV353" i="1"/>
  <c r="BV325" i="1"/>
  <c r="BV322" i="1"/>
  <c r="BV412" i="1"/>
  <c r="BV379" i="1"/>
  <c r="BV372" i="1"/>
  <c r="BV333" i="1"/>
  <c r="BV321" i="1"/>
  <c r="BV436" i="1"/>
  <c r="BV397" i="1"/>
  <c r="BV383" i="1"/>
  <c r="BV356" i="1"/>
  <c r="BV347" i="1"/>
  <c r="BV338" i="1"/>
  <c r="BV335" i="1"/>
  <c r="BV332" i="1"/>
  <c r="BV330" i="1"/>
  <c r="BV327" i="1"/>
  <c r="BV382" i="1"/>
  <c r="BV348" i="1"/>
  <c r="BV346" i="1"/>
  <c r="BV339" i="1"/>
  <c r="BV331" i="1"/>
  <c r="BV377" i="1"/>
  <c r="BV354" i="1"/>
  <c r="BV345" i="1"/>
  <c r="BV341" i="1"/>
  <c r="BV340" i="1"/>
  <c r="BV376" i="1"/>
  <c r="BV324" i="1"/>
  <c r="BV309" i="1"/>
  <c r="BV304" i="1"/>
  <c r="BV287" i="1"/>
  <c r="BV280" i="1"/>
  <c r="BV410" i="1"/>
  <c r="BV317" i="1"/>
  <c r="BV315" i="1"/>
  <c r="BV314" i="1"/>
  <c r="BV297" i="1"/>
  <c r="BV284" i="1"/>
  <c r="BV269" i="1"/>
  <c r="BV265" i="1"/>
  <c r="BV256" i="1"/>
  <c r="BV371" i="1"/>
  <c r="BV364" i="1"/>
  <c r="BV316" i="1"/>
  <c r="BV298" i="1"/>
  <c r="BV295" i="1"/>
  <c r="BV293" i="1"/>
  <c r="BV289" i="1"/>
  <c r="BV281" i="1"/>
  <c r="BV279" i="1"/>
  <c r="BV271" i="1"/>
  <c r="BV268" i="1"/>
  <c r="BV255" i="1"/>
  <c r="BV253" i="1"/>
  <c r="BV251" i="1"/>
  <c r="BV374" i="1"/>
  <c r="BV357" i="1"/>
  <c r="BV292" i="1"/>
  <c r="BV286" i="1"/>
  <c r="BV260" i="1"/>
  <c r="BV349" i="1"/>
  <c r="BV318" i="1"/>
  <c r="BV310" i="1"/>
  <c r="BV308" i="1"/>
  <c r="BV302" i="1"/>
  <c r="BV294" i="1"/>
  <c r="BV291" i="1"/>
  <c r="BV283" i="1"/>
  <c r="BV276" i="1"/>
  <c r="BV274" i="1"/>
  <c r="BV270" i="1"/>
  <c r="BV267" i="1"/>
  <c r="BV261" i="1"/>
  <c r="BV358" i="1"/>
  <c r="BV326" i="1"/>
  <c r="BV312" i="1"/>
  <c r="BV307" i="1"/>
  <c r="BV299" i="1"/>
  <c r="BV296" i="1"/>
  <c r="BV288" i="1"/>
  <c r="BV282" i="1"/>
  <c r="BV277" i="1"/>
  <c r="BV273" i="1"/>
  <c r="BV266" i="1"/>
  <c r="BV257" i="1"/>
  <c r="BV311" i="1"/>
  <c r="BV306" i="1"/>
  <c r="BV301" i="1"/>
  <c r="BV300" i="1"/>
  <c r="BV285" i="1"/>
  <c r="BV278" i="1"/>
  <c r="BV272" i="1"/>
  <c r="BV254" i="1"/>
  <c r="BV252" i="1"/>
  <c r="BV305" i="1"/>
  <c r="BV275" i="1"/>
  <c r="BV262" i="1"/>
  <c r="BV245" i="1"/>
  <c r="BV241" i="1"/>
  <c r="BV236" i="1"/>
  <c r="BV235" i="1"/>
  <c r="BV234" i="1"/>
  <c r="BV212" i="1"/>
  <c r="BV211" i="1"/>
  <c r="BV210" i="1"/>
  <c r="BV209" i="1"/>
  <c r="BV203" i="1"/>
  <c r="BV200" i="1"/>
  <c r="BV199" i="1"/>
  <c r="BV264" i="1"/>
  <c r="BV258" i="1"/>
  <c r="BV249" i="1"/>
  <c r="BV240" i="1"/>
  <c r="BV228" i="1"/>
  <c r="BV202" i="1"/>
  <c r="BV201" i="1"/>
  <c r="BV248" i="1"/>
  <c r="BV242" i="1"/>
  <c r="BV239" i="1"/>
  <c r="BV229" i="1"/>
  <c r="BV227" i="1"/>
  <c r="BV320" i="1"/>
  <c r="BV303" i="1"/>
  <c r="BV259" i="1"/>
  <c r="BV247" i="1"/>
  <c r="BV238" i="1"/>
  <c r="BV237" i="1"/>
  <c r="BV221" i="1"/>
  <c r="BV290" i="1"/>
  <c r="BV246" i="1"/>
  <c r="BV244" i="1"/>
  <c r="BV230" i="1"/>
  <c r="BV220" i="1"/>
  <c r="BV217" i="1"/>
  <c r="BV313" i="1"/>
  <c r="BV250" i="1"/>
  <c r="BV243" i="1"/>
  <c r="BV231" i="1"/>
  <c r="BV226" i="1"/>
  <c r="BV223" i="1"/>
  <c r="BV216" i="1"/>
  <c r="BV225" i="1"/>
  <c r="BV224" i="1"/>
  <c r="BV222" i="1"/>
  <c r="BV219" i="1"/>
  <c r="BV215" i="1"/>
  <c r="BV214" i="1"/>
  <c r="BV207" i="1"/>
  <c r="BV263" i="1"/>
  <c r="BV233" i="1"/>
  <c r="BV232" i="1"/>
  <c r="BV218" i="1"/>
  <c r="BV213" i="1"/>
  <c r="BV184" i="1"/>
  <c r="BV182" i="1"/>
  <c r="BV171" i="1"/>
  <c r="BV163" i="1"/>
  <c r="BV162" i="1"/>
  <c r="BV159" i="1"/>
  <c r="BV158" i="1"/>
  <c r="BV145" i="1"/>
  <c r="BV144" i="1"/>
  <c r="BV136" i="1"/>
  <c r="BV183" i="1"/>
  <c r="BV181" i="1"/>
  <c r="BV172" i="1"/>
  <c r="BV169" i="1"/>
  <c r="BV157" i="1"/>
  <c r="BV149" i="1"/>
  <c r="BV143" i="1"/>
  <c r="BV197" i="1"/>
  <c r="BV194" i="1"/>
  <c r="BV188" i="1"/>
  <c r="BV180" i="1"/>
  <c r="BV176" i="1"/>
  <c r="BV173" i="1"/>
  <c r="BV156" i="1"/>
  <c r="BV155" i="1"/>
  <c r="BV154" i="1"/>
  <c r="BV152" i="1"/>
  <c r="BV140" i="1"/>
  <c r="BV208" i="1"/>
  <c r="BV196" i="1"/>
  <c r="BV195" i="1"/>
  <c r="BV193" i="1"/>
  <c r="BV189" i="1"/>
  <c r="BV167" i="1"/>
  <c r="BV153" i="1"/>
  <c r="BV148" i="1"/>
  <c r="BV147" i="1"/>
  <c r="BV206" i="1"/>
  <c r="BV363" i="1"/>
  <c r="BV191" i="1"/>
  <c r="BV177" i="1"/>
  <c r="BV205" i="1"/>
  <c r="BV198" i="1"/>
  <c r="BV178" i="1"/>
  <c r="BV174" i="1"/>
  <c r="BV160" i="1"/>
  <c r="BV141" i="1"/>
  <c r="BV360" i="1"/>
  <c r="BV190" i="1"/>
  <c r="BV179" i="1"/>
  <c r="BV168" i="1"/>
  <c r="BV166" i="1"/>
  <c r="BV165" i="1"/>
  <c r="BV161" i="1"/>
  <c r="BV131" i="1"/>
  <c r="BV164" i="1"/>
  <c r="BV137" i="1"/>
  <c r="BV135" i="1"/>
  <c r="BV132" i="1"/>
  <c r="BV129" i="1"/>
  <c r="BV118" i="1"/>
  <c r="BV107" i="1"/>
  <c r="BV76" i="1"/>
  <c r="BV128" i="1"/>
  <c r="BV123" i="1"/>
  <c r="BV119" i="1"/>
  <c r="BV115" i="1"/>
  <c r="BV108" i="1"/>
  <c r="BV99" i="1"/>
  <c r="BV94" i="1"/>
  <c r="BV79" i="1"/>
  <c r="BV75" i="1"/>
  <c r="BV74" i="1"/>
  <c r="BV204" i="1"/>
  <c r="BV185" i="1"/>
  <c r="BV142" i="1"/>
  <c r="BV124" i="1"/>
  <c r="BV120" i="1"/>
  <c r="BV109" i="1"/>
  <c r="BV96" i="1"/>
  <c r="BV92" i="1"/>
  <c r="BV91" i="1"/>
  <c r="BV80" i="1"/>
  <c r="BV60" i="1"/>
  <c r="BV139" i="1"/>
  <c r="BV134" i="1"/>
  <c r="BV130" i="1"/>
  <c r="BV125" i="1"/>
  <c r="BV111" i="1"/>
  <c r="BV110" i="1"/>
  <c r="BV104" i="1"/>
  <c r="BV103" i="1"/>
  <c r="BV95" i="1"/>
  <c r="BV81" i="1"/>
  <c r="BV78" i="1"/>
  <c r="BV77" i="1"/>
  <c r="BV362" i="1"/>
  <c r="BV133" i="1"/>
  <c r="BV126" i="1"/>
  <c r="BV122" i="1"/>
  <c r="BV116" i="1"/>
  <c r="BV85" i="1"/>
  <c r="BV84" i="1"/>
  <c r="BV82" i="1"/>
  <c r="BV70" i="1"/>
  <c r="BV63" i="1"/>
  <c r="BV175" i="1"/>
  <c r="BV127" i="1"/>
  <c r="BV112" i="1"/>
  <c r="BV105" i="1"/>
  <c r="BV102" i="1"/>
  <c r="BV101" i="1"/>
  <c r="BV98" i="1"/>
  <c r="BV89" i="1"/>
  <c r="BV73" i="1"/>
  <c r="BV72" i="1"/>
  <c r="BV65" i="1"/>
  <c r="BV361" i="1"/>
  <c r="BV138" i="1"/>
  <c r="BV121" i="1"/>
  <c r="BV117" i="1"/>
  <c r="BV106" i="1"/>
  <c r="BV100" i="1"/>
  <c r="BV88" i="1"/>
  <c r="BV97" i="1"/>
  <c r="BV87" i="1"/>
  <c r="BV66" i="1"/>
  <c r="BV53" i="1"/>
  <c r="BV45" i="1"/>
  <c r="BV35" i="1"/>
  <c r="BV59" i="1"/>
  <c r="BV54" i="1"/>
  <c r="BV46" i="1"/>
  <c r="BV36" i="1"/>
  <c r="BV90" i="1"/>
  <c r="BV69" i="1"/>
  <c r="BV64" i="1"/>
  <c r="BV55" i="1"/>
  <c r="BV47" i="1"/>
  <c r="BV34" i="1"/>
  <c r="BV20" i="1"/>
  <c r="BV17" i="1"/>
  <c r="BV170" i="1"/>
  <c r="BV151" i="1"/>
  <c r="BV83" i="1"/>
  <c r="BV58" i="1"/>
  <c r="BV56" i="1"/>
  <c r="BV48" i="1"/>
  <c r="BV43" i="1"/>
  <c r="BV49" i="1"/>
  <c r="BV44" i="1"/>
  <c r="BV42" i="1"/>
  <c r="BV41" i="1"/>
  <c r="BV39" i="1"/>
  <c r="BV68" i="1"/>
  <c r="BV57" i="1"/>
  <c r="BV50" i="1"/>
  <c r="BV40" i="1"/>
  <c r="BV38" i="1"/>
  <c r="BV25" i="1"/>
  <c r="BV16" i="1"/>
  <c r="BV15" i="1"/>
  <c r="BV10" i="1"/>
  <c r="BV186" i="1"/>
  <c r="BV113" i="1"/>
  <c r="BV51" i="1"/>
  <c r="BV37" i="1"/>
  <c r="BV28" i="1"/>
  <c r="BV150" i="1"/>
  <c r="BV71" i="1"/>
  <c r="BV67" i="1"/>
  <c r="BV62" i="1"/>
  <c r="BV52" i="1"/>
  <c r="BV30" i="1"/>
  <c r="BV7" i="1"/>
  <c r="BV6" i="1"/>
  <c r="BV33" i="1"/>
  <c r="BV23" i="1"/>
  <c r="BV5" i="1"/>
  <c r="BV18" i="1"/>
  <c r="BV21" i="1"/>
  <c r="BV24" i="1"/>
  <c r="BV19" i="1"/>
  <c r="BV11" i="1"/>
  <c r="BV4" i="1"/>
  <c r="BV29" i="1"/>
  <c r="BV27" i="1"/>
  <c r="BV22" i="1"/>
  <c r="BV9" i="1"/>
  <c r="BV3" i="1"/>
  <c r="BV31" i="1"/>
  <c r="BV14" i="1"/>
  <c r="BV13" i="1"/>
  <c r="BV32" i="1"/>
  <c r="BV26" i="1"/>
  <c r="BV12" i="1"/>
  <c r="BV8" i="1"/>
  <c r="BT664" i="1"/>
  <c r="BT661" i="1"/>
  <c r="BT660" i="1"/>
  <c r="BT651" i="1"/>
  <c r="BT672" i="1"/>
  <c r="BT659" i="1"/>
  <c r="BT657" i="1"/>
  <c r="BT645" i="1"/>
  <c r="BT676" i="1"/>
  <c r="BT671" i="1"/>
  <c r="BT669" i="1"/>
  <c r="BT658" i="1"/>
  <c r="BT652" i="1"/>
  <c r="BT649" i="1"/>
  <c r="BT674" i="1"/>
  <c r="BT670" i="1"/>
  <c r="BT673" i="1"/>
  <c r="BT667" i="1"/>
  <c r="BT677" i="1"/>
  <c r="BT666" i="1"/>
  <c r="BT655" i="1"/>
  <c r="BT653" i="1"/>
  <c r="BT650" i="1"/>
  <c r="BT646" i="1"/>
  <c r="BT675" i="1"/>
  <c r="BT668" i="1"/>
  <c r="BT665" i="1"/>
  <c r="BT663" i="1"/>
  <c r="BT656" i="1"/>
  <c r="BT638" i="1"/>
  <c r="BT629" i="1"/>
  <c r="BT628" i="1"/>
  <c r="BT625" i="1"/>
  <c r="BT637" i="1"/>
  <c r="BT630" i="1"/>
  <c r="BT648" i="1"/>
  <c r="BT643" i="1"/>
  <c r="BT634" i="1"/>
  <c r="BT626" i="1"/>
  <c r="BT662" i="1"/>
  <c r="BT647" i="1"/>
  <c r="BT644" i="1"/>
  <c r="BT642" i="1"/>
  <c r="BT631" i="1"/>
  <c r="BT654" i="1"/>
  <c r="BT641" i="1"/>
  <c r="BT632" i="1"/>
  <c r="BT640" i="1"/>
  <c r="BT636" i="1"/>
  <c r="BT635" i="1"/>
  <c r="BT633" i="1"/>
  <c r="BT627" i="1"/>
  <c r="BT639" i="1"/>
  <c r="BT621" i="1"/>
  <c r="BT616" i="1"/>
  <c r="BT606" i="1"/>
  <c r="BT603" i="1"/>
  <c r="BT620" i="1"/>
  <c r="BT614" i="1"/>
  <c r="BT608" i="1"/>
  <c r="BT619" i="1"/>
  <c r="BT618" i="1"/>
  <c r="BT602" i="1"/>
  <c r="BT595" i="1"/>
  <c r="BT588" i="1"/>
  <c r="BT615" i="1"/>
  <c r="BT612" i="1"/>
  <c r="BT607" i="1"/>
  <c r="BT617" i="1"/>
  <c r="BT611" i="1"/>
  <c r="BT624" i="1"/>
  <c r="BT622" i="1"/>
  <c r="BT610" i="1"/>
  <c r="BT623" i="1"/>
  <c r="BT613" i="1"/>
  <c r="BT609" i="1"/>
  <c r="BT592" i="1"/>
  <c r="BT605" i="1"/>
  <c r="BT591" i="1"/>
  <c r="BT593" i="1"/>
  <c r="BT581" i="1"/>
  <c r="BT604" i="1"/>
  <c r="BT596" i="1"/>
  <c r="BT590" i="1"/>
  <c r="BT601" i="1"/>
  <c r="BT582" i="1"/>
  <c r="BT579" i="1"/>
  <c r="BT575" i="1"/>
  <c r="BT598" i="1"/>
  <c r="BT580" i="1"/>
  <c r="BT570" i="1"/>
  <c r="BT569" i="1"/>
  <c r="BT559" i="1"/>
  <c r="BT557" i="1"/>
  <c r="BT550" i="1"/>
  <c r="BT597" i="1"/>
  <c r="BT587" i="1"/>
  <c r="BT583" i="1"/>
  <c r="BT574" i="1"/>
  <c r="BT566" i="1"/>
  <c r="BT563" i="1"/>
  <c r="BT562" i="1"/>
  <c r="BT551" i="1"/>
  <c r="BT584" i="1"/>
  <c r="BT568" i="1"/>
  <c r="BT567" i="1"/>
  <c r="BT552" i="1"/>
  <c r="BT594" i="1"/>
  <c r="BT578" i="1"/>
  <c r="BT572" i="1"/>
  <c r="BT553" i="1"/>
  <c r="BT586" i="1"/>
  <c r="BT554" i="1"/>
  <c r="BT547" i="1"/>
  <c r="BT577" i="1"/>
  <c r="BT564" i="1"/>
  <c r="BT555" i="1"/>
  <c r="BT560" i="1"/>
  <c r="BT529" i="1"/>
  <c r="BT528" i="1"/>
  <c r="BT521" i="1"/>
  <c r="BT600" i="1"/>
  <c r="BT556" i="1"/>
  <c r="BT544" i="1"/>
  <c r="BT536" i="1"/>
  <c r="BT533" i="1"/>
  <c r="BT530" i="1"/>
  <c r="BT522" i="1"/>
  <c r="BT520" i="1"/>
  <c r="BT565" i="1"/>
  <c r="BT558" i="1"/>
  <c r="BT548" i="1"/>
  <c r="BT546" i="1"/>
  <c r="BT545" i="1"/>
  <c r="BT542" i="1"/>
  <c r="BT538" i="1"/>
  <c r="BT531" i="1"/>
  <c r="BT525" i="1"/>
  <c r="BT589" i="1"/>
  <c r="BT549" i="1"/>
  <c r="BT541" i="1"/>
  <c r="BT534" i="1"/>
  <c r="BT532" i="1"/>
  <c r="BT585" i="1"/>
  <c r="BT540" i="1"/>
  <c r="BT524" i="1"/>
  <c r="BT576" i="1"/>
  <c r="BT571" i="1"/>
  <c r="BT539" i="1"/>
  <c r="BT599" i="1"/>
  <c r="BT573" i="1"/>
  <c r="BT523" i="1"/>
  <c r="BT518" i="1"/>
  <c r="BT514" i="1"/>
  <c r="BT509" i="1"/>
  <c r="BT507" i="1"/>
  <c r="BT506" i="1"/>
  <c r="BT503" i="1"/>
  <c r="BT500" i="1"/>
  <c r="BT497" i="1"/>
  <c r="BT488" i="1"/>
  <c r="BT487" i="1"/>
  <c r="BT537" i="1"/>
  <c r="BT515" i="1"/>
  <c r="BT485" i="1"/>
  <c r="BT484" i="1"/>
  <c r="BT543" i="1"/>
  <c r="BT516" i="1"/>
  <c r="BT486" i="1"/>
  <c r="BT519" i="1"/>
  <c r="BT517" i="1"/>
  <c r="BT498" i="1"/>
  <c r="BT494" i="1"/>
  <c r="BT510" i="1"/>
  <c r="BT493" i="1"/>
  <c r="BT483" i="1"/>
  <c r="BT482" i="1"/>
  <c r="BT561" i="1"/>
  <c r="BT511" i="1"/>
  <c r="BT496" i="1"/>
  <c r="BT492" i="1"/>
  <c r="BT512" i="1"/>
  <c r="BT499" i="1"/>
  <c r="BT495" i="1"/>
  <c r="BT491" i="1"/>
  <c r="BT489" i="1"/>
  <c r="BT513" i="1"/>
  <c r="BT479" i="1"/>
  <c r="BT478" i="1"/>
  <c r="BT473" i="1"/>
  <c r="BT471" i="1"/>
  <c r="BT449" i="1"/>
  <c r="BT472" i="1"/>
  <c r="BT459" i="1"/>
  <c r="BT455" i="1"/>
  <c r="BT508" i="1"/>
  <c r="BT465" i="1"/>
  <c r="BT464" i="1"/>
  <c r="BT463" i="1"/>
  <c r="BT461" i="1"/>
  <c r="BT460" i="1"/>
  <c r="BT504" i="1"/>
  <c r="BT462" i="1"/>
  <c r="BT526" i="1"/>
  <c r="BT490" i="1"/>
  <c r="BT474" i="1"/>
  <c r="BT468" i="1"/>
  <c r="BT456" i="1"/>
  <c r="BT527" i="1"/>
  <c r="BT477" i="1"/>
  <c r="BT467" i="1"/>
  <c r="BT450" i="1"/>
  <c r="BT481" i="1"/>
  <c r="BT476" i="1"/>
  <c r="BT469" i="1"/>
  <c r="BT466" i="1"/>
  <c r="BT452" i="1"/>
  <c r="BT446" i="1"/>
  <c r="BT442" i="1"/>
  <c r="BT430" i="1"/>
  <c r="BT422" i="1"/>
  <c r="BT411" i="1"/>
  <c r="BT408" i="1"/>
  <c r="BT406" i="1"/>
  <c r="BT398" i="1"/>
  <c r="BT394" i="1"/>
  <c r="BT383" i="1"/>
  <c r="BT444" i="1"/>
  <c r="BT436" i="1"/>
  <c r="BT435" i="1"/>
  <c r="BT432" i="1"/>
  <c r="BT412" i="1"/>
  <c r="BT410" i="1"/>
  <c r="BT399" i="1"/>
  <c r="BT397" i="1"/>
  <c r="BT382" i="1"/>
  <c r="BT502" i="1"/>
  <c r="BT475" i="1"/>
  <c r="BT447" i="1"/>
  <c r="BT431" i="1"/>
  <c r="BT419" i="1"/>
  <c r="BT416" i="1"/>
  <c r="BT413" i="1"/>
  <c r="BT400" i="1"/>
  <c r="BT386" i="1"/>
  <c r="BT381" i="1"/>
  <c r="BT458" i="1"/>
  <c r="BT451" i="1"/>
  <c r="BT448" i="1"/>
  <c r="BT445" i="1"/>
  <c r="BT437" i="1"/>
  <c r="BT423" i="1"/>
  <c r="BT418" i="1"/>
  <c r="BT415" i="1"/>
  <c r="BT401" i="1"/>
  <c r="BT396" i="1"/>
  <c r="BT389" i="1"/>
  <c r="BT387" i="1"/>
  <c r="BT384" i="1"/>
  <c r="BT380" i="1"/>
  <c r="BT480" i="1"/>
  <c r="BT453" i="1"/>
  <c r="BT440" i="1"/>
  <c r="BT438" i="1"/>
  <c r="BT434" i="1"/>
  <c r="BT428" i="1"/>
  <c r="BT425" i="1"/>
  <c r="BT424" i="1"/>
  <c r="BT414" i="1"/>
  <c r="BT402" i="1"/>
  <c r="BT470" i="1"/>
  <c r="BT429" i="1"/>
  <c r="BT420" i="1"/>
  <c r="BT403" i="1"/>
  <c r="BT393" i="1"/>
  <c r="BT441" i="1"/>
  <c r="BT427" i="1"/>
  <c r="BT426" i="1"/>
  <c r="BT421" i="1"/>
  <c r="BT417" i="1"/>
  <c r="BT404" i="1"/>
  <c r="BT443" i="1"/>
  <c r="BT385" i="1"/>
  <c r="BT377" i="1"/>
  <c r="BT354" i="1"/>
  <c r="BT345" i="1"/>
  <c r="BT341" i="1"/>
  <c r="BT340" i="1"/>
  <c r="BT405" i="1"/>
  <c r="BT376" i="1"/>
  <c r="BT374" i="1"/>
  <c r="BT371" i="1"/>
  <c r="BT364" i="1"/>
  <c r="BT358" i="1"/>
  <c r="BT357" i="1"/>
  <c r="BT349" i="1"/>
  <c r="BT375" i="1"/>
  <c r="BT367" i="1"/>
  <c r="BT366" i="1"/>
  <c r="BT365" i="1"/>
  <c r="BT359" i="1"/>
  <c r="BT351" i="1"/>
  <c r="BT344" i="1"/>
  <c r="BT337" i="1"/>
  <c r="BT328" i="1"/>
  <c r="BT324" i="1"/>
  <c r="BT390" i="1"/>
  <c r="BT378" i="1"/>
  <c r="BT369" i="1"/>
  <c r="BT355" i="1"/>
  <c r="BT352" i="1"/>
  <c r="BT350" i="1"/>
  <c r="BT343" i="1"/>
  <c r="BT342" i="1"/>
  <c r="BT336" i="1"/>
  <c r="BT329" i="1"/>
  <c r="BT323" i="1"/>
  <c r="BT319" i="1"/>
  <c r="BT391" i="1"/>
  <c r="BT373" i="1"/>
  <c r="BT370" i="1"/>
  <c r="BT368" i="1"/>
  <c r="BT353" i="1"/>
  <c r="BT325" i="1"/>
  <c r="BT322" i="1"/>
  <c r="BT388" i="1"/>
  <c r="BT379" i="1"/>
  <c r="BT372" i="1"/>
  <c r="BT333" i="1"/>
  <c r="BT439" i="1"/>
  <c r="BT395" i="1"/>
  <c r="BT356" i="1"/>
  <c r="BT347" i="1"/>
  <c r="BT338" i="1"/>
  <c r="BT335" i="1"/>
  <c r="BT332" i="1"/>
  <c r="BT330" i="1"/>
  <c r="BT327" i="1"/>
  <c r="BT321" i="1"/>
  <c r="BT320" i="1"/>
  <c r="BT311" i="1"/>
  <c r="BT306" i="1"/>
  <c r="BT301" i="1"/>
  <c r="BT300" i="1"/>
  <c r="BT285" i="1"/>
  <c r="BT278" i="1"/>
  <c r="BT313" i="1"/>
  <c r="BT305" i="1"/>
  <c r="BT303" i="1"/>
  <c r="BT290" i="1"/>
  <c r="BT275" i="1"/>
  <c r="BT263" i="1"/>
  <c r="BT348" i="1"/>
  <c r="BT339" i="1"/>
  <c r="BT309" i="1"/>
  <c r="BT304" i="1"/>
  <c r="BT287" i="1"/>
  <c r="BT280" i="1"/>
  <c r="BT264" i="1"/>
  <c r="BT262" i="1"/>
  <c r="BT259" i="1"/>
  <c r="BT258" i="1"/>
  <c r="BT317" i="1"/>
  <c r="BT315" i="1"/>
  <c r="BT314" i="1"/>
  <c r="BT297" i="1"/>
  <c r="BT284" i="1"/>
  <c r="BT269" i="1"/>
  <c r="BT265" i="1"/>
  <c r="BT256" i="1"/>
  <c r="BT316" i="1"/>
  <c r="BT298" i="1"/>
  <c r="BT295" i="1"/>
  <c r="BT293" i="1"/>
  <c r="BT289" i="1"/>
  <c r="BT281" i="1"/>
  <c r="BT279" i="1"/>
  <c r="BT271" i="1"/>
  <c r="BT268" i="1"/>
  <c r="BT255" i="1"/>
  <c r="BT346" i="1"/>
  <c r="BT318" i="1"/>
  <c r="BT292" i="1"/>
  <c r="BT286" i="1"/>
  <c r="BT260" i="1"/>
  <c r="BT326" i="1"/>
  <c r="BT310" i="1"/>
  <c r="BT308" i="1"/>
  <c r="BT302" i="1"/>
  <c r="BT294" i="1"/>
  <c r="BT291" i="1"/>
  <c r="BT283" i="1"/>
  <c r="BT276" i="1"/>
  <c r="BT274" i="1"/>
  <c r="BT270" i="1"/>
  <c r="BT267" i="1"/>
  <c r="BT261" i="1"/>
  <c r="BT273" i="1"/>
  <c r="BT253" i="1"/>
  <c r="BT225" i="1"/>
  <c r="BT224" i="1"/>
  <c r="BT222" i="1"/>
  <c r="BT219" i="1"/>
  <c r="BT215" i="1"/>
  <c r="BT214" i="1"/>
  <c r="BT207" i="1"/>
  <c r="BT392" i="1"/>
  <c r="BT299" i="1"/>
  <c r="BT277" i="1"/>
  <c r="BT254" i="1"/>
  <c r="BT233" i="1"/>
  <c r="BT232" i="1"/>
  <c r="BT218" i="1"/>
  <c r="BT213" i="1"/>
  <c r="BT363" i="1"/>
  <c r="BT331" i="1"/>
  <c r="BT272" i="1"/>
  <c r="BT245" i="1"/>
  <c r="BT241" i="1"/>
  <c r="BT236" i="1"/>
  <c r="BT235" i="1"/>
  <c r="BT234" i="1"/>
  <c r="BT212" i="1"/>
  <c r="BT211" i="1"/>
  <c r="BT210" i="1"/>
  <c r="BT209" i="1"/>
  <c r="BT312" i="1"/>
  <c r="BT249" i="1"/>
  <c r="BT240" i="1"/>
  <c r="BT228" i="1"/>
  <c r="BT252" i="1"/>
  <c r="BT248" i="1"/>
  <c r="BT242" i="1"/>
  <c r="BT239" i="1"/>
  <c r="BT229" i="1"/>
  <c r="BT227" i="1"/>
  <c r="BT307" i="1"/>
  <c r="BT282" i="1"/>
  <c r="BT266" i="1"/>
  <c r="BT247" i="1"/>
  <c r="BT238" i="1"/>
  <c r="BT237" i="1"/>
  <c r="BT221" i="1"/>
  <c r="BT296" i="1"/>
  <c r="BT288" i="1"/>
  <c r="BT246" i="1"/>
  <c r="BT244" i="1"/>
  <c r="BT230" i="1"/>
  <c r="BT220" i="1"/>
  <c r="BT217" i="1"/>
  <c r="BT206" i="1"/>
  <c r="BT257" i="1"/>
  <c r="BT251" i="1"/>
  <c r="BT250" i="1"/>
  <c r="BT243" i="1"/>
  <c r="BT231" i="1"/>
  <c r="BT226" i="1"/>
  <c r="BT223" i="1"/>
  <c r="BT216" i="1"/>
  <c r="BT208" i="1"/>
  <c r="BT201" i="1"/>
  <c r="BT360" i="1"/>
  <c r="BT190" i="1"/>
  <c r="BT179" i="1"/>
  <c r="BT168" i="1"/>
  <c r="BT166" i="1"/>
  <c r="BT165" i="1"/>
  <c r="BT161" i="1"/>
  <c r="BT131" i="1"/>
  <c r="BT204" i="1"/>
  <c r="BT203" i="1"/>
  <c r="BT202" i="1"/>
  <c r="BT200" i="1"/>
  <c r="BT361" i="1"/>
  <c r="BT362" i="1"/>
  <c r="BT186" i="1"/>
  <c r="BT185" i="1"/>
  <c r="BT175" i="1"/>
  <c r="BT170" i="1"/>
  <c r="BT164" i="1"/>
  <c r="BT151" i="1"/>
  <c r="BT142" i="1"/>
  <c r="BT184" i="1"/>
  <c r="BT182" i="1"/>
  <c r="BT171" i="1"/>
  <c r="BT163" i="1"/>
  <c r="BT162" i="1"/>
  <c r="BT159" i="1"/>
  <c r="BT158" i="1"/>
  <c r="BT145" i="1"/>
  <c r="BT144" i="1"/>
  <c r="BT136" i="1"/>
  <c r="BT199" i="1"/>
  <c r="BT183" i="1"/>
  <c r="BT181" i="1"/>
  <c r="BT172" i="1"/>
  <c r="BT169" i="1"/>
  <c r="BT157" i="1"/>
  <c r="BT149" i="1"/>
  <c r="BT143" i="1"/>
  <c r="BT137" i="1"/>
  <c r="BT197" i="1"/>
  <c r="BT194" i="1"/>
  <c r="BT188" i="1"/>
  <c r="BT180" i="1"/>
  <c r="BT176" i="1"/>
  <c r="BT173" i="1"/>
  <c r="BT156" i="1"/>
  <c r="BT196" i="1"/>
  <c r="BT195" i="1"/>
  <c r="BT193" i="1"/>
  <c r="BT189" i="1"/>
  <c r="BT167" i="1"/>
  <c r="BT153" i="1"/>
  <c r="BT148" i="1"/>
  <c r="BT147" i="1"/>
  <c r="BT191" i="1"/>
  <c r="BT177" i="1"/>
  <c r="BT150" i="1"/>
  <c r="BT138" i="1"/>
  <c r="BT135" i="1"/>
  <c r="BT132" i="1"/>
  <c r="BT127" i="1"/>
  <c r="BT112" i="1"/>
  <c r="BT105" i="1"/>
  <c r="BT102" i="1"/>
  <c r="BT101" i="1"/>
  <c r="BT98" i="1"/>
  <c r="BT89" i="1"/>
  <c r="BT140" i="1"/>
  <c r="BT121" i="1"/>
  <c r="BT117" i="1"/>
  <c r="BT106" i="1"/>
  <c r="BT100" i="1"/>
  <c r="BT88" i="1"/>
  <c r="BT71" i="1"/>
  <c r="BT68" i="1"/>
  <c r="BT66" i="1"/>
  <c r="BT141" i="1"/>
  <c r="BT129" i="1"/>
  <c r="BT118" i="1"/>
  <c r="BT107" i="1"/>
  <c r="BT76" i="1"/>
  <c r="BT67" i="1"/>
  <c r="BT58" i="1"/>
  <c r="BT174" i="1"/>
  <c r="BT128" i="1"/>
  <c r="BT123" i="1"/>
  <c r="BT119" i="1"/>
  <c r="BT115" i="1"/>
  <c r="BT108" i="1"/>
  <c r="BT99" i="1"/>
  <c r="BT94" i="1"/>
  <c r="BT79" i="1"/>
  <c r="BT75" i="1"/>
  <c r="BT74" i="1"/>
  <c r="BT139" i="1"/>
  <c r="BT134" i="1"/>
  <c r="BT124" i="1"/>
  <c r="BT120" i="1"/>
  <c r="BT109" i="1"/>
  <c r="BT96" i="1"/>
  <c r="BT92" i="1"/>
  <c r="BT91" i="1"/>
  <c r="BT80" i="1"/>
  <c r="BT205" i="1"/>
  <c r="BT198" i="1"/>
  <c r="BT152" i="1"/>
  <c r="BT126" i="1"/>
  <c r="BT122" i="1"/>
  <c r="BT116" i="1"/>
  <c r="BT85" i="1"/>
  <c r="BT84" i="1"/>
  <c r="BT82" i="1"/>
  <c r="BT70" i="1"/>
  <c r="BT63" i="1"/>
  <c r="BT178" i="1"/>
  <c r="BT155" i="1"/>
  <c r="BT154" i="1"/>
  <c r="BT113" i="1"/>
  <c r="BT97" i="1"/>
  <c r="BT90" i="1"/>
  <c r="BT60" i="1"/>
  <c r="BT51" i="1"/>
  <c r="BT37" i="1"/>
  <c r="BT111" i="1"/>
  <c r="BT87" i="1"/>
  <c r="BT62" i="1"/>
  <c r="BT52" i="1"/>
  <c r="BT78" i="1"/>
  <c r="BT72" i="1"/>
  <c r="BT59" i="1"/>
  <c r="BT53" i="1"/>
  <c r="BT45" i="1"/>
  <c r="BT35" i="1"/>
  <c r="BT32" i="1"/>
  <c r="BT29" i="1"/>
  <c r="BT26" i="1"/>
  <c r="BT13" i="1"/>
  <c r="BT130" i="1"/>
  <c r="BT103" i="1"/>
  <c r="BT81" i="1"/>
  <c r="BT77" i="1"/>
  <c r="BT69" i="1"/>
  <c r="BT64" i="1"/>
  <c r="BT54" i="1"/>
  <c r="BT46" i="1"/>
  <c r="BT36" i="1"/>
  <c r="BT95" i="1"/>
  <c r="BT83" i="1"/>
  <c r="BT55" i="1"/>
  <c r="BT47" i="1"/>
  <c r="BT125" i="1"/>
  <c r="BT104" i="1"/>
  <c r="BT73" i="1"/>
  <c r="BT56" i="1"/>
  <c r="BT48" i="1"/>
  <c r="BT43" i="1"/>
  <c r="BT30" i="1"/>
  <c r="BT22" i="1"/>
  <c r="BT19" i="1"/>
  <c r="BT8" i="1"/>
  <c r="BT160" i="1"/>
  <c r="BT133" i="1"/>
  <c r="BT65" i="1"/>
  <c r="BT49" i="1"/>
  <c r="BT44" i="1"/>
  <c r="BT42" i="1"/>
  <c r="BT41" i="1"/>
  <c r="BT39" i="1"/>
  <c r="BT24" i="1"/>
  <c r="BT23" i="1"/>
  <c r="BT21" i="1"/>
  <c r="BT18" i="1"/>
  <c r="BT110" i="1"/>
  <c r="BT57" i="1"/>
  <c r="BT50" i="1"/>
  <c r="BT40" i="1"/>
  <c r="BT38" i="1"/>
  <c r="BT25" i="1"/>
  <c r="BT16" i="1"/>
  <c r="BT20" i="1"/>
  <c r="BT10" i="1"/>
  <c r="BT12" i="1"/>
  <c r="BT7" i="1"/>
  <c r="BT33" i="1"/>
  <c r="BT6" i="1"/>
  <c r="BT15" i="1"/>
  <c r="BT5" i="1"/>
  <c r="BT28" i="1"/>
  <c r="BT27" i="1"/>
  <c r="BT11" i="1"/>
  <c r="BT4" i="1"/>
  <c r="BT34" i="1"/>
  <c r="BT31" i="1"/>
  <c r="BT17" i="1"/>
  <c r="BT14" i="1"/>
  <c r="BT9" i="1"/>
  <c r="BT3"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R93" i="1" l="1"/>
  <c r="BR114" i="1"/>
  <c r="BR146" i="1"/>
  <c r="BR192" i="1"/>
  <c r="AT146" i="1"/>
  <c r="AT93" i="1"/>
  <c r="AT192" i="1"/>
  <c r="AT114" i="1"/>
  <c r="BB192" i="1"/>
  <c r="BB146" i="1"/>
  <c r="BB93" i="1"/>
  <c r="BB114" i="1"/>
  <c r="AD114" i="1"/>
  <c r="AD93" i="1"/>
  <c r="AD146" i="1"/>
  <c r="AD192" i="1"/>
  <c r="BF192" i="1"/>
  <c r="BF146" i="1"/>
  <c r="BF93" i="1"/>
  <c r="BF114" i="1"/>
  <c r="AH146" i="1"/>
  <c r="AH192" i="1"/>
  <c r="AH114" i="1"/>
  <c r="AH93" i="1"/>
  <c r="BG192" i="1"/>
  <c r="BG146" i="1"/>
  <c r="BG93" i="1"/>
  <c r="BG114" i="1"/>
  <c r="AI146" i="1"/>
  <c r="AI114" i="1"/>
  <c r="AI93" i="1"/>
  <c r="AI192" i="1"/>
  <c r="BP192" i="1"/>
  <c r="BP146" i="1"/>
  <c r="BP93" i="1"/>
  <c r="BP114" i="1"/>
  <c r="AR146" i="1"/>
  <c r="AR93" i="1"/>
  <c r="AR192" i="1"/>
  <c r="AR114" i="1"/>
  <c r="BJ192" i="1"/>
  <c r="BJ146" i="1"/>
  <c r="BJ93" i="1"/>
  <c r="BJ114" i="1"/>
  <c r="AL93" i="1"/>
  <c r="AL192" i="1"/>
  <c r="AL146" i="1"/>
  <c r="AL114" i="1"/>
  <c r="BL192" i="1"/>
  <c r="BL93" i="1"/>
  <c r="BL114" i="1"/>
  <c r="AN146" i="1"/>
  <c r="AN192" i="1"/>
  <c r="AN114" i="1"/>
  <c r="AN93" i="1"/>
  <c r="BL146" i="1"/>
  <c r="BN192" i="1"/>
  <c r="BN146" i="1"/>
  <c r="BN93" i="1"/>
  <c r="BN114" i="1"/>
  <c r="AP192" i="1"/>
  <c r="AP114" i="1"/>
  <c r="AP146" i="1"/>
  <c r="AP93" i="1"/>
  <c r="BC192" i="1"/>
  <c r="BC146" i="1"/>
  <c r="BC93" i="1"/>
  <c r="BC114" i="1"/>
  <c r="AE93" i="1"/>
  <c r="AE114" i="1"/>
  <c r="AE192" i="1"/>
  <c r="AE146" i="1"/>
  <c r="BI93" i="1"/>
  <c r="BI114" i="1"/>
  <c r="BI146" i="1"/>
  <c r="BI192" i="1"/>
  <c r="AK192" i="1"/>
  <c r="AK114" i="1"/>
  <c r="AK146" i="1"/>
  <c r="AK93" i="1"/>
  <c r="BH192" i="1"/>
  <c r="BH146" i="1"/>
  <c r="BH93" i="1"/>
  <c r="BH114" i="1"/>
  <c r="AJ114" i="1"/>
  <c r="AJ93" i="1"/>
  <c r="AJ192" i="1"/>
  <c r="AJ146" i="1"/>
  <c r="BS114" i="1"/>
  <c r="BS146" i="1"/>
  <c r="BS192" i="1"/>
  <c r="BS93" i="1"/>
  <c r="AU146" i="1"/>
  <c r="AU192" i="1"/>
  <c r="AU114" i="1"/>
  <c r="AU93" i="1"/>
  <c r="BE192" i="1"/>
  <c r="BE146" i="1"/>
  <c r="BE93" i="1"/>
  <c r="BE114" i="1"/>
  <c r="AG93" i="1"/>
  <c r="AG114" i="1"/>
  <c r="AG192" i="1"/>
  <c r="AG146" i="1"/>
  <c r="BM146" i="1"/>
  <c r="BM192" i="1"/>
  <c r="AO192" i="1"/>
  <c r="AO93" i="1"/>
  <c r="BM93" i="1"/>
  <c r="AO146" i="1"/>
  <c r="BM114" i="1"/>
  <c r="AO114" i="1"/>
  <c r="BO192" i="1"/>
  <c r="BO146" i="1"/>
  <c r="BO93" i="1"/>
  <c r="BO114" i="1"/>
  <c r="AQ192" i="1"/>
  <c r="AQ114" i="1"/>
  <c r="AQ146" i="1"/>
  <c r="AQ93" i="1"/>
  <c r="BK192" i="1"/>
  <c r="BK146" i="1"/>
  <c r="BK93" i="1"/>
  <c r="BK114" i="1"/>
  <c r="AM146" i="1"/>
  <c r="AM192" i="1"/>
  <c r="AM114" i="1"/>
  <c r="AM93" i="1"/>
  <c r="BQ192" i="1"/>
  <c r="BQ146" i="1"/>
  <c r="BQ93" i="1"/>
  <c r="BQ114" i="1"/>
  <c r="AS93" i="1"/>
  <c r="AS192" i="1"/>
  <c r="AS114" i="1"/>
  <c r="AS146" i="1"/>
  <c r="BA93" i="1"/>
  <c r="BA114" i="1"/>
  <c r="BA146" i="1"/>
  <c r="BA192" i="1"/>
  <c r="AC93" i="1"/>
  <c r="AC114" i="1"/>
  <c r="AC146" i="1"/>
  <c r="AC192" i="1"/>
  <c r="BH457" i="1"/>
  <c r="BH187" i="1"/>
  <c r="BH61" i="1"/>
  <c r="BH86" i="1"/>
  <c r="BH535" i="1"/>
  <c r="BL86" i="1"/>
  <c r="BL535" i="1"/>
  <c r="BL457" i="1"/>
  <c r="BL187" i="1"/>
  <c r="BL61" i="1"/>
  <c r="BN86" i="1"/>
  <c r="BN535" i="1"/>
  <c r="BN457" i="1"/>
  <c r="BN187" i="1"/>
  <c r="BN61" i="1"/>
  <c r="BJ61" i="1"/>
  <c r="BJ86" i="1"/>
  <c r="BJ187" i="1"/>
  <c r="BJ535" i="1"/>
  <c r="BJ457" i="1"/>
  <c r="BS61" i="1"/>
  <c r="BS86" i="1"/>
  <c r="BS535" i="1"/>
  <c r="BS457" i="1"/>
  <c r="BS187" i="1"/>
  <c r="BQ457" i="1"/>
  <c r="BQ187" i="1"/>
  <c r="BQ61" i="1"/>
  <c r="BQ86" i="1"/>
  <c r="BQ535" i="1"/>
  <c r="BM86" i="1"/>
  <c r="BM535" i="1"/>
  <c r="BM457" i="1"/>
  <c r="BM187" i="1"/>
  <c r="BM61" i="1"/>
  <c r="BK61" i="1"/>
  <c r="BK86" i="1"/>
  <c r="BK535" i="1"/>
  <c r="BK457" i="1"/>
  <c r="BK187" i="1"/>
  <c r="BA187" i="1"/>
  <c r="BA61" i="1"/>
  <c r="BA86" i="1"/>
  <c r="BA535" i="1"/>
  <c r="BA457" i="1"/>
  <c r="BR187" i="1"/>
  <c r="BR61" i="1"/>
  <c r="BR86" i="1"/>
  <c r="BR535" i="1"/>
  <c r="BR457" i="1"/>
  <c r="BB61" i="1"/>
  <c r="BB86" i="1"/>
  <c r="BB535" i="1"/>
  <c r="BB457" i="1"/>
  <c r="BB187" i="1"/>
  <c r="BF86" i="1"/>
  <c r="BF535" i="1"/>
  <c r="BF457" i="1"/>
  <c r="BF187" i="1"/>
  <c r="BF61" i="1"/>
  <c r="BO86" i="1"/>
  <c r="BO535" i="1"/>
  <c r="BO457" i="1"/>
  <c r="BO187" i="1"/>
  <c r="BO61" i="1"/>
  <c r="BC86" i="1"/>
  <c r="BC535" i="1"/>
  <c r="BC457" i="1"/>
  <c r="BC187" i="1"/>
  <c r="BC61" i="1"/>
  <c r="BE86" i="1"/>
  <c r="BE535" i="1"/>
  <c r="BE457" i="1"/>
  <c r="BE187" i="1"/>
  <c r="BE61" i="1"/>
  <c r="BG535" i="1"/>
  <c r="BG457" i="1"/>
  <c r="BG187" i="1"/>
  <c r="BG61" i="1"/>
  <c r="BG86" i="1"/>
  <c r="BI187" i="1"/>
  <c r="BI61" i="1"/>
  <c r="BI86" i="1"/>
  <c r="BI535" i="1"/>
  <c r="BI457" i="1"/>
  <c r="BP535" i="1"/>
  <c r="BP457" i="1"/>
  <c r="BP187" i="1"/>
  <c r="BP61" i="1"/>
  <c r="BP86" i="1"/>
  <c r="BJ454" i="1"/>
  <c r="BJ505" i="1"/>
  <c r="BJ433" i="1"/>
  <c r="BJ409" i="1"/>
  <c r="BJ407" i="1"/>
  <c r="BJ334" i="1"/>
  <c r="BL454" i="1"/>
  <c r="BL505" i="1"/>
  <c r="BL433" i="1"/>
  <c r="BL409" i="1"/>
  <c r="BL407" i="1"/>
  <c r="BL334" i="1"/>
  <c r="BM433" i="1"/>
  <c r="BM409" i="1"/>
  <c r="BM407" i="1"/>
  <c r="BM334" i="1"/>
  <c r="BM454" i="1"/>
  <c r="BM505" i="1"/>
  <c r="BF407" i="1"/>
  <c r="BF334" i="1"/>
  <c r="BF454" i="1"/>
  <c r="BF505" i="1"/>
  <c r="BF433" i="1"/>
  <c r="BF409" i="1"/>
  <c r="BB454" i="1"/>
  <c r="BB505" i="1"/>
  <c r="BB433" i="1"/>
  <c r="BB409" i="1"/>
  <c r="BB407" i="1"/>
  <c r="BB334" i="1"/>
  <c r="BC454" i="1"/>
  <c r="BC505" i="1"/>
  <c r="BC433" i="1"/>
  <c r="BC409" i="1"/>
  <c r="BC407" i="1"/>
  <c r="BC334" i="1"/>
  <c r="BE409" i="1"/>
  <c r="BE407" i="1"/>
  <c r="BE334" i="1"/>
  <c r="BE454" i="1"/>
  <c r="BE505" i="1"/>
  <c r="BE433" i="1"/>
  <c r="BG334" i="1"/>
  <c r="BG454" i="1"/>
  <c r="BG505" i="1"/>
  <c r="BG433" i="1"/>
  <c r="BG409" i="1"/>
  <c r="BG407" i="1"/>
  <c r="BI454" i="1"/>
  <c r="BI505" i="1"/>
  <c r="BI433" i="1"/>
  <c r="BI409" i="1"/>
  <c r="BI407" i="1"/>
  <c r="BI334" i="1"/>
  <c r="BP334" i="1"/>
  <c r="BP454" i="1"/>
  <c r="BP505" i="1"/>
  <c r="BP433" i="1"/>
  <c r="BP409" i="1"/>
  <c r="BP407" i="1"/>
  <c r="BR454" i="1"/>
  <c r="BR505" i="1"/>
  <c r="BR433" i="1"/>
  <c r="BR409" i="1"/>
  <c r="BR407" i="1"/>
  <c r="BR334" i="1"/>
  <c r="BH334" i="1"/>
  <c r="BH409" i="1"/>
  <c r="BH433" i="1"/>
  <c r="BH454" i="1"/>
  <c r="BH505" i="1"/>
  <c r="BH407" i="1"/>
  <c r="BS454" i="1"/>
  <c r="BS505" i="1"/>
  <c r="BS433" i="1"/>
  <c r="BS409" i="1"/>
  <c r="BS407" i="1"/>
  <c r="BS334" i="1"/>
  <c r="BN409" i="1"/>
  <c r="BN407" i="1"/>
  <c r="BN334" i="1"/>
  <c r="BN454" i="1"/>
  <c r="BN505" i="1"/>
  <c r="BN433" i="1"/>
  <c r="BO407" i="1"/>
  <c r="BO334" i="1"/>
  <c r="BO454" i="1"/>
  <c r="BO505" i="1"/>
  <c r="BO433" i="1"/>
  <c r="BO409" i="1"/>
  <c r="BK454" i="1"/>
  <c r="BK505" i="1"/>
  <c r="BK433" i="1"/>
  <c r="BK409" i="1"/>
  <c r="BK407" i="1"/>
  <c r="BK334" i="1"/>
  <c r="BQ454" i="1"/>
  <c r="BQ505" i="1"/>
  <c r="BQ433" i="1"/>
  <c r="BQ409" i="1"/>
  <c r="BQ407" i="1"/>
  <c r="BQ334" i="1"/>
  <c r="BA454" i="1"/>
  <c r="BA505" i="1"/>
  <c r="BA433" i="1"/>
  <c r="BA409" i="1"/>
  <c r="BA407" i="1"/>
  <c r="BA334" i="1"/>
  <c r="BJ501" i="1"/>
  <c r="BS501" i="1"/>
  <c r="BN501" i="1"/>
  <c r="BH501" i="1"/>
  <c r="BL501" i="1"/>
  <c r="BA501" i="1"/>
  <c r="BK501" i="1"/>
  <c r="BM501" i="1"/>
  <c r="BQ501" i="1"/>
  <c r="BR501" i="1"/>
  <c r="BB501" i="1"/>
  <c r="BF501" i="1"/>
  <c r="BO501" i="1"/>
  <c r="BC501" i="1"/>
  <c r="BE501" i="1"/>
  <c r="BG501" i="1"/>
  <c r="BI501" i="1"/>
  <c r="BP501" i="1"/>
  <c r="BB675" i="1"/>
  <c r="BB665" i="1"/>
  <c r="BB662" i="1"/>
  <c r="BB673" i="1"/>
  <c r="BB660" i="1"/>
  <c r="BB644" i="1"/>
  <c r="BB677" i="1"/>
  <c r="BB672" i="1"/>
  <c r="BB670" i="1"/>
  <c r="BB659" i="1"/>
  <c r="BB653" i="1"/>
  <c r="BB650" i="1"/>
  <c r="BB676" i="1"/>
  <c r="BB671" i="1"/>
  <c r="BB674" i="1"/>
  <c r="BB667" i="1"/>
  <c r="BB654" i="1"/>
  <c r="BB651" i="1"/>
  <c r="BB669" i="1"/>
  <c r="BB666" i="1"/>
  <c r="BB663" i="1"/>
  <c r="BB639" i="1"/>
  <c r="BB630" i="1"/>
  <c r="BB629" i="1"/>
  <c r="BB626" i="1"/>
  <c r="BB638" i="1"/>
  <c r="BB631" i="1"/>
  <c r="BB627" i="1"/>
  <c r="BB623" i="1"/>
  <c r="BB643" i="1"/>
  <c r="BB642" i="1"/>
  <c r="BB633" i="1"/>
  <c r="BB649" i="1"/>
  <c r="BB641" i="1"/>
  <c r="BB637" i="1"/>
  <c r="BB634" i="1"/>
  <c r="BB648" i="1"/>
  <c r="BB640" i="1"/>
  <c r="BB625" i="1"/>
  <c r="BB617" i="1"/>
  <c r="BB603" i="1"/>
  <c r="BB596" i="1"/>
  <c r="BB620" i="1"/>
  <c r="BB608" i="1"/>
  <c r="BB619" i="1"/>
  <c r="BB616" i="1"/>
  <c r="BB612" i="1"/>
  <c r="BB611" i="1"/>
  <c r="BB610" i="1"/>
  <c r="BB593" i="1"/>
  <c r="BB601" i="1"/>
  <c r="BB598" i="1"/>
  <c r="BB592" i="1"/>
  <c r="BB587" i="1"/>
  <c r="BB582" i="1"/>
  <c r="BB606" i="1"/>
  <c r="BB602" i="1"/>
  <c r="BB591" i="1"/>
  <c r="BB583" i="1"/>
  <c r="BB570" i="1"/>
  <c r="BB605" i="1"/>
  <c r="BB586" i="1"/>
  <c r="BB561" i="1"/>
  <c r="BB560" i="1"/>
  <c r="BB558" i="1"/>
  <c r="BB575" i="1"/>
  <c r="BB600" i="1"/>
  <c r="BB584" i="1"/>
  <c r="BB573" i="1"/>
  <c r="BB568" i="1"/>
  <c r="BB599" i="1"/>
  <c r="BB579" i="1"/>
  <c r="BB572" i="1"/>
  <c r="BB536" i="1"/>
  <c r="BB574" i="1"/>
  <c r="BB531" i="1"/>
  <c r="BB530" i="1"/>
  <c r="BB521" i="1"/>
  <c r="BB539" i="1"/>
  <c r="BB532" i="1"/>
  <c r="BB542" i="1"/>
  <c r="BB533" i="1"/>
  <c r="BB541" i="1"/>
  <c r="BB527" i="1"/>
  <c r="BB597" i="1"/>
  <c r="BB566" i="1"/>
  <c r="BB565" i="1"/>
  <c r="BB540" i="1"/>
  <c r="BB534" i="1"/>
  <c r="BB510" i="1"/>
  <c r="BB508" i="1"/>
  <c r="BB506" i="1"/>
  <c r="BB504" i="1"/>
  <c r="BB502" i="1"/>
  <c r="BB498" i="1"/>
  <c r="BB507" i="1"/>
  <c r="BB488" i="1"/>
  <c r="BB485" i="1"/>
  <c r="BB528" i="1"/>
  <c r="BB499" i="1"/>
  <c r="BB495" i="1"/>
  <c r="BB511" i="1"/>
  <c r="BB483" i="1"/>
  <c r="BB538" i="1"/>
  <c r="BB497" i="1"/>
  <c r="BB494" i="1"/>
  <c r="BB493" i="1"/>
  <c r="BB482" i="1"/>
  <c r="BB496" i="1"/>
  <c r="BB492" i="1"/>
  <c r="BB490" i="1"/>
  <c r="BB491" i="1"/>
  <c r="BB480" i="1"/>
  <c r="BB479" i="1"/>
  <c r="BB474" i="1"/>
  <c r="BB473" i="1"/>
  <c r="BB466" i="1"/>
  <c r="BB465" i="1"/>
  <c r="BB464" i="1"/>
  <c r="BB456" i="1"/>
  <c r="BB461" i="1"/>
  <c r="BB475" i="1"/>
  <c r="BB463" i="1"/>
  <c r="BB458" i="1"/>
  <c r="BB468" i="1"/>
  <c r="BB477" i="1"/>
  <c r="BB470" i="1"/>
  <c r="BB467" i="1"/>
  <c r="BB453" i="1"/>
  <c r="BB481" i="1"/>
  <c r="BB455" i="1"/>
  <c r="BB447" i="1"/>
  <c r="BB443" i="1"/>
  <c r="BB431" i="1"/>
  <c r="BB410" i="1"/>
  <c r="BB399" i="1"/>
  <c r="BB395" i="1"/>
  <c r="BB445" i="1"/>
  <c r="BB436" i="1"/>
  <c r="BB411" i="1"/>
  <c r="BB400" i="1"/>
  <c r="BB383" i="1"/>
  <c r="BB448" i="1"/>
  <c r="BB432" i="1"/>
  <c r="BB417" i="1"/>
  <c r="BB401" i="1"/>
  <c r="BB438" i="1"/>
  <c r="BB416" i="1"/>
  <c r="BB402" i="1"/>
  <c r="BB390" i="1"/>
  <c r="BB385" i="1"/>
  <c r="BB382" i="1"/>
  <c r="BB441" i="1"/>
  <c r="BB435" i="1"/>
  <c r="BB429" i="1"/>
  <c r="BB425" i="1"/>
  <c r="BB415" i="1"/>
  <c r="BB403" i="1"/>
  <c r="BB430" i="1"/>
  <c r="BB421" i="1"/>
  <c r="BB404" i="1"/>
  <c r="BB476" i="1"/>
  <c r="BB442" i="1"/>
  <c r="BB405" i="1"/>
  <c r="BB378" i="1"/>
  <c r="BB355" i="1"/>
  <c r="BB346" i="1"/>
  <c r="BB341" i="1"/>
  <c r="BB332" i="1"/>
  <c r="BB452" i="1"/>
  <c r="BB377" i="1"/>
  <c r="BB350" i="1"/>
  <c r="BB342" i="1"/>
  <c r="BB396" i="1"/>
  <c r="BB376" i="1"/>
  <c r="BB366" i="1"/>
  <c r="BB364" i="1"/>
  <c r="BB358" i="1"/>
  <c r="BB352" i="1"/>
  <c r="BB325" i="1"/>
  <c r="BB372" i="1"/>
  <c r="BB356" i="1"/>
  <c r="BB353" i="1"/>
  <c r="BB351" i="1"/>
  <c r="BB345" i="1"/>
  <c r="BB337" i="1"/>
  <c r="BB330" i="1"/>
  <c r="BB324" i="1"/>
  <c r="BB320" i="1"/>
  <c r="BB444" i="1"/>
  <c r="BB391" i="1"/>
  <c r="BB374" i="1"/>
  <c r="BB371" i="1"/>
  <c r="BB369" i="1"/>
  <c r="BB354" i="1"/>
  <c r="BB326" i="1"/>
  <c r="BB323" i="1"/>
  <c r="BB422" i="1"/>
  <c r="BB406" i="1"/>
  <c r="BB373" i="1"/>
  <c r="BB381" i="1"/>
  <c r="BB357" i="1"/>
  <c r="BB333" i="1"/>
  <c r="BB331" i="1"/>
  <c r="BB328" i="1"/>
  <c r="BB327" i="1"/>
  <c r="BB307" i="1"/>
  <c r="BB302" i="1"/>
  <c r="BB286" i="1"/>
  <c r="BB278" i="1"/>
  <c r="BB389" i="1"/>
  <c r="BB347" i="1"/>
  <c r="BB314" i="1"/>
  <c r="BB306" i="1"/>
  <c r="BB291" i="1"/>
  <c r="BB264" i="1"/>
  <c r="BB305" i="1"/>
  <c r="BB288" i="1"/>
  <c r="BB263" i="1"/>
  <c r="BB322" i="1"/>
  <c r="BB318" i="1"/>
  <c r="BB315" i="1"/>
  <c r="BB309" i="1"/>
  <c r="BB285" i="1"/>
  <c r="BB270" i="1"/>
  <c r="BB317" i="1"/>
  <c r="BB299" i="1"/>
  <c r="BB290" i="1"/>
  <c r="BB272" i="1"/>
  <c r="BB269" i="1"/>
  <c r="BB256" i="1"/>
  <c r="BB293" i="1"/>
  <c r="BB287" i="1"/>
  <c r="BB255" i="1"/>
  <c r="BB311" i="1"/>
  <c r="BB303" i="1"/>
  <c r="BB284" i="1"/>
  <c r="BB310" i="1"/>
  <c r="BB267" i="1"/>
  <c r="BB252" i="1"/>
  <c r="BB250" i="1"/>
  <c r="BB226" i="1"/>
  <c r="BB225" i="1"/>
  <c r="BB223" i="1"/>
  <c r="BB216" i="1"/>
  <c r="BB208" i="1"/>
  <c r="BB308" i="1"/>
  <c r="BB283" i="1"/>
  <c r="BB254" i="1"/>
  <c r="BB233" i="1"/>
  <c r="BB219" i="1"/>
  <c r="BB215" i="1"/>
  <c r="BB214" i="1"/>
  <c r="BB289" i="1"/>
  <c r="BB236" i="1"/>
  <c r="BB235" i="1"/>
  <c r="BB213" i="1"/>
  <c r="BB212" i="1"/>
  <c r="BB211" i="1"/>
  <c r="BB210" i="1"/>
  <c r="BB274" i="1"/>
  <c r="BB253" i="1"/>
  <c r="BB245" i="1"/>
  <c r="BB241" i="1"/>
  <c r="BB229" i="1"/>
  <c r="BB251" i="1"/>
  <c r="BB249" i="1"/>
  <c r="BB240" i="1"/>
  <c r="BB228" i="1"/>
  <c r="BB221" i="1"/>
  <c r="BB273" i="1"/>
  <c r="BB248" i="1"/>
  <c r="BB243" i="1"/>
  <c r="BB239" i="1"/>
  <c r="BB222" i="1"/>
  <c r="BB247" i="1"/>
  <c r="BB218" i="1"/>
  <c r="BB207" i="1"/>
  <c r="BB206" i="1"/>
  <c r="BB268" i="1"/>
  <c r="BB246" i="1"/>
  <c r="BB244" i="1"/>
  <c r="BB232" i="1"/>
  <c r="BB217" i="1"/>
  <c r="BB175" i="1"/>
  <c r="BB162" i="1"/>
  <c r="BB188" i="1"/>
  <c r="BB165" i="1"/>
  <c r="BB152" i="1"/>
  <c r="BB203" i="1"/>
  <c r="BB202" i="1"/>
  <c r="BB185" i="1"/>
  <c r="BB176" i="1"/>
  <c r="BB160" i="1"/>
  <c r="BB159" i="1"/>
  <c r="BB147" i="1"/>
  <c r="BB145" i="1"/>
  <c r="BB205" i="1"/>
  <c r="BB204" i="1"/>
  <c r="BB184" i="1"/>
  <c r="BB182" i="1"/>
  <c r="BB164" i="1"/>
  <c r="BB163" i="1"/>
  <c r="BB158" i="1"/>
  <c r="BB150" i="1"/>
  <c r="BB144" i="1"/>
  <c r="BB201" i="1"/>
  <c r="BB198" i="1"/>
  <c r="BB181" i="1"/>
  <c r="BB170" i="1"/>
  <c r="BB157" i="1"/>
  <c r="BB200" i="1"/>
  <c r="BB197" i="1"/>
  <c r="BB196" i="1"/>
  <c r="BB194" i="1"/>
  <c r="BB190" i="1"/>
  <c r="BB174" i="1"/>
  <c r="BB193" i="1"/>
  <c r="BB151" i="1"/>
  <c r="BB149" i="1"/>
  <c r="BB148" i="1"/>
  <c r="BB136" i="1"/>
  <c r="BB133" i="1"/>
  <c r="BB113" i="1"/>
  <c r="BB103" i="1"/>
  <c r="BB161" i="1"/>
  <c r="BB128" i="1"/>
  <c r="BB122" i="1"/>
  <c r="BB101" i="1"/>
  <c r="BB89" i="1"/>
  <c r="BB72" i="1"/>
  <c r="BB67" i="1"/>
  <c r="BB59" i="1"/>
  <c r="BB156" i="1"/>
  <c r="BB155" i="1"/>
  <c r="BB129" i="1"/>
  <c r="BB116" i="1"/>
  <c r="BB95" i="1"/>
  <c r="BB80" i="1"/>
  <c r="BB76" i="1"/>
  <c r="BB75" i="1"/>
  <c r="BB125" i="1"/>
  <c r="BB121" i="1"/>
  <c r="BB97" i="1"/>
  <c r="BB94" i="1"/>
  <c r="BB81" i="1"/>
  <c r="BB131" i="1"/>
  <c r="BB127" i="1"/>
  <c r="BB123" i="1"/>
  <c r="BB87" i="1"/>
  <c r="BB85" i="1"/>
  <c r="BB79" i="1"/>
  <c r="BB64" i="1"/>
  <c r="BB140" i="1"/>
  <c r="BB135" i="1"/>
  <c r="BB115" i="1"/>
  <c r="BB110" i="1"/>
  <c r="BB96" i="1"/>
  <c r="BB58" i="1"/>
  <c r="BB52" i="1"/>
  <c r="BB38" i="1"/>
  <c r="BB105" i="1"/>
  <c r="BB66" i="1"/>
  <c r="BB53" i="1"/>
  <c r="BB43" i="1"/>
  <c r="BB63" i="1"/>
  <c r="BB62" i="1"/>
  <c r="BB54" i="1"/>
  <c r="BB46" i="1"/>
  <c r="BB36" i="1"/>
  <c r="BB33" i="1"/>
  <c r="BB30" i="1"/>
  <c r="BB14" i="1"/>
  <c r="BB111" i="1"/>
  <c r="BB60" i="1"/>
  <c r="BB55" i="1"/>
  <c r="BB47" i="1"/>
  <c r="BB37" i="1"/>
  <c r="BB56" i="1"/>
  <c r="BB48" i="1"/>
  <c r="BB112" i="1"/>
  <c r="BB73" i="1"/>
  <c r="BB70" i="1"/>
  <c r="BB65" i="1"/>
  <c r="BB57" i="1"/>
  <c r="BB49" i="1"/>
  <c r="BB23" i="1"/>
  <c r="BB20" i="1"/>
  <c r="BB78" i="1"/>
  <c r="BB50" i="1"/>
  <c r="BB42" i="1"/>
  <c r="BB40" i="1"/>
  <c r="BB31" i="1"/>
  <c r="BB24" i="1"/>
  <c r="BB22" i="1"/>
  <c r="BB19" i="1"/>
  <c r="BB104" i="1"/>
  <c r="BB84" i="1"/>
  <c r="BB51" i="1"/>
  <c r="BB39" i="1"/>
  <c r="BB32" i="1"/>
  <c r="BB15" i="1"/>
  <c r="BB35" i="1"/>
  <c r="BB13" i="1"/>
  <c r="BB7" i="1"/>
  <c r="BB8" i="1"/>
  <c r="BB6" i="1"/>
  <c r="BB34" i="1"/>
  <c r="BB17" i="1"/>
  <c r="BB16" i="1"/>
  <c r="BB5" i="1"/>
  <c r="BB12" i="1"/>
  <c r="BB4" i="1"/>
  <c r="BB517" i="1"/>
  <c r="BB199" i="1"/>
  <c r="BB166" i="1"/>
  <c r="BB500" i="1"/>
  <c r="BB119" i="1"/>
  <c r="BB567" i="1"/>
  <c r="BB522" i="1"/>
  <c r="BB102" i="1"/>
  <c r="BB191" i="1"/>
  <c r="BB503" i="1"/>
  <c r="BB449" i="1"/>
  <c r="BB68" i="1"/>
  <c r="BB189" i="1"/>
  <c r="BB632" i="1"/>
  <c r="BB397" i="1"/>
  <c r="BB28" i="1"/>
  <c r="BB398" i="1"/>
  <c r="BB137" i="1"/>
  <c r="BB588" i="1"/>
  <c r="BB553" i="1"/>
  <c r="BB557" i="1"/>
  <c r="BB428" i="1"/>
  <c r="BB419" i="1"/>
  <c r="BB195" i="1"/>
  <c r="BB478" i="1"/>
  <c r="BB551" i="1"/>
  <c r="BB516" i="1"/>
  <c r="BB91" i="1"/>
  <c r="BB360" i="1"/>
  <c r="BB564" i="1"/>
  <c r="BB108" i="1"/>
  <c r="BB90" i="1"/>
  <c r="BB280" i="1"/>
  <c r="BB168" i="1"/>
  <c r="BB363" i="1"/>
  <c r="BB295" i="1"/>
  <c r="BB412" i="1"/>
  <c r="BB44" i="1"/>
  <c r="BB581" i="1"/>
  <c r="BB427" i="1"/>
  <c r="BB297" i="1"/>
  <c r="BB375" i="1"/>
  <c r="BB296" i="1"/>
  <c r="BB440" i="1"/>
  <c r="BB426" i="1"/>
  <c r="BB277" i="1"/>
  <c r="BB614" i="1"/>
  <c r="BB118" i="1"/>
  <c r="BB261" i="1"/>
  <c r="BB237" i="1"/>
  <c r="BB414" i="1"/>
  <c r="BB339" i="1"/>
  <c r="BB106" i="1"/>
  <c r="BB29" i="1"/>
  <c r="BB549" i="1"/>
  <c r="BB183" i="1"/>
  <c r="BB153" i="1"/>
  <c r="BB615" i="1"/>
  <c r="BB420" i="1"/>
  <c r="BB139" i="1"/>
  <c r="BB167" i="1"/>
  <c r="BB178" i="1"/>
  <c r="BB459" i="1"/>
  <c r="BB604" i="1"/>
  <c r="BB556" i="1"/>
  <c r="BB472" i="1"/>
  <c r="BB543" i="1"/>
  <c r="BB109" i="1"/>
  <c r="BB134" i="1"/>
  <c r="BB154" i="1"/>
  <c r="BB71" i="1"/>
  <c r="BB413" i="1"/>
  <c r="BB609" i="1"/>
  <c r="BB652" i="1"/>
  <c r="BB26" i="1"/>
  <c r="BB545" i="1"/>
  <c r="BB275" i="1"/>
  <c r="BB304" i="1"/>
  <c r="BB439" i="1"/>
  <c r="BB607" i="1"/>
  <c r="BB316" i="1"/>
  <c r="BB618" i="1"/>
  <c r="BB171" i="1"/>
  <c r="BB21" i="1"/>
  <c r="BB555" i="1"/>
  <c r="BB589" i="1"/>
  <c r="BB394" i="1"/>
  <c r="BB523" i="1"/>
  <c r="BB117" i="1"/>
  <c r="BB361" i="1"/>
  <c r="BB529" i="1"/>
  <c r="BB266" i="1"/>
  <c r="BB300" i="1"/>
  <c r="BB469" i="1"/>
  <c r="BB462" i="1"/>
  <c r="BB434" i="1"/>
  <c r="BB613" i="1"/>
  <c r="BB82" i="1"/>
  <c r="BB260" i="1"/>
  <c r="BB83" i="1"/>
  <c r="BB349" i="1"/>
  <c r="BB548" i="1"/>
  <c r="BB408" i="1"/>
  <c r="BB513" i="1"/>
  <c r="BB77" i="1"/>
  <c r="BB594" i="1"/>
  <c r="BB69" i="1"/>
  <c r="BB664" i="1"/>
  <c r="BB486" i="1"/>
  <c r="BB177" i="1"/>
  <c r="BB343" i="1"/>
  <c r="BB471" i="1"/>
  <c r="BB257" i="1"/>
  <c r="BB258" i="1"/>
  <c r="BB636" i="1"/>
  <c r="BB298" i="1"/>
  <c r="BB370" i="1"/>
  <c r="BB271" i="1"/>
  <c r="BB238" i="1"/>
  <c r="BB230" i="1"/>
  <c r="BB362" i="1"/>
  <c r="BB138" i="1"/>
  <c r="BB3" i="1"/>
  <c r="BB365" i="1"/>
  <c r="BB335" i="1"/>
  <c r="BB537" i="1"/>
  <c r="BB107" i="1"/>
  <c r="BB519" i="1"/>
  <c r="BB559" i="1"/>
  <c r="BB526" i="1"/>
  <c r="BB329" i="1"/>
  <c r="BB10" i="1"/>
  <c r="BB209" i="1"/>
  <c r="BB88" i="1"/>
  <c r="BB126" i="1"/>
  <c r="BB172" i="1"/>
  <c r="BB379" i="1"/>
  <c r="BB635" i="1"/>
  <c r="BB262" i="1"/>
  <c r="BB393" i="1"/>
  <c r="BB380" i="1"/>
  <c r="BB173" i="1"/>
  <c r="BB180" i="1"/>
  <c r="BB368" i="1"/>
  <c r="BB281" i="1"/>
  <c r="BB446" i="1"/>
  <c r="BB25" i="1"/>
  <c r="BB359" i="1"/>
  <c r="BB571" i="1"/>
  <c r="BB74" i="1"/>
  <c r="BB344" i="1"/>
  <c r="BB514" i="1"/>
  <c r="BB130" i="1"/>
  <c r="BB655" i="1"/>
  <c r="BB234" i="1"/>
  <c r="BB424" i="1"/>
  <c r="BB577" i="1"/>
  <c r="BB520" i="1"/>
  <c r="BB562" i="1"/>
  <c r="BB124" i="1"/>
  <c r="BB321" i="1"/>
  <c r="BB576" i="1"/>
  <c r="BB348" i="1"/>
  <c r="BB451" i="1"/>
  <c r="BB546" i="1"/>
  <c r="BB484" i="1"/>
  <c r="BB231" i="1"/>
  <c r="BB169" i="1"/>
  <c r="BB100" i="1"/>
  <c r="BB312" i="1"/>
  <c r="BB220" i="1"/>
  <c r="BB301" i="1"/>
  <c r="BB661" i="1"/>
  <c r="BB186" i="1"/>
  <c r="BB386" i="1"/>
  <c r="BB578" i="1"/>
  <c r="BB227" i="1"/>
  <c r="BB141" i="1"/>
  <c r="BB656" i="1"/>
  <c r="BB338" i="1"/>
  <c r="BB544" i="1"/>
  <c r="BB41" i="1"/>
  <c r="BB18" i="1"/>
  <c r="BB45" i="1"/>
  <c r="BB120" i="1"/>
  <c r="BB622" i="1"/>
  <c r="BB313" i="1"/>
  <c r="BB92" i="1"/>
  <c r="BB512" i="1"/>
  <c r="BB387" i="1"/>
  <c r="BB647" i="1"/>
  <c r="BB282" i="1"/>
  <c r="BB547" i="1"/>
  <c r="BB99" i="1"/>
  <c r="BB621" i="1"/>
  <c r="BB645" i="1"/>
  <c r="BB595" i="1"/>
  <c r="BB336" i="1"/>
  <c r="BB423" i="1"/>
  <c r="BB265" i="1"/>
  <c r="BB524" i="1"/>
  <c r="BB418" i="1"/>
  <c r="BB550" i="1"/>
  <c r="BB384" i="1"/>
  <c r="BB658" i="1"/>
  <c r="BB340" i="1"/>
  <c r="BB489" i="1"/>
  <c r="BB525" i="1"/>
  <c r="BB279" i="1"/>
  <c r="BB242" i="1"/>
  <c r="BB518" i="1"/>
  <c r="BB179" i="1"/>
  <c r="BB657" i="1"/>
  <c r="BB319" i="1"/>
  <c r="BB460" i="1"/>
  <c r="BB11" i="1"/>
  <c r="BB224" i="1"/>
  <c r="BB563" i="1"/>
  <c r="BB509" i="1"/>
  <c r="BB668" i="1"/>
  <c r="BB367" i="1"/>
  <c r="BB388" i="1"/>
  <c r="BB132" i="1"/>
  <c r="BB646" i="1"/>
  <c r="BB392" i="1"/>
  <c r="BB98" i="1"/>
  <c r="BB515" i="1"/>
  <c r="BB585" i="1"/>
  <c r="BB27" i="1"/>
  <c r="BB450" i="1"/>
  <c r="BB276" i="1"/>
  <c r="BB580" i="1"/>
  <c r="BB552" i="1"/>
  <c r="BB554" i="1"/>
  <c r="BB487" i="1"/>
  <c r="BB624" i="1"/>
  <c r="BB590" i="1"/>
  <c r="BB143" i="1"/>
  <c r="BB294" i="1"/>
  <c r="BB437" i="1"/>
  <c r="BB142" i="1"/>
  <c r="BB292" i="1"/>
  <c r="BB628" i="1"/>
  <c r="BB569" i="1"/>
  <c r="BB9" i="1"/>
  <c r="BB259" i="1"/>
  <c r="BC673" i="1"/>
  <c r="BC660" i="1"/>
  <c r="BC677" i="1"/>
  <c r="BC672" i="1"/>
  <c r="BC670" i="1"/>
  <c r="BC659" i="1"/>
  <c r="BC653" i="1"/>
  <c r="BC650" i="1"/>
  <c r="BC676" i="1"/>
  <c r="BC671" i="1"/>
  <c r="BC674" i="1"/>
  <c r="BC648" i="1"/>
  <c r="BC667" i="1"/>
  <c r="BC666" i="1"/>
  <c r="BC663" i="1"/>
  <c r="BC675" i="1"/>
  <c r="BC665" i="1"/>
  <c r="BC662" i="1"/>
  <c r="BC638" i="1"/>
  <c r="BC631" i="1"/>
  <c r="BC651" i="1"/>
  <c r="BC654" i="1"/>
  <c r="BC643" i="1"/>
  <c r="BC620" i="1"/>
  <c r="BC644" i="1"/>
  <c r="BC642" i="1"/>
  <c r="BC633" i="1"/>
  <c r="BC649" i="1"/>
  <c r="BC641" i="1"/>
  <c r="BC637" i="1"/>
  <c r="BC634" i="1"/>
  <c r="BC669" i="1"/>
  <c r="BC640" i="1"/>
  <c r="BC639" i="1"/>
  <c r="BC630" i="1"/>
  <c r="BC629" i="1"/>
  <c r="BC626" i="1"/>
  <c r="BC616" i="1"/>
  <c r="BC606" i="1"/>
  <c r="BC605" i="1"/>
  <c r="BC617" i="1"/>
  <c r="BC608" i="1"/>
  <c r="BC619" i="1"/>
  <c r="BC612" i="1"/>
  <c r="BC611" i="1"/>
  <c r="BC627" i="1"/>
  <c r="BC610" i="1"/>
  <c r="BC625" i="1"/>
  <c r="BC623" i="1"/>
  <c r="BC602" i="1"/>
  <c r="BC601" i="1"/>
  <c r="BC592" i="1"/>
  <c r="BC587" i="1"/>
  <c r="BC598" i="1"/>
  <c r="BC579" i="1"/>
  <c r="BC600" i="1"/>
  <c r="BC597" i="1"/>
  <c r="BC603" i="1"/>
  <c r="BC593" i="1"/>
  <c r="BC599" i="1"/>
  <c r="BC565" i="1"/>
  <c r="BC575" i="1"/>
  <c r="BC584" i="1"/>
  <c r="BC582" i="1"/>
  <c r="BC573" i="1"/>
  <c r="BC570" i="1"/>
  <c r="BC568" i="1"/>
  <c r="BC591" i="1"/>
  <c r="BC574" i="1"/>
  <c r="BC566" i="1"/>
  <c r="BC586" i="1"/>
  <c r="BC583" i="1"/>
  <c r="BC531" i="1"/>
  <c r="BC530" i="1"/>
  <c r="BC521" i="1"/>
  <c r="BC539" i="1"/>
  <c r="BC532" i="1"/>
  <c r="BC596" i="1"/>
  <c r="BC542" i="1"/>
  <c r="BC533" i="1"/>
  <c r="BC561" i="1"/>
  <c r="BC541" i="1"/>
  <c r="BC527" i="1"/>
  <c r="BC560" i="1"/>
  <c r="BC540" i="1"/>
  <c r="BC534" i="1"/>
  <c r="BC558" i="1"/>
  <c r="BC538" i="1"/>
  <c r="BC528" i="1"/>
  <c r="BC536" i="1"/>
  <c r="BC488" i="1"/>
  <c r="BC572" i="1"/>
  <c r="BC485" i="1"/>
  <c r="BC499" i="1"/>
  <c r="BC495" i="1"/>
  <c r="BC511" i="1"/>
  <c r="BC483" i="1"/>
  <c r="BC497" i="1"/>
  <c r="BC494" i="1"/>
  <c r="BC493" i="1"/>
  <c r="BC482" i="1"/>
  <c r="BC496" i="1"/>
  <c r="BC492" i="1"/>
  <c r="BC490" i="1"/>
  <c r="BC491" i="1"/>
  <c r="BC510" i="1"/>
  <c r="BC498" i="1"/>
  <c r="BC473" i="1"/>
  <c r="BC466" i="1"/>
  <c r="BC502" i="1"/>
  <c r="BC465" i="1"/>
  <c r="BC464" i="1"/>
  <c r="BC456" i="1"/>
  <c r="BC455" i="1"/>
  <c r="BC461" i="1"/>
  <c r="BC475" i="1"/>
  <c r="BC463" i="1"/>
  <c r="BC458" i="1"/>
  <c r="BC508" i="1"/>
  <c r="BC468" i="1"/>
  <c r="BC504" i="1"/>
  <c r="BC477" i="1"/>
  <c r="BC470" i="1"/>
  <c r="BC467" i="1"/>
  <c r="BC453" i="1"/>
  <c r="BC481" i="1"/>
  <c r="BC476" i="1"/>
  <c r="BC452" i="1"/>
  <c r="BC445" i="1"/>
  <c r="BC436" i="1"/>
  <c r="BC411" i="1"/>
  <c r="BC400" i="1"/>
  <c r="BC383" i="1"/>
  <c r="BC448" i="1"/>
  <c r="BC432" i="1"/>
  <c r="BC417" i="1"/>
  <c r="BC401" i="1"/>
  <c r="BC438" i="1"/>
  <c r="BC416" i="1"/>
  <c r="BC402" i="1"/>
  <c r="BC390" i="1"/>
  <c r="BC385" i="1"/>
  <c r="BC382" i="1"/>
  <c r="BC441" i="1"/>
  <c r="BC435" i="1"/>
  <c r="BC429" i="1"/>
  <c r="BC425" i="1"/>
  <c r="BC415" i="1"/>
  <c r="BC403" i="1"/>
  <c r="BC389" i="1"/>
  <c r="BC381" i="1"/>
  <c r="BC479" i="1"/>
  <c r="BC430" i="1"/>
  <c r="BC421" i="1"/>
  <c r="BC404" i="1"/>
  <c r="BC442" i="1"/>
  <c r="BC405" i="1"/>
  <c r="BC480" i="1"/>
  <c r="BC444" i="1"/>
  <c r="BC422" i="1"/>
  <c r="BC406" i="1"/>
  <c r="BC396" i="1"/>
  <c r="BC395" i="1"/>
  <c r="BC377" i="1"/>
  <c r="BC350" i="1"/>
  <c r="BC474" i="1"/>
  <c r="BC431" i="1"/>
  <c r="BC410" i="1"/>
  <c r="BC376" i="1"/>
  <c r="BC366" i="1"/>
  <c r="BC364" i="1"/>
  <c r="BC358" i="1"/>
  <c r="BC352" i="1"/>
  <c r="BC325" i="1"/>
  <c r="BC443" i="1"/>
  <c r="BC356" i="1"/>
  <c r="BC353" i="1"/>
  <c r="BC351" i="1"/>
  <c r="BC337" i="1"/>
  <c r="BC330" i="1"/>
  <c r="BC324" i="1"/>
  <c r="BC399" i="1"/>
  <c r="BC391" i="1"/>
  <c r="BC374" i="1"/>
  <c r="BC371" i="1"/>
  <c r="BC369" i="1"/>
  <c r="BC354" i="1"/>
  <c r="BC326" i="1"/>
  <c r="BC323" i="1"/>
  <c r="BC447" i="1"/>
  <c r="BC373" i="1"/>
  <c r="BC322" i="1"/>
  <c r="BC357" i="1"/>
  <c r="BC333" i="1"/>
  <c r="BC331" i="1"/>
  <c r="BC328" i="1"/>
  <c r="BC347" i="1"/>
  <c r="BC327" i="1"/>
  <c r="BC341" i="1"/>
  <c r="BC320" i="1"/>
  <c r="BC314" i="1"/>
  <c r="BC306" i="1"/>
  <c r="BC291" i="1"/>
  <c r="BC305" i="1"/>
  <c r="BC288" i="1"/>
  <c r="BC263" i="1"/>
  <c r="BC318" i="1"/>
  <c r="BC315" i="1"/>
  <c r="BC309" i="1"/>
  <c r="BC285" i="1"/>
  <c r="BC270" i="1"/>
  <c r="BC332" i="1"/>
  <c r="BC317" i="1"/>
  <c r="BC299" i="1"/>
  <c r="BC290" i="1"/>
  <c r="BC272" i="1"/>
  <c r="BC269" i="1"/>
  <c r="BC256" i="1"/>
  <c r="BC293" i="1"/>
  <c r="BC287" i="1"/>
  <c r="BC255" i="1"/>
  <c r="BC311" i="1"/>
  <c r="BC303" i="1"/>
  <c r="BC284" i="1"/>
  <c r="BC378" i="1"/>
  <c r="BC310" i="1"/>
  <c r="BC308" i="1"/>
  <c r="BC289" i="1"/>
  <c r="BC283" i="1"/>
  <c r="BC274" i="1"/>
  <c r="BC268" i="1"/>
  <c r="BC267" i="1"/>
  <c r="BC254" i="1"/>
  <c r="BC233" i="1"/>
  <c r="BC219" i="1"/>
  <c r="BC215" i="1"/>
  <c r="BC214" i="1"/>
  <c r="BC286" i="1"/>
  <c r="BC236" i="1"/>
  <c r="BC235" i="1"/>
  <c r="BC213" i="1"/>
  <c r="BC212" i="1"/>
  <c r="BC211" i="1"/>
  <c r="BC210" i="1"/>
  <c r="BC204" i="1"/>
  <c r="BC200" i="1"/>
  <c r="BC302" i="1"/>
  <c r="BC253" i="1"/>
  <c r="BC245" i="1"/>
  <c r="BC241" i="1"/>
  <c r="BC229" i="1"/>
  <c r="BC264" i="1"/>
  <c r="BC251" i="1"/>
  <c r="BC249" i="1"/>
  <c r="BC240" i="1"/>
  <c r="BC228" i="1"/>
  <c r="BC221" i="1"/>
  <c r="BC346" i="1"/>
  <c r="BC273" i="1"/>
  <c r="BC248" i="1"/>
  <c r="BC239" i="1"/>
  <c r="BC222" i="1"/>
  <c r="BC278" i="1"/>
  <c r="BC247" i="1"/>
  <c r="BC218" i="1"/>
  <c r="BC355" i="1"/>
  <c r="BC307" i="1"/>
  <c r="BC246" i="1"/>
  <c r="BC244" i="1"/>
  <c r="BC232" i="1"/>
  <c r="BC217" i="1"/>
  <c r="BC252" i="1"/>
  <c r="BC250" i="1"/>
  <c r="BC226" i="1"/>
  <c r="BC225" i="1"/>
  <c r="BC223" i="1"/>
  <c r="BC216" i="1"/>
  <c r="BC208" i="1"/>
  <c r="BC207" i="1"/>
  <c r="BC188" i="1"/>
  <c r="BC165" i="1"/>
  <c r="BC152" i="1"/>
  <c r="BC140" i="1"/>
  <c r="BC135" i="1"/>
  <c r="BC203" i="1"/>
  <c r="BC185" i="1"/>
  <c r="BC160" i="1"/>
  <c r="BC159" i="1"/>
  <c r="BC147" i="1"/>
  <c r="BC145" i="1"/>
  <c r="BC184" i="1"/>
  <c r="BC182" i="1"/>
  <c r="BC164" i="1"/>
  <c r="BC163" i="1"/>
  <c r="BC158" i="1"/>
  <c r="BC150" i="1"/>
  <c r="BC144" i="1"/>
  <c r="BC198" i="1"/>
  <c r="BC181" i="1"/>
  <c r="BC170" i="1"/>
  <c r="BC157" i="1"/>
  <c r="BC156" i="1"/>
  <c r="BC155" i="1"/>
  <c r="BC197" i="1"/>
  <c r="BC196" i="1"/>
  <c r="BC194" i="1"/>
  <c r="BC190" i="1"/>
  <c r="BC193" i="1"/>
  <c r="BC151" i="1"/>
  <c r="BC149" i="1"/>
  <c r="BC148" i="1"/>
  <c r="BC161" i="1"/>
  <c r="BC128" i="1"/>
  <c r="BC122" i="1"/>
  <c r="BC101" i="1"/>
  <c r="BC89" i="1"/>
  <c r="BC129" i="1"/>
  <c r="BC116" i="1"/>
  <c r="BC95" i="1"/>
  <c r="BC80" i="1"/>
  <c r="BC76" i="1"/>
  <c r="BC75" i="1"/>
  <c r="BC60" i="1"/>
  <c r="BC136" i="1"/>
  <c r="BC133" i="1"/>
  <c r="BC125" i="1"/>
  <c r="BC121" i="1"/>
  <c r="BC97" i="1"/>
  <c r="BC94" i="1"/>
  <c r="BC81" i="1"/>
  <c r="BC162" i="1"/>
  <c r="BC112" i="1"/>
  <c r="BC111" i="1"/>
  <c r="BC110" i="1"/>
  <c r="BC105" i="1"/>
  <c r="BC104" i="1"/>
  <c r="BC96" i="1"/>
  <c r="BC78" i="1"/>
  <c r="BC115" i="1"/>
  <c r="BC84" i="1"/>
  <c r="BC70" i="1"/>
  <c r="BC65" i="1"/>
  <c r="BC113" i="1"/>
  <c r="BC103" i="1"/>
  <c r="BC66" i="1"/>
  <c r="BC53" i="1"/>
  <c r="BC43" i="1"/>
  <c r="BC63" i="1"/>
  <c r="BC62" i="1"/>
  <c r="BC54" i="1"/>
  <c r="BC46" i="1"/>
  <c r="BC36" i="1"/>
  <c r="BC123" i="1"/>
  <c r="BC72" i="1"/>
  <c r="BC64" i="1"/>
  <c r="BC55" i="1"/>
  <c r="BC47" i="1"/>
  <c r="BC37" i="1"/>
  <c r="BC34" i="1"/>
  <c r="BC32" i="1"/>
  <c r="BC8" i="1"/>
  <c r="BC127" i="1"/>
  <c r="BC67" i="1"/>
  <c r="BC56" i="1"/>
  <c r="BC48" i="1"/>
  <c r="BC35" i="1"/>
  <c r="BC87" i="1"/>
  <c r="BC73" i="1"/>
  <c r="BC57" i="1"/>
  <c r="BC49" i="1"/>
  <c r="BC85" i="1"/>
  <c r="BC79" i="1"/>
  <c r="BC59" i="1"/>
  <c r="BC50" i="1"/>
  <c r="BC42" i="1"/>
  <c r="BC40" i="1"/>
  <c r="BC31" i="1"/>
  <c r="BC24" i="1"/>
  <c r="BC22" i="1"/>
  <c r="BC19" i="1"/>
  <c r="BC51" i="1"/>
  <c r="BC39" i="1"/>
  <c r="BC131" i="1"/>
  <c r="BC58" i="1"/>
  <c r="BC52" i="1"/>
  <c r="BC38" i="1"/>
  <c r="BC17" i="1"/>
  <c r="BC20" i="1"/>
  <c r="BC14" i="1"/>
  <c r="BC33" i="1"/>
  <c r="BC23" i="1"/>
  <c r="BC13" i="1"/>
  <c r="BC7" i="1"/>
  <c r="BC6" i="1"/>
  <c r="BC5" i="1"/>
  <c r="BC12" i="1"/>
  <c r="BC4" i="1"/>
  <c r="BC30" i="1"/>
  <c r="BC581" i="1"/>
  <c r="BC557" i="1"/>
  <c r="BC335" i="1"/>
  <c r="BC486" i="1"/>
  <c r="BC428" i="1"/>
  <c r="BC519" i="1"/>
  <c r="BC559" i="1"/>
  <c r="BC202" i="1"/>
  <c r="BC562" i="1"/>
  <c r="BC471" i="1"/>
  <c r="BC25" i="1"/>
  <c r="BC564" i="1"/>
  <c r="BC370" i="1"/>
  <c r="BC90" i="1"/>
  <c r="BC168" i="1"/>
  <c r="BC363" i="1"/>
  <c r="BC615" i="1"/>
  <c r="BC173" i="1"/>
  <c r="BC295" i="1"/>
  <c r="BC368" i="1"/>
  <c r="BC645" i="1"/>
  <c r="BC446" i="1"/>
  <c r="BC199" i="1"/>
  <c r="BC367" i="1"/>
  <c r="BC296" i="1"/>
  <c r="BC500" i="1"/>
  <c r="BC547" i="1"/>
  <c r="BC177" i="1"/>
  <c r="BC329" i="1"/>
  <c r="BC10" i="1"/>
  <c r="BC99" i="1"/>
  <c r="BC124" i="1"/>
  <c r="BC29" i="1"/>
  <c r="BC388" i="1"/>
  <c r="BC189" i="1"/>
  <c r="BC635" i="1"/>
  <c r="BC262" i="1"/>
  <c r="BC180" i="1"/>
  <c r="BC28" i="1"/>
  <c r="BC171" i="1"/>
  <c r="BC186" i="1"/>
  <c r="BC386" i="1"/>
  <c r="BC578" i="1"/>
  <c r="BC427" i="1"/>
  <c r="BC588" i="1"/>
  <c r="BC523" i="1"/>
  <c r="BC178" i="1"/>
  <c r="BC604" i="1"/>
  <c r="BC556" i="1"/>
  <c r="BC543" i="1"/>
  <c r="BC109" i="1"/>
  <c r="BC342" i="1"/>
  <c r="BC102" i="1"/>
  <c r="BC261" i="1"/>
  <c r="BC469" i="1"/>
  <c r="BC91" i="1"/>
  <c r="BC636" i="1"/>
  <c r="BC609" i="1"/>
  <c r="BC545" i="1"/>
  <c r="BC304" i="1"/>
  <c r="BC439" i="1"/>
  <c r="BC632" i="1"/>
  <c r="BC359" i="1"/>
  <c r="BC412" i="1"/>
  <c r="BC618" i="1"/>
  <c r="BC621" i="1"/>
  <c r="BC77" i="1"/>
  <c r="BC394" i="1"/>
  <c r="BC69" i="1"/>
  <c r="BC282" i="1"/>
  <c r="BC375" i="1"/>
  <c r="BC614" i="1"/>
  <c r="BC525" i="1"/>
  <c r="BC118" i="1"/>
  <c r="BC300" i="1"/>
  <c r="BC106" i="1"/>
  <c r="BC549" i="1"/>
  <c r="BC82" i="1"/>
  <c r="BC271" i="1"/>
  <c r="BC238" i="1"/>
  <c r="BC349" i="1"/>
  <c r="BC183" i="1"/>
  <c r="BC120" i="1"/>
  <c r="BC548" i="1"/>
  <c r="BC408" i="1"/>
  <c r="BC420" i="1"/>
  <c r="BC576" i="1"/>
  <c r="BC513" i="1"/>
  <c r="BC3" i="1"/>
  <c r="BC553" i="1"/>
  <c r="BC594" i="1"/>
  <c r="BC45" i="1"/>
  <c r="BC440" i="1"/>
  <c r="BC119" i="1"/>
  <c r="BC117" i="1"/>
  <c r="BC472" i="1"/>
  <c r="BC266" i="1"/>
  <c r="BC567" i="1"/>
  <c r="BC134" i="1"/>
  <c r="BC209" i="1"/>
  <c r="BC551" i="1"/>
  <c r="BC516" i="1"/>
  <c r="BC257" i="1"/>
  <c r="BC88" i="1"/>
  <c r="BC414" i="1"/>
  <c r="BC298" i="1"/>
  <c r="BC275" i="1"/>
  <c r="BC362" i="1"/>
  <c r="BC316" i="1"/>
  <c r="BC138" i="1"/>
  <c r="BC365" i="1"/>
  <c r="BC589" i="1"/>
  <c r="BC167" i="1"/>
  <c r="BC372" i="1"/>
  <c r="BC537" i="1"/>
  <c r="BC166" i="1"/>
  <c r="BC107" i="1"/>
  <c r="BC361" i="1"/>
  <c r="BC526" i="1"/>
  <c r="BC478" i="1"/>
  <c r="BC174" i="1"/>
  <c r="BC503" i="1"/>
  <c r="BC126" i="1"/>
  <c r="BC652" i="1"/>
  <c r="BC172" i="1"/>
  <c r="BC68" i="1"/>
  <c r="BC83" i="1"/>
  <c r="BC507" i="1"/>
  <c r="BC379" i="1"/>
  <c r="BC393" i="1"/>
  <c r="BC230" i="1"/>
  <c r="BC380" i="1"/>
  <c r="BC555" i="1"/>
  <c r="BC517" i="1"/>
  <c r="BC139" i="1"/>
  <c r="BC664" i="1"/>
  <c r="BC459" i="1"/>
  <c r="BC426" i="1"/>
  <c r="BC529" i="1"/>
  <c r="BC522" i="1"/>
  <c r="BC419" i="1"/>
  <c r="BC343" i="1"/>
  <c r="BC191" i="1"/>
  <c r="BC258" i="1"/>
  <c r="BC71" i="1"/>
  <c r="BC176" i="1"/>
  <c r="BC462" i="1"/>
  <c r="BC434" i="1"/>
  <c r="BC613" i="1"/>
  <c r="BC26" i="1"/>
  <c r="BC360" i="1"/>
  <c r="BC449" i="1"/>
  <c r="BC16" i="1"/>
  <c r="BC397" i="1"/>
  <c r="BC44" i="1"/>
  <c r="BC398" i="1"/>
  <c r="BC137" i="1"/>
  <c r="BC195" i="1"/>
  <c r="BC260" i="1"/>
  <c r="BC607" i="1"/>
  <c r="BC345" i="1"/>
  <c r="BC132" i="1"/>
  <c r="BC276" i="1"/>
  <c r="BC628" i="1"/>
  <c r="BC231" i="1"/>
  <c r="BC544" i="1"/>
  <c r="BC9" i="1"/>
  <c r="BC312" i="1"/>
  <c r="BC220" i="1"/>
  <c r="BC661" i="1"/>
  <c r="BC506" i="1"/>
  <c r="BC413" i="1"/>
  <c r="BC108" i="1"/>
  <c r="BC227" i="1"/>
  <c r="BC348" i="1"/>
  <c r="BC646" i="1"/>
  <c r="BC141" i="1"/>
  <c r="BC418" i="1"/>
  <c r="BC580" i="1"/>
  <c r="BC514" i="1"/>
  <c r="BC655" i="1"/>
  <c r="BC297" i="1"/>
  <c r="BC154" i="1"/>
  <c r="BC339" i="1"/>
  <c r="BC321" i="1"/>
  <c r="BC336" i="1"/>
  <c r="BC622" i="1"/>
  <c r="BC92" i="1"/>
  <c r="BC451" i="1"/>
  <c r="BC546" i="1"/>
  <c r="BC512" i="1"/>
  <c r="BC387" i="1"/>
  <c r="BC319" i="1"/>
  <c r="BC647" i="1"/>
  <c r="BC384" i="1"/>
  <c r="BC563" i="1"/>
  <c r="BC590" i="1"/>
  <c r="BC143" i="1"/>
  <c r="BC277" i="1"/>
  <c r="BC423" i="1"/>
  <c r="BC265" i="1"/>
  <c r="BC487" i="1"/>
  <c r="BC658" i="1"/>
  <c r="BC340" i="1"/>
  <c r="BC520" i="1"/>
  <c r="BC206" i="1"/>
  <c r="BC279" i="1"/>
  <c r="BC518" i="1"/>
  <c r="BC657" i="1"/>
  <c r="BC656" i="1"/>
  <c r="BC460" i="1"/>
  <c r="BC169" i="1"/>
  <c r="BC550" i="1"/>
  <c r="BC18" i="1"/>
  <c r="BC237" i="1"/>
  <c r="BC153" i="1"/>
  <c r="BC281" i="1"/>
  <c r="BC313" i="1"/>
  <c r="BC571" i="1"/>
  <c r="BC392" i="1"/>
  <c r="BC98" i="1"/>
  <c r="BC515" i="1"/>
  <c r="BC243" i="1"/>
  <c r="BC338" i="1"/>
  <c r="BC569" i="1"/>
  <c r="BC552" i="1"/>
  <c r="BC554" i="1"/>
  <c r="BC201" i="1"/>
  <c r="BC294" i="1"/>
  <c r="BC437" i="1"/>
  <c r="BC142" i="1"/>
  <c r="BC292" i="1"/>
  <c r="BC179" i="1"/>
  <c r="BC484" i="1"/>
  <c r="BC524" i="1"/>
  <c r="BC74" i="1"/>
  <c r="BC224" i="1"/>
  <c r="BC130" i="1"/>
  <c r="BC41" i="1"/>
  <c r="BC668" i="1"/>
  <c r="BC301" i="1"/>
  <c r="BC175" i="1"/>
  <c r="BC577" i="1"/>
  <c r="BC15" i="1"/>
  <c r="BC280" i="1"/>
  <c r="BC21" i="1"/>
  <c r="BC595" i="1"/>
  <c r="BC242" i="1"/>
  <c r="BC585" i="1"/>
  <c r="BC27" i="1"/>
  <c r="BC450" i="1"/>
  <c r="BC205" i="1"/>
  <c r="BC344" i="1"/>
  <c r="BC11" i="1"/>
  <c r="BC100" i="1"/>
  <c r="BC624" i="1"/>
  <c r="BC509" i="1"/>
  <c r="BC234" i="1"/>
  <c r="BC424" i="1"/>
  <c r="BC259" i="1"/>
  <c r="BC489" i="1"/>
  <c r="BE676" i="1"/>
  <c r="BE671" i="1"/>
  <c r="BE652" i="1"/>
  <c r="BE674" i="1"/>
  <c r="BE658" i="1"/>
  <c r="BE667" i="1"/>
  <c r="BE654" i="1"/>
  <c r="BE666" i="1"/>
  <c r="BE663" i="1"/>
  <c r="BE669" i="1"/>
  <c r="BE668" i="1"/>
  <c r="BE675" i="1"/>
  <c r="BE665" i="1"/>
  <c r="BE656" i="1"/>
  <c r="BE672" i="1"/>
  <c r="BE664" i="1"/>
  <c r="BE659" i="1"/>
  <c r="BE655" i="1"/>
  <c r="BE643" i="1"/>
  <c r="BE660" i="1"/>
  <c r="BE642" i="1"/>
  <c r="BE641" i="1"/>
  <c r="BE640" i="1"/>
  <c r="BE639" i="1"/>
  <c r="BE629" i="1"/>
  <c r="BE638" i="1"/>
  <c r="BE631" i="1"/>
  <c r="BE625" i="1"/>
  <c r="BE624" i="1"/>
  <c r="BE617" i="1"/>
  <c r="BE604" i="1"/>
  <c r="BE620" i="1"/>
  <c r="BE612" i="1"/>
  <c r="BE621" i="1"/>
  <c r="BE611" i="1"/>
  <c r="BE589" i="1"/>
  <c r="BE610" i="1"/>
  <c r="BE618" i="1"/>
  <c r="BE606" i="1"/>
  <c r="BE605" i="1"/>
  <c r="BE614" i="1"/>
  <c r="BE599" i="1"/>
  <c r="BE597" i="1"/>
  <c r="BE595" i="1"/>
  <c r="BE593" i="1"/>
  <c r="BE591" i="1"/>
  <c r="BE596" i="1"/>
  <c r="BE584" i="1"/>
  <c r="BE601" i="1"/>
  <c r="BE582" i="1"/>
  <c r="BE581" i="1"/>
  <c r="BE574" i="1"/>
  <c r="BE573" i="1"/>
  <c r="BE592" i="1"/>
  <c r="BE571" i="1"/>
  <c r="BE564" i="1"/>
  <c r="BE600" i="1"/>
  <c r="BE569" i="1"/>
  <c r="BE566" i="1"/>
  <c r="BE598" i="1"/>
  <c r="BE572" i="1"/>
  <c r="BE588" i="1"/>
  <c r="BE587" i="1"/>
  <c r="BE585" i="1"/>
  <c r="BE578" i="1"/>
  <c r="BE561" i="1"/>
  <c r="BE560" i="1"/>
  <c r="BE558" i="1"/>
  <c r="BE542" i="1"/>
  <c r="BE533" i="1"/>
  <c r="BE522" i="1"/>
  <c r="BE541" i="1"/>
  <c r="BE537" i="1"/>
  <c r="BE527" i="1"/>
  <c r="BE525" i="1"/>
  <c r="BE562" i="1"/>
  <c r="BE540" i="1"/>
  <c r="BE534" i="1"/>
  <c r="BE543" i="1"/>
  <c r="BE524" i="1"/>
  <c r="BE594" i="1"/>
  <c r="BE559" i="1"/>
  <c r="BE536" i="1"/>
  <c r="BE523" i="1"/>
  <c r="BE526" i="1"/>
  <c r="BE521" i="1"/>
  <c r="BE539" i="1"/>
  <c r="BE486" i="1"/>
  <c r="BE483" i="1"/>
  <c r="BE494" i="1"/>
  <c r="BE493" i="1"/>
  <c r="BE482" i="1"/>
  <c r="BE496" i="1"/>
  <c r="BE492" i="1"/>
  <c r="BE583" i="1"/>
  <c r="BE491" i="1"/>
  <c r="BE487" i="1"/>
  <c r="BE508" i="1"/>
  <c r="BE504" i="1"/>
  <c r="BE502" i="1"/>
  <c r="BE488" i="1"/>
  <c r="BE472" i="1"/>
  <c r="BE461" i="1"/>
  <c r="BE448" i="1"/>
  <c r="BE485" i="1"/>
  <c r="BE463" i="1"/>
  <c r="BE460" i="1"/>
  <c r="BE507" i="1"/>
  <c r="BE468" i="1"/>
  <c r="BE462" i="1"/>
  <c r="BE529" i="1"/>
  <c r="BE503" i="1"/>
  <c r="BE477" i="1"/>
  <c r="BE470" i="1"/>
  <c r="BE467" i="1"/>
  <c r="BE520" i="1"/>
  <c r="BE481" i="1"/>
  <c r="BE476" i="1"/>
  <c r="BE469" i="1"/>
  <c r="BE452" i="1"/>
  <c r="BE480" i="1"/>
  <c r="BE479" i="1"/>
  <c r="BE478" i="1"/>
  <c r="BE509" i="1"/>
  <c r="BE473" i="1"/>
  <c r="BE465" i="1"/>
  <c r="BE434" i="1"/>
  <c r="BE416" i="1"/>
  <c r="BE412" i="1"/>
  <c r="BE385" i="1"/>
  <c r="BE471" i="1"/>
  <c r="BE456" i="1"/>
  <c r="BE441" i="1"/>
  <c r="BE438" i="1"/>
  <c r="BE437" i="1"/>
  <c r="BE429" i="1"/>
  <c r="BE425" i="1"/>
  <c r="BE415" i="1"/>
  <c r="BE389" i="1"/>
  <c r="BE381" i="1"/>
  <c r="BE421" i="1"/>
  <c r="BE391" i="1"/>
  <c r="BE387" i="1"/>
  <c r="BE446" i="1"/>
  <c r="BE442" i="1"/>
  <c r="BE424" i="1"/>
  <c r="BE419" i="1"/>
  <c r="BE388" i="1"/>
  <c r="BE444" i="1"/>
  <c r="BE406" i="1"/>
  <c r="BE393" i="1"/>
  <c r="BE464" i="1"/>
  <c r="BE449" i="1"/>
  <c r="BE447" i="1"/>
  <c r="BE443" i="1"/>
  <c r="BE431" i="1"/>
  <c r="BE418" i="1"/>
  <c r="BE399" i="1"/>
  <c r="BE395" i="1"/>
  <c r="BE445" i="1"/>
  <c r="BE440" i="1"/>
  <c r="BE436" i="1"/>
  <c r="BE411" i="1"/>
  <c r="BE351" i="1"/>
  <c r="BE337" i="1"/>
  <c r="BE455" i="1"/>
  <c r="BE375" i="1"/>
  <c r="BE369" i="1"/>
  <c r="BE365" i="1"/>
  <c r="BE359" i="1"/>
  <c r="BE354" i="1"/>
  <c r="BE323" i="1"/>
  <c r="BE373" i="1"/>
  <c r="BE368" i="1"/>
  <c r="BE343" i="1"/>
  <c r="BE329" i="1"/>
  <c r="BE322" i="1"/>
  <c r="BE370" i="1"/>
  <c r="BE333" i="1"/>
  <c r="BE331" i="1"/>
  <c r="BE432" i="1"/>
  <c r="BE347" i="1"/>
  <c r="BE344" i="1"/>
  <c r="BE327" i="1"/>
  <c r="BE417" i="1"/>
  <c r="BE346" i="1"/>
  <c r="BE341" i="1"/>
  <c r="BE335" i="1"/>
  <c r="BE332" i="1"/>
  <c r="BE377" i="1"/>
  <c r="BE318" i="1"/>
  <c r="BE315" i="1"/>
  <c r="BE309" i="1"/>
  <c r="BE459" i="1"/>
  <c r="BE366" i="1"/>
  <c r="BE336" i="1"/>
  <c r="BE317" i="1"/>
  <c r="BE304" i="1"/>
  <c r="BE269" i="1"/>
  <c r="BE259" i="1"/>
  <c r="BE256" i="1"/>
  <c r="BE376" i="1"/>
  <c r="BE342" i="1"/>
  <c r="BE293" i="1"/>
  <c r="BE265" i="1"/>
  <c r="BE255" i="1"/>
  <c r="BE253" i="1"/>
  <c r="BE251" i="1"/>
  <c r="BE348" i="1"/>
  <c r="BE339" i="1"/>
  <c r="BE316" i="1"/>
  <c r="BE311" i="1"/>
  <c r="BE281" i="1"/>
  <c r="BE364" i="1"/>
  <c r="BE310" i="1"/>
  <c r="BE308" i="1"/>
  <c r="BE294" i="1"/>
  <c r="BE283" i="1"/>
  <c r="BE282" i="1"/>
  <c r="BE274" i="1"/>
  <c r="BE268" i="1"/>
  <c r="BE267" i="1"/>
  <c r="BE408" i="1"/>
  <c r="BE278" i="1"/>
  <c r="BE273" i="1"/>
  <c r="BE349" i="1"/>
  <c r="BE340" i="1"/>
  <c r="BE324" i="1"/>
  <c r="BE314" i="1"/>
  <c r="BE306" i="1"/>
  <c r="BE277" i="1"/>
  <c r="BE261" i="1"/>
  <c r="BE254" i="1"/>
  <c r="BE245" i="1"/>
  <c r="BE241" i="1"/>
  <c r="BE203" i="1"/>
  <c r="BE249" i="1"/>
  <c r="BE240" i="1"/>
  <c r="BE228" i="1"/>
  <c r="BE221" i="1"/>
  <c r="BE220" i="1"/>
  <c r="BE199" i="1"/>
  <c r="BE305" i="1"/>
  <c r="BE248" i="1"/>
  <c r="BE242" i="1"/>
  <c r="BE263" i="1"/>
  <c r="BE262" i="1"/>
  <c r="BE247" i="1"/>
  <c r="BE358" i="1"/>
  <c r="BE320" i="1"/>
  <c r="BE246" i="1"/>
  <c r="BE244" i="1"/>
  <c r="BE238" i="1"/>
  <c r="BE217" i="1"/>
  <c r="BE300" i="1"/>
  <c r="BE252" i="1"/>
  <c r="BE250" i="1"/>
  <c r="BE226" i="1"/>
  <c r="BE225" i="1"/>
  <c r="BE223" i="1"/>
  <c r="BE216" i="1"/>
  <c r="BE233" i="1"/>
  <c r="BE219" i="1"/>
  <c r="BE215" i="1"/>
  <c r="BE214" i="1"/>
  <c r="BE313" i="1"/>
  <c r="BE236" i="1"/>
  <c r="BE235" i="1"/>
  <c r="BE224" i="1"/>
  <c r="BE213" i="1"/>
  <c r="BE212" i="1"/>
  <c r="BE211" i="1"/>
  <c r="BE210" i="1"/>
  <c r="BE202" i="1"/>
  <c r="BE184" i="1"/>
  <c r="BE182" i="1"/>
  <c r="BE180" i="1"/>
  <c r="BE166" i="1"/>
  <c r="BE164" i="1"/>
  <c r="BE163" i="1"/>
  <c r="BE158" i="1"/>
  <c r="BE144" i="1"/>
  <c r="BE181" i="1"/>
  <c r="BE170" i="1"/>
  <c r="BE157" i="1"/>
  <c r="BE156" i="1"/>
  <c r="BE155" i="1"/>
  <c r="BE197" i="1"/>
  <c r="BE196" i="1"/>
  <c r="BE194" i="1"/>
  <c r="BE183" i="1"/>
  <c r="BE172" i="1"/>
  <c r="BE171" i="1"/>
  <c r="BE137" i="1"/>
  <c r="BE193" i="1"/>
  <c r="BE173" i="1"/>
  <c r="BE148" i="1"/>
  <c r="BE195" i="1"/>
  <c r="BE189" i="1"/>
  <c r="BE177" i="1"/>
  <c r="BE162" i="1"/>
  <c r="BE154" i="1"/>
  <c r="BE207" i="1"/>
  <c r="BE178" i="1"/>
  <c r="BE165" i="1"/>
  <c r="BE139" i="1"/>
  <c r="BE145" i="1"/>
  <c r="BE129" i="1"/>
  <c r="BE106" i="1"/>
  <c r="BE99" i="1"/>
  <c r="BE95" i="1"/>
  <c r="BE80" i="1"/>
  <c r="BE76" i="1"/>
  <c r="BE125" i="1"/>
  <c r="BE118" i="1"/>
  <c r="BE94" i="1"/>
  <c r="BE81" i="1"/>
  <c r="BE153" i="1"/>
  <c r="BE111" i="1"/>
  <c r="BE108" i="1"/>
  <c r="BE105" i="1"/>
  <c r="BE104" i="1"/>
  <c r="BE96" i="1"/>
  <c r="BE78" i="1"/>
  <c r="BE69" i="1"/>
  <c r="BE179" i="1"/>
  <c r="BE159" i="1"/>
  <c r="BE131" i="1"/>
  <c r="BE127" i="1"/>
  <c r="BE124" i="1"/>
  <c r="BE120" i="1"/>
  <c r="BE109" i="1"/>
  <c r="BE87" i="1"/>
  <c r="BE85" i="1"/>
  <c r="BE79" i="1"/>
  <c r="BE185" i="1"/>
  <c r="BE84" i="1"/>
  <c r="BE70" i="1"/>
  <c r="BE142" i="1"/>
  <c r="BE101" i="1"/>
  <c r="BE89" i="1"/>
  <c r="BE72" i="1"/>
  <c r="BE71" i="1"/>
  <c r="BE98" i="1"/>
  <c r="BE113" i="1"/>
  <c r="BE74" i="1"/>
  <c r="BE126" i="1"/>
  <c r="BE35" i="1"/>
  <c r="BE20" i="1"/>
  <c r="BE73" i="1"/>
  <c r="BE42" i="1"/>
  <c r="BE40" i="1"/>
  <c r="BE39" i="1"/>
  <c r="BE75" i="1"/>
  <c r="BE38" i="1"/>
  <c r="BE13" i="1"/>
  <c r="BE82" i="1"/>
  <c r="BE45" i="1"/>
  <c r="BE141" i="1"/>
  <c r="BE26" i="1"/>
  <c r="BE6" i="1"/>
  <c r="BE11" i="1"/>
  <c r="BE8" i="1"/>
  <c r="BE27" i="1"/>
  <c r="BE18" i="1"/>
  <c r="BE31" i="1"/>
  <c r="BE24" i="1"/>
  <c r="BE21" i="1"/>
  <c r="BE16" i="1"/>
  <c r="BE19" i="1"/>
  <c r="BE4" i="1"/>
  <c r="BE22" i="1"/>
  <c r="BE14" i="1"/>
  <c r="BE32" i="1"/>
  <c r="BE7" i="1"/>
  <c r="BE3" i="1"/>
  <c r="BE161" i="1"/>
  <c r="BE677" i="1"/>
  <c r="BE427" i="1"/>
  <c r="BE112" i="1"/>
  <c r="BE648" i="1"/>
  <c r="BE34" i="1"/>
  <c r="BE296" i="1"/>
  <c r="BE36" i="1"/>
  <c r="BE15" i="1"/>
  <c r="BE531" i="1"/>
  <c r="BE413" i="1"/>
  <c r="BE609" i="1"/>
  <c r="BE29" i="1"/>
  <c r="BE60" i="1"/>
  <c r="BE133" i="1"/>
  <c r="BE607" i="1"/>
  <c r="BE330" i="1"/>
  <c r="BE321" i="1"/>
  <c r="BE345" i="1"/>
  <c r="BE28" i="1"/>
  <c r="BE186" i="1"/>
  <c r="BE190" i="1"/>
  <c r="BE284" i="1"/>
  <c r="BE394" i="1"/>
  <c r="BE62" i="1"/>
  <c r="BE67" i="1"/>
  <c r="BE519" i="1"/>
  <c r="BE152" i="1"/>
  <c r="BE50" i="1"/>
  <c r="BE490" i="1"/>
  <c r="BE102" i="1"/>
  <c r="BE103" i="1"/>
  <c r="BE135" i="1"/>
  <c r="BE673" i="1"/>
  <c r="BE636" i="1"/>
  <c r="BE51" i="1"/>
  <c r="BE405" i="1"/>
  <c r="BE237" i="1"/>
  <c r="BE371" i="1"/>
  <c r="BE545" i="1"/>
  <c r="BE575" i="1"/>
  <c r="BE410" i="1"/>
  <c r="BE635" i="1"/>
  <c r="BE439" i="1"/>
  <c r="BE632" i="1"/>
  <c r="BE528" i="1"/>
  <c r="BE150" i="1"/>
  <c r="BE420" i="1"/>
  <c r="BE498" i="1"/>
  <c r="BE55" i="1"/>
  <c r="BE65" i="1"/>
  <c r="BE121" i="1"/>
  <c r="BE616" i="1"/>
  <c r="BE115" i="1"/>
  <c r="BE553" i="1"/>
  <c r="BE517" i="1"/>
  <c r="BE136" i="1"/>
  <c r="BE530" i="1"/>
  <c r="BE626" i="1"/>
  <c r="BE361" i="1"/>
  <c r="BE222" i="1"/>
  <c r="BE378" i="1"/>
  <c r="BE134" i="1"/>
  <c r="BE209" i="1"/>
  <c r="BE633" i="1"/>
  <c r="BE551" i="1"/>
  <c r="BE499" i="1"/>
  <c r="BE258" i="1"/>
  <c r="BE510" i="1"/>
  <c r="BE298" i="1"/>
  <c r="BE275" i="1"/>
  <c r="BE271" i="1"/>
  <c r="BE380" i="1"/>
  <c r="BE576" i="1"/>
  <c r="BE398" i="1"/>
  <c r="BE513" i="1"/>
  <c r="BE356" i="1"/>
  <c r="BE218" i="1"/>
  <c r="BE232" i="1"/>
  <c r="BE557" i="1"/>
  <c r="BE46" i="1"/>
  <c r="BE506" i="1"/>
  <c r="BE426" i="1"/>
  <c r="BE117" i="1"/>
  <c r="BE122" i="1"/>
  <c r="BE516" i="1"/>
  <c r="BE257" i="1"/>
  <c r="BE63" i="1"/>
  <c r="BE88" i="1"/>
  <c r="BE174" i="1"/>
  <c r="BE613" i="1"/>
  <c r="BE198" i="1"/>
  <c r="BE303" i="1"/>
  <c r="BE64" i="1"/>
  <c r="BE379" i="1"/>
  <c r="BE362" i="1"/>
  <c r="BE497" i="1"/>
  <c r="BE608" i="1"/>
  <c r="BE49" i="1"/>
  <c r="BE357" i="1"/>
  <c r="BE23" i="1"/>
  <c r="BE555" i="1"/>
  <c r="BE297" i="1"/>
  <c r="BE12" i="1"/>
  <c r="BE107" i="1"/>
  <c r="BE630" i="1"/>
  <c r="BE47" i="1"/>
  <c r="BE670" i="1"/>
  <c r="BE10" i="1"/>
  <c r="BE653" i="1"/>
  <c r="BE123" i="1"/>
  <c r="BE289" i="1"/>
  <c r="BE30" i="1"/>
  <c r="BE538" i="1"/>
  <c r="BE176" i="1"/>
  <c r="BE326" i="1"/>
  <c r="BE360" i="1"/>
  <c r="BE627" i="1"/>
  <c r="BE68" i="1"/>
  <c r="BE83" i="1"/>
  <c r="BE353" i="1"/>
  <c r="BE299" i="1"/>
  <c r="BE649" i="1"/>
  <c r="BE435" i="1"/>
  <c r="BE54" i="1"/>
  <c r="BE44" i="1"/>
  <c r="BE475" i="1"/>
  <c r="BE645" i="1"/>
  <c r="BE352" i="1"/>
  <c r="BE147" i="1"/>
  <c r="BE372" i="1"/>
  <c r="BE367" i="1"/>
  <c r="BE396" i="1"/>
  <c r="BE428" i="1"/>
  <c r="BE567" i="1"/>
  <c r="BE43" i="1"/>
  <c r="BE191" i="1"/>
  <c r="BE350" i="1"/>
  <c r="BE270" i="1"/>
  <c r="BE260" i="1"/>
  <c r="BE280" i="1"/>
  <c r="BE168" i="1"/>
  <c r="BE264" i="1"/>
  <c r="BE286" i="1"/>
  <c r="BE568" i="1"/>
  <c r="BE149" i="1"/>
  <c r="BE138" i="1"/>
  <c r="BE119" i="1"/>
  <c r="BE547" i="1"/>
  <c r="BE650" i="1"/>
  <c r="BE204" i="1"/>
  <c r="BE586" i="1"/>
  <c r="BE644" i="1"/>
  <c r="BE25" i="1"/>
  <c r="BE52" i="1"/>
  <c r="BE206" i="1"/>
  <c r="BE565" i="1"/>
  <c r="BE48" i="1"/>
  <c r="BE90" i="1"/>
  <c r="BE116" i="1"/>
  <c r="BE363" i="1"/>
  <c r="BE615" i="1"/>
  <c r="BE295" i="1"/>
  <c r="BE402" i="1"/>
  <c r="BE386" i="1"/>
  <c r="BE285" i="1"/>
  <c r="BE188" i="1"/>
  <c r="BE53" i="1"/>
  <c r="BE532" i="1"/>
  <c r="BE422" i="1"/>
  <c r="BE5" i="1"/>
  <c r="BE603" i="1"/>
  <c r="BE622" i="1"/>
  <c r="BE92" i="1"/>
  <c r="BE227" i="1"/>
  <c r="BE160" i="1"/>
  <c r="BE430" i="1"/>
  <c r="BE401" i="1"/>
  <c r="BE628" i="1"/>
  <c r="BE151" i="1"/>
  <c r="BE580" i="1"/>
  <c r="BE647" i="1"/>
  <c r="BE544" i="1"/>
  <c r="BE128" i="1"/>
  <c r="BE143" i="1"/>
  <c r="BE548" i="1"/>
  <c r="BE328" i="1"/>
  <c r="BE200" i="1"/>
  <c r="BE423" i="1"/>
  <c r="BE390" i="1"/>
  <c r="BE208" i="1"/>
  <c r="BE546" i="1"/>
  <c r="BE319" i="1"/>
  <c r="BE58" i="1"/>
  <c r="BE66" i="1"/>
  <c r="BE169" i="1"/>
  <c r="BE384" i="1"/>
  <c r="BE57" i="1"/>
  <c r="BE288" i="1"/>
  <c r="BE230" i="1"/>
  <c r="BE474" i="1"/>
  <c r="BE392" i="1"/>
  <c r="BE243" i="1"/>
  <c r="BE563" i="1"/>
  <c r="BE400" i="1"/>
  <c r="BE201" i="1"/>
  <c r="BE234" i="1"/>
  <c r="BE175" i="1"/>
  <c r="BE140" i="1"/>
  <c r="BE414" i="1"/>
  <c r="BE602" i="1"/>
  <c r="BE287" i="1"/>
  <c r="BE451" i="1"/>
  <c r="BE518" i="1"/>
  <c r="BE657" i="1"/>
  <c r="BE662" i="1"/>
  <c r="BE619" i="1"/>
  <c r="BE550" i="1"/>
  <c r="BE651" i="1"/>
  <c r="BE549" i="1"/>
  <c r="BE272" i="1"/>
  <c r="BE239" i="1"/>
  <c r="BE279" i="1"/>
  <c r="BE458" i="1"/>
  <c r="BE637" i="1"/>
  <c r="BE484" i="1"/>
  <c r="BE33" i="1"/>
  <c r="BE205" i="1"/>
  <c r="BE552" i="1"/>
  <c r="BE554" i="1"/>
  <c r="BE590" i="1"/>
  <c r="BE110" i="1"/>
  <c r="BE301" i="1"/>
  <c r="BE577" i="1"/>
  <c r="BE466" i="1"/>
  <c r="BE167" i="1"/>
  <c r="BE355" i="1"/>
  <c r="BE397" i="1"/>
  <c r="BE291" i="1"/>
  <c r="BE17" i="1"/>
  <c r="BE132" i="1"/>
  <c r="BE634" i="1"/>
  <c r="BE37" i="1"/>
  <c r="BE450" i="1"/>
  <c r="BE403" i="1"/>
  <c r="BE307" i="1"/>
  <c r="BE229" i="1"/>
  <c r="BE100" i="1"/>
  <c r="BE130" i="1"/>
  <c r="BE41" i="1"/>
  <c r="BE59" i="1"/>
  <c r="BE500" i="1"/>
  <c r="BE556" i="1"/>
  <c r="BE495" i="1"/>
  <c r="BE383" i="1"/>
  <c r="BE77" i="1"/>
  <c r="BE646" i="1"/>
  <c r="BE231" i="1"/>
  <c r="BE453" i="1"/>
  <c r="BE511" i="1"/>
  <c r="BE302" i="1"/>
  <c r="BE514" i="1"/>
  <c r="BE9" i="1"/>
  <c r="BE404" i="1"/>
  <c r="BE489" i="1"/>
  <c r="BE266" i="1"/>
  <c r="BE290" i="1"/>
  <c r="BE91" i="1"/>
  <c r="BE570" i="1"/>
  <c r="BE97" i="1"/>
  <c r="BE382" i="1"/>
  <c r="BE292" i="1"/>
  <c r="BE579" i="1"/>
  <c r="BE515" i="1"/>
  <c r="BE374" i="1"/>
  <c r="BE512" i="1"/>
  <c r="BE276" i="1"/>
  <c r="BE56" i="1"/>
  <c r="BE338" i="1"/>
  <c r="BE623" i="1"/>
  <c r="BE312" i="1"/>
  <c r="BE325" i="1"/>
  <c r="BE661" i="1"/>
  <c r="BG667" i="1"/>
  <c r="BG654" i="1"/>
  <c r="BG666" i="1"/>
  <c r="BG663" i="1"/>
  <c r="BG669" i="1"/>
  <c r="BG668" i="1"/>
  <c r="BG655" i="1"/>
  <c r="BG675" i="1"/>
  <c r="BG665" i="1"/>
  <c r="BG656" i="1"/>
  <c r="BG672" i="1"/>
  <c r="BG664" i="1"/>
  <c r="BG659" i="1"/>
  <c r="BG676" i="1"/>
  <c r="BG674" i="1"/>
  <c r="BG658" i="1"/>
  <c r="BG642" i="1"/>
  <c r="BG660" i="1"/>
  <c r="BG641" i="1"/>
  <c r="BG640" i="1"/>
  <c r="BG639" i="1"/>
  <c r="BG629" i="1"/>
  <c r="BG621" i="1"/>
  <c r="BG671" i="1"/>
  <c r="BG638" i="1"/>
  <c r="BG652" i="1"/>
  <c r="BG643" i="1"/>
  <c r="BG620" i="1"/>
  <c r="BG612" i="1"/>
  <c r="BG611" i="1"/>
  <c r="BG610" i="1"/>
  <c r="BG601" i="1"/>
  <c r="BG592" i="1"/>
  <c r="BG587" i="1"/>
  <c r="BG606" i="1"/>
  <c r="BG605" i="1"/>
  <c r="BG625" i="1"/>
  <c r="BG618" i="1"/>
  <c r="BG614" i="1"/>
  <c r="BG617" i="1"/>
  <c r="BG604" i="1"/>
  <c r="BG624" i="1"/>
  <c r="BG600" i="1"/>
  <c r="BG597" i="1"/>
  <c r="BG594" i="1"/>
  <c r="BG591" i="1"/>
  <c r="BG599" i="1"/>
  <c r="BG584" i="1"/>
  <c r="BG598" i="1"/>
  <c r="BG585" i="1"/>
  <c r="BG573" i="1"/>
  <c r="BG572" i="1"/>
  <c r="BG566" i="1"/>
  <c r="BG588" i="1"/>
  <c r="BG571" i="1"/>
  <c r="BG582" i="1"/>
  <c r="BG564" i="1"/>
  <c r="BG569" i="1"/>
  <c r="BG589" i="1"/>
  <c r="BG578" i="1"/>
  <c r="BG574" i="1"/>
  <c r="BG561" i="1"/>
  <c r="BG560" i="1"/>
  <c r="BG558" i="1"/>
  <c r="BG583" i="1"/>
  <c r="BG562" i="1"/>
  <c r="BG559" i="1"/>
  <c r="BG540" i="1"/>
  <c r="BG534" i="1"/>
  <c r="BG596" i="1"/>
  <c r="BG593" i="1"/>
  <c r="BG543" i="1"/>
  <c r="BG524" i="1"/>
  <c r="BG581" i="1"/>
  <c r="BG536" i="1"/>
  <c r="BG523" i="1"/>
  <c r="BG526" i="1"/>
  <c r="BG521" i="1"/>
  <c r="BG539" i="1"/>
  <c r="BG529" i="1"/>
  <c r="BG520" i="1"/>
  <c r="BG595" i="1"/>
  <c r="BG542" i="1"/>
  <c r="BG533" i="1"/>
  <c r="BG522" i="1"/>
  <c r="BG494" i="1"/>
  <c r="BG493" i="1"/>
  <c r="BG525" i="1"/>
  <c r="BG496" i="1"/>
  <c r="BG492" i="1"/>
  <c r="BG491" i="1"/>
  <c r="BG508" i="1"/>
  <c r="BG504" i="1"/>
  <c r="BG502" i="1"/>
  <c r="BG488" i="1"/>
  <c r="BG541" i="1"/>
  <c r="BG509" i="1"/>
  <c r="BG507" i="1"/>
  <c r="BG503" i="1"/>
  <c r="BG485" i="1"/>
  <c r="BG468" i="1"/>
  <c r="BG462" i="1"/>
  <c r="BG477" i="1"/>
  <c r="BG470" i="1"/>
  <c r="BG467" i="1"/>
  <c r="BG481" i="1"/>
  <c r="BG476" i="1"/>
  <c r="BG469" i="1"/>
  <c r="BG486" i="1"/>
  <c r="BG480" i="1"/>
  <c r="BG479" i="1"/>
  <c r="BG478" i="1"/>
  <c r="BG449" i="1"/>
  <c r="BG473" i="1"/>
  <c r="BG471" i="1"/>
  <c r="BG465" i="1"/>
  <c r="BG464" i="1"/>
  <c r="BG459" i="1"/>
  <c r="BG456" i="1"/>
  <c r="BG455" i="1"/>
  <c r="BG472" i="1"/>
  <c r="BG461" i="1"/>
  <c r="BG448" i="1"/>
  <c r="BG421" i="1"/>
  <c r="BG391" i="1"/>
  <c r="BG387" i="1"/>
  <c r="BG460" i="1"/>
  <c r="BG446" i="1"/>
  <c r="BG442" i="1"/>
  <c r="BG424" i="1"/>
  <c r="BG388" i="1"/>
  <c r="BG482" i="1"/>
  <c r="BG463" i="1"/>
  <c r="BG444" i="1"/>
  <c r="BG406" i="1"/>
  <c r="BG447" i="1"/>
  <c r="BG443" i="1"/>
  <c r="BG431" i="1"/>
  <c r="BG418" i="1"/>
  <c r="BG399" i="1"/>
  <c r="BG395" i="1"/>
  <c r="BG445" i="1"/>
  <c r="BG436" i="1"/>
  <c r="BG411" i="1"/>
  <c r="BG432" i="1"/>
  <c r="BG417" i="1"/>
  <c r="BG408" i="1"/>
  <c r="BG483" i="1"/>
  <c r="BG452" i="1"/>
  <c r="BG434" i="1"/>
  <c r="BG416" i="1"/>
  <c r="BG412" i="1"/>
  <c r="BG437" i="1"/>
  <c r="BG373" i="1"/>
  <c r="BG368" i="1"/>
  <c r="BG343" i="1"/>
  <c r="BG329" i="1"/>
  <c r="BG370" i="1"/>
  <c r="BG333" i="1"/>
  <c r="BG331" i="1"/>
  <c r="BG347" i="1"/>
  <c r="BG327" i="1"/>
  <c r="BG346" i="1"/>
  <c r="BG341" i="1"/>
  <c r="BG335" i="1"/>
  <c r="BG332" i="1"/>
  <c r="BG429" i="1"/>
  <c r="BG377" i="1"/>
  <c r="BG441" i="1"/>
  <c r="BG376" i="1"/>
  <c r="BG366" i="1"/>
  <c r="BG364" i="1"/>
  <c r="BG358" i="1"/>
  <c r="BG349" i="1"/>
  <c r="BG342" i="1"/>
  <c r="BG340" i="1"/>
  <c r="BG336" i="1"/>
  <c r="BG389" i="1"/>
  <c r="BG385" i="1"/>
  <c r="BG351" i="1"/>
  <c r="BG337" i="1"/>
  <c r="BG324" i="1"/>
  <c r="BG320" i="1"/>
  <c r="BG415" i="1"/>
  <c r="BG293" i="1"/>
  <c r="BG359" i="1"/>
  <c r="BG316" i="1"/>
  <c r="BG311" i="1"/>
  <c r="BG322" i="1"/>
  <c r="BG310" i="1"/>
  <c r="BG308" i="1"/>
  <c r="BG294" i="1"/>
  <c r="BG283" i="1"/>
  <c r="BG282" i="1"/>
  <c r="BG274" i="1"/>
  <c r="BG268" i="1"/>
  <c r="BG267" i="1"/>
  <c r="BG278" i="1"/>
  <c r="BG273" i="1"/>
  <c r="BG354" i="1"/>
  <c r="BG314" i="1"/>
  <c r="BG306" i="1"/>
  <c r="BG277" i="1"/>
  <c r="BG254" i="1"/>
  <c r="BG369" i="1"/>
  <c r="BG313" i="1"/>
  <c r="BG305" i="1"/>
  <c r="BG300" i="1"/>
  <c r="BG263" i="1"/>
  <c r="BG262" i="1"/>
  <c r="BG365" i="1"/>
  <c r="BG318" i="1"/>
  <c r="BG315" i="1"/>
  <c r="BG309" i="1"/>
  <c r="BG425" i="1"/>
  <c r="BG375" i="1"/>
  <c r="BG323" i="1"/>
  <c r="BG269" i="1"/>
  <c r="BG256" i="1"/>
  <c r="BG255" i="1"/>
  <c r="BG253" i="1"/>
  <c r="BG248" i="1"/>
  <c r="BG242" i="1"/>
  <c r="BG202" i="1"/>
  <c r="BG251" i="1"/>
  <c r="BG247" i="1"/>
  <c r="BG207" i="1"/>
  <c r="BG317" i="1"/>
  <c r="BG246" i="1"/>
  <c r="BG244" i="1"/>
  <c r="BG217" i="1"/>
  <c r="BG252" i="1"/>
  <c r="BG250" i="1"/>
  <c r="BG226" i="1"/>
  <c r="BG223" i="1"/>
  <c r="BG216" i="1"/>
  <c r="BG233" i="1"/>
  <c r="BG219" i="1"/>
  <c r="BG215" i="1"/>
  <c r="BG214" i="1"/>
  <c r="BG265" i="1"/>
  <c r="BG236" i="1"/>
  <c r="BG235" i="1"/>
  <c r="BG224" i="1"/>
  <c r="BG245" i="1"/>
  <c r="BG241" i="1"/>
  <c r="BG203" i="1"/>
  <c r="BG304" i="1"/>
  <c r="BG249" i="1"/>
  <c r="BG240" i="1"/>
  <c r="BG228" i="1"/>
  <c r="BG221" i="1"/>
  <c r="BG220" i="1"/>
  <c r="BG197" i="1"/>
  <c r="BG196" i="1"/>
  <c r="BG194" i="1"/>
  <c r="BG183" i="1"/>
  <c r="BG172" i="1"/>
  <c r="BG137" i="1"/>
  <c r="BG212" i="1"/>
  <c r="BG193" i="1"/>
  <c r="BG173" i="1"/>
  <c r="BG148" i="1"/>
  <c r="BG195" i="1"/>
  <c r="BG189" i="1"/>
  <c r="BG177" i="1"/>
  <c r="BG153" i="1"/>
  <c r="BG141" i="1"/>
  <c r="BG131" i="1"/>
  <c r="BG210" i="1"/>
  <c r="BG162" i="1"/>
  <c r="BG154" i="1"/>
  <c r="BG213" i="1"/>
  <c r="BG178" i="1"/>
  <c r="BG165" i="1"/>
  <c r="BG185" i="1"/>
  <c r="BG179" i="1"/>
  <c r="BG159" i="1"/>
  <c r="BG145" i="1"/>
  <c r="BG142" i="1"/>
  <c r="BG211" i="1"/>
  <c r="BG199" i="1"/>
  <c r="BG184" i="1"/>
  <c r="BG182" i="1"/>
  <c r="BG180" i="1"/>
  <c r="BG164" i="1"/>
  <c r="BG163" i="1"/>
  <c r="BG158" i="1"/>
  <c r="BG144" i="1"/>
  <c r="BG181" i="1"/>
  <c r="BG111" i="1"/>
  <c r="BG108" i="1"/>
  <c r="BG104" i="1"/>
  <c r="BG96" i="1"/>
  <c r="BG78" i="1"/>
  <c r="BG139" i="1"/>
  <c r="BG127" i="1"/>
  <c r="BG124" i="1"/>
  <c r="BG120" i="1"/>
  <c r="BG109" i="1"/>
  <c r="BG87" i="1"/>
  <c r="BG85" i="1"/>
  <c r="BG156" i="1"/>
  <c r="BG155" i="1"/>
  <c r="BG84" i="1"/>
  <c r="BG70" i="1"/>
  <c r="BG126" i="1"/>
  <c r="BG113" i="1"/>
  <c r="BG82" i="1"/>
  <c r="BG101" i="1"/>
  <c r="BG89" i="1"/>
  <c r="BG72" i="1"/>
  <c r="BG71" i="1"/>
  <c r="BG129" i="1"/>
  <c r="BG106" i="1"/>
  <c r="BG99" i="1"/>
  <c r="BG95" i="1"/>
  <c r="BG80" i="1"/>
  <c r="BG76" i="1"/>
  <c r="BG75" i="1"/>
  <c r="BG74" i="1"/>
  <c r="BG125" i="1"/>
  <c r="BG118" i="1"/>
  <c r="BG94" i="1"/>
  <c r="BG157" i="1"/>
  <c r="BG42" i="1"/>
  <c r="BG40" i="1"/>
  <c r="BG73" i="1"/>
  <c r="BG39" i="1"/>
  <c r="BG21" i="1"/>
  <c r="BG18" i="1"/>
  <c r="BG38" i="1"/>
  <c r="BG98" i="1"/>
  <c r="BG45" i="1"/>
  <c r="BG26" i="1"/>
  <c r="BG14" i="1"/>
  <c r="BG11" i="1"/>
  <c r="BG81" i="1"/>
  <c r="BG32" i="1"/>
  <c r="BG35" i="1"/>
  <c r="BG24" i="1"/>
  <c r="BG16" i="1"/>
  <c r="BG4" i="1"/>
  <c r="BG19" i="1"/>
  <c r="BG22" i="1"/>
  <c r="BG20" i="1"/>
  <c r="BG7" i="1"/>
  <c r="BG13" i="1"/>
  <c r="BG6" i="1"/>
  <c r="BG8" i="1"/>
  <c r="BG616" i="1"/>
  <c r="BG115" i="1"/>
  <c r="BG506" i="1"/>
  <c r="BG396" i="1"/>
  <c r="BG556" i="1"/>
  <c r="BG288" i="1"/>
  <c r="BG102" i="1"/>
  <c r="BG257" i="1"/>
  <c r="BG499" i="1"/>
  <c r="BG51" i="1"/>
  <c r="BG405" i="1"/>
  <c r="BG88" i="1"/>
  <c r="BG174" i="1"/>
  <c r="BG371" i="1"/>
  <c r="BG575" i="1"/>
  <c r="BG97" i="1"/>
  <c r="BG608" i="1"/>
  <c r="BG576" i="1"/>
  <c r="BG381" i="1"/>
  <c r="BG55" i="1"/>
  <c r="BG161" i="1"/>
  <c r="BG297" i="1"/>
  <c r="BG167" i="1"/>
  <c r="BG537" i="1"/>
  <c r="BG296" i="1"/>
  <c r="BG266" i="1"/>
  <c r="BG378" i="1"/>
  <c r="BG438" i="1"/>
  <c r="BG527" i="1"/>
  <c r="BG586" i="1"/>
  <c r="BG516" i="1"/>
  <c r="BG531" i="1"/>
  <c r="BG176" i="1"/>
  <c r="BG510" i="1"/>
  <c r="BG613" i="1"/>
  <c r="BG565" i="1"/>
  <c r="BG5" i="1"/>
  <c r="BG549" i="1"/>
  <c r="BG83" i="1"/>
  <c r="BG60" i="1"/>
  <c r="BG271" i="1"/>
  <c r="BG238" i="1"/>
  <c r="BG230" i="1"/>
  <c r="BG116" i="1"/>
  <c r="BG495" i="1"/>
  <c r="BG272" i="1"/>
  <c r="BG281" i="1"/>
  <c r="BG383" i="1"/>
  <c r="BG291" i="1"/>
  <c r="BG356" i="1"/>
  <c r="BG645" i="1"/>
  <c r="BG232" i="1"/>
  <c r="BG553" i="1"/>
  <c r="BG557" i="1"/>
  <c r="BG3" i="1"/>
  <c r="BG630" i="1"/>
  <c r="BG117" i="1"/>
  <c r="BG419" i="1"/>
  <c r="BG538" i="1"/>
  <c r="BG303" i="1"/>
  <c r="BG68" i="1"/>
  <c r="BG379" i="1"/>
  <c r="BG649" i="1"/>
  <c r="BG362" i="1"/>
  <c r="BG615" i="1"/>
  <c r="BG49" i="1"/>
  <c r="BG397" i="1"/>
  <c r="BG44" i="1"/>
  <c r="BG475" i="1"/>
  <c r="BG77" i="1"/>
  <c r="BG23" i="1"/>
  <c r="BG352" i="1"/>
  <c r="BG555" i="1"/>
  <c r="BG147" i="1"/>
  <c r="BG12" i="1"/>
  <c r="BG426" i="1"/>
  <c r="BG152" i="1"/>
  <c r="BG47" i="1"/>
  <c r="BG670" i="1"/>
  <c r="BG10" i="1"/>
  <c r="BG123" i="1"/>
  <c r="BG289" i="1"/>
  <c r="BG30" i="1"/>
  <c r="BG350" i="1"/>
  <c r="BG326" i="1"/>
  <c r="BG353" i="1"/>
  <c r="BG299" i="1"/>
  <c r="BG264" i="1"/>
  <c r="BG286" i="1"/>
  <c r="BG149" i="1"/>
  <c r="BG138" i="1"/>
  <c r="BG345" i="1"/>
  <c r="BG150" i="1"/>
  <c r="BG46" i="1"/>
  <c r="BG372" i="1"/>
  <c r="BG367" i="1"/>
  <c r="BG530" i="1"/>
  <c r="BG500" i="1"/>
  <c r="BG67" i="1"/>
  <c r="BG428" i="1"/>
  <c r="BG547" i="1"/>
  <c r="BG519" i="1"/>
  <c r="BG43" i="1"/>
  <c r="BG204" i="1"/>
  <c r="BG633" i="1"/>
  <c r="BG191" i="1"/>
  <c r="BG644" i="1"/>
  <c r="BG355" i="1"/>
  <c r="BG91" i="1"/>
  <c r="BG140" i="1"/>
  <c r="BG206" i="1"/>
  <c r="BG339" i="1"/>
  <c r="BG270" i="1"/>
  <c r="BG90" i="1"/>
  <c r="BG280" i="1"/>
  <c r="BG363" i="1"/>
  <c r="BG330" i="1"/>
  <c r="BG568" i="1"/>
  <c r="BG295" i="1"/>
  <c r="BG398" i="1"/>
  <c r="BG386" i="1"/>
  <c r="BG287" i="1"/>
  <c r="BG328" i="1"/>
  <c r="BG677" i="1"/>
  <c r="BG427" i="1"/>
  <c r="BG79" i="1"/>
  <c r="BG119" i="1"/>
  <c r="BG650" i="1"/>
  <c r="BG222" i="1"/>
  <c r="BG261" i="1"/>
  <c r="BG653" i="1"/>
  <c r="BG290" i="1"/>
  <c r="BG25" i="1"/>
  <c r="BG636" i="1"/>
  <c r="BG15" i="1"/>
  <c r="BG52" i="1"/>
  <c r="BG414" i="1"/>
  <c r="BG422" i="1"/>
  <c r="BG609" i="1"/>
  <c r="BG198" i="1"/>
  <c r="BG29" i="1"/>
  <c r="BG260" i="1"/>
  <c r="BG48" i="1"/>
  <c r="BG133" i="1"/>
  <c r="BG439" i="1"/>
  <c r="BG632" i="1"/>
  <c r="BG168" i="1"/>
  <c r="BG435" i="1"/>
  <c r="BG497" i="1"/>
  <c r="BG602" i="1"/>
  <c r="BG112" i="1"/>
  <c r="BG517" i="1"/>
  <c r="BG121" i="1"/>
  <c r="BG648" i="1"/>
  <c r="BG394" i="1"/>
  <c r="BG34" i="1"/>
  <c r="BG136" i="1"/>
  <c r="BG631" i="1"/>
  <c r="BG36" i="1"/>
  <c r="BG103" i="1"/>
  <c r="BG135" i="1"/>
  <c r="BG122" i="1"/>
  <c r="BG673" i="1"/>
  <c r="BG413" i="1"/>
  <c r="BG545" i="1"/>
  <c r="BG627" i="1"/>
  <c r="BG275" i="1"/>
  <c r="BG570" i="1"/>
  <c r="BG607" i="1"/>
  <c r="BG603" i="1"/>
  <c r="BG380" i="1"/>
  <c r="BG321" i="1"/>
  <c r="BG420" i="1"/>
  <c r="BG186" i="1"/>
  <c r="BG190" i="1"/>
  <c r="BG357" i="1"/>
  <c r="BG498" i="1"/>
  <c r="BG166" i="1"/>
  <c r="BG490" i="1"/>
  <c r="BG63" i="1"/>
  <c r="BG513" i="1"/>
  <c r="BG65" i="1"/>
  <c r="BG200" i="1"/>
  <c r="BG239" i="1"/>
  <c r="BG392" i="1"/>
  <c r="BG518" i="1"/>
  <c r="BG225" i="1"/>
  <c r="BG31" i="1"/>
  <c r="BG338" i="1"/>
  <c r="BG169" i="1"/>
  <c r="BG563" i="1"/>
  <c r="BG325" i="1"/>
  <c r="BG57" i="1"/>
  <c r="BG105" i="1"/>
  <c r="BG69" i="1"/>
  <c r="BG107" i="1"/>
  <c r="BG361" i="1"/>
  <c r="BG635" i="1"/>
  <c r="BG402" i="1"/>
  <c r="BG279" i="1"/>
  <c r="BG451" i="1"/>
  <c r="BG229" i="1"/>
  <c r="BG514" i="1"/>
  <c r="BG550" i="1"/>
  <c r="BG487" i="1"/>
  <c r="BG41" i="1"/>
  <c r="BG384" i="1"/>
  <c r="BG201" i="1"/>
  <c r="BG590" i="1"/>
  <c r="BG175" i="1"/>
  <c r="BG567" i="1"/>
  <c r="BG209" i="1"/>
  <c r="BG258" i="1"/>
  <c r="BG298" i="1"/>
  <c r="BG360" i="1"/>
  <c r="BG548" i="1"/>
  <c r="BG528" i="1"/>
  <c r="BG646" i="1"/>
  <c r="BG450" i="1"/>
  <c r="BG276" i="1"/>
  <c r="BG66" i="1"/>
  <c r="BG662" i="1"/>
  <c r="BG243" i="1"/>
  <c r="BG552" i="1"/>
  <c r="BG554" i="1"/>
  <c r="BG110" i="1"/>
  <c r="BG259" i="1"/>
  <c r="BG626" i="1"/>
  <c r="BG64" i="1"/>
  <c r="BG284" i="1"/>
  <c r="BG188" i="1"/>
  <c r="BG532" i="1"/>
  <c r="BG132" i="1"/>
  <c r="BG458" i="1"/>
  <c r="BG637" i="1"/>
  <c r="BG484" i="1"/>
  <c r="BG33" i="1"/>
  <c r="BG205" i="1"/>
  <c r="BG453" i="1"/>
  <c r="BG344" i="1"/>
  <c r="BG580" i="1"/>
  <c r="BG302" i="1"/>
  <c r="BG130" i="1"/>
  <c r="BG400" i="1"/>
  <c r="BG301" i="1"/>
  <c r="BG489" i="1"/>
  <c r="BG440" i="1"/>
  <c r="BG134" i="1"/>
  <c r="BG410" i="1"/>
  <c r="BG393" i="1"/>
  <c r="BG292" i="1"/>
  <c r="BG227" i="1"/>
  <c r="BG474" i="1"/>
  <c r="BG634" i="1"/>
  <c r="BG37" i="1"/>
  <c r="BG430" i="1"/>
  <c r="BG208" i="1"/>
  <c r="BG657" i="1"/>
  <c r="BG27" i="1"/>
  <c r="BG403" i="1"/>
  <c r="BG628" i="1"/>
  <c r="BG231" i="1"/>
  <c r="BG307" i="1"/>
  <c r="BG100" i="1"/>
  <c r="BG234" i="1"/>
  <c r="BG551" i="1"/>
  <c r="BG54" i="1"/>
  <c r="BG28" i="1"/>
  <c r="BG218" i="1"/>
  <c r="BG423" i="1"/>
  <c r="BG348" i="1"/>
  <c r="BG170" i="1"/>
  <c r="BG623" i="1"/>
  <c r="BG619" i="1"/>
  <c r="BG651" i="1"/>
  <c r="BG9" i="1"/>
  <c r="BG128" i="1"/>
  <c r="BG577" i="1"/>
  <c r="BG466" i="1"/>
  <c r="BG50" i="1"/>
  <c r="BG237" i="1"/>
  <c r="BG382" i="1"/>
  <c r="BG92" i="1"/>
  <c r="BG160" i="1"/>
  <c r="BG579" i="1"/>
  <c r="BG515" i="1"/>
  <c r="BG374" i="1"/>
  <c r="BG512" i="1"/>
  <c r="BG56" i="1"/>
  <c r="BG401" i="1"/>
  <c r="BG151" i="1"/>
  <c r="BG647" i="1"/>
  <c r="BG544" i="1"/>
  <c r="BG312" i="1"/>
  <c r="BG59" i="1"/>
  <c r="BG143" i="1"/>
  <c r="BG661" i="1"/>
  <c r="BG62" i="1"/>
  <c r="BG171" i="1"/>
  <c r="BG285" i="1"/>
  <c r="BG53" i="1"/>
  <c r="BG17" i="1"/>
  <c r="BG622" i="1"/>
  <c r="BG390" i="1"/>
  <c r="BG546" i="1"/>
  <c r="BG319" i="1"/>
  <c r="BG58" i="1"/>
  <c r="BG511" i="1"/>
  <c r="BG404" i="1"/>
  <c r="BI669" i="1"/>
  <c r="BI668" i="1"/>
  <c r="BI657" i="1"/>
  <c r="BI655" i="1"/>
  <c r="BI665" i="1"/>
  <c r="BI648" i="1"/>
  <c r="BI675" i="1"/>
  <c r="BI661" i="1"/>
  <c r="BI660" i="1"/>
  <c r="BI656" i="1"/>
  <c r="BI651" i="1"/>
  <c r="BI664" i="1"/>
  <c r="BI659" i="1"/>
  <c r="BI676" i="1"/>
  <c r="BI672" i="1"/>
  <c r="BI671" i="1"/>
  <c r="BI658" i="1"/>
  <c r="BI652" i="1"/>
  <c r="BI647" i="1"/>
  <c r="BI674" i="1"/>
  <c r="BI677" i="1"/>
  <c r="BI666" i="1"/>
  <c r="BI627" i="1"/>
  <c r="BI670" i="1"/>
  <c r="BI667" i="1"/>
  <c r="BI654" i="1"/>
  <c r="BI673" i="1"/>
  <c r="BI644" i="1"/>
  <c r="BI637" i="1"/>
  <c r="BI633" i="1"/>
  <c r="BI650" i="1"/>
  <c r="BI649" i="1"/>
  <c r="BI635" i="1"/>
  <c r="BI634" i="1"/>
  <c r="BI653" i="1"/>
  <c r="BI630" i="1"/>
  <c r="BI628" i="1"/>
  <c r="BI626" i="1"/>
  <c r="BI621" i="1"/>
  <c r="BI610" i="1"/>
  <c r="BI629" i="1"/>
  <c r="BI609" i="1"/>
  <c r="BI619" i="1"/>
  <c r="BI618" i="1"/>
  <c r="BI614" i="1"/>
  <c r="BI597" i="1"/>
  <c r="BI590" i="1"/>
  <c r="BI625" i="1"/>
  <c r="BI616" i="1"/>
  <c r="BI604" i="1"/>
  <c r="BI624" i="1"/>
  <c r="BI623" i="1"/>
  <c r="BI617" i="1"/>
  <c r="BI620" i="1"/>
  <c r="BI612" i="1"/>
  <c r="BI611" i="1"/>
  <c r="BI589" i="1"/>
  <c r="BI593" i="1"/>
  <c r="BI591" i="1"/>
  <c r="BI606" i="1"/>
  <c r="BI584" i="1"/>
  <c r="BI585" i="1"/>
  <c r="BI582" i="1"/>
  <c r="BI605" i="1"/>
  <c r="BI601" i="1"/>
  <c r="BI595" i="1"/>
  <c r="BI588" i="1"/>
  <c r="BI580" i="1"/>
  <c r="BI578" i="1"/>
  <c r="BI571" i="1"/>
  <c r="BI568" i="1"/>
  <c r="BI592" i="1"/>
  <c r="BI570" i="1"/>
  <c r="BI600" i="1"/>
  <c r="BI574" i="1"/>
  <c r="BI566" i="1"/>
  <c r="BI561" i="1"/>
  <c r="BI560" i="1"/>
  <c r="BI599" i="1"/>
  <c r="BI579" i="1"/>
  <c r="BI558" i="1"/>
  <c r="BI598" i="1"/>
  <c r="BI572" i="1"/>
  <c r="BI563" i="1"/>
  <c r="BI559" i="1"/>
  <c r="BI587" i="1"/>
  <c r="BI583" i="1"/>
  <c r="BI562" i="1"/>
  <c r="BI596" i="1"/>
  <c r="BI581" i="1"/>
  <c r="BI573" i="1"/>
  <c r="BI545" i="1"/>
  <c r="BI523" i="1"/>
  <c r="BI536" i="1"/>
  <c r="BI526" i="1"/>
  <c r="BI521" i="1"/>
  <c r="BI594" i="1"/>
  <c r="BI564" i="1"/>
  <c r="BI529" i="1"/>
  <c r="BI528" i="1"/>
  <c r="BI569" i="1"/>
  <c r="BI565" i="1"/>
  <c r="BI542" i="1"/>
  <c r="BI539" i="1"/>
  <c r="BI538" i="1"/>
  <c r="BI533" i="1"/>
  <c r="BI522" i="1"/>
  <c r="BI520" i="1"/>
  <c r="BI541" i="1"/>
  <c r="BI531" i="1"/>
  <c r="BI525" i="1"/>
  <c r="BI540" i="1"/>
  <c r="BI534" i="1"/>
  <c r="BI532" i="1"/>
  <c r="BI530" i="1"/>
  <c r="BI511" i="1"/>
  <c r="BI499" i="1"/>
  <c r="BI495" i="1"/>
  <c r="BI491" i="1"/>
  <c r="BI524" i="1"/>
  <c r="BI508" i="1"/>
  <c r="BI504" i="1"/>
  <c r="BI502" i="1"/>
  <c r="BI497" i="1"/>
  <c r="BI490" i="1"/>
  <c r="BI488" i="1"/>
  <c r="BI487" i="1"/>
  <c r="BI509" i="1"/>
  <c r="BI507" i="1"/>
  <c r="BI503" i="1"/>
  <c r="BI485" i="1"/>
  <c r="BI484" i="1"/>
  <c r="BI510" i="1"/>
  <c r="BI498" i="1"/>
  <c r="BI486" i="1"/>
  <c r="BI494" i="1"/>
  <c r="BI493" i="1"/>
  <c r="BI483" i="1"/>
  <c r="BI482" i="1"/>
  <c r="BI481" i="1"/>
  <c r="BI476" i="1"/>
  <c r="BI469" i="1"/>
  <c r="BI492" i="1"/>
  <c r="BI479" i="1"/>
  <c r="BI478" i="1"/>
  <c r="BI475" i="1"/>
  <c r="BI458" i="1"/>
  <c r="BI452" i="1"/>
  <c r="BI480" i="1"/>
  <c r="BI473" i="1"/>
  <c r="BI496" i="1"/>
  <c r="BI489" i="1"/>
  <c r="BI471" i="1"/>
  <c r="BI464" i="1"/>
  <c r="BI459" i="1"/>
  <c r="BI456" i="1"/>
  <c r="BI455" i="1"/>
  <c r="BI472" i="1"/>
  <c r="BI465" i="1"/>
  <c r="BI453" i="1"/>
  <c r="BI463" i="1"/>
  <c r="BI461" i="1"/>
  <c r="BI460" i="1"/>
  <c r="BI468" i="1"/>
  <c r="BI462" i="1"/>
  <c r="BI451" i="1"/>
  <c r="BI444" i="1"/>
  <c r="BI413" i="1"/>
  <c r="BI403" i="1"/>
  <c r="BI390" i="1"/>
  <c r="BI447" i="1"/>
  <c r="BI443" i="1"/>
  <c r="BI431" i="1"/>
  <c r="BI419" i="1"/>
  <c r="BI404" i="1"/>
  <c r="BI395" i="1"/>
  <c r="BI445" i="1"/>
  <c r="BI430" i="1"/>
  <c r="BI411" i="1"/>
  <c r="BI405" i="1"/>
  <c r="BI449" i="1"/>
  <c r="BI436" i="1"/>
  <c r="BI432" i="1"/>
  <c r="BI408" i="1"/>
  <c r="BI397" i="1"/>
  <c r="BI416" i="1"/>
  <c r="BI412" i="1"/>
  <c r="BI410" i="1"/>
  <c r="BI392" i="1"/>
  <c r="BI441" i="1"/>
  <c r="BI429" i="1"/>
  <c r="BI426" i="1"/>
  <c r="BI425" i="1"/>
  <c r="BI415" i="1"/>
  <c r="BI400" i="1"/>
  <c r="BI396" i="1"/>
  <c r="BI470" i="1"/>
  <c r="BI448" i="1"/>
  <c r="BI437" i="1"/>
  <c r="BI428" i="1"/>
  <c r="BI421" i="1"/>
  <c r="BI401" i="1"/>
  <c r="BI387" i="1"/>
  <c r="BI383" i="1"/>
  <c r="BI356" i="1"/>
  <c r="BI345" i="1"/>
  <c r="BI330" i="1"/>
  <c r="BI327" i="1"/>
  <c r="BI467" i="1"/>
  <c r="BI446" i="1"/>
  <c r="BI367" i="1"/>
  <c r="BI347" i="1"/>
  <c r="BI346" i="1"/>
  <c r="BI335" i="1"/>
  <c r="BI332" i="1"/>
  <c r="BI326" i="1"/>
  <c r="BI386" i="1"/>
  <c r="BI344" i="1"/>
  <c r="BI341" i="1"/>
  <c r="BI438" i="1"/>
  <c r="BI402" i="1"/>
  <c r="BI382" i="1"/>
  <c r="BI377" i="1"/>
  <c r="BI376" i="1"/>
  <c r="BI358" i="1"/>
  <c r="BI357" i="1"/>
  <c r="BI340" i="1"/>
  <c r="BI424" i="1"/>
  <c r="BI388" i="1"/>
  <c r="BI385" i="1"/>
  <c r="BI378" i="1"/>
  <c r="BI364" i="1"/>
  <c r="BI351" i="1"/>
  <c r="BI349" i="1"/>
  <c r="BI342" i="1"/>
  <c r="BI337" i="1"/>
  <c r="BI336" i="1"/>
  <c r="BI324" i="1"/>
  <c r="BI320" i="1"/>
  <c r="BI389" i="1"/>
  <c r="BI375" i="1"/>
  <c r="BI369" i="1"/>
  <c r="BI365" i="1"/>
  <c r="BI359" i="1"/>
  <c r="BI355" i="1"/>
  <c r="BI350" i="1"/>
  <c r="BI427" i="1"/>
  <c r="BI373" i="1"/>
  <c r="BI368" i="1"/>
  <c r="BI352" i="1"/>
  <c r="BI343" i="1"/>
  <c r="BI329" i="1"/>
  <c r="BI325" i="1"/>
  <c r="BI322" i="1"/>
  <c r="BI442" i="1"/>
  <c r="BI370" i="1"/>
  <c r="BI331" i="1"/>
  <c r="BI319" i="1"/>
  <c r="BI310" i="1"/>
  <c r="BI283" i="1"/>
  <c r="BI353" i="1"/>
  <c r="BI312" i="1"/>
  <c r="BI299" i="1"/>
  <c r="BI294" i="1"/>
  <c r="BI282" i="1"/>
  <c r="BI278" i="1"/>
  <c r="BI273" i="1"/>
  <c r="BI272" i="1"/>
  <c r="BI268" i="1"/>
  <c r="BI314" i="1"/>
  <c r="BI306" i="1"/>
  <c r="BI277" i="1"/>
  <c r="BI257" i="1"/>
  <c r="BI254" i="1"/>
  <c r="BI252" i="1"/>
  <c r="BI305" i="1"/>
  <c r="BI303" i="1"/>
  <c r="BI300" i="1"/>
  <c r="BI262" i="1"/>
  <c r="BI333" i="1"/>
  <c r="BI318" i="1"/>
  <c r="BI313" i="1"/>
  <c r="BI266" i="1"/>
  <c r="BI263" i="1"/>
  <c r="BI317" i="1"/>
  <c r="BI315" i="1"/>
  <c r="BI304" i="1"/>
  <c r="BI302" i="1"/>
  <c r="BI269" i="1"/>
  <c r="BI256" i="1"/>
  <c r="BI477" i="1"/>
  <c r="BI323" i="1"/>
  <c r="BI307" i="1"/>
  <c r="BI295" i="1"/>
  <c r="BI293" i="1"/>
  <c r="BI265" i="1"/>
  <c r="BI255" i="1"/>
  <c r="BI253" i="1"/>
  <c r="BI246" i="1"/>
  <c r="BI244" i="1"/>
  <c r="BI209" i="1"/>
  <c r="BI311" i="1"/>
  <c r="BI250" i="1"/>
  <c r="BI229" i="1"/>
  <c r="BI226" i="1"/>
  <c r="BI223" i="1"/>
  <c r="BI274" i="1"/>
  <c r="BI270" i="1"/>
  <c r="BI264" i="1"/>
  <c r="BI222" i="1"/>
  <c r="BI219" i="1"/>
  <c r="BI216" i="1"/>
  <c r="BI215" i="1"/>
  <c r="BI214" i="1"/>
  <c r="BI292" i="1"/>
  <c r="BI239" i="1"/>
  <c r="BI233" i="1"/>
  <c r="BI225" i="1"/>
  <c r="BI224" i="1"/>
  <c r="BI213" i="1"/>
  <c r="BI212" i="1"/>
  <c r="BI211" i="1"/>
  <c r="BI210" i="1"/>
  <c r="BI276" i="1"/>
  <c r="BI245" i="1"/>
  <c r="BI241" i="1"/>
  <c r="BI236" i="1"/>
  <c r="BI235" i="1"/>
  <c r="BI249" i="1"/>
  <c r="BI240" i="1"/>
  <c r="BI228" i="1"/>
  <c r="BI220" i="1"/>
  <c r="BI248" i="1"/>
  <c r="BI242" i="1"/>
  <c r="BI221" i="1"/>
  <c r="BI202" i="1"/>
  <c r="BI316" i="1"/>
  <c r="BI267" i="1"/>
  <c r="BI251" i="1"/>
  <c r="BI247" i="1"/>
  <c r="BI207" i="1"/>
  <c r="BI195" i="1"/>
  <c r="BI191" i="1"/>
  <c r="BI189" i="1"/>
  <c r="BI160" i="1"/>
  <c r="BI153" i="1"/>
  <c r="BI150" i="1"/>
  <c r="BI131" i="1"/>
  <c r="BI360" i="1"/>
  <c r="BI198" i="1"/>
  <c r="BI177" i="1"/>
  <c r="BI162" i="1"/>
  <c r="BI141" i="1"/>
  <c r="BI361" i="1"/>
  <c r="BI362" i="1"/>
  <c r="BI190" i="1"/>
  <c r="BI178" i="1"/>
  <c r="BI154" i="1"/>
  <c r="BI363" i="1"/>
  <c r="BI185" i="1"/>
  <c r="BI179" i="1"/>
  <c r="BI165" i="1"/>
  <c r="BI159" i="1"/>
  <c r="BI151" i="1"/>
  <c r="BI139" i="1"/>
  <c r="BI199" i="1"/>
  <c r="BI184" i="1"/>
  <c r="BI182" i="1"/>
  <c r="BI164" i="1"/>
  <c r="BI163" i="1"/>
  <c r="BI158" i="1"/>
  <c r="BI208" i="1"/>
  <c r="BI181" i="1"/>
  <c r="BI180" i="1"/>
  <c r="BI161" i="1"/>
  <c r="BI157" i="1"/>
  <c r="BI197" i="1"/>
  <c r="BI196" i="1"/>
  <c r="BI194" i="1"/>
  <c r="BI188" i="1"/>
  <c r="BI183" i="1"/>
  <c r="BI172" i="1"/>
  <c r="BI152" i="1"/>
  <c r="BI137" i="1"/>
  <c r="BI173" i="1"/>
  <c r="BI116" i="1"/>
  <c r="BI85" i="1"/>
  <c r="BI84" i="1"/>
  <c r="BI126" i="1"/>
  <c r="BI113" i="1"/>
  <c r="BI107" i="1"/>
  <c r="BI97" i="1"/>
  <c r="BI82" i="1"/>
  <c r="BI69" i="1"/>
  <c r="BI63" i="1"/>
  <c r="BI112" i="1"/>
  <c r="BI101" i="1"/>
  <c r="BI89" i="1"/>
  <c r="BI73" i="1"/>
  <c r="BI72" i="1"/>
  <c r="BI64" i="1"/>
  <c r="BI193" i="1"/>
  <c r="BI119" i="1"/>
  <c r="BI100" i="1"/>
  <c r="BI98" i="1"/>
  <c r="BI129" i="1"/>
  <c r="BI106" i="1"/>
  <c r="BI99" i="1"/>
  <c r="BI95" i="1"/>
  <c r="BI80" i="1"/>
  <c r="BI76" i="1"/>
  <c r="BI75" i="1"/>
  <c r="BI74" i="1"/>
  <c r="BI66" i="1"/>
  <c r="BI111" i="1"/>
  <c r="BI108" i="1"/>
  <c r="BI96" i="1"/>
  <c r="BI91" i="1"/>
  <c r="BI78" i="1"/>
  <c r="BI59" i="1"/>
  <c r="BI148" i="1"/>
  <c r="BI145" i="1"/>
  <c r="BI144" i="1"/>
  <c r="BI127" i="1"/>
  <c r="BI124" i="1"/>
  <c r="BI120" i="1"/>
  <c r="BI117" i="1"/>
  <c r="BI109" i="1"/>
  <c r="BI62" i="1"/>
  <c r="BI60" i="1"/>
  <c r="BI56" i="1"/>
  <c r="BI48" i="1"/>
  <c r="BI41" i="1"/>
  <c r="BI39" i="1"/>
  <c r="BI37" i="1"/>
  <c r="BI57" i="1"/>
  <c r="BI49" i="1"/>
  <c r="BI115" i="1"/>
  <c r="BI70" i="1"/>
  <c r="BI67" i="1"/>
  <c r="BI50" i="1"/>
  <c r="BI38" i="1"/>
  <c r="BI16" i="1"/>
  <c r="BI142" i="1"/>
  <c r="BI118" i="1"/>
  <c r="BI94" i="1"/>
  <c r="BI87" i="1"/>
  <c r="BI68" i="1"/>
  <c r="BI65" i="1"/>
  <c r="BI51" i="1"/>
  <c r="BI45" i="1"/>
  <c r="BI52" i="1"/>
  <c r="BI81" i="1"/>
  <c r="BI71" i="1"/>
  <c r="BI58" i="1"/>
  <c r="BI53" i="1"/>
  <c r="BI44" i="1"/>
  <c r="BI35" i="1"/>
  <c r="BI17" i="1"/>
  <c r="BI128" i="1"/>
  <c r="BI125" i="1"/>
  <c r="BI54" i="1"/>
  <c r="BI46" i="1"/>
  <c r="BI43" i="1"/>
  <c r="BI36" i="1"/>
  <c r="BI33" i="1"/>
  <c r="BI20" i="1"/>
  <c r="BI55" i="1"/>
  <c r="BI47" i="1"/>
  <c r="BI42" i="1"/>
  <c r="BI40" i="1"/>
  <c r="BI34" i="1"/>
  <c r="BI30" i="1"/>
  <c r="BI24" i="1"/>
  <c r="BI22" i="1"/>
  <c r="BI19" i="1"/>
  <c r="BI25" i="1"/>
  <c r="BI18" i="1"/>
  <c r="BI10" i="1"/>
  <c r="BI4" i="1"/>
  <c r="BI21" i="1"/>
  <c r="BI31" i="1"/>
  <c r="BI29" i="1"/>
  <c r="BI7" i="1"/>
  <c r="BI6" i="1"/>
  <c r="BI32" i="1"/>
  <c r="BI26" i="1"/>
  <c r="BI11" i="1"/>
  <c r="BI8" i="1"/>
  <c r="BI23" i="1"/>
  <c r="BI3" i="1"/>
  <c r="BI134" i="1"/>
  <c r="BI258" i="1"/>
  <c r="BI88" i="1"/>
  <c r="BI613" i="1"/>
  <c r="BI5" i="1"/>
  <c r="BI271" i="1"/>
  <c r="BI281" i="1"/>
  <c r="BI555" i="1"/>
  <c r="BI557" i="1"/>
  <c r="BI217" i="1"/>
  <c r="BI166" i="1"/>
  <c r="BI638" i="1"/>
  <c r="BI155" i="1"/>
  <c r="BI393" i="1"/>
  <c r="BI548" i="1"/>
  <c r="BI602" i="1"/>
  <c r="BI138" i="1"/>
  <c r="BI576" i="1"/>
  <c r="BI287" i="1"/>
  <c r="BI513" i="1"/>
  <c r="BI79" i="1"/>
  <c r="BI399" i="1"/>
  <c r="BI12" i="1"/>
  <c r="BI547" i="1"/>
  <c r="BI586" i="1"/>
  <c r="BI140" i="1"/>
  <c r="BI176" i="1"/>
  <c r="BI575" i="1"/>
  <c r="BI260" i="1"/>
  <c r="BI286" i="1"/>
  <c r="BI380" i="1"/>
  <c r="BI149" i="1"/>
  <c r="BI420" i="1"/>
  <c r="BI639" i="1"/>
  <c r="BI394" i="1"/>
  <c r="BI296" i="1"/>
  <c r="BI440" i="1"/>
  <c r="BI500" i="1"/>
  <c r="BI519" i="1"/>
  <c r="BI261" i="1"/>
  <c r="BI642" i="1"/>
  <c r="BI204" i="1"/>
  <c r="BI366" i="1"/>
  <c r="BI636" i="1"/>
  <c r="BI206" i="1"/>
  <c r="BI339" i="1"/>
  <c r="BI156" i="1"/>
  <c r="BI406" i="1"/>
  <c r="BI90" i="1"/>
  <c r="BI168" i="1"/>
  <c r="BI435" i="1"/>
  <c r="BI203" i="1"/>
  <c r="BI285" i="1"/>
  <c r="BI328" i="1"/>
  <c r="BI645" i="1"/>
  <c r="BI218" i="1"/>
  <c r="BI517" i="1"/>
  <c r="BI121" i="1"/>
  <c r="BI297" i="1"/>
  <c r="BI631" i="1"/>
  <c r="BI391" i="1"/>
  <c r="BI543" i="1"/>
  <c r="BI290" i="1"/>
  <c r="BI15" i="1"/>
  <c r="BI237" i="1"/>
  <c r="BI414" i="1"/>
  <c r="BI275" i="1"/>
  <c r="BI133" i="1"/>
  <c r="BI607" i="1"/>
  <c r="BI603" i="1"/>
  <c r="BI321" i="1"/>
  <c r="BI28" i="1"/>
  <c r="BI171" i="1"/>
  <c r="BI186" i="1"/>
  <c r="BI291" i="1"/>
  <c r="BI381" i="1"/>
  <c r="BI167" i="1"/>
  <c r="BI136" i="1"/>
  <c r="BI567" i="1"/>
  <c r="BI102" i="1"/>
  <c r="BI103" i="1"/>
  <c r="BI135" i="1"/>
  <c r="BI122" i="1"/>
  <c r="BI516" i="1"/>
  <c r="BI434" i="1"/>
  <c r="BI83" i="1"/>
  <c r="BI232" i="1"/>
  <c r="BI553" i="1"/>
  <c r="BI13" i="1"/>
  <c r="BI556" i="1"/>
  <c r="BI288" i="1"/>
  <c r="BI527" i="1"/>
  <c r="BI551" i="1"/>
  <c r="BI174" i="1"/>
  <c r="BI298" i="1"/>
  <c r="BI371" i="1"/>
  <c r="BI549" i="1"/>
  <c r="BI354" i="1"/>
  <c r="BI238" i="1"/>
  <c r="BI439" i="1"/>
  <c r="BI230" i="1"/>
  <c r="BI632" i="1"/>
  <c r="BI289" i="1"/>
  <c r="BI398" i="1"/>
  <c r="BI417" i="1"/>
  <c r="BI279" i="1"/>
  <c r="BI227" i="1"/>
  <c r="BI550" i="1"/>
  <c r="BI663" i="1"/>
  <c r="BI577" i="1"/>
  <c r="BI147" i="1"/>
  <c r="BI309" i="1"/>
  <c r="BI132" i="1"/>
  <c r="BI374" i="1"/>
  <c r="BI205" i="1"/>
  <c r="BI243" i="1"/>
  <c r="BI552" i="1"/>
  <c r="BI554" i="1"/>
  <c r="BI130" i="1"/>
  <c r="BI301" i="1"/>
  <c r="BI259" i="1"/>
  <c r="BI466" i="1"/>
  <c r="BI641" i="1"/>
  <c r="BI506" i="1"/>
  <c r="BI348" i="1"/>
  <c r="BI646" i="1"/>
  <c r="BI518" i="1"/>
  <c r="BI450" i="1"/>
  <c r="BI640" i="1"/>
  <c r="BI544" i="1"/>
  <c r="BI514" i="1"/>
  <c r="BI379" i="1"/>
  <c r="BI608" i="1"/>
  <c r="BI474" i="1"/>
  <c r="BI643" i="1"/>
  <c r="BI515" i="1"/>
  <c r="BI27" i="1"/>
  <c r="BI104" i="1"/>
  <c r="BI231" i="1"/>
  <c r="BI170" i="1"/>
  <c r="BI9" i="1"/>
  <c r="BI372" i="1"/>
  <c r="BI123" i="1"/>
  <c r="BI615" i="1"/>
  <c r="BI284" i="1"/>
  <c r="BI423" i="1"/>
  <c r="BI512" i="1"/>
  <c r="BI662" i="1"/>
  <c r="BI338" i="1"/>
  <c r="BI169" i="1"/>
  <c r="BI143" i="1"/>
  <c r="BI308" i="1"/>
  <c r="BI92" i="1"/>
  <c r="BI546" i="1"/>
  <c r="BI418" i="1"/>
  <c r="BI384" i="1"/>
  <c r="BI14" i="1"/>
  <c r="BI234" i="1"/>
  <c r="BI280" i="1"/>
  <c r="BI622" i="1"/>
  <c r="BI537" i="1"/>
  <c r="BI422" i="1"/>
  <c r="BI77" i="1"/>
  <c r="BI200" i="1"/>
  <c r="BI105" i="1"/>
  <c r="BI201" i="1"/>
  <c r="BI110" i="1"/>
  <c r="BI175" i="1"/>
  <c r="BP677" i="1"/>
  <c r="BP667" i="1"/>
  <c r="BP654" i="1"/>
  <c r="BP653" i="1"/>
  <c r="BP650" i="1"/>
  <c r="BP646" i="1"/>
  <c r="BP666" i="1"/>
  <c r="BP662" i="1"/>
  <c r="BP655" i="1"/>
  <c r="BP648" i="1"/>
  <c r="BP675" i="1"/>
  <c r="BP668" i="1"/>
  <c r="BP665" i="1"/>
  <c r="BP663" i="1"/>
  <c r="BP656" i="1"/>
  <c r="BP651" i="1"/>
  <c r="BP664" i="1"/>
  <c r="BP661" i="1"/>
  <c r="BP672" i="1"/>
  <c r="BP659" i="1"/>
  <c r="BP649" i="1"/>
  <c r="BP676" i="1"/>
  <c r="BP674" i="1"/>
  <c r="BP673" i="1"/>
  <c r="BP670" i="1"/>
  <c r="BP642" i="1"/>
  <c r="BP632" i="1"/>
  <c r="BP631" i="1"/>
  <c r="BP641" i="1"/>
  <c r="BP636" i="1"/>
  <c r="BP635" i="1"/>
  <c r="BP640" i="1"/>
  <c r="BP671" i="1"/>
  <c r="BP639" i="1"/>
  <c r="BP652" i="1"/>
  <c r="BP638" i="1"/>
  <c r="BP637" i="1"/>
  <c r="BP629" i="1"/>
  <c r="BP645" i="1"/>
  <c r="BP644" i="1"/>
  <c r="BP634" i="1"/>
  <c r="BP626" i="1"/>
  <c r="BP660" i="1"/>
  <c r="BP658" i="1"/>
  <c r="BP643" i="1"/>
  <c r="BP619" i="1"/>
  <c r="BP625" i="1"/>
  <c r="BP617" i="1"/>
  <c r="BP612" i="1"/>
  <c r="BP607" i="1"/>
  <c r="BP624" i="1"/>
  <c r="BP622" i="1"/>
  <c r="BP611" i="1"/>
  <c r="BP627" i="1"/>
  <c r="BP623" i="1"/>
  <c r="BP610" i="1"/>
  <c r="BP609" i="1"/>
  <c r="BP621" i="1"/>
  <c r="BP613" i="1"/>
  <c r="BP603" i="1"/>
  <c r="BP592" i="1"/>
  <c r="BP586" i="1"/>
  <c r="BP614" i="1"/>
  <c r="BP608" i="1"/>
  <c r="BP606" i="1"/>
  <c r="BP618" i="1"/>
  <c r="BP615" i="1"/>
  <c r="BP602" i="1"/>
  <c r="BP595" i="1"/>
  <c r="BP588" i="1"/>
  <c r="BP598" i="1"/>
  <c r="BP591" i="1"/>
  <c r="BP584" i="1"/>
  <c r="BP604" i="1"/>
  <c r="BP599" i="1"/>
  <c r="BP589" i="1"/>
  <c r="BP573" i="1"/>
  <c r="BP566" i="1"/>
  <c r="BP565" i="1"/>
  <c r="BP596" i="1"/>
  <c r="BP590" i="1"/>
  <c r="BP578" i="1"/>
  <c r="BP572" i="1"/>
  <c r="BP571" i="1"/>
  <c r="BP568" i="1"/>
  <c r="BP585" i="1"/>
  <c r="BP577" i="1"/>
  <c r="BP576" i="1"/>
  <c r="BP555" i="1"/>
  <c r="BP605" i="1"/>
  <c r="BP564" i="1"/>
  <c r="BP556" i="1"/>
  <c r="BP548" i="1"/>
  <c r="BP597" i="1"/>
  <c r="BP569" i="1"/>
  <c r="BP549" i="1"/>
  <c r="BP561" i="1"/>
  <c r="BP560" i="1"/>
  <c r="BP558" i="1"/>
  <c r="BP557" i="1"/>
  <c r="BP550" i="1"/>
  <c r="BP594" i="1"/>
  <c r="BP575" i="1"/>
  <c r="BP570" i="1"/>
  <c r="BP559" i="1"/>
  <c r="BP551" i="1"/>
  <c r="BP593" i="1"/>
  <c r="BP574" i="1"/>
  <c r="BP563" i="1"/>
  <c r="BP562" i="1"/>
  <c r="BP552" i="1"/>
  <c r="BP545" i="1"/>
  <c r="BP540" i="1"/>
  <c r="BP524" i="1"/>
  <c r="BP539" i="1"/>
  <c r="BP600" i="1"/>
  <c r="BP523" i="1"/>
  <c r="BP519" i="1"/>
  <c r="BP553" i="1"/>
  <c r="BP547" i="1"/>
  <c r="BP546" i="1"/>
  <c r="BP543" i="1"/>
  <c r="BP537" i="1"/>
  <c r="BP527" i="1"/>
  <c r="BP526" i="1"/>
  <c r="BP544" i="1"/>
  <c r="BP530" i="1"/>
  <c r="BP529" i="1"/>
  <c r="BP528" i="1"/>
  <c r="BP521" i="1"/>
  <c r="BP601" i="1"/>
  <c r="BP579" i="1"/>
  <c r="BP567" i="1"/>
  <c r="BP538" i="1"/>
  <c r="BP536" i="1"/>
  <c r="BP533" i="1"/>
  <c r="BP522" i="1"/>
  <c r="BP520" i="1"/>
  <c r="BP542" i="1"/>
  <c r="BP531" i="1"/>
  <c r="BP525" i="1"/>
  <c r="BP493" i="1"/>
  <c r="BP512" i="1"/>
  <c r="BP511" i="1"/>
  <c r="BP499" i="1"/>
  <c r="BP496" i="1"/>
  <c r="BP495" i="1"/>
  <c r="BP492" i="1"/>
  <c r="BP518" i="1"/>
  <c r="BP513" i="1"/>
  <c r="BP491" i="1"/>
  <c r="BP489" i="1"/>
  <c r="BP514" i="1"/>
  <c r="BP508" i="1"/>
  <c r="BP504" i="1"/>
  <c r="BP502" i="1"/>
  <c r="BP497" i="1"/>
  <c r="BP490" i="1"/>
  <c r="BP554" i="1"/>
  <c r="BP541" i="1"/>
  <c r="BP515" i="1"/>
  <c r="BP509" i="1"/>
  <c r="BP507" i="1"/>
  <c r="BP506" i="1"/>
  <c r="BP503" i="1"/>
  <c r="BP500" i="1"/>
  <c r="BP488" i="1"/>
  <c r="BP487" i="1"/>
  <c r="BP516" i="1"/>
  <c r="BP485" i="1"/>
  <c r="BP484" i="1"/>
  <c r="BP532" i="1"/>
  <c r="BP517" i="1"/>
  <c r="BP498" i="1"/>
  <c r="BP486" i="1"/>
  <c r="BP468" i="1"/>
  <c r="BP456" i="1"/>
  <c r="BP450" i="1"/>
  <c r="BP477" i="1"/>
  <c r="BP467" i="1"/>
  <c r="BP448" i="1"/>
  <c r="BP481" i="1"/>
  <c r="BP476" i="1"/>
  <c r="BP475" i="1"/>
  <c r="BP469" i="1"/>
  <c r="BP466" i="1"/>
  <c r="BP458" i="1"/>
  <c r="BP480" i="1"/>
  <c r="BP470" i="1"/>
  <c r="BP473" i="1"/>
  <c r="BP471" i="1"/>
  <c r="BP494" i="1"/>
  <c r="BP482" i="1"/>
  <c r="BP472" i="1"/>
  <c r="BP459" i="1"/>
  <c r="BP455" i="1"/>
  <c r="BP453" i="1"/>
  <c r="BP483" i="1"/>
  <c r="BP465" i="1"/>
  <c r="BP464" i="1"/>
  <c r="BP463" i="1"/>
  <c r="BP461" i="1"/>
  <c r="BP460" i="1"/>
  <c r="BP449" i="1"/>
  <c r="BP440" i="1"/>
  <c r="BP438" i="1"/>
  <c r="BP434" i="1"/>
  <c r="BP425" i="1"/>
  <c r="BP424" i="1"/>
  <c r="BP414" i="1"/>
  <c r="BP402" i="1"/>
  <c r="BP388" i="1"/>
  <c r="BP385" i="1"/>
  <c r="BP429" i="1"/>
  <c r="BP427" i="1"/>
  <c r="BP420" i="1"/>
  <c r="BP403" i="1"/>
  <c r="BP393" i="1"/>
  <c r="BP391" i="1"/>
  <c r="BP390" i="1"/>
  <c r="BP441" i="1"/>
  <c r="BP421" i="1"/>
  <c r="BP417" i="1"/>
  <c r="BP404" i="1"/>
  <c r="BP378" i="1"/>
  <c r="BP510" i="1"/>
  <c r="BP443" i="1"/>
  <c r="BP439" i="1"/>
  <c r="BP430" i="1"/>
  <c r="BP422" i="1"/>
  <c r="BP405" i="1"/>
  <c r="BP395" i="1"/>
  <c r="BP394" i="1"/>
  <c r="BP534" i="1"/>
  <c r="BP452" i="1"/>
  <c r="BP446" i="1"/>
  <c r="BP442" i="1"/>
  <c r="BP435" i="1"/>
  <c r="BP411" i="1"/>
  <c r="BP408" i="1"/>
  <c r="BP406" i="1"/>
  <c r="BP398" i="1"/>
  <c r="BP444" i="1"/>
  <c r="BP436" i="1"/>
  <c r="BP432" i="1"/>
  <c r="BP412" i="1"/>
  <c r="BP410" i="1"/>
  <c r="BP399" i="1"/>
  <c r="BP397" i="1"/>
  <c r="BP462" i="1"/>
  <c r="BP447" i="1"/>
  <c r="BP431" i="1"/>
  <c r="BP419" i="1"/>
  <c r="BP416" i="1"/>
  <c r="BP413" i="1"/>
  <c r="BP400" i="1"/>
  <c r="BP428" i="1"/>
  <c r="BP423" i="1"/>
  <c r="BP384" i="1"/>
  <c r="BP379" i="1"/>
  <c r="BP373" i="1"/>
  <c r="BP372" i="1"/>
  <c r="BP370" i="1"/>
  <c r="BP368" i="1"/>
  <c r="BP353" i="1"/>
  <c r="BP396" i="1"/>
  <c r="BP356" i="1"/>
  <c r="BP338" i="1"/>
  <c r="BP333" i="1"/>
  <c r="BP330" i="1"/>
  <c r="BP321" i="1"/>
  <c r="BP389" i="1"/>
  <c r="BP347" i="1"/>
  <c r="BP335" i="1"/>
  <c r="BP332" i="1"/>
  <c r="BP327" i="1"/>
  <c r="BP326" i="1"/>
  <c r="BP381" i="1"/>
  <c r="BP348" i="1"/>
  <c r="BP346" i="1"/>
  <c r="BP339" i="1"/>
  <c r="BP331" i="1"/>
  <c r="BP318" i="1"/>
  <c r="BP377" i="1"/>
  <c r="BP374" i="1"/>
  <c r="BP371" i="1"/>
  <c r="BP357" i="1"/>
  <c r="BP354" i="1"/>
  <c r="BP345" i="1"/>
  <c r="BP341" i="1"/>
  <c r="BP340" i="1"/>
  <c r="BP445" i="1"/>
  <c r="BP387" i="1"/>
  <c r="BP380" i="1"/>
  <c r="BP376" i="1"/>
  <c r="BP364" i="1"/>
  <c r="BP358" i="1"/>
  <c r="BP349" i="1"/>
  <c r="BP415" i="1"/>
  <c r="BP375" i="1"/>
  <c r="BP367" i="1"/>
  <c r="BP366" i="1"/>
  <c r="BP365" i="1"/>
  <c r="BP359" i="1"/>
  <c r="BP355" i="1"/>
  <c r="BP351" i="1"/>
  <c r="BP344" i="1"/>
  <c r="BP337" i="1"/>
  <c r="BP328" i="1"/>
  <c r="BP324" i="1"/>
  <c r="BP320" i="1"/>
  <c r="BP319" i="1"/>
  <c r="BP437" i="1"/>
  <c r="BP336" i="1"/>
  <c r="BP316" i="1"/>
  <c r="BP295" i="1"/>
  <c r="BP293" i="1"/>
  <c r="BP292" i="1"/>
  <c r="BP286" i="1"/>
  <c r="BP281" i="1"/>
  <c r="BP279" i="1"/>
  <c r="BP401" i="1"/>
  <c r="BP342" i="1"/>
  <c r="BP325" i="1"/>
  <c r="BP291" i="1"/>
  <c r="BP270" i="1"/>
  <c r="BP329" i="1"/>
  <c r="BP310" i="1"/>
  <c r="BP308" i="1"/>
  <c r="BP307" i="1"/>
  <c r="BP299" i="1"/>
  <c r="BP294" i="1"/>
  <c r="BP288" i="1"/>
  <c r="BP283" i="1"/>
  <c r="BP276" i="1"/>
  <c r="BP274" i="1"/>
  <c r="BP267" i="1"/>
  <c r="BP261" i="1"/>
  <c r="BP312" i="1"/>
  <c r="BP301" i="1"/>
  <c r="BP296" i="1"/>
  <c r="BP285" i="1"/>
  <c r="BP282" i="1"/>
  <c r="BP277" i="1"/>
  <c r="BP273" i="1"/>
  <c r="BP272" i="1"/>
  <c r="BP266" i="1"/>
  <c r="BP257" i="1"/>
  <c r="BP369" i="1"/>
  <c r="BP343" i="1"/>
  <c r="BP323" i="1"/>
  <c r="BP311" i="1"/>
  <c r="BP306" i="1"/>
  <c r="BP303" i="1"/>
  <c r="BP300" i="1"/>
  <c r="BP290" i="1"/>
  <c r="BP278" i="1"/>
  <c r="BP254" i="1"/>
  <c r="BP386" i="1"/>
  <c r="BP382" i="1"/>
  <c r="BP352" i="1"/>
  <c r="BP313" i="1"/>
  <c r="BP305" i="1"/>
  <c r="BP287" i="1"/>
  <c r="BP280" i="1"/>
  <c r="BP275" i="1"/>
  <c r="BP263" i="1"/>
  <c r="BP258" i="1"/>
  <c r="BP418" i="1"/>
  <c r="BP309" i="1"/>
  <c r="BP304" i="1"/>
  <c r="BP297" i="1"/>
  <c r="BP284" i="1"/>
  <c r="BP262" i="1"/>
  <c r="BP259" i="1"/>
  <c r="BP314" i="1"/>
  <c r="BP248" i="1"/>
  <c r="BP242" i="1"/>
  <c r="BP239" i="1"/>
  <c r="BP237" i="1"/>
  <c r="BP317" i="1"/>
  <c r="BP289" i="1"/>
  <c r="BP271" i="1"/>
  <c r="BP247" i="1"/>
  <c r="BP238" i="1"/>
  <c r="BP221" i="1"/>
  <c r="BP205" i="1"/>
  <c r="BP265" i="1"/>
  <c r="BP246" i="1"/>
  <c r="BP244" i="1"/>
  <c r="BP243" i="1"/>
  <c r="BP230" i="1"/>
  <c r="BP220" i="1"/>
  <c r="BP217" i="1"/>
  <c r="BP315" i="1"/>
  <c r="BP253" i="1"/>
  <c r="BP251" i="1"/>
  <c r="BP250" i="1"/>
  <c r="BP231" i="1"/>
  <c r="BP226" i="1"/>
  <c r="BP223" i="1"/>
  <c r="BP222" i="1"/>
  <c r="BP216" i="1"/>
  <c r="BP322" i="1"/>
  <c r="BP225" i="1"/>
  <c r="BP224" i="1"/>
  <c r="BP219" i="1"/>
  <c r="BP215" i="1"/>
  <c r="BP214" i="1"/>
  <c r="BP233" i="1"/>
  <c r="BP218" i="1"/>
  <c r="BP350" i="1"/>
  <c r="BP269" i="1"/>
  <c r="BP256" i="1"/>
  <c r="BP255" i="1"/>
  <c r="BP252" i="1"/>
  <c r="BP245" i="1"/>
  <c r="BP241" i="1"/>
  <c r="BP236" i="1"/>
  <c r="BP235" i="1"/>
  <c r="BP234" i="1"/>
  <c r="BP212" i="1"/>
  <c r="BP211" i="1"/>
  <c r="BP203" i="1"/>
  <c r="BP200" i="1"/>
  <c r="BP260" i="1"/>
  <c r="BP249" i="1"/>
  <c r="BP240" i="1"/>
  <c r="BP228" i="1"/>
  <c r="BP227" i="1"/>
  <c r="BP202" i="1"/>
  <c r="BP201" i="1"/>
  <c r="BP197" i="1"/>
  <c r="BP194" i="1"/>
  <c r="BP180" i="1"/>
  <c r="BP173" i="1"/>
  <c r="BP167" i="1"/>
  <c r="BP156" i="1"/>
  <c r="BP155" i="1"/>
  <c r="BP154" i="1"/>
  <c r="BP140" i="1"/>
  <c r="BP196" i="1"/>
  <c r="BP195" i="1"/>
  <c r="BP193" i="1"/>
  <c r="BP191" i="1"/>
  <c r="BP189" i="1"/>
  <c r="BP153" i="1"/>
  <c r="BP150" i="1"/>
  <c r="BP148" i="1"/>
  <c r="BP147" i="1"/>
  <c r="BP198" i="1"/>
  <c r="BP177" i="1"/>
  <c r="BP174" i="1"/>
  <c r="BP160" i="1"/>
  <c r="BP138" i="1"/>
  <c r="BP132" i="1"/>
  <c r="BP213" i="1"/>
  <c r="BP360" i="1"/>
  <c r="BP190" i="1"/>
  <c r="BP178" i="1"/>
  <c r="BP141" i="1"/>
  <c r="BP361" i="1"/>
  <c r="BP362" i="1"/>
  <c r="BP186" i="1"/>
  <c r="BP179" i="1"/>
  <c r="BP166" i="1"/>
  <c r="BP165" i="1"/>
  <c r="BP185" i="1"/>
  <c r="BP175" i="1"/>
  <c r="BP170" i="1"/>
  <c r="BP164" i="1"/>
  <c r="BP142" i="1"/>
  <c r="BP206" i="1"/>
  <c r="BP184" i="1"/>
  <c r="BP182" i="1"/>
  <c r="BP171" i="1"/>
  <c r="BP163" i="1"/>
  <c r="BP159" i="1"/>
  <c r="BP158" i="1"/>
  <c r="BP149" i="1"/>
  <c r="BP145" i="1"/>
  <c r="BP144" i="1"/>
  <c r="BP188" i="1"/>
  <c r="BP124" i="1"/>
  <c r="BP120" i="1"/>
  <c r="BP109" i="1"/>
  <c r="BP96" i="1"/>
  <c r="BP91" i="1"/>
  <c r="BP80" i="1"/>
  <c r="BP130" i="1"/>
  <c r="BP125" i="1"/>
  <c r="BP122" i="1"/>
  <c r="BP116" i="1"/>
  <c r="BP111" i="1"/>
  <c r="BP104" i="1"/>
  <c r="BP103" i="1"/>
  <c r="BP95" i="1"/>
  <c r="BP81" i="1"/>
  <c r="BP78" i="1"/>
  <c r="BP77" i="1"/>
  <c r="BP62" i="1"/>
  <c r="BP176" i="1"/>
  <c r="BP126" i="1"/>
  <c r="BP97" i="1"/>
  <c r="BP90" i="1"/>
  <c r="BP85" i="1"/>
  <c r="BP84" i="1"/>
  <c r="BP82" i="1"/>
  <c r="BP70" i="1"/>
  <c r="BP63" i="1"/>
  <c r="BP363" i="1"/>
  <c r="BP137" i="1"/>
  <c r="BP135" i="1"/>
  <c r="BP113" i="1"/>
  <c r="BP112" i="1"/>
  <c r="BP102" i="1"/>
  <c r="BP87" i="1"/>
  <c r="BP83" i="1"/>
  <c r="BP172" i="1"/>
  <c r="BP157" i="1"/>
  <c r="BP127" i="1"/>
  <c r="BP121" i="1"/>
  <c r="BP105" i="1"/>
  <c r="BP101" i="1"/>
  <c r="BP100" i="1"/>
  <c r="BP98" i="1"/>
  <c r="BP89" i="1"/>
  <c r="BP73" i="1"/>
  <c r="BP72" i="1"/>
  <c r="BP65" i="1"/>
  <c r="BP199" i="1"/>
  <c r="BP151" i="1"/>
  <c r="BP143" i="1"/>
  <c r="BP139" i="1"/>
  <c r="BP129" i="1"/>
  <c r="BP123" i="1"/>
  <c r="BP118" i="1"/>
  <c r="BP115" i="1"/>
  <c r="BP76" i="1"/>
  <c r="BP58" i="1"/>
  <c r="BP181" i="1"/>
  <c r="BP152" i="1"/>
  <c r="BP136" i="1"/>
  <c r="BP133" i="1"/>
  <c r="BP128" i="1"/>
  <c r="BP108" i="1"/>
  <c r="BP94" i="1"/>
  <c r="BP92" i="1"/>
  <c r="BP183" i="1"/>
  <c r="BP68" i="1"/>
  <c r="BP55" i="1"/>
  <c r="BP47" i="1"/>
  <c r="BP43" i="1"/>
  <c r="BP34" i="1"/>
  <c r="BP75" i="1"/>
  <c r="BP56" i="1"/>
  <c r="BP48" i="1"/>
  <c r="BP44" i="1"/>
  <c r="BP41" i="1"/>
  <c r="BP134" i="1"/>
  <c r="BP71" i="1"/>
  <c r="BP57" i="1"/>
  <c r="BP49" i="1"/>
  <c r="BP42" i="1"/>
  <c r="BP39" i="1"/>
  <c r="BP25" i="1"/>
  <c r="BP23" i="1"/>
  <c r="BP21" i="1"/>
  <c r="BP18" i="1"/>
  <c r="BP14" i="1"/>
  <c r="BP10" i="1"/>
  <c r="BP106" i="1"/>
  <c r="BP74" i="1"/>
  <c r="BP66" i="1"/>
  <c r="BP60" i="1"/>
  <c r="BP50" i="1"/>
  <c r="BP40" i="1"/>
  <c r="BP38" i="1"/>
  <c r="BP88" i="1"/>
  <c r="BP79" i="1"/>
  <c r="BP51" i="1"/>
  <c r="BP69" i="1"/>
  <c r="BP64" i="1"/>
  <c r="BP59" i="1"/>
  <c r="BP52" i="1"/>
  <c r="BP131" i="1"/>
  <c r="BP53" i="1"/>
  <c r="BP35" i="1"/>
  <c r="BP32" i="1"/>
  <c r="BP26" i="1"/>
  <c r="BP54" i="1"/>
  <c r="BP46" i="1"/>
  <c r="BP36" i="1"/>
  <c r="BP33" i="1"/>
  <c r="BP27" i="1"/>
  <c r="BP17" i="1"/>
  <c r="BP28" i="1"/>
  <c r="BP22" i="1"/>
  <c r="BP20" i="1"/>
  <c r="BP11" i="1"/>
  <c r="BP9" i="1"/>
  <c r="BP30" i="1"/>
  <c r="BP13" i="1"/>
  <c r="BP4" i="1"/>
  <c r="BP16" i="1"/>
  <c r="BP12" i="1"/>
  <c r="BP8" i="1"/>
  <c r="BP7" i="1"/>
  <c r="BP15" i="1"/>
  <c r="BP6" i="1"/>
  <c r="BP5" i="1"/>
  <c r="BP19" i="1"/>
  <c r="BP3" i="1"/>
  <c r="BP207" i="1"/>
  <c r="BP479" i="1"/>
  <c r="BP582" i="1"/>
  <c r="BP383" i="1"/>
  <c r="BP298" i="1"/>
  <c r="BP232" i="1"/>
  <c r="BP45" i="1"/>
  <c r="BP24" i="1"/>
  <c r="BP426" i="1"/>
  <c r="BP119" i="1"/>
  <c r="BP633" i="1"/>
  <c r="BP168" i="1"/>
  <c r="BP162" i="1"/>
  <c r="BP581" i="1"/>
  <c r="BP209" i="1"/>
  <c r="BP29" i="1"/>
  <c r="BP264" i="1"/>
  <c r="BP268" i="1"/>
  <c r="BP616" i="1"/>
  <c r="BP107" i="1"/>
  <c r="BP204" i="1"/>
  <c r="BP161" i="1"/>
  <c r="BP620" i="1"/>
  <c r="BP99" i="1"/>
  <c r="BP478" i="1"/>
  <c r="BP302" i="1"/>
  <c r="BP647" i="1"/>
  <c r="BP657" i="1"/>
  <c r="BP31" i="1"/>
  <c r="BP67" i="1"/>
  <c r="BP117" i="1"/>
  <c r="BP37" i="1"/>
  <c r="BP580" i="1"/>
  <c r="BP587" i="1"/>
  <c r="BP628" i="1"/>
  <c r="BP583" i="1"/>
  <c r="BP110" i="1"/>
  <c r="BP630" i="1"/>
  <c r="BP210" i="1"/>
  <c r="BP474" i="1"/>
  <c r="BP208" i="1"/>
  <c r="BP669" i="1"/>
  <c r="BP451" i="1"/>
  <c r="BP229" i="1"/>
  <c r="BP392" i="1"/>
  <c r="BP169" i="1"/>
  <c r="BR662" i="1"/>
  <c r="BR675" i="1"/>
  <c r="BR668" i="1"/>
  <c r="BR665" i="1"/>
  <c r="BR663" i="1"/>
  <c r="BR656" i="1"/>
  <c r="BR648" i="1"/>
  <c r="BR664" i="1"/>
  <c r="BR661" i="1"/>
  <c r="BR660" i="1"/>
  <c r="BR651" i="1"/>
  <c r="BR672" i="1"/>
  <c r="BR659" i="1"/>
  <c r="BR657" i="1"/>
  <c r="BR676" i="1"/>
  <c r="BR671" i="1"/>
  <c r="BR669" i="1"/>
  <c r="BR674" i="1"/>
  <c r="BR670" i="1"/>
  <c r="BR677" i="1"/>
  <c r="BR666" i="1"/>
  <c r="BR667" i="1"/>
  <c r="BR640" i="1"/>
  <c r="BR636" i="1"/>
  <c r="BR635" i="1"/>
  <c r="BR633" i="1"/>
  <c r="BR627" i="1"/>
  <c r="BR673" i="1"/>
  <c r="BR650" i="1"/>
  <c r="BR649" i="1"/>
  <c r="BR639" i="1"/>
  <c r="BR638" i="1"/>
  <c r="BR629" i="1"/>
  <c r="BR628" i="1"/>
  <c r="BR653" i="1"/>
  <c r="BR652" i="1"/>
  <c r="BR637" i="1"/>
  <c r="BR630" i="1"/>
  <c r="BR624" i="1"/>
  <c r="BR618" i="1"/>
  <c r="BR616" i="1"/>
  <c r="BR614" i="1"/>
  <c r="BR655" i="1"/>
  <c r="BR647" i="1"/>
  <c r="BR645" i="1"/>
  <c r="BR644" i="1"/>
  <c r="BR643" i="1"/>
  <c r="BR634" i="1"/>
  <c r="BR658" i="1"/>
  <c r="BR654" i="1"/>
  <c r="BR642" i="1"/>
  <c r="BR631" i="1"/>
  <c r="BR646" i="1"/>
  <c r="BR641" i="1"/>
  <c r="BR632" i="1"/>
  <c r="BR620" i="1"/>
  <c r="BR610" i="1"/>
  <c r="BR623" i="1"/>
  <c r="BR621" i="1"/>
  <c r="BR613" i="1"/>
  <c r="BR609" i="1"/>
  <c r="BR608" i="1"/>
  <c r="BR605" i="1"/>
  <c r="BR604" i="1"/>
  <c r="BR599" i="1"/>
  <c r="BR597" i="1"/>
  <c r="BR590" i="1"/>
  <c r="BR626" i="1"/>
  <c r="BR619" i="1"/>
  <c r="BR615" i="1"/>
  <c r="BR612" i="1"/>
  <c r="BR607" i="1"/>
  <c r="BR625" i="1"/>
  <c r="BR622" i="1"/>
  <c r="BR617" i="1"/>
  <c r="BR611" i="1"/>
  <c r="BR595" i="1"/>
  <c r="BR600" i="1"/>
  <c r="BR594" i="1"/>
  <c r="BR584" i="1"/>
  <c r="BR581" i="1"/>
  <c r="BR602" i="1"/>
  <c r="BR568" i="1"/>
  <c r="BR606" i="1"/>
  <c r="BR601" i="1"/>
  <c r="BR592" i="1"/>
  <c r="BR588" i="1"/>
  <c r="BR576" i="1"/>
  <c r="BR569" i="1"/>
  <c r="BR589" i="1"/>
  <c r="BR573" i="1"/>
  <c r="BR565" i="1"/>
  <c r="BR556" i="1"/>
  <c r="BR548" i="1"/>
  <c r="BR598" i="1"/>
  <c r="BR571" i="1"/>
  <c r="BR561" i="1"/>
  <c r="BR560" i="1"/>
  <c r="BR558" i="1"/>
  <c r="BR549" i="1"/>
  <c r="BR587" i="1"/>
  <c r="BR583" i="1"/>
  <c r="BR570" i="1"/>
  <c r="BR559" i="1"/>
  <c r="BR557" i="1"/>
  <c r="BR550" i="1"/>
  <c r="BR603" i="1"/>
  <c r="BR596" i="1"/>
  <c r="BR575" i="1"/>
  <c r="BR574" i="1"/>
  <c r="BR566" i="1"/>
  <c r="BR563" i="1"/>
  <c r="BR562" i="1"/>
  <c r="BR551" i="1"/>
  <c r="BR593" i="1"/>
  <c r="BR578" i="1"/>
  <c r="BR567" i="1"/>
  <c r="BR552" i="1"/>
  <c r="BR545" i="1"/>
  <c r="BR586" i="1"/>
  <c r="BR582" i="1"/>
  <c r="BR572" i="1"/>
  <c r="BR553" i="1"/>
  <c r="BR546" i="1"/>
  <c r="BR523" i="1"/>
  <c r="BR518" i="1"/>
  <c r="BR577" i="1"/>
  <c r="BR555" i="1"/>
  <c r="BR543" i="1"/>
  <c r="BR537" i="1"/>
  <c r="BR527" i="1"/>
  <c r="BR526" i="1"/>
  <c r="BR519" i="1"/>
  <c r="BR564" i="1"/>
  <c r="BR547" i="1"/>
  <c r="BR529" i="1"/>
  <c r="BR528" i="1"/>
  <c r="BR521" i="1"/>
  <c r="BR591" i="1"/>
  <c r="BR544" i="1"/>
  <c r="BR536" i="1"/>
  <c r="BR533" i="1"/>
  <c r="BR530" i="1"/>
  <c r="BR522" i="1"/>
  <c r="BR520" i="1"/>
  <c r="BR579" i="1"/>
  <c r="BR542" i="1"/>
  <c r="BR538" i="1"/>
  <c r="BR531" i="1"/>
  <c r="BR525" i="1"/>
  <c r="BR585" i="1"/>
  <c r="BR541" i="1"/>
  <c r="BR534" i="1"/>
  <c r="BR532" i="1"/>
  <c r="BR554" i="1"/>
  <c r="BR540" i="1"/>
  <c r="BR524" i="1"/>
  <c r="BR512" i="1"/>
  <c r="BR499" i="1"/>
  <c r="BR495" i="1"/>
  <c r="BR491" i="1"/>
  <c r="BR489" i="1"/>
  <c r="BR513" i="1"/>
  <c r="BR508" i="1"/>
  <c r="BR504" i="1"/>
  <c r="BR502" i="1"/>
  <c r="BR490" i="1"/>
  <c r="BR514" i="1"/>
  <c r="BR509" i="1"/>
  <c r="BR507" i="1"/>
  <c r="BR506" i="1"/>
  <c r="BR503" i="1"/>
  <c r="BR500" i="1"/>
  <c r="BR497" i="1"/>
  <c r="BR488" i="1"/>
  <c r="BR487" i="1"/>
  <c r="BR515" i="1"/>
  <c r="BR485" i="1"/>
  <c r="BR484" i="1"/>
  <c r="BR516" i="1"/>
  <c r="BR486" i="1"/>
  <c r="BR517" i="1"/>
  <c r="BR498" i="1"/>
  <c r="BR494" i="1"/>
  <c r="BR580" i="1"/>
  <c r="BR510" i="1"/>
  <c r="BR493" i="1"/>
  <c r="BR483" i="1"/>
  <c r="BR482" i="1"/>
  <c r="BR492" i="1"/>
  <c r="BR481" i="1"/>
  <c r="BR476" i="1"/>
  <c r="BR469" i="1"/>
  <c r="BR466" i="1"/>
  <c r="BR452" i="1"/>
  <c r="BR480" i="1"/>
  <c r="BR475" i="1"/>
  <c r="BR470" i="1"/>
  <c r="BR458" i="1"/>
  <c r="BR451" i="1"/>
  <c r="BR511" i="1"/>
  <c r="BR496" i="1"/>
  <c r="BR479" i="1"/>
  <c r="BR478" i="1"/>
  <c r="BR473" i="1"/>
  <c r="BR471" i="1"/>
  <c r="BR472" i="1"/>
  <c r="BR459" i="1"/>
  <c r="BR455" i="1"/>
  <c r="BR465" i="1"/>
  <c r="BR464" i="1"/>
  <c r="BR463" i="1"/>
  <c r="BR461" i="1"/>
  <c r="BR460" i="1"/>
  <c r="BR453" i="1"/>
  <c r="BR462" i="1"/>
  <c r="BR539" i="1"/>
  <c r="BR474" i="1"/>
  <c r="BR468" i="1"/>
  <c r="BR456" i="1"/>
  <c r="BR441" i="1"/>
  <c r="BR427" i="1"/>
  <c r="BR426" i="1"/>
  <c r="BR421" i="1"/>
  <c r="BR417" i="1"/>
  <c r="BR404" i="1"/>
  <c r="BR450" i="1"/>
  <c r="BR443" i="1"/>
  <c r="BR439" i="1"/>
  <c r="BR405" i="1"/>
  <c r="BR395" i="1"/>
  <c r="BR446" i="1"/>
  <c r="BR442" i="1"/>
  <c r="BR430" i="1"/>
  <c r="BR422" i="1"/>
  <c r="BR411" i="1"/>
  <c r="BR408" i="1"/>
  <c r="BR406" i="1"/>
  <c r="BR398" i="1"/>
  <c r="BR394" i="1"/>
  <c r="BR383" i="1"/>
  <c r="BR444" i="1"/>
  <c r="BR436" i="1"/>
  <c r="BR435" i="1"/>
  <c r="BR432" i="1"/>
  <c r="BR412" i="1"/>
  <c r="BR410" i="1"/>
  <c r="BR399" i="1"/>
  <c r="BR397" i="1"/>
  <c r="BR382" i="1"/>
  <c r="BR448" i="1"/>
  <c r="BR447" i="1"/>
  <c r="BR431" i="1"/>
  <c r="BR419" i="1"/>
  <c r="BR416" i="1"/>
  <c r="BR413" i="1"/>
  <c r="BR400" i="1"/>
  <c r="BR445" i="1"/>
  <c r="BR437" i="1"/>
  <c r="BR423" i="1"/>
  <c r="BR418" i="1"/>
  <c r="BR415" i="1"/>
  <c r="BR401" i="1"/>
  <c r="BR396" i="1"/>
  <c r="BR477" i="1"/>
  <c r="BR467" i="1"/>
  <c r="BR440" i="1"/>
  <c r="BR438" i="1"/>
  <c r="BR434" i="1"/>
  <c r="BR428" i="1"/>
  <c r="BR425" i="1"/>
  <c r="BR424" i="1"/>
  <c r="BR414" i="1"/>
  <c r="BR402" i="1"/>
  <c r="BR392" i="1"/>
  <c r="BR389" i="1"/>
  <c r="BR356" i="1"/>
  <c r="BR347" i="1"/>
  <c r="BR338" i="1"/>
  <c r="BR335" i="1"/>
  <c r="BR332" i="1"/>
  <c r="BR330" i="1"/>
  <c r="BR327" i="1"/>
  <c r="BR393" i="1"/>
  <c r="BR381" i="1"/>
  <c r="BR348" i="1"/>
  <c r="BR346" i="1"/>
  <c r="BR339" i="1"/>
  <c r="BR331" i="1"/>
  <c r="BR326" i="1"/>
  <c r="BR318" i="1"/>
  <c r="BR385" i="1"/>
  <c r="BR377" i="1"/>
  <c r="BR354" i="1"/>
  <c r="BR345" i="1"/>
  <c r="BR341" i="1"/>
  <c r="BR340" i="1"/>
  <c r="BR449" i="1"/>
  <c r="BR429" i="1"/>
  <c r="BR387" i="1"/>
  <c r="BR376" i="1"/>
  <c r="BR374" i="1"/>
  <c r="BR371" i="1"/>
  <c r="BR364" i="1"/>
  <c r="BR358" i="1"/>
  <c r="BR357" i="1"/>
  <c r="BR349" i="1"/>
  <c r="BR380" i="1"/>
  <c r="BR375" i="1"/>
  <c r="BR367" i="1"/>
  <c r="BR366" i="1"/>
  <c r="BR365" i="1"/>
  <c r="BR359" i="1"/>
  <c r="BR351" i="1"/>
  <c r="BR344" i="1"/>
  <c r="BR337" i="1"/>
  <c r="BR328" i="1"/>
  <c r="BR324" i="1"/>
  <c r="BR320" i="1"/>
  <c r="BR403" i="1"/>
  <c r="BR390" i="1"/>
  <c r="BR378" i="1"/>
  <c r="BR369" i="1"/>
  <c r="BR355" i="1"/>
  <c r="BR352" i="1"/>
  <c r="BR350" i="1"/>
  <c r="BR343" i="1"/>
  <c r="BR342" i="1"/>
  <c r="BR336" i="1"/>
  <c r="BR329" i="1"/>
  <c r="BR391" i="1"/>
  <c r="BR386" i="1"/>
  <c r="BR384" i="1"/>
  <c r="BR373" i="1"/>
  <c r="BR370" i="1"/>
  <c r="BR368" i="1"/>
  <c r="BR353" i="1"/>
  <c r="BR325" i="1"/>
  <c r="BR322" i="1"/>
  <c r="BR310" i="1"/>
  <c r="BR308" i="1"/>
  <c r="BR302" i="1"/>
  <c r="BR294" i="1"/>
  <c r="BR291" i="1"/>
  <c r="BR283" i="1"/>
  <c r="BR379" i="1"/>
  <c r="BR321" i="1"/>
  <c r="BR312" i="1"/>
  <c r="BR307" i="1"/>
  <c r="BR299" i="1"/>
  <c r="BR296" i="1"/>
  <c r="BR288" i="1"/>
  <c r="BR282" i="1"/>
  <c r="BR277" i="1"/>
  <c r="BR273" i="1"/>
  <c r="BR266" i="1"/>
  <c r="BR257" i="1"/>
  <c r="BR311" i="1"/>
  <c r="BR306" i="1"/>
  <c r="BR301" i="1"/>
  <c r="BR300" i="1"/>
  <c r="BR285" i="1"/>
  <c r="BR278" i="1"/>
  <c r="BR272" i="1"/>
  <c r="BR254" i="1"/>
  <c r="BR252" i="1"/>
  <c r="BR333" i="1"/>
  <c r="BR323" i="1"/>
  <c r="BR313" i="1"/>
  <c r="BR305" i="1"/>
  <c r="BR303" i="1"/>
  <c r="BR290" i="1"/>
  <c r="BR275" i="1"/>
  <c r="BR263" i="1"/>
  <c r="BR309" i="1"/>
  <c r="BR304" i="1"/>
  <c r="BR287" i="1"/>
  <c r="BR280" i="1"/>
  <c r="BR264" i="1"/>
  <c r="BR262" i="1"/>
  <c r="BR259" i="1"/>
  <c r="BR258" i="1"/>
  <c r="BR388" i="1"/>
  <c r="BR317" i="1"/>
  <c r="BR315" i="1"/>
  <c r="BR314" i="1"/>
  <c r="BR297" i="1"/>
  <c r="BR284" i="1"/>
  <c r="BR269" i="1"/>
  <c r="BR265" i="1"/>
  <c r="BR256" i="1"/>
  <c r="BR372" i="1"/>
  <c r="BR319" i="1"/>
  <c r="BR316" i="1"/>
  <c r="BR298" i="1"/>
  <c r="BR295" i="1"/>
  <c r="BR293" i="1"/>
  <c r="BR289" i="1"/>
  <c r="BR281" i="1"/>
  <c r="BR279" i="1"/>
  <c r="BR271" i="1"/>
  <c r="BR268" i="1"/>
  <c r="BR255" i="1"/>
  <c r="BR253" i="1"/>
  <c r="BR420" i="1"/>
  <c r="BR286" i="1"/>
  <c r="BR274" i="1"/>
  <c r="BR270" i="1"/>
  <c r="BR246" i="1"/>
  <c r="BR244" i="1"/>
  <c r="BR230" i="1"/>
  <c r="BR220" i="1"/>
  <c r="BR217" i="1"/>
  <c r="BR206" i="1"/>
  <c r="BR261" i="1"/>
  <c r="BR251" i="1"/>
  <c r="BR250" i="1"/>
  <c r="BR243" i="1"/>
  <c r="BR231" i="1"/>
  <c r="BR226" i="1"/>
  <c r="BR223" i="1"/>
  <c r="BR216" i="1"/>
  <c r="BR208" i="1"/>
  <c r="BR292" i="1"/>
  <c r="BR276" i="1"/>
  <c r="BR225" i="1"/>
  <c r="BR224" i="1"/>
  <c r="BR222" i="1"/>
  <c r="BR219" i="1"/>
  <c r="BR215" i="1"/>
  <c r="BR214" i="1"/>
  <c r="BR233" i="1"/>
  <c r="BR232" i="1"/>
  <c r="BR218" i="1"/>
  <c r="BR213" i="1"/>
  <c r="BR245" i="1"/>
  <c r="BR241" i="1"/>
  <c r="BR236" i="1"/>
  <c r="BR235" i="1"/>
  <c r="BR234" i="1"/>
  <c r="BR212" i="1"/>
  <c r="BR211" i="1"/>
  <c r="BR210" i="1"/>
  <c r="BR209" i="1"/>
  <c r="BR267" i="1"/>
  <c r="BR249" i="1"/>
  <c r="BR240" i="1"/>
  <c r="BR228" i="1"/>
  <c r="BR260" i="1"/>
  <c r="BR248" i="1"/>
  <c r="BR242" i="1"/>
  <c r="BR239" i="1"/>
  <c r="BR229" i="1"/>
  <c r="BR227" i="1"/>
  <c r="BR204" i="1"/>
  <c r="BR247" i="1"/>
  <c r="BR238" i="1"/>
  <c r="BR237" i="1"/>
  <c r="BR221" i="1"/>
  <c r="BR205" i="1"/>
  <c r="BR191" i="1"/>
  <c r="BR177" i="1"/>
  <c r="BR150" i="1"/>
  <c r="BR138" i="1"/>
  <c r="BR135" i="1"/>
  <c r="BR132" i="1"/>
  <c r="BR207" i="1"/>
  <c r="BR198" i="1"/>
  <c r="BR178" i="1"/>
  <c r="BR174" i="1"/>
  <c r="BR160" i="1"/>
  <c r="BR141" i="1"/>
  <c r="BR201" i="1"/>
  <c r="BR360" i="1"/>
  <c r="BR190" i="1"/>
  <c r="BR179" i="1"/>
  <c r="BR168" i="1"/>
  <c r="BR166" i="1"/>
  <c r="BR165" i="1"/>
  <c r="BR161" i="1"/>
  <c r="BR131" i="1"/>
  <c r="BR203" i="1"/>
  <c r="BR202" i="1"/>
  <c r="BR200" i="1"/>
  <c r="BR361" i="1"/>
  <c r="BR362" i="1"/>
  <c r="BR186" i="1"/>
  <c r="BR185" i="1"/>
  <c r="BR175" i="1"/>
  <c r="BR170" i="1"/>
  <c r="BR164" i="1"/>
  <c r="BR151" i="1"/>
  <c r="BR142" i="1"/>
  <c r="BR139" i="1"/>
  <c r="BR134" i="1"/>
  <c r="BR133" i="1"/>
  <c r="BR184" i="1"/>
  <c r="BR182" i="1"/>
  <c r="BR171" i="1"/>
  <c r="BR163" i="1"/>
  <c r="BR162" i="1"/>
  <c r="BR159" i="1"/>
  <c r="BR158" i="1"/>
  <c r="BR199" i="1"/>
  <c r="BR183" i="1"/>
  <c r="BR181" i="1"/>
  <c r="BR172" i="1"/>
  <c r="BR169" i="1"/>
  <c r="BR157" i="1"/>
  <c r="BR149" i="1"/>
  <c r="BR143" i="1"/>
  <c r="BR363" i="1"/>
  <c r="BR197" i="1"/>
  <c r="BR194" i="1"/>
  <c r="BR188" i="1"/>
  <c r="BR180" i="1"/>
  <c r="BR176" i="1"/>
  <c r="BR173" i="1"/>
  <c r="BR156" i="1"/>
  <c r="BR155" i="1"/>
  <c r="BR154" i="1"/>
  <c r="BR152" i="1"/>
  <c r="BR140" i="1"/>
  <c r="BR126" i="1"/>
  <c r="BR122" i="1"/>
  <c r="BR116" i="1"/>
  <c r="BR85" i="1"/>
  <c r="BR84" i="1"/>
  <c r="BR82" i="1"/>
  <c r="BR196" i="1"/>
  <c r="BR113" i="1"/>
  <c r="BR97" i="1"/>
  <c r="BR90" i="1"/>
  <c r="BR87" i="1"/>
  <c r="BR83" i="1"/>
  <c r="BR69" i="1"/>
  <c r="BR64" i="1"/>
  <c r="BR193" i="1"/>
  <c r="BR137" i="1"/>
  <c r="BR127" i="1"/>
  <c r="BR112" i="1"/>
  <c r="BR105" i="1"/>
  <c r="BR102" i="1"/>
  <c r="BR101" i="1"/>
  <c r="BR98" i="1"/>
  <c r="BR89" i="1"/>
  <c r="BR73" i="1"/>
  <c r="BR72" i="1"/>
  <c r="BR65" i="1"/>
  <c r="BR189" i="1"/>
  <c r="BR167" i="1"/>
  <c r="BR121" i="1"/>
  <c r="BR117" i="1"/>
  <c r="BR106" i="1"/>
  <c r="BR100" i="1"/>
  <c r="BR88" i="1"/>
  <c r="BR129" i="1"/>
  <c r="BR118" i="1"/>
  <c r="BR107" i="1"/>
  <c r="BR76" i="1"/>
  <c r="BR67" i="1"/>
  <c r="BR147" i="1"/>
  <c r="BR136" i="1"/>
  <c r="BR124" i="1"/>
  <c r="BR120" i="1"/>
  <c r="BR109" i="1"/>
  <c r="BR96" i="1"/>
  <c r="BR92" i="1"/>
  <c r="BR91" i="1"/>
  <c r="BR80" i="1"/>
  <c r="BR60" i="1"/>
  <c r="BR195" i="1"/>
  <c r="BR153" i="1"/>
  <c r="BR130" i="1"/>
  <c r="BR125" i="1"/>
  <c r="BR111" i="1"/>
  <c r="BR110" i="1"/>
  <c r="BR104" i="1"/>
  <c r="BR103" i="1"/>
  <c r="BR95" i="1"/>
  <c r="BR75" i="1"/>
  <c r="BR57" i="1"/>
  <c r="BR49" i="1"/>
  <c r="BR44" i="1"/>
  <c r="BR42" i="1"/>
  <c r="BR41" i="1"/>
  <c r="BR39" i="1"/>
  <c r="BR123" i="1"/>
  <c r="BR115" i="1"/>
  <c r="BR71" i="1"/>
  <c r="BR50" i="1"/>
  <c r="BR40" i="1"/>
  <c r="BR38" i="1"/>
  <c r="BR108" i="1"/>
  <c r="BR94" i="1"/>
  <c r="BR74" i="1"/>
  <c r="BR66" i="1"/>
  <c r="BR63" i="1"/>
  <c r="BR62" i="1"/>
  <c r="BR51" i="1"/>
  <c r="BR37" i="1"/>
  <c r="BR28" i="1"/>
  <c r="BR12" i="1"/>
  <c r="BR11" i="1"/>
  <c r="BR144" i="1"/>
  <c r="BR79" i="1"/>
  <c r="BR78" i="1"/>
  <c r="BR52" i="1"/>
  <c r="BR81" i="1"/>
  <c r="BR77" i="1"/>
  <c r="BR59" i="1"/>
  <c r="BR53" i="1"/>
  <c r="BR45" i="1"/>
  <c r="BR35" i="1"/>
  <c r="BR128" i="1"/>
  <c r="BR54" i="1"/>
  <c r="BR46" i="1"/>
  <c r="BR36" i="1"/>
  <c r="BR33" i="1"/>
  <c r="BR31" i="1"/>
  <c r="BR27" i="1"/>
  <c r="BR119" i="1"/>
  <c r="BR99" i="1"/>
  <c r="BR70" i="1"/>
  <c r="BR58" i="1"/>
  <c r="BR55" i="1"/>
  <c r="BR47" i="1"/>
  <c r="BR34" i="1"/>
  <c r="BR20" i="1"/>
  <c r="BR17" i="1"/>
  <c r="BR148" i="1"/>
  <c r="BR145" i="1"/>
  <c r="BR68" i="1"/>
  <c r="BR56" i="1"/>
  <c r="BR48" i="1"/>
  <c r="BR43" i="1"/>
  <c r="BR30" i="1"/>
  <c r="BR22" i="1"/>
  <c r="BR19" i="1"/>
  <c r="BR29" i="1"/>
  <c r="BR9" i="1"/>
  <c r="BR4" i="1"/>
  <c r="BR14" i="1"/>
  <c r="BR13" i="1"/>
  <c r="BR3" i="1"/>
  <c r="BR32" i="1"/>
  <c r="BR26" i="1"/>
  <c r="BR23" i="1"/>
  <c r="BR16" i="1"/>
  <c r="BR10" i="1"/>
  <c r="BR8" i="1"/>
  <c r="BR18" i="1"/>
  <c r="BR7" i="1"/>
  <c r="BR21" i="1"/>
  <c r="BR6" i="1"/>
  <c r="BR25" i="1"/>
  <c r="BR24" i="1"/>
  <c r="BR15" i="1"/>
  <c r="BR5" i="1"/>
  <c r="BF674" i="1"/>
  <c r="BF658" i="1"/>
  <c r="BF667" i="1"/>
  <c r="BF654" i="1"/>
  <c r="BF666" i="1"/>
  <c r="BF663" i="1"/>
  <c r="BF669" i="1"/>
  <c r="BF668" i="1"/>
  <c r="BF655" i="1"/>
  <c r="BF675" i="1"/>
  <c r="BF665" i="1"/>
  <c r="BF660" i="1"/>
  <c r="BF676" i="1"/>
  <c r="BF671" i="1"/>
  <c r="BF652" i="1"/>
  <c r="BF643" i="1"/>
  <c r="BF659" i="1"/>
  <c r="BF642" i="1"/>
  <c r="BF664" i="1"/>
  <c r="BF641" i="1"/>
  <c r="BF640" i="1"/>
  <c r="BF639" i="1"/>
  <c r="BF629" i="1"/>
  <c r="BF656" i="1"/>
  <c r="BF638" i="1"/>
  <c r="BF672" i="1"/>
  <c r="BF624" i="1"/>
  <c r="BF618" i="1"/>
  <c r="BF620" i="1"/>
  <c r="BF612" i="1"/>
  <c r="BF621" i="1"/>
  <c r="BF611" i="1"/>
  <c r="BF610" i="1"/>
  <c r="BF593" i="1"/>
  <c r="BF625" i="1"/>
  <c r="BF614" i="1"/>
  <c r="BF617" i="1"/>
  <c r="BF604" i="1"/>
  <c r="BF596" i="1"/>
  <c r="BF595" i="1"/>
  <c r="BF600" i="1"/>
  <c r="BF597" i="1"/>
  <c r="BF594" i="1"/>
  <c r="BF583" i="1"/>
  <c r="BF605" i="1"/>
  <c r="BF601" i="1"/>
  <c r="BF589" i="1"/>
  <c r="BF582" i="1"/>
  <c r="BF581" i="1"/>
  <c r="BF574" i="1"/>
  <c r="BF564" i="1"/>
  <c r="BF598" i="1"/>
  <c r="BF592" i="1"/>
  <c r="BF587" i="1"/>
  <c r="BF585" i="1"/>
  <c r="BF573" i="1"/>
  <c r="BF572" i="1"/>
  <c r="BF566" i="1"/>
  <c r="BF571" i="1"/>
  <c r="BF584" i="1"/>
  <c r="BF591" i="1"/>
  <c r="BF569" i="1"/>
  <c r="BF599" i="1"/>
  <c r="BF588" i="1"/>
  <c r="BF578" i="1"/>
  <c r="BF561" i="1"/>
  <c r="BF560" i="1"/>
  <c r="BF558" i="1"/>
  <c r="BF606" i="1"/>
  <c r="BF541" i="1"/>
  <c r="BF525" i="1"/>
  <c r="BF562" i="1"/>
  <c r="BF540" i="1"/>
  <c r="BF534" i="1"/>
  <c r="BF543" i="1"/>
  <c r="BF524" i="1"/>
  <c r="BF559" i="1"/>
  <c r="BF536" i="1"/>
  <c r="BF523" i="1"/>
  <c r="BF526" i="1"/>
  <c r="BF521" i="1"/>
  <c r="BF539" i="1"/>
  <c r="BF529" i="1"/>
  <c r="BF520" i="1"/>
  <c r="BF542" i="1"/>
  <c r="BF486" i="1"/>
  <c r="BF494" i="1"/>
  <c r="BF493" i="1"/>
  <c r="BF482" i="1"/>
  <c r="BF533" i="1"/>
  <c r="BF496" i="1"/>
  <c r="BF492" i="1"/>
  <c r="BF522" i="1"/>
  <c r="BF491" i="1"/>
  <c r="BF508" i="1"/>
  <c r="BF504" i="1"/>
  <c r="BF502" i="1"/>
  <c r="BF488" i="1"/>
  <c r="BF509" i="1"/>
  <c r="BF507" i="1"/>
  <c r="BF503" i="1"/>
  <c r="BF485" i="1"/>
  <c r="BF483" i="1"/>
  <c r="BF463" i="1"/>
  <c r="BF460" i="1"/>
  <c r="BF468" i="1"/>
  <c r="BF462" i="1"/>
  <c r="BF477" i="1"/>
  <c r="BF470" i="1"/>
  <c r="BF467" i="1"/>
  <c r="BF481" i="1"/>
  <c r="BF476" i="1"/>
  <c r="BF469" i="1"/>
  <c r="BF452" i="1"/>
  <c r="BF480" i="1"/>
  <c r="BF479" i="1"/>
  <c r="BF478" i="1"/>
  <c r="BF473" i="1"/>
  <c r="BF471" i="1"/>
  <c r="BF465" i="1"/>
  <c r="BF464" i="1"/>
  <c r="BF459" i="1"/>
  <c r="BF456" i="1"/>
  <c r="BF455" i="1"/>
  <c r="BF448" i="1"/>
  <c r="BF441" i="1"/>
  <c r="BF437" i="1"/>
  <c r="BF429" i="1"/>
  <c r="BF425" i="1"/>
  <c r="BF415" i="1"/>
  <c r="BF389" i="1"/>
  <c r="BF421" i="1"/>
  <c r="BF391" i="1"/>
  <c r="BF387" i="1"/>
  <c r="BF446" i="1"/>
  <c r="BF442" i="1"/>
  <c r="BF424" i="1"/>
  <c r="BF388" i="1"/>
  <c r="BF472" i="1"/>
  <c r="BF444" i="1"/>
  <c r="BF406" i="1"/>
  <c r="BF461" i="1"/>
  <c r="BF449" i="1"/>
  <c r="BF447" i="1"/>
  <c r="BF443" i="1"/>
  <c r="BF431" i="1"/>
  <c r="BF418" i="1"/>
  <c r="BF399" i="1"/>
  <c r="BF395" i="1"/>
  <c r="BF445" i="1"/>
  <c r="BF436" i="1"/>
  <c r="BF411" i="1"/>
  <c r="BF432" i="1"/>
  <c r="BF417" i="1"/>
  <c r="BF408" i="1"/>
  <c r="BF434" i="1"/>
  <c r="BF375" i="1"/>
  <c r="BF369" i="1"/>
  <c r="BF365" i="1"/>
  <c r="BF359" i="1"/>
  <c r="BF354" i="1"/>
  <c r="BF373" i="1"/>
  <c r="BF368" i="1"/>
  <c r="BF343" i="1"/>
  <c r="BF329" i="1"/>
  <c r="BF322" i="1"/>
  <c r="BF416" i="1"/>
  <c r="BF370" i="1"/>
  <c r="BF333" i="1"/>
  <c r="BF331" i="1"/>
  <c r="BF347" i="1"/>
  <c r="BF327" i="1"/>
  <c r="BF346" i="1"/>
  <c r="BF341" i="1"/>
  <c r="BF335" i="1"/>
  <c r="BF332" i="1"/>
  <c r="BF412" i="1"/>
  <c r="BF377" i="1"/>
  <c r="BF376" i="1"/>
  <c r="BF366" i="1"/>
  <c r="BF364" i="1"/>
  <c r="BF358" i="1"/>
  <c r="BF349" i="1"/>
  <c r="BF342" i="1"/>
  <c r="BF340" i="1"/>
  <c r="BF336" i="1"/>
  <c r="BF323" i="1"/>
  <c r="BF317" i="1"/>
  <c r="BF304" i="1"/>
  <c r="BF385" i="1"/>
  <c r="BF293" i="1"/>
  <c r="BF265" i="1"/>
  <c r="BF255" i="1"/>
  <c r="BF316" i="1"/>
  <c r="BF311" i="1"/>
  <c r="BF281" i="1"/>
  <c r="BF351" i="1"/>
  <c r="BF310" i="1"/>
  <c r="BF308" i="1"/>
  <c r="BF294" i="1"/>
  <c r="BF283" i="1"/>
  <c r="BF282" i="1"/>
  <c r="BF274" i="1"/>
  <c r="BF268" i="1"/>
  <c r="BF267" i="1"/>
  <c r="BF337" i="1"/>
  <c r="BF278" i="1"/>
  <c r="BF273" i="1"/>
  <c r="BF324" i="1"/>
  <c r="BF314" i="1"/>
  <c r="BF306" i="1"/>
  <c r="BF277" i="1"/>
  <c r="BF320" i="1"/>
  <c r="BF313" i="1"/>
  <c r="BF305" i="1"/>
  <c r="BF300" i="1"/>
  <c r="BF263" i="1"/>
  <c r="BF262" i="1"/>
  <c r="BF309" i="1"/>
  <c r="BF249" i="1"/>
  <c r="BF240" i="1"/>
  <c r="BF228" i="1"/>
  <c r="BF221" i="1"/>
  <c r="BF220" i="1"/>
  <c r="BF199" i="1"/>
  <c r="BF269" i="1"/>
  <c r="BF256" i="1"/>
  <c r="BF253" i="1"/>
  <c r="BF248" i="1"/>
  <c r="BF242" i="1"/>
  <c r="BF202" i="1"/>
  <c r="BF251" i="1"/>
  <c r="BF247" i="1"/>
  <c r="BF246" i="1"/>
  <c r="BF244" i="1"/>
  <c r="BF217" i="1"/>
  <c r="BF315" i="1"/>
  <c r="BF252" i="1"/>
  <c r="BF250" i="1"/>
  <c r="BF226" i="1"/>
  <c r="BF223" i="1"/>
  <c r="BF216" i="1"/>
  <c r="BF318" i="1"/>
  <c r="BF233" i="1"/>
  <c r="BF219" i="1"/>
  <c r="BF215" i="1"/>
  <c r="BF214" i="1"/>
  <c r="BF254" i="1"/>
  <c r="BF236" i="1"/>
  <c r="BF235" i="1"/>
  <c r="BF224" i="1"/>
  <c r="BF213" i="1"/>
  <c r="BF212" i="1"/>
  <c r="BF211" i="1"/>
  <c r="BF210" i="1"/>
  <c r="BF245" i="1"/>
  <c r="BF241" i="1"/>
  <c r="BF203" i="1"/>
  <c r="BF181" i="1"/>
  <c r="BF157" i="1"/>
  <c r="BF156" i="1"/>
  <c r="BF155" i="1"/>
  <c r="BF197" i="1"/>
  <c r="BF196" i="1"/>
  <c r="BF194" i="1"/>
  <c r="BF183" i="1"/>
  <c r="BF172" i="1"/>
  <c r="BF193" i="1"/>
  <c r="BF173" i="1"/>
  <c r="BF148" i="1"/>
  <c r="BF195" i="1"/>
  <c r="BF189" i="1"/>
  <c r="BF177" i="1"/>
  <c r="BF153" i="1"/>
  <c r="BF141" i="1"/>
  <c r="BF162" i="1"/>
  <c r="BF207" i="1"/>
  <c r="BF178" i="1"/>
  <c r="BF165" i="1"/>
  <c r="BF185" i="1"/>
  <c r="BF179" i="1"/>
  <c r="BF159" i="1"/>
  <c r="BF145" i="1"/>
  <c r="BF142" i="1"/>
  <c r="BF158" i="1"/>
  <c r="BF144" i="1"/>
  <c r="BF137" i="1"/>
  <c r="BF125" i="1"/>
  <c r="BF118" i="1"/>
  <c r="BF94" i="1"/>
  <c r="BF81" i="1"/>
  <c r="BF184" i="1"/>
  <c r="BF154" i="1"/>
  <c r="BF111" i="1"/>
  <c r="BF108" i="1"/>
  <c r="BF104" i="1"/>
  <c r="BF96" i="1"/>
  <c r="BF78" i="1"/>
  <c r="BF164" i="1"/>
  <c r="BF139" i="1"/>
  <c r="BF131" i="1"/>
  <c r="BF127" i="1"/>
  <c r="BF124" i="1"/>
  <c r="BF120" i="1"/>
  <c r="BF109" i="1"/>
  <c r="BF87" i="1"/>
  <c r="BF85" i="1"/>
  <c r="BF182" i="1"/>
  <c r="BF84" i="1"/>
  <c r="BF126" i="1"/>
  <c r="BF113" i="1"/>
  <c r="BF82" i="1"/>
  <c r="BF73" i="1"/>
  <c r="BF98" i="1"/>
  <c r="BF163" i="1"/>
  <c r="BF129" i="1"/>
  <c r="BF106" i="1"/>
  <c r="BF99" i="1"/>
  <c r="BF95" i="1"/>
  <c r="BF89" i="1"/>
  <c r="BF72" i="1"/>
  <c r="BF35" i="1"/>
  <c r="BF180" i="1"/>
  <c r="BF42" i="1"/>
  <c r="BF40" i="1"/>
  <c r="BF24" i="1"/>
  <c r="BF22" i="1"/>
  <c r="BF19" i="1"/>
  <c r="BF76" i="1"/>
  <c r="BF70" i="1"/>
  <c r="BF39" i="1"/>
  <c r="BF75" i="1"/>
  <c r="BF38" i="1"/>
  <c r="BF101" i="1"/>
  <c r="BF45" i="1"/>
  <c r="BF16" i="1"/>
  <c r="BF80" i="1"/>
  <c r="BF71" i="1"/>
  <c r="BF26" i="1"/>
  <c r="BF74" i="1"/>
  <c r="BF32" i="1"/>
  <c r="BF11" i="1"/>
  <c r="BF8" i="1"/>
  <c r="BF18" i="1"/>
  <c r="BF21" i="1"/>
  <c r="BF4" i="1"/>
  <c r="BF14" i="1"/>
  <c r="BF20" i="1"/>
  <c r="BF7" i="1"/>
  <c r="BF13" i="1"/>
  <c r="BF6" i="1"/>
  <c r="BF79" i="1"/>
  <c r="BF62" i="1"/>
  <c r="BF136" i="1"/>
  <c r="BF440" i="1"/>
  <c r="BF12" i="1"/>
  <c r="BF630" i="1"/>
  <c r="BF152" i="1"/>
  <c r="BF50" i="1"/>
  <c r="BF490" i="1"/>
  <c r="BF261" i="1"/>
  <c r="BF103" i="1"/>
  <c r="BF10" i="1"/>
  <c r="BF135" i="1"/>
  <c r="BF123" i="1"/>
  <c r="BF122" i="1"/>
  <c r="BF289" i="1"/>
  <c r="BF673" i="1"/>
  <c r="BF258" i="1"/>
  <c r="BF636" i="1"/>
  <c r="BF414" i="1"/>
  <c r="BF422" i="1"/>
  <c r="BF29" i="1"/>
  <c r="BF545" i="1"/>
  <c r="BF627" i="1"/>
  <c r="BF410" i="1"/>
  <c r="BF632" i="1"/>
  <c r="BF264" i="1"/>
  <c r="BF497" i="1"/>
  <c r="BF528" i="1"/>
  <c r="BF150" i="1"/>
  <c r="BF77" i="1"/>
  <c r="BF65" i="1"/>
  <c r="BF3" i="1"/>
  <c r="BF616" i="1"/>
  <c r="BF115" i="1"/>
  <c r="BF121" i="1"/>
  <c r="BF367" i="1"/>
  <c r="BF631" i="1"/>
  <c r="BF626" i="1"/>
  <c r="BF556" i="1"/>
  <c r="BF288" i="1"/>
  <c r="BF43" i="1"/>
  <c r="BF204" i="1"/>
  <c r="BF257" i="1"/>
  <c r="BF355" i="1"/>
  <c r="BF326" i="1"/>
  <c r="BF303" i="1"/>
  <c r="BF275" i="1"/>
  <c r="BF570" i="1"/>
  <c r="BF97" i="1"/>
  <c r="BF603" i="1"/>
  <c r="BF380" i="1"/>
  <c r="BF608" i="1"/>
  <c r="BF576" i="1"/>
  <c r="BF553" i="1"/>
  <c r="BF517" i="1"/>
  <c r="BF648" i="1"/>
  <c r="BF161" i="1"/>
  <c r="BF555" i="1"/>
  <c r="BF557" i="1"/>
  <c r="BF394" i="1"/>
  <c r="BF297" i="1"/>
  <c r="BF46" i="1"/>
  <c r="BF506" i="1"/>
  <c r="BF69" i="1"/>
  <c r="BF296" i="1"/>
  <c r="BF107" i="1"/>
  <c r="BF47" i="1"/>
  <c r="BF670" i="1"/>
  <c r="BF134" i="1"/>
  <c r="BF191" i="1"/>
  <c r="BF653" i="1"/>
  <c r="BF30" i="1"/>
  <c r="BF63" i="1"/>
  <c r="BF237" i="1"/>
  <c r="BF176" i="1"/>
  <c r="BF298" i="1"/>
  <c r="BF371" i="1"/>
  <c r="BF270" i="1"/>
  <c r="BF260" i="1"/>
  <c r="BF83" i="1"/>
  <c r="BF64" i="1"/>
  <c r="BF353" i="1"/>
  <c r="BF548" i="1"/>
  <c r="BF138" i="1"/>
  <c r="BF357" i="1"/>
  <c r="BF291" i="1"/>
  <c r="BF513" i="1"/>
  <c r="BF188" i="1"/>
  <c r="BF328" i="1"/>
  <c r="BF645" i="1"/>
  <c r="BF112" i="1"/>
  <c r="BF372" i="1"/>
  <c r="BF537" i="1"/>
  <c r="BF166" i="1"/>
  <c r="BF428" i="1"/>
  <c r="BF567" i="1"/>
  <c r="BF209" i="1"/>
  <c r="BF5" i="1"/>
  <c r="BF360" i="1"/>
  <c r="BF68" i="1"/>
  <c r="BF393" i="1"/>
  <c r="BF230" i="1"/>
  <c r="BF649" i="1"/>
  <c r="BF495" i="1"/>
  <c r="BF54" i="1"/>
  <c r="BF397" i="1"/>
  <c r="BF475" i="1"/>
  <c r="BF287" i="1"/>
  <c r="BF382" i="1"/>
  <c r="BF352" i="1"/>
  <c r="BF147" i="1"/>
  <c r="BF396" i="1"/>
  <c r="BF426" i="1"/>
  <c r="BF650" i="1"/>
  <c r="BF419" i="1"/>
  <c r="BF52" i="1"/>
  <c r="BF350" i="1"/>
  <c r="BF575" i="1"/>
  <c r="BF48" i="1"/>
  <c r="BF168" i="1"/>
  <c r="BF286" i="1"/>
  <c r="BF149" i="1"/>
  <c r="BF615" i="1"/>
  <c r="BF402" i="1"/>
  <c r="BF272" i="1"/>
  <c r="BF28" i="1"/>
  <c r="BF186" i="1"/>
  <c r="BF498" i="1"/>
  <c r="BF53" i="1"/>
  <c r="BF532" i="1"/>
  <c r="BF232" i="1"/>
  <c r="BF34" i="1"/>
  <c r="BF500" i="1"/>
  <c r="BF119" i="1"/>
  <c r="BF117" i="1"/>
  <c r="BF547" i="1"/>
  <c r="BF519" i="1"/>
  <c r="BF36" i="1"/>
  <c r="BF586" i="1"/>
  <c r="BF633" i="1"/>
  <c r="BF644" i="1"/>
  <c r="BF91" i="1"/>
  <c r="BF140" i="1"/>
  <c r="BF206" i="1"/>
  <c r="BF413" i="1"/>
  <c r="BF238" i="1"/>
  <c r="BF90" i="1"/>
  <c r="BF607" i="1"/>
  <c r="BF116" i="1"/>
  <c r="BF363" i="1"/>
  <c r="BF330" i="1"/>
  <c r="BF321" i="1"/>
  <c r="BF295" i="1"/>
  <c r="BF677" i="1"/>
  <c r="BF427" i="1"/>
  <c r="BF530" i="1"/>
  <c r="BF67" i="1"/>
  <c r="BF266" i="1"/>
  <c r="BF102" i="1"/>
  <c r="BF438" i="1"/>
  <c r="BF551" i="1"/>
  <c r="BF290" i="1"/>
  <c r="BF516" i="1"/>
  <c r="BF538" i="1"/>
  <c r="BF25" i="1"/>
  <c r="BF15" i="1"/>
  <c r="BF51" i="1"/>
  <c r="BF531" i="1"/>
  <c r="BF339" i="1"/>
  <c r="BF609" i="1"/>
  <c r="BF198" i="1"/>
  <c r="BF60" i="1"/>
  <c r="BF133" i="1"/>
  <c r="BF280" i="1"/>
  <c r="BF635" i="1"/>
  <c r="BF362" i="1"/>
  <c r="BF435" i="1"/>
  <c r="BF602" i="1"/>
  <c r="BF44" i="1"/>
  <c r="BF284" i="1"/>
  <c r="BF55" i="1"/>
  <c r="BF361" i="1"/>
  <c r="BF420" i="1"/>
  <c r="BF381" i="1"/>
  <c r="BF622" i="1"/>
  <c r="BF390" i="1"/>
  <c r="BF634" i="1"/>
  <c r="BF451" i="1"/>
  <c r="BF546" i="1"/>
  <c r="BF58" i="1"/>
  <c r="BF66" i="1"/>
  <c r="BF170" i="1"/>
  <c r="BF243" i="1"/>
  <c r="BF511" i="1"/>
  <c r="BF404" i="1"/>
  <c r="BF590" i="1"/>
  <c r="BF143" i="1"/>
  <c r="BF405" i="1"/>
  <c r="BF17" i="1"/>
  <c r="BF458" i="1"/>
  <c r="BF392" i="1"/>
  <c r="BF430" i="1"/>
  <c r="BF637" i="1"/>
  <c r="BF225" i="1"/>
  <c r="BF657" i="1"/>
  <c r="BF27" i="1"/>
  <c r="BF319" i="1"/>
  <c r="BF307" i="1"/>
  <c r="BF619" i="1"/>
  <c r="BF105" i="1"/>
  <c r="BF379" i="1"/>
  <c r="BF239" i="1"/>
  <c r="BF279" i="1"/>
  <c r="BF579" i="1"/>
  <c r="BF518" i="1"/>
  <c r="BF33" i="1"/>
  <c r="BF338" i="1"/>
  <c r="BF623" i="1"/>
  <c r="BF169" i="1"/>
  <c r="BF100" i="1"/>
  <c r="BF550" i="1"/>
  <c r="BF487" i="1"/>
  <c r="BF301" i="1"/>
  <c r="BF489" i="1"/>
  <c r="BF549" i="1"/>
  <c r="BF299" i="1"/>
  <c r="BF386" i="1"/>
  <c r="BF37" i="1"/>
  <c r="BF450" i="1"/>
  <c r="BF403" i="1"/>
  <c r="BF205" i="1"/>
  <c r="BF229" i="1"/>
  <c r="BF552" i="1"/>
  <c r="BF554" i="1"/>
  <c r="BF577" i="1"/>
  <c r="BF466" i="1"/>
  <c r="BF167" i="1"/>
  <c r="BF499" i="1"/>
  <c r="BF356" i="1"/>
  <c r="BF218" i="1"/>
  <c r="BF200" i="1"/>
  <c r="BF132" i="1"/>
  <c r="BF474" i="1"/>
  <c r="BF646" i="1"/>
  <c r="BF515" i="1"/>
  <c r="BF374" i="1"/>
  <c r="BF276" i="1"/>
  <c r="BF231" i="1"/>
  <c r="BF31" i="1"/>
  <c r="BF580" i="1"/>
  <c r="BF302" i="1"/>
  <c r="BF130" i="1"/>
  <c r="BF9" i="1"/>
  <c r="BF41" i="1"/>
  <c r="BF563" i="1"/>
  <c r="BF59" i="1"/>
  <c r="BF400" i="1"/>
  <c r="BF201" i="1"/>
  <c r="BF175" i="1"/>
  <c r="BF259" i="1"/>
  <c r="BF661" i="1"/>
  <c r="BF222" i="1"/>
  <c r="BF510" i="1"/>
  <c r="BF565" i="1"/>
  <c r="BF383" i="1"/>
  <c r="BF292" i="1"/>
  <c r="BF512" i="1"/>
  <c r="BF484" i="1"/>
  <c r="BF56" i="1"/>
  <c r="BF628" i="1"/>
  <c r="BF662" i="1"/>
  <c r="BF344" i="1"/>
  <c r="BF514" i="1"/>
  <c r="BF312" i="1"/>
  <c r="BF527" i="1"/>
  <c r="BF174" i="1"/>
  <c r="BF271" i="1"/>
  <c r="BF439" i="1"/>
  <c r="BF49" i="1"/>
  <c r="BF171" i="1"/>
  <c r="BF398" i="1"/>
  <c r="BF285" i="1"/>
  <c r="BF23" i="1"/>
  <c r="BF227" i="1"/>
  <c r="BF651" i="1"/>
  <c r="BF128" i="1"/>
  <c r="BF325" i="1"/>
  <c r="BF234" i="1"/>
  <c r="BF378" i="1"/>
  <c r="BF88" i="1"/>
  <c r="BF613" i="1"/>
  <c r="BF568" i="1"/>
  <c r="BF345" i="1"/>
  <c r="BF190" i="1"/>
  <c r="BF423" i="1"/>
  <c r="BF92" i="1"/>
  <c r="BF348" i="1"/>
  <c r="BF160" i="1"/>
  <c r="BF208" i="1"/>
  <c r="BF401" i="1"/>
  <c r="BF151" i="1"/>
  <c r="BF453" i="1"/>
  <c r="BF647" i="1"/>
  <c r="BF544" i="1"/>
  <c r="BF384" i="1"/>
  <c r="BF57" i="1"/>
  <c r="BF110" i="1"/>
  <c r="BJ648" i="1"/>
  <c r="BJ675" i="1"/>
  <c r="BJ656" i="1"/>
  <c r="BJ651" i="1"/>
  <c r="BJ664" i="1"/>
  <c r="BJ659" i="1"/>
  <c r="BJ646" i="1"/>
  <c r="BJ672" i="1"/>
  <c r="BJ649" i="1"/>
  <c r="BJ671" i="1"/>
  <c r="BJ674" i="1"/>
  <c r="BJ673" i="1"/>
  <c r="BJ670" i="1"/>
  <c r="BJ654" i="1"/>
  <c r="BJ644" i="1"/>
  <c r="BJ677" i="1"/>
  <c r="BJ658" i="1"/>
  <c r="BJ640" i="1"/>
  <c r="BJ639" i="1"/>
  <c r="BJ638" i="1"/>
  <c r="BJ637" i="1"/>
  <c r="BJ650" i="1"/>
  <c r="BJ635" i="1"/>
  <c r="BJ624" i="1"/>
  <c r="BJ618" i="1"/>
  <c r="BJ626" i="1"/>
  <c r="BJ653" i="1"/>
  <c r="BJ643" i="1"/>
  <c r="BJ652" i="1"/>
  <c r="BJ642" i="1"/>
  <c r="BJ666" i="1"/>
  <c r="BJ655" i="1"/>
  <c r="BJ647" i="1"/>
  <c r="BJ641" i="1"/>
  <c r="BJ627" i="1"/>
  <c r="BJ623" i="1"/>
  <c r="BJ609" i="1"/>
  <c r="BJ619" i="1"/>
  <c r="BJ614" i="1"/>
  <c r="BJ608" i="1"/>
  <c r="BJ604" i="1"/>
  <c r="BJ599" i="1"/>
  <c r="BJ595" i="1"/>
  <c r="BJ615" i="1"/>
  <c r="BJ612" i="1"/>
  <c r="BJ621" i="1"/>
  <c r="BJ581" i="1"/>
  <c r="BJ603" i="1"/>
  <c r="BJ602" i="1"/>
  <c r="BJ598" i="1"/>
  <c r="BJ587" i="1"/>
  <c r="BJ594" i="1"/>
  <c r="BJ583" i="1"/>
  <c r="BJ579" i="1"/>
  <c r="BJ576" i="1"/>
  <c r="BJ575" i="1"/>
  <c r="BJ569" i="1"/>
  <c r="BJ561" i="1"/>
  <c r="BJ560" i="1"/>
  <c r="BJ568" i="1"/>
  <c r="BJ558" i="1"/>
  <c r="BJ589" i="1"/>
  <c r="BJ578" i="1"/>
  <c r="BJ559" i="1"/>
  <c r="BJ588" i="1"/>
  <c r="BJ585" i="1"/>
  <c r="BJ562" i="1"/>
  <c r="BJ565" i="1"/>
  <c r="BJ564" i="1"/>
  <c r="BJ545" i="1"/>
  <c r="BJ543" i="1"/>
  <c r="BJ523" i="1"/>
  <c r="BJ526" i="1"/>
  <c r="BJ521" i="1"/>
  <c r="BJ529" i="1"/>
  <c r="BJ528" i="1"/>
  <c r="BJ538" i="1"/>
  <c r="BJ533" i="1"/>
  <c r="BJ522" i="1"/>
  <c r="BJ520" i="1"/>
  <c r="BJ531" i="1"/>
  <c r="BJ525" i="1"/>
  <c r="BJ534" i="1"/>
  <c r="BJ532" i="1"/>
  <c r="BJ524" i="1"/>
  <c r="BJ508" i="1"/>
  <c r="BJ504" i="1"/>
  <c r="BJ502" i="1"/>
  <c r="BJ497" i="1"/>
  <c r="BJ490" i="1"/>
  <c r="BJ509" i="1"/>
  <c r="BJ507" i="1"/>
  <c r="BJ503" i="1"/>
  <c r="BJ484" i="1"/>
  <c r="BJ510" i="1"/>
  <c r="BJ498" i="1"/>
  <c r="BJ486" i="1"/>
  <c r="BJ571" i="1"/>
  <c r="BJ494" i="1"/>
  <c r="BJ483" i="1"/>
  <c r="BJ496" i="1"/>
  <c r="BJ489" i="1"/>
  <c r="BJ479" i="1"/>
  <c r="BJ478" i="1"/>
  <c r="BJ475" i="1"/>
  <c r="BJ458" i="1"/>
  <c r="BJ452" i="1"/>
  <c r="BJ495" i="1"/>
  <c r="BJ480" i="1"/>
  <c r="BJ473" i="1"/>
  <c r="BJ471" i="1"/>
  <c r="BJ464" i="1"/>
  <c r="BJ459" i="1"/>
  <c r="BJ511" i="1"/>
  <c r="BJ499" i="1"/>
  <c r="BJ472" i="1"/>
  <c r="BJ453" i="1"/>
  <c r="BJ463" i="1"/>
  <c r="BJ461" i="1"/>
  <c r="BJ460" i="1"/>
  <c r="BJ468" i="1"/>
  <c r="BJ462" i="1"/>
  <c r="BJ470" i="1"/>
  <c r="BJ431" i="1"/>
  <c r="BJ404" i="1"/>
  <c r="BJ395" i="1"/>
  <c r="BJ430" i="1"/>
  <c r="BJ405" i="1"/>
  <c r="BJ435" i="1"/>
  <c r="BJ408" i="1"/>
  <c r="BJ412" i="1"/>
  <c r="BJ410" i="1"/>
  <c r="BJ386" i="1"/>
  <c r="BJ469" i="1"/>
  <c r="BJ429" i="1"/>
  <c r="BJ400" i="1"/>
  <c r="BJ437" i="1"/>
  <c r="BJ428" i="1"/>
  <c r="BJ401" i="1"/>
  <c r="BJ438" i="1"/>
  <c r="BJ424" i="1"/>
  <c r="BJ402" i="1"/>
  <c r="BJ347" i="1"/>
  <c r="BJ346" i="1"/>
  <c r="BJ335" i="1"/>
  <c r="BJ332" i="1"/>
  <c r="BJ391" i="1"/>
  <c r="BJ390" i="1"/>
  <c r="BJ377" i="1"/>
  <c r="BJ376" i="1"/>
  <c r="BJ374" i="1"/>
  <c r="BJ371" i="1"/>
  <c r="BJ358" i="1"/>
  <c r="BJ357" i="1"/>
  <c r="BJ340" i="1"/>
  <c r="BJ388" i="1"/>
  <c r="BJ378" i="1"/>
  <c r="BJ366" i="1"/>
  <c r="BJ364" i="1"/>
  <c r="BJ349" i="1"/>
  <c r="BJ338" i="1"/>
  <c r="BJ337" i="1"/>
  <c r="BJ389" i="1"/>
  <c r="BJ375" i="1"/>
  <c r="BJ369" i="1"/>
  <c r="BJ365" i="1"/>
  <c r="BJ359" i="1"/>
  <c r="BJ355" i="1"/>
  <c r="BJ373" i="1"/>
  <c r="BJ352" i="1"/>
  <c r="BJ343" i="1"/>
  <c r="BJ339" i="1"/>
  <c r="BJ329" i="1"/>
  <c r="BJ403" i="1"/>
  <c r="BJ370" i="1"/>
  <c r="BJ353" i="1"/>
  <c r="BJ333" i="1"/>
  <c r="BJ331" i="1"/>
  <c r="BJ308" i="1"/>
  <c r="BJ299" i="1"/>
  <c r="BJ297" i="1"/>
  <c r="BJ294" i="1"/>
  <c r="BJ288" i="1"/>
  <c r="BJ282" i="1"/>
  <c r="BJ387" i="1"/>
  <c r="BJ314" i="1"/>
  <c r="BJ306" i="1"/>
  <c r="BJ301" i="1"/>
  <c r="BJ285" i="1"/>
  <c r="BJ277" i="1"/>
  <c r="BJ257" i="1"/>
  <c r="BJ356" i="1"/>
  <c r="BJ326" i="1"/>
  <c r="BJ305" i="1"/>
  <c r="BJ303" i="1"/>
  <c r="BJ300" i="1"/>
  <c r="BJ290" i="1"/>
  <c r="BJ313" i="1"/>
  <c r="BJ298" i="1"/>
  <c r="BJ287" i="1"/>
  <c r="BJ263" i="1"/>
  <c r="BJ345" i="1"/>
  <c r="BJ317" i="1"/>
  <c r="BJ309" i="1"/>
  <c r="BJ304" i="1"/>
  <c r="BJ284" i="1"/>
  <c r="BJ261" i="1"/>
  <c r="BJ256" i="1"/>
  <c r="BJ307" i="1"/>
  <c r="BJ295" i="1"/>
  <c r="BJ293" i="1"/>
  <c r="BJ289" i="1"/>
  <c r="BJ265" i="1"/>
  <c r="BJ330" i="1"/>
  <c r="BJ316" i="1"/>
  <c r="BJ292" i="1"/>
  <c r="BJ286" i="1"/>
  <c r="BJ291" i="1"/>
  <c r="BJ283" i="1"/>
  <c r="BJ226" i="1"/>
  <c r="BJ223" i="1"/>
  <c r="BJ217" i="1"/>
  <c r="BJ274" i="1"/>
  <c r="BJ270" i="1"/>
  <c r="BJ222" i="1"/>
  <c r="BJ219" i="1"/>
  <c r="BJ216" i="1"/>
  <c r="BJ215" i="1"/>
  <c r="BJ225" i="1"/>
  <c r="BJ224" i="1"/>
  <c r="BJ211" i="1"/>
  <c r="BJ210" i="1"/>
  <c r="BJ245" i="1"/>
  <c r="BJ241" i="1"/>
  <c r="BJ218" i="1"/>
  <c r="BJ228" i="1"/>
  <c r="BJ220" i="1"/>
  <c r="BJ242" i="1"/>
  <c r="BJ310" i="1"/>
  <c r="BJ244" i="1"/>
  <c r="BJ198" i="1"/>
  <c r="BJ177" i="1"/>
  <c r="BJ162" i="1"/>
  <c r="BJ190" i="1"/>
  <c r="BJ178" i="1"/>
  <c r="BJ179" i="1"/>
  <c r="BJ165" i="1"/>
  <c r="BJ151" i="1"/>
  <c r="BJ134" i="1"/>
  <c r="BJ199" i="1"/>
  <c r="BJ184" i="1"/>
  <c r="BJ182" i="1"/>
  <c r="BJ164" i="1"/>
  <c r="BJ163" i="1"/>
  <c r="BJ158" i="1"/>
  <c r="BJ149" i="1"/>
  <c r="BJ144" i="1"/>
  <c r="BJ142" i="1"/>
  <c r="BJ136" i="1"/>
  <c r="BJ181" i="1"/>
  <c r="BJ157" i="1"/>
  <c r="BJ196" i="1"/>
  <c r="BJ188" i="1"/>
  <c r="BJ183" i="1"/>
  <c r="BJ172" i="1"/>
  <c r="BJ152" i="1"/>
  <c r="BJ193" i="1"/>
  <c r="BJ173" i="1"/>
  <c r="BJ156" i="1"/>
  <c r="BJ155" i="1"/>
  <c r="BJ140" i="1"/>
  <c r="BJ195" i="1"/>
  <c r="BJ150" i="1"/>
  <c r="BJ147" i="1"/>
  <c r="BJ131" i="1"/>
  <c r="BJ126" i="1"/>
  <c r="BJ97" i="1"/>
  <c r="BJ90" i="1"/>
  <c r="BJ82" i="1"/>
  <c r="BJ191" i="1"/>
  <c r="BJ153" i="1"/>
  <c r="BJ112" i="1"/>
  <c r="BJ102" i="1"/>
  <c r="BJ101" i="1"/>
  <c r="BJ64" i="1"/>
  <c r="BJ202" i="1"/>
  <c r="BJ121" i="1"/>
  <c r="BJ100" i="1"/>
  <c r="BJ98" i="1"/>
  <c r="BJ65" i="1"/>
  <c r="BJ129" i="1"/>
  <c r="BJ106" i="1"/>
  <c r="BJ99" i="1"/>
  <c r="BJ95" i="1"/>
  <c r="BJ189" i="1"/>
  <c r="BJ123" i="1"/>
  <c r="BJ118" i="1"/>
  <c r="BJ115" i="1"/>
  <c r="BJ94" i="1"/>
  <c r="BJ203" i="1"/>
  <c r="BJ137" i="1"/>
  <c r="BJ135" i="1"/>
  <c r="BJ127" i="1"/>
  <c r="BJ124" i="1"/>
  <c r="BJ120" i="1"/>
  <c r="BJ109" i="1"/>
  <c r="BJ60" i="1"/>
  <c r="BJ122" i="1"/>
  <c r="BJ116" i="1"/>
  <c r="BJ57" i="1"/>
  <c r="BJ49" i="1"/>
  <c r="BJ50" i="1"/>
  <c r="BJ38" i="1"/>
  <c r="BJ111" i="1"/>
  <c r="BJ59" i="1"/>
  <c r="BJ51" i="1"/>
  <c r="BJ11" i="1"/>
  <c r="BJ108" i="1"/>
  <c r="BJ52" i="1"/>
  <c r="BJ85" i="1"/>
  <c r="BJ78" i="1"/>
  <c r="BJ58" i="1"/>
  <c r="BJ53" i="1"/>
  <c r="BJ44" i="1"/>
  <c r="BJ35" i="1"/>
  <c r="BJ54" i="1"/>
  <c r="BJ46" i="1"/>
  <c r="BJ43" i="1"/>
  <c r="BJ36" i="1"/>
  <c r="BJ33" i="1"/>
  <c r="BJ66" i="1"/>
  <c r="BJ55" i="1"/>
  <c r="BJ47" i="1"/>
  <c r="BJ40" i="1"/>
  <c r="BJ34" i="1"/>
  <c r="BJ30" i="1"/>
  <c r="BJ24" i="1"/>
  <c r="BJ22" i="1"/>
  <c r="BJ19" i="1"/>
  <c r="BJ96" i="1"/>
  <c r="BJ63" i="1"/>
  <c r="BJ62" i="1"/>
  <c r="BJ56" i="1"/>
  <c r="BJ48" i="1"/>
  <c r="BJ41" i="1"/>
  <c r="BJ39" i="1"/>
  <c r="BJ37" i="1"/>
  <c r="BJ21" i="1"/>
  <c r="BJ16" i="1"/>
  <c r="BJ31" i="1"/>
  <c r="BJ9" i="1"/>
  <c r="BJ6" i="1"/>
  <c r="BJ5" i="1"/>
  <c r="BJ8" i="1"/>
  <c r="BJ23" i="1"/>
  <c r="BJ3" i="1"/>
  <c r="BJ18" i="1"/>
  <c r="BJ10" i="1"/>
  <c r="BJ4" i="1"/>
  <c r="BJ617" i="1"/>
  <c r="BJ616" i="1"/>
  <c r="BJ553" i="1"/>
  <c r="BJ148" i="1"/>
  <c r="BJ42" i="1"/>
  <c r="BJ72" i="1"/>
  <c r="BJ537" i="1"/>
  <c r="BJ631" i="1"/>
  <c r="BJ592" i="1"/>
  <c r="BJ67" i="1"/>
  <c r="BJ419" i="1"/>
  <c r="BJ542" i="1"/>
  <c r="BJ415" i="1"/>
  <c r="BJ194" i="1"/>
  <c r="BJ586" i="1"/>
  <c r="BJ551" i="1"/>
  <c r="BJ91" i="1"/>
  <c r="BJ145" i="1"/>
  <c r="BJ341" i="1"/>
  <c r="BJ174" i="1"/>
  <c r="BJ360" i="1"/>
  <c r="BJ159" i="1"/>
  <c r="BJ566" i="1"/>
  <c r="BJ379" i="1"/>
  <c r="BJ280" i="1"/>
  <c r="BJ393" i="1"/>
  <c r="BJ324" i="1"/>
  <c r="BJ363" i="1"/>
  <c r="BJ380" i="1"/>
  <c r="BJ233" i="1"/>
  <c r="BJ600" i="1"/>
  <c r="BJ382" i="1"/>
  <c r="BJ7" i="1"/>
  <c r="BJ268" i="1"/>
  <c r="BJ318" i="1"/>
  <c r="BJ73" i="1"/>
  <c r="BJ517" i="1"/>
  <c r="BJ441" i="1"/>
  <c r="BJ506" i="1"/>
  <c r="BJ45" i="1"/>
  <c r="BJ530" i="1"/>
  <c r="BJ630" i="1"/>
  <c r="BJ547" i="1"/>
  <c r="BJ567" i="1"/>
  <c r="BJ465" i="1"/>
  <c r="BJ25" i="1"/>
  <c r="BJ237" i="1"/>
  <c r="BJ176" i="1"/>
  <c r="BJ422" i="1"/>
  <c r="BJ596" i="1"/>
  <c r="BJ416" i="1"/>
  <c r="BJ264" i="1"/>
  <c r="BJ362" i="1"/>
  <c r="BJ321" i="1"/>
  <c r="BJ84" i="1"/>
  <c r="BJ397" i="1"/>
  <c r="BJ398" i="1"/>
  <c r="BJ328" i="1"/>
  <c r="BJ278" i="1"/>
  <c r="BJ79" i="1"/>
  <c r="BJ427" i="1"/>
  <c r="BJ385" i="1"/>
  <c r="BJ493" i="1"/>
  <c r="BJ139" i="1"/>
  <c r="BJ167" i="1"/>
  <c r="BJ396" i="1"/>
  <c r="BJ584" i="1"/>
  <c r="BJ432" i="1"/>
  <c r="BJ154" i="1"/>
  <c r="BJ593" i="1"/>
  <c r="BJ204" i="1"/>
  <c r="BJ482" i="1"/>
  <c r="BJ250" i="1"/>
  <c r="BJ350" i="1"/>
  <c r="BJ71" i="1"/>
  <c r="BJ235" i="1"/>
  <c r="BJ413" i="1"/>
  <c r="BJ572" i="1"/>
  <c r="BJ26" i="1"/>
  <c r="BJ185" i="1"/>
  <c r="BJ275" i="1"/>
  <c r="BJ251" i="1"/>
  <c r="BJ570" i="1"/>
  <c r="BJ607" i="1"/>
  <c r="BJ168" i="1"/>
  <c r="BJ425" i="1"/>
  <c r="BJ253" i="1"/>
  <c r="BJ70" i="1"/>
  <c r="BJ436" i="1"/>
  <c r="BJ539" i="1"/>
  <c r="BJ171" i="1"/>
  <c r="BJ186" i="1"/>
  <c r="BJ625" i="1"/>
  <c r="BJ645" i="1"/>
  <c r="BJ232" i="1"/>
  <c r="BJ555" i="1"/>
  <c r="BJ76" i="1"/>
  <c r="BJ367" i="1"/>
  <c r="BJ117" i="1"/>
  <c r="BJ361" i="1"/>
  <c r="BJ266" i="1"/>
  <c r="BJ342" i="1"/>
  <c r="BJ15" i="1"/>
  <c r="BJ206" i="1"/>
  <c r="BJ606" i="1"/>
  <c r="BJ434" i="1"/>
  <c r="BJ613" i="1"/>
  <c r="BJ610" i="1"/>
  <c r="BJ549" i="1"/>
  <c r="BJ260" i="1"/>
  <c r="BJ83" i="1"/>
  <c r="BJ133" i="1"/>
  <c r="BJ420" i="1"/>
  <c r="BJ323" i="1"/>
  <c r="BJ214" i="1"/>
  <c r="BJ77" i="1"/>
  <c r="BJ322" i="1"/>
  <c r="BJ557" i="1"/>
  <c r="BJ442" i="1"/>
  <c r="BJ69" i="1"/>
  <c r="BJ13" i="1"/>
  <c r="BJ447" i="1"/>
  <c r="BJ20" i="1"/>
  <c r="BJ258" i="1"/>
  <c r="BJ636" i="1"/>
  <c r="BJ541" i="1"/>
  <c r="BJ597" i="1"/>
  <c r="BJ411" i="1"/>
  <c r="BJ238" i="1"/>
  <c r="BJ406" i="1"/>
  <c r="BJ439" i="1"/>
  <c r="BJ230" i="1"/>
  <c r="BJ311" i="1"/>
  <c r="BJ246" i="1"/>
  <c r="BJ89" i="1"/>
  <c r="BJ383" i="1"/>
  <c r="BJ81" i="1"/>
  <c r="BJ252" i="1"/>
  <c r="BJ161" i="1"/>
  <c r="BJ394" i="1"/>
  <c r="BJ254" i="1"/>
  <c r="BJ440" i="1"/>
  <c r="BJ620" i="1"/>
  <c r="BJ556" i="1"/>
  <c r="BJ455" i="1"/>
  <c r="BJ75" i="1"/>
  <c r="BJ665" i="1"/>
  <c r="BJ527" i="1"/>
  <c r="BJ209" i="1"/>
  <c r="BJ88" i="1"/>
  <c r="BJ354" i="1"/>
  <c r="BJ262" i="1"/>
  <c r="BJ582" i="1"/>
  <c r="BJ548" i="1"/>
  <c r="BJ207" i="1"/>
  <c r="BJ448" i="1"/>
  <c r="BJ255" i="1"/>
  <c r="BJ166" i="1"/>
  <c r="BJ500" i="1"/>
  <c r="BJ107" i="1"/>
  <c r="BJ119" i="1"/>
  <c r="BJ221" i="1"/>
  <c r="BJ467" i="1"/>
  <c r="BJ633" i="1"/>
  <c r="BJ629" i="1"/>
  <c r="BJ236" i="1"/>
  <c r="BJ421" i="1"/>
  <c r="BJ320" i="1"/>
  <c r="BJ68" i="1"/>
  <c r="BJ271" i="1"/>
  <c r="BJ476" i="1"/>
  <c r="BJ632" i="1"/>
  <c r="BJ138" i="1"/>
  <c r="BJ125" i="1"/>
  <c r="BJ676" i="1"/>
  <c r="BJ212" i="1"/>
  <c r="BJ28" i="1"/>
  <c r="BJ513" i="1"/>
  <c r="BJ381" i="1"/>
  <c r="BJ540" i="1"/>
  <c r="BJ660" i="1"/>
  <c r="BJ87" i="1"/>
  <c r="BJ449" i="1"/>
  <c r="BJ481" i="1"/>
  <c r="BJ605" i="1"/>
  <c r="BJ348" i="1"/>
  <c r="BJ474" i="1"/>
  <c r="BJ451" i="1"/>
  <c r="BJ573" i="1"/>
  <c r="BJ169" i="1"/>
  <c r="BJ229" i="1"/>
  <c r="BJ14" i="1"/>
  <c r="BJ110" i="1"/>
  <c r="BJ259" i="1"/>
  <c r="BJ516" i="1"/>
  <c r="BJ180" i="1"/>
  <c r="BJ446" i="1"/>
  <c r="BJ32" i="1"/>
  <c r="BJ515" i="1"/>
  <c r="BJ536" i="1"/>
  <c r="BJ344" i="1"/>
  <c r="BJ492" i="1"/>
  <c r="BJ601" i="1"/>
  <c r="BJ267" i="1"/>
  <c r="BJ574" i="1"/>
  <c r="BJ399" i="1"/>
  <c r="BJ296" i="1"/>
  <c r="BJ414" i="1"/>
  <c r="BJ160" i="1"/>
  <c r="BJ546" i="1"/>
  <c r="BJ248" i="1"/>
  <c r="BJ104" i="1"/>
  <c r="BJ231" i="1"/>
  <c r="BJ170" i="1"/>
  <c r="BJ249" i="1"/>
  <c r="BJ273" i="1"/>
  <c r="BJ577" i="1"/>
  <c r="BJ611" i="1"/>
  <c r="BJ372" i="1"/>
  <c r="BJ272" i="1"/>
  <c r="BJ281" i="1"/>
  <c r="BJ17" i="1"/>
  <c r="BJ336" i="1"/>
  <c r="BJ92" i="1"/>
  <c r="BJ456" i="1"/>
  <c r="BJ208" i="1"/>
  <c r="BJ141" i="1"/>
  <c r="BJ418" i="1"/>
  <c r="BJ327" i="1"/>
  <c r="BJ544" i="1"/>
  <c r="BJ384" i="1"/>
  <c r="BJ312" i="1"/>
  <c r="BJ445" i="1"/>
  <c r="BJ667" i="1"/>
  <c r="BJ234" i="1"/>
  <c r="BJ485" i="1"/>
  <c r="BJ661" i="1"/>
  <c r="BJ113" i="1"/>
  <c r="BJ240" i="1"/>
  <c r="BJ443" i="1"/>
  <c r="BJ591" i="1"/>
  <c r="BJ518" i="1"/>
  <c r="BJ80" i="1"/>
  <c r="BJ491" i="1"/>
  <c r="BJ319" i="1"/>
  <c r="BJ444" i="1"/>
  <c r="BJ205" i="1"/>
  <c r="BJ247" i="1"/>
  <c r="BJ213" i="1"/>
  <c r="BJ668" i="1"/>
  <c r="BJ669" i="1"/>
  <c r="BJ426" i="1"/>
  <c r="BJ488" i="1"/>
  <c r="BJ423" i="1"/>
  <c r="BJ622" i="1"/>
  <c r="BJ227" i="1"/>
  <c r="BJ392" i="1"/>
  <c r="BJ27" i="1"/>
  <c r="BJ450" i="1"/>
  <c r="BJ276" i="1"/>
  <c r="BJ269" i="1"/>
  <c r="BJ487" i="1"/>
  <c r="BJ325" i="1"/>
  <c r="BJ197" i="1"/>
  <c r="BJ201" i="1"/>
  <c r="BJ590" i="1"/>
  <c r="BJ175" i="1"/>
  <c r="BJ143" i="1"/>
  <c r="BJ29" i="1"/>
  <c r="BJ351" i="1"/>
  <c r="BJ200" i="1"/>
  <c r="BJ279" i="1"/>
  <c r="BJ634" i="1"/>
  <c r="BJ512" i="1"/>
  <c r="BJ657" i="1"/>
  <c r="BJ628" i="1"/>
  <c r="BJ243" i="1"/>
  <c r="BJ550" i="1"/>
  <c r="BJ105" i="1"/>
  <c r="BJ663" i="1"/>
  <c r="BJ12" i="1"/>
  <c r="BJ519" i="1"/>
  <c r="BJ103" i="1"/>
  <c r="BJ368" i="1"/>
  <c r="BJ417" i="1"/>
  <c r="BJ132" i="1"/>
  <c r="BJ239" i="1"/>
  <c r="BJ74" i="1"/>
  <c r="BJ662" i="1"/>
  <c r="BJ580" i="1"/>
  <c r="BJ302" i="1"/>
  <c r="BJ552" i="1"/>
  <c r="BJ514" i="1"/>
  <c r="BJ554" i="1"/>
  <c r="BJ130" i="1"/>
  <c r="BJ477" i="1"/>
  <c r="BJ128" i="1"/>
  <c r="BJ563" i="1"/>
  <c r="BJ315" i="1"/>
  <c r="BJ466" i="1"/>
  <c r="BH677" i="1"/>
  <c r="BH666" i="1"/>
  <c r="BH653" i="1"/>
  <c r="BH650" i="1"/>
  <c r="BH669" i="1"/>
  <c r="BH668" i="1"/>
  <c r="BH655" i="1"/>
  <c r="BH665" i="1"/>
  <c r="BH648" i="1"/>
  <c r="BH660" i="1"/>
  <c r="BH651" i="1"/>
  <c r="BH664" i="1"/>
  <c r="BH676" i="1"/>
  <c r="BH649" i="1"/>
  <c r="BH673" i="1"/>
  <c r="BH670" i="1"/>
  <c r="BH667" i="1"/>
  <c r="BH659" i="1"/>
  <c r="BH647" i="1"/>
  <c r="BH646" i="1"/>
  <c r="BH641" i="1"/>
  <c r="BH658" i="1"/>
  <c r="BH640" i="1"/>
  <c r="BH654" i="1"/>
  <c r="BH639" i="1"/>
  <c r="BH629" i="1"/>
  <c r="BH644" i="1"/>
  <c r="BH638" i="1"/>
  <c r="BH625" i="1"/>
  <c r="BH617" i="1"/>
  <c r="BH637" i="1"/>
  <c r="BH643" i="1"/>
  <c r="BH626" i="1"/>
  <c r="BH642" i="1"/>
  <c r="BH619" i="1"/>
  <c r="BH620" i="1"/>
  <c r="BH611" i="1"/>
  <c r="BH621" i="1"/>
  <c r="BH610" i="1"/>
  <c r="BH609" i="1"/>
  <c r="BH606" i="1"/>
  <c r="BH605" i="1"/>
  <c r="BH600" i="1"/>
  <c r="BH598" i="1"/>
  <c r="BH594" i="1"/>
  <c r="BH591" i="1"/>
  <c r="BH618" i="1"/>
  <c r="BH614" i="1"/>
  <c r="BH627" i="1"/>
  <c r="BH624" i="1"/>
  <c r="BH623" i="1"/>
  <c r="BH588" i="1"/>
  <c r="BH604" i="1"/>
  <c r="BH593" i="1"/>
  <c r="BH596" i="1"/>
  <c r="BH590" i="1"/>
  <c r="BH589" i="1"/>
  <c r="BH581" i="1"/>
  <c r="BH602" i="1"/>
  <c r="BH592" i="1"/>
  <c r="BH587" i="1"/>
  <c r="BH565" i="1"/>
  <c r="BH595" i="1"/>
  <c r="BH580" i="1"/>
  <c r="BH578" i="1"/>
  <c r="BH568" i="1"/>
  <c r="BH584" i="1"/>
  <c r="BH569" i="1"/>
  <c r="BH574" i="1"/>
  <c r="BH566" i="1"/>
  <c r="BH561" i="1"/>
  <c r="BH560" i="1"/>
  <c r="BH579" i="1"/>
  <c r="BH597" i="1"/>
  <c r="BH585" i="1"/>
  <c r="BH559" i="1"/>
  <c r="BH537" i="1"/>
  <c r="BH524" i="1"/>
  <c r="BH573" i="1"/>
  <c r="BH545" i="1"/>
  <c r="BH523" i="1"/>
  <c r="BH526" i="1"/>
  <c r="BH521" i="1"/>
  <c r="BH564" i="1"/>
  <c r="BH529" i="1"/>
  <c r="BH528" i="1"/>
  <c r="BH542" i="1"/>
  <c r="BH538" i="1"/>
  <c r="BH533" i="1"/>
  <c r="BH522" i="1"/>
  <c r="BH541" i="1"/>
  <c r="BH531" i="1"/>
  <c r="BH525" i="1"/>
  <c r="BH534" i="1"/>
  <c r="BH496" i="1"/>
  <c r="BH492" i="1"/>
  <c r="BH489" i="1"/>
  <c r="BH530" i="1"/>
  <c r="BH511" i="1"/>
  <c r="BH499" i="1"/>
  <c r="BH495" i="1"/>
  <c r="BH491" i="1"/>
  <c r="BH540" i="1"/>
  <c r="BH508" i="1"/>
  <c r="BH497" i="1"/>
  <c r="BH490" i="1"/>
  <c r="BH488" i="1"/>
  <c r="BH487" i="1"/>
  <c r="BH509" i="1"/>
  <c r="BH507" i="1"/>
  <c r="BH503" i="1"/>
  <c r="BH485" i="1"/>
  <c r="BH484" i="1"/>
  <c r="BH510" i="1"/>
  <c r="BH498" i="1"/>
  <c r="BH486" i="1"/>
  <c r="BH477" i="1"/>
  <c r="BH470" i="1"/>
  <c r="BH467" i="1"/>
  <c r="BH532" i="1"/>
  <c r="BH481" i="1"/>
  <c r="BH476" i="1"/>
  <c r="BH469" i="1"/>
  <c r="BH479" i="1"/>
  <c r="BH478" i="1"/>
  <c r="BH475" i="1"/>
  <c r="BH458" i="1"/>
  <c r="BH493" i="1"/>
  <c r="BH473" i="1"/>
  <c r="BH471" i="1"/>
  <c r="BH464" i="1"/>
  <c r="BH459" i="1"/>
  <c r="BH456" i="1"/>
  <c r="BH455" i="1"/>
  <c r="BH472" i="1"/>
  <c r="BH500" i="1"/>
  <c r="BH494" i="1"/>
  <c r="BH482" i="1"/>
  <c r="BH463" i="1"/>
  <c r="BH460" i="1"/>
  <c r="BH446" i="1"/>
  <c r="BH442" i="1"/>
  <c r="BH438" i="1"/>
  <c r="BH424" i="1"/>
  <c r="BH402" i="1"/>
  <c r="BH388" i="1"/>
  <c r="BH468" i="1"/>
  <c r="BH444" i="1"/>
  <c r="BH413" i="1"/>
  <c r="BH403" i="1"/>
  <c r="BH390" i="1"/>
  <c r="BH382" i="1"/>
  <c r="BH447" i="1"/>
  <c r="BH443" i="1"/>
  <c r="BH431" i="1"/>
  <c r="BH419" i="1"/>
  <c r="BH404" i="1"/>
  <c r="BH395" i="1"/>
  <c r="BH445" i="1"/>
  <c r="BH430" i="1"/>
  <c r="BH411" i="1"/>
  <c r="BH405" i="1"/>
  <c r="BH432" i="1"/>
  <c r="BH408" i="1"/>
  <c r="BH434" i="1"/>
  <c r="BH416" i="1"/>
  <c r="BH412" i="1"/>
  <c r="BH410" i="1"/>
  <c r="BH441" i="1"/>
  <c r="BH429" i="1"/>
  <c r="BH425" i="1"/>
  <c r="BH415" i="1"/>
  <c r="BH400" i="1"/>
  <c r="BH401" i="1"/>
  <c r="BH370" i="1"/>
  <c r="BH353" i="1"/>
  <c r="BH333" i="1"/>
  <c r="BH331" i="1"/>
  <c r="BH428" i="1"/>
  <c r="BH392" i="1"/>
  <c r="BH387" i="1"/>
  <c r="BH383" i="1"/>
  <c r="BH356" i="1"/>
  <c r="BH345" i="1"/>
  <c r="BH330" i="1"/>
  <c r="BH327" i="1"/>
  <c r="BH319" i="1"/>
  <c r="BH421" i="1"/>
  <c r="BH391" i="1"/>
  <c r="BH346" i="1"/>
  <c r="BH335" i="1"/>
  <c r="BH332" i="1"/>
  <c r="BH326" i="1"/>
  <c r="BH386" i="1"/>
  <c r="BH344" i="1"/>
  <c r="BH376" i="1"/>
  <c r="BH366" i="1"/>
  <c r="BH358" i="1"/>
  <c r="BH357" i="1"/>
  <c r="BH340" i="1"/>
  <c r="BH338" i="1"/>
  <c r="BH462" i="1"/>
  <c r="BH385" i="1"/>
  <c r="BH378" i="1"/>
  <c r="BH351" i="1"/>
  <c r="BH337" i="1"/>
  <c r="BH375" i="1"/>
  <c r="BH369" i="1"/>
  <c r="BH365" i="1"/>
  <c r="BH359" i="1"/>
  <c r="BH355" i="1"/>
  <c r="BH350" i="1"/>
  <c r="BH348" i="1"/>
  <c r="BH339" i="1"/>
  <c r="BH323" i="1"/>
  <c r="BH316" i="1"/>
  <c r="BH311" i="1"/>
  <c r="BH292" i="1"/>
  <c r="BH373" i="1"/>
  <c r="BH322" i="1"/>
  <c r="BH310" i="1"/>
  <c r="BH308" i="1"/>
  <c r="BH297" i="1"/>
  <c r="BH283" i="1"/>
  <c r="BH276" i="1"/>
  <c r="BH274" i="1"/>
  <c r="BH270" i="1"/>
  <c r="BH267" i="1"/>
  <c r="BH368" i="1"/>
  <c r="BH299" i="1"/>
  <c r="BH278" i="1"/>
  <c r="BH273" i="1"/>
  <c r="BH272" i="1"/>
  <c r="BH329" i="1"/>
  <c r="BH325" i="1"/>
  <c r="BH314" i="1"/>
  <c r="BH306" i="1"/>
  <c r="BH277" i="1"/>
  <c r="BH257" i="1"/>
  <c r="BH254" i="1"/>
  <c r="BH252" i="1"/>
  <c r="BH324" i="1"/>
  <c r="BH305" i="1"/>
  <c r="BH303" i="1"/>
  <c r="BH300" i="1"/>
  <c r="BH298" i="1"/>
  <c r="BH262" i="1"/>
  <c r="BH448" i="1"/>
  <c r="BH343" i="1"/>
  <c r="BH320" i="1"/>
  <c r="BH318" i="1"/>
  <c r="BH309" i="1"/>
  <c r="BH261" i="1"/>
  <c r="BH352" i="1"/>
  <c r="BH317" i="1"/>
  <c r="BH304" i="1"/>
  <c r="BH302" i="1"/>
  <c r="BH269" i="1"/>
  <c r="BH256" i="1"/>
  <c r="BH251" i="1"/>
  <c r="BH247" i="1"/>
  <c r="BH207" i="1"/>
  <c r="BH246" i="1"/>
  <c r="BH244" i="1"/>
  <c r="BH217" i="1"/>
  <c r="BH275" i="1"/>
  <c r="BH250" i="1"/>
  <c r="BH226" i="1"/>
  <c r="BH223" i="1"/>
  <c r="BH295" i="1"/>
  <c r="BH222" i="1"/>
  <c r="BH219" i="1"/>
  <c r="BH215" i="1"/>
  <c r="BH214" i="1"/>
  <c r="BH265" i="1"/>
  <c r="BH225" i="1"/>
  <c r="BH224" i="1"/>
  <c r="BH213" i="1"/>
  <c r="BH212" i="1"/>
  <c r="BH211" i="1"/>
  <c r="BH210" i="1"/>
  <c r="BH293" i="1"/>
  <c r="BH245" i="1"/>
  <c r="BH241" i="1"/>
  <c r="BH249" i="1"/>
  <c r="BH240" i="1"/>
  <c r="BH228" i="1"/>
  <c r="BH220" i="1"/>
  <c r="BH208" i="1"/>
  <c r="BH255" i="1"/>
  <c r="BH253" i="1"/>
  <c r="BH248" i="1"/>
  <c r="BH242" i="1"/>
  <c r="BH202" i="1"/>
  <c r="BH203" i="1"/>
  <c r="BH193" i="1"/>
  <c r="BH173" i="1"/>
  <c r="BH170" i="1"/>
  <c r="BH148" i="1"/>
  <c r="BH195" i="1"/>
  <c r="BH191" i="1"/>
  <c r="BH189" i="1"/>
  <c r="BH171" i="1"/>
  <c r="BH153" i="1"/>
  <c r="BH150" i="1"/>
  <c r="BH198" i="1"/>
  <c r="BH162" i="1"/>
  <c r="BH143" i="1"/>
  <c r="BH190" i="1"/>
  <c r="BH178" i="1"/>
  <c r="BH133" i="1"/>
  <c r="BH185" i="1"/>
  <c r="BH179" i="1"/>
  <c r="BH159" i="1"/>
  <c r="BH199" i="1"/>
  <c r="BH184" i="1"/>
  <c r="BH182" i="1"/>
  <c r="BH164" i="1"/>
  <c r="BH163" i="1"/>
  <c r="BH158" i="1"/>
  <c r="BH144" i="1"/>
  <c r="BH181" i="1"/>
  <c r="BH157" i="1"/>
  <c r="BH166" i="1"/>
  <c r="BH151" i="1"/>
  <c r="BH127" i="1"/>
  <c r="BH124" i="1"/>
  <c r="BH120" i="1"/>
  <c r="BH109" i="1"/>
  <c r="BH88" i="1"/>
  <c r="BH87" i="1"/>
  <c r="BH188" i="1"/>
  <c r="BH152" i="1"/>
  <c r="BH131" i="1"/>
  <c r="BH116" i="1"/>
  <c r="BH90" i="1"/>
  <c r="BH84" i="1"/>
  <c r="BH70" i="1"/>
  <c r="BH62" i="1"/>
  <c r="BH196" i="1"/>
  <c r="BH136" i="1"/>
  <c r="BH126" i="1"/>
  <c r="BH113" i="1"/>
  <c r="BH107" i="1"/>
  <c r="BH97" i="1"/>
  <c r="BH82" i="1"/>
  <c r="BH63" i="1"/>
  <c r="BH112" i="1"/>
  <c r="BH101" i="1"/>
  <c r="BH89" i="1"/>
  <c r="BH197" i="1"/>
  <c r="BH100" i="1"/>
  <c r="BH98" i="1"/>
  <c r="BH65" i="1"/>
  <c r="BH183" i="1"/>
  <c r="BH128" i="1"/>
  <c r="BH125" i="1"/>
  <c r="BH118" i="1"/>
  <c r="BH94" i="1"/>
  <c r="BH81" i="1"/>
  <c r="BH58" i="1"/>
  <c r="BH149" i="1"/>
  <c r="BH137" i="1"/>
  <c r="BH111" i="1"/>
  <c r="BH108" i="1"/>
  <c r="BH104" i="1"/>
  <c r="BH96" i="1"/>
  <c r="BH91" i="1"/>
  <c r="BH129" i="1"/>
  <c r="BH55" i="1"/>
  <c r="BH47" i="1"/>
  <c r="BH42" i="1"/>
  <c r="BH40" i="1"/>
  <c r="BH34" i="1"/>
  <c r="BH64" i="1"/>
  <c r="BH60" i="1"/>
  <c r="BH56" i="1"/>
  <c r="BH48" i="1"/>
  <c r="BH41" i="1"/>
  <c r="BH39" i="1"/>
  <c r="BH37" i="1"/>
  <c r="BH194" i="1"/>
  <c r="BH76" i="1"/>
  <c r="BH57" i="1"/>
  <c r="BH49" i="1"/>
  <c r="BH31" i="1"/>
  <c r="BH27" i="1"/>
  <c r="BH23" i="1"/>
  <c r="BH13" i="1"/>
  <c r="BH10" i="1"/>
  <c r="BH75" i="1"/>
  <c r="BH59" i="1"/>
  <c r="BH50" i="1"/>
  <c r="BH172" i="1"/>
  <c r="BH106" i="1"/>
  <c r="BH51" i="1"/>
  <c r="BH95" i="1"/>
  <c r="BH80" i="1"/>
  <c r="BH78" i="1"/>
  <c r="BH52" i="1"/>
  <c r="BH32" i="1"/>
  <c r="BH8" i="1"/>
  <c r="BH74" i="1"/>
  <c r="BH53" i="1"/>
  <c r="BH44" i="1"/>
  <c r="BH35" i="1"/>
  <c r="BH17" i="1"/>
  <c r="BH99" i="1"/>
  <c r="BH72" i="1"/>
  <c r="BH66" i="1"/>
  <c r="BH54" i="1"/>
  <c r="BH46" i="1"/>
  <c r="BH43" i="1"/>
  <c r="BH36" i="1"/>
  <c r="BH33" i="1"/>
  <c r="BH20" i="1"/>
  <c r="BH3" i="1"/>
  <c r="BH24" i="1"/>
  <c r="BH16" i="1"/>
  <c r="BH4" i="1"/>
  <c r="BH19" i="1"/>
  <c r="BH22" i="1"/>
  <c r="BH9" i="1"/>
  <c r="BH7" i="1"/>
  <c r="BH6" i="1"/>
  <c r="BH30" i="1"/>
  <c r="BH11" i="1"/>
  <c r="BH161" i="1"/>
  <c r="BH616" i="1"/>
  <c r="BH232" i="1"/>
  <c r="BH599" i="1"/>
  <c r="BH69" i="1"/>
  <c r="BH282" i="1"/>
  <c r="BH266" i="1"/>
  <c r="BH177" i="1"/>
  <c r="BH527" i="1"/>
  <c r="BH516" i="1"/>
  <c r="BH176" i="1"/>
  <c r="BH549" i="1"/>
  <c r="BH354" i="1"/>
  <c r="BH238" i="1"/>
  <c r="BH504" i="1"/>
  <c r="BH230" i="1"/>
  <c r="BH286" i="1"/>
  <c r="BH548" i="1"/>
  <c r="BH180" i="1"/>
  <c r="BH291" i="1"/>
  <c r="BH77" i="1"/>
  <c r="BH553" i="1"/>
  <c r="BH440" i="1"/>
  <c r="BH117" i="1"/>
  <c r="BH519" i="1"/>
  <c r="BH361" i="1"/>
  <c r="BH134" i="1"/>
  <c r="BH562" i="1"/>
  <c r="BH551" i="1"/>
  <c r="BH290" i="1"/>
  <c r="BH258" i="1"/>
  <c r="BH145" i="1"/>
  <c r="BH341" i="1"/>
  <c r="BH671" i="1"/>
  <c r="BH68" i="1"/>
  <c r="BH73" i="1"/>
  <c r="BH115" i="1"/>
  <c r="BH427" i="1"/>
  <c r="BH555" i="1"/>
  <c r="BH147" i="1"/>
  <c r="BH372" i="1"/>
  <c r="BH67" i="1"/>
  <c r="BH567" i="1"/>
  <c r="BH123" i="1"/>
  <c r="BH289" i="1"/>
  <c r="BH25" i="1"/>
  <c r="BH347" i="1"/>
  <c r="BH379" i="1"/>
  <c r="BH280" i="1"/>
  <c r="BH321" i="1"/>
  <c r="BH138" i="1"/>
  <c r="BH268" i="1"/>
  <c r="BH79" i="1"/>
  <c r="BH399" i="1"/>
  <c r="BH45" i="1"/>
  <c r="BH119" i="1"/>
  <c r="BH547" i="1"/>
  <c r="BH586" i="1"/>
  <c r="BH633" i="1"/>
  <c r="BH140" i="1"/>
  <c r="BH414" i="1"/>
  <c r="BH174" i="1"/>
  <c r="BH422" i="1"/>
  <c r="BH575" i="1"/>
  <c r="BH260" i="1"/>
  <c r="BH85" i="1"/>
  <c r="BH570" i="1"/>
  <c r="BH168" i="1"/>
  <c r="BH615" i="1"/>
  <c r="BH436" i="1"/>
  <c r="BH539" i="1"/>
  <c r="BH186" i="1"/>
  <c r="BH398" i="1"/>
  <c r="BH556" i="1"/>
  <c r="BH288" i="1"/>
  <c r="BH221" i="1"/>
  <c r="BH103" i="1"/>
  <c r="BH15" i="1"/>
  <c r="BH206" i="1"/>
  <c r="BH156" i="1"/>
  <c r="BH652" i="1"/>
  <c r="BH29" i="1"/>
  <c r="BH26" i="1"/>
  <c r="BH371" i="1"/>
  <c r="BH271" i="1"/>
  <c r="BH635" i="1"/>
  <c r="BH393" i="1"/>
  <c r="BH632" i="1"/>
  <c r="BH362" i="1"/>
  <c r="BH380" i="1"/>
  <c r="BH397" i="1"/>
  <c r="BH285" i="1"/>
  <c r="BH284" i="1"/>
  <c r="BH21" i="1"/>
  <c r="BH218" i="1"/>
  <c r="BH517" i="1"/>
  <c r="BH121" i="1"/>
  <c r="BH139" i="1"/>
  <c r="BH394" i="1"/>
  <c r="BH631" i="1"/>
  <c r="BH296" i="1"/>
  <c r="BH12" i="1"/>
  <c r="BH630" i="1"/>
  <c r="BH216" i="1"/>
  <c r="BH154" i="1"/>
  <c r="BH71" i="1"/>
  <c r="BH237" i="1"/>
  <c r="BH236" i="1"/>
  <c r="BH613" i="1"/>
  <c r="BH5" i="1"/>
  <c r="BH449" i="1"/>
  <c r="BH406" i="1"/>
  <c r="BH603" i="1"/>
  <c r="BH557" i="1"/>
  <c r="BH167" i="1"/>
  <c r="BH506" i="1"/>
  <c r="BH396" i="1"/>
  <c r="BH543" i="1"/>
  <c r="BH102" i="1"/>
  <c r="BH204" i="1"/>
  <c r="BH636" i="1"/>
  <c r="BH83" i="1"/>
  <c r="BH349" i="1"/>
  <c r="BH558" i="1"/>
  <c r="BH582" i="1"/>
  <c r="BH233" i="1"/>
  <c r="BH608" i="1"/>
  <c r="BH576" i="1"/>
  <c r="BH461" i="1"/>
  <c r="BH155" i="1"/>
  <c r="BH328" i="1"/>
  <c r="BH239" i="1"/>
  <c r="BH502" i="1"/>
  <c r="BH512" i="1"/>
  <c r="BH480" i="1"/>
  <c r="BH141" i="1"/>
  <c r="BH418" i="1"/>
  <c r="BH536" i="1"/>
  <c r="BH662" i="1"/>
  <c r="BH130" i="1"/>
  <c r="BH201" i="1"/>
  <c r="BH315" i="1"/>
  <c r="BH175" i="1"/>
  <c r="BH466" i="1"/>
  <c r="BH612" i="1"/>
  <c r="BH360" i="1"/>
  <c r="BH607" i="1"/>
  <c r="BH420" i="1"/>
  <c r="BH381" i="1"/>
  <c r="BH645" i="1"/>
  <c r="BH437" i="1"/>
  <c r="BH417" i="1"/>
  <c r="BH142" i="1"/>
  <c r="BH452" i="1"/>
  <c r="BH14" i="1"/>
  <c r="BH110" i="1"/>
  <c r="BH234" i="1"/>
  <c r="BH165" i="1"/>
  <c r="BH264" i="1"/>
  <c r="BH28" i="1"/>
  <c r="BH513" i="1"/>
  <c r="BH200" i="1"/>
  <c r="BH132" i="1"/>
  <c r="BH423" i="1"/>
  <c r="BH92" i="1"/>
  <c r="BH227" i="1"/>
  <c r="BH657" i="1"/>
  <c r="BH205" i="1"/>
  <c r="BH628" i="1"/>
  <c r="BH231" i="1"/>
  <c r="BH453" i="1"/>
  <c r="BH583" i="1"/>
  <c r="BH550" i="1"/>
  <c r="BH301" i="1"/>
  <c r="BH601" i="1"/>
  <c r="BH577" i="1"/>
  <c r="BH520" i="1"/>
  <c r="BH389" i="1"/>
  <c r="BH661" i="1"/>
  <c r="BH465" i="1"/>
  <c r="BH209" i="1"/>
  <c r="BH235" i="1"/>
  <c r="BH263" i="1"/>
  <c r="BH474" i="1"/>
  <c r="BH634" i="1"/>
  <c r="BH374" i="1"/>
  <c r="BH450" i="1"/>
  <c r="BH672" i="1"/>
  <c r="BH656" i="1"/>
  <c r="BH307" i="1"/>
  <c r="BH18" i="1"/>
  <c r="BH312" i="1"/>
  <c r="BH563" i="1"/>
  <c r="BH674" i="1"/>
  <c r="BH675" i="1"/>
  <c r="BH287" i="1"/>
  <c r="BH313" i="1"/>
  <c r="BH544" i="1"/>
  <c r="BH514" i="1"/>
  <c r="BH294" i="1"/>
  <c r="BH367" i="1"/>
  <c r="BH342" i="1"/>
  <c r="BH439" i="1"/>
  <c r="BH336" i="1"/>
  <c r="BH622" i="1"/>
  <c r="BH160" i="1"/>
  <c r="BH515" i="1"/>
  <c r="BH377" i="1"/>
  <c r="BH552" i="1"/>
  <c r="BH554" i="1"/>
  <c r="BH105" i="1"/>
  <c r="BH364" i="1"/>
  <c r="BH426" i="1"/>
  <c r="BH135" i="1"/>
  <c r="BH122" i="1"/>
  <c r="BH572" i="1"/>
  <c r="BH363" i="1"/>
  <c r="BH281" i="1"/>
  <c r="BH546" i="1"/>
  <c r="BH243" i="1"/>
  <c r="BH169" i="1"/>
  <c r="BH259" i="1"/>
  <c r="BH435" i="1"/>
  <c r="BH279" i="1"/>
  <c r="BH571" i="1"/>
  <c r="BH38" i="1"/>
  <c r="BH451" i="1"/>
  <c r="BH518" i="1"/>
  <c r="BH483" i="1"/>
  <c r="BH229" i="1"/>
  <c r="BH384" i="1"/>
  <c r="BH663" i="1"/>
  <c r="BS675" i="1"/>
  <c r="BS668" i="1"/>
  <c r="BS665" i="1"/>
  <c r="BS663" i="1"/>
  <c r="BS656" i="1"/>
  <c r="BS648" i="1"/>
  <c r="BS664" i="1"/>
  <c r="BS661" i="1"/>
  <c r="BS660" i="1"/>
  <c r="BS651" i="1"/>
  <c r="BS672" i="1"/>
  <c r="BS659" i="1"/>
  <c r="BS657" i="1"/>
  <c r="BS645" i="1"/>
  <c r="BS676" i="1"/>
  <c r="BS671" i="1"/>
  <c r="BS669" i="1"/>
  <c r="BS658" i="1"/>
  <c r="BS652" i="1"/>
  <c r="BS649" i="1"/>
  <c r="BS674" i="1"/>
  <c r="BS670" i="1"/>
  <c r="BS673" i="1"/>
  <c r="BS667" i="1"/>
  <c r="BS654" i="1"/>
  <c r="BS647" i="1"/>
  <c r="BS644" i="1"/>
  <c r="BS677" i="1"/>
  <c r="BS662" i="1"/>
  <c r="BS650" i="1"/>
  <c r="BS639" i="1"/>
  <c r="BS638" i="1"/>
  <c r="BS653" i="1"/>
  <c r="BS637" i="1"/>
  <c r="BS630" i="1"/>
  <c r="BS655" i="1"/>
  <c r="BS622" i="1"/>
  <c r="BS643" i="1"/>
  <c r="BS634" i="1"/>
  <c r="BS626" i="1"/>
  <c r="BS642" i="1"/>
  <c r="BS631" i="1"/>
  <c r="BS666" i="1"/>
  <c r="BS646" i="1"/>
  <c r="BS641" i="1"/>
  <c r="BS632" i="1"/>
  <c r="BS640" i="1"/>
  <c r="BS636" i="1"/>
  <c r="BS635" i="1"/>
  <c r="BS633" i="1"/>
  <c r="BS627" i="1"/>
  <c r="BS621" i="1"/>
  <c r="BS629" i="1"/>
  <c r="BS623" i="1"/>
  <c r="BS613" i="1"/>
  <c r="BS609" i="1"/>
  <c r="BS616" i="1"/>
  <c r="BS620" i="1"/>
  <c r="BS614" i="1"/>
  <c r="BS608" i="1"/>
  <c r="BS598" i="1"/>
  <c r="BS596" i="1"/>
  <c r="BS587" i="1"/>
  <c r="BS619" i="1"/>
  <c r="BS618" i="1"/>
  <c r="BS615" i="1"/>
  <c r="BS612" i="1"/>
  <c r="BS607" i="1"/>
  <c r="BS628" i="1"/>
  <c r="BS625" i="1"/>
  <c r="BS617" i="1"/>
  <c r="BS611" i="1"/>
  <c r="BS624" i="1"/>
  <c r="BS610" i="1"/>
  <c r="BS593" i="1"/>
  <c r="BS600" i="1"/>
  <c r="BS597" i="1"/>
  <c r="BS594" i="1"/>
  <c r="BS605" i="1"/>
  <c r="BS591" i="1"/>
  <c r="BS586" i="1"/>
  <c r="BS585" i="1"/>
  <c r="BS583" i="1"/>
  <c r="BS599" i="1"/>
  <c r="BS589" i="1"/>
  <c r="BS578" i="1"/>
  <c r="BS604" i="1"/>
  <c r="BS602" i="1"/>
  <c r="BS606" i="1"/>
  <c r="BS601" i="1"/>
  <c r="BS592" i="1"/>
  <c r="BS588" i="1"/>
  <c r="BS576" i="1"/>
  <c r="BS569" i="1"/>
  <c r="BS603" i="1"/>
  <c r="BS582" i="1"/>
  <c r="BS579" i="1"/>
  <c r="BS575" i="1"/>
  <c r="BS590" i="1"/>
  <c r="BS571" i="1"/>
  <c r="BS561" i="1"/>
  <c r="BS560" i="1"/>
  <c r="BS558" i="1"/>
  <c r="BS549" i="1"/>
  <c r="BS581" i="1"/>
  <c r="BS570" i="1"/>
  <c r="BS559" i="1"/>
  <c r="BS557" i="1"/>
  <c r="BS550" i="1"/>
  <c r="BS574" i="1"/>
  <c r="BS566" i="1"/>
  <c r="BS563" i="1"/>
  <c r="BS562" i="1"/>
  <c r="BS551" i="1"/>
  <c r="BS595" i="1"/>
  <c r="BS584" i="1"/>
  <c r="BS568" i="1"/>
  <c r="BS567" i="1"/>
  <c r="BS552" i="1"/>
  <c r="BS572" i="1"/>
  <c r="BS553" i="1"/>
  <c r="BS546" i="1"/>
  <c r="BS580" i="1"/>
  <c r="BS554" i="1"/>
  <c r="BS547" i="1"/>
  <c r="BS577" i="1"/>
  <c r="BS555" i="1"/>
  <c r="BS543" i="1"/>
  <c r="BS537" i="1"/>
  <c r="BS527" i="1"/>
  <c r="BS526" i="1"/>
  <c r="BS519" i="1"/>
  <c r="BS564" i="1"/>
  <c r="BS529" i="1"/>
  <c r="BS528" i="1"/>
  <c r="BS521" i="1"/>
  <c r="BS556" i="1"/>
  <c r="BS544" i="1"/>
  <c r="BS536" i="1"/>
  <c r="BS533" i="1"/>
  <c r="BS530" i="1"/>
  <c r="BS522" i="1"/>
  <c r="BS520" i="1"/>
  <c r="BS565" i="1"/>
  <c r="BS548" i="1"/>
  <c r="BS545" i="1"/>
  <c r="BS542" i="1"/>
  <c r="BS538" i="1"/>
  <c r="BS531" i="1"/>
  <c r="BS525" i="1"/>
  <c r="BS541" i="1"/>
  <c r="BS534" i="1"/>
  <c r="BS532" i="1"/>
  <c r="BS540" i="1"/>
  <c r="BS524" i="1"/>
  <c r="BS539" i="1"/>
  <c r="BS523" i="1"/>
  <c r="BS513" i="1"/>
  <c r="BS508" i="1"/>
  <c r="BS504" i="1"/>
  <c r="BS502" i="1"/>
  <c r="BS490" i="1"/>
  <c r="BS518" i="1"/>
  <c r="BS514" i="1"/>
  <c r="BS509" i="1"/>
  <c r="BS507" i="1"/>
  <c r="BS506" i="1"/>
  <c r="BS503" i="1"/>
  <c r="BS500" i="1"/>
  <c r="BS497" i="1"/>
  <c r="BS488" i="1"/>
  <c r="BS487" i="1"/>
  <c r="BS515" i="1"/>
  <c r="BS485" i="1"/>
  <c r="BS484" i="1"/>
  <c r="BS516" i="1"/>
  <c r="BS486" i="1"/>
  <c r="BS517" i="1"/>
  <c r="BS498" i="1"/>
  <c r="BS494" i="1"/>
  <c r="BS573" i="1"/>
  <c r="BS510" i="1"/>
  <c r="BS493" i="1"/>
  <c r="BS483" i="1"/>
  <c r="BS482" i="1"/>
  <c r="BS511" i="1"/>
  <c r="BS496" i="1"/>
  <c r="BS492" i="1"/>
  <c r="BS495" i="1"/>
  <c r="BS480" i="1"/>
  <c r="BS475" i="1"/>
  <c r="BS470" i="1"/>
  <c r="BS458" i="1"/>
  <c r="BS451" i="1"/>
  <c r="BS479" i="1"/>
  <c r="BS478" i="1"/>
  <c r="BS473" i="1"/>
  <c r="BS471" i="1"/>
  <c r="BS449" i="1"/>
  <c r="BS499" i="1"/>
  <c r="BS489" i="1"/>
  <c r="BS472" i="1"/>
  <c r="BS459" i="1"/>
  <c r="BS455" i="1"/>
  <c r="BS465" i="1"/>
  <c r="BS464" i="1"/>
  <c r="BS463" i="1"/>
  <c r="BS461" i="1"/>
  <c r="BS460" i="1"/>
  <c r="BS453" i="1"/>
  <c r="BS462" i="1"/>
  <c r="BS512" i="1"/>
  <c r="BS474" i="1"/>
  <c r="BS468" i="1"/>
  <c r="BS456" i="1"/>
  <c r="BS491" i="1"/>
  <c r="BS477" i="1"/>
  <c r="BS467" i="1"/>
  <c r="BS450" i="1"/>
  <c r="BS448" i="1"/>
  <c r="BS443" i="1"/>
  <c r="BS439" i="1"/>
  <c r="BS405" i="1"/>
  <c r="BS395" i="1"/>
  <c r="BS446" i="1"/>
  <c r="BS442" i="1"/>
  <c r="BS430" i="1"/>
  <c r="BS422" i="1"/>
  <c r="BS411" i="1"/>
  <c r="BS408" i="1"/>
  <c r="BS406" i="1"/>
  <c r="BS398" i="1"/>
  <c r="BS394" i="1"/>
  <c r="BS383" i="1"/>
  <c r="BS444" i="1"/>
  <c r="BS436" i="1"/>
  <c r="BS435" i="1"/>
  <c r="BS432" i="1"/>
  <c r="BS412" i="1"/>
  <c r="BS410" i="1"/>
  <c r="BS399" i="1"/>
  <c r="BS397" i="1"/>
  <c r="BS382" i="1"/>
  <c r="BS469" i="1"/>
  <c r="BS452" i="1"/>
  <c r="BS447" i="1"/>
  <c r="BS431" i="1"/>
  <c r="BS419" i="1"/>
  <c r="BS416" i="1"/>
  <c r="BS413" i="1"/>
  <c r="BS400" i="1"/>
  <c r="BS386" i="1"/>
  <c r="BS381" i="1"/>
  <c r="BS476" i="1"/>
  <c r="BS466" i="1"/>
  <c r="BS445" i="1"/>
  <c r="BS437" i="1"/>
  <c r="BS423" i="1"/>
  <c r="BS418" i="1"/>
  <c r="BS415" i="1"/>
  <c r="BS401" i="1"/>
  <c r="BS396" i="1"/>
  <c r="BS440" i="1"/>
  <c r="BS438" i="1"/>
  <c r="BS434" i="1"/>
  <c r="BS428" i="1"/>
  <c r="BS425" i="1"/>
  <c r="BS424" i="1"/>
  <c r="BS414" i="1"/>
  <c r="BS402" i="1"/>
  <c r="BS481" i="1"/>
  <c r="BS429" i="1"/>
  <c r="BS420" i="1"/>
  <c r="BS403" i="1"/>
  <c r="BS393" i="1"/>
  <c r="BS392" i="1"/>
  <c r="BS348" i="1"/>
  <c r="BS346" i="1"/>
  <c r="BS339" i="1"/>
  <c r="BS331" i="1"/>
  <c r="BS421" i="1"/>
  <c r="BS385" i="1"/>
  <c r="BS377" i="1"/>
  <c r="BS354" i="1"/>
  <c r="BS345" i="1"/>
  <c r="BS341" i="1"/>
  <c r="BS340" i="1"/>
  <c r="BS426" i="1"/>
  <c r="BS387" i="1"/>
  <c r="BS376" i="1"/>
  <c r="BS374" i="1"/>
  <c r="BS371" i="1"/>
  <c r="BS364" i="1"/>
  <c r="BS358" i="1"/>
  <c r="BS357" i="1"/>
  <c r="BS349" i="1"/>
  <c r="BS380" i="1"/>
  <c r="BS375" i="1"/>
  <c r="BS367" i="1"/>
  <c r="BS366" i="1"/>
  <c r="BS365" i="1"/>
  <c r="BS359" i="1"/>
  <c r="BS351" i="1"/>
  <c r="BS344" i="1"/>
  <c r="BS337" i="1"/>
  <c r="BS328" i="1"/>
  <c r="BS324" i="1"/>
  <c r="BS320" i="1"/>
  <c r="BS441" i="1"/>
  <c r="BS417" i="1"/>
  <c r="BS390" i="1"/>
  <c r="BS378" i="1"/>
  <c r="BS369" i="1"/>
  <c r="BS355" i="1"/>
  <c r="BS352" i="1"/>
  <c r="BS350" i="1"/>
  <c r="BS343" i="1"/>
  <c r="BS342" i="1"/>
  <c r="BS336" i="1"/>
  <c r="BS329" i="1"/>
  <c r="BS323" i="1"/>
  <c r="BS319" i="1"/>
  <c r="BS427" i="1"/>
  <c r="BS391" i="1"/>
  <c r="BS384" i="1"/>
  <c r="BS373" i="1"/>
  <c r="BS370" i="1"/>
  <c r="BS368" i="1"/>
  <c r="BS353" i="1"/>
  <c r="BS388" i="1"/>
  <c r="BS379" i="1"/>
  <c r="BS372" i="1"/>
  <c r="BS333" i="1"/>
  <c r="BS321" i="1"/>
  <c r="BS389" i="1"/>
  <c r="BS312" i="1"/>
  <c r="BS307" i="1"/>
  <c r="BS299" i="1"/>
  <c r="BS296" i="1"/>
  <c r="BS288" i="1"/>
  <c r="BS282" i="1"/>
  <c r="BS277" i="1"/>
  <c r="BS356" i="1"/>
  <c r="BS332" i="1"/>
  <c r="BS311" i="1"/>
  <c r="BS306" i="1"/>
  <c r="BS301" i="1"/>
  <c r="BS300" i="1"/>
  <c r="BS285" i="1"/>
  <c r="BS278" i="1"/>
  <c r="BS272" i="1"/>
  <c r="BS313" i="1"/>
  <c r="BS305" i="1"/>
  <c r="BS303" i="1"/>
  <c r="BS290" i="1"/>
  <c r="BS275" i="1"/>
  <c r="BS263" i="1"/>
  <c r="BS309" i="1"/>
  <c r="BS304" i="1"/>
  <c r="BS287" i="1"/>
  <c r="BS280" i="1"/>
  <c r="BS264" i="1"/>
  <c r="BS262" i="1"/>
  <c r="BS259" i="1"/>
  <c r="BS258" i="1"/>
  <c r="BS327" i="1"/>
  <c r="BS317" i="1"/>
  <c r="BS315" i="1"/>
  <c r="BS314" i="1"/>
  <c r="BS297" i="1"/>
  <c r="BS284" i="1"/>
  <c r="BS269" i="1"/>
  <c r="BS265" i="1"/>
  <c r="BS256" i="1"/>
  <c r="BS335" i="1"/>
  <c r="BS330" i="1"/>
  <c r="BS322" i="1"/>
  <c r="BS316" i="1"/>
  <c r="BS298" i="1"/>
  <c r="BS295" i="1"/>
  <c r="BS293" i="1"/>
  <c r="BS289" i="1"/>
  <c r="BS281" i="1"/>
  <c r="BS279" i="1"/>
  <c r="BS271" i="1"/>
  <c r="BS268" i="1"/>
  <c r="BS255" i="1"/>
  <c r="BS318" i="1"/>
  <c r="BS292" i="1"/>
  <c r="BS286" i="1"/>
  <c r="BS260" i="1"/>
  <c r="BS347" i="1"/>
  <c r="BS325" i="1"/>
  <c r="BS261" i="1"/>
  <c r="BS257" i="1"/>
  <c r="BS251" i="1"/>
  <c r="BS250" i="1"/>
  <c r="BS243" i="1"/>
  <c r="BS231" i="1"/>
  <c r="BS226" i="1"/>
  <c r="BS223" i="1"/>
  <c r="BS216" i="1"/>
  <c r="BS208" i="1"/>
  <c r="BS302" i="1"/>
  <c r="BS276" i="1"/>
  <c r="BS273" i="1"/>
  <c r="BS253" i="1"/>
  <c r="BS225" i="1"/>
  <c r="BS224" i="1"/>
  <c r="BS222" i="1"/>
  <c r="BS219" i="1"/>
  <c r="BS215" i="1"/>
  <c r="BS214" i="1"/>
  <c r="BS207" i="1"/>
  <c r="BS254" i="1"/>
  <c r="BS233" i="1"/>
  <c r="BS232" i="1"/>
  <c r="BS218" i="1"/>
  <c r="BS213" i="1"/>
  <c r="BS245" i="1"/>
  <c r="BS241" i="1"/>
  <c r="BS236" i="1"/>
  <c r="BS235" i="1"/>
  <c r="BS234" i="1"/>
  <c r="BS212" i="1"/>
  <c r="BS211" i="1"/>
  <c r="BS210" i="1"/>
  <c r="BS209" i="1"/>
  <c r="BS404" i="1"/>
  <c r="BS326" i="1"/>
  <c r="BS267" i="1"/>
  <c r="BS249" i="1"/>
  <c r="BS240" i="1"/>
  <c r="BS228" i="1"/>
  <c r="BS252" i="1"/>
  <c r="BS248" i="1"/>
  <c r="BS242" i="1"/>
  <c r="BS239" i="1"/>
  <c r="BS229" i="1"/>
  <c r="BS227" i="1"/>
  <c r="BS338" i="1"/>
  <c r="BS310" i="1"/>
  <c r="BS266" i="1"/>
  <c r="BS247" i="1"/>
  <c r="BS238" i="1"/>
  <c r="BS237" i="1"/>
  <c r="BS221" i="1"/>
  <c r="BS205" i="1"/>
  <c r="BS308" i="1"/>
  <c r="BS294" i="1"/>
  <c r="BS291" i="1"/>
  <c r="BS283" i="1"/>
  <c r="BS274" i="1"/>
  <c r="BS270" i="1"/>
  <c r="BS246" i="1"/>
  <c r="BS244" i="1"/>
  <c r="BS230" i="1"/>
  <c r="BS220" i="1"/>
  <c r="BS217" i="1"/>
  <c r="BS206" i="1"/>
  <c r="BS198" i="1"/>
  <c r="BS178" i="1"/>
  <c r="BS174" i="1"/>
  <c r="BS160" i="1"/>
  <c r="BS141" i="1"/>
  <c r="BS201" i="1"/>
  <c r="BS360" i="1"/>
  <c r="BS190" i="1"/>
  <c r="BS179" i="1"/>
  <c r="BS168" i="1"/>
  <c r="BS166" i="1"/>
  <c r="BS165" i="1"/>
  <c r="BS161" i="1"/>
  <c r="BS204" i="1"/>
  <c r="BS203" i="1"/>
  <c r="BS202" i="1"/>
  <c r="BS200" i="1"/>
  <c r="BS361" i="1"/>
  <c r="BS362" i="1"/>
  <c r="BS186" i="1"/>
  <c r="BS185" i="1"/>
  <c r="BS175" i="1"/>
  <c r="BS170" i="1"/>
  <c r="BS164" i="1"/>
  <c r="BS151" i="1"/>
  <c r="BS142" i="1"/>
  <c r="BS139" i="1"/>
  <c r="BS134" i="1"/>
  <c r="BS133" i="1"/>
  <c r="BS184" i="1"/>
  <c r="BS182" i="1"/>
  <c r="BS171" i="1"/>
  <c r="BS163" i="1"/>
  <c r="BS162" i="1"/>
  <c r="BS159" i="1"/>
  <c r="BS158" i="1"/>
  <c r="BS145" i="1"/>
  <c r="BS144" i="1"/>
  <c r="BS136" i="1"/>
  <c r="BS199" i="1"/>
  <c r="BS183" i="1"/>
  <c r="BS181" i="1"/>
  <c r="BS172" i="1"/>
  <c r="BS169" i="1"/>
  <c r="BS157" i="1"/>
  <c r="BS363" i="1"/>
  <c r="BS197" i="1"/>
  <c r="BS194" i="1"/>
  <c r="BS188" i="1"/>
  <c r="BS180" i="1"/>
  <c r="BS176" i="1"/>
  <c r="BS173" i="1"/>
  <c r="BS156" i="1"/>
  <c r="BS155" i="1"/>
  <c r="BS154" i="1"/>
  <c r="BS152" i="1"/>
  <c r="BS140" i="1"/>
  <c r="BS196" i="1"/>
  <c r="BS195" i="1"/>
  <c r="BS193" i="1"/>
  <c r="BS189" i="1"/>
  <c r="BS167" i="1"/>
  <c r="BS153" i="1"/>
  <c r="BS148" i="1"/>
  <c r="BS147" i="1"/>
  <c r="BS191" i="1"/>
  <c r="BS113" i="1"/>
  <c r="BS97" i="1"/>
  <c r="BS90" i="1"/>
  <c r="BS87" i="1"/>
  <c r="BS83" i="1"/>
  <c r="BS138" i="1"/>
  <c r="BS137" i="1"/>
  <c r="BS127" i="1"/>
  <c r="BS112" i="1"/>
  <c r="BS105" i="1"/>
  <c r="BS102" i="1"/>
  <c r="BS101" i="1"/>
  <c r="BS98" i="1"/>
  <c r="BS89" i="1"/>
  <c r="BS73" i="1"/>
  <c r="BS72" i="1"/>
  <c r="BS65" i="1"/>
  <c r="BS135" i="1"/>
  <c r="BS132" i="1"/>
  <c r="BS121" i="1"/>
  <c r="BS117" i="1"/>
  <c r="BS106" i="1"/>
  <c r="BS100" i="1"/>
  <c r="BS88" i="1"/>
  <c r="BS71" i="1"/>
  <c r="BS68" i="1"/>
  <c r="BS66" i="1"/>
  <c r="BS57" i="1"/>
  <c r="BS129" i="1"/>
  <c r="BS118" i="1"/>
  <c r="BS107" i="1"/>
  <c r="BS76" i="1"/>
  <c r="BS131" i="1"/>
  <c r="BS128" i="1"/>
  <c r="BS123" i="1"/>
  <c r="BS119" i="1"/>
  <c r="BS115" i="1"/>
  <c r="BS108" i="1"/>
  <c r="BS99" i="1"/>
  <c r="BS94" i="1"/>
  <c r="BS79" i="1"/>
  <c r="BS75" i="1"/>
  <c r="BS74" i="1"/>
  <c r="BS150" i="1"/>
  <c r="BS130" i="1"/>
  <c r="BS125" i="1"/>
  <c r="BS111" i="1"/>
  <c r="BS110" i="1"/>
  <c r="BS104" i="1"/>
  <c r="BS103" i="1"/>
  <c r="BS95" i="1"/>
  <c r="BS81" i="1"/>
  <c r="BS78" i="1"/>
  <c r="BS77" i="1"/>
  <c r="BS62" i="1"/>
  <c r="BS126" i="1"/>
  <c r="BS122" i="1"/>
  <c r="BS116" i="1"/>
  <c r="BS120" i="1"/>
  <c r="BS92" i="1"/>
  <c r="BS67" i="1"/>
  <c r="BS50" i="1"/>
  <c r="BS40" i="1"/>
  <c r="BS38" i="1"/>
  <c r="BS63" i="1"/>
  <c r="BS60" i="1"/>
  <c r="BS51" i="1"/>
  <c r="BS37" i="1"/>
  <c r="BS85" i="1"/>
  <c r="BS52" i="1"/>
  <c r="BS9" i="1"/>
  <c r="BS149" i="1"/>
  <c r="BS124" i="1"/>
  <c r="BS84" i="1"/>
  <c r="BS82" i="1"/>
  <c r="BS80" i="1"/>
  <c r="BS59" i="1"/>
  <c r="BS53" i="1"/>
  <c r="BS45" i="1"/>
  <c r="BS35" i="1"/>
  <c r="BS177" i="1"/>
  <c r="BS109" i="1"/>
  <c r="BS69" i="1"/>
  <c r="BS64" i="1"/>
  <c r="BS54" i="1"/>
  <c r="BS46" i="1"/>
  <c r="BS36" i="1"/>
  <c r="BS91" i="1"/>
  <c r="BS70" i="1"/>
  <c r="BS58" i="1"/>
  <c r="BS55" i="1"/>
  <c r="BS47" i="1"/>
  <c r="BS34" i="1"/>
  <c r="BS20" i="1"/>
  <c r="BS17" i="1"/>
  <c r="BS96" i="1"/>
  <c r="BS56" i="1"/>
  <c r="BS48" i="1"/>
  <c r="BS43" i="1"/>
  <c r="BS30" i="1"/>
  <c r="BS22" i="1"/>
  <c r="BS19" i="1"/>
  <c r="BS143" i="1"/>
  <c r="BS49" i="1"/>
  <c r="BS44" i="1"/>
  <c r="BS42" i="1"/>
  <c r="BS41" i="1"/>
  <c r="BS39" i="1"/>
  <c r="BS24" i="1"/>
  <c r="BS23" i="1"/>
  <c r="BS21" i="1"/>
  <c r="BS18" i="1"/>
  <c r="BS31" i="1"/>
  <c r="BS14" i="1"/>
  <c r="BS13" i="1"/>
  <c r="BS3" i="1"/>
  <c r="BS32" i="1"/>
  <c r="BS26" i="1"/>
  <c r="BS16" i="1"/>
  <c r="BS10" i="1"/>
  <c r="BS8" i="1"/>
  <c r="BS12" i="1"/>
  <c r="BS7" i="1"/>
  <c r="BS33" i="1"/>
  <c r="BS6" i="1"/>
  <c r="BS25" i="1"/>
  <c r="BS15" i="1"/>
  <c r="BS5" i="1"/>
  <c r="BS29" i="1"/>
  <c r="BS28" i="1"/>
  <c r="BS27" i="1"/>
  <c r="BS11" i="1"/>
  <c r="BS4" i="1"/>
  <c r="BL664" i="1"/>
  <c r="BL661" i="1"/>
  <c r="BL660" i="1"/>
  <c r="BL672" i="1"/>
  <c r="BL659" i="1"/>
  <c r="BL649" i="1"/>
  <c r="BL676" i="1"/>
  <c r="BL671" i="1"/>
  <c r="BL658" i="1"/>
  <c r="BL652" i="1"/>
  <c r="BL647" i="1"/>
  <c r="BL674" i="1"/>
  <c r="BL673" i="1"/>
  <c r="BL670" i="1"/>
  <c r="BL677" i="1"/>
  <c r="BL667" i="1"/>
  <c r="BL666" i="1"/>
  <c r="BL655" i="1"/>
  <c r="BL645" i="1"/>
  <c r="BL675" i="1"/>
  <c r="BL665" i="1"/>
  <c r="BL663" i="1"/>
  <c r="BL656" i="1"/>
  <c r="BL654" i="1"/>
  <c r="BL651" i="1"/>
  <c r="BL644" i="1"/>
  <c r="BL638" i="1"/>
  <c r="BL637" i="1"/>
  <c r="BL629" i="1"/>
  <c r="BL633" i="1"/>
  <c r="BL650" i="1"/>
  <c r="BL634" i="1"/>
  <c r="BL643" i="1"/>
  <c r="BL620" i="1"/>
  <c r="BL619" i="1"/>
  <c r="BL653" i="1"/>
  <c r="BL642" i="1"/>
  <c r="BL632" i="1"/>
  <c r="BL631" i="1"/>
  <c r="BL630" i="1"/>
  <c r="BL669" i="1"/>
  <c r="BL648" i="1"/>
  <c r="BL641" i="1"/>
  <c r="BL636" i="1"/>
  <c r="BL628" i="1"/>
  <c r="BL657" i="1"/>
  <c r="BL640" i="1"/>
  <c r="BL639" i="1"/>
  <c r="BL622" i="1"/>
  <c r="BL614" i="1"/>
  <c r="BL608" i="1"/>
  <c r="BL606" i="1"/>
  <c r="BL618" i="1"/>
  <c r="BL625" i="1"/>
  <c r="BL616" i="1"/>
  <c r="BL615" i="1"/>
  <c r="BL624" i="1"/>
  <c r="BL623" i="1"/>
  <c r="BL617" i="1"/>
  <c r="BL602" i="1"/>
  <c r="BL588" i="1"/>
  <c r="BL627" i="1"/>
  <c r="BL613" i="1"/>
  <c r="BL612" i="1"/>
  <c r="BL611" i="1"/>
  <c r="BL621" i="1"/>
  <c r="BL610" i="1"/>
  <c r="BL609" i="1"/>
  <c r="BL626" i="1"/>
  <c r="BL603" i="1"/>
  <c r="BL592" i="1"/>
  <c r="BL586" i="1"/>
  <c r="BL599" i="1"/>
  <c r="BL589" i="1"/>
  <c r="BL607" i="1"/>
  <c r="BL596" i="1"/>
  <c r="BL590" i="1"/>
  <c r="BL582" i="1"/>
  <c r="BL605" i="1"/>
  <c r="BL595" i="1"/>
  <c r="BL580" i="1"/>
  <c r="BL600" i="1"/>
  <c r="BL597" i="1"/>
  <c r="BL594" i="1"/>
  <c r="BL577" i="1"/>
  <c r="BL604" i="1"/>
  <c r="BL591" i="1"/>
  <c r="BL601" i="1"/>
  <c r="BL578" i="1"/>
  <c r="BL575" i="1"/>
  <c r="BL567" i="1"/>
  <c r="BL559" i="1"/>
  <c r="BL551" i="1"/>
  <c r="BL579" i="1"/>
  <c r="BL572" i="1"/>
  <c r="BL563" i="1"/>
  <c r="BL562" i="1"/>
  <c r="BL552" i="1"/>
  <c r="BL598" i="1"/>
  <c r="BL585" i="1"/>
  <c r="BL553" i="1"/>
  <c r="BL587" i="1"/>
  <c r="BL583" i="1"/>
  <c r="BL581" i="1"/>
  <c r="BL565" i="1"/>
  <c r="BL564" i="1"/>
  <c r="BL554" i="1"/>
  <c r="BL576" i="1"/>
  <c r="BL573" i="1"/>
  <c r="BL555" i="1"/>
  <c r="BL571" i="1"/>
  <c r="BL556" i="1"/>
  <c r="BL548" i="1"/>
  <c r="BL593" i="1"/>
  <c r="BL574" i="1"/>
  <c r="BL544" i="1"/>
  <c r="BL529" i="1"/>
  <c r="BL528" i="1"/>
  <c r="BL521" i="1"/>
  <c r="BL568" i="1"/>
  <c r="BL538" i="1"/>
  <c r="BL536" i="1"/>
  <c r="BL533" i="1"/>
  <c r="BL522" i="1"/>
  <c r="BL520" i="1"/>
  <c r="BL584" i="1"/>
  <c r="BL560" i="1"/>
  <c r="BL542" i="1"/>
  <c r="BL539" i="1"/>
  <c r="BL531" i="1"/>
  <c r="BL525" i="1"/>
  <c r="BL569" i="1"/>
  <c r="BL541" i="1"/>
  <c r="BL534" i="1"/>
  <c r="BL532" i="1"/>
  <c r="BL570" i="1"/>
  <c r="BL566" i="1"/>
  <c r="BL558" i="1"/>
  <c r="BL540" i="1"/>
  <c r="BL524" i="1"/>
  <c r="BL557" i="1"/>
  <c r="BL549" i="1"/>
  <c r="BL547" i="1"/>
  <c r="BL546" i="1"/>
  <c r="BL530" i="1"/>
  <c r="BL518" i="1"/>
  <c r="BL550" i="1"/>
  <c r="BL545" i="1"/>
  <c r="BL523" i="1"/>
  <c r="BL519" i="1"/>
  <c r="BL527" i="1"/>
  <c r="BL526" i="1"/>
  <c r="BL515" i="1"/>
  <c r="BL509" i="1"/>
  <c r="BL507" i="1"/>
  <c r="BL503" i="1"/>
  <c r="BL488" i="1"/>
  <c r="BL487" i="1"/>
  <c r="BL516" i="1"/>
  <c r="BL485" i="1"/>
  <c r="BL484" i="1"/>
  <c r="BL517" i="1"/>
  <c r="BL498" i="1"/>
  <c r="BL486" i="1"/>
  <c r="BL510" i="1"/>
  <c r="BL494" i="1"/>
  <c r="BL493" i="1"/>
  <c r="BL489" i="1"/>
  <c r="BL482" i="1"/>
  <c r="BL512" i="1"/>
  <c r="BL511" i="1"/>
  <c r="BL506" i="1"/>
  <c r="BL500" i="1"/>
  <c r="BL499" i="1"/>
  <c r="BL496" i="1"/>
  <c r="BL495" i="1"/>
  <c r="BL492" i="1"/>
  <c r="BL513" i="1"/>
  <c r="BL491" i="1"/>
  <c r="BL502" i="1"/>
  <c r="BL473" i="1"/>
  <c r="BL471" i="1"/>
  <c r="BL464" i="1"/>
  <c r="BL449" i="1"/>
  <c r="BL472" i="1"/>
  <c r="BL456" i="1"/>
  <c r="BL455" i="1"/>
  <c r="BL453" i="1"/>
  <c r="BL450" i="1"/>
  <c r="BL465" i="1"/>
  <c r="BL463" i="1"/>
  <c r="BL461" i="1"/>
  <c r="BL460" i="1"/>
  <c r="BL508" i="1"/>
  <c r="BL462" i="1"/>
  <c r="BL514" i="1"/>
  <c r="BL504" i="1"/>
  <c r="BL468" i="1"/>
  <c r="BL451" i="1"/>
  <c r="BL497" i="1"/>
  <c r="BL490" i="1"/>
  <c r="BL477" i="1"/>
  <c r="BL470" i="1"/>
  <c r="BL467" i="1"/>
  <c r="BL481" i="1"/>
  <c r="BL479" i="1"/>
  <c r="BL478" i="1"/>
  <c r="BL476" i="1"/>
  <c r="BL475" i="1"/>
  <c r="BL469" i="1"/>
  <c r="BL466" i="1"/>
  <c r="BL458" i="1"/>
  <c r="BL452" i="1"/>
  <c r="BL445" i="1"/>
  <c r="BL435" i="1"/>
  <c r="BL423" i="1"/>
  <c r="BL411" i="1"/>
  <c r="BL408" i="1"/>
  <c r="BL406" i="1"/>
  <c r="BL398" i="1"/>
  <c r="BL384" i="1"/>
  <c r="BL436" i="1"/>
  <c r="BL432" i="1"/>
  <c r="BL418" i="1"/>
  <c r="BL414" i="1"/>
  <c r="BL412" i="1"/>
  <c r="BL410" i="1"/>
  <c r="BL399" i="1"/>
  <c r="BL397" i="1"/>
  <c r="BL386" i="1"/>
  <c r="BL420" i="1"/>
  <c r="BL416" i="1"/>
  <c r="BL400" i="1"/>
  <c r="BL393" i="1"/>
  <c r="BL392" i="1"/>
  <c r="BL385" i="1"/>
  <c r="BL441" i="1"/>
  <c r="BL437" i="1"/>
  <c r="BL429" i="1"/>
  <c r="BL428" i="1"/>
  <c r="BL426" i="1"/>
  <c r="BL417" i="1"/>
  <c r="BL415" i="1"/>
  <c r="BL401" i="1"/>
  <c r="BL396" i="1"/>
  <c r="BL389" i="1"/>
  <c r="BL387" i="1"/>
  <c r="BL440" i="1"/>
  <c r="BL439" i="1"/>
  <c r="BL438" i="1"/>
  <c r="BL425" i="1"/>
  <c r="BL424" i="1"/>
  <c r="BL422" i="1"/>
  <c r="BL421" i="1"/>
  <c r="BL402" i="1"/>
  <c r="BL394" i="1"/>
  <c r="BL480" i="1"/>
  <c r="BL448" i="1"/>
  <c r="BL446" i="1"/>
  <c r="BL442" i="1"/>
  <c r="BL427" i="1"/>
  <c r="BL403" i="1"/>
  <c r="BL444" i="1"/>
  <c r="BL404" i="1"/>
  <c r="BL431" i="1"/>
  <c r="BL391" i="1"/>
  <c r="BL377" i="1"/>
  <c r="BL374" i="1"/>
  <c r="BL371" i="1"/>
  <c r="BL357" i="1"/>
  <c r="BL344" i="1"/>
  <c r="BL341" i="1"/>
  <c r="BL340" i="1"/>
  <c r="BL443" i="1"/>
  <c r="BL388" i="1"/>
  <c r="BL382" i="1"/>
  <c r="BL378" i="1"/>
  <c r="BL372" i="1"/>
  <c r="BL364" i="1"/>
  <c r="BL349" i="1"/>
  <c r="BL405" i="1"/>
  <c r="BL379" i="1"/>
  <c r="BL375" i="1"/>
  <c r="BL365" i="1"/>
  <c r="BL359" i="1"/>
  <c r="BL355" i="1"/>
  <c r="BL351" i="1"/>
  <c r="BL337" i="1"/>
  <c r="BL328" i="1"/>
  <c r="BL324" i="1"/>
  <c r="BL447" i="1"/>
  <c r="BL419" i="1"/>
  <c r="BL369" i="1"/>
  <c r="BL352" i="1"/>
  <c r="BL350" i="1"/>
  <c r="BL343" i="1"/>
  <c r="BL336" i="1"/>
  <c r="BL329" i="1"/>
  <c r="BL323" i="1"/>
  <c r="BL381" i="1"/>
  <c r="BL373" i="1"/>
  <c r="BL370" i="1"/>
  <c r="BL368" i="1"/>
  <c r="BL353" i="1"/>
  <c r="BL348" i="1"/>
  <c r="BL331" i="1"/>
  <c r="BL325" i="1"/>
  <c r="BL322" i="1"/>
  <c r="BL356" i="1"/>
  <c r="BL354" i="1"/>
  <c r="BL345" i="1"/>
  <c r="BL333" i="1"/>
  <c r="BL330" i="1"/>
  <c r="BL430" i="1"/>
  <c r="BL383" i="1"/>
  <c r="BL380" i="1"/>
  <c r="BL347" i="1"/>
  <c r="BL335" i="1"/>
  <c r="BL332" i="1"/>
  <c r="BL327" i="1"/>
  <c r="BL326" i="1"/>
  <c r="BL314" i="1"/>
  <c r="BL306" i="1"/>
  <c r="BL303" i="1"/>
  <c r="BL300" i="1"/>
  <c r="BL290" i="1"/>
  <c r="BL278" i="1"/>
  <c r="BL313" i="1"/>
  <c r="BL305" i="1"/>
  <c r="BL298" i="1"/>
  <c r="BL287" i="1"/>
  <c r="BL263" i="1"/>
  <c r="BL260" i="1"/>
  <c r="BL318" i="1"/>
  <c r="BL309" i="1"/>
  <c r="BL304" i="1"/>
  <c r="BL284" i="1"/>
  <c r="BL321" i="1"/>
  <c r="BL317" i="1"/>
  <c r="BL315" i="1"/>
  <c r="BL302" i="1"/>
  <c r="BL289" i="1"/>
  <c r="BL269" i="1"/>
  <c r="BL265" i="1"/>
  <c r="BL256" i="1"/>
  <c r="BL390" i="1"/>
  <c r="BL320" i="1"/>
  <c r="BL316" i="1"/>
  <c r="BL307" i="1"/>
  <c r="BL296" i="1"/>
  <c r="BL292" i="1"/>
  <c r="BL286" i="1"/>
  <c r="BL271" i="1"/>
  <c r="BL255" i="1"/>
  <c r="BL395" i="1"/>
  <c r="BL311" i="1"/>
  <c r="BL291" i="1"/>
  <c r="BL270" i="1"/>
  <c r="BL264" i="1"/>
  <c r="BL367" i="1"/>
  <c r="BL346" i="1"/>
  <c r="BL310" i="1"/>
  <c r="BL308" i="1"/>
  <c r="BL299" i="1"/>
  <c r="BL294" i="1"/>
  <c r="BL288" i="1"/>
  <c r="BL283" i="1"/>
  <c r="BL276" i="1"/>
  <c r="BL274" i="1"/>
  <c r="BL267" i="1"/>
  <c r="BL258" i="1"/>
  <c r="BL227" i="1"/>
  <c r="BL225" i="1"/>
  <c r="BL224" i="1"/>
  <c r="BL219" i="1"/>
  <c r="BL214" i="1"/>
  <c r="BL211" i="1"/>
  <c r="BL210" i="1"/>
  <c r="BL201" i="1"/>
  <c r="BL363" i="1"/>
  <c r="BL257" i="1"/>
  <c r="BL252" i="1"/>
  <c r="BL239" i="1"/>
  <c r="BL237" i="1"/>
  <c r="BL233" i="1"/>
  <c r="BL218" i="1"/>
  <c r="BL213" i="1"/>
  <c r="BL277" i="1"/>
  <c r="BL273" i="1"/>
  <c r="BL241" i="1"/>
  <c r="BL238" i="1"/>
  <c r="BL236" i="1"/>
  <c r="BL235" i="1"/>
  <c r="BL212" i="1"/>
  <c r="BL272" i="1"/>
  <c r="BL249" i="1"/>
  <c r="BL243" i="1"/>
  <c r="BL240" i="1"/>
  <c r="BL230" i="1"/>
  <c r="BL228" i="1"/>
  <c r="BL208" i="1"/>
  <c r="BL312" i="1"/>
  <c r="BL259" i="1"/>
  <c r="BL254" i="1"/>
  <c r="BL248" i="1"/>
  <c r="BL242" i="1"/>
  <c r="BL232" i="1"/>
  <c r="BL231" i="1"/>
  <c r="BL253" i="1"/>
  <c r="BL251" i="1"/>
  <c r="BL247" i="1"/>
  <c r="BL221" i="1"/>
  <c r="BL413" i="1"/>
  <c r="BL285" i="1"/>
  <c r="BL246" i="1"/>
  <c r="BL217" i="1"/>
  <c r="BL209" i="1"/>
  <c r="BL301" i="1"/>
  <c r="BL250" i="1"/>
  <c r="BL234" i="1"/>
  <c r="BL229" i="1"/>
  <c r="BL226" i="1"/>
  <c r="BL223" i="1"/>
  <c r="BL222" i="1"/>
  <c r="BL216" i="1"/>
  <c r="BL204" i="1"/>
  <c r="BL200" i="1"/>
  <c r="BL205" i="1"/>
  <c r="BL361" i="1"/>
  <c r="BL362" i="1"/>
  <c r="BL186" i="1"/>
  <c r="BL179" i="1"/>
  <c r="BL176" i="1"/>
  <c r="BL169" i="1"/>
  <c r="BL165" i="1"/>
  <c r="BL151" i="1"/>
  <c r="BL143" i="1"/>
  <c r="BL134" i="1"/>
  <c r="BL199" i="1"/>
  <c r="BL185" i="1"/>
  <c r="BL167" i="1"/>
  <c r="BL164" i="1"/>
  <c r="BL142" i="1"/>
  <c r="BL184" i="1"/>
  <c r="BL159" i="1"/>
  <c r="BL158" i="1"/>
  <c r="BL145" i="1"/>
  <c r="BL144" i="1"/>
  <c r="BL196" i="1"/>
  <c r="BL188" i="1"/>
  <c r="BL183" i="1"/>
  <c r="BL174" i="1"/>
  <c r="BL172" i="1"/>
  <c r="BL161" i="1"/>
  <c r="BL157" i="1"/>
  <c r="BL152" i="1"/>
  <c r="BL138" i="1"/>
  <c r="BL137" i="1"/>
  <c r="BL207" i="1"/>
  <c r="BL197" i="1"/>
  <c r="BL194" i="1"/>
  <c r="BL173" i="1"/>
  <c r="BL156" i="1"/>
  <c r="BL203" i="1"/>
  <c r="BL202" i="1"/>
  <c r="BL195" i="1"/>
  <c r="BL193" i="1"/>
  <c r="BL191" i="1"/>
  <c r="BL189" i="1"/>
  <c r="BL168" i="1"/>
  <c r="BL166" i="1"/>
  <c r="BL153" i="1"/>
  <c r="BL150" i="1"/>
  <c r="BL148" i="1"/>
  <c r="BL147" i="1"/>
  <c r="BL198" i="1"/>
  <c r="BL177" i="1"/>
  <c r="BL175" i="1"/>
  <c r="BL170" i="1"/>
  <c r="BL162" i="1"/>
  <c r="BL160" i="1"/>
  <c r="BL132" i="1"/>
  <c r="BL178" i="1"/>
  <c r="BL139" i="1"/>
  <c r="BL121" i="1"/>
  <c r="BL105" i="1"/>
  <c r="BL101" i="1"/>
  <c r="BL100" i="1"/>
  <c r="BL98" i="1"/>
  <c r="BL89" i="1"/>
  <c r="BL171" i="1"/>
  <c r="BL155" i="1"/>
  <c r="BL136" i="1"/>
  <c r="BL133" i="1"/>
  <c r="BL119" i="1"/>
  <c r="BL110" i="1"/>
  <c r="BL106" i="1"/>
  <c r="BL99" i="1"/>
  <c r="BL79" i="1"/>
  <c r="BL71" i="1"/>
  <c r="BL68" i="1"/>
  <c r="BL66" i="1"/>
  <c r="BL206" i="1"/>
  <c r="BL360" i="1"/>
  <c r="BL130" i="1"/>
  <c r="BL129" i="1"/>
  <c r="BL123" i="1"/>
  <c r="BL118" i="1"/>
  <c r="BL115" i="1"/>
  <c r="BL80" i="1"/>
  <c r="BL77" i="1"/>
  <c r="BL76" i="1"/>
  <c r="BL58" i="1"/>
  <c r="BL128" i="1"/>
  <c r="BL111" i="1"/>
  <c r="BL108" i="1"/>
  <c r="BL94" i="1"/>
  <c r="BL92" i="1"/>
  <c r="BL81" i="1"/>
  <c r="BL78" i="1"/>
  <c r="BL75" i="1"/>
  <c r="BL141" i="1"/>
  <c r="BL140" i="1"/>
  <c r="BL124" i="1"/>
  <c r="BL120" i="1"/>
  <c r="BL109" i="1"/>
  <c r="BL96" i="1"/>
  <c r="BL91" i="1"/>
  <c r="BL83" i="1"/>
  <c r="BL190" i="1"/>
  <c r="BL131" i="1"/>
  <c r="BL126" i="1"/>
  <c r="BL117" i="1"/>
  <c r="BL97" i="1"/>
  <c r="BL90" i="1"/>
  <c r="BL88" i="1"/>
  <c r="BL85" i="1"/>
  <c r="BL84" i="1"/>
  <c r="BL82" i="1"/>
  <c r="BL70" i="1"/>
  <c r="BL63" i="1"/>
  <c r="BL113" i="1"/>
  <c r="BL112" i="1"/>
  <c r="BL107" i="1"/>
  <c r="BL102" i="1"/>
  <c r="BL59" i="1"/>
  <c r="BL51" i="1"/>
  <c r="BL73" i="1"/>
  <c r="BL67" i="1"/>
  <c r="BL52" i="1"/>
  <c r="BL45" i="1"/>
  <c r="BL127" i="1"/>
  <c r="BL87" i="1"/>
  <c r="BL65" i="1"/>
  <c r="BL53" i="1"/>
  <c r="BL44" i="1"/>
  <c r="BL35" i="1"/>
  <c r="BL32" i="1"/>
  <c r="BL26" i="1"/>
  <c r="BL8" i="1"/>
  <c r="BL54" i="1"/>
  <c r="BL46" i="1"/>
  <c r="BL36" i="1"/>
  <c r="BL116" i="1"/>
  <c r="BL103" i="1"/>
  <c r="BL55" i="1"/>
  <c r="BL47" i="1"/>
  <c r="BL74" i="1"/>
  <c r="BL56" i="1"/>
  <c r="BL48" i="1"/>
  <c r="BL41" i="1"/>
  <c r="BL40" i="1"/>
  <c r="BL37" i="1"/>
  <c r="BL22" i="1"/>
  <c r="BL19" i="1"/>
  <c r="BL12" i="1"/>
  <c r="BL135" i="1"/>
  <c r="BL104" i="1"/>
  <c r="BL72" i="1"/>
  <c r="BL62" i="1"/>
  <c r="BL60" i="1"/>
  <c r="BL57" i="1"/>
  <c r="BL49" i="1"/>
  <c r="BL42" i="1"/>
  <c r="BL39" i="1"/>
  <c r="BL25" i="1"/>
  <c r="BL23" i="1"/>
  <c r="BL21" i="1"/>
  <c r="BL18" i="1"/>
  <c r="BL122" i="1"/>
  <c r="BL69" i="1"/>
  <c r="BL64" i="1"/>
  <c r="BL50" i="1"/>
  <c r="BL38" i="1"/>
  <c r="BL31" i="1"/>
  <c r="BL29" i="1"/>
  <c r="BL27" i="1"/>
  <c r="BL24" i="1"/>
  <c r="BL28" i="1"/>
  <c r="BL7" i="1"/>
  <c r="BL34" i="1"/>
  <c r="BL17" i="1"/>
  <c r="BL6" i="1"/>
  <c r="BL5" i="1"/>
  <c r="BL14" i="1"/>
  <c r="BL20" i="1"/>
  <c r="BL13" i="1"/>
  <c r="BL11" i="1"/>
  <c r="BL3" i="1"/>
  <c r="BL30" i="1"/>
  <c r="BL10" i="1"/>
  <c r="BL33" i="1"/>
  <c r="BL16" i="1"/>
  <c r="BL4" i="1"/>
  <c r="BL15" i="1"/>
  <c r="BL434" i="1"/>
  <c r="BL262" i="1"/>
  <c r="BL125" i="1"/>
  <c r="BL215" i="1"/>
  <c r="BL282" i="1"/>
  <c r="BL543" i="1"/>
  <c r="BL342" i="1"/>
  <c r="BL154" i="1"/>
  <c r="BL261" i="1"/>
  <c r="BL339" i="1"/>
  <c r="BL376" i="1"/>
  <c r="BL366" i="1"/>
  <c r="BL280" i="1"/>
  <c r="BL181" i="1"/>
  <c r="BL295" i="1"/>
  <c r="BL537" i="1"/>
  <c r="BL459" i="1"/>
  <c r="BL180" i="1"/>
  <c r="BL281" i="1"/>
  <c r="BL297" i="1"/>
  <c r="BL266" i="1"/>
  <c r="BL635" i="1"/>
  <c r="BL244" i="1"/>
  <c r="BL182" i="1"/>
  <c r="BL561" i="1"/>
  <c r="BL149" i="1"/>
  <c r="BL474" i="1"/>
  <c r="BL279" i="1"/>
  <c r="BL163" i="1"/>
  <c r="BL245" i="1"/>
  <c r="BL268" i="1"/>
  <c r="BL319" i="1"/>
  <c r="BL275" i="1"/>
  <c r="BL338" i="1"/>
  <c r="BL668" i="1"/>
  <c r="BL358" i="1"/>
  <c r="BL293" i="1"/>
  <c r="BL9" i="1"/>
  <c r="BL95" i="1"/>
  <c r="BL662" i="1"/>
  <c r="BL483" i="1"/>
  <c r="BL43" i="1"/>
  <c r="BL646" i="1"/>
  <c r="BL220" i="1"/>
  <c r="BN676" i="1"/>
  <c r="BN671" i="1"/>
  <c r="BN658" i="1"/>
  <c r="BN652" i="1"/>
  <c r="BN647" i="1"/>
  <c r="BN674" i="1"/>
  <c r="BN673" i="1"/>
  <c r="BN670" i="1"/>
  <c r="BN644" i="1"/>
  <c r="BN677" i="1"/>
  <c r="BN667" i="1"/>
  <c r="BN654" i="1"/>
  <c r="BN653" i="1"/>
  <c r="BN650" i="1"/>
  <c r="BN666" i="1"/>
  <c r="BN662" i="1"/>
  <c r="BN655" i="1"/>
  <c r="BN675" i="1"/>
  <c r="BN668" i="1"/>
  <c r="BN665" i="1"/>
  <c r="BN663" i="1"/>
  <c r="BN657" i="1"/>
  <c r="BN656" i="1"/>
  <c r="BN651" i="1"/>
  <c r="BN672" i="1"/>
  <c r="BN659" i="1"/>
  <c r="BN660" i="1"/>
  <c r="BN634" i="1"/>
  <c r="BN626" i="1"/>
  <c r="BN664" i="1"/>
  <c r="BN643" i="1"/>
  <c r="BN661" i="1"/>
  <c r="BN642" i="1"/>
  <c r="BN632" i="1"/>
  <c r="BN631" i="1"/>
  <c r="BN649" i="1"/>
  <c r="BN641" i="1"/>
  <c r="BN636" i="1"/>
  <c r="BN627" i="1"/>
  <c r="BN648" i="1"/>
  <c r="BN640" i="1"/>
  <c r="BN628" i="1"/>
  <c r="BN639" i="1"/>
  <c r="BN638" i="1"/>
  <c r="BN637" i="1"/>
  <c r="BN629" i="1"/>
  <c r="BN625" i="1"/>
  <c r="BN624" i="1"/>
  <c r="BN618" i="1"/>
  <c r="BN615" i="1"/>
  <c r="BN617" i="1"/>
  <c r="BN612" i="1"/>
  <c r="BN611" i="1"/>
  <c r="BN621" i="1"/>
  <c r="BN610" i="1"/>
  <c r="BN609" i="1"/>
  <c r="BN620" i="1"/>
  <c r="BN614" i="1"/>
  <c r="BN608" i="1"/>
  <c r="BN606" i="1"/>
  <c r="BN619" i="1"/>
  <c r="BN605" i="1"/>
  <c r="BN604" i="1"/>
  <c r="BN599" i="1"/>
  <c r="BN597" i="1"/>
  <c r="BN590" i="1"/>
  <c r="BN602" i="1"/>
  <c r="BN603" i="1"/>
  <c r="BN601" i="1"/>
  <c r="BN592" i="1"/>
  <c r="BN588" i="1"/>
  <c r="BN593" i="1"/>
  <c r="BN591" i="1"/>
  <c r="BN584" i="1"/>
  <c r="BN564" i="1"/>
  <c r="BN585" i="1"/>
  <c r="BN581" i="1"/>
  <c r="BN574" i="1"/>
  <c r="BN570" i="1"/>
  <c r="BN567" i="1"/>
  <c r="BN600" i="1"/>
  <c r="BN579" i="1"/>
  <c r="BN553" i="1"/>
  <c r="BN546" i="1"/>
  <c r="BN589" i="1"/>
  <c r="BN565" i="1"/>
  <c r="BN554" i="1"/>
  <c r="BN547" i="1"/>
  <c r="BN576" i="1"/>
  <c r="BN573" i="1"/>
  <c r="BN555" i="1"/>
  <c r="BN571" i="1"/>
  <c r="BN556" i="1"/>
  <c r="BN596" i="1"/>
  <c r="BN569" i="1"/>
  <c r="BN549" i="1"/>
  <c r="BN594" i="1"/>
  <c r="BN568" i="1"/>
  <c r="BN566" i="1"/>
  <c r="BN561" i="1"/>
  <c r="BN560" i="1"/>
  <c r="BN558" i="1"/>
  <c r="BN557" i="1"/>
  <c r="BN550" i="1"/>
  <c r="BN580" i="1"/>
  <c r="BN562" i="1"/>
  <c r="BN542" i="1"/>
  <c r="BN531" i="1"/>
  <c r="BN525" i="1"/>
  <c r="BN578" i="1"/>
  <c r="BN552" i="1"/>
  <c r="BN541" i="1"/>
  <c r="BN534" i="1"/>
  <c r="BN532" i="1"/>
  <c r="BN575" i="1"/>
  <c r="BN563" i="1"/>
  <c r="BN559" i="1"/>
  <c r="BN540" i="1"/>
  <c r="BN524" i="1"/>
  <c r="BN518" i="1"/>
  <c r="BN548" i="1"/>
  <c r="BN523" i="1"/>
  <c r="BN519" i="1"/>
  <c r="BN545" i="1"/>
  <c r="BN543" i="1"/>
  <c r="BN537" i="1"/>
  <c r="BN527" i="1"/>
  <c r="BN526" i="1"/>
  <c r="BN572" i="1"/>
  <c r="BN551" i="1"/>
  <c r="BN544" i="1"/>
  <c r="BN529" i="1"/>
  <c r="BN528" i="1"/>
  <c r="BN521" i="1"/>
  <c r="BN517" i="1"/>
  <c r="BN498" i="1"/>
  <c r="BN486" i="1"/>
  <c r="BN533" i="1"/>
  <c r="BN510" i="1"/>
  <c r="BN494" i="1"/>
  <c r="BN586" i="1"/>
  <c r="BN522" i="1"/>
  <c r="BN493" i="1"/>
  <c r="BN483" i="1"/>
  <c r="BN482" i="1"/>
  <c r="BN512" i="1"/>
  <c r="BN511" i="1"/>
  <c r="BN499" i="1"/>
  <c r="BN496" i="1"/>
  <c r="BN495" i="1"/>
  <c r="BN492" i="1"/>
  <c r="BN538" i="1"/>
  <c r="BN513" i="1"/>
  <c r="BN491" i="1"/>
  <c r="BN514" i="1"/>
  <c r="BN508" i="1"/>
  <c r="BN504" i="1"/>
  <c r="BN502" i="1"/>
  <c r="BN497" i="1"/>
  <c r="BN490" i="1"/>
  <c r="BN520" i="1"/>
  <c r="BN515" i="1"/>
  <c r="BN509" i="1"/>
  <c r="BN507" i="1"/>
  <c r="BN503" i="1"/>
  <c r="BN488" i="1"/>
  <c r="BN487" i="1"/>
  <c r="BN536" i="1"/>
  <c r="BN485" i="1"/>
  <c r="BN484" i="1"/>
  <c r="BN465" i="1"/>
  <c r="BN463" i="1"/>
  <c r="BN461" i="1"/>
  <c r="BN460" i="1"/>
  <c r="BN462" i="1"/>
  <c r="BN516" i="1"/>
  <c r="BN468" i="1"/>
  <c r="BN477" i="1"/>
  <c r="BN467" i="1"/>
  <c r="BN451" i="1"/>
  <c r="BN481" i="1"/>
  <c r="BN476" i="1"/>
  <c r="BN475" i="1"/>
  <c r="BN469" i="1"/>
  <c r="BN466" i="1"/>
  <c r="BN458" i="1"/>
  <c r="BN452" i="1"/>
  <c r="BN480" i="1"/>
  <c r="BN479" i="1"/>
  <c r="BN478" i="1"/>
  <c r="BN473" i="1"/>
  <c r="BN471" i="1"/>
  <c r="BN449" i="1"/>
  <c r="BN416" i="1"/>
  <c r="BN400" i="1"/>
  <c r="BN437" i="1"/>
  <c r="BN428" i="1"/>
  <c r="BN415" i="1"/>
  <c r="BN401" i="1"/>
  <c r="BN396" i="1"/>
  <c r="BN392" i="1"/>
  <c r="BN389" i="1"/>
  <c r="BN387" i="1"/>
  <c r="BN472" i="1"/>
  <c r="BN440" i="1"/>
  <c r="BN438" i="1"/>
  <c r="BN434" i="1"/>
  <c r="BN426" i="1"/>
  <c r="BN425" i="1"/>
  <c r="BN424" i="1"/>
  <c r="BN402" i="1"/>
  <c r="BN388" i="1"/>
  <c r="BN427" i="1"/>
  <c r="BN403" i="1"/>
  <c r="BN391" i="1"/>
  <c r="BN390" i="1"/>
  <c r="BN379" i="1"/>
  <c r="BN404" i="1"/>
  <c r="BN453" i="1"/>
  <c r="BN443" i="1"/>
  <c r="BN430" i="1"/>
  <c r="BN405" i="1"/>
  <c r="BN395" i="1"/>
  <c r="BN459" i="1"/>
  <c r="BN455" i="1"/>
  <c r="BN435" i="1"/>
  <c r="BN411" i="1"/>
  <c r="BN408" i="1"/>
  <c r="BN406" i="1"/>
  <c r="BN398" i="1"/>
  <c r="BN410" i="1"/>
  <c r="BN375" i="1"/>
  <c r="BN366" i="1"/>
  <c r="BN365" i="1"/>
  <c r="BN359" i="1"/>
  <c r="BN355" i="1"/>
  <c r="BN351" i="1"/>
  <c r="BN337" i="1"/>
  <c r="BN328" i="1"/>
  <c r="BN386" i="1"/>
  <c r="BN369" i="1"/>
  <c r="BN352" i="1"/>
  <c r="BN350" i="1"/>
  <c r="BN343" i="1"/>
  <c r="BN342" i="1"/>
  <c r="BN336" i="1"/>
  <c r="BN329" i="1"/>
  <c r="BN323" i="1"/>
  <c r="BN399" i="1"/>
  <c r="BN373" i="1"/>
  <c r="BN370" i="1"/>
  <c r="BN368" i="1"/>
  <c r="BN353" i="1"/>
  <c r="BN325" i="1"/>
  <c r="BN322" i="1"/>
  <c r="BN432" i="1"/>
  <c r="BN356" i="1"/>
  <c r="BN333" i="1"/>
  <c r="BN330" i="1"/>
  <c r="BN412" i="1"/>
  <c r="BN347" i="1"/>
  <c r="BN335" i="1"/>
  <c r="BN332" i="1"/>
  <c r="BN327" i="1"/>
  <c r="BN326" i="1"/>
  <c r="BN436" i="1"/>
  <c r="BN397" i="1"/>
  <c r="BN346" i="1"/>
  <c r="BN377" i="1"/>
  <c r="BN374" i="1"/>
  <c r="BN371" i="1"/>
  <c r="BN357" i="1"/>
  <c r="BN341" i="1"/>
  <c r="BN340" i="1"/>
  <c r="BN318" i="1"/>
  <c r="BN309" i="1"/>
  <c r="BN304" i="1"/>
  <c r="BN298" i="1"/>
  <c r="BN284" i="1"/>
  <c r="BN376" i="1"/>
  <c r="BN317" i="1"/>
  <c r="BN315" i="1"/>
  <c r="BN289" i="1"/>
  <c r="BN269" i="1"/>
  <c r="BN265" i="1"/>
  <c r="BN256" i="1"/>
  <c r="BN316" i="1"/>
  <c r="BN302" i="1"/>
  <c r="BN295" i="1"/>
  <c r="BN293" i="1"/>
  <c r="BN292" i="1"/>
  <c r="BN286" i="1"/>
  <c r="BN271" i="1"/>
  <c r="BN255" i="1"/>
  <c r="BN253" i="1"/>
  <c r="BN251" i="1"/>
  <c r="BN364" i="1"/>
  <c r="BN324" i="1"/>
  <c r="BN320" i="1"/>
  <c r="BN291" i="1"/>
  <c r="BN270" i="1"/>
  <c r="BN310" i="1"/>
  <c r="BN308" i="1"/>
  <c r="BN299" i="1"/>
  <c r="BN294" i="1"/>
  <c r="BN288" i="1"/>
  <c r="BN283" i="1"/>
  <c r="BN276" i="1"/>
  <c r="BN274" i="1"/>
  <c r="BN267" i="1"/>
  <c r="BN378" i="1"/>
  <c r="BN349" i="1"/>
  <c r="BN312" i="1"/>
  <c r="BN301" i="1"/>
  <c r="BN285" i="1"/>
  <c r="BN282" i="1"/>
  <c r="BN277" i="1"/>
  <c r="BN273" i="1"/>
  <c r="BN272" i="1"/>
  <c r="BN257" i="1"/>
  <c r="BN358" i="1"/>
  <c r="BN306" i="1"/>
  <c r="BN303" i="1"/>
  <c r="BN300" i="1"/>
  <c r="BN290" i="1"/>
  <c r="BN278" i="1"/>
  <c r="BN254" i="1"/>
  <c r="BN252" i="1"/>
  <c r="BN245" i="1"/>
  <c r="BN241" i="1"/>
  <c r="BN236" i="1"/>
  <c r="BN235" i="1"/>
  <c r="BN212" i="1"/>
  <c r="BN203" i="1"/>
  <c r="BN199" i="1"/>
  <c r="BN305" i="1"/>
  <c r="BN263" i="1"/>
  <c r="BN249" i="1"/>
  <c r="BN240" i="1"/>
  <c r="BN228" i="1"/>
  <c r="BN202" i="1"/>
  <c r="BN262" i="1"/>
  <c r="BN248" i="1"/>
  <c r="BN242" i="1"/>
  <c r="BN287" i="1"/>
  <c r="BN247" i="1"/>
  <c r="BN221" i="1"/>
  <c r="BN246" i="1"/>
  <c r="BN244" i="1"/>
  <c r="BN217" i="1"/>
  <c r="BN250" i="1"/>
  <c r="BN226" i="1"/>
  <c r="BN223" i="1"/>
  <c r="BN222" i="1"/>
  <c r="BN216" i="1"/>
  <c r="BN313" i="1"/>
  <c r="BN225" i="1"/>
  <c r="BN224" i="1"/>
  <c r="BN219" i="1"/>
  <c r="BN215" i="1"/>
  <c r="BN214" i="1"/>
  <c r="BN233" i="1"/>
  <c r="BN218" i="1"/>
  <c r="BN213" i="1"/>
  <c r="BN210" i="1"/>
  <c r="BN184" i="1"/>
  <c r="BN182" i="1"/>
  <c r="BN163" i="1"/>
  <c r="BN159" i="1"/>
  <c r="BN158" i="1"/>
  <c r="BN149" i="1"/>
  <c r="BN145" i="1"/>
  <c r="BN144" i="1"/>
  <c r="BN363" i="1"/>
  <c r="BN188" i="1"/>
  <c r="BN183" i="1"/>
  <c r="BN181" i="1"/>
  <c r="BN172" i="1"/>
  <c r="BN157" i="1"/>
  <c r="BN152" i="1"/>
  <c r="BN197" i="1"/>
  <c r="BN194" i="1"/>
  <c r="BN180" i="1"/>
  <c r="BN173" i="1"/>
  <c r="BN156" i="1"/>
  <c r="BN155" i="1"/>
  <c r="BN140" i="1"/>
  <c r="BN195" i="1"/>
  <c r="BN193" i="1"/>
  <c r="BN191" i="1"/>
  <c r="BN189" i="1"/>
  <c r="BN153" i="1"/>
  <c r="BN150" i="1"/>
  <c r="BN148" i="1"/>
  <c r="BN147" i="1"/>
  <c r="BN135" i="1"/>
  <c r="BN198" i="1"/>
  <c r="BN177" i="1"/>
  <c r="BN168" i="1"/>
  <c r="BN160" i="1"/>
  <c r="BN360" i="1"/>
  <c r="BN190" i="1"/>
  <c r="BN178" i="1"/>
  <c r="BN141" i="1"/>
  <c r="BN361" i="1"/>
  <c r="BN362" i="1"/>
  <c r="BN186" i="1"/>
  <c r="BN179" i="1"/>
  <c r="BN165" i="1"/>
  <c r="BN151" i="1"/>
  <c r="BN134" i="1"/>
  <c r="BN136" i="1"/>
  <c r="BN133" i="1"/>
  <c r="BN129" i="1"/>
  <c r="BN123" i="1"/>
  <c r="BN118" i="1"/>
  <c r="BN115" i="1"/>
  <c r="BN99" i="1"/>
  <c r="BN76" i="1"/>
  <c r="BN164" i="1"/>
  <c r="BN128" i="1"/>
  <c r="BN108" i="1"/>
  <c r="BN94" i="1"/>
  <c r="BN92" i="1"/>
  <c r="BN75" i="1"/>
  <c r="BN74" i="1"/>
  <c r="BN169" i="1"/>
  <c r="BN124" i="1"/>
  <c r="BN120" i="1"/>
  <c r="BN109" i="1"/>
  <c r="BN96" i="1"/>
  <c r="BN91" i="1"/>
  <c r="BN60" i="1"/>
  <c r="BN185" i="1"/>
  <c r="BN125" i="1"/>
  <c r="BN122" i="1"/>
  <c r="BN116" i="1"/>
  <c r="BN104" i="1"/>
  <c r="BN103" i="1"/>
  <c r="BN142" i="1"/>
  <c r="BN137" i="1"/>
  <c r="BN132" i="1"/>
  <c r="BN126" i="1"/>
  <c r="BN97" i="1"/>
  <c r="BN90" i="1"/>
  <c r="BN85" i="1"/>
  <c r="BN84" i="1"/>
  <c r="BN82" i="1"/>
  <c r="BN70" i="1"/>
  <c r="BN121" i="1"/>
  <c r="BN107" i="1"/>
  <c r="BN105" i="1"/>
  <c r="BN101" i="1"/>
  <c r="BN100" i="1"/>
  <c r="BN98" i="1"/>
  <c r="BN89" i="1"/>
  <c r="BN73" i="1"/>
  <c r="BN72" i="1"/>
  <c r="BN65" i="1"/>
  <c r="BN139" i="1"/>
  <c r="BN119" i="1"/>
  <c r="BN106" i="1"/>
  <c r="BN102" i="1"/>
  <c r="BN53" i="1"/>
  <c r="BN35" i="1"/>
  <c r="BN68" i="1"/>
  <c r="BN58" i="1"/>
  <c r="BN54" i="1"/>
  <c r="BN46" i="1"/>
  <c r="BN36" i="1"/>
  <c r="BN55" i="1"/>
  <c r="BN47" i="1"/>
  <c r="BN43" i="1"/>
  <c r="BN34" i="1"/>
  <c r="BN30" i="1"/>
  <c r="BN20" i="1"/>
  <c r="BN71" i="1"/>
  <c r="BN56" i="1"/>
  <c r="BN48" i="1"/>
  <c r="BN41" i="1"/>
  <c r="BN112" i="1"/>
  <c r="BN66" i="1"/>
  <c r="BN63" i="1"/>
  <c r="BN62" i="1"/>
  <c r="BN57" i="1"/>
  <c r="BN49" i="1"/>
  <c r="BN42" i="1"/>
  <c r="BN39" i="1"/>
  <c r="BN37" i="1"/>
  <c r="BN50" i="1"/>
  <c r="BN38" i="1"/>
  <c r="BN16" i="1"/>
  <c r="BN69" i="1"/>
  <c r="BN64" i="1"/>
  <c r="BN51" i="1"/>
  <c r="BN29" i="1"/>
  <c r="BN117" i="1"/>
  <c r="BN113" i="1"/>
  <c r="BN59" i="1"/>
  <c r="BN52" i="1"/>
  <c r="BN45" i="1"/>
  <c r="BN19" i="1"/>
  <c r="BN6" i="1"/>
  <c r="BN5" i="1"/>
  <c r="BN22" i="1"/>
  <c r="BN17" i="1"/>
  <c r="BN11" i="1"/>
  <c r="BN32" i="1"/>
  <c r="BN26" i="1"/>
  <c r="BN3" i="1"/>
  <c r="BN10" i="1"/>
  <c r="BN4" i="1"/>
  <c r="BN33" i="1"/>
  <c r="BN23" i="1"/>
  <c r="BN18" i="1"/>
  <c r="BN25" i="1"/>
  <c r="BN24" i="1"/>
  <c r="BN21" i="1"/>
  <c r="BN7" i="1"/>
  <c r="BN207" i="1"/>
  <c r="BN616" i="1"/>
  <c r="BN131" i="1"/>
  <c r="BN367" i="1"/>
  <c r="BN127" i="1"/>
  <c r="BN204" i="1"/>
  <c r="BN206" i="1"/>
  <c r="BN237" i="1"/>
  <c r="BN421" i="1"/>
  <c r="BN635" i="1"/>
  <c r="BN439" i="1"/>
  <c r="BN380" i="1"/>
  <c r="BN281" i="1"/>
  <c r="BN162" i="1"/>
  <c r="BN167" i="1"/>
  <c r="BN530" i="1"/>
  <c r="BN261" i="1"/>
  <c r="BN88" i="1"/>
  <c r="BN414" i="1"/>
  <c r="BN422" i="1"/>
  <c r="BN582" i="1"/>
  <c r="BN420" i="1"/>
  <c r="BN171" i="1"/>
  <c r="BN394" i="1"/>
  <c r="BN441" i="1"/>
  <c r="BN506" i="1"/>
  <c r="BN372" i="1"/>
  <c r="BN166" i="1"/>
  <c r="BN209" i="1"/>
  <c r="BN87" i="1"/>
  <c r="BN174" i="1"/>
  <c r="BN230" i="1"/>
  <c r="BN81" i="1"/>
  <c r="BN382" i="1"/>
  <c r="BN381" i="1"/>
  <c r="BN446" i="1"/>
  <c r="BN161" i="1"/>
  <c r="BN385" i="1"/>
  <c r="BN448" i="1"/>
  <c r="BN13" i="1"/>
  <c r="BN419" i="1"/>
  <c r="BN40" i="1"/>
  <c r="BN176" i="1"/>
  <c r="BN95" i="1"/>
  <c r="BN311" i="1"/>
  <c r="BN28" i="1"/>
  <c r="BN232" i="1"/>
  <c r="BN633" i="1"/>
  <c r="BN413" i="1"/>
  <c r="BN613" i="1"/>
  <c r="BN393" i="1"/>
  <c r="BN607" i="1"/>
  <c r="BN321" i="1"/>
  <c r="BN345" i="1"/>
  <c r="BN196" i="1"/>
  <c r="BN383" i="1"/>
  <c r="BN67" i="1"/>
  <c r="BN266" i="1"/>
  <c r="BN447" i="1"/>
  <c r="BN15" i="1"/>
  <c r="BN339" i="1"/>
  <c r="BN280" i="1"/>
  <c r="BN79" i="1"/>
  <c r="BN442" i="1"/>
  <c r="BN500" i="1"/>
  <c r="BN12" i="1"/>
  <c r="BN630" i="1"/>
  <c r="BN314" i="1"/>
  <c r="BN154" i="1"/>
  <c r="BN258" i="1"/>
  <c r="BN598" i="1"/>
  <c r="BN470" i="1"/>
  <c r="BN264" i="1"/>
  <c r="BN268" i="1"/>
  <c r="BN77" i="1"/>
  <c r="BN238" i="1"/>
  <c r="BN423" i="1"/>
  <c r="BN27" i="1"/>
  <c r="BN8" i="1"/>
  <c r="BN319" i="1"/>
  <c r="BN307" i="1"/>
  <c r="BN583" i="1"/>
  <c r="BN539" i="1"/>
  <c r="BN450" i="1"/>
  <c r="BN444" i="1"/>
  <c r="BN243" i="1"/>
  <c r="BN338" i="1"/>
  <c r="BN623" i="1"/>
  <c r="BN587" i="1"/>
  <c r="BN211" i="1"/>
  <c r="BN489" i="1"/>
  <c r="BN78" i="1"/>
  <c r="BN83" i="1"/>
  <c r="BN645" i="1"/>
  <c r="BN279" i="1"/>
  <c r="BN456" i="1"/>
  <c r="BN80" i="1"/>
  <c r="BN205" i="1"/>
  <c r="BN445" i="1"/>
  <c r="BN14" i="1"/>
  <c r="BN297" i="1"/>
  <c r="BN296" i="1"/>
  <c r="BN111" i="1"/>
  <c r="BN200" i="1"/>
  <c r="BN595" i="1"/>
  <c r="BN239" i="1"/>
  <c r="BN646" i="1"/>
  <c r="BN331" i="1"/>
  <c r="BN31" i="1"/>
  <c r="BN130" i="1"/>
  <c r="BN9" i="1"/>
  <c r="BN201" i="1"/>
  <c r="BN234" i="1"/>
  <c r="BN175" i="1"/>
  <c r="BN275" i="1"/>
  <c r="BN344" i="1"/>
  <c r="BN229" i="1"/>
  <c r="BN138" i="1"/>
  <c r="BN44" i="1"/>
  <c r="BN417" i="1"/>
  <c r="BN431" i="1"/>
  <c r="BN227" i="1"/>
  <c r="BN231" i="1"/>
  <c r="BN220" i="1"/>
  <c r="BN577" i="1"/>
  <c r="BN259" i="1"/>
  <c r="BN348" i="1"/>
  <c r="BN464" i="1"/>
  <c r="BN208" i="1"/>
  <c r="BN418" i="1"/>
  <c r="BN384" i="1"/>
  <c r="BN110" i="1"/>
  <c r="BN429" i="1"/>
  <c r="BN260" i="1"/>
  <c r="BN354" i="1"/>
  <c r="BN622" i="1"/>
  <c r="BN474" i="1"/>
  <c r="BN170" i="1"/>
  <c r="BN143" i="1"/>
  <c r="BN669" i="1"/>
  <c r="BM672" i="1"/>
  <c r="BM659" i="1"/>
  <c r="BM649" i="1"/>
  <c r="BM676" i="1"/>
  <c r="BM671" i="1"/>
  <c r="BM658" i="1"/>
  <c r="BM652" i="1"/>
  <c r="BM647" i="1"/>
  <c r="BM674" i="1"/>
  <c r="BM673" i="1"/>
  <c r="BM670" i="1"/>
  <c r="BM644" i="1"/>
  <c r="BM677" i="1"/>
  <c r="BM667" i="1"/>
  <c r="BM654" i="1"/>
  <c r="BM653" i="1"/>
  <c r="BM650" i="1"/>
  <c r="BM666" i="1"/>
  <c r="BM662" i="1"/>
  <c r="BM648" i="1"/>
  <c r="BM675" i="1"/>
  <c r="BM664" i="1"/>
  <c r="BM661" i="1"/>
  <c r="BM660" i="1"/>
  <c r="BM634" i="1"/>
  <c r="BM643" i="1"/>
  <c r="BM668" i="1"/>
  <c r="BM665" i="1"/>
  <c r="BM642" i="1"/>
  <c r="BM632" i="1"/>
  <c r="BM631" i="1"/>
  <c r="BM656" i="1"/>
  <c r="BM641" i="1"/>
  <c r="BM636" i="1"/>
  <c r="BM627" i="1"/>
  <c r="BM655" i="1"/>
  <c r="BM640" i="1"/>
  <c r="BM639" i="1"/>
  <c r="BM663" i="1"/>
  <c r="BM651" i="1"/>
  <c r="BM638" i="1"/>
  <c r="BM637" i="1"/>
  <c r="BM629" i="1"/>
  <c r="BM625" i="1"/>
  <c r="BM617" i="1"/>
  <c r="BM615" i="1"/>
  <c r="BM619" i="1"/>
  <c r="BM618" i="1"/>
  <c r="BM605" i="1"/>
  <c r="BM604" i="1"/>
  <c r="BM624" i="1"/>
  <c r="BM612" i="1"/>
  <c r="BM589" i="1"/>
  <c r="BM611" i="1"/>
  <c r="BM621" i="1"/>
  <c r="BM610" i="1"/>
  <c r="BM609" i="1"/>
  <c r="BM626" i="1"/>
  <c r="BM614" i="1"/>
  <c r="BM608" i="1"/>
  <c r="BM606" i="1"/>
  <c r="BM601" i="1"/>
  <c r="BM600" i="1"/>
  <c r="BM594" i="1"/>
  <c r="BM591" i="1"/>
  <c r="BM596" i="1"/>
  <c r="BM590" i="1"/>
  <c r="BM602" i="1"/>
  <c r="BM579" i="1"/>
  <c r="BM586" i="1"/>
  <c r="BM593" i="1"/>
  <c r="BM584" i="1"/>
  <c r="BM564" i="1"/>
  <c r="BM572" i="1"/>
  <c r="BM563" i="1"/>
  <c r="BM562" i="1"/>
  <c r="BM552" i="1"/>
  <c r="BM545" i="1"/>
  <c r="BM599" i="1"/>
  <c r="BM585" i="1"/>
  <c r="BM553" i="1"/>
  <c r="BM546" i="1"/>
  <c r="BM588" i="1"/>
  <c r="BM565" i="1"/>
  <c r="BM554" i="1"/>
  <c r="BM597" i="1"/>
  <c r="BM576" i="1"/>
  <c r="BM573" i="1"/>
  <c r="BM555" i="1"/>
  <c r="BM603" i="1"/>
  <c r="BM571" i="1"/>
  <c r="BM556" i="1"/>
  <c r="BM548" i="1"/>
  <c r="BM570" i="1"/>
  <c r="BM569" i="1"/>
  <c r="BM549" i="1"/>
  <c r="BM568" i="1"/>
  <c r="BM561" i="1"/>
  <c r="BM538" i="1"/>
  <c r="BM536" i="1"/>
  <c r="BM533" i="1"/>
  <c r="BM522" i="1"/>
  <c r="BM520" i="1"/>
  <c r="BM560" i="1"/>
  <c r="BM542" i="1"/>
  <c r="BM531" i="1"/>
  <c r="BM525" i="1"/>
  <c r="BM578" i="1"/>
  <c r="BM541" i="1"/>
  <c r="BM534" i="1"/>
  <c r="BM532" i="1"/>
  <c r="BM575" i="1"/>
  <c r="BM566" i="1"/>
  <c r="BM559" i="1"/>
  <c r="BM558" i="1"/>
  <c r="BM540" i="1"/>
  <c r="BM524" i="1"/>
  <c r="BM557" i="1"/>
  <c r="BM547" i="1"/>
  <c r="BM550" i="1"/>
  <c r="BM523" i="1"/>
  <c r="BM519" i="1"/>
  <c r="BM592" i="1"/>
  <c r="BM567" i="1"/>
  <c r="BM543" i="1"/>
  <c r="BM537" i="1"/>
  <c r="BM527" i="1"/>
  <c r="BM526" i="1"/>
  <c r="BM521" i="1"/>
  <c r="BM516" i="1"/>
  <c r="BM485" i="1"/>
  <c r="BM574" i="1"/>
  <c r="BM517" i="1"/>
  <c r="BM498" i="1"/>
  <c r="BM486" i="1"/>
  <c r="BM528" i="1"/>
  <c r="BM510" i="1"/>
  <c r="BM494" i="1"/>
  <c r="BM518" i="1"/>
  <c r="BM493" i="1"/>
  <c r="BM483" i="1"/>
  <c r="BM482" i="1"/>
  <c r="BM512" i="1"/>
  <c r="BM511" i="1"/>
  <c r="BM499" i="1"/>
  <c r="BM496" i="1"/>
  <c r="BM495" i="1"/>
  <c r="BM492" i="1"/>
  <c r="BM513" i="1"/>
  <c r="BM491" i="1"/>
  <c r="BM551" i="1"/>
  <c r="BM544" i="1"/>
  <c r="BM529" i="1"/>
  <c r="BM514" i="1"/>
  <c r="BM508" i="1"/>
  <c r="BM504" i="1"/>
  <c r="BM502" i="1"/>
  <c r="BM497" i="1"/>
  <c r="BM490" i="1"/>
  <c r="BM488" i="1"/>
  <c r="BM472" i="1"/>
  <c r="BM459" i="1"/>
  <c r="BM455" i="1"/>
  <c r="BM453" i="1"/>
  <c r="BM507" i="1"/>
  <c r="BM484" i="1"/>
  <c r="BM465" i="1"/>
  <c r="BM463" i="1"/>
  <c r="BM461" i="1"/>
  <c r="BM460" i="1"/>
  <c r="BM503" i="1"/>
  <c r="BM462" i="1"/>
  <c r="BM468" i="1"/>
  <c r="BM477" i="1"/>
  <c r="BM467" i="1"/>
  <c r="BM509" i="1"/>
  <c r="BM481" i="1"/>
  <c r="BM476" i="1"/>
  <c r="BM475" i="1"/>
  <c r="BM469" i="1"/>
  <c r="BM466" i="1"/>
  <c r="BM458" i="1"/>
  <c r="BM452" i="1"/>
  <c r="BM487" i="1"/>
  <c r="BM480" i="1"/>
  <c r="BM471" i="1"/>
  <c r="BM436" i="1"/>
  <c r="BM432" i="1"/>
  <c r="BM412" i="1"/>
  <c r="BM410" i="1"/>
  <c r="BM399" i="1"/>
  <c r="BM397" i="1"/>
  <c r="BM386" i="1"/>
  <c r="BM416" i="1"/>
  <c r="BM400" i="1"/>
  <c r="BM449" i="1"/>
  <c r="BM437" i="1"/>
  <c r="BM428" i="1"/>
  <c r="BM415" i="1"/>
  <c r="BM401" i="1"/>
  <c r="BM396" i="1"/>
  <c r="BM389" i="1"/>
  <c r="BM387" i="1"/>
  <c r="BM515" i="1"/>
  <c r="BM440" i="1"/>
  <c r="BM438" i="1"/>
  <c r="BM434" i="1"/>
  <c r="BM425" i="1"/>
  <c r="BM424" i="1"/>
  <c r="BM402" i="1"/>
  <c r="BM388" i="1"/>
  <c r="BM473" i="1"/>
  <c r="BM427" i="1"/>
  <c r="BM403" i="1"/>
  <c r="BM404" i="1"/>
  <c r="BM443" i="1"/>
  <c r="BM430" i="1"/>
  <c r="BM405" i="1"/>
  <c r="BM395" i="1"/>
  <c r="BM398" i="1"/>
  <c r="BM378" i="1"/>
  <c r="BM376" i="1"/>
  <c r="BM364" i="1"/>
  <c r="BM358" i="1"/>
  <c r="BM349" i="1"/>
  <c r="BM379" i="1"/>
  <c r="BM375" i="1"/>
  <c r="BM366" i="1"/>
  <c r="BM365" i="1"/>
  <c r="BM359" i="1"/>
  <c r="BM355" i="1"/>
  <c r="BM351" i="1"/>
  <c r="BM337" i="1"/>
  <c r="BM328" i="1"/>
  <c r="BM324" i="1"/>
  <c r="BM320" i="1"/>
  <c r="BM411" i="1"/>
  <c r="BM369" i="1"/>
  <c r="BM352" i="1"/>
  <c r="BM350" i="1"/>
  <c r="BM343" i="1"/>
  <c r="BM342" i="1"/>
  <c r="BM336" i="1"/>
  <c r="BM329" i="1"/>
  <c r="BM323" i="1"/>
  <c r="BM435" i="1"/>
  <c r="BM373" i="1"/>
  <c r="BM370" i="1"/>
  <c r="BM368" i="1"/>
  <c r="BM353" i="1"/>
  <c r="BM325" i="1"/>
  <c r="BM322" i="1"/>
  <c r="BM406" i="1"/>
  <c r="BM356" i="1"/>
  <c r="BM333" i="1"/>
  <c r="BM330" i="1"/>
  <c r="BM347" i="1"/>
  <c r="BM335" i="1"/>
  <c r="BM332" i="1"/>
  <c r="BM408" i="1"/>
  <c r="BM390" i="1"/>
  <c r="BM346" i="1"/>
  <c r="BM391" i="1"/>
  <c r="BM326" i="1"/>
  <c r="BM313" i="1"/>
  <c r="BM305" i="1"/>
  <c r="BM287" i="1"/>
  <c r="BM318" i="1"/>
  <c r="BM309" i="1"/>
  <c r="BM304" i="1"/>
  <c r="BM284" i="1"/>
  <c r="BM262" i="1"/>
  <c r="BM317" i="1"/>
  <c r="BM315" i="1"/>
  <c r="BM289" i="1"/>
  <c r="BM269" i="1"/>
  <c r="BM265" i="1"/>
  <c r="BM256" i="1"/>
  <c r="BM377" i="1"/>
  <c r="BM371" i="1"/>
  <c r="BM316" i="1"/>
  <c r="BM295" i="1"/>
  <c r="BM293" i="1"/>
  <c r="BM292" i="1"/>
  <c r="BM286" i="1"/>
  <c r="BM271" i="1"/>
  <c r="BM255" i="1"/>
  <c r="BM253" i="1"/>
  <c r="BM251" i="1"/>
  <c r="BM374" i="1"/>
  <c r="BM357" i="1"/>
  <c r="BM291" i="1"/>
  <c r="BM270" i="1"/>
  <c r="BM340" i="1"/>
  <c r="BM327" i="1"/>
  <c r="BM310" i="1"/>
  <c r="BM308" i="1"/>
  <c r="BM299" i="1"/>
  <c r="BM294" i="1"/>
  <c r="BM288" i="1"/>
  <c r="BM283" i="1"/>
  <c r="BM276" i="1"/>
  <c r="BM274" i="1"/>
  <c r="BM267" i="1"/>
  <c r="BM312" i="1"/>
  <c r="BM301" i="1"/>
  <c r="BM285" i="1"/>
  <c r="BM282" i="1"/>
  <c r="BM277" i="1"/>
  <c r="BM273" i="1"/>
  <c r="BM272" i="1"/>
  <c r="BM257" i="1"/>
  <c r="BM252" i="1"/>
  <c r="BM233" i="1"/>
  <c r="BM218" i="1"/>
  <c r="BM213" i="1"/>
  <c r="BM245" i="1"/>
  <c r="BM241" i="1"/>
  <c r="BM236" i="1"/>
  <c r="BM235" i="1"/>
  <c r="BM212" i="1"/>
  <c r="BM203" i="1"/>
  <c r="BM199" i="1"/>
  <c r="BM263" i="1"/>
  <c r="BM249" i="1"/>
  <c r="BM240" i="1"/>
  <c r="BM228" i="1"/>
  <c r="BM306" i="1"/>
  <c r="BM254" i="1"/>
  <c r="BM248" i="1"/>
  <c r="BM242" i="1"/>
  <c r="BM341" i="1"/>
  <c r="BM303" i="1"/>
  <c r="BM300" i="1"/>
  <c r="BM278" i="1"/>
  <c r="BM247" i="1"/>
  <c r="BM221" i="1"/>
  <c r="BM290" i="1"/>
  <c r="BM246" i="1"/>
  <c r="BM244" i="1"/>
  <c r="BM217" i="1"/>
  <c r="BM250" i="1"/>
  <c r="BM226" i="1"/>
  <c r="BM223" i="1"/>
  <c r="BM222" i="1"/>
  <c r="BM216" i="1"/>
  <c r="BM225" i="1"/>
  <c r="BM224" i="1"/>
  <c r="BM219" i="1"/>
  <c r="BM215" i="1"/>
  <c r="BM214" i="1"/>
  <c r="BM185" i="1"/>
  <c r="BM164" i="1"/>
  <c r="BM142" i="1"/>
  <c r="BM139" i="1"/>
  <c r="BM136" i="1"/>
  <c r="BM133" i="1"/>
  <c r="BM184" i="1"/>
  <c r="BM182" i="1"/>
  <c r="BM163" i="1"/>
  <c r="BM159" i="1"/>
  <c r="BM158" i="1"/>
  <c r="BM149" i="1"/>
  <c r="BM145" i="1"/>
  <c r="BM144" i="1"/>
  <c r="BM363" i="1"/>
  <c r="BM188" i="1"/>
  <c r="BM183" i="1"/>
  <c r="BM181" i="1"/>
  <c r="BM172" i="1"/>
  <c r="BM157" i="1"/>
  <c r="BM152" i="1"/>
  <c r="BM137" i="1"/>
  <c r="BM197" i="1"/>
  <c r="BM194" i="1"/>
  <c r="BM180" i="1"/>
  <c r="BM173" i="1"/>
  <c r="BM156" i="1"/>
  <c r="BM155" i="1"/>
  <c r="BM140" i="1"/>
  <c r="BM202" i="1"/>
  <c r="BM195" i="1"/>
  <c r="BM193" i="1"/>
  <c r="BM191" i="1"/>
  <c r="BM189" i="1"/>
  <c r="BM198" i="1"/>
  <c r="BM177" i="1"/>
  <c r="BM160" i="1"/>
  <c r="BM360" i="1"/>
  <c r="BM190" i="1"/>
  <c r="BM178" i="1"/>
  <c r="BM141" i="1"/>
  <c r="BM361" i="1"/>
  <c r="BM153" i="1"/>
  <c r="BM119" i="1"/>
  <c r="BM106" i="1"/>
  <c r="BM129" i="1"/>
  <c r="BM123" i="1"/>
  <c r="BM118" i="1"/>
  <c r="BM115" i="1"/>
  <c r="BM76" i="1"/>
  <c r="BM179" i="1"/>
  <c r="BM128" i="1"/>
  <c r="BM108" i="1"/>
  <c r="BM94" i="1"/>
  <c r="BM92" i="1"/>
  <c r="BM75" i="1"/>
  <c r="BM74" i="1"/>
  <c r="BM59" i="1"/>
  <c r="BM165" i="1"/>
  <c r="BM124" i="1"/>
  <c r="BM120" i="1"/>
  <c r="BM109" i="1"/>
  <c r="BM96" i="1"/>
  <c r="BM91" i="1"/>
  <c r="BM135" i="1"/>
  <c r="BM125" i="1"/>
  <c r="BM122" i="1"/>
  <c r="BM116" i="1"/>
  <c r="BM104" i="1"/>
  <c r="BM103" i="1"/>
  <c r="BM186" i="1"/>
  <c r="BM148" i="1"/>
  <c r="BM113" i="1"/>
  <c r="BM112" i="1"/>
  <c r="BM102" i="1"/>
  <c r="BM69" i="1"/>
  <c r="BM64" i="1"/>
  <c r="BM151" i="1"/>
  <c r="BM150" i="1"/>
  <c r="BM147" i="1"/>
  <c r="BM134" i="1"/>
  <c r="BM121" i="1"/>
  <c r="BM105" i="1"/>
  <c r="BM101" i="1"/>
  <c r="BM100" i="1"/>
  <c r="BM98" i="1"/>
  <c r="BM89" i="1"/>
  <c r="BM126" i="1"/>
  <c r="BM73" i="1"/>
  <c r="BM70" i="1"/>
  <c r="BM52" i="1"/>
  <c r="BM45" i="1"/>
  <c r="BM97" i="1"/>
  <c r="BM65" i="1"/>
  <c r="BM53" i="1"/>
  <c r="BM35" i="1"/>
  <c r="BM132" i="1"/>
  <c r="BM68" i="1"/>
  <c r="BM58" i="1"/>
  <c r="BM54" i="1"/>
  <c r="BM46" i="1"/>
  <c r="BM36" i="1"/>
  <c r="BM33" i="1"/>
  <c r="BM17" i="1"/>
  <c r="BM90" i="1"/>
  <c r="BM85" i="1"/>
  <c r="BM55" i="1"/>
  <c r="BM47" i="1"/>
  <c r="BM43" i="1"/>
  <c r="BM84" i="1"/>
  <c r="BM82" i="1"/>
  <c r="BM71" i="1"/>
  <c r="BM56" i="1"/>
  <c r="BM48" i="1"/>
  <c r="BM41" i="1"/>
  <c r="BM72" i="1"/>
  <c r="BM66" i="1"/>
  <c r="BM63" i="1"/>
  <c r="BM62" i="1"/>
  <c r="BM60" i="1"/>
  <c r="BM57" i="1"/>
  <c r="BM49" i="1"/>
  <c r="BM42" i="1"/>
  <c r="BM39" i="1"/>
  <c r="BM25" i="1"/>
  <c r="BM23" i="1"/>
  <c r="BM21" i="1"/>
  <c r="BM18" i="1"/>
  <c r="BM10" i="1"/>
  <c r="BM362" i="1"/>
  <c r="BM50" i="1"/>
  <c r="BM38" i="1"/>
  <c r="BM51" i="1"/>
  <c r="BM7" i="1"/>
  <c r="BM34" i="1"/>
  <c r="BM19" i="1"/>
  <c r="BM6" i="1"/>
  <c r="BM5" i="1"/>
  <c r="BM22" i="1"/>
  <c r="BM20" i="1"/>
  <c r="BM11" i="1"/>
  <c r="BM32" i="1"/>
  <c r="BM30" i="1"/>
  <c r="BM26" i="1"/>
  <c r="BM16" i="1"/>
  <c r="BM4" i="1"/>
  <c r="BM442" i="1"/>
  <c r="BM367" i="1"/>
  <c r="BM67" i="1"/>
  <c r="BM620" i="1"/>
  <c r="BM314" i="1"/>
  <c r="BM154" i="1"/>
  <c r="BM99" i="1"/>
  <c r="BM478" i="1"/>
  <c r="BM237" i="1"/>
  <c r="BM339" i="1"/>
  <c r="BM598" i="1"/>
  <c r="BM635" i="1"/>
  <c r="BM470" i="1"/>
  <c r="BM171" i="1"/>
  <c r="BM207" i="1"/>
  <c r="BM131" i="1"/>
  <c r="BM79" i="1"/>
  <c r="BM630" i="1"/>
  <c r="BM204" i="1"/>
  <c r="BM206" i="1"/>
  <c r="BM479" i="1"/>
  <c r="BM260" i="1"/>
  <c r="BM280" i="1"/>
  <c r="BM264" i="1"/>
  <c r="BM345" i="1"/>
  <c r="BM268" i="1"/>
  <c r="BM77" i="1"/>
  <c r="BM645" i="1"/>
  <c r="BM616" i="1"/>
  <c r="BM127" i="1"/>
  <c r="BM78" i="1"/>
  <c r="BM15" i="1"/>
  <c r="BM88" i="1"/>
  <c r="BM414" i="1"/>
  <c r="BM422" i="1"/>
  <c r="BM111" i="1"/>
  <c r="BM29" i="1"/>
  <c r="BM354" i="1"/>
  <c r="BM238" i="1"/>
  <c r="BM321" i="1"/>
  <c r="BM281" i="1"/>
  <c r="BM383" i="1"/>
  <c r="BM3" i="1"/>
  <c r="BM297" i="1"/>
  <c r="BM441" i="1"/>
  <c r="BM24" i="1"/>
  <c r="BM107" i="1"/>
  <c r="BM266" i="1"/>
  <c r="BM87" i="1"/>
  <c r="BM275" i="1"/>
  <c r="BM83" i="1"/>
  <c r="BM582" i="1"/>
  <c r="BM138" i="1"/>
  <c r="BM28" i="1"/>
  <c r="BM81" i="1"/>
  <c r="BM381" i="1"/>
  <c r="BM446" i="1"/>
  <c r="BM161" i="1"/>
  <c r="BM581" i="1"/>
  <c r="BM385" i="1"/>
  <c r="BM167" i="1"/>
  <c r="BM506" i="1"/>
  <c r="BM448" i="1"/>
  <c r="BM166" i="1"/>
  <c r="BM426" i="1"/>
  <c r="BM40" i="1"/>
  <c r="BM174" i="1"/>
  <c r="BM95" i="1"/>
  <c r="BM439" i="1"/>
  <c r="BM230" i="1"/>
  <c r="BM382" i="1"/>
  <c r="BM13" i="1"/>
  <c r="BM117" i="1"/>
  <c r="BM419" i="1"/>
  <c r="BM209" i="1"/>
  <c r="BM258" i="1"/>
  <c r="BM176" i="1"/>
  <c r="BM613" i="1"/>
  <c r="BM421" i="1"/>
  <c r="BM393" i="1"/>
  <c r="BM311" i="1"/>
  <c r="BM232" i="1"/>
  <c r="BM372" i="1"/>
  <c r="BM296" i="1"/>
  <c r="BM12" i="1"/>
  <c r="BM447" i="1"/>
  <c r="BM413" i="1"/>
  <c r="BM607" i="1"/>
  <c r="BM168" i="1"/>
  <c r="BM394" i="1"/>
  <c r="BM539" i="1"/>
  <c r="BM348" i="1"/>
  <c r="BM623" i="1"/>
  <c r="BM384" i="1"/>
  <c r="BM489" i="1"/>
  <c r="BM669" i="1"/>
  <c r="BM298" i="1"/>
  <c r="BM196" i="1"/>
  <c r="BM622" i="1"/>
  <c r="BM170" i="1"/>
  <c r="BM9" i="1"/>
  <c r="BM445" i="1"/>
  <c r="BM143" i="1"/>
  <c r="BM420" i="1"/>
  <c r="BM162" i="1"/>
  <c r="BM431" i="1"/>
  <c r="BM423" i="1"/>
  <c r="BM474" i="1"/>
  <c r="BM208" i="1"/>
  <c r="BM657" i="1"/>
  <c r="BM211" i="1"/>
  <c r="BM200" i="1"/>
  <c r="BM279" i="1"/>
  <c r="BM392" i="1"/>
  <c r="BM210" i="1"/>
  <c r="BM451" i="1"/>
  <c r="BM80" i="1"/>
  <c r="BM8" i="1"/>
  <c r="BM444" i="1"/>
  <c r="BM243" i="1"/>
  <c r="BM169" i="1"/>
  <c r="BM587" i="1"/>
  <c r="BM261" i="1"/>
  <c r="BM380" i="1"/>
  <c r="BM331" i="1"/>
  <c r="BM583" i="1"/>
  <c r="BM130" i="1"/>
  <c r="BM201" i="1"/>
  <c r="BM14" i="1"/>
  <c r="BM234" i="1"/>
  <c r="BM500" i="1"/>
  <c r="BM595" i="1"/>
  <c r="BM239" i="1"/>
  <c r="BM646" i="1"/>
  <c r="BM464" i="1"/>
  <c r="BM319" i="1"/>
  <c r="BM302" i="1"/>
  <c r="BM175" i="1"/>
  <c r="BM417" i="1"/>
  <c r="BM456" i="1"/>
  <c r="BM37" i="1"/>
  <c r="BM27" i="1"/>
  <c r="BM205" i="1"/>
  <c r="BM31" i="1"/>
  <c r="BM338" i="1"/>
  <c r="BM307" i="1"/>
  <c r="BM344" i="1"/>
  <c r="BM229" i="1"/>
  <c r="BM220" i="1"/>
  <c r="BM110" i="1"/>
  <c r="BM259" i="1"/>
  <c r="BM530" i="1"/>
  <c r="BM633" i="1"/>
  <c r="BM44" i="1"/>
  <c r="BM227" i="1"/>
  <c r="BM450" i="1"/>
  <c r="BM418" i="1"/>
  <c r="BM628" i="1"/>
  <c r="BM231" i="1"/>
  <c r="BM580" i="1"/>
  <c r="BM577" i="1"/>
  <c r="BM429" i="1"/>
  <c r="BO674" i="1"/>
  <c r="BO673" i="1"/>
  <c r="BO670" i="1"/>
  <c r="BO677" i="1"/>
  <c r="BO667" i="1"/>
  <c r="BO654" i="1"/>
  <c r="BO653" i="1"/>
  <c r="BO650" i="1"/>
  <c r="BO666" i="1"/>
  <c r="BO662" i="1"/>
  <c r="BO655" i="1"/>
  <c r="BO648" i="1"/>
  <c r="BO675" i="1"/>
  <c r="BO668" i="1"/>
  <c r="BO665" i="1"/>
  <c r="BO663" i="1"/>
  <c r="BO664" i="1"/>
  <c r="BO661" i="1"/>
  <c r="BO660" i="1"/>
  <c r="BO676" i="1"/>
  <c r="BO671" i="1"/>
  <c r="BO658" i="1"/>
  <c r="BO643" i="1"/>
  <c r="BO642" i="1"/>
  <c r="BO632" i="1"/>
  <c r="BO631" i="1"/>
  <c r="BO649" i="1"/>
  <c r="BO641" i="1"/>
  <c r="BO636" i="1"/>
  <c r="BO656" i="1"/>
  <c r="BO640" i="1"/>
  <c r="BO628" i="1"/>
  <c r="BO621" i="1"/>
  <c r="BO639" i="1"/>
  <c r="BO657" i="1"/>
  <c r="BO652" i="1"/>
  <c r="BO638" i="1"/>
  <c r="BO637" i="1"/>
  <c r="BO629" i="1"/>
  <c r="BO672" i="1"/>
  <c r="BO651" i="1"/>
  <c r="BO647" i="1"/>
  <c r="BO624" i="1"/>
  <c r="BO659" i="1"/>
  <c r="BO644" i="1"/>
  <c r="BO634" i="1"/>
  <c r="BO626" i="1"/>
  <c r="BO615" i="1"/>
  <c r="BO625" i="1"/>
  <c r="BO617" i="1"/>
  <c r="BO612" i="1"/>
  <c r="BO611" i="1"/>
  <c r="BO627" i="1"/>
  <c r="BO610" i="1"/>
  <c r="BO609" i="1"/>
  <c r="BO593" i="1"/>
  <c r="BO620" i="1"/>
  <c r="BO614" i="1"/>
  <c r="BO608" i="1"/>
  <c r="BO619" i="1"/>
  <c r="BO605" i="1"/>
  <c r="BO604" i="1"/>
  <c r="BO618" i="1"/>
  <c r="BO598" i="1"/>
  <c r="BO596" i="1"/>
  <c r="BO603" i="1"/>
  <c r="BO601" i="1"/>
  <c r="BO592" i="1"/>
  <c r="BO588" i="1"/>
  <c r="BO580" i="1"/>
  <c r="BO579" i="1"/>
  <c r="BO600" i="1"/>
  <c r="BO597" i="1"/>
  <c r="BO594" i="1"/>
  <c r="BO586" i="1"/>
  <c r="BO585" i="1"/>
  <c r="BO581" i="1"/>
  <c r="BO574" i="1"/>
  <c r="BO570" i="1"/>
  <c r="BO567" i="1"/>
  <c r="BO599" i="1"/>
  <c r="BO589" i="1"/>
  <c r="BO573" i="1"/>
  <c r="BO566" i="1"/>
  <c r="BO565" i="1"/>
  <c r="BO591" i="1"/>
  <c r="BO554" i="1"/>
  <c r="BO547" i="1"/>
  <c r="BO602" i="1"/>
  <c r="BO590" i="1"/>
  <c r="BO576" i="1"/>
  <c r="BO555" i="1"/>
  <c r="BO571" i="1"/>
  <c r="BO564" i="1"/>
  <c r="BO556" i="1"/>
  <c r="BO548" i="1"/>
  <c r="BO569" i="1"/>
  <c r="BO606" i="1"/>
  <c r="BO595" i="1"/>
  <c r="BO568" i="1"/>
  <c r="BO561" i="1"/>
  <c r="BO560" i="1"/>
  <c r="BO558" i="1"/>
  <c r="BO557" i="1"/>
  <c r="BO550" i="1"/>
  <c r="BO584" i="1"/>
  <c r="BO578" i="1"/>
  <c r="BO575" i="1"/>
  <c r="BO559" i="1"/>
  <c r="BO551" i="1"/>
  <c r="BO552" i="1"/>
  <c r="BO541" i="1"/>
  <c r="BO534" i="1"/>
  <c r="BO532" i="1"/>
  <c r="BO563" i="1"/>
  <c r="BO540" i="1"/>
  <c r="BO524" i="1"/>
  <c r="BO518" i="1"/>
  <c r="BO523" i="1"/>
  <c r="BO519" i="1"/>
  <c r="BO553" i="1"/>
  <c r="BO549" i="1"/>
  <c r="BO546" i="1"/>
  <c r="BO545" i="1"/>
  <c r="BO543" i="1"/>
  <c r="BO537" i="1"/>
  <c r="BO527" i="1"/>
  <c r="BO526" i="1"/>
  <c r="BO572" i="1"/>
  <c r="BO544" i="1"/>
  <c r="BO529" i="1"/>
  <c r="BO528" i="1"/>
  <c r="BO521" i="1"/>
  <c r="BO538" i="1"/>
  <c r="BO536" i="1"/>
  <c r="BO533" i="1"/>
  <c r="BO522" i="1"/>
  <c r="BO520" i="1"/>
  <c r="BO525" i="1"/>
  <c r="BO510" i="1"/>
  <c r="BO494" i="1"/>
  <c r="BO562" i="1"/>
  <c r="BO493" i="1"/>
  <c r="BO483" i="1"/>
  <c r="BO482" i="1"/>
  <c r="BO512" i="1"/>
  <c r="BO511" i="1"/>
  <c r="BO499" i="1"/>
  <c r="BO496" i="1"/>
  <c r="BO495" i="1"/>
  <c r="BO492" i="1"/>
  <c r="BO531" i="1"/>
  <c r="BO513" i="1"/>
  <c r="BO491" i="1"/>
  <c r="BO489" i="1"/>
  <c r="BO514" i="1"/>
  <c r="BO508" i="1"/>
  <c r="BO504" i="1"/>
  <c r="BO502" i="1"/>
  <c r="BO497" i="1"/>
  <c r="BO490" i="1"/>
  <c r="BO515" i="1"/>
  <c r="BO509" i="1"/>
  <c r="BO507" i="1"/>
  <c r="BO503" i="1"/>
  <c r="BO488" i="1"/>
  <c r="BO487" i="1"/>
  <c r="BO516" i="1"/>
  <c r="BO485" i="1"/>
  <c r="BO484" i="1"/>
  <c r="BO462" i="1"/>
  <c r="BO468" i="1"/>
  <c r="BO486" i="1"/>
  <c r="BO477" i="1"/>
  <c r="BO467" i="1"/>
  <c r="BO481" i="1"/>
  <c r="BO476" i="1"/>
  <c r="BO475" i="1"/>
  <c r="BO469" i="1"/>
  <c r="BO466" i="1"/>
  <c r="BO458" i="1"/>
  <c r="BO452" i="1"/>
  <c r="BO542" i="1"/>
  <c r="BO480" i="1"/>
  <c r="BO479" i="1"/>
  <c r="BO478" i="1"/>
  <c r="BO470" i="1"/>
  <c r="BO473" i="1"/>
  <c r="BO471" i="1"/>
  <c r="BO517" i="1"/>
  <c r="BO472" i="1"/>
  <c r="BO459" i="1"/>
  <c r="BO455" i="1"/>
  <c r="BO453" i="1"/>
  <c r="BO460" i="1"/>
  <c r="BO437" i="1"/>
  <c r="BO428" i="1"/>
  <c r="BO418" i="1"/>
  <c r="BO415" i="1"/>
  <c r="BO401" i="1"/>
  <c r="BO396" i="1"/>
  <c r="BO392" i="1"/>
  <c r="BO389" i="1"/>
  <c r="BO387" i="1"/>
  <c r="BO463" i="1"/>
  <c r="BO449" i="1"/>
  <c r="BO440" i="1"/>
  <c r="BO438" i="1"/>
  <c r="BO434" i="1"/>
  <c r="BO426" i="1"/>
  <c r="BO425" i="1"/>
  <c r="BO424" i="1"/>
  <c r="BO402" i="1"/>
  <c r="BO388" i="1"/>
  <c r="BO385" i="1"/>
  <c r="BO429" i="1"/>
  <c r="BO427" i="1"/>
  <c r="BO403" i="1"/>
  <c r="BO391" i="1"/>
  <c r="BO390" i="1"/>
  <c r="BO379" i="1"/>
  <c r="BO461" i="1"/>
  <c r="BO421" i="1"/>
  <c r="BO404" i="1"/>
  <c r="BO383" i="1"/>
  <c r="BO378" i="1"/>
  <c r="BO498" i="1"/>
  <c r="BO464" i="1"/>
  <c r="BO451" i="1"/>
  <c r="BO443" i="1"/>
  <c r="BO430" i="1"/>
  <c r="BO405" i="1"/>
  <c r="BO395" i="1"/>
  <c r="BO435" i="1"/>
  <c r="BO411" i="1"/>
  <c r="BO408" i="1"/>
  <c r="BO406" i="1"/>
  <c r="BO398" i="1"/>
  <c r="BO436" i="1"/>
  <c r="BO432" i="1"/>
  <c r="BO412" i="1"/>
  <c r="BO410" i="1"/>
  <c r="BO399" i="1"/>
  <c r="BO397" i="1"/>
  <c r="BO386" i="1"/>
  <c r="BO382" i="1"/>
  <c r="BO369" i="1"/>
  <c r="BO352" i="1"/>
  <c r="BO350" i="1"/>
  <c r="BO343" i="1"/>
  <c r="BO342" i="1"/>
  <c r="BO336" i="1"/>
  <c r="BO329" i="1"/>
  <c r="BO416" i="1"/>
  <c r="BO373" i="1"/>
  <c r="BO370" i="1"/>
  <c r="BO368" i="1"/>
  <c r="BO353" i="1"/>
  <c r="BO325" i="1"/>
  <c r="BO322" i="1"/>
  <c r="BO356" i="1"/>
  <c r="BO333" i="1"/>
  <c r="BO330" i="1"/>
  <c r="BO465" i="1"/>
  <c r="BO347" i="1"/>
  <c r="BO335" i="1"/>
  <c r="BO332" i="1"/>
  <c r="BO327" i="1"/>
  <c r="BO326" i="1"/>
  <c r="BO400" i="1"/>
  <c r="BO346" i="1"/>
  <c r="BO318" i="1"/>
  <c r="BO377" i="1"/>
  <c r="BO374" i="1"/>
  <c r="BO371" i="1"/>
  <c r="BO357" i="1"/>
  <c r="BO341" i="1"/>
  <c r="BO340" i="1"/>
  <c r="BO376" i="1"/>
  <c r="BO364" i="1"/>
  <c r="BO358" i="1"/>
  <c r="BO349" i="1"/>
  <c r="BO366" i="1"/>
  <c r="BO359" i="1"/>
  <c r="BO344" i="1"/>
  <c r="BO317" i="1"/>
  <c r="BO315" i="1"/>
  <c r="BO289" i="1"/>
  <c r="BO316" i="1"/>
  <c r="BO302" i="1"/>
  <c r="BO295" i="1"/>
  <c r="BO293" i="1"/>
  <c r="BO292" i="1"/>
  <c r="BO286" i="1"/>
  <c r="BO271" i="1"/>
  <c r="BO255" i="1"/>
  <c r="BO351" i="1"/>
  <c r="BO324" i="1"/>
  <c r="BO320" i="1"/>
  <c r="BO291" i="1"/>
  <c r="BO270" i="1"/>
  <c r="BO337" i="1"/>
  <c r="BO310" i="1"/>
  <c r="BO308" i="1"/>
  <c r="BO307" i="1"/>
  <c r="BO299" i="1"/>
  <c r="BO294" i="1"/>
  <c r="BO288" i="1"/>
  <c r="BO283" i="1"/>
  <c r="BO276" i="1"/>
  <c r="BO274" i="1"/>
  <c r="BO267" i="1"/>
  <c r="BO312" i="1"/>
  <c r="BO301" i="1"/>
  <c r="BO285" i="1"/>
  <c r="BO282" i="1"/>
  <c r="BO277" i="1"/>
  <c r="BO273" i="1"/>
  <c r="BO272" i="1"/>
  <c r="BO257" i="1"/>
  <c r="BO365" i="1"/>
  <c r="BO323" i="1"/>
  <c r="BO306" i="1"/>
  <c r="BO303" i="1"/>
  <c r="BO300" i="1"/>
  <c r="BO290" i="1"/>
  <c r="BO278" i="1"/>
  <c r="BO254" i="1"/>
  <c r="BO375" i="1"/>
  <c r="BO355" i="1"/>
  <c r="BO313" i="1"/>
  <c r="BO305" i="1"/>
  <c r="BO287" i="1"/>
  <c r="BO263" i="1"/>
  <c r="BO249" i="1"/>
  <c r="BO240" i="1"/>
  <c r="BO228" i="1"/>
  <c r="BO202" i="1"/>
  <c r="BO262" i="1"/>
  <c r="BO248" i="1"/>
  <c r="BO242" i="1"/>
  <c r="BO284" i="1"/>
  <c r="BO247" i="1"/>
  <c r="BO221" i="1"/>
  <c r="BO208" i="1"/>
  <c r="BO265" i="1"/>
  <c r="BO246" i="1"/>
  <c r="BO244" i="1"/>
  <c r="BO217" i="1"/>
  <c r="BO328" i="1"/>
  <c r="BO253" i="1"/>
  <c r="BO251" i="1"/>
  <c r="BO250" i="1"/>
  <c r="BO226" i="1"/>
  <c r="BO223" i="1"/>
  <c r="BO222" i="1"/>
  <c r="BO216" i="1"/>
  <c r="BO225" i="1"/>
  <c r="BO224" i="1"/>
  <c r="BO219" i="1"/>
  <c r="BO215" i="1"/>
  <c r="BO214" i="1"/>
  <c r="BO304" i="1"/>
  <c r="BO298" i="1"/>
  <c r="BO233" i="1"/>
  <c r="BO218" i="1"/>
  <c r="BO213" i="1"/>
  <c r="BO210" i="1"/>
  <c r="BO309" i="1"/>
  <c r="BO269" i="1"/>
  <c r="BO256" i="1"/>
  <c r="BO252" i="1"/>
  <c r="BO245" i="1"/>
  <c r="BO241" i="1"/>
  <c r="BO236" i="1"/>
  <c r="BO235" i="1"/>
  <c r="BO212" i="1"/>
  <c r="BO211" i="1"/>
  <c r="BO203" i="1"/>
  <c r="BO199" i="1"/>
  <c r="BO363" i="1"/>
  <c r="BO188" i="1"/>
  <c r="BO183" i="1"/>
  <c r="BO181" i="1"/>
  <c r="BO172" i="1"/>
  <c r="BO157" i="1"/>
  <c r="BO152" i="1"/>
  <c r="BO137" i="1"/>
  <c r="BO197" i="1"/>
  <c r="BO194" i="1"/>
  <c r="BO180" i="1"/>
  <c r="BO173" i="1"/>
  <c r="BO156" i="1"/>
  <c r="BO155" i="1"/>
  <c r="BO196" i="1"/>
  <c r="BO195" i="1"/>
  <c r="BO193" i="1"/>
  <c r="BO191" i="1"/>
  <c r="BO189" i="1"/>
  <c r="BO153" i="1"/>
  <c r="BO150" i="1"/>
  <c r="BO148" i="1"/>
  <c r="BO147" i="1"/>
  <c r="BO135" i="1"/>
  <c r="BO207" i="1"/>
  <c r="BO198" i="1"/>
  <c r="BO177" i="1"/>
  <c r="BO168" i="1"/>
  <c r="BO160" i="1"/>
  <c r="BO132" i="1"/>
  <c r="BO360" i="1"/>
  <c r="BO190" i="1"/>
  <c r="BO178" i="1"/>
  <c r="BO361" i="1"/>
  <c r="BO362" i="1"/>
  <c r="BO186" i="1"/>
  <c r="BO179" i="1"/>
  <c r="BO165" i="1"/>
  <c r="BO151" i="1"/>
  <c r="BO185" i="1"/>
  <c r="BO169" i="1"/>
  <c r="BO164" i="1"/>
  <c r="BO142" i="1"/>
  <c r="BO139" i="1"/>
  <c r="BO136" i="1"/>
  <c r="BO133" i="1"/>
  <c r="BO184" i="1"/>
  <c r="BO128" i="1"/>
  <c r="BO108" i="1"/>
  <c r="BO94" i="1"/>
  <c r="BO92" i="1"/>
  <c r="BO79" i="1"/>
  <c r="BO124" i="1"/>
  <c r="BO120" i="1"/>
  <c r="BO109" i="1"/>
  <c r="BO96" i="1"/>
  <c r="BO91" i="1"/>
  <c r="BO80" i="1"/>
  <c r="BO182" i="1"/>
  <c r="BO159" i="1"/>
  <c r="BO125" i="1"/>
  <c r="BO122" i="1"/>
  <c r="BO116" i="1"/>
  <c r="BO111" i="1"/>
  <c r="BO104" i="1"/>
  <c r="BO103" i="1"/>
  <c r="BO81" i="1"/>
  <c r="BO78" i="1"/>
  <c r="BO62" i="1"/>
  <c r="BO141" i="1"/>
  <c r="BO140" i="1"/>
  <c r="BO126" i="1"/>
  <c r="BO97" i="1"/>
  <c r="BO90" i="1"/>
  <c r="BO85" i="1"/>
  <c r="BO84" i="1"/>
  <c r="BO82" i="1"/>
  <c r="BO117" i="1"/>
  <c r="BO113" i="1"/>
  <c r="BO112" i="1"/>
  <c r="BO102" i="1"/>
  <c r="BO87" i="1"/>
  <c r="BO69" i="1"/>
  <c r="BO64" i="1"/>
  <c r="BO163" i="1"/>
  <c r="BO149" i="1"/>
  <c r="BO145" i="1"/>
  <c r="BO144" i="1"/>
  <c r="BO134" i="1"/>
  <c r="BO119" i="1"/>
  <c r="BO106" i="1"/>
  <c r="BO71" i="1"/>
  <c r="BO68" i="1"/>
  <c r="BO66" i="1"/>
  <c r="BO209" i="1"/>
  <c r="BO158" i="1"/>
  <c r="BO129" i="1"/>
  <c r="BO123" i="1"/>
  <c r="BO118" i="1"/>
  <c r="BO115" i="1"/>
  <c r="BO99" i="1"/>
  <c r="BO105" i="1"/>
  <c r="BO65" i="1"/>
  <c r="BO58" i="1"/>
  <c r="BO54" i="1"/>
  <c r="BO46" i="1"/>
  <c r="BO36" i="1"/>
  <c r="BO100" i="1"/>
  <c r="BO76" i="1"/>
  <c r="BO55" i="1"/>
  <c r="BO47" i="1"/>
  <c r="BO43" i="1"/>
  <c r="BO75" i="1"/>
  <c r="BO56" i="1"/>
  <c r="BO48" i="1"/>
  <c r="BO41" i="1"/>
  <c r="BO24" i="1"/>
  <c r="BO22" i="1"/>
  <c r="BO19" i="1"/>
  <c r="BO121" i="1"/>
  <c r="BO98" i="1"/>
  <c r="BO63" i="1"/>
  <c r="BO57" i="1"/>
  <c r="BO49" i="1"/>
  <c r="BO42" i="1"/>
  <c r="BO39" i="1"/>
  <c r="BO37" i="1"/>
  <c r="BO101" i="1"/>
  <c r="BO74" i="1"/>
  <c r="BO72" i="1"/>
  <c r="BO60" i="1"/>
  <c r="BO50" i="1"/>
  <c r="BO40" i="1"/>
  <c r="BO38" i="1"/>
  <c r="BO51" i="1"/>
  <c r="BO29" i="1"/>
  <c r="BO11" i="1"/>
  <c r="BO59" i="1"/>
  <c r="BO52" i="1"/>
  <c r="BO45" i="1"/>
  <c r="BO107" i="1"/>
  <c r="BO89" i="1"/>
  <c r="BO73" i="1"/>
  <c r="BO70" i="1"/>
  <c r="BO53" i="1"/>
  <c r="BO35" i="1"/>
  <c r="BO32" i="1"/>
  <c r="BO26" i="1"/>
  <c r="BO34" i="1"/>
  <c r="BO17" i="1"/>
  <c r="BO20" i="1"/>
  <c r="BO3" i="1"/>
  <c r="BO30" i="1"/>
  <c r="BO13" i="1"/>
  <c r="BO10" i="1"/>
  <c r="BO4" i="1"/>
  <c r="BO33" i="1"/>
  <c r="BO23" i="1"/>
  <c r="BO16" i="1"/>
  <c r="BO18" i="1"/>
  <c r="BO25" i="1"/>
  <c r="BO21" i="1"/>
  <c r="BO7" i="1"/>
  <c r="BO6" i="1"/>
  <c r="BO5" i="1"/>
  <c r="BO394" i="1"/>
  <c r="BO297" i="1"/>
  <c r="BO296" i="1"/>
  <c r="BO204" i="1"/>
  <c r="BO633" i="1"/>
  <c r="BO275" i="1"/>
  <c r="BO83" i="1"/>
  <c r="BO420" i="1"/>
  <c r="BO645" i="1"/>
  <c r="BO506" i="1"/>
  <c r="BO166" i="1"/>
  <c r="BO500" i="1"/>
  <c r="BO15" i="1"/>
  <c r="BO174" i="1"/>
  <c r="BO354" i="1"/>
  <c r="BO607" i="1"/>
  <c r="BO321" i="1"/>
  <c r="BO162" i="1"/>
  <c r="BO381" i="1"/>
  <c r="BO161" i="1"/>
  <c r="BO131" i="1"/>
  <c r="BO167" i="1"/>
  <c r="BO266" i="1"/>
  <c r="BO613" i="1"/>
  <c r="BO95" i="1"/>
  <c r="BO393" i="1"/>
  <c r="BO230" i="1"/>
  <c r="BO67" i="1"/>
  <c r="BO630" i="1"/>
  <c r="BO447" i="1"/>
  <c r="BO419" i="1"/>
  <c r="BO258" i="1"/>
  <c r="BO339" i="1"/>
  <c r="BO439" i="1"/>
  <c r="BO44" i="1"/>
  <c r="BO232" i="1"/>
  <c r="BO372" i="1"/>
  <c r="BO238" i="1"/>
  <c r="BO582" i="1"/>
  <c r="BO138" i="1"/>
  <c r="BO539" i="1"/>
  <c r="BO442" i="1"/>
  <c r="BO448" i="1"/>
  <c r="BO530" i="1"/>
  <c r="BO12" i="1"/>
  <c r="BO206" i="1"/>
  <c r="BO413" i="1"/>
  <c r="BO635" i="1"/>
  <c r="BO380" i="1"/>
  <c r="BO616" i="1"/>
  <c r="BO367" i="1"/>
  <c r="BO154" i="1"/>
  <c r="BO261" i="1"/>
  <c r="BO237" i="1"/>
  <c r="BO88" i="1"/>
  <c r="BO414" i="1"/>
  <c r="BO422" i="1"/>
  <c r="BO260" i="1"/>
  <c r="BO280" i="1"/>
  <c r="BO264" i="1"/>
  <c r="BO311" i="1"/>
  <c r="BO345" i="1"/>
  <c r="BO171" i="1"/>
  <c r="BO441" i="1"/>
  <c r="BO77" i="1"/>
  <c r="BO239" i="1"/>
  <c r="BO622" i="1"/>
  <c r="BO474" i="1"/>
  <c r="BO646" i="1"/>
  <c r="BO583" i="1"/>
  <c r="BO446" i="1"/>
  <c r="BO200" i="1"/>
  <c r="BO417" i="1"/>
  <c r="BO8" i="1"/>
  <c r="BO444" i="1"/>
  <c r="BO229" i="1"/>
  <c r="BO130" i="1"/>
  <c r="BO384" i="1"/>
  <c r="BO314" i="1"/>
  <c r="BO268" i="1"/>
  <c r="BO279" i="1"/>
  <c r="BO227" i="1"/>
  <c r="BO319" i="1"/>
  <c r="BO231" i="1"/>
  <c r="BO201" i="1"/>
  <c r="BO14" i="1"/>
  <c r="BO175" i="1"/>
  <c r="BO259" i="1"/>
  <c r="BO176" i="1"/>
  <c r="BO281" i="1"/>
  <c r="BO28" i="1"/>
  <c r="BO431" i="1"/>
  <c r="BO348" i="1"/>
  <c r="BO450" i="1"/>
  <c r="BO170" i="1"/>
  <c r="BO587" i="1"/>
  <c r="BO220" i="1"/>
  <c r="BO445" i="1"/>
  <c r="BO577" i="1"/>
  <c r="BO456" i="1"/>
  <c r="BO27" i="1"/>
  <c r="BO205" i="1"/>
  <c r="BO331" i="1"/>
  <c r="BO31" i="1"/>
  <c r="BO110" i="1"/>
  <c r="BO234" i="1"/>
  <c r="BO127" i="1"/>
  <c r="BO423" i="1"/>
  <c r="BO623" i="1"/>
  <c r="BO669" i="1"/>
  <c r="BO243" i="1"/>
  <c r="BO338" i="1"/>
  <c r="BO9" i="1"/>
  <c r="BO143" i="1"/>
  <c r="BK675" i="1"/>
  <c r="BK665" i="1"/>
  <c r="BK663" i="1"/>
  <c r="BK656" i="1"/>
  <c r="BK651" i="1"/>
  <c r="BK664" i="1"/>
  <c r="BK661" i="1"/>
  <c r="BK660" i="1"/>
  <c r="BK646" i="1"/>
  <c r="BK672" i="1"/>
  <c r="BK649" i="1"/>
  <c r="BK676" i="1"/>
  <c r="BK671" i="1"/>
  <c r="BK658" i="1"/>
  <c r="BK652" i="1"/>
  <c r="BK647" i="1"/>
  <c r="BK674" i="1"/>
  <c r="BK673" i="1"/>
  <c r="BK670" i="1"/>
  <c r="BK677" i="1"/>
  <c r="BK667" i="1"/>
  <c r="BK662" i="1"/>
  <c r="BK653" i="1"/>
  <c r="BK650" i="1"/>
  <c r="BK669" i="1"/>
  <c r="BK668" i="1"/>
  <c r="BK657" i="1"/>
  <c r="BK639" i="1"/>
  <c r="BK644" i="1"/>
  <c r="BK638" i="1"/>
  <c r="BK637" i="1"/>
  <c r="BK635" i="1"/>
  <c r="BK633" i="1"/>
  <c r="BK634" i="1"/>
  <c r="BK626" i="1"/>
  <c r="BK643" i="1"/>
  <c r="BK642" i="1"/>
  <c r="BK632" i="1"/>
  <c r="BK631" i="1"/>
  <c r="BK630" i="1"/>
  <c r="BK655" i="1"/>
  <c r="BK648" i="1"/>
  <c r="BK641" i="1"/>
  <c r="BK636" i="1"/>
  <c r="BK628" i="1"/>
  <c r="BK627" i="1"/>
  <c r="BK645" i="1"/>
  <c r="BK640" i="1"/>
  <c r="BK621" i="1"/>
  <c r="BK603" i="1"/>
  <c r="BK619" i="1"/>
  <c r="BK614" i="1"/>
  <c r="BK608" i="1"/>
  <c r="BK622" i="1"/>
  <c r="BK618" i="1"/>
  <c r="BK607" i="1"/>
  <c r="BK625" i="1"/>
  <c r="BK616" i="1"/>
  <c r="BK615" i="1"/>
  <c r="BK596" i="1"/>
  <c r="BK624" i="1"/>
  <c r="BK623" i="1"/>
  <c r="BK617" i="1"/>
  <c r="BK613" i="1"/>
  <c r="BK612" i="1"/>
  <c r="BK620" i="1"/>
  <c r="BK611" i="1"/>
  <c r="BK610" i="1"/>
  <c r="BK609" i="1"/>
  <c r="BK593" i="1"/>
  <c r="BK587" i="1"/>
  <c r="BK606" i="1"/>
  <c r="BK599" i="1"/>
  <c r="BK589" i="1"/>
  <c r="BK585" i="1"/>
  <c r="BK601" i="1"/>
  <c r="BK592" i="1"/>
  <c r="BK588" i="1"/>
  <c r="BK583" i="1"/>
  <c r="BK579" i="1"/>
  <c r="BK576" i="1"/>
  <c r="BK575" i="1"/>
  <c r="BK569" i="1"/>
  <c r="BK600" i="1"/>
  <c r="BK597" i="1"/>
  <c r="BK586" i="1"/>
  <c r="BK577" i="1"/>
  <c r="BK580" i="1"/>
  <c r="BK574" i="1"/>
  <c r="BK568" i="1"/>
  <c r="BK566" i="1"/>
  <c r="BK558" i="1"/>
  <c r="BK557" i="1"/>
  <c r="BK550" i="1"/>
  <c r="BK591" i="1"/>
  <c r="BK578" i="1"/>
  <c r="BK567" i="1"/>
  <c r="BK559" i="1"/>
  <c r="BK551" i="1"/>
  <c r="BK602" i="1"/>
  <c r="BK590" i="1"/>
  <c r="BK572" i="1"/>
  <c r="BK563" i="1"/>
  <c r="BK562" i="1"/>
  <c r="BK552" i="1"/>
  <c r="BK553" i="1"/>
  <c r="BK581" i="1"/>
  <c r="BK565" i="1"/>
  <c r="BK564" i="1"/>
  <c r="BK554" i="1"/>
  <c r="BK547" i="1"/>
  <c r="BK595" i="1"/>
  <c r="BK573" i="1"/>
  <c r="BK555" i="1"/>
  <c r="BK527" i="1"/>
  <c r="BK526" i="1"/>
  <c r="BK561" i="1"/>
  <c r="BK544" i="1"/>
  <c r="BK529" i="1"/>
  <c r="BK528" i="1"/>
  <c r="BK604" i="1"/>
  <c r="BK538" i="1"/>
  <c r="BK533" i="1"/>
  <c r="BK522" i="1"/>
  <c r="BK520" i="1"/>
  <c r="BK584" i="1"/>
  <c r="BK556" i="1"/>
  <c r="BK542" i="1"/>
  <c r="BK539" i="1"/>
  <c r="BK531" i="1"/>
  <c r="BK525" i="1"/>
  <c r="BK541" i="1"/>
  <c r="BK534" i="1"/>
  <c r="BK532" i="1"/>
  <c r="BK582" i="1"/>
  <c r="BK570" i="1"/>
  <c r="BK548" i="1"/>
  <c r="BK540" i="1"/>
  <c r="BK524" i="1"/>
  <c r="BK571" i="1"/>
  <c r="BK549" i="1"/>
  <c r="BK546" i="1"/>
  <c r="BK514" i="1"/>
  <c r="BK504" i="1"/>
  <c r="BK502" i="1"/>
  <c r="BK497" i="1"/>
  <c r="BK490" i="1"/>
  <c r="BK545" i="1"/>
  <c r="BK523" i="1"/>
  <c r="BK515" i="1"/>
  <c r="BK509" i="1"/>
  <c r="BK507" i="1"/>
  <c r="BK503" i="1"/>
  <c r="BK488" i="1"/>
  <c r="BK487" i="1"/>
  <c r="BK537" i="1"/>
  <c r="BK516" i="1"/>
  <c r="BK485" i="1"/>
  <c r="BK484" i="1"/>
  <c r="BK543" i="1"/>
  <c r="BK517" i="1"/>
  <c r="BK498" i="1"/>
  <c r="BK486" i="1"/>
  <c r="BK519" i="1"/>
  <c r="BK518" i="1"/>
  <c r="BK494" i="1"/>
  <c r="BK483" i="1"/>
  <c r="BK493" i="1"/>
  <c r="BK489" i="1"/>
  <c r="BK482" i="1"/>
  <c r="BK512" i="1"/>
  <c r="BK511" i="1"/>
  <c r="BK506" i="1"/>
  <c r="BK500" i="1"/>
  <c r="BK499" i="1"/>
  <c r="BK495" i="1"/>
  <c r="BK492" i="1"/>
  <c r="BK480" i="1"/>
  <c r="BK513" i="1"/>
  <c r="BK471" i="1"/>
  <c r="BK464" i="1"/>
  <c r="BK459" i="1"/>
  <c r="BK449" i="1"/>
  <c r="BK472" i="1"/>
  <c r="BK456" i="1"/>
  <c r="BK455" i="1"/>
  <c r="BK465" i="1"/>
  <c r="BK463" i="1"/>
  <c r="BK461" i="1"/>
  <c r="BK460" i="1"/>
  <c r="BK448" i="1"/>
  <c r="BK462" i="1"/>
  <c r="BK451" i="1"/>
  <c r="BK477" i="1"/>
  <c r="BK467" i="1"/>
  <c r="BK447" i="1"/>
  <c r="BK443" i="1"/>
  <c r="BK430" i="1"/>
  <c r="BK419" i="1"/>
  <c r="BK405" i="1"/>
  <c r="BK478" i="1"/>
  <c r="BK445" i="1"/>
  <c r="BK435" i="1"/>
  <c r="BK423" i="1"/>
  <c r="BK411" i="1"/>
  <c r="BK408" i="1"/>
  <c r="BK406" i="1"/>
  <c r="BK398" i="1"/>
  <c r="BK384" i="1"/>
  <c r="BK491" i="1"/>
  <c r="BK450" i="1"/>
  <c r="BK436" i="1"/>
  <c r="BK432" i="1"/>
  <c r="BK418" i="1"/>
  <c r="BK414" i="1"/>
  <c r="BK412" i="1"/>
  <c r="BK410" i="1"/>
  <c r="BK399" i="1"/>
  <c r="BK397" i="1"/>
  <c r="BK386" i="1"/>
  <c r="BK479" i="1"/>
  <c r="BK475" i="1"/>
  <c r="BK420" i="1"/>
  <c r="BK416" i="1"/>
  <c r="BK400" i="1"/>
  <c r="BK393" i="1"/>
  <c r="BK392" i="1"/>
  <c r="BK385" i="1"/>
  <c r="BK458" i="1"/>
  <c r="BK441" i="1"/>
  <c r="BK437" i="1"/>
  <c r="BK434" i="1"/>
  <c r="BK428" i="1"/>
  <c r="BK426" i="1"/>
  <c r="BK417" i="1"/>
  <c r="BK415" i="1"/>
  <c r="BK401" i="1"/>
  <c r="BK396" i="1"/>
  <c r="BK476" i="1"/>
  <c r="BK452" i="1"/>
  <c r="BK440" i="1"/>
  <c r="BK439" i="1"/>
  <c r="BK438" i="1"/>
  <c r="BK424" i="1"/>
  <c r="BK422" i="1"/>
  <c r="BK421" i="1"/>
  <c r="BK402" i="1"/>
  <c r="BK394" i="1"/>
  <c r="BK453" i="1"/>
  <c r="BK446" i="1"/>
  <c r="BK442" i="1"/>
  <c r="BK427" i="1"/>
  <c r="BK403" i="1"/>
  <c r="BK404" i="1"/>
  <c r="BK390" i="1"/>
  <c r="BK367" i="1"/>
  <c r="BK377" i="1"/>
  <c r="BK376" i="1"/>
  <c r="BK374" i="1"/>
  <c r="BK371" i="1"/>
  <c r="BK358" i="1"/>
  <c r="BK357" i="1"/>
  <c r="BK344" i="1"/>
  <c r="BK341" i="1"/>
  <c r="BK340" i="1"/>
  <c r="BK481" i="1"/>
  <c r="BK388" i="1"/>
  <c r="BK382" i="1"/>
  <c r="BK378" i="1"/>
  <c r="BK372" i="1"/>
  <c r="BK366" i="1"/>
  <c r="BK364" i="1"/>
  <c r="BK349" i="1"/>
  <c r="BK338" i="1"/>
  <c r="BK444" i="1"/>
  <c r="BK389" i="1"/>
  <c r="BK379" i="1"/>
  <c r="BK375" i="1"/>
  <c r="BK365" i="1"/>
  <c r="BK359" i="1"/>
  <c r="BK355" i="1"/>
  <c r="BK351" i="1"/>
  <c r="BK342" i="1"/>
  <c r="BK328" i="1"/>
  <c r="BK324" i="1"/>
  <c r="BK321" i="1"/>
  <c r="BK320" i="1"/>
  <c r="BK352" i="1"/>
  <c r="BK350" i="1"/>
  <c r="BK343" i="1"/>
  <c r="BK339" i="1"/>
  <c r="BK329" i="1"/>
  <c r="BK323" i="1"/>
  <c r="BK381" i="1"/>
  <c r="BK370" i="1"/>
  <c r="BK368" i="1"/>
  <c r="BK353" i="1"/>
  <c r="BK348" i="1"/>
  <c r="BK331" i="1"/>
  <c r="BK387" i="1"/>
  <c r="BK356" i="1"/>
  <c r="BK354" i="1"/>
  <c r="BK345" i="1"/>
  <c r="BK330" i="1"/>
  <c r="BK347" i="1"/>
  <c r="BK322" i="1"/>
  <c r="BK312" i="1"/>
  <c r="BK301" i="1"/>
  <c r="BK285" i="1"/>
  <c r="BK383" i="1"/>
  <c r="BK326" i="1"/>
  <c r="BK303" i="1"/>
  <c r="BK300" i="1"/>
  <c r="BK290" i="1"/>
  <c r="BK281" i="1"/>
  <c r="BK279" i="1"/>
  <c r="BK332" i="1"/>
  <c r="BK325" i="1"/>
  <c r="BK313" i="1"/>
  <c r="BK298" i="1"/>
  <c r="BK287" i="1"/>
  <c r="BK263" i="1"/>
  <c r="BK262" i="1"/>
  <c r="BK260" i="1"/>
  <c r="BK318" i="1"/>
  <c r="BK309" i="1"/>
  <c r="BK304" i="1"/>
  <c r="BK284" i="1"/>
  <c r="BK261" i="1"/>
  <c r="BK315" i="1"/>
  <c r="BK302" i="1"/>
  <c r="BK295" i="1"/>
  <c r="BK293" i="1"/>
  <c r="BK289" i="1"/>
  <c r="BK269" i="1"/>
  <c r="BK265" i="1"/>
  <c r="BK380" i="1"/>
  <c r="BK316" i="1"/>
  <c r="BK296" i="1"/>
  <c r="BK292" i="1"/>
  <c r="BK286" i="1"/>
  <c r="BK271" i="1"/>
  <c r="BK255" i="1"/>
  <c r="BK335" i="1"/>
  <c r="BK327" i="1"/>
  <c r="BK311" i="1"/>
  <c r="BK291" i="1"/>
  <c r="BK280" i="1"/>
  <c r="BK275" i="1"/>
  <c r="BK270" i="1"/>
  <c r="BK264" i="1"/>
  <c r="BK319" i="1"/>
  <c r="BK308" i="1"/>
  <c r="BK294" i="1"/>
  <c r="BK250" i="1"/>
  <c r="BK234" i="1"/>
  <c r="BK229" i="1"/>
  <c r="BK222" i="1"/>
  <c r="BK216" i="1"/>
  <c r="BK215" i="1"/>
  <c r="BK204" i="1"/>
  <c r="BK200" i="1"/>
  <c r="BK227" i="1"/>
  <c r="BK225" i="1"/>
  <c r="BK224" i="1"/>
  <c r="BK214" i="1"/>
  <c r="BK211" i="1"/>
  <c r="BK210" i="1"/>
  <c r="BK201" i="1"/>
  <c r="BK363" i="1"/>
  <c r="BK299" i="1"/>
  <c r="BK297" i="1"/>
  <c r="BK258" i="1"/>
  <c r="BK257" i="1"/>
  <c r="BK252" i="1"/>
  <c r="BK245" i="1"/>
  <c r="BK239" i="1"/>
  <c r="BK237" i="1"/>
  <c r="BK233" i="1"/>
  <c r="BK218" i="1"/>
  <c r="BK213" i="1"/>
  <c r="BK277" i="1"/>
  <c r="BK276" i="1"/>
  <c r="BK273" i="1"/>
  <c r="BK238" i="1"/>
  <c r="BK236" i="1"/>
  <c r="BK235" i="1"/>
  <c r="BK220" i="1"/>
  <c r="BK272" i="1"/>
  <c r="BK249" i="1"/>
  <c r="BK243" i="1"/>
  <c r="BK240" i="1"/>
  <c r="BK230" i="1"/>
  <c r="BK259" i="1"/>
  <c r="BK254" i="1"/>
  <c r="BK248" i="1"/>
  <c r="BK232" i="1"/>
  <c r="BK231" i="1"/>
  <c r="BK282" i="1"/>
  <c r="BK268" i="1"/>
  <c r="BK267" i="1"/>
  <c r="BK253" i="1"/>
  <c r="BK251" i="1"/>
  <c r="BK247" i="1"/>
  <c r="BK244" i="1"/>
  <c r="BK207" i="1"/>
  <c r="BK288" i="1"/>
  <c r="BK246" i="1"/>
  <c r="BK217" i="1"/>
  <c r="BK209" i="1"/>
  <c r="BK206" i="1"/>
  <c r="BK360" i="1"/>
  <c r="BK190" i="1"/>
  <c r="BK178" i="1"/>
  <c r="BK171" i="1"/>
  <c r="BK141" i="1"/>
  <c r="BK205" i="1"/>
  <c r="BK361" i="1"/>
  <c r="BK362" i="1"/>
  <c r="BK186" i="1"/>
  <c r="BK179" i="1"/>
  <c r="BK176" i="1"/>
  <c r="BK169" i="1"/>
  <c r="BK165" i="1"/>
  <c r="BK154" i="1"/>
  <c r="BK151" i="1"/>
  <c r="BK143" i="1"/>
  <c r="BK199" i="1"/>
  <c r="BK185" i="1"/>
  <c r="BK182" i="1"/>
  <c r="BK167" i="1"/>
  <c r="BK164" i="1"/>
  <c r="BK163" i="1"/>
  <c r="BK149" i="1"/>
  <c r="BK142" i="1"/>
  <c r="BK139" i="1"/>
  <c r="BK136" i="1"/>
  <c r="BK133" i="1"/>
  <c r="BK181" i="1"/>
  <c r="BK145" i="1"/>
  <c r="BK208" i="1"/>
  <c r="BK196" i="1"/>
  <c r="BK188" i="1"/>
  <c r="BK183" i="1"/>
  <c r="BK180" i="1"/>
  <c r="BK174" i="1"/>
  <c r="BK172" i="1"/>
  <c r="BK161" i="1"/>
  <c r="BK197" i="1"/>
  <c r="BK194" i="1"/>
  <c r="BK173" i="1"/>
  <c r="BK156" i="1"/>
  <c r="BK155" i="1"/>
  <c r="BK203" i="1"/>
  <c r="BK202" i="1"/>
  <c r="BK195" i="1"/>
  <c r="BK191" i="1"/>
  <c r="BK189" i="1"/>
  <c r="BK168" i="1"/>
  <c r="BK166" i="1"/>
  <c r="BK153" i="1"/>
  <c r="BK150" i="1"/>
  <c r="BK148" i="1"/>
  <c r="BK147" i="1"/>
  <c r="BK135" i="1"/>
  <c r="BK152" i="1"/>
  <c r="BK134" i="1"/>
  <c r="BK113" i="1"/>
  <c r="BK112" i="1"/>
  <c r="BK107" i="1"/>
  <c r="BK102" i="1"/>
  <c r="BK121" i="1"/>
  <c r="BK105" i="1"/>
  <c r="BK100" i="1"/>
  <c r="BK98" i="1"/>
  <c r="BK89" i="1"/>
  <c r="BK73" i="1"/>
  <c r="BK72" i="1"/>
  <c r="BK65" i="1"/>
  <c r="BK119" i="1"/>
  <c r="BK110" i="1"/>
  <c r="BK106" i="1"/>
  <c r="BK99" i="1"/>
  <c r="BK95" i="1"/>
  <c r="BK79" i="1"/>
  <c r="BK71" i="1"/>
  <c r="BK68" i="1"/>
  <c r="BK66" i="1"/>
  <c r="BK162" i="1"/>
  <c r="BK138" i="1"/>
  <c r="BK130" i="1"/>
  <c r="BK123" i="1"/>
  <c r="BK118" i="1"/>
  <c r="BK115" i="1"/>
  <c r="BK80" i="1"/>
  <c r="BK77" i="1"/>
  <c r="BK76" i="1"/>
  <c r="BK128" i="1"/>
  <c r="BK111" i="1"/>
  <c r="BK108" i="1"/>
  <c r="BK92" i="1"/>
  <c r="BK81" i="1"/>
  <c r="BK78" i="1"/>
  <c r="BK177" i="1"/>
  <c r="BK170" i="1"/>
  <c r="BK160" i="1"/>
  <c r="BK132" i="1"/>
  <c r="BK122" i="1"/>
  <c r="BK116" i="1"/>
  <c r="BK104" i="1"/>
  <c r="BK103" i="1"/>
  <c r="BK87" i="1"/>
  <c r="BK67" i="1"/>
  <c r="BK62" i="1"/>
  <c r="BK198" i="1"/>
  <c r="BK175" i="1"/>
  <c r="BK131" i="1"/>
  <c r="BK126" i="1"/>
  <c r="BK97" i="1"/>
  <c r="BK90" i="1"/>
  <c r="BK88" i="1"/>
  <c r="BK69" i="1"/>
  <c r="BK64" i="1"/>
  <c r="BK50" i="1"/>
  <c r="BK38" i="1"/>
  <c r="BK120" i="1"/>
  <c r="BK70" i="1"/>
  <c r="BK59" i="1"/>
  <c r="BK51" i="1"/>
  <c r="BK52" i="1"/>
  <c r="BK45" i="1"/>
  <c r="BK140" i="1"/>
  <c r="BK58" i="1"/>
  <c r="BK53" i="1"/>
  <c r="BK44" i="1"/>
  <c r="BK35" i="1"/>
  <c r="BK124" i="1"/>
  <c r="BK54" i="1"/>
  <c r="BK46" i="1"/>
  <c r="BK43" i="1"/>
  <c r="BK36" i="1"/>
  <c r="BK109" i="1"/>
  <c r="BK84" i="1"/>
  <c r="BK83" i="1"/>
  <c r="BK82" i="1"/>
  <c r="BK55" i="1"/>
  <c r="BK47" i="1"/>
  <c r="BK34" i="1"/>
  <c r="BK30" i="1"/>
  <c r="BK28" i="1"/>
  <c r="BK24" i="1"/>
  <c r="BK20" i="1"/>
  <c r="BK15" i="1"/>
  <c r="BK9" i="1"/>
  <c r="BK137" i="1"/>
  <c r="BK91" i="1"/>
  <c r="BK63" i="1"/>
  <c r="BK56" i="1"/>
  <c r="BK48" i="1"/>
  <c r="BK41" i="1"/>
  <c r="BK37" i="1"/>
  <c r="BK60" i="1"/>
  <c r="BK57" i="1"/>
  <c r="BK49" i="1"/>
  <c r="BK25" i="1"/>
  <c r="BK23" i="1"/>
  <c r="BK21" i="1"/>
  <c r="BK18" i="1"/>
  <c r="BK29" i="1"/>
  <c r="BK27" i="1"/>
  <c r="BK7" i="1"/>
  <c r="BK17" i="1"/>
  <c r="BK5" i="1"/>
  <c r="BK14" i="1"/>
  <c r="BK32" i="1"/>
  <c r="BK26" i="1"/>
  <c r="BK13" i="1"/>
  <c r="BK12" i="1"/>
  <c r="BK11" i="1"/>
  <c r="BK3" i="1"/>
  <c r="BK10" i="1"/>
  <c r="BK33" i="1"/>
  <c r="BK16" i="1"/>
  <c r="BK117" i="1"/>
  <c r="BK266" i="1"/>
  <c r="BK629" i="1"/>
  <c r="BK228" i="1"/>
  <c r="BK274" i="1"/>
  <c r="BK219" i="1"/>
  <c r="BK369" i="1"/>
  <c r="BK42" i="1"/>
  <c r="BK157" i="1"/>
  <c r="BK127" i="1"/>
  <c r="BK314" i="1"/>
  <c r="BK395" i="1"/>
  <c r="BK413" i="1"/>
  <c r="BK598" i="1"/>
  <c r="BK39" i="1"/>
  <c r="BK470" i="1"/>
  <c r="BK125" i="1"/>
  <c r="BK654" i="1"/>
  <c r="BK530" i="1"/>
  <c r="BK85" i="1"/>
  <c r="BK278" i="1"/>
  <c r="BK594" i="1"/>
  <c r="BK391" i="1"/>
  <c r="BK226" i="1"/>
  <c r="BK306" i="1"/>
  <c r="BK129" i="1"/>
  <c r="BK666" i="1"/>
  <c r="BK337" i="1"/>
  <c r="BK6" i="1"/>
  <c r="BK184" i="1"/>
  <c r="BK256" i="1"/>
  <c r="BK221" i="1"/>
  <c r="BK40" i="1"/>
  <c r="BK508" i="1"/>
  <c r="BK521" i="1"/>
  <c r="BK158" i="1"/>
  <c r="BK75" i="1"/>
  <c r="BK510" i="1"/>
  <c r="BK159" i="1"/>
  <c r="BK310" i="1"/>
  <c r="BK94" i="1"/>
  <c r="BK659" i="1"/>
  <c r="BK307" i="1"/>
  <c r="BK429" i="1"/>
  <c r="BK333" i="1"/>
  <c r="BK283" i="1"/>
  <c r="BK336" i="1"/>
  <c r="BK605" i="1"/>
  <c r="BK474" i="1"/>
  <c r="BK8" i="1"/>
  <c r="BK241" i="1"/>
  <c r="BK144" i="1"/>
  <c r="BK346" i="1"/>
  <c r="BK22" i="1"/>
  <c r="BK466" i="1"/>
  <c r="BK212" i="1"/>
  <c r="BK431" i="1"/>
  <c r="BK193" i="1"/>
  <c r="BK317" i="1"/>
  <c r="BK101" i="1"/>
  <c r="BK4" i="1"/>
  <c r="BK469" i="1"/>
  <c r="BK468" i="1"/>
  <c r="BK560" i="1"/>
  <c r="BK74" i="1"/>
  <c r="BK496" i="1"/>
  <c r="BK373" i="1"/>
  <c r="BK242" i="1"/>
  <c r="BK305" i="1"/>
  <c r="BK473" i="1"/>
  <c r="BK223" i="1"/>
  <c r="BK425" i="1"/>
  <c r="BK19" i="1"/>
  <c r="BK96" i="1"/>
  <c r="BK536" i="1"/>
  <c r="BK31" i="1"/>
  <c r="BQ666" i="1"/>
  <c r="BQ655" i="1"/>
  <c r="BQ675" i="1"/>
  <c r="BQ668" i="1"/>
  <c r="BQ665" i="1"/>
  <c r="BQ663" i="1"/>
  <c r="BQ656" i="1"/>
  <c r="BQ664" i="1"/>
  <c r="BQ661" i="1"/>
  <c r="BQ660" i="1"/>
  <c r="BQ672" i="1"/>
  <c r="BQ676" i="1"/>
  <c r="BQ671" i="1"/>
  <c r="BQ669" i="1"/>
  <c r="BQ658" i="1"/>
  <c r="BQ652" i="1"/>
  <c r="BQ674" i="1"/>
  <c r="BQ667" i="1"/>
  <c r="BQ670" i="1"/>
  <c r="BQ641" i="1"/>
  <c r="BQ640" i="1"/>
  <c r="BQ639" i="1"/>
  <c r="BQ638" i="1"/>
  <c r="BQ629" i="1"/>
  <c r="BQ625" i="1"/>
  <c r="BQ623" i="1"/>
  <c r="BQ617" i="1"/>
  <c r="BQ615" i="1"/>
  <c r="BQ659" i="1"/>
  <c r="BQ643" i="1"/>
  <c r="BQ654" i="1"/>
  <c r="BQ642" i="1"/>
  <c r="BQ631" i="1"/>
  <c r="BQ624" i="1"/>
  <c r="BQ622" i="1"/>
  <c r="BQ611" i="1"/>
  <c r="BQ610" i="1"/>
  <c r="BQ621" i="1"/>
  <c r="BQ613" i="1"/>
  <c r="BQ620" i="1"/>
  <c r="BQ614" i="1"/>
  <c r="BQ606" i="1"/>
  <c r="BQ601" i="1"/>
  <c r="BQ600" i="1"/>
  <c r="BQ594" i="1"/>
  <c r="BQ591" i="1"/>
  <c r="BQ605" i="1"/>
  <c r="BQ604" i="1"/>
  <c r="BQ618" i="1"/>
  <c r="BQ612" i="1"/>
  <c r="BQ607" i="1"/>
  <c r="BQ589" i="1"/>
  <c r="BQ598" i="1"/>
  <c r="BQ597" i="1"/>
  <c r="BQ595" i="1"/>
  <c r="BQ587" i="1"/>
  <c r="BQ593" i="1"/>
  <c r="BQ585" i="1"/>
  <c r="BQ583" i="1"/>
  <c r="BQ596" i="1"/>
  <c r="BQ590" i="1"/>
  <c r="BQ578" i="1"/>
  <c r="BQ572" i="1"/>
  <c r="BQ571" i="1"/>
  <c r="BQ602" i="1"/>
  <c r="BQ599" i="1"/>
  <c r="BQ564" i="1"/>
  <c r="BQ588" i="1"/>
  <c r="BQ573" i="1"/>
  <c r="BQ569" i="1"/>
  <c r="BQ581" i="1"/>
  <c r="BQ561" i="1"/>
  <c r="BQ560" i="1"/>
  <c r="BQ558" i="1"/>
  <c r="BQ570" i="1"/>
  <c r="BQ559" i="1"/>
  <c r="BQ584" i="1"/>
  <c r="BQ574" i="1"/>
  <c r="BQ566" i="1"/>
  <c r="BQ563" i="1"/>
  <c r="BQ562" i="1"/>
  <c r="BQ567" i="1"/>
  <c r="BQ539" i="1"/>
  <c r="BQ523" i="1"/>
  <c r="BQ543" i="1"/>
  <c r="BQ537" i="1"/>
  <c r="BQ527" i="1"/>
  <c r="BQ526" i="1"/>
  <c r="BQ529" i="1"/>
  <c r="BQ528" i="1"/>
  <c r="BQ521" i="1"/>
  <c r="BQ582" i="1"/>
  <c r="BQ536" i="1"/>
  <c r="BQ533" i="1"/>
  <c r="BQ522" i="1"/>
  <c r="BQ520" i="1"/>
  <c r="BQ592" i="1"/>
  <c r="BQ542" i="1"/>
  <c r="BQ531" i="1"/>
  <c r="BQ525" i="1"/>
  <c r="BQ576" i="1"/>
  <c r="BQ541" i="1"/>
  <c r="BQ534" i="1"/>
  <c r="BQ532" i="1"/>
  <c r="BQ524" i="1"/>
  <c r="BQ511" i="1"/>
  <c r="BQ496" i="1"/>
  <c r="BQ492" i="1"/>
  <c r="BQ540" i="1"/>
  <c r="BQ491" i="1"/>
  <c r="BQ489" i="1"/>
  <c r="BQ508" i="1"/>
  <c r="BQ504" i="1"/>
  <c r="BQ502" i="1"/>
  <c r="BQ490" i="1"/>
  <c r="BQ509" i="1"/>
  <c r="BQ507" i="1"/>
  <c r="BQ506" i="1"/>
  <c r="BQ503" i="1"/>
  <c r="BQ500" i="1"/>
  <c r="BQ488" i="1"/>
  <c r="BQ487" i="1"/>
  <c r="BQ485" i="1"/>
  <c r="BQ484" i="1"/>
  <c r="BQ486" i="1"/>
  <c r="BQ494" i="1"/>
  <c r="BQ477" i="1"/>
  <c r="BQ467" i="1"/>
  <c r="BQ448" i="1"/>
  <c r="BQ481" i="1"/>
  <c r="BQ476" i="1"/>
  <c r="BQ469" i="1"/>
  <c r="BQ466" i="1"/>
  <c r="BQ452" i="1"/>
  <c r="BQ493" i="1"/>
  <c r="BQ480" i="1"/>
  <c r="BQ470" i="1"/>
  <c r="BQ479" i="1"/>
  <c r="BQ478" i="1"/>
  <c r="BQ473" i="1"/>
  <c r="BQ471" i="1"/>
  <c r="BQ449" i="1"/>
  <c r="BQ482" i="1"/>
  <c r="BQ472" i="1"/>
  <c r="BQ459" i="1"/>
  <c r="BQ455" i="1"/>
  <c r="BQ483" i="1"/>
  <c r="BQ465" i="1"/>
  <c r="BQ464" i="1"/>
  <c r="BQ463" i="1"/>
  <c r="BQ461" i="1"/>
  <c r="BQ460" i="1"/>
  <c r="BQ462" i="1"/>
  <c r="BQ468" i="1"/>
  <c r="BQ456" i="1"/>
  <c r="BQ429" i="1"/>
  <c r="BQ420" i="1"/>
  <c r="BQ403" i="1"/>
  <c r="BQ393" i="1"/>
  <c r="BQ391" i="1"/>
  <c r="BQ390" i="1"/>
  <c r="BQ441" i="1"/>
  <c r="BQ421" i="1"/>
  <c r="BQ417" i="1"/>
  <c r="BQ404" i="1"/>
  <c r="BQ443" i="1"/>
  <c r="BQ439" i="1"/>
  <c r="BQ405" i="1"/>
  <c r="BQ395" i="1"/>
  <c r="BQ446" i="1"/>
  <c r="BQ442" i="1"/>
  <c r="BQ411" i="1"/>
  <c r="BQ408" i="1"/>
  <c r="BQ406" i="1"/>
  <c r="BQ398" i="1"/>
  <c r="BQ444" i="1"/>
  <c r="BQ436" i="1"/>
  <c r="BQ432" i="1"/>
  <c r="BQ412" i="1"/>
  <c r="BQ410" i="1"/>
  <c r="BQ399" i="1"/>
  <c r="BQ397" i="1"/>
  <c r="BQ447" i="1"/>
  <c r="BQ431" i="1"/>
  <c r="BQ419" i="1"/>
  <c r="BQ416" i="1"/>
  <c r="BQ413" i="1"/>
  <c r="BQ400" i="1"/>
  <c r="BQ445" i="1"/>
  <c r="BQ437" i="1"/>
  <c r="BQ423" i="1"/>
  <c r="BQ418" i="1"/>
  <c r="BQ415" i="1"/>
  <c r="BQ401" i="1"/>
  <c r="BQ396" i="1"/>
  <c r="BQ388" i="1"/>
  <c r="BQ333" i="1"/>
  <c r="BQ440" i="1"/>
  <c r="BQ389" i="1"/>
  <c r="BQ347" i="1"/>
  <c r="BQ335" i="1"/>
  <c r="BQ332" i="1"/>
  <c r="BQ327" i="1"/>
  <c r="BQ438" i="1"/>
  <c r="BQ402" i="1"/>
  <c r="BQ381" i="1"/>
  <c r="BQ348" i="1"/>
  <c r="BQ346" i="1"/>
  <c r="BQ339" i="1"/>
  <c r="BQ331" i="1"/>
  <c r="BQ424" i="1"/>
  <c r="BQ414" i="1"/>
  <c r="BQ385" i="1"/>
  <c r="BQ377" i="1"/>
  <c r="BQ354" i="1"/>
  <c r="BQ345" i="1"/>
  <c r="BQ341" i="1"/>
  <c r="BQ340" i="1"/>
  <c r="BQ387" i="1"/>
  <c r="BQ376" i="1"/>
  <c r="BQ364" i="1"/>
  <c r="BQ358" i="1"/>
  <c r="BQ349" i="1"/>
  <c r="BQ375" i="1"/>
  <c r="BQ367" i="1"/>
  <c r="BQ366" i="1"/>
  <c r="BQ365" i="1"/>
  <c r="BQ359" i="1"/>
  <c r="BQ351" i="1"/>
  <c r="BQ344" i="1"/>
  <c r="BQ337" i="1"/>
  <c r="BQ328" i="1"/>
  <c r="BQ425" i="1"/>
  <c r="BQ378" i="1"/>
  <c r="BQ369" i="1"/>
  <c r="BQ352" i="1"/>
  <c r="BQ350" i="1"/>
  <c r="BQ343" i="1"/>
  <c r="BQ342" i="1"/>
  <c r="BQ336" i="1"/>
  <c r="BQ329" i="1"/>
  <c r="BQ323" i="1"/>
  <c r="BQ373" i="1"/>
  <c r="BQ353" i="1"/>
  <c r="BQ325" i="1"/>
  <c r="BQ368" i="1"/>
  <c r="BQ324" i="1"/>
  <c r="BQ320" i="1"/>
  <c r="BQ310" i="1"/>
  <c r="BQ308" i="1"/>
  <c r="BQ294" i="1"/>
  <c r="BQ283" i="1"/>
  <c r="BQ276" i="1"/>
  <c r="BQ274" i="1"/>
  <c r="BQ267" i="1"/>
  <c r="BQ261" i="1"/>
  <c r="BQ434" i="1"/>
  <c r="BQ321" i="1"/>
  <c r="BQ312" i="1"/>
  <c r="BQ296" i="1"/>
  <c r="BQ282" i="1"/>
  <c r="BQ277" i="1"/>
  <c r="BQ273" i="1"/>
  <c r="BQ266" i="1"/>
  <c r="BQ257" i="1"/>
  <c r="BQ311" i="1"/>
  <c r="BQ306" i="1"/>
  <c r="BQ300" i="1"/>
  <c r="BQ278" i="1"/>
  <c r="BQ254" i="1"/>
  <c r="BQ252" i="1"/>
  <c r="BQ313" i="1"/>
  <c r="BQ305" i="1"/>
  <c r="BQ275" i="1"/>
  <c r="BQ263" i="1"/>
  <c r="BQ384" i="1"/>
  <c r="BQ309" i="1"/>
  <c r="BQ304" i="1"/>
  <c r="BQ262" i="1"/>
  <c r="BQ259" i="1"/>
  <c r="BQ322" i="1"/>
  <c r="BQ317" i="1"/>
  <c r="BQ315" i="1"/>
  <c r="BQ314" i="1"/>
  <c r="BQ269" i="1"/>
  <c r="BQ265" i="1"/>
  <c r="BQ256" i="1"/>
  <c r="BQ370" i="1"/>
  <c r="BQ271" i="1"/>
  <c r="BQ247" i="1"/>
  <c r="BQ238" i="1"/>
  <c r="BQ221" i="1"/>
  <c r="BQ205" i="1"/>
  <c r="BQ246" i="1"/>
  <c r="BQ244" i="1"/>
  <c r="BQ230" i="1"/>
  <c r="BQ220" i="1"/>
  <c r="BQ217" i="1"/>
  <c r="BQ206" i="1"/>
  <c r="BQ295" i="1"/>
  <c r="BQ281" i="1"/>
  <c r="BQ253" i="1"/>
  <c r="BQ251" i="1"/>
  <c r="BQ250" i="1"/>
  <c r="BQ231" i="1"/>
  <c r="BQ226" i="1"/>
  <c r="BQ223" i="1"/>
  <c r="BQ216" i="1"/>
  <c r="BQ225" i="1"/>
  <c r="BQ224" i="1"/>
  <c r="BQ219" i="1"/>
  <c r="BQ215" i="1"/>
  <c r="BQ214" i="1"/>
  <c r="BQ318" i="1"/>
  <c r="BQ293" i="1"/>
  <c r="BQ233" i="1"/>
  <c r="BQ218" i="1"/>
  <c r="BQ213" i="1"/>
  <c r="BQ268" i="1"/>
  <c r="BQ255" i="1"/>
  <c r="BQ245" i="1"/>
  <c r="BQ241" i="1"/>
  <c r="BQ236" i="1"/>
  <c r="BQ235" i="1"/>
  <c r="BQ234" i="1"/>
  <c r="BQ316" i="1"/>
  <c r="BQ249" i="1"/>
  <c r="BQ240" i="1"/>
  <c r="BQ228" i="1"/>
  <c r="BQ202" i="1"/>
  <c r="BQ201" i="1"/>
  <c r="BQ279" i="1"/>
  <c r="BQ248" i="1"/>
  <c r="BQ242" i="1"/>
  <c r="BQ239" i="1"/>
  <c r="BQ212" i="1"/>
  <c r="BQ196" i="1"/>
  <c r="BQ195" i="1"/>
  <c r="BQ193" i="1"/>
  <c r="BQ189" i="1"/>
  <c r="BQ153" i="1"/>
  <c r="BQ148" i="1"/>
  <c r="BQ147" i="1"/>
  <c r="BQ177" i="1"/>
  <c r="BQ210" i="1"/>
  <c r="BQ207" i="1"/>
  <c r="BQ178" i="1"/>
  <c r="BQ141" i="1"/>
  <c r="BQ179" i="1"/>
  <c r="BQ166" i="1"/>
  <c r="BQ165" i="1"/>
  <c r="BQ131" i="1"/>
  <c r="BQ203" i="1"/>
  <c r="BQ200" i="1"/>
  <c r="BQ185" i="1"/>
  <c r="BQ175" i="1"/>
  <c r="BQ170" i="1"/>
  <c r="BQ164" i="1"/>
  <c r="BQ211" i="1"/>
  <c r="BQ184" i="1"/>
  <c r="BQ182" i="1"/>
  <c r="BQ171" i="1"/>
  <c r="BQ163" i="1"/>
  <c r="BQ162" i="1"/>
  <c r="BQ159" i="1"/>
  <c r="BQ158" i="1"/>
  <c r="BQ145" i="1"/>
  <c r="BQ144" i="1"/>
  <c r="BQ199" i="1"/>
  <c r="BQ183" i="1"/>
  <c r="BQ181" i="1"/>
  <c r="BQ172" i="1"/>
  <c r="BQ157" i="1"/>
  <c r="BQ143" i="1"/>
  <c r="BQ137" i="1"/>
  <c r="BQ155" i="1"/>
  <c r="BQ154" i="1"/>
  <c r="BQ130" i="1"/>
  <c r="BQ125" i="1"/>
  <c r="BQ111" i="1"/>
  <c r="BQ110" i="1"/>
  <c r="BQ104" i="1"/>
  <c r="BQ103" i="1"/>
  <c r="BQ95" i="1"/>
  <c r="BQ81" i="1"/>
  <c r="BQ78" i="1"/>
  <c r="BQ77" i="1"/>
  <c r="BQ156" i="1"/>
  <c r="BQ126" i="1"/>
  <c r="BQ85" i="1"/>
  <c r="BQ84" i="1"/>
  <c r="BQ82" i="1"/>
  <c r="BQ70" i="1"/>
  <c r="BQ63" i="1"/>
  <c r="BQ140" i="1"/>
  <c r="BQ138" i="1"/>
  <c r="BQ113" i="1"/>
  <c r="BQ87" i="1"/>
  <c r="BQ83" i="1"/>
  <c r="BQ69" i="1"/>
  <c r="BQ64" i="1"/>
  <c r="BQ197" i="1"/>
  <c r="BQ142" i="1"/>
  <c r="BQ132" i="1"/>
  <c r="BQ127" i="1"/>
  <c r="BQ105" i="1"/>
  <c r="BQ101" i="1"/>
  <c r="BQ98" i="1"/>
  <c r="BQ89" i="1"/>
  <c r="BQ194" i="1"/>
  <c r="BQ180" i="1"/>
  <c r="BQ106" i="1"/>
  <c r="BQ88" i="1"/>
  <c r="BQ71" i="1"/>
  <c r="BQ68" i="1"/>
  <c r="BQ66" i="1"/>
  <c r="BQ133" i="1"/>
  <c r="BQ128" i="1"/>
  <c r="BQ108" i="1"/>
  <c r="BQ99" i="1"/>
  <c r="BQ94" i="1"/>
  <c r="BQ79" i="1"/>
  <c r="BQ75" i="1"/>
  <c r="BQ74" i="1"/>
  <c r="BQ59" i="1"/>
  <c r="BQ173" i="1"/>
  <c r="BQ124" i="1"/>
  <c r="BQ120" i="1"/>
  <c r="BQ109" i="1"/>
  <c r="BQ96" i="1"/>
  <c r="BQ91" i="1"/>
  <c r="BQ76" i="1"/>
  <c r="BQ56" i="1"/>
  <c r="BQ48" i="1"/>
  <c r="BQ57" i="1"/>
  <c r="BQ49" i="1"/>
  <c r="BQ42" i="1"/>
  <c r="BQ39" i="1"/>
  <c r="BQ118" i="1"/>
  <c r="BQ60" i="1"/>
  <c r="BQ50" i="1"/>
  <c r="BQ40" i="1"/>
  <c r="BQ38" i="1"/>
  <c r="BQ16" i="1"/>
  <c r="BQ15" i="1"/>
  <c r="BQ72" i="1"/>
  <c r="BQ62" i="1"/>
  <c r="BQ51" i="1"/>
  <c r="BQ80" i="1"/>
  <c r="BQ52" i="1"/>
  <c r="BQ53" i="1"/>
  <c r="BQ45" i="1"/>
  <c r="BQ35" i="1"/>
  <c r="BQ32" i="1"/>
  <c r="BQ26" i="1"/>
  <c r="BQ13" i="1"/>
  <c r="BQ73" i="1"/>
  <c r="BQ54" i="1"/>
  <c r="BQ46" i="1"/>
  <c r="BQ36" i="1"/>
  <c r="BQ33" i="1"/>
  <c r="BQ31" i="1"/>
  <c r="BQ27" i="1"/>
  <c r="BQ139" i="1"/>
  <c r="BQ129" i="1"/>
  <c r="BQ65" i="1"/>
  <c r="BQ58" i="1"/>
  <c r="BQ55" i="1"/>
  <c r="BQ47" i="1"/>
  <c r="BQ34" i="1"/>
  <c r="BQ20" i="1"/>
  <c r="BQ11" i="1"/>
  <c r="BQ4" i="1"/>
  <c r="BQ14" i="1"/>
  <c r="BQ23" i="1"/>
  <c r="BQ12" i="1"/>
  <c r="BQ8" i="1"/>
  <c r="BQ18" i="1"/>
  <c r="BQ7" i="1"/>
  <c r="BQ21" i="1"/>
  <c r="BQ6" i="1"/>
  <c r="BQ24" i="1"/>
  <c r="BQ19" i="1"/>
  <c r="BQ22" i="1"/>
  <c r="BQ3" i="1"/>
  <c r="BQ161" i="1"/>
  <c r="BQ553" i="1"/>
  <c r="BQ557" i="1"/>
  <c r="BQ167" i="1"/>
  <c r="BQ630" i="1"/>
  <c r="BQ117" i="1"/>
  <c r="BQ361" i="1"/>
  <c r="BQ209" i="1"/>
  <c r="BQ551" i="1"/>
  <c r="BQ510" i="1"/>
  <c r="BQ116" i="1"/>
  <c r="BQ548" i="1"/>
  <c r="BQ272" i="1"/>
  <c r="BQ287" i="1"/>
  <c r="BQ513" i="1"/>
  <c r="BQ356" i="1"/>
  <c r="BQ232" i="1"/>
  <c r="BQ107" i="1"/>
  <c r="BQ67" i="1"/>
  <c r="BQ426" i="1"/>
  <c r="BQ119" i="1"/>
  <c r="BQ650" i="1"/>
  <c r="BQ123" i="1"/>
  <c r="BQ289" i="1"/>
  <c r="BQ499" i="1"/>
  <c r="BQ258" i="1"/>
  <c r="BQ298" i="1"/>
  <c r="BQ360" i="1"/>
  <c r="BQ379" i="1"/>
  <c r="BQ330" i="1"/>
  <c r="BQ284" i="1"/>
  <c r="BQ382" i="1"/>
  <c r="BQ555" i="1"/>
  <c r="BQ428" i="1"/>
  <c r="BQ547" i="1"/>
  <c r="BQ519" i="1"/>
  <c r="BQ152" i="1"/>
  <c r="BQ10" i="1"/>
  <c r="BQ422" i="1"/>
  <c r="BQ326" i="1"/>
  <c r="BQ90" i="1"/>
  <c r="BQ299" i="1"/>
  <c r="BQ264" i="1"/>
  <c r="BQ435" i="1"/>
  <c r="BQ495" i="1"/>
  <c r="BQ150" i="1"/>
  <c r="BQ386" i="1"/>
  <c r="BQ285" i="1"/>
  <c r="BQ115" i="1"/>
  <c r="BQ121" i="1"/>
  <c r="BQ297" i="1"/>
  <c r="BQ372" i="1"/>
  <c r="BQ530" i="1"/>
  <c r="BQ43" i="1"/>
  <c r="BQ633" i="1"/>
  <c r="BQ290" i="1"/>
  <c r="BQ644" i="1"/>
  <c r="BQ355" i="1"/>
  <c r="BQ237" i="1"/>
  <c r="BQ270" i="1"/>
  <c r="BQ280" i="1"/>
  <c r="BQ635" i="1"/>
  <c r="BQ632" i="1"/>
  <c r="BQ363" i="1"/>
  <c r="BQ603" i="1"/>
  <c r="BQ568" i="1"/>
  <c r="BQ186" i="1"/>
  <c r="BQ291" i="1"/>
  <c r="BQ616" i="1"/>
  <c r="BQ677" i="1"/>
  <c r="BQ427" i="1"/>
  <c r="BQ394" i="1"/>
  <c r="BQ136" i="1"/>
  <c r="BQ626" i="1"/>
  <c r="BQ222" i="1"/>
  <c r="BQ102" i="1"/>
  <c r="BQ135" i="1"/>
  <c r="BQ122" i="1"/>
  <c r="BQ25" i="1"/>
  <c r="BQ636" i="1"/>
  <c r="BQ609" i="1"/>
  <c r="BQ198" i="1"/>
  <c r="BQ545" i="1"/>
  <c r="BQ260" i="1"/>
  <c r="BQ168" i="1"/>
  <c r="BQ497" i="1"/>
  <c r="BQ608" i="1"/>
  <c r="BQ188" i="1"/>
  <c r="BQ112" i="1"/>
  <c r="BQ517" i="1"/>
  <c r="BQ648" i="1"/>
  <c r="BQ556" i="1"/>
  <c r="BQ288" i="1"/>
  <c r="BQ204" i="1"/>
  <c r="BQ30" i="1"/>
  <c r="BQ673" i="1"/>
  <c r="BQ538" i="1"/>
  <c r="BQ174" i="1"/>
  <c r="BQ565" i="1"/>
  <c r="BQ371" i="1"/>
  <c r="BQ549" i="1"/>
  <c r="BQ627" i="1"/>
  <c r="BQ134" i="1"/>
  <c r="BQ653" i="1"/>
  <c r="BQ516" i="1"/>
  <c r="BQ29" i="1"/>
  <c r="BQ5" i="1"/>
  <c r="BQ97" i="1"/>
  <c r="BQ28" i="1"/>
  <c r="BQ383" i="1"/>
  <c r="BQ149" i="1"/>
  <c r="BQ190" i="1"/>
  <c r="BQ374" i="1"/>
  <c r="BQ657" i="1"/>
  <c r="BQ319" i="1"/>
  <c r="BQ243" i="1"/>
  <c r="BQ229" i="1"/>
  <c r="BQ552" i="1"/>
  <c r="BQ554" i="1"/>
  <c r="BQ41" i="1"/>
  <c r="BQ301" i="1"/>
  <c r="BQ649" i="1"/>
  <c r="BQ357" i="1"/>
  <c r="BQ292" i="1"/>
  <c r="BQ579" i="1"/>
  <c r="BQ450" i="1"/>
  <c r="BQ628" i="1"/>
  <c r="BQ662" i="1"/>
  <c r="BQ453" i="1"/>
  <c r="BQ544" i="1"/>
  <c r="BQ575" i="1"/>
  <c r="BQ634" i="1"/>
  <c r="BQ458" i="1"/>
  <c r="BQ637" i="1"/>
  <c r="BQ451" i="1"/>
  <c r="BQ515" i="1"/>
  <c r="BQ307" i="1"/>
  <c r="BQ302" i="1"/>
  <c r="BQ191" i="1"/>
  <c r="BQ380" i="1"/>
  <c r="BQ645" i="1"/>
  <c r="BQ430" i="1"/>
  <c r="BQ338" i="1"/>
  <c r="BQ100" i="1"/>
  <c r="BQ514" i="1"/>
  <c r="BQ362" i="1"/>
  <c r="BQ475" i="1"/>
  <c r="BQ92" i="1"/>
  <c r="BQ646" i="1"/>
  <c r="BQ160" i="1"/>
  <c r="BQ208" i="1"/>
  <c r="BQ546" i="1"/>
  <c r="BQ647" i="1"/>
  <c r="BQ619" i="1"/>
  <c r="BQ651" i="1"/>
  <c r="BQ9" i="1"/>
  <c r="BQ586" i="1"/>
  <c r="BQ176" i="1"/>
  <c r="BQ286" i="1"/>
  <c r="BQ498" i="1"/>
  <c r="BQ512" i="1"/>
  <c r="BQ151" i="1"/>
  <c r="BQ169" i="1"/>
  <c r="BQ580" i="1"/>
  <c r="BQ44" i="1"/>
  <c r="BQ17" i="1"/>
  <c r="BQ518" i="1"/>
  <c r="BQ303" i="1"/>
  <c r="BQ227" i="1"/>
  <c r="BQ474" i="1"/>
  <c r="BQ37" i="1"/>
  <c r="BQ392" i="1"/>
  <c r="BQ550" i="1"/>
  <c r="BQ577" i="1"/>
  <c r="BA669" i="1"/>
  <c r="BA649" i="1"/>
  <c r="BA675" i="1"/>
  <c r="BA665" i="1"/>
  <c r="BA662" i="1"/>
  <c r="BA673" i="1"/>
  <c r="BA660" i="1"/>
  <c r="BA644" i="1"/>
  <c r="BA677" i="1"/>
  <c r="BA672" i="1"/>
  <c r="BA670" i="1"/>
  <c r="BA659" i="1"/>
  <c r="BA653" i="1"/>
  <c r="BA650" i="1"/>
  <c r="BA676" i="1"/>
  <c r="BA671" i="1"/>
  <c r="BA674" i="1"/>
  <c r="BA648" i="1"/>
  <c r="BA666" i="1"/>
  <c r="BA663" i="1"/>
  <c r="BA640" i="1"/>
  <c r="BA639" i="1"/>
  <c r="BA667" i="1"/>
  <c r="BA651" i="1"/>
  <c r="BA638" i="1"/>
  <c r="BA631" i="1"/>
  <c r="BA654" i="1"/>
  <c r="BA627" i="1"/>
  <c r="BA643" i="1"/>
  <c r="BA642" i="1"/>
  <c r="BA633" i="1"/>
  <c r="BA641" i="1"/>
  <c r="BA637" i="1"/>
  <c r="BA636" i="1"/>
  <c r="BA634" i="1"/>
  <c r="BA623" i="1"/>
  <c r="BA610" i="1"/>
  <c r="BA626" i="1"/>
  <c r="BA625" i="1"/>
  <c r="BA629" i="1"/>
  <c r="BA617" i="1"/>
  <c r="BA599" i="1"/>
  <c r="BA597" i="1"/>
  <c r="BA630" i="1"/>
  <c r="BA620" i="1"/>
  <c r="BA608" i="1"/>
  <c r="BA619" i="1"/>
  <c r="BA616" i="1"/>
  <c r="BA612" i="1"/>
  <c r="BA611" i="1"/>
  <c r="BA596" i="1"/>
  <c r="BA601" i="1"/>
  <c r="BA586" i="1"/>
  <c r="BA584" i="1"/>
  <c r="BA579" i="1"/>
  <c r="BA606" i="1"/>
  <c r="BA603" i="1"/>
  <c r="BA600" i="1"/>
  <c r="BA602" i="1"/>
  <c r="BA593" i="1"/>
  <c r="BA591" i="1"/>
  <c r="BA583" i="1"/>
  <c r="BA570" i="1"/>
  <c r="BA572" i="1"/>
  <c r="BA565" i="1"/>
  <c r="BA561" i="1"/>
  <c r="BA560" i="1"/>
  <c r="BA558" i="1"/>
  <c r="BA605" i="1"/>
  <c r="BA592" i="1"/>
  <c r="BA567" i="1"/>
  <c r="BA582" i="1"/>
  <c r="BA575" i="1"/>
  <c r="BA573" i="1"/>
  <c r="BA568" i="1"/>
  <c r="BA598" i="1"/>
  <c r="BA538" i="1"/>
  <c r="BA528" i="1"/>
  <c r="BA536" i="1"/>
  <c r="BA574" i="1"/>
  <c r="BA531" i="1"/>
  <c r="BA530" i="1"/>
  <c r="BA521" i="1"/>
  <c r="BA587" i="1"/>
  <c r="BA539" i="1"/>
  <c r="BA532" i="1"/>
  <c r="BA542" i="1"/>
  <c r="BA533" i="1"/>
  <c r="BA541" i="1"/>
  <c r="BA527" i="1"/>
  <c r="BA566" i="1"/>
  <c r="BA540" i="1"/>
  <c r="BA534" i="1"/>
  <c r="BA491" i="1"/>
  <c r="BA510" i="1"/>
  <c r="BA508" i="1"/>
  <c r="BA504" i="1"/>
  <c r="BA502" i="1"/>
  <c r="BA498" i="1"/>
  <c r="BA488" i="1"/>
  <c r="BA485" i="1"/>
  <c r="BA499" i="1"/>
  <c r="BA495" i="1"/>
  <c r="BA511" i="1"/>
  <c r="BA483" i="1"/>
  <c r="BA497" i="1"/>
  <c r="BA494" i="1"/>
  <c r="BA493" i="1"/>
  <c r="BA482" i="1"/>
  <c r="BA481" i="1"/>
  <c r="BA476" i="1"/>
  <c r="BA452" i="1"/>
  <c r="BA480" i="1"/>
  <c r="BA479" i="1"/>
  <c r="BA474" i="1"/>
  <c r="BA492" i="1"/>
  <c r="BA473" i="1"/>
  <c r="BA466" i="1"/>
  <c r="BA465" i="1"/>
  <c r="BA464" i="1"/>
  <c r="BA456" i="1"/>
  <c r="BA455" i="1"/>
  <c r="BA496" i="1"/>
  <c r="BA461" i="1"/>
  <c r="BA475" i="1"/>
  <c r="BA463" i="1"/>
  <c r="BA458" i="1"/>
  <c r="BA490" i="1"/>
  <c r="BA468" i="1"/>
  <c r="BA477" i="1"/>
  <c r="BA467" i="1"/>
  <c r="BA444" i="1"/>
  <c r="BA440" i="1"/>
  <c r="BA422" i="1"/>
  <c r="BA406" i="1"/>
  <c r="BA396" i="1"/>
  <c r="BA447" i="1"/>
  <c r="BA443" i="1"/>
  <c r="BA431" i="1"/>
  <c r="BA410" i="1"/>
  <c r="BA408" i="1"/>
  <c r="BA399" i="1"/>
  <c r="BA395" i="1"/>
  <c r="BA445" i="1"/>
  <c r="BA436" i="1"/>
  <c r="BA411" i="1"/>
  <c r="BA400" i="1"/>
  <c r="BA398" i="1"/>
  <c r="BA383" i="1"/>
  <c r="BA448" i="1"/>
  <c r="BA432" i="1"/>
  <c r="BA417" i="1"/>
  <c r="BA401" i="1"/>
  <c r="BA438" i="1"/>
  <c r="BA416" i="1"/>
  <c r="BA402" i="1"/>
  <c r="BA441" i="1"/>
  <c r="BA435" i="1"/>
  <c r="BA429" i="1"/>
  <c r="BA425" i="1"/>
  <c r="BA415" i="1"/>
  <c r="BA403" i="1"/>
  <c r="BA430" i="1"/>
  <c r="BA421" i="1"/>
  <c r="BA404" i="1"/>
  <c r="BA394" i="1"/>
  <c r="BA393" i="1"/>
  <c r="BA442" i="1"/>
  <c r="BA418" i="1"/>
  <c r="BA389" i="1"/>
  <c r="BA385" i="1"/>
  <c r="BA347" i="1"/>
  <c r="BA378" i="1"/>
  <c r="BA355" i="1"/>
  <c r="BA346" i="1"/>
  <c r="BA341" i="1"/>
  <c r="BA332" i="1"/>
  <c r="BA390" i="1"/>
  <c r="BA377" i="1"/>
  <c r="BA350" i="1"/>
  <c r="BA405" i="1"/>
  <c r="BA376" i="1"/>
  <c r="BA366" i="1"/>
  <c r="BA364" i="1"/>
  <c r="BA358" i="1"/>
  <c r="BA352" i="1"/>
  <c r="BA325" i="1"/>
  <c r="BA382" i="1"/>
  <c r="BA379" i="1"/>
  <c r="BA356" i="1"/>
  <c r="BA353" i="1"/>
  <c r="BA351" i="1"/>
  <c r="BA343" i="1"/>
  <c r="BA337" i="1"/>
  <c r="BA330" i="1"/>
  <c r="BA324" i="1"/>
  <c r="BA320" i="1"/>
  <c r="BA453" i="1"/>
  <c r="BA391" i="1"/>
  <c r="BA374" i="1"/>
  <c r="BA371" i="1"/>
  <c r="BA369" i="1"/>
  <c r="BA354" i="1"/>
  <c r="BA373" i="1"/>
  <c r="BA322" i="1"/>
  <c r="BA328" i="1"/>
  <c r="BA310" i="1"/>
  <c r="BA308" i="1"/>
  <c r="BA289" i="1"/>
  <c r="BA283" i="1"/>
  <c r="BA381" i="1"/>
  <c r="BA331" i="1"/>
  <c r="BA327" i="1"/>
  <c r="BA323" i="1"/>
  <c r="BA307" i="1"/>
  <c r="BA302" i="1"/>
  <c r="BA286" i="1"/>
  <c r="BA278" i="1"/>
  <c r="BA273" i="1"/>
  <c r="BA314" i="1"/>
  <c r="BA306" i="1"/>
  <c r="BA291" i="1"/>
  <c r="BA264" i="1"/>
  <c r="BA254" i="1"/>
  <c r="BA252" i="1"/>
  <c r="BA326" i="1"/>
  <c r="BA305" i="1"/>
  <c r="BA288" i="1"/>
  <c r="BA263" i="1"/>
  <c r="BA260" i="1"/>
  <c r="BA259" i="1"/>
  <c r="BA470" i="1"/>
  <c r="BA318" i="1"/>
  <c r="BA315" i="1"/>
  <c r="BA309" i="1"/>
  <c r="BA285" i="1"/>
  <c r="BA270" i="1"/>
  <c r="BA357" i="1"/>
  <c r="BA333" i="1"/>
  <c r="BA317" i="1"/>
  <c r="BA299" i="1"/>
  <c r="BA290" i="1"/>
  <c r="BA272" i="1"/>
  <c r="BA269" i="1"/>
  <c r="BA256" i="1"/>
  <c r="BA293" i="1"/>
  <c r="BA287" i="1"/>
  <c r="BA255" i="1"/>
  <c r="BA253" i="1"/>
  <c r="BA268" i="1"/>
  <c r="BA246" i="1"/>
  <c r="BA244" i="1"/>
  <c r="BA232" i="1"/>
  <c r="BA217" i="1"/>
  <c r="BA267" i="1"/>
  <c r="BA250" i="1"/>
  <c r="BA226" i="1"/>
  <c r="BA225" i="1"/>
  <c r="BA223" i="1"/>
  <c r="BA216" i="1"/>
  <c r="BA208" i="1"/>
  <c r="BA311" i="1"/>
  <c r="BA271" i="1"/>
  <c r="BA234" i="1"/>
  <c r="BA233" i="1"/>
  <c r="BA219" i="1"/>
  <c r="BA215" i="1"/>
  <c r="BA214" i="1"/>
  <c r="BA284" i="1"/>
  <c r="BA258" i="1"/>
  <c r="BA237" i="1"/>
  <c r="BA236" i="1"/>
  <c r="BA235" i="1"/>
  <c r="BA213" i="1"/>
  <c r="BA212" i="1"/>
  <c r="BA211" i="1"/>
  <c r="BA210" i="1"/>
  <c r="BA274" i="1"/>
  <c r="BA245" i="1"/>
  <c r="BA241" i="1"/>
  <c r="BA229" i="1"/>
  <c r="BA303" i="1"/>
  <c r="BA251" i="1"/>
  <c r="BA249" i="1"/>
  <c r="BA240" i="1"/>
  <c r="BA230" i="1"/>
  <c r="BA228" i="1"/>
  <c r="BA221" i="1"/>
  <c r="BA248" i="1"/>
  <c r="BA239" i="1"/>
  <c r="BA238" i="1"/>
  <c r="BA222" i="1"/>
  <c r="BA247" i="1"/>
  <c r="BA231" i="1"/>
  <c r="BA218" i="1"/>
  <c r="BA207" i="1"/>
  <c r="BA161" i="1"/>
  <c r="BA131" i="1"/>
  <c r="BA162" i="1"/>
  <c r="BA188" i="1"/>
  <c r="BA186" i="1"/>
  <c r="BA165" i="1"/>
  <c r="BA152" i="1"/>
  <c r="BA140" i="1"/>
  <c r="BA135" i="1"/>
  <c r="BA203" i="1"/>
  <c r="BA185" i="1"/>
  <c r="BA160" i="1"/>
  <c r="BA159" i="1"/>
  <c r="BA147" i="1"/>
  <c r="BA145" i="1"/>
  <c r="BA204" i="1"/>
  <c r="BA184" i="1"/>
  <c r="BA182" i="1"/>
  <c r="BA164" i="1"/>
  <c r="BA163" i="1"/>
  <c r="BA158" i="1"/>
  <c r="BA198" i="1"/>
  <c r="BA181" i="1"/>
  <c r="BA170" i="1"/>
  <c r="BA157" i="1"/>
  <c r="BA156" i="1"/>
  <c r="BA155" i="1"/>
  <c r="BA200" i="1"/>
  <c r="BA197" i="1"/>
  <c r="BA196" i="1"/>
  <c r="BA194" i="1"/>
  <c r="BA190" i="1"/>
  <c r="BA149" i="1"/>
  <c r="BA115" i="1"/>
  <c r="BA84" i="1"/>
  <c r="BA151" i="1"/>
  <c r="BA150" i="1"/>
  <c r="BA148" i="1"/>
  <c r="BA144" i="1"/>
  <c r="BA113" i="1"/>
  <c r="BA103" i="1"/>
  <c r="BA73" i="1"/>
  <c r="BA66" i="1"/>
  <c r="BA128" i="1"/>
  <c r="BA122" i="1"/>
  <c r="BA101" i="1"/>
  <c r="BA89" i="1"/>
  <c r="BA72" i="1"/>
  <c r="BA67" i="1"/>
  <c r="BA58" i="1"/>
  <c r="BA193" i="1"/>
  <c r="BA136" i="1"/>
  <c r="BA133" i="1"/>
  <c r="BA129" i="1"/>
  <c r="BA116" i="1"/>
  <c r="BA95" i="1"/>
  <c r="BA80" i="1"/>
  <c r="BA76" i="1"/>
  <c r="BA75" i="1"/>
  <c r="BA112" i="1"/>
  <c r="BA111" i="1"/>
  <c r="BA110" i="1"/>
  <c r="BA105" i="1"/>
  <c r="BA104" i="1"/>
  <c r="BA96" i="1"/>
  <c r="BA78" i="1"/>
  <c r="BA63" i="1"/>
  <c r="BA132" i="1"/>
  <c r="BA127" i="1"/>
  <c r="BA123" i="1"/>
  <c r="BA51" i="1"/>
  <c r="BA39" i="1"/>
  <c r="BA92" i="1"/>
  <c r="BA52" i="1"/>
  <c r="BA38" i="1"/>
  <c r="BA97" i="1"/>
  <c r="BA53" i="1"/>
  <c r="BA43" i="1"/>
  <c r="BA64" i="1"/>
  <c r="BA62" i="1"/>
  <c r="BA54" i="1"/>
  <c r="BA46" i="1"/>
  <c r="BA36" i="1"/>
  <c r="BA121" i="1"/>
  <c r="BA94" i="1"/>
  <c r="BA60" i="1"/>
  <c r="BA55" i="1"/>
  <c r="BA47" i="1"/>
  <c r="BA37" i="1"/>
  <c r="BA87" i="1"/>
  <c r="BA56" i="1"/>
  <c r="BA48" i="1"/>
  <c r="BA35" i="1"/>
  <c r="BA85" i="1"/>
  <c r="BA83" i="1"/>
  <c r="BA79" i="1"/>
  <c r="BA70" i="1"/>
  <c r="BA65" i="1"/>
  <c r="BA59" i="1"/>
  <c r="BA57" i="1"/>
  <c r="BA49" i="1"/>
  <c r="BA23" i="1"/>
  <c r="BA20" i="1"/>
  <c r="BA125" i="1"/>
  <c r="BA81" i="1"/>
  <c r="BA50" i="1"/>
  <c r="BA42" i="1"/>
  <c r="BA40" i="1"/>
  <c r="BA31" i="1"/>
  <c r="BA24" i="1"/>
  <c r="BA22" i="1"/>
  <c r="BA19" i="1"/>
  <c r="BA30" i="1"/>
  <c r="BA12" i="1"/>
  <c r="BA4" i="1"/>
  <c r="BA14" i="1"/>
  <c r="BA33" i="1"/>
  <c r="BA32" i="1"/>
  <c r="BA13" i="1"/>
  <c r="BA7" i="1"/>
  <c r="BA8" i="1"/>
  <c r="BA6" i="1"/>
  <c r="BA34" i="1"/>
  <c r="BA17" i="1"/>
  <c r="BA5" i="1"/>
  <c r="BA365" i="1"/>
  <c r="BA555" i="1"/>
  <c r="BA372" i="1"/>
  <c r="BA664" i="1"/>
  <c r="BA500" i="1"/>
  <c r="BA107" i="1"/>
  <c r="BA426" i="1"/>
  <c r="BA519" i="1"/>
  <c r="BA329" i="1"/>
  <c r="BA176" i="1"/>
  <c r="BA124" i="1"/>
  <c r="BA613" i="1"/>
  <c r="BA126" i="1"/>
  <c r="BA298" i="1"/>
  <c r="BA360" i="1"/>
  <c r="BA172" i="1"/>
  <c r="BA138" i="1"/>
  <c r="BA16" i="1"/>
  <c r="BA44" i="1"/>
  <c r="BA578" i="1"/>
  <c r="BA335" i="1"/>
  <c r="BA559" i="1"/>
  <c r="BA522" i="1"/>
  <c r="BA202" i="1"/>
  <c r="BA209" i="1"/>
  <c r="BA191" i="1"/>
  <c r="BA25" i="1"/>
  <c r="BA88" i="1"/>
  <c r="BA434" i="1"/>
  <c r="BA449" i="1"/>
  <c r="BA68" i="1"/>
  <c r="BA632" i="1"/>
  <c r="BA363" i="1"/>
  <c r="BA380" i="1"/>
  <c r="BA153" i="1"/>
  <c r="BA615" i="1"/>
  <c r="BA173" i="1"/>
  <c r="BA368" i="1"/>
  <c r="BA137" i="1"/>
  <c r="BA446" i="1"/>
  <c r="BA581" i="1"/>
  <c r="BA588" i="1"/>
  <c r="BA557" i="1"/>
  <c r="BA199" i="1"/>
  <c r="BA367" i="1"/>
  <c r="BA537" i="1"/>
  <c r="BA282" i="1"/>
  <c r="BA525" i="1"/>
  <c r="BA562" i="1"/>
  <c r="BA99" i="1"/>
  <c r="BA195" i="1"/>
  <c r="BA516" i="1"/>
  <c r="BA206" i="1"/>
  <c r="BA388" i="1"/>
  <c r="BA108" i="1"/>
  <c r="BA120" i="1"/>
  <c r="BA345" i="1"/>
  <c r="BA28" i="1"/>
  <c r="BA427" i="1"/>
  <c r="BA517" i="1"/>
  <c r="BA523" i="1"/>
  <c r="BA277" i="1"/>
  <c r="BA102" i="1"/>
  <c r="BA469" i="1"/>
  <c r="BA91" i="1"/>
  <c r="BA15" i="1"/>
  <c r="BA414" i="1"/>
  <c r="BA280" i="1"/>
  <c r="BA359" i="1"/>
  <c r="BA321" i="1"/>
  <c r="BA386" i="1"/>
  <c r="BA621" i="1"/>
  <c r="BA645" i="1"/>
  <c r="BA139" i="1"/>
  <c r="BA375" i="1"/>
  <c r="BA178" i="1"/>
  <c r="BA296" i="1"/>
  <c r="BA604" i="1"/>
  <c r="BA556" i="1"/>
  <c r="BA614" i="1"/>
  <c r="BA109" i="1"/>
  <c r="BA526" i="1"/>
  <c r="BA342" i="1"/>
  <c r="BA118" i="1"/>
  <c r="BA154" i="1"/>
  <c r="BA261" i="1"/>
  <c r="BA71" i="1"/>
  <c r="BA413" i="1"/>
  <c r="BA339" i="1"/>
  <c r="BA106" i="1"/>
  <c r="BA549" i="1"/>
  <c r="BA304" i="1"/>
  <c r="BA183" i="1"/>
  <c r="BA420" i="1"/>
  <c r="BA618" i="1"/>
  <c r="BA3" i="1"/>
  <c r="BA553" i="1"/>
  <c r="BA297" i="1"/>
  <c r="BA506" i="1"/>
  <c r="BA45" i="1"/>
  <c r="BA459" i="1"/>
  <c r="BA472" i="1"/>
  <c r="BA529" i="1"/>
  <c r="BA543" i="1"/>
  <c r="BA134" i="1"/>
  <c r="BA300" i="1"/>
  <c r="BA551" i="1"/>
  <c r="BA462" i="1"/>
  <c r="BA26" i="1"/>
  <c r="BA545" i="1"/>
  <c r="BA82" i="1"/>
  <c r="BA275" i="1"/>
  <c r="BA349" i="1"/>
  <c r="BA439" i="1"/>
  <c r="BA607" i="1"/>
  <c r="BA316" i="1"/>
  <c r="BA594" i="1"/>
  <c r="BA589" i="1"/>
  <c r="BA167" i="1"/>
  <c r="BA69" i="1"/>
  <c r="BA486" i="1"/>
  <c r="BA117" i="1"/>
  <c r="BA361" i="1"/>
  <c r="BA266" i="1"/>
  <c r="BA177" i="1"/>
  <c r="BA471" i="1"/>
  <c r="BA257" i="1"/>
  <c r="BA174" i="1"/>
  <c r="BA503" i="1"/>
  <c r="BA652" i="1"/>
  <c r="BA370" i="1"/>
  <c r="BA507" i="1"/>
  <c r="BA362" i="1"/>
  <c r="BA548" i="1"/>
  <c r="BA281" i="1"/>
  <c r="BA21" i="1"/>
  <c r="BA77" i="1"/>
  <c r="BA10" i="1"/>
  <c r="BA635" i="1"/>
  <c r="BA295" i="1"/>
  <c r="BA576" i="1"/>
  <c r="BA171" i="1"/>
  <c r="BA437" i="1"/>
  <c r="BA142" i="1"/>
  <c r="BA242" i="1"/>
  <c r="BA585" i="1"/>
  <c r="BA450" i="1"/>
  <c r="BA205" i="1"/>
  <c r="BA100" i="1"/>
  <c r="BA514" i="1"/>
  <c r="BA624" i="1"/>
  <c r="BA166" i="1"/>
  <c r="BA428" i="1"/>
  <c r="BA564" i="1"/>
  <c r="BA513" i="1"/>
  <c r="BA518" i="1"/>
  <c r="BA387" i="1"/>
  <c r="BA276" i="1"/>
  <c r="BA74" i="1"/>
  <c r="BA628" i="1"/>
  <c r="BA424" i="1"/>
  <c r="BA577" i="1"/>
  <c r="BA520" i="1"/>
  <c r="BA419" i="1"/>
  <c r="BA478" i="1"/>
  <c r="BA180" i="1"/>
  <c r="BA292" i="1"/>
  <c r="BA27" i="1"/>
  <c r="BA484" i="1"/>
  <c r="BA344" i="1"/>
  <c r="BA130" i="1"/>
  <c r="BA655" i="1"/>
  <c r="BA9" i="1"/>
  <c r="BA312" i="1"/>
  <c r="BA220" i="1"/>
  <c r="BA658" i="1"/>
  <c r="BA661" i="1"/>
  <c r="BA609" i="1"/>
  <c r="BA262" i="1"/>
  <c r="BA348" i="1"/>
  <c r="BA646" i="1"/>
  <c r="BA546" i="1"/>
  <c r="BA460" i="1"/>
  <c r="BA169" i="1"/>
  <c r="BA544" i="1"/>
  <c r="BA143" i="1"/>
  <c r="BA294" i="1"/>
  <c r="BA412" i="1"/>
  <c r="BA622" i="1"/>
  <c r="BA319" i="1"/>
  <c r="BA141" i="1"/>
  <c r="BA487" i="1"/>
  <c r="BA547" i="1"/>
  <c r="BA189" i="1"/>
  <c r="BA90" i="1"/>
  <c r="BA265" i="1"/>
  <c r="BA451" i="1"/>
  <c r="BA524" i="1"/>
  <c r="BA656" i="1"/>
  <c r="BA338" i="1"/>
  <c r="BA647" i="1"/>
  <c r="BA550" i="1"/>
  <c r="BA18" i="1"/>
  <c r="BA340" i="1"/>
  <c r="BA489" i="1"/>
  <c r="BA168" i="1"/>
  <c r="BA397" i="1"/>
  <c r="BA595" i="1"/>
  <c r="BA423" i="1"/>
  <c r="BA313" i="1"/>
  <c r="BA227" i="1"/>
  <c r="BA571" i="1"/>
  <c r="BA392" i="1"/>
  <c r="BA11" i="1"/>
  <c r="BA569" i="1"/>
  <c r="BA580" i="1"/>
  <c r="BA552" i="1"/>
  <c r="BA384" i="1"/>
  <c r="BA563" i="1"/>
  <c r="BA509" i="1"/>
  <c r="BA201" i="1"/>
  <c r="BA175" i="1"/>
  <c r="BA119" i="1"/>
  <c r="BA29" i="1"/>
  <c r="BA336" i="1"/>
  <c r="BA279" i="1"/>
  <c r="BA98" i="1"/>
  <c r="BA515" i="1"/>
  <c r="BA512" i="1"/>
  <c r="BA179" i="1"/>
  <c r="BA657" i="1"/>
  <c r="BA243" i="1"/>
  <c r="BA224" i="1"/>
  <c r="BA554" i="1"/>
  <c r="BA41" i="1"/>
  <c r="BA590" i="1"/>
  <c r="BA668" i="1"/>
  <c r="BA301" i="1"/>
  <c r="BO2" i="1"/>
  <c r="BK2" i="1"/>
  <c r="BR2" i="1"/>
  <c r="BP2" i="1"/>
  <c r="BS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Q2" i="1" l="1"/>
  <c r="BM2" i="1"/>
  <c r="BN2" i="1"/>
  <c r="BL2" i="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363" i="31"/>
  <c r="U379" i="31"/>
  <c r="W379" i="31" s="1"/>
  <c r="V379" i="31" s="1"/>
  <c r="U339" i="31"/>
  <c r="U341" i="31"/>
  <c r="U346" i="31"/>
  <c r="U374" i="31"/>
  <c r="U352" i="31"/>
  <c r="U357" i="31"/>
  <c r="U136" i="31"/>
  <c r="AB349" i="31" a="1"/>
  <c r="AB349" i="31" s="1"/>
  <c r="U312" i="31"/>
  <c r="AB261" i="31" a="1"/>
  <c r="AB261" i="31" s="1"/>
  <c r="AB229" i="31" a="1"/>
  <c r="AB229" i="31" s="1"/>
  <c r="U184" i="31"/>
  <c r="AB378" i="31" a="1"/>
  <c r="AB378" i="31" s="1"/>
  <c r="U325" i="31"/>
  <c r="AB266" i="31" a="1"/>
  <c r="AB266" i="31" s="1"/>
  <c r="AB234" i="31" a="1"/>
  <c r="AB234" i="31" s="1"/>
  <c r="AB186" i="31" a="1"/>
  <c r="AB186" i="31" s="1"/>
  <c r="U370" i="31"/>
  <c r="AB327" i="31" a="1"/>
  <c r="AB327" i="31" s="1"/>
  <c r="U266" i="31"/>
  <c r="AB223" i="31" a="1"/>
  <c r="AB223" i="31" s="1"/>
  <c r="U367" i="31"/>
  <c r="AB324" i="31" a="1"/>
  <c r="AB324" i="31" s="1"/>
  <c r="AB260" i="31" a="1"/>
  <c r="AB260" i="31" s="1"/>
  <c r="U380" i="31"/>
  <c r="U332" i="31"/>
  <c r="AB289" i="31" a="1"/>
  <c r="AB289" i="31" s="1"/>
  <c r="U244" i="31"/>
  <c r="AB201" i="31" a="1"/>
  <c r="AB201" i="31" s="1"/>
  <c r="AB169" i="31" a="1"/>
  <c r="AB169" i="31" s="1"/>
  <c r="AB358" i="31" a="1"/>
  <c r="AB358" i="31" s="1"/>
  <c r="AB318" i="31" a="1"/>
  <c r="AB318" i="31" s="1"/>
  <c r="U265" i="31"/>
  <c r="AB230" i="31" a="1"/>
  <c r="AB230" i="31" s="1"/>
  <c r="AB182" i="31" a="1"/>
  <c r="AB182" i="31" s="1"/>
  <c r="AB339" i="31" a="1"/>
  <c r="AB339" i="31" s="1"/>
  <c r="AB275" i="31" a="1"/>
  <c r="AB275" i="31" s="1"/>
  <c r="AB200" i="31" a="1"/>
  <c r="AB200" i="31" s="1"/>
  <c r="AB127" i="31" a="1"/>
  <c r="AB127" i="31" s="1"/>
  <c r="AB296" i="31" a="1"/>
  <c r="AB296" i="31" s="1"/>
  <c r="AB142" i="31" a="1"/>
  <c r="AB142" i="31" s="1"/>
  <c r="AB102" i="31" a="1"/>
  <c r="AB102" i="31" s="1"/>
  <c r="AB66" i="31" a="1"/>
  <c r="AB66" i="31" s="1"/>
  <c r="AB167" i="31" a="1"/>
  <c r="AB167" i="31" s="1"/>
  <c r="U114" i="31"/>
  <c r="AB77" i="31" a="1"/>
  <c r="AB77" i="31" s="1"/>
  <c r="AB243" i="31" a="1"/>
  <c r="AB243" i="31" s="1"/>
  <c r="AB144" i="31" a="1"/>
  <c r="AB144" i="31" s="1"/>
  <c r="AB104" i="31" a="1"/>
  <c r="AB104" i="31" s="1"/>
  <c r="AB232" i="31" a="1"/>
  <c r="AB232" i="31" s="1"/>
  <c r="AB133" i="31" a="1"/>
  <c r="AB133" i="31" s="1"/>
  <c r="AB101" i="31" a="1"/>
  <c r="AB101" i="31" s="1"/>
  <c r="U72" i="31"/>
  <c r="AB251" i="31" a="1"/>
  <c r="AB251" i="31" s="1"/>
  <c r="AB130" i="31" a="1"/>
  <c r="AB130" i="31" s="1"/>
  <c r="U99" i="31"/>
  <c r="W99" i="31" s="1"/>
  <c r="V99" i="31" s="1"/>
  <c r="U67" i="31"/>
  <c r="AB304" i="31" a="1"/>
  <c r="AB304" i="31" s="1"/>
  <c r="U126" i="31"/>
  <c r="U57" i="31"/>
  <c r="U17" i="31"/>
  <c r="U36" i="31"/>
  <c r="AB41" i="31" a="1"/>
  <c r="AB41" i="31" s="1"/>
  <c r="AB89" i="31" a="1"/>
  <c r="AB89" i="31" s="1"/>
  <c r="AB71" i="31" a="1"/>
  <c r="AB71" i="31" s="1"/>
  <c r="AB26" i="31" a="1"/>
  <c r="AB26" i="31" s="1"/>
  <c r="AB111" i="31" a="1"/>
  <c r="AB111" i="31" s="1"/>
  <c r="U195" i="31"/>
  <c r="U309" i="31"/>
  <c r="U323" i="31"/>
  <c r="U268" i="31"/>
  <c r="U349" i="31"/>
  <c r="W349" i="31" s="1"/>
  <c r="V349" i="31" s="1"/>
  <c r="U343" i="31"/>
  <c r="U382" i="31"/>
  <c r="U100" i="31"/>
  <c r="U384" i="31"/>
  <c r="AB341" i="31" a="1"/>
  <c r="AB341" i="31" s="1"/>
  <c r="AB309" i="31" a="1"/>
  <c r="AB309" i="31" s="1"/>
  <c r="U256" i="31"/>
  <c r="U224" i="31"/>
  <c r="W224" i="31" s="1"/>
  <c r="V224" i="31" s="1"/>
  <c r="AB181" i="31" a="1"/>
  <c r="AB181" i="31" s="1"/>
  <c r="AB370" i="31" a="1"/>
  <c r="AB370" i="31" s="1"/>
  <c r="AB322" i="31" a="1"/>
  <c r="AB322" i="31" s="1"/>
  <c r="U261" i="31"/>
  <c r="AB226" i="31" a="1"/>
  <c r="AB226" i="31" s="1"/>
  <c r="U181" i="31"/>
  <c r="AB367" i="31" a="1"/>
  <c r="AB367" i="31" s="1"/>
  <c r="AB319" i="31" a="1"/>
  <c r="AB319" i="31" s="1"/>
  <c r="AB263" i="31" a="1"/>
  <c r="AB263" i="31" s="1"/>
  <c r="AB215" i="31" a="1"/>
  <c r="AB215" i="31" s="1"/>
  <c r="AB364" i="31" a="1"/>
  <c r="AB364" i="31" s="1"/>
  <c r="AB316" i="31" a="1"/>
  <c r="AB316" i="31" s="1"/>
  <c r="AB252" i="31" a="1"/>
  <c r="AB252" i="31" s="1"/>
  <c r="AB377" i="31" a="1"/>
  <c r="AB377" i="31" s="1"/>
  <c r="AB329" i="31" a="1"/>
  <c r="AB329" i="31" s="1"/>
  <c r="AB281" i="31" a="1"/>
  <c r="AB281" i="31" s="1"/>
  <c r="AB241" i="31" a="1"/>
  <c r="AB241" i="31" s="1"/>
  <c r="U196" i="31"/>
  <c r="U164" i="31"/>
  <c r="AB350" i="31" a="1"/>
  <c r="AB350" i="31" s="1"/>
  <c r="U313" i="31"/>
  <c r="AB262" i="31" a="1"/>
  <c r="AB262" i="31" s="1"/>
  <c r="AB222" i="31" a="1"/>
  <c r="AB222" i="31" s="1"/>
  <c r="U177" i="31"/>
  <c r="W177" i="31" s="1"/>
  <c r="V177" i="31" s="1"/>
  <c r="AB331" i="31" a="1"/>
  <c r="AB331" i="31" s="1"/>
  <c r="AB267" i="31" a="1"/>
  <c r="AB267" i="31" s="1"/>
  <c r="AB187" i="31" a="1"/>
  <c r="AB187" i="31" s="1"/>
  <c r="U124" i="31"/>
  <c r="AB235" i="31" a="1"/>
  <c r="AB235" i="31" s="1"/>
  <c r="AB134" i="31" a="1"/>
  <c r="AB134" i="31" s="1"/>
  <c r="AB98" i="31" a="1"/>
  <c r="AB98" i="31" s="1"/>
  <c r="U63" i="31"/>
  <c r="W63" i="31" s="1"/>
  <c r="V63" i="31" s="1"/>
  <c r="AB155" i="31" a="1"/>
  <c r="AB155" i="31" s="1"/>
  <c r="U110" i="31"/>
  <c r="U74" i="31"/>
  <c r="AB211" i="31" a="1"/>
  <c r="AB211" i="31" s="1"/>
  <c r="AB136" i="31" a="1"/>
  <c r="AB136" i="31" s="1"/>
  <c r="AB96" i="31" a="1"/>
  <c r="AB96" i="31" s="1"/>
  <c r="AB203" i="31" a="1"/>
  <c r="AB203" i="31" s="1"/>
  <c r="U128" i="31"/>
  <c r="W128" i="31" s="1"/>
  <c r="V128" i="31" s="1"/>
  <c r="AB99" i="31" a="1"/>
  <c r="AB99" i="31" s="1"/>
  <c r="AB67" i="31" a="1"/>
  <c r="AB67" i="31" s="1"/>
  <c r="AB219" i="31" a="1"/>
  <c r="AB219" i="31" s="1"/>
  <c r="AB126" i="31" a="1"/>
  <c r="AB126" i="31" s="1"/>
  <c r="AB94" i="31" a="1"/>
  <c r="AB94" i="31" s="1"/>
  <c r="AB62" i="31" a="1"/>
  <c r="AB62" i="31" s="1"/>
  <c r="AB264" i="31" a="1"/>
  <c r="AB264" i="31" s="1"/>
  <c r="AB121" i="31" a="1"/>
  <c r="AB121" i="31" s="1"/>
  <c r="U55" i="31"/>
  <c r="U9" i="31"/>
  <c r="AB31" i="31" a="1"/>
  <c r="AB31" i="31" s="1"/>
  <c r="U33" i="31"/>
  <c r="AB84" i="31" a="1"/>
  <c r="AB84" i="31" s="1"/>
  <c r="U68" i="31"/>
  <c r="U14" i="31"/>
  <c r="AB79" i="31" a="1"/>
  <c r="AB79" i="31" s="1"/>
  <c r="U26" i="31"/>
  <c r="U58" i="31"/>
  <c r="U4" i="31"/>
  <c r="AB156" i="31" a="1"/>
  <c r="AB156" i="31" s="1"/>
  <c r="AB27" i="31" a="1"/>
  <c r="AB27" i="31" s="1"/>
  <c r="AB57" i="31" a="1"/>
  <c r="AB57" i="31" s="1"/>
  <c r="U293" i="31"/>
  <c r="U103" i="31"/>
  <c r="W103" i="31" s="1"/>
  <c r="V103" i="31" s="1"/>
  <c r="U284" i="31"/>
  <c r="U163" i="31"/>
  <c r="U371" i="31"/>
  <c r="U186" i="31"/>
  <c r="U233" i="31"/>
  <c r="U106" i="31"/>
  <c r="AB381" i="31" a="1"/>
  <c r="AB381" i="31" s="1"/>
  <c r="U336" i="31"/>
  <c r="W336" i="31" s="1"/>
  <c r="V336" i="31" s="1"/>
  <c r="AB301" i="31" a="1"/>
  <c r="AB301" i="31" s="1"/>
  <c r="AB253" i="31" a="1"/>
  <c r="AB253" i="31" s="1"/>
  <c r="AB221" i="31" a="1"/>
  <c r="AB221" i="31" s="1"/>
  <c r="U176" i="31"/>
  <c r="AB362" i="31" a="1"/>
  <c r="AB362" i="31" s="1"/>
  <c r="AB314" i="31" a="1"/>
  <c r="AB314" i="31" s="1"/>
  <c r="AB258" i="31" a="1"/>
  <c r="AB258" i="31" s="1"/>
  <c r="AB218" i="31" a="1"/>
  <c r="AB218" i="31" s="1"/>
  <c r="AB178" i="31" a="1"/>
  <c r="AB178" i="31" s="1"/>
  <c r="U362" i="31"/>
  <c r="AB311" i="31" a="1"/>
  <c r="AB311" i="31" s="1"/>
  <c r="U258" i="31"/>
  <c r="AB207" i="31" a="1"/>
  <c r="AB207" i="31" s="1"/>
  <c r="AB356" i="31" a="1"/>
  <c r="AB356" i="31" s="1"/>
  <c r="AB308" i="31" a="1"/>
  <c r="AB308" i="31" s="1"/>
  <c r="AB244" i="31" a="1"/>
  <c r="AB244" i="31" s="1"/>
  <c r="U372" i="31"/>
  <c r="U324" i="31"/>
  <c r="AB273" i="31" a="1"/>
  <c r="AB273" i="31" s="1"/>
  <c r="U236" i="31"/>
  <c r="AB193" i="31" a="1"/>
  <c r="AB193" i="31" s="1"/>
  <c r="U385" i="31"/>
  <c r="AB342" i="31" a="1"/>
  <c r="AB342" i="31" s="1"/>
  <c r="AB310" i="31" a="1"/>
  <c r="AB310" i="31" s="1"/>
  <c r="U257" i="31"/>
  <c r="AB214" i="31" a="1"/>
  <c r="AB214" i="31" s="1"/>
  <c r="AB174" i="31" a="1"/>
  <c r="AB174" i="31" s="1"/>
  <c r="AB323" i="31" a="1"/>
  <c r="AB323" i="31" s="1"/>
  <c r="AB259" i="31" a="1"/>
  <c r="AB259" i="31" s="1"/>
  <c r="AB168" i="31" a="1"/>
  <c r="AB168" i="31" s="1"/>
  <c r="AB119" i="31" a="1"/>
  <c r="AB119" i="31" s="1"/>
  <c r="AB192" i="31" a="1"/>
  <c r="AB192" i="31" s="1"/>
  <c r="U127" i="31"/>
  <c r="AB90" i="31" a="1"/>
  <c r="AB90" i="31" s="1"/>
  <c r="AB58" i="31" a="1"/>
  <c r="AB58" i="31" s="1"/>
  <c r="AB147" i="31" a="1"/>
  <c r="AB147" i="31" s="1"/>
  <c r="AB107" i="31" a="1"/>
  <c r="AB107" i="31" s="1"/>
  <c r="AB69" i="31" a="1"/>
  <c r="AB69" i="31" s="1"/>
  <c r="AB204" i="31" a="1"/>
  <c r="AB204" i="31" s="1"/>
  <c r="AB128" i="31" a="1"/>
  <c r="AB128" i="31" s="1"/>
  <c r="AB88" i="31" a="1"/>
  <c r="AB88" i="31" s="1"/>
  <c r="AB196" i="31" a="1"/>
  <c r="AB196" i="31" s="1"/>
  <c r="AB123" i="31" a="1"/>
  <c r="AB123" i="31" s="1"/>
  <c r="U96" i="31"/>
  <c r="U64" i="31"/>
  <c r="AB195" i="31" a="1"/>
  <c r="AB195" i="31" s="1"/>
  <c r="U123" i="31"/>
  <c r="U91" i="31"/>
  <c r="W91" i="31" s="1"/>
  <c r="V91" i="31" s="1"/>
  <c r="U59" i="31"/>
  <c r="AB240" i="31" a="1"/>
  <c r="AB240" i="31" s="1"/>
  <c r="U118" i="31"/>
  <c r="U53" i="31"/>
  <c r="U62" i="31"/>
  <c r="AB344" i="31" a="1"/>
  <c r="AB344" i="31" s="1"/>
  <c r="AB28" i="31" a="1"/>
  <c r="AB28" i="31" s="1"/>
  <c r="AB68" i="31" a="1"/>
  <c r="AB68" i="31" s="1"/>
  <c r="U54" i="31"/>
  <c r="U6" i="31"/>
  <c r="AB64" i="31" a="1"/>
  <c r="AB64" i="31" s="1"/>
  <c r="U155" i="31"/>
  <c r="U275" i="31"/>
  <c r="U338" i="31"/>
  <c r="U350" i="31"/>
  <c r="U93" i="31"/>
  <c r="U131" i="31"/>
  <c r="U364" i="31"/>
  <c r="U133" i="31"/>
  <c r="U376" i="31"/>
  <c r="AB333" i="31" a="1"/>
  <c r="AB333" i="31" s="1"/>
  <c r="AB293" i="31" a="1"/>
  <c r="AB293" i="31" s="1"/>
  <c r="U248" i="31"/>
  <c r="AB213" i="31" a="1"/>
  <c r="AB213" i="31" s="1"/>
  <c r="AB173" i="31" a="1"/>
  <c r="AB173" i="31" s="1"/>
  <c r="AB354" i="31" a="1"/>
  <c r="AB354" i="31" s="1"/>
  <c r="AB306" i="31" a="1"/>
  <c r="AB306" i="31" s="1"/>
  <c r="U253" i="31"/>
  <c r="AB210" i="31" a="1"/>
  <c r="AB210" i="31" s="1"/>
  <c r="U173" i="31"/>
  <c r="AB359" i="31" a="1"/>
  <c r="AB359" i="31" s="1"/>
  <c r="AB303" i="31" a="1"/>
  <c r="AB303" i="31" s="1"/>
  <c r="AB255" i="31" a="1"/>
  <c r="AB255" i="31" s="1"/>
  <c r="AB199" i="31" a="1"/>
  <c r="AB199" i="31" s="1"/>
  <c r="AB348" i="31" a="1"/>
  <c r="AB348" i="31" s="1"/>
  <c r="AB300" i="31" a="1"/>
  <c r="AB300" i="31" s="1"/>
  <c r="AB236" i="31" a="1"/>
  <c r="AB236" i="31" s="1"/>
  <c r="AB369" i="31" a="1"/>
  <c r="AB369" i="31" s="1"/>
  <c r="AB321" i="31" a="1"/>
  <c r="AB321" i="31" s="1"/>
  <c r="AB265" i="31" a="1"/>
  <c r="AB265" i="31" s="1"/>
  <c r="AB233" i="31" a="1"/>
  <c r="AB233" i="31" s="1"/>
  <c r="U188" i="31"/>
  <c r="AB382" i="31" a="1"/>
  <c r="AB382" i="31" s="1"/>
  <c r="U337" i="31"/>
  <c r="AB302" i="31" a="1"/>
  <c r="AB302" i="31" s="1"/>
  <c r="AB254" i="31" a="1"/>
  <c r="AB254" i="31" s="1"/>
  <c r="AB206" i="31" a="1"/>
  <c r="AB206" i="31" s="1"/>
  <c r="AB379" i="31" a="1"/>
  <c r="AB379" i="31" s="1"/>
  <c r="AB315" i="31" a="1"/>
  <c r="AB315" i="31" s="1"/>
  <c r="AB384" i="31" a="1"/>
  <c r="AB384" i="31" s="1"/>
  <c r="AB161" i="31" a="1"/>
  <c r="AB161" i="31" s="1"/>
  <c r="U116" i="31"/>
  <c r="AB176" i="31" a="1"/>
  <c r="AB176" i="31" s="1"/>
  <c r="AB122" i="31" a="1"/>
  <c r="AB122" i="31" s="1"/>
  <c r="U87" i="31"/>
  <c r="AB336" i="31" a="1"/>
  <c r="AB336" i="31" s="1"/>
  <c r="AB139" i="31" a="1"/>
  <c r="AB139" i="31" s="1"/>
  <c r="U102" i="31"/>
  <c r="U66" i="31"/>
  <c r="AB180" i="31" a="1"/>
  <c r="AB180" i="31" s="1"/>
  <c r="U125" i="31"/>
  <c r="U85" i="31"/>
  <c r="AB179" i="31" a="1"/>
  <c r="AB179" i="31" s="1"/>
  <c r="U120" i="31"/>
  <c r="W120" i="31" s="1"/>
  <c r="V120" i="31" s="1"/>
  <c r="AB91" i="31" a="1"/>
  <c r="AB91" i="31" s="1"/>
  <c r="AB59" i="31" a="1"/>
  <c r="AB59" i="31" s="1"/>
  <c r="AB184" i="31" a="1"/>
  <c r="AB184" i="31" s="1"/>
  <c r="AB118" i="31" a="1"/>
  <c r="AB118" i="31" s="1"/>
  <c r="AB86" i="31" a="1"/>
  <c r="AB86" i="31" s="1"/>
  <c r="AB54" i="31" a="1"/>
  <c r="AB54" i="31" s="1"/>
  <c r="AB183" i="31" a="1"/>
  <c r="AB183" i="31" s="1"/>
  <c r="AB113" i="31" a="1"/>
  <c r="AB113" i="31" s="1"/>
  <c r="U47" i="31"/>
  <c r="AB43" i="31" a="1"/>
  <c r="AB43" i="31" s="1"/>
  <c r="AB227" i="31" a="1"/>
  <c r="AB227" i="31" s="1"/>
  <c r="U28" i="31"/>
  <c r="AB52" i="31" a="1"/>
  <c r="AB52" i="31" s="1"/>
  <c r="U94" i="31"/>
  <c r="U358" i="31"/>
  <c r="U347" i="31"/>
  <c r="W347" i="31" s="1"/>
  <c r="V347" i="31" s="1"/>
  <c r="U141" i="31"/>
  <c r="U272" i="31"/>
  <c r="U356" i="31"/>
  <c r="U373" i="31"/>
  <c r="U359" i="31"/>
  <c r="AB373" i="31" a="1"/>
  <c r="AB373" i="31" s="1"/>
  <c r="U328" i="31"/>
  <c r="AB285" i="31" a="1"/>
  <c r="AB285" i="31" s="1"/>
  <c r="AB245" i="31" a="1"/>
  <c r="AB245" i="31" s="1"/>
  <c r="AB205" i="31" a="1"/>
  <c r="AB205" i="31" s="1"/>
  <c r="U168" i="31"/>
  <c r="AB346" i="31" a="1"/>
  <c r="AB346" i="31" s="1"/>
  <c r="AB298" i="31" a="1"/>
  <c r="AB298" i="31" s="1"/>
  <c r="AB250" i="31" a="1"/>
  <c r="AB250" i="31" s="1"/>
  <c r="AB202" i="31" a="1"/>
  <c r="AB202" i="31" s="1"/>
  <c r="U386" i="31"/>
  <c r="AB351" i="31" a="1"/>
  <c r="AB351" i="31" s="1"/>
  <c r="AB295" i="31" a="1"/>
  <c r="AB295" i="31" s="1"/>
  <c r="U250" i="31"/>
  <c r="U383" i="31"/>
  <c r="AB340" i="31" a="1"/>
  <c r="AB340" i="31" s="1"/>
  <c r="AB292" i="31" a="1"/>
  <c r="AB292" i="31" s="1"/>
  <c r="AB228" i="31" a="1"/>
  <c r="AB228" i="31" s="1"/>
  <c r="AB361" i="31" a="1"/>
  <c r="AB361" i="31" s="1"/>
  <c r="U316" i="31"/>
  <c r="U260" i="31"/>
  <c r="U228" i="31"/>
  <c r="AB185" i="31" a="1"/>
  <c r="AB185" i="31" s="1"/>
  <c r="U377" i="31"/>
  <c r="AB334" i="31" a="1"/>
  <c r="AB334" i="31" s="1"/>
  <c r="AB294" i="31" a="1"/>
  <c r="AB294" i="31" s="1"/>
  <c r="U46" i="31"/>
  <c r="W46" i="31" s="1"/>
  <c r="V46" i="31" s="1"/>
  <c r="U140" i="31"/>
  <c r="U113" i="31"/>
  <c r="U276" i="31"/>
  <c r="U130" i="31"/>
  <c r="U366" i="31"/>
  <c r="U355" i="31"/>
  <c r="U365" i="31"/>
  <c r="U368" i="31"/>
  <c r="AB325" i="31" a="1"/>
  <c r="AB325" i="31" s="1"/>
  <c r="AB277" i="31" a="1"/>
  <c r="AB277" i="31" s="1"/>
  <c r="U240" i="31"/>
  <c r="AB197" i="31" a="1"/>
  <c r="AB197" i="31" s="1"/>
  <c r="AB165" i="31" a="1"/>
  <c r="AB165" i="31" s="1"/>
  <c r="AB338" i="31" a="1"/>
  <c r="AB338" i="31" s="1"/>
  <c r="AB290" i="31" a="1"/>
  <c r="AB290" i="31" s="1"/>
  <c r="U245" i="31"/>
  <c r="W245" i="31" s="1"/>
  <c r="V245" i="31" s="1"/>
  <c r="U197" i="31"/>
  <c r="AB383" i="31" a="1"/>
  <c r="AB383" i="31" s="1"/>
  <c r="AB343" i="31" a="1"/>
  <c r="AB343" i="31" s="1"/>
  <c r="AB287" i="31" a="1"/>
  <c r="AB287" i="31" s="1"/>
  <c r="AB247" i="31" a="1"/>
  <c r="AB247" i="31" s="1"/>
  <c r="AB380" i="31" a="1"/>
  <c r="AB380" i="31" s="1"/>
  <c r="U335" i="31"/>
  <c r="AB284" i="31" a="1"/>
  <c r="AB284" i="31" s="1"/>
  <c r="AB220" i="31" a="1"/>
  <c r="AB220" i="31" s="1"/>
  <c r="AB353" i="31" a="1"/>
  <c r="AB353" i="31" s="1"/>
  <c r="AB313" i="31" a="1"/>
  <c r="AB313" i="31" s="1"/>
  <c r="AB257" i="31" a="1"/>
  <c r="AB257" i="31" s="1"/>
  <c r="AB225" i="31" a="1"/>
  <c r="AB225" i="31" s="1"/>
  <c r="U180" i="31"/>
  <c r="AB374" i="31" a="1"/>
  <c r="AB374" i="31" s="1"/>
  <c r="U329" i="31"/>
  <c r="W329" i="31" s="1"/>
  <c r="V329" i="31" s="1"/>
  <c r="AB286" i="31" a="1"/>
  <c r="AB286" i="31" s="1"/>
  <c r="AB246" i="31" a="1"/>
  <c r="AB246" i="31" s="1"/>
  <c r="U193" i="31"/>
  <c r="AB363" i="31" a="1"/>
  <c r="AB363" i="31" s="1"/>
  <c r="AB299" i="31" a="1"/>
  <c r="AB299" i="31" s="1"/>
  <c r="AB280" i="31" a="1"/>
  <c r="AB280" i="31" s="1"/>
  <c r="AB145" i="31" a="1"/>
  <c r="AB145" i="31" s="1"/>
  <c r="AB95" i="31" a="1"/>
  <c r="AB95" i="31" s="1"/>
  <c r="AB164" i="31" a="1"/>
  <c r="AB164" i="31" s="1"/>
  <c r="AB114" i="31" a="1"/>
  <c r="AB114" i="31" s="1"/>
  <c r="U79" i="31"/>
  <c r="AB224" i="31" a="1"/>
  <c r="AB224" i="31" s="1"/>
  <c r="AB125" i="31" a="1"/>
  <c r="AB125" i="31" s="1"/>
  <c r="AB93" i="31" a="1"/>
  <c r="AB93" i="31" s="1"/>
  <c r="AB376" i="31" a="1"/>
  <c r="AB376" i="31" s="1"/>
  <c r="AB163" i="31" a="1"/>
  <c r="AB163" i="31" s="1"/>
  <c r="U117" i="31"/>
  <c r="U77" i="31"/>
  <c r="AB157" i="31" a="1"/>
  <c r="AB157" i="31" s="1"/>
  <c r="U112" i="31"/>
  <c r="AB83" i="31" a="1"/>
  <c r="AB83" i="31" s="1"/>
  <c r="AB51" i="31" a="1"/>
  <c r="AB51" i="31" s="1"/>
  <c r="AB154" i="31" a="1"/>
  <c r="AB154" i="31" s="1"/>
  <c r="U109" i="31"/>
  <c r="W109" i="31" s="1"/>
  <c r="V109" i="31" s="1"/>
  <c r="AB78" i="31" a="1"/>
  <c r="AB78" i="31" s="1"/>
  <c r="AB46" i="31" a="1"/>
  <c r="AB46" i="31" s="1"/>
  <c r="AB151" i="31" a="1"/>
  <c r="AB151" i="31" s="1"/>
  <c r="AB97" i="31" a="1"/>
  <c r="AB97" i="31" s="1"/>
  <c r="U38" i="31"/>
  <c r="U24" i="31"/>
  <c r="AB116" i="31" a="1"/>
  <c r="AB116" i="31" s="1"/>
  <c r="U7" i="31"/>
  <c r="U41" i="31"/>
  <c r="U39" i="31"/>
  <c r="U18" i="31"/>
  <c r="AB44" i="31" a="1"/>
  <c r="AB44" i="31" s="1"/>
  <c r="AB140" i="31" a="1"/>
  <c r="AB140" i="31" s="1"/>
  <c r="AB32" i="31" a="1"/>
  <c r="AB32" i="31" s="1"/>
  <c r="U3" i="31"/>
  <c r="AB60" i="31" a="1"/>
  <c r="AB60" i="31" s="1"/>
  <c r="U351" i="31"/>
  <c r="U353" i="31"/>
  <c r="U345" i="31"/>
  <c r="U344" i="31"/>
  <c r="U305" i="31"/>
  <c r="U318" i="31"/>
  <c r="U360" i="31"/>
  <c r="U354" i="31"/>
  <c r="W354" i="31" s="1"/>
  <c r="V354" i="31" s="1"/>
  <c r="AB365" i="31" a="1"/>
  <c r="AB365" i="31" s="1"/>
  <c r="U320" i="31"/>
  <c r="AB269" i="31" a="1"/>
  <c r="AB269" i="31" s="1"/>
  <c r="AB237" i="31" a="1"/>
  <c r="AB237" i="31" s="1"/>
  <c r="U192" i="31"/>
  <c r="AB386" i="31" a="1"/>
  <c r="AB386" i="31" s="1"/>
  <c r="U333" i="31"/>
  <c r="AB282" i="31" a="1"/>
  <c r="AB282" i="31" s="1"/>
  <c r="AB242" i="31" a="1"/>
  <c r="AB242" i="31" s="1"/>
  <c r="AB194" i="31" a="1"/>
  <c r="AB194" i="31" s="1"/>
  <c r="U378" i="31"/>
  <c r="AB335" i="31" a="1"/>
  <c r="AB335" i="31" s="1"/>
  <c r="AB279" i="31" a="1"/>
  <c r="AB279" i="31" s="1"/>
  <c r="AB239" i="31" a="1"/>
  <c r="AB239" i="31" s="1"/>
  <c r="U375" i="31"/>
  <c r="AB332" i="31" a="1"/>
  <c r="AB332" i="31" s="1"/>
  <c r="AB276" i="31" a="1"/>
  <c r="AB276" i="31" s="1"/>
  <c r="AB212" i="31" a="1"/>
  <c r="AB212" i="31" s="1"/>
  <c r="AB345" i="31" a="1"/>
  <c r="AB345" i="31" s="1"/>
  <c r="AB305" i="31" a="1"/>
  <c r="AB305" i="31" s="1"/>
  <c r="U252" i="31"/>
  <c r="AB217" i="31" a="1"/>
  <c r="AB217" i="31" s="1"/>
  <c r="AB177" i="31" a="1"/>
  <c r="AB177" i="31" s="1"/>
  <c r="U369" i="31"/>
  <c r="W369" i="31" s="1"/>
  <c r="V369" i="31" s="1"/>
  <c r="AB326" i="31" a="1"/>
  <c r="AB326" i="31" s="1"/>
  <c r="AB278" i="31" a="1"/>
  <c r="AB278" i="31" s="1"/>
  <c r="U241" i="31"/>
  <c r="AB190" i="31" a="1"/>
  <c r="AB190" i="31" s="1"/>
  <c r="AB355" i="31" a="1"/>
  <c r="AB355" i="31" s="1"/>
  <c r="AB291" i="31" a="1"/>
  <c r="AB291" i="31" s="1"/>
  <c r="AB248" i="31" a="1"/>
  <c r="AB248" i="31" s="1"/>
  <c r="AB137" i="31" a="1"/>
  <c r="AB137" i="31" s="1"/>
  <c r="AB87" i="31" a="1"/>
  <c r="AB87" i="31" s="1"/>
  <c r="AB158" i="31" a="1"/>
  <c r="AB158" i="31" s="1"/>
  <c r="AB110" i="31" a="1"/>
  <c r="AB110" i="31" s="1"/>
  <c r="AB74" i="31" a="1"/>
  <c r="AB74" i="31" s="1"/>
  <c r="AB191" i="31" a="1"/>
  <c r="AB191" i="31" s="1"/>
  <c r="U122" i="31"/>
  <c r="AB85" i="31" a="1"/>
  <c r="AB85" i="31" s="1"/>
  <c r="AB312" i="31" a="1"/>
  <c r="AB312" i="31" s="1"/>
  <c r="AB160" i="31" a="1"/>
  <c r="AB160" i="31" s="1"/>
  <c r="AB112" i="31" a="1"/>
  <c r="AB112" i="31" s="1"/>
  <c r="AB72" i="31" a="1"/>
  <c r="AB72" i="31" s="1"/>
  <c r="AB149" i="31" a="1"/>
  <c r="AB149" i="31" s="1"/>
  <c r="AB109" i="31" a="1"/>
  <c r="AB109" i="31" s="1"/>
  <c r="U80" i="31"/>
  <c r="AB328" i="31" a="1"/>
  <c r="AB328" i="31" s="1"/>
  <c r="AB146" i="31" a="1"/>
  <c r="AB146" i="31" s="1"/>
  <c r="AB106" i="31" a="1"/>
  <c r="AB106" i="31" s="1"/>
  <c r="U75" i="31"/>
  <c r="W75" i="31" s="1"/>
  <c r="V75" i="31" s="1"/>
  <c r="U43" i="31"/>
  <c r="AB143" i="31" a="1"/>
  <c r="AB143" i="31" s="1"/>
  <c r="U81" i="31"/>
  <c r="AB33" i="31" a="1"/>
  <c r="AB33" i="31" s="1"/>
  <c r="U16" i="31"/>
  <c r="AB76" i="31" a="1"/>
  <c r="AB76" i="31" s="1"/>
  <c r="U307" i="31"/>
  <c r="U159" i="31"/>
  <c r="U361" i="31"/>
  <c r="W361" i="31" s="1"/>
  <c r="V361" i="31" s="1"/>
  <c r="U340" i="31"/>
  <c r="U167" i="31"/>
  <c r="U342" i="31"/>
  <c r="U348" i="31"/>
  <c r="U162" i="31"/>
  <c r="W162" i="31" s="1"/>
  <c r="V162" i="31" s="1"/>
  <c r="AB357" i="31" a="1"/>
  <c r="AB357" i="31" s="1"/>
  <c r="AB317" i="31" a="1"/>
  <c r="AB317" i="31" s="1"/>
  <c r="U264" i="31"/>
  <c r="U232" i="31"/>
  <c r="AB189" i="31" a="1"/>
  <c r="AB189" i="31" s="1"/>
  <c r="U381" i="31"/>
  <c r="AB330" i="31" a="1"/>
  <c r="AB330" i="31" s="1"/>
  <c r="AB274" i="31" a="1"/>
  <c r="AB274" i="31" s="1"/>
  <c r="U237" i="31"/>
  <c r="U189" i="31"/>
  <c r="AB375" i="31" a="1"/>
  <c r="AB375" i="31" s="1"/>
  <c r="U330" i="31"/>
  <c r="AB271" i="31" a="1"/>
  <c r="AB271" i="31" s="1"/>
  <c r="AB231" i="31" a="1"/>
  <c r="AB231" i="31" s="1"/>
  <c r="AB372" i="31" a="1"/>
  <c r="AB372" i="31" s="1"/>
  <c r="U327" i="31"/>
  <c r="W327" i="31" s="1"/>
  <c r="V327" i="31" s="1"/>
  <c r="AB268" i="31" a="1"/>
  <c r="AB268" i="31" s="1"/>
  <c r="AB385" i="31" a="1"/>
  <c r="AB385" i="31" s="1"/>
  <c r="AB337" i="31" a="1"/>
  <c r="AB337" i="31" s="1"/>
  <c r="AB297" i="31" a="1"/>
  <c r="AB297" i="31" s="1"/>
  <c r="AB249" i="31" a="1"/>
  <c r="AB249" i="31" s="1"/>
  <c r="AB209" i="31" a="1"/>
  <c r="AB209" i="31" s="1"/>
  <c r="U172" i="31"/>
  <c r="AB366" i="31" a="1"/>
  <c r="AB366" i="31" s="1"/>
  <c r="U321" i="31"/>
  <c r="AB270" i="31" a="1"/>
  <c r="AB270" i="31" s="1"/>
  <c r="AB238" i="31" a="1"/>
  <c r="AB238" i="31" s="1"/>
  <c r="U185" i="31"/>
  <c r="AB347" i="31" a="1"/>
  <c r="AB347" i="31" s="1"/>
  <c r="AB283" i="31" a="1"/>
  <c r="AB283" i="31" s="1"/>
  <c r="AB216" i="31" a="1"/>
  <c r="AB216" i="31" s="1"/>
  <c r="AB129" i="31" a="1"/>
  <c r="AB129" i="31" s="1"/>
  <c r="AB360" i="31" a="1"/>
  <c r="AB360" i="31" s="1"/>
  <c r="AB150" i="31" a="1"/>
  <c r="AB150" i="31" s="1"/>
  <c r="U105" i="31"/>
  <c r="U71" i="31"/>
  <c r="AB175" i="31" a="1"/>
  <c r="AB175" i="31" s="1"/>
  <c r="AB117" i="31" a="1"/>
  <c r="AB117" i="31" s="1"/>
  <c r="U82" i="31"/>
  <c r="AB272" i="31" a="1"/>
  <c r="AB272" i="31" s="1"/>
  <c r="AB152" i="31" a="1"/>
  <c r="AB152" i="31" s="1"/>
  <c r="U107" i="31"/>
  <c r="W107" i="31" s="1"/>
  <c r="V107" i="31" s="1"/>
  <c r="AB352" i="31" a="1"/>
  <c r="AB352" i="31" s="1"/>
  <c r="AB141" i="31" a="1"/>
  <c r="AB141" i="31" s="1"/>
  <c r="U104" i="31"/>
  <c r="AB75" i="31" a="1"/>
  <c r="AB75" i="31" s="1"/>
  <c r="AB288" i="31" a="1"/>
  <c r="AB288" i="31" s="1"/>
  <c r="AB138" i="31" a="1"/>
  <c r="AB138" i="31" s="1"/>
  <c r="U101" i="31"/>
  <c r="W101" i="31" s="1"/>
  <c r="V101" i="31" s="1"/>
  <c r="AB70" i="31" a="1"/>
  <c r="AB70" i="31" s="1"/>
  <c r="AB368" i="31" a="1"/>
  <c r="AB368" i="31" s="1"/>
  <c r="AB135" i="31" a="1"/>
  <c r="AB135" i="31" s="1"/>
  <c r="U69" i="31"/>
  <c r="W69" i="31" s="1"/>
  <c r="V69" i="31" s="1"/>
  <c r="U30" i="31"/>
  <c r="U8" i="31"/>
  <c r="W8" i="31" s="1"/>
  <c r="V8" i="31" s="1"/>
  <c r="AB65" i="31" a="1"/>
  <c r="AB65" i="31" s="1"/>
  <c r="AB103" i="31" a="1"/>
  <c r="AB103" i="31" s="1"/>
  <c r="AB208" i="31" a="1"/>
  <c r="AB208" i="31" s="1"/>
  <c r="U31" i="31"/>
  <c r="AB124" i="31" a="1"/>
  <c r="AB124" i="31" s="1"/>
  <c r="U34" i="31"/>
  <c r="U78" i="31"/>
  <c r="D20" i="31"/>
  <c r="AB38" i="31" a="1"/>
  <c r="AB38" i="31" s="1"/>
  <c r="AB40" i="31" a="1"/>
  <c r="AB40" i="31" s="1"/>
  <c r="AB81" i="31" a="1"/>
  <c r="AB81" i="31" s="1"/>
  <c r="U92" i="31"/>
  <c r="W92" i="31" s="1"/>
  <c r="V92" i="31" s="1"/>
  <c r="U151" i="31"/>
  <c r="U134" i="31"/>
  <c r="U135" i="31"/>
  <c r="U222" i="31"/>
  <c r="W222" i="31" s="1"/>
  <c r="V222" i="31" s="1"/>
  <c r="U217" i="31"/>
  <c r="W217" i="31" s="1"/>
  <c r="V217" i="31" s="1"/>
  <c r="U296" i="31"/>
  <c r="W296" i="31" s="1"/>
  <c r="V296" i="31" s="1"/>
  <c r="U247" i="31"/>
  <c r="W247" i="31" s="1"/>
  <c r="V247" i="31" s="1"/>
  <c r="U174" i="31"/>
  <c r="U143" i="31"/>
  <c r="U279" i="31"/>
  <c r="U249" i="31"/>
  <c r="U119" i="31"/>
  <c r="AB80" i="31" a="1"/>
  <c r="AB80" i="31" s="1"/>
  <c r="U51" i="31"/>
  <c r="W51" i="31" s="1"/>
  <c r="V51" i="31" s="1"/>
  <c r="AB50" i="31" a="1"/>
  <c r="AB50" i="31" s="1"/>
  <c r="U61" i="31"/>
  <c r="W61" i="31" s="1"/>
  <c r="V61" i="31" s="1"/>
  <c r="U70" i="31"/>
  <c r="U11" i="31"/>
  <c r="W11" i="31" s="1"/>
  <c r="V11" i="31" s="1"/>
  <c r="AB47" i="31" a="1"/>
  <c r="AB47" i="31" s="1"/>
  <c r="U40" i="31"/>
  <c r="W40" i="31" s="1"/>
  <c r="V40" i="31" s="1"/>
  <c r="U150" i="31"/>
  <c r="W150" i="31" s="1"/>
  <c r="V150" i="31" s="1"/>
  <c r="U277" i="31"/>
  <c r="U219" i="31"/>
  <c r="W219" i="31" s="1"/>
  <c r="V219" i="31" s="1"/>
  <c r="U139" i="31"/>
  <c r="W139" i="31" s="1"/>
  <c r="V139" i="31" s="1"/>
  <c r="U214" i="31"/>
  <c r="U221" i="31"/>
  <c r="U154" i="31"/>
  <c r="U148" i="31"/>
  <c r="W148" i="31" s="1"/>
  <c r="V148" i="31" s="1"/>
  <c r="U304" i="31"/>
  <c r="U97" i="31"/>
  <c r="U50" i="31"/>
  <c r="W50" i="31" s="1"/>
  <c r="V50" i="31" s="1"/>
  <c r="U230" i="31"/>
  <c r="U206" i="31"/>
  <c r="U190" i="31"/>
  <c r="W190" i="31" s="1"/>
  <c r="V190" i="31" s="1"/>
  <c r="U89" i="31"/>
  <c r="U108" i="31"/>
  <c r="AB56" i="31" a="1"/>
  <c r="AB56" i="31" s="1"/>
  <c r="U35" i="31"/>
  <c r="U225" i="31"/>
  <c r="U308" i="31"/>
  <c r="U187" i="31"/>
  <c r="U170" i="31"/>
  <c r="U298" i="31"/>
  <c r="U281" i="31"/>
  <c r="W281" i="31" s="1"/>
  <c r="V281" i="31" s="1"/>
  <c r="U179" i="31"/>
  <c r="W179" i="31" s="1"/>
  <c r="V179" i="31" s="1"/>
  <c r="U158" i="31"/>
  <c r="W158" i="31" s="1"/>
  <c r="V158" i="31" s="1"/>
  <c r="U145" i="31"/>
  <c r="W145" i="31" s="1"/>
  <c r="V145" i="31" s="1"/>
  <c r="U290" i="31"/>
  <c r="W290" i="31" s="1"/>
  <c r="V290" i="31" s="1"/>
  <c r="U300" i="31"/>
  <c r="U48" i="31"/>
  <c r="W48" i="31" s="1"/>
  <c r="V48" i="31" s="1"/>
  <c r="U220" i="31"/>
  <c r="U111" i="31"/>
  <c r="W111" i="31" s="1"/>
  <c r="V111" i="31" s="1"/>
  <c r="U289" i="31"/>
  <c r="W289" i="31" s="1"/>
  <c r="V289" i="31" s="1"/>
  <c r="U137" i="31"/>
  <c r="U334" i="31"/>
  <c r="W334" i="31" s="1"/>
  <c r="V334" i="31" s="1"/>
  <c r="AB188" i="31" a="1"/>
  <c r="AB188" i="31" s="1"/>
  <c r="U254" i="31"/>
  <c r="U32" i="31"/>
  <c r="U198" i="31"/>
  <c r="W198" i="31" s="1"/>
  <c r="V198" i="31" s="1"/>
  <c r="U302" i="31"/>
  <c r="W302" i="31" s="1"/>
  <c r="V302" i="31" s="1"/>
  <c r="U76" i="31"/>
  <c r="W76" i="31" s="1"/>
  <c r="V76" i="31" s="1"/>
  <c r="U175" i="31"/>
  <c r="U297" i="31"/>
  <c r="W297" i="31" s="1"/>
  <c r="V297" i="31" s="1"/>
  <c r="AB198" i="31" a="1"/>
  <c r="AB198" i="31" s="1"/>
  <c r="AB82" i="31" a="1"/>
  <c r="AB82" i="31" s="1"/>
  <c r="AB166" i="31" a="1"/>
  <c r="AB166" i="31" s="1"/>
  <c r="AB159" i="31" a="1"/>
  <c r="AB159" i="31" s="1"/>
  <c r="AB39" i="31" a="1"/>
  <c r="AB39" i="31" s="1"/>
  <c r="U44" i="31"/>
  <c r="W44" i="31" s="1"/>
  <c r="V44" i="31" s="1"/>
  <c r="AB55" i="31" a="1"/>
  <c r="AB55" i="31" s="1"/>
  <c r="AB30" i="31" a="1"/>
  <c r="AB30" i="31" s="1"/>
  <c r="AB371" i="31" a="1"/>
  <c r="AB371" i="31" s="1"/>
  <c r="AB256" i="31" a="1"/>
  <c r="AB256" i="31" s="1"/>
  <c r="AB115" i="31" a="1"/>
  <c r="AB115" i="31" s="1"/>
  <c r="AB132" i="31" a="1"/>
  <c r="AB132" i="31" s="1"/>
  <c r="U52" i="31"/>
  <c r="W52" i="31" s="1"/>
  <c r="V52" i="31" s="1"/>
  <c r="AB37" i="31" a="1"/>
  <c r="AB37" i="31" s="1"/>
  <c r="AB42" i="31" a="1"/>
  <c r="AB42" i="31" s="1"/>
  <c r="U242" i="31"/>
  <c r="U285" i="31"/>
  <c r="W285" i="31" s="1"/>
  <c r="V285" i="31" s="1"/>
  <c r="U165" i="31"/>
  <c r="U147" i="31"/>
  <c r="W147" i="31" s="1"/>
  <c r="V147" i="31" s="1"/>
  <c r="U201" i="31"/>
  <c r="U223" i="31"/>
  <c r="W223" i="31" s="1"/>
  <c r="V223" i="31" s="1"/>
  <c r="U291" i="31"/>
  <c r="W291" i="31" s="1"/>
  <c r="V291" i="31" s="1"/>
  <c r="U149" i="31"/>
  <c r="U292" i="31"/>
  <c r="W292" i="31" s="1"/>
  <c r="V292" i="31" s="1"/>
  <c r="U262" i="31"/>
  <c r="W262" i="31" s="1"/>
  <c r="V262" i="31" s="1"/>
  <c r="U199" i="31"/>
  <c r="U200" i="31"/>
  <c r="W200" i="31" s="1"/>
  <c r="V200" i="31" s="1"/>
  <c r="U235" i="31"/>
  <c r="U169" i="31"/>
  <c r="W169" i="31" s="1"/>
  <c r="V169" i="31" s="1"/>
  <c r="U310" i="31"/>
  <c r="W310" i="31" s="1"/>
  <c r="V310" i="31" s="1"/>
  <c r="U138" i="31"/>
  <c r="U204" i="31"/>
  <c r="W204" i="31" s="1"/>
  <c r="V204" i="31" s="1"/>
  <c r="U295" i="31"/>
  <c r="W295" i="31" s="1"/>
  <c r="V295" i="31" s="1"/>
  <c r="U299" i="31"/>
  <c r="U274" i="31"/>
  <c r="W274" i="31" s="1"/>
  <c r="V274" i="31" s="1"/>
  <c r="U207" i="31"/>
  <c r="U314" i="31"/>
  <c r="W314" i="31" s="1"/>
  <c r="V314" i="31" s="1"/>
  <c r="U273" i="31"/>
  <c r="W273" i="31" s="1"/>
  <c r="V273" i="31" s="1"/>
  <c r="U210" i="31"/>
  <c r="U280" i="31"/>
  <c r="W280" i="31" s="1"/>
  <c r="V280" i="31" s="1"/>
  <c r="U60" i="31"/>
  <c r="W60" i="31" s="1"/>
  <c r="V60" i="31" s="1"/>
  <c r="U49" i="31"/>
  <c r="U229" i="31"/>
  <c r="W229" i="31" s="1"/>
  <c r="V229" i="31" s="1"/>
  <c r="AB307" i="31" a="1"/>
  <c r="AB307" i="31" s="1"/>
  <c r="AB131" i="31" a="1"/>
  <c r="AB131" i="31" s="1"/>
  <c r="U88" i="31"/>
  <c r="W88" i="31" s="1"/>
  <c r="V88" i="31" s="1"/>
  <c r="AB45" i="31" a="1"/>
  <c r="AB45" i="31" s="1"/>
  <c r="AB48" i="31" a="1"/>
  <c r="AB48" i="31" s="1"/>
  <c r="AB29" i="31" a="1"/>
  <c r="AB29" i="31" s="1"/>
  <c r="U37" i="31"/>
  <c r="U121" i="31"/>
  <c r="W121" i="31" s="1"/>
  <c r="V121" i="31" s="1"/>
  <c r="AB108" i="31" a="1"/>
  <c r="AB108" i="31" s="1"/>
  <c r="U42" i="31"/>
  <c r="W42" i="31" s="1"/>
  <c r="V42" i="31" s="1"/>
  <c r="U45" i="31"/>
  <c r="W45" i="31" s="1"/>
  <c r="V45" i="31" s="1"/>
  <c r="U146" i="31"/>
  <c r="U73" i="31"/>
  <c r="W73" i="31" s="1"/>
  <c r="V73" i="31" s="1"/>
  <c r="U203" i="31"/>
  <c r="W203" i="31" s="1"/>
  <c r="V203" i="31" s="1"/>
  <c r="U267" i="31"/>
  <c r="U263" i="31"/>
  <c r="U243" i="31"/>
  <c r="W243" i="31" s="1"/>
  <c r="V243" i="31" s="1"/>
  <c r="U271" i="31"/>
  <c r="W271" i="31" s="1"/>
  <c r="V271" i="31" s="1"/>
  <c r="U283" i="31"/>
  <c r="W283" i="31" s="1"/>
  <c r="V283" i="31" s="1"/>
  <c r="U288" i="31"/>
  <c r="U19" i="31"/>
  <c r="W19" i="31" s="1"/>
  <c r="U191" i="31"/>
  <c r="W191" i="31" s="1"/>
  <c r="V191" i="31" s="1"/>
  <c r="U95" i="31"/>
  <c r="U226" i="31"/>
  <c r="W226" i="31" s="1"/>
  <c r="V226" i="31" s="1"/>
  <c r="U205" i="31"/>
  <c r="W205" i="31" s="1"/>
  <c r="V205" i="31" s="1"/>
  <c r="U132" i="31"/>
  <c r="U246" i="31"/>
  <c r="W246" i="31" s="1"/>
  <c r="V246" i="31" s="1"/>
  <c r="U238" i="31"/>
  <c r="AB320" i="31" a="1"/>
  <c r="AB320" i="31" s="1"/>
  <c r="U98" i="31"/>
  <c r="W98" i="31" s="1"/>
  <c r="V98" i="31" s="1"/>
  <c r="U56" i="31"/>
  <c r="AB36" i="31" a="1"/>
  <c r="AB36" i="31" s="1"/>
  <c r="AB34" i="31" a="1"/>
  <c r="AB34" i="31" s="1"/>
  <c r="I20" i="31"/>
  <c r="U29" i="31"/>
  <c r="W29" i="31" s="1"/>
  <c r="V29" i="31" s="1"/>
  <c r="U86" i="31"/>
  <c r="AB92" i="31" a="1"/>
  <c r="AB92" i="31" s="1"/>
  <c r="U213" i="31"/>
  <c r="W213" i="31" s="1"/>
  <c r="V213" i="31" s="1"/>
  <c r="U171" i="31"/>
  <c r="U301" i="31"/>
  <c r="W301" i="31" s="1"/>
  <c r="V301" i="31" s="1"/>
  <c r="U183" i="31"/>
  <c r="U234" i="31"/>
  <c r="W234" i="31" s="1"/>
  <c r="V234" i="31" s="1"/>
  <c r="U322" i="31"/>
  <c r="U160" i="31"/>
  <c r="U65" i="31"/>
  <c r="W65" i="31" s="1"/>
  <c r="V65" i="31" s="1"/>
  <c r="U202" i="31"/>
  <c r="W202" i="31" s="1"/>
  <c r="V202" i="31" s="1"/>
  <c r="U157" i="31"/>
  <c r="U306" i="31"/>
  <c r="U142" i="31"/>
  <c r="W142" i="31" s="1"/>
  <c r="V142" i="31" s="1"/>
  <c r="U209" i="31"/>
  <c r="U182" i="31"/>
  <c r="W182" i="31" s="1"/>
  <c r="V182" i="31" s="1"/>
  <c r="U166" i="31"/>
  <c r="U303" i="31"/>
  <c r="W303" i="31" s="1"/>
  <c r="V303" i="31" s="1"/>
  <c r="U239" i="31"/>
  <c r="W239" i="31" s="1"/>
  <c r="V239" i="31" s="1"/>
  <c r="U251" i="31"/>
  <c r="U294" i="31"/>
  <c r="W294" i="31" s="1"/>
  <c r="V294" i="31" s="1"/>
  <c r="U282" i="31"/>
  <c r="W282" i="31" s="1"/>
  <c r="V282" i="31" s="1"/>
  <c r="U156" i="31"/>
  <c r="W156" i="31" s="1"/>
  <c r="V156" i="31" s="1"/>
  <c r="U311" i="31"/>
  <c r="W311" i="31" s="1"/>
  <c r="V311" i="31" s="1"/>
  <c r="U326" i="31"/>
  <c r="U270" i="31"/>
  <c r="W270" i="31" s="1"/>
  <c r="V270" i="31" s="1"/>
  <c r="U227" i="31"/>
  <c r="W227" i="31" s="1"/>
  <c r="V227" i="31" s="1"/>
  <c r="U144" i="31"/>
  <c r="U315" i="31"/>
  <c r="W315" i="31" s="1"/>
  <c r="V315" i="31" s="1"/>
  <c r="U215" i="31"/>
  <c r="W215" i="31" s="1"/>
  <c r="V215" i="31" s="1"/>
  <c r="U83" i="31"/>
  <c r="AB148" i="31" a="1"/>
  <c r="AB148" i="31" s="1"/>
  <c r="AB153" i="31" a="1"/>
  <c r="AB153" i="31" s="1"/>
  <c r="AB61" i="31" a="1"/>
  <c r="AB61" i="31" s="1"/>
  <c r="AB162" i="31" a="1"/>
  <c r="AB162" i="31" s="1"/>
  <c r="AB172" i="31" a="1"/>
  <c r="AB172" i="31" s="1"/>
  <c r="U5" i="31"/>
  <c r="W5" i="31" s="1"/>
  <c r="V5" i="31" s="1"/>
  <c r="U13" i="31"/>
  <c r="W13" i="31" s="1"/>
  <c r="V13" i="31" s="1"/>
  <c r="U12" i="31"/>
  <c r="W12" i="31" s="1"/>
  <c r="V12" i="31" s="1"/>
  <c r="AB73" i="31" a="1"/>
  <c r="AB73" i="31" s="1"/>
  <c r="AB63" i="31" a="1"/>
  <c r="AB63" i="31" s="1"/>
  <c r="U259" i="31"/>
  <c r="W259" i="31" s="1"/>
  <c r="V259" i="31" s="1"/>
  <c r="U178" i="31"/>
  <c r="W178" i="31" s="1"/>
  <c r="V178" i="31" s="1"/>
  <c r="U152" i="31"/>
  <c r="U84" i="31"/>
  <c r="W84" i="31" s="1"/>
  <c r="V84" i="31" s="1"/>
  <c r="U255" i="31"/>
  <c r="W255" i="31" s="1"/>
  <c r="V255" i="31" s="1"/>
  <c r="U216" i="31"/>
  <c r="W216" i="31" s="1"/>
  <c r="V216" i="31" s="1"/>
  <c r="AB120" i="31" a="1"/>
  <c r="AB120" i="31" s="1"/>
  <c r="AB105" i="31" a="1"/>
  <c r="AB105" i="31" s="1"/>
  <c r="AB170" i="31" a="1"/>
  <c r="AB170" i="31" s="1"/>
  <c r="U115" i="31"/>
  <c r="W115" i="31" s="1"/>
  <c r="V115" i="31" s="1"/>
  <c r="U15" i="31"/>
  <c r="U27" i="31"/>
  <c r="W27" i="31" s="1"/>
  <c r="V27" i="31" s="1"/>
  <c r="U2" i="31"/>
  <c r="AB35" i="31" a="1"/>
  <c r="AB35" i="31" s="1"/>
  <c r="AB49" i="31" a="1"/>
  <c r="AB49" i="31" s="1"/>
  <c r="AB53" i="31" a="1"/>
  <c r="AB53" i="31" s="1"/>
  <c r="U129" i="31"/>
  <c r="W129" i="31" s="1"/>
  <c r="V129" i="31" s="1"/>
  <c r="U153" i="31"/>
  <c r="W153" i="31" s="1"/>
  <c r="V153" i="31" s="1"/>
  <c r="U212" i="31"/>
  <c r="U317" i="31"/>
  <c r="W317" i="31" s="1"/>
  <c r="V317" i="31" s="1"/>
  <c r="U286" i="31"/>
  <c r="W286" i="31" s="1"/>
  <c r="V286" i="31" s="1"/>
  <c r="U218" i="31"/>
  <c r="W218" i="31" s="1"/>
  <c r="V218" i="31" s="1"/>
  <c r="U231" i="31"/>
  <c r="W231" i="31" s="1"/>
  <c r="V231" i="31" s="1"/>
  <c r="U211" i="31"/>
  <c r="W211" i="31" s="1"/>
  <c r="V211" i="31" s="1"/>
  <c r="U287" i="31"/>
  <c r="W287" i="31" s="1"/>
  <c r="V287" i="31" s="1"/>
  <c r="U194" i="31"/>
  <c r="W194" i="31" s="1"/>
  <c r="V194" i="31" s="1"/>
  <c r="U161" i="31"/>
  <c r="U331" i="31"/>
  <c r="W331" i="31" s="1"/>
  <c r="V331" i="31" s="1"/>
  <c r="U269" i="31"/>
  <c r="W269" i="31" s="1"/>
  <c r="V269" i="31" s="1"/>
  <c r="U90" i="31"/>
  <c r="W90" i="31" s="1"/>
  <c r="V90" i="31" s="1"/>
  <c r="U319" i="31"/>
  <c r="W319" i="31" s="1"/>
  <c r="V319" i="31" s="1"/>
  <c r="U278" i="31"/>
  <c r="W278" i="31" s="1"/>
  <c r="V278" i="31" s="1"/>
  <c r="U208" i="31"/>
  <c r="W208" i="31" s="1"/>
  <c r="V208" i="31" s="1"/>
  <c r="AB171" i="31" a="1"/>
  <c r="AB171" i="31" s="1"/>
  <c r="U10" i="31"/>
  <c r="AB100" i="31" a="1"/>
  <c r="AB100" i="31" s="1"/>
  <c r="AZ192" i="1"/>
  <c r="AZ146" i="1"/>
  <c r="AZ93" i="1"/>
  <c r="AZ114" i="1"/>
  <c r="AB114" i="1"/>
  <c r="AY114" i="1" s="1"/>
  <c r="AB93" i="1"/>
  <c r="AY93" i="1" s="1"/>
  <c r="AB146" i="1"/>
  <c r="AY146" i="1" s="1"/>
  <c r="AB192" i="1"/>
  <c r="AY192" i="1" s="1"/>
  <c r="W337" i="31"/>
  <c r="V337" i="31" s="1"/>
  <c r="W31" i="31"/>
  <c r="V31" i="31" s="1"/>
  <c r="W35" i="31"/>
  <c r="V35" i="31" s="1"/>
  <c r="W136" i="31"/>
  <c r="V136" i="31" s="1"/>
  <c r="W364" i="31"/>
  <c r="V364" i="31" s="1"/>
  <c r="W375" i="31"/>
  <c r="V375" i="31" s="1"/>
  <c r="W252" i="31"/>
  <c r="V252" i="31" s="1"/>
  <c r="W325" i="31"/>
  <c r="V325" i="31" s="1"/>
  <c r="W374" i="31"/>
  <c r="V374" i="31" s="1"/>
  <c r="W249" i="31"/>
  <c r="V249" i="31" s="1"/>
  <c r="W112" i="31"/>
  <c r="V112" i="31" s="1"/>
  <c r="W196" i="31"/>
  <c r="V196" i="31" s="1"/>
  <c r="W149" i="31"/>
  <c r="V149" i="31" s="1"/>
  <c r="W235" i="31"/>
  <c r="V235" i="31" s="1"/>
  <c r="W132" i="31"/>
  <c r="V132" i="31" s="1"/>
  <c r="W228" i="31"/>
  <c r="V228" i="31" s="1"/>
  <c r="W237" i="31"/>
  <c r="V237" i="31" s="1"/>
  <c r="W58" i="31"/>
  <c r="V58" i="31" s="1"/>
  <c r="W38" i="31"/>
  <c r="V38" i="31" s="1"/>
  <c r="W161" i="31"/>
  <c r="V161" i="31" s="1"/>
  <c r="W201" i="31"/>
  <c r="V201" i="31" s="1"/>
  <c r="W308" i="31"/>
  <c r="V308" i="31" s="1"/>
  <c r="W89" i="31"/>
  <c r="V89" i="31" s="1"/>
  <c r="W210" i="31"/>
  <c r="V210" i="31" s="1"/>
  <c r="W304" i="31"/>
  <c r="V304" i="31" s="1"/>
  <c r="W41" i="31"/>
  <c r="V41" i="31" s="1"/>
  <c r="W4" i="31"/>
  <c r="V4" i="31" s="1"/>
  <c r="W321" i="31"/>
  <c r="V321" i="31" s="1"/>
  <c r="W332" i="31"/>
  <c r="V332" i="31" s="1"/>
  <c r="W288" i="31"/>
  <c r="V288" i="31" s="1"/>
  <c r="W171" i="31"/>
  <c r="V171" i="31" s="1"/>
  <c r="W18" i="31"/>
  <c r="W316" i="31"/>
  <c r="V316" i="31" s="1"/>
  <c r="W144" i="31"/>
  <c r="V144" i="31" s="1"/>
  <c r="W180" i="31"/>
  <c r="V180" i="31" s="1"/>
  <c r="W130" i="31"/>
  <c r="V130" i="31" s="1"/>
  <c r="W284" i="31"/>
  <c r="V284" i="31" s="1"/>
  <c r="W15" i="31"/>
  <c r="V15" i="31" s="1"/>
  <c r="W36" i="31"/>
  <c r="V36" i="31" s="1"/>
  <c r="W199" i="31"/>
  <c r="V199" i="31" s="1"/>
  <c r="W299" i="31"/>
  <c r="V299" i="31" s="1"/>
  <c r="W209" i="31"/>
  <c r="V209" i="31" s="1"/>
  <c r="W151" i="31"/>
  <c r="V151" i="31" s="1"/>
  <c r="W378" i="31"/>
  <c r="V378" i="31" s="1"/>
  <c r="W170" i="31"/>
  <c r="V170" i="31" s="1"/>
  <c r="W175" i="31"/>
  <c r="V175" i="31" s="1"/>
  <c r="W117" i="31"/>
  <c r="V117" i="31" s="1"/>
  <c r="W125" i="31"/>
  <c r="V125" i="31" s="1"/>
  <c r="W39" i="31"/>
  <c r="V39" i="31" s="1"/>
  <c r="W187" i="31"/>
  <c r="V187" i="31" s="1"/>
  <c r="W133" i="31"/>
  <c r="V133" i="31" s="1"/>
  <c r="W241" i="31"/>
  <c r="V241" i="31" s="1"/>
  <c r="W137" i="31"/>
  <c r="V137" i="31" s="1"/>
  <c r="W157" i="31"/>
  <c r="V157" i="31" s="1"/>
  <c r="W140" i="31"/>
  <c r="V140" i="31" s="1"/>
  <c r="W212" i="31"/>
  <c r="V212" i="31" s="1"/>
  <c r="W87" i="31"/>
  <c r="V87" i="31" s="1"/>
  <c r="W362" i="31"/>
  <c r="V362" i="31" s="1"/>
  <c r="W53" i="31"/>
  <c r="V53" i="31" s="1"/>
  <c r="AZ457" i="1"/>
  <c r="AZ187" i="1"/>
  <c r="AZ61" i="1"/>
  <c r="Y103" i="31"/>
  <c r="AZ86" i="1"/>
  <c r="AZ535" i="1"/>
  <c r="W195" i="31"/>
  <c r="V195" i="31" s="1"/>
  <c r="W54" i="31"/>
  <c r="V54" i="31" s="1"/>
  <c r="W207" i="31"/>
  <c r="V207" i="31" s="1"/>
  <c r="W306" i="31"/>
  <c r="V306" i="31" s="1"/>
  <c r="W79" i="31"/>
  <c r="V79" i="31" s="1"/>
  <c r="W71" i="31"/>
  <c r="V71" i="31" s="1"/>
  <c r="W236" i="31"/>
  <c r="V236" i="31" s="1"/>
  <c r="W298" i="31"/>
  <c r="V298" i="31" s="1"/>
  <c r="W43" i="31"/>
  <c r="V43" i="31" s="1"/>
  <c r="W276" i="31"/>
  <c r="V276" i="31" s="1"/>
  <c r="W138" i="31"/>
  <c r="V138" i="31" s="1"/>
  <c r="W64" i="31"/>
  <c r="V64" i="31" s="1"/>
  <c r="W86" i="31"/>
  <c r="V86" i="31" s="1"/>
  <c r="W105" i="31"/>
  <c r="V105" i="31" s="1"/>
  <c r="W104" i="31"/>
  <c r="V104" i="31" s="1"/>
  <c r="W221" i="31"/>
  <c r="V221" i="31" s="1"/>
  <c r="W350" i="31"/>
  <c r="V350" i="31" s="1"/>
  <c r="W341" i="31"/>
  <c r="V341" i="31" s="1"/>
  <c r="W95" i="31"/>
  <c r="V95" i="31" s="1"/>
  <c r="W365" i="31"/>
  <c r="V365" i="31" s="1"/>
  <c r="W253" i="31"/>
  <c r="V253" i="31" s="1"/>
  <c r="W188" i="31"/>
  <c r="V188" i="31" s="1"/>
  <c r="W118" i="31"/>
  <c r="V118" i="31" s="1"/>
  <c r="W377" i="31"/>
  <c r="V377" i="31" s="1"/>
  <c r="W338" i="31"/>
  <c r="V338" i="31" s="1"/>
  <c r="W372" i="31"/>
  <c r="V372" i="31" s="1"/>
  <c r="W353" i="31"/>
  <c r="V353" i="31" s="1"/>
  <c r="W381" i="31"/>
  <c r="V381" i="31" s="1"/>
  <c r="W116" i="31"/>
  <c r="V116" i="31" s="1"/>
  <c r="W376" i="31"/>
  <c r="V376" i="31" s="1"/>
  <c r="W106" i="31"/>
  <c r="V106" i="31" s="1"/>
  <c r="W348" i="31"/>
  <c r="V348" i="31" s="1"/>
  <c r="W68" i="31"/>
  <c r="V68" i="31" s="1"/>
  <c r="W66" i="31"/>
  <c r="V66" i="31" s="1"/>
  <c r="W343" i="31"/>
  <c r="V343" i="31" s="1"/>
  <c r="W266" i="31"/>
  <c r="V266" i="31" s="1"/>
  <c r="W14" i="31"/>
  <c r="V14" i="31" s="1"/>
  <c r="W9" i="31"/>
  <c r="V9" i="31" s="1"/>
  <c r="W238" i="31"/>
  <c r="V238" i="31" s="1"/>
  <c r="W258" i="31"/>
  <c r="V258" i="31" s="1"/>
  <c r="W56" i="31"/>
  <c r="V56" i="31" s="1"/>
  <c r="W57" i="31"/>
  <c r="V57" i="31" s="1"/>
  <c r="W206" i="31"/>
  <c r="V206" i="31" s="1"/>
  <c r="W154" i="31"/>
  <c r="V154" i="31" s="1"/>
  <c r="W81" i="31"/>
  <c r="V81" i="31" s="1"/>
  <c r="W7" i="31"/>
  <c r="V7" i="31" s="1"/>
  <c r="W28" i="31"/>
  <c r="V28" i="31" s="1"/>
  <c r="W268" i="31"/>
  <c r="V268" i="31" s="1"/>
  <c r="W309" i="31"/>
  <c r="V309" i="31" s="1"/>
  <c r="W108" i="31"/>
  <c r="V108" i="31" s="1"/>
  <c r="W355" i="31"/>
  <c r="V355" i="31" s="1"/>
  <c r="W261" i="31"/>
  <c r="V261" i="31" s="1"/>
  <c r="W335" i="31"/>
  <c r="V335" i="31" s="1"/>
  <c r="W33" i="31"/>
  <c r="V33" i="31" s="1"/>
  <c r="W163" i="31"/>
  <c r="V163" i="31" s="1"/>
  <c r="W168" i="31"/>
  <c r="V168" i="31" s="1"/>
  <c r="W230" i="31"/>
  <c r="V230" i="31" s="1"/>
  <c r="W97" i="31"/>
  <c r="V97" i="31" s="1"/>
  <c r="W96" i="31"/>
  <c r="V96" i="31" s="1"/>
  <c r="W267" i="31"/>
  <c r="V267" i="31" s="1"/>
  <c r="W251" i="31"/>
  <c r="V251" i="31" s="1"/>
  <c r="W30" i="31"/>
  <c r="V30" i="31" s="1"/>
  <c r="W59" i="31"/>
  <c r="V59" i="31" s="1"/>
  <c r="W345" i="31"/>
  <c r="V345" i="31" s="1"/>
  <c r="W164" i="31"/>
  <c r="V164" i="31" s="1"/>
  <c r="W122" i="31"/>
  <c r="V122" i="31" s="1"/>
  <c r="W72" i="31"/>
  <c r="V72" i="31" s="1"/>
  <c r="W225" i="31"/>
  <c r="V225" i="31" s="1"/>
  <c r="W313" i="31"/>
  <c r="V313" i="31" s="1"/>
  <c r="W265" i="31"/>
  <c r="V265" i="31" s="1"/>
  <c r="W326" i="31"/>
  <c r="V326" i="31" s="1"/>
  <c r="W318" i="31"/>
  <c r="V318" i="31" s="1"/>
  <c r="W250" i="31"/>
  <c r="V250" i="31" s="1"/>
  <c r="W307" i="31"/>
  <c r="V307" i="31" s="1"/>
  <c r="W152" i="31"/>
  <c r="V152" i="31" s="1"/>
  <c r="W176" i="31"/>
  <c r="V176" i="31" s="1"/>
  <c r="W80" i="31"/>
  <c r="V80" i="31" s="1"/>
  <c r="W320" i="31"/>
  <c r="V320" i="31" s="1"/>
  <c r="W233" i="31"/>
  <c r="V233" i="31" s="1"/>
  <c r="W323" i="31"/>
  <c r="V323" i="31" s="1"/>
  <c r="Y363" i="31"/>
  <c r="Y358" i="31"/>
  <c r="AZ454" i="1"/>
  <c r="AZ505" i="1"/>
  <c r="AZ433" i="1"/>
  <c r="AZ409" i="1"/>
  <c r="AZ407" i="1"/>
  <c r="AZ334" i="1"/>
  <c r="Y70" i="31"/>
  <c r="Y26" i="31"/>
  <c r="Y47" i="31"/>
  <c r="Y59" i="31"/>
  <c r="Y50" i="31"/>
  <c r="Y58" i="31"/>
  <c r="Y75" i="31"/>
  <c r="Y43" i="31"/>
  <c r="Y31" i="31"/>
  <c r="Y71" i="31"/>
  <c r="Y78" i="31"/>
  <c r="Y34" i="31"/>
  <c r="Y42" i="31"/>
  <c r="Y62" i="31"/>
  <c r="Y65" i="31"/>
  <c r="Y27" i="31"/>
  <c r="Y155" i="31"/>
  <c r="Y293" i="31"/>
  <c r="Y224" i="31"/>
  <c r="W47" i="31"/>
  <c r="V47" i="31" s="1"/>
  <c r="W339" i="31"/>
  <c r="V339" i="31" s="1"/>
  <c r="W363" i="31"/>
  <c r="V363" i="31" s="1"/>
  <c r="W78" i="31"/>
  <c r="V78" i="31" s="1"/>
  <c r="W155" i="31"/>
  <c r="V155" i="31" s="1"/>
  <c r="W342" i="31"/>
  <c r="V342" i="31" s="1"/>
  <c r="W197" i="31"/>
  <c r="V197" i="31" s="1"/>
  <c r="W114" i="31"/>
  <c r="V114" i="31" s="1"/>
  <c r="W257" i="31"/>
  <c r="V257" i="31" s="1"/>
  <c r="W370" i="31"/>
  <c r="V370" i="31" s="1"/>
  <c r="W382" i="31"/>
  <c r="V382" i="31" s="1"/>
  <c r="W124" i="31"/>
  <c r="V124" i="31" s="1"/>
  <c r="W358" i="31"/>
  <c r="V358" i="31" s="1"/>
  <c r="W70" i="31"/>
  <c r="V70" i="31" s="1"/>
  <c r="W62" i="31"/>
  <c r="V62" i="31" s="1"/>
  <c r="W248" i="31"/>
  <c r="V248" i="31" s="1"/>
  <c r="W333" i="31"/>
  <c r="V333" i="31" s="1"/>
  <c r="W26" i="31"/>
  <c r="V26" i="31" s="1"/>
  <c r="W186" i="31"/>
  <c r="V186" i="31" s="1"/>
  <c r="W34" i="31"/>
  <c r="V34" i="31" s="1"/>
  <c r="W293" i="31"/>
  <c r="V293" i="31" s="1"/>
  <c r="W181" i="31"/>
  <c r="V181" i="31" s="1"/>
  <c r="W110" i="31"/>
  <c r="V110" i="31" s="1"/>
  <c r="W160" i="31"/>
  <c r="V160" i="31" s="1"/>
  <c r="W256" i="31"/>
  <c r="V256" i="31" s="1"/>
  <c r="W385" i="31"/>
  <c r="V385" i="31" s="1"/>
  <c r="W373" i="31"/>
  <c r="V373" i="31" s="1"/>
  <c r="W324" i="31"/>
  <c r="V324" i="31" s="1"/>
  <c r="W367" i="31"/>
  <c r="V367" i="31" s="1"/>
  <c r="W366" i="31"/>
  <c r="V366" i="31" s="1"/>
  <c r="W260" i="31"/>
  <c r="V260" i="31" s="1"/>
  <c r="W17" i="31"/>
  <c r="W82" i="31"/>
  <c r="V82" i="31" s="1"/>
  <c r="W192" i="31"/>
  <c r="V192" i="31" s="1"/>
  <c r="W232" i="31"/>
  <c r="V232" i="31" s="1"/>
  <c r="W172" i="31"/>
  <c r="V172" i="31" s="1"/>
  <c r="W185" i="31"/>
  <c r="V185" i="31" s="1"/>
  <c r="W37" i="31"/>
  <c r="V37" i="31" s="1"/>
  <c r="W113" i="31"/>
  <c r="V113" i="31" s="1"/>
  <c r="W263" i="31"/>
  <c r="V263" i="31" s="1"/>
  <c r="W167" i="31"/>
  <c r="V167" i="31" s="1"/>
  <c r="W55" i="31"/>
  <c r="V55" i="31" s="1"/>
  <c r="W159" i="31"/>
  <c r="V159" i="31" s="1"/>
  <c r="W300" i="31"/>
  <c r="V300" i="31" s="1"/>
  <c r="W183" i="31"/>
  <c r="V183" i="31" s="1"/>
  <c r="W165" i="31"/>
  <c r="V165" i="31" s="1"/>
  <c r="W6" i="31"/>
  <c r="V6" i="31" s="1"/>
  <c r="W240" i="31"/>
  <c r="V240" i="31" s="1"/>
  <c r="W305" i="31"/>
  <c r="V305" i="31" s="1"/>
  <c r="W330" i="31"/>
  <c r="V330" i="31" s="1"/>
  <c r="W143" i="31"/>
  <c r="V143" i="31" s="1"/>
  <c r="W173" i="31"/>
  <c r="V173" i="31" s="1"/>
  <c r="W135" i="31"/>
  <c r="V135" i="31" s="1"/>
  <c r="W328" i="31"/>
  <c r="V328" i="31" s="1"/>
  <c r="W141" i="31"/>
  <c r="V141" i="31" s="1"/>
  <c r="W85" i="31"/>
  <c r="V85" i="31" s="1"/>
  <c r="W3" i="31"/>
  <c r="V3" i="31" s="1"/>
  <c r="W24" i="31"/>
  <c r="V24" i="31" s="1"/>
  <c r="W312" i="31"/>
  <c r="V312" i="31" s="1"/>
  <c r="W244" i="31"/>
  <c r="V244" i="31" s="1"/>
  <c r="W49" i="31"/>
  <c r="V49" i="31" s="1"/>
  <c r="W220" i="31"/>
  <c r="V220" i="31" s="1"/>
  <c r="W93" i="31"/>
  <c r="V93" i="31" s="1"/>
  <c r="W166" i="31"/>
  <c r="V166" i="31" s="1"/>
  <c r="W127" i="31"/>
  <c r="V127" i="31" s="1"/>
  <c r="W380" i="31"/>
  <c r="V380" i="31" s="1"/>
  <c r="W351" i="31"/>
  <c r="V351" i="31" s="1"/>
  <c r="W322" i="31"/>
  <c r="V322" i="31" s="1"/>
  <c r="W277" i="31"/>
  <c r="V277" i="31" s="1"/>
  <c r="W371" i="31"/>
  <c r="V371" i="31" s="1"/>
  <c r="W356" i="31"/>
  <c r="V356" i="31" s="1"/>
  <c r="W123" i="31"/>
  <c r="V123" i="31" s="1"/>
  <c r="W100" i="31"/>
  <c r="V100" i="31" s="1"/>
  <c r="W131" i="31"/>
  <c r="V131" i="31" s="1"/>
  <c r="W32" i="31"/>
  <c r="V32" i="31" s="1"/>
  <c r="W279" i="31"/>
  <c r="V279" i="31" s="1"/>
  <c r="W254" i="31"/>
  <c r="V254" i="31" s="1"/>
  <c r="W74" i="31"/>
  <c r="V74" i="31" s="1"/>
  <c r="W184" i="31"/>
  <c r="V184" i="31" s="1"/>
  <c r="AZ501" i="1"/>
  <c r="W10" i="31"/>
  <c r="W214" i="31"/>
  <c r="V214" i="31" s="1"/>
  <c r="W242" i="31"/>
  <c r="V242" i="31" s="1"/>
  <c r="W275" i="31"/>
  <c r="V275" i="31" s="1"/>
  <c r="W83" i="31"/>
  <c r="V83" i="31" s="1"/>
  <c r="W67" i="31"/>
  <c r="V67" i="31" s="1"/>
  <c r="W193" i="31"/>
  <c r="V193" i="31" s="1"/>
  <c r="AZ666" i="1"/>
  <c r="AZ663" i="1"/>
  <c r="AZ669" i="1"/>
  <c r="AZ664" i="1"/>
  <c r="AZ657" i="1"/>
  <c r="AZ649" i="1"/>
  <c r="AZ675" i="1"/>
  <c r="AZ665" i="1"/>
  <c r="AZ662" i="1"/>
  <c r="AZ652" i="1"/>
  <c r="AZ673" i="1"/>
  <c r="AZ660" i="1"/>
  <c r="AZ658" i="1"/>
  <c r="AZ677" i="1"/>
  <c r="AZ672" i="1"/>
  <c r="AZ670" i="1"/>
  <c r="AZ676" i="1"/>
  <c r="AZ671" i="1"/>
  <c r="AZ667" i="1"/>
  <c r="AZ656" i="1"/>
  <c r="AZ648" i="1"/>
  <c r="AZ641" i="1"/>
  <c r="AZ637" i="1"/>
  <c r="AZ636" i="1"/>
  <c r="AZ634" i="1"/>
  <c r="AZ628" i="1"/>
  <c r="AZ655" i="1"/>
  <c r="AZ647" i="1"/>
  <c r="AZ640" i="1"/>
  <c r="AZ659" i="1"/>
  <c r="AZ639" i="1"/>
  <c r="AZ630" i="1"/>
  <c r="AZ629" i="1"/>
  <c r="AZ651" i="1"/>
  <c r="AZ638" i="1"/>
  <c r="AZ631" i="1"/>
  <c r="AZ625" i="1"/>
  <c r="AZ619" i="1"/>
  <c r="AZ617" i="1"/>
  <c r="AZ615" i="1"/>
  <c r="AZ668" i="1"/>
  <c r="AZ674" i="1"/>
  <c r="AZ654" i="1"/>
  <c r="AZ650" i="1"/>
  <c r="AZ644" i="1"/>
  <c r="AZ643" i="1"/>
  <c r="AZ632" i="1"/>
  <c r="AZ653" i="1"/>
  <c r="AZ642" i="1"/>
  <c r="AZ633" i="1"/>
  <c r="AZ621" i="1"/>
  <c r="AZ618" i="1"/>
  <c r="AZ611" i="1"/>
  <c r="AZ614" i="1"/>
  <c r="AZ610" i="1"/>
  <c r="AZ626" i="1"/>
  <c r="AZ624" i="1"/>
  <c r="AZ609" i="1"/>
  <c r="AZ606" i="1"/>
  <c r="AZ605" i="1"/>
  <c r="AZ600" i="1"/>
  <c r="AZ598" i="1"/>
  <c r="AZ591" i="1"/>
  <c r="AZ620" i="1"/>
  <c r="AZ608" i="1"/>
  <c r="AZ627" i="1"/>
  <c r="AZ616" i="1"/>
  <c r="AZ612" i="1"/>
  <c r="AZ599" i="1"/>
  <c r="AZ596" i="1"/>
  <c r="AZ588" i="1"/>
  <c r="AZ585" i="1"/>
  <c r="AZ594" i="1"/>
  <c r="AZ592" i="1"/>
  <c r="AZ587" i="1"/>
  <c r="AZ582" i="1"/>
  <c r="AZ597" i="1"/>
  <c r="AZ590" i="1"/>
  <c r="AZ569" i="1"/>
  <c r="AZ603" i="1"/>
  <c r="AZ583" i="1"/>
  <c r="AZ581" i="1"/>
  <c r="AZ574" i="1"/>
  <c r="AZ566" i="1"/>
  <c r="AZ549" i="1"/>
  <c r="AZ593" i="1"/>
  <c r="AZ586" i="1"/>
  <c r="AZ580" i="1"/>
  <c r="AZ572" i="1"/>
  <c r="AZ565" i="1"/>
  <c r="AZ562" i="1"/>
  <c r="AZ559" i="1"/>
  <c r="AZ550" i="1"/>
  <c r="AZ601" i="1"/>
  <c r="AZ560" i="1"/>
  <c r="AZ558" i="1"/>
  <c r="AZ551" i="1"/>
  <c r="AZ602" i="1"/>
  <c r="AZ571" i="1"/>
  <c r="AZ567" i="1"/>
  <c r="AZ564" i="1"/>
  <c r="AZ552" i="1"/>
  <c r="AZ589" i="1"/>
  <c r="AZ584" i="1"/>
  <c r="AZ575" i="1"/>
  <c r="AZ553" i="1"/>
  <c r="AZ546" i="1"/>
  <c r="AZ579" i="1"/>
  <c r="AZ576" i="1"/>
  <c r="AZ573" i="1"/>
  <c r="AZ568" i="1"/>
  <c r="AZ554" i="1"/>
  <c r="AZ547" i="1"/>
  <c r="AZ526" i="1"/>
  <c r="AZ519" i="1"/>
  <c r="AZ538" i="1"/>
  <c r="AZ529" i="1"/>
  <c r="AZ528" i="1"/>
  <c r="AZ520" i="1"/>
  <c r="AZ555" i="1"/>
  <c r="AZ536" i="1"/>
  <c r="AZ522" i="1"/>
  <c r="AZ604" i="1"/>
  <c r="AZ545" i="1"/>
  <c r="AZ537" i="1"/>
  <c r="AZ531" i="1"/>
  <c r="AZ525" i="1"/>
  <c r="AZ521" i="1"/>
  <c r="AZ578" i="1"/>
  <c r="AZ556" i="1"/>
  <c r="AZ539" i="1"/>
  <c r="AZ532" i="1"/>
  <c r="AZ542" i="1"/>
  <c r="AZ533" i="1"/>
  <c r="AZ524" i="1"/>
  <c r="AZ541" i="1"/>
  <c r="AZ527" i="1"/>
  <c r="AZ513" i="1"/>
  <c r="AZ496" i="1"/>
  <c r="AZ492" i="1"/>
  <c r="AZ490" i="1"/>
  <c r="AZ534" i="1"/>
  <c r="AZ514" i="1"/>
  <c r="AZ509" i="1"/>
  <c r="AZ506" i="1"/>
  <c r="AZ503" i="1"/>
  <c r="AZ491" i="1"/>
  <c r="AZ523" i="1"/>
  <c r="AZ515" i="1"/>
  <c r="AZ510" i="1"/>
  <c r="AZ508" i="1"/>
  <c r="AZ507" i="1"/>
  <c r="AZ504" i="1"/>
  <c r="AZ502" i="1"/>
  <c r="AZ498" i="1"/>
  <c r="AZ489" i="1"/>
  <c r="AZ540" i="1"/>
  <c r="AZ516" i="1"/>
  <c r="AZ486" i="1"/>
  <c r="AZ517" i="1"/>
  <c r="AZ595" i="1"/>
  <c r="AZ518" i="1"/>
  <c r="AZ499" i="1"/>
  <c r="AZ495" i="1"/>
  <c r="AZ511" i="1"/>
  <c r="AZ483" i="1"/>
  <c r="AZ482" i="1"/>
  <c r="AZ477" i="1"/>
  <c r="AZ470" i="1"/>
  <c r="AZ467" i="1"/>
  <c r="AZ453" i="1"/>
  <c r="AZ481" i="1"/>
  <c r="AZ476" i="1"/>
  <c r="AZ471" i="1"/>
  <c r="AZ459" i="1"/>
  <c r="AZ452" i="1"/>
  <c r="AZ480" i="1"/>
  <c r="AZ479" i="1"/>
  <c r="AZ474" i="1"/>
  <c r="AZ472" i="1"/>
  <c r="AZ473" i="1"/>
  <c r="AZ466" i="1"/>
  <c r="AZ460" i="1"/>
  <c r="AZ493" i="1"/>
  <c r="AZ465" i="1"/>
  <c r="AZ464" i="1"/>
  <c r="AZ462" i="1"/>
  <c r="AZ455" i="1"/>
  <c r="AZ512" i="1"/>
  <c r="AZ497" i="1"/>
  <c r="AZ475" i="1"/>
  <c r="AZ469" i="1"/>
  <c r="AZ458" i="1"/>
  <c r="AZ442" i="1"/>
  <c r="AZ428" i="1"/>
  <c r="AZ427" i="1"/>
  <c r="AZ418" i="1"/>
  <c r="AZ405" i="1"/>
  <c r="AZ444" i="1"/>
  <c r="AZ440" i="1"/>
  <c r="AZ406" i="1"/>
  <c r="AZ396" i="1"/>
  <c r="AZ478" i="1"/>
  <c r="AZ468" i="1"/>
  <c r="AZ447" i="1"/>
  <c r="AZ443" i="1"/>
  <c r="AZ434" i="1"/>
  <c r="AZ431" i="1"/>
  <c r="AZ412" i="1"/>
  <c r="AZ410" i="1"/>
  <c r="AZ408" i="1"/>
  <c r="AZ399" i="1"/>
  <c r="AZ395" i="1"/>
  <c r="AZ445" i="1"/>
  <c r="AZ437" i="1"/>
  <c r="AZ436" i="1"/>
  <c r="AZ413" i="1"/>
  <c r="AZ411" i="1"/>
  <c r="AZ400" i="1"/>
  <c r="AZ398" i="1"/>
  <c r="AZ383" i="1"/>
  <c r="AZ448" i="1"/>
  <c r="AZ432" i="1"/>
  <c r="AZ417" i="1"/>
  <c r="AZ414" i="1"/>
  <c r="AZ401" i="1"/>
  <c r="AZ451" i="1"/>
  <c r="AZ446" i="1"/>
  <c r="AZ438" i="1"/>
  <c r="AZ424" i="1"/>
  <c r="AZ419" i="1"/>
  <c r="AZ416" i="1"/>
  <c r="AZ402" i="1"/>
  <c r="AZ397" i="1"/>
  <c r="AZ449" i="1"/>
  <c r="AZ441" i="1"/>
  <c r="AZ435" i="1"/>
  <c r="AZ429" i="1"/>
  <c r="AZ426" i="1"/>
  <c r="AZ425" i="1"/>
  <c r="AZ415" i="1"/>
  <c r="AZ403" i="1"/>
  <c r="AZ392" i="1"/>
  <c r="AZ357" i="1"/>
  <c r="AZ333" i="1"/>
  <c r="AZ331" i="1"/>
  <c r="AZ328" i="1"/>
  <c r="AZ404" i="1"/>
  <c r="AZ389" i="1"/>
  <c r="AZ385" i="1"/>
  <c r="AZ349" i="1"/>
  <c r="AZ347" i="1"/>
  <c r="AZ340" i="1"/>
  <c r="AZ327" i="1"/>
  <c r="AZ387" i="1"/>
  <c r="AZ378" i="1"/>
  <c r="AZ355" i="1"/>
  <c r="AZ346" i="1"/>
  <c r="AZ342" i="1"/>
  <c r="AZ341" i="1"/>
  <c r="AZ421" i="1"/>
  <c r="AZ393" i="1"/>
  <c r="AZ390" i="1"/>
  <c r="AZ377" i="1"/>
  <c r="AZ375" i="1"/>
  <c r="AZ367" i="1"/>
  <c r="AZ365" i="1"/>
  <c r="AZ359" i="1"/>
  <c r="AZ350" i="1"/>
  <c r="AZ386" i="1"/>
  <c r="AZ376" i="1"/>
  <c r="AZ368" i="1"/>
  <c r="AZ366" i="1"/>
  <c r="AZ364" i="1"/>
  <c r="AZ352" i="1"/>
  <c r="AZ345" i="1"/>
  <c r="AZ329" i="1"/>
  <c r="AZ325" i="1"/>
  <c r="AZ394" i="1"/>
  <c r="AZ379" i="1"/>
  <c r="AZ370" i="1"/>
  <c r="AZ356" i="1"/>
  <c r="AZ353" i="1"/>
  <c r="AZ351" i="1"/>
  <c r="AZ343" i="1"/>
  <c r="AZ337" i="1"/>
  <c r="AZ330" i="1"/>
  <c r="AZ391" i="1"/>
  <c r="AZ388" i="1"/>
  <c r="AZ374" i="1"/>
  <c r="AZ371" i="1"/>
  <c r="AZ369" i="1"/>
  <c r="AZ354" i="1"/>
  <c r="AZ326" i="1"/>
  <c r="AZ323" i="1"/>
  <c r="AZ311" i="1"/>
  <c r="AZ303" i="1"/>
  <c r="AZ284" i="1"/>
  <c r="AZ320" i="1"/>
  <c r="AZ313" i="1"/>
  <c r="AZ310" i="1"/>
  <c r="AZ308" i="1"/>
  <c r="AZ300" i="1"/>
  <c r="AZ289" i="1"/>
  <c r="AZ283" i="1"/>
  <c r="AZ274" i="1"/>
  <c r="AZ267" i="1"/>
  <c r="AZ258" i="1"/>
  <c r="AZ373" i="1"/>
  <c r="AZ307" i="1"/>
  <c r="AZ302" i="1"/>
  <c r="AZ301" i="1"/>
  <c r="AZ286" i="1"/>
  <c r="AZ273" i="1"/>
  <c r="AZ314" i="1"/>
  <c r="AZ306" i="1"/>
  <c r="AZ304" i="1"/>
  <c r="AZ291" i="1"/>
  <c r="AZ276" i="1"/>
  <c r="AZ264" i="1"/>
  <c r="AZ254" i="1"/>
  <c r="AZ252" i="1"/>
  <c r="AZ322" i="1"/>
  <c r="AZ305" i="1"/>
  <c r="AZ288" i="1"/>
  <c r="AZ265" i="1"/>
  <c r="AZ263" i="1"/>
  <c r="AZ260" i="1"/>
  <c r="AZ259" i="1"/>
  <c r="AZ318" i="1"/>
  <c r="AZ316" i="1"/>
  <c r="AZ315" i="1"/>
  <c r="AZ309" i="1"/>
  <c r="AZ298" i="1"/>
  <c r="AZ285" i="1"/>
  <c r="AZ270" i="1"/>
  <c r="AZ257" i="1"/>
  <c r="AZ317" i="1"/>
  <c r="AZ299" i="1"/>
  <c r="AZ294" i="1"/>
  <c r="AZ290" i="1"/>
  <c r="AZ282" i="1"/>
  <c r="AZ272" i="1"/>
  <c r="AZ269" i="1"/>
  <c r="AZ256" i="1"/>
  <c r="AZ430" i="1"/>
  <c r="AZ335" i="1"/>
  <c r="AZ247" i="1"/>
  <c r="AZ231" i="1"/>
  <c r="AZ218" i="1"/>
  <c r="AZ207" i="1"/>
  <c r="AZ255" i="1"/>
  <c r="AZ246" i="1"/>
  <c r="AZ244" i="1"/>
  <c r="AZ232" i="1"/>
  <c r="AZ224" i="1"/>
  <c r="AZ217" i="1"/>
  <c r="AZ209" i="1"/>
  <c r="AZ250" i="1"/>
  <c r="AZ226" i="1"/>
  <c r="AZ225" i="1"/>
  <c r="AZ223" i="1"/>
  <c r="AZ216" i="1"/>
  <c r="AZ208" i="1"/>
  <c r="AZ271" i="1"/>
  <c r="AZ234" i="1"/>
  <c r="AZ233" i="1"/>
  <c r="AZ219" i="1"/>
  <c r="AZ214" i="1"/>
  <c r="AZ324" i="1"/>
  <c r="AZ287" i="1"/>
  <c r="AZ253" i="1"/>
  <c r="AZ242" i="1"/>
  <c r="AZ237" i="1"/>
  <c r="AZ236" i="1"/>
  <c r="AZ235" i="1"/>
  <c r="AZ213" i="1"/>
  <c r="AZ212" i="1"/>
  <c r="AZ211" i="1"/>
  <c r="AZ210" i="1"/>
  <c r="AZ277" i="1"/>
  <c r="AZ245" i="1"/>
  <c r="AZ241" i="1"/>
  <c r="AZ229" i="1"/>
  <c r="AZ293" i="1"/>
  <c r="AZ251" i="1"/>
  <c r="AZ249" i="1"/>
  <c r="AZ243" i="1"/>
  <c r="AZ240" i="1"/>
  <c r="AZ230" i="1"/>
  <c r="AZ228" i="1"/>
  <c r="AZ221" i="1"/>
  <c r="AZ205" i="1"/>
  <c r="AZ248" i="1"/>
  <c r="AZ239" i="1"/>
  <c r="AZ238" i="1"/>
  <c r="AZ222" i="1"/>
  <c r="AZ206" i="1"/>
  <c r="AZ199" i="1"/>
  <c r="AZ193" i="1"/>
  <c r="AZ178" i="1"/>
  <c r="AZ151" i="1"/>
  <c r="AZ139" i="1"/>
  <c r="AZ136" i="1"/>
  <c r="AZ133" i="1"/>
  <c r="AZ179" i="1"/>
  <c r="AZ175" i="1"/>
  <c r="AZ161" i="1"/>
  <c r="AZ142" i="1"/>
  <c r="AZ191" i="1"/>
  <c r="AZ180" i="1"/>
  <c r="AZ169" i="1"/>
  <c r="AZ162" i="1"/>
  <c r="AZ132" i="1"/>
  <c r="AZ202" i="1"/>
  <c r="AZ361" i="1"/>
  <c r="AZ188" i="1"/>
  <c r="AZ186" i="1"/>
  <c r="AZ176" i="1"/>
  <c r="AZ165" i="1"/>
  <c r="AZ152" i="1"/>
  <c r="AZ140" i="1"/>
  <c r="AZ135" i="1"/>
  <c r="AZ134" i="1"/>
  <c r="AZ203" i="1"/>
  <c r="AZ185" i="1"/>
  <c r="AZ183" i="1"/>
  <c r="AZ172" i="1"/>
  <c r="AZ160" i="1"/>
  <c r="AZ159" i="1"/>
  <c r="AZ204" i="1"/>
  <c r="AZ201" i="1"/>
  <c r="AZ184" i="1"/>
  <c r="AZ182" i="1"/>
  <c r="AZ173" i="1"/>
  <c r="AZ158" i="1"/>
  <c r="AZ150" i="1"/>
  <c r="AZ144" i="1"/>
  <c r="AZ198" i="1"/>
  <c r="AZ195" i="1"/>
  <c r="AZ189" i="1"/>
  <c r="AZ181" i="1"/>
  <c r="AZ177" i="1"/>
  <c r="AZ174" i="1"/>
  <c r="AZ157" i="1"/>
  <c r="AZ156" i="1"/>
  <c r="AZ155" i="1"/>
  <c r="AZ153" i="1"/>
  <c r="AZ141" i="1"/>
  <c r="AZ127" i="1"/>
  <c r="AZ123" i="1"/>
  <c r="AZ117" i="1"/>
  <c r="AZ87" i="1"/>
  <c r="AZ85" i="1"/>
  <c r="AZ83" i="1"/>
  <c r="AZ147" i="1"/>
  <c r="AZ145" i="1"/>
  <c r="AZ137" i="1"/>
  <c r="AZ115" i="1"/>
  <c r="AZ98" i="1"/>
  <c r="AZ91" i="1"/>
  <c r="AZ84" i="1"/>
  <c r="AZ70" i="1"/>
  <c r="AZ65" i="1"/>
  <c r="AZ200" i="1"/>
  <c r="AZ154" i="1"/>
  <c r="AZ113" i="1"/>
  <c r="AZ106" i="1"/>
  <c r="AZ103" i="1"/>
  <c r="AZ102" i="1"/>
  <c r="AZ99" i="1"/>
  <c r="AZ90" i="1"/>
  <c r="AZ74" i="1"/>
  <c r="AZ73" i="1"/>
  <c r="AZ66" i="1"/>
  <c r="AZ196" i="1"/>
  <c r="AZ122" i="1"/>
  <c r="AZ118" i="1"/>
  <c r="AZ107" i="1"/>
  <c r="AZ101" i="1"/>
  <c r="AZ89" i="1"/>
  <c r="AZ119" i="1"/>
  <c r="AZ108" i="1"/>
  <c r="AZ194" i="1"/>
  <c r="AZ125" i="1"/>
  <c r="AZ121" i="1"/>
  <c r="AZ97" i="1"/>
  <c r="AZ94" i="1"/>
  <c r="AZ92" i="1"/>
  <c r="AZ81" i="1"/>
  <c r="AZ62" i="1"/>
  <c r="AZ190" i="1"/>
  <c r="AZ168" i="1"/>
  <c r="AZ131" i="1"/>
  <c r="AZ126" i="1"/>
  <c r="AZ112" i="1"/>
  <c r="AZ111" i="1"/>
  <c r="AZ105" i="1"/>
  <c r="AZ104" i="1"/>
  <c r="AZ96" i="1"/>
  <c r="AZ197" i="1"/>
  <c r="AZ71" i="1"/>
  <c r="AZ50" i="1"/>
  <c r="AZ45" i="1"/>
  <c r="AZ42" i="1"/>
  <c r="AZ40" i="1"/>
  <c r="AZ129" i="1"/>
  <c r="AZ58" i="1"/>
  <c r="AZ51" i="1"/>
  <c r="AZ39" i="1"/>
  <c r="AZ120" i="1"/>
  <c r="AZ100" i="1"/>
  <c r="AZ52" i="1"/>
  <c r="AZ38" i="1"/>
  <c r="AZ29" i="1"/>
  <c r="AZ13" i="1"/>
  <c r="AZ12" i="1"/>
  <c r="AZ72" i="1"/>
  <c r="AZ63" i="1"/>
  <c r="AZ53" i="1"/>
  <c r="AZ43" i="1"/>
  <c r="AZ76" i="1"/>
  <c r="AZ67" i="1"/>
  <c r="AZ64" i="1"/>
  <c r="AZ54" i="1"/>
  <c r="AZ46" i="1"/>
  <c r="AZ36" i="1"/>
  <c r="AZ124" i="1"/>
  <c r="AZ116" i="1"/>
  <c r="AZ60" i="1"/>
  <c r="AZ55" i="1"/>
  <c r="AZ47" i="1"/>
  <c r="AZ37" i="1"/>
  <c r="AZ34" i="1"/>
  <c r="AZ32" i="1"/>
  <c r="AZ8" i="1"/>
  <c r="AZ109" i="1"/>
  <c r="AZ95" i="1"/>
  <c r="AZ75" i="1"/>
  <c r="AZ56" i="1"/>
  <c r="AZ48" i="1"/>
  <c r="AZ35" i="1"/>
  <c r="AZ21" i="1"/>
  <c r="AZ18" i="1"/>
  <c r="AZ82" i="1"/>
  <c r="AZ80" i="1"/>
  <c r="AZ78" i="1"/>
  <c r="AZ59" i="1"/>
  <c r="AZ57" i="1"/>
  <c r="AZ49" i="1"/>
  <c r="AZ44" i="1"/>
  <c r="AZ23" i="1"/>
  <c r="AZ20" i="1"/>
  <c r="AZ26" i="1"/>
  <c r="AZ5" i="1"/>
  <c r="AZ30" i="1"/>
  <c r="AZ10" i="1"/>
  <c r="AZ4" i="1"/>
  <c r="AZ3" i="1"/>
  <c r="AZ15" i="1"/>
  <c r="AZ14" i="1"/>
  <c r="W23" i="31"/>
  <c r="AZ33" i="1"/>
  <c r="AZ11" i="1"/>
  <c r="W22" i="31"/>
  <c r="AZ7" i="1"/>
  <c r="W21" i="31"/>
  <c r="AZ24" i="1"/>
  <c r="AZ6" i="1"/>
  <c r="W20" i="31"/>
  <c r="AZ19" i="1"/>
  <c r="AZ16" i="1"/>
  <c r="AZ22" i="1"/>
  <c r="AZ166" i="1"/>
  <c r="AZ543" i="1"/>
  <c r="AZ561" i="1"/>
  <c r="AZ570" i="1"/>
  <c r="AZ607" i="1"/>
  <c r="AZ332" i="1"/>
  <c r="AZ148" i="1"/>
  <c r="AZ372" i="1"/>
  <c r="AZ69" i="1"/>
  <c r="AZ266" i="1"/>
  <c r="AZ275" i="1"/>
  <c r="AZ548" i="1"/>
  <c r="AZ149" i="1"/>
  <c r="AZ281" i="1"/>
  <c r="AZ77" i="1"/>
  <c r="AZ500" i="1"/>
  <c r="AZ461" i="1"/>
  <c r="AZ339" i="1"/>
  <c r="AZ360" i="1"/>
  <c r="AZ635" i="1"/>
  <c r="AZ262" i="1"/>
  <c r="AZ439" i="1"/>
  <c r="AZ363" i="1"/>
  <c r="AZ28" i="1"/>
  <c r="AZ171" i="1"/>
  <c r="AZ25" i="1"/>
  <c r="AZ494" i="1"/>
  <c r="AZ380" i="1"/>
  <c r="AZ321" i="1"/>
  <c r="AZ295" i="1"/>
  <c r="AZ268" i="1"/>
  <c r="AZ79" i="1"/>
  <c r="AZ167" i="1"/>
  <c r="AZ422" i="1"/>
  <c r="AZ280" i="1"/>
  <c r="AZ420" i="1"/>
  <c r="AZ164" i="1"/>
  <c r="AZ557" i="1"/>
  <c r="AZ88" i="1"/>
  <c r="AZ362" i="1"/>
  <c r="AZ297" i="1"/>
  <c r="AZ296" i="1"/>
  <c r="AZ613" i="1"/>
  <c r="AZ215" i="1"/>
  <c r="AZ488" i="1"/>
  <c r="AZ381" i="1"/>
  <c r="AZ645" i="1"/>
  <c r="AZ279" i="1"/>
  <c r="AZ9" i="1"/>
  <c r="AZ384" i="1"/>
  <c r="AZ163" i="1"/>
  <c r="AZ110" i="1"/>
  <c r="AZ227" i="1"/>
  <c r="AZ344" i="1"/>
  <c r="AZ130" i="1"/>
  <c r="AZ577" i="1"/>
  <c r="AZ31" i="1"/>
  <c r="AZ485" i="1"/>
  <c r="AZ261" i="1"/>
  <c r="AZ423" i="1"/>
  <c r="AZ292" i="1"/>
  <c r="AZ41" i="1"/>
  <c r="AZ563" i="1"/>
  <c r="AZ220" i="1"/>
  <c r="AZ661" i="1"/>
  <c r="AZ278" i="1"/>
  <c r="AZ17" i="1"/>
  <c r="AZ456" i="1"/>
  <c r="AZ623" i="1"/>
  <c r="AZ312" i="1"/>
  <c r="AZ128" i="1"/>
  <c r="AZ68" i="1"/>
  <c r="AZ382" i="1"/>
  <c r="AZ646" i="1"/>
  <c r="AZ358" i="1"/>
  <c r="AZ544" i="1"/>
  <c r="AZ143" i="1"/>
  <c r="AZ530" i="1"/>
  <c r="AZ463" i="1"/>
  <c r="AZ138" i="1"/>
  <c r="AZ336" i="1"/>
  <c r="AZ622" i="1"/>
  <c r="AZ319" i="1"/>
  <c r="AZ450" i="1"/>
  <c r="AZ170" i="1"/>
  <c r="AZ338" i="1"/>
  <c r="AZ348" i="1"/>
  <c r="AZ27" i="1"/>
  <c r="AZ484" i="1"/>
  <c r="AZ487" i="1"/>
  <c r="W264" i="31"/>
  <c r="V264" i="31" s="1"/>
  <c r="W119" i="31"/>
  <c r="V119" i="31" s="1"/>
  <c r="Y344" i="31"/>
  <c r="Y361" i="31"/>
  <c r="W344" i="31"/>
  <c r="V344" i="31" s="1"/>
  <c r="Y97" i="31"/>
  <c r="W360" i="31"/>
  <c r="V360" i="31" s="1"/>
  <c r="W189" i="31"/>
  <c r="V189" i="31" s="1"/>
  <c r="W359" i="31"/>
  <c r="V359" i="31" s="1"/>
  <c r="W174" i="31"/>
  <c r="V174" i="31" s="1"/>
  <c r="W346" i="31"/>
  <c r="V346" i="31" s="1"/>
  <c r="W126" i="31"/>
  <c r="V126" i="31" s="1"/>
  <c r="W384" i="31"/>
  <c r="V384" i="31" s="1"/>
  <c r="W383" i="31"/>
  <c r="V383" i="31" s="1"/>
  <c r="W386" i="31"/>
  <c r="V386" i="31" s="1"/>
  <c r="W340" i="31"/>
  <c r="V340" i="31" s="1"/>
  <c r="Y364" i="31"/>
  <c r="Y370" i="31"/>
  <c r="W77" i="31"/>
  <c r="V77" i="31" s="1"/>
  <c r="Y357" i="31"/>
  <c r="Y265" i="31"/>
  <c r="Y348" i="31"/>
  <c r="Y371" i="31"/>
  <c r="Y196" i="31"/>
  <c r="Y334" i="31"/>
  <c r="Y353" i="31"/>
  <c r="Y148" i="31"/>
  <c r="Y130" i="31"/>
  <c r="Y222" i="31"/>
  <c r="Y132" i="31"/>
  <c r="Y195" i="31"/>
  <c r="Y216" i="31"/>
  <c r="Y200" i="31"/>
  <c r="Y291" i="31"/>
  <c r="Y217" i="31"/>
  <c r="Y199" i="31"/>
  <c r="Y285" i="31"/>
  <c r="Y201" i="31"/>
  <c r="Y269" i="31"/>
  <c r="Y286" i="31"/>
  <c r="Y268" i="31"/>
  <c r="Y153" i="31"/>
  <c r="Y270" i="31"/>
  <c r="Y333" i="31"/>
  <c r="Y147" i="31"/>
  <c r="Y264" i="31"/>
  <c r="Y131" i="31"/>
  <c r="Y362" i="31"/>
  <c r="Y365" i="31"/>
  <c r="Y292" i="31"/>
  <c r="Y223" i="31"/>
  <c r="Y308" i="31"/>
  <c r="Y154" i="31"/>
  <c r="Y239" i="31"/>
  <c r="Y170" i="31"/>
  <c r="Y301" i="31"/>
  <c r="Y232" i="31"/>
  <c r="Y163" i="31"/>
  <c r="Y304" i="31"/>
  <c r="Y252" i="31"/>
  <c r="Y189" i="31"/>
  <c r="Y140" i="31"/>
  <c r="Y331" i="31"/>
  <c r="Y282" i="31"/>
  <c r="Y227" i="31"/>
  <c r="Y179" i="31"/>
  <c r="Y321" i="31"/>
  <c r="Y258" i="31"/>
  <c r="Y209" i="31"/>
  <c r="Y146" i="31"/>
  <c r="Y296" i="31"/>
  <c r="Y248" i="31"/>
  <c r="Y188" i="31"/>
  <c r="Y327" i="31"/>
  <c r="Y278" i="31"/>
  <c r="Y215" i="31"/>
  <c r="Y166" i="31"/>
  <c r="Y317" i="31"/>
  <c r="Y257" i="31"/>
  <c r="Y193" i="31"/>
  <c r="Y144" i="31"/>
  <c r="Y284" i="31"/>
  <c r="Y235" i="31"/>
  <c r="Y183" i="31"/>
  <c r="Y326" i="31"/>
  <c r="Y262" i="31"/>
  <c r="Y213" i="31"/>
  <c r="Y158" i="31"/>
  <c r="Y382" i="31"/>
  <c r="Y342" i="31"/>
  <c r="Y384" i="31"/>
  <c r="Y366" i="31"/>
  <c r="Y380" i="31"/>
  <c r="Y237" i="31"/>
  <c r="Y105" i="31"/>
  <c r="Y381" i="31"/>
  <c r="Y376" i="31"/>
  <c r="Y100" i="31"/>
  <c r="Y104" i="31"/>
  <c r="AZ2" i="1"/>
  <c r="Y385" i="31"/>
  <c r="Y368" i="31"/>
  <c r="Y94" i="31"/>
  <c r="Y87" i="31"/>
  <c r="Y102" i="31"/>
  <c r="Y245" i="31"/>
  <c r="Y352" i="31"/>
  <c r="Y176" i="31"/>
  <c r="Y373" i="31"/>
  <c r="Y314" i="31"/>
  <c r="Y203" i="31"/>
  <c r="Y134" i="31"/>
  <c r="Y272" i="31"/>
  <c r="Y369" i="31"/>
  <c r="Y383" i="31"/>
  <c r="Y345" i="31"/>
  <c r="Y372" i="31"/>
  <c r="Y351" i="31"/>
  <c r="Y375" i="31"/>
  <c r="Y324" i="31"/>
  <c r="Y307" i="31"/>
  <c r="Y297" i="31"/>
  <c r="Y287" i="31"/>
  <c r="Y274" i="31"/>
  <c r="Y261" i="31"/>
  <c r="Y250" i="31"/>
  <c r="Y238" i="31"/>
  <c r="Y226" i="31"/>
  <c r="Y214" i="31"/>
  <c r="Y204" i="31"/>
  <c r="Y185" i="31"/>
  <c r="Y174" i="31"/>
  <c r="Y162" i="31"/>
  <c r="Y152" i="31"/>
  <c r="Y139" i="31"/>
  <c r="Y128" i="31"/>
  <c r="Y120" i="31"/>
  <c r="Y114" i="31"/>
  <c r="Y106" i="31"/>
  <c r="Y89" i="31"/>
  <c r="Y81" i="31"/>
  <c r="Y69" i="31"/>
  <c r="Y60" i="31"/>
  <c r="Y51" i="31"/>
  <c r="Y40" i="31"/>
  <c r="Y28" i="31"/>
  <c r="Y360" i="31"/>
  <c r="Y354" i="31"/>
  <c r="Y347" i="31"/>
  <c r="Y340" i="31"/>
  <c r="Y336" i="31"/>
  <c r="Y330" i="31"/>
  <c r="Y319" i="31"/>
  <c r="Y313" i="31"/>
  <c r="Y302" i="31"/>
  <c r="Y279" i="31"/>
  <c r="Y267" i="31"/>
  <c r="Y255" i="31"/>
  <c r="Y244" i="31"/>
  <c r="Y231" i="31"/>
  <c r="Y221" i="31"/>
  <c r="Y208" i="31"/>
  <c r="Y197" i="31"/>
  <c r="Y191" i="31"/>
  <c r="Y180" i="31"/>
  <c r="Y168" i="31"/>
  <c r="Y157" i="31"/>
  <c r="Y145" i="31"/>
  <c r="Y135" i="31"/>
  <c r="Y124" i="31"/>
  <c r="Y116" i="31"/>
  <c r="Y110" i="31"/>
  <c r="Y98" i="31"/>
  <c r="Y93" i="31"/>
  <c r="Y76" i="31"/>
  <c r="Y66" i="31"/>
  <c r="Y55" i="31"/>
  <c r="Y45" i="31"/>
  <c r="Y36" i="31"/>
  <c r="Y359" i="31"/>
  <c r="Y300" i="31"/>
  <c r="Y283" i="31"/>
  <c r="Y273" i="31"/>
  <c r="Y260" i="31"/>
  <c r="Y249" i="31"/>
  <c r="Y236" i="31"/>
  <c r="Y225" i="31"/>
  <c r="Y212" i="31"/>
  <c r="Y202" i="31"/>
  <c r="Y190" i="31"/>
  <c r="Y178" i="31"/>
  <c r="Y167" i="31"/>
  <c r="Y156" i="31"/>
  <c r="Y143" i="31"/>
  <c r="Y133" i="31"/>
  <c r="Y123" i="31"/>
  <c r="Y115" i="31"/>
  <c r="Y109" i="31"/>
  <c r="Y96" i="31"/>
  <c r="Y88" i="31"/>
  <c r="Y80" i="31"/>
  <c r="Y57" i="31"/>
  <c r="Y49" i="31"/>
  <c r="Y39" i="31"/>
  <c r="Y29" i="31"/>
  <c r="Y379" i="31"/>
  <c r="Y374" i="31"/>
  <c r="Y346" i="31"/>
  <c r="Y339" i="31"/>
  <c r="Y335" i="31"/>
  <c r="Y329" i="31"/>
  <c r="Y323" i="31"/>
  <c r="Y318" i="31"/>
  <c r="Y312" i="31"/>
  <c r="Y306" i="31"/>
  <c r="Y295" i="31"/>
  <c r="Y290" i="31"/>
  <c r="Y277" i="31"/>
  <c r="Y266" i="31"/>
  <c r="Y254" i="31"/>
  <c r="Y243" i="31"/>
  <c r="Y230" i="31"/>
  <c r="Y220" i="31"/>
  <c r="Y207" i="31"/>
  <c r="Y184" i="31"/>
  <c r="Y172" i="31"/>
  <c r="Y161" i="31"/>
  <c r="Y151" i="31"/>
  <c r="Y138" i="31"/>
  <c r="Y127" i="31"/>
  <c r="Y119" i="31"/>
  <c r="Y113" i="31"/>
  <c r="Y101" i="31"/>
  <c r="Y92" i="31"/>
  <c r="Y84" i="31"/>
  <c r="Y74" i="31"/>
  <c r="Y64" i="31"/>
  <c r="Y54" i="31"/>
  <c r="Y44" i="31"/>
  <c r="Y35" i="31"/>
  <c r="Y367" i="31"/>
  <c r="Y322" i="31"/>
  <c r="Y305" i="31"/>
  <c r="Y294" i="31"/>
  <c r="Y281" i="31"/>
  <c r="Y271" i="31"/>
  <c r="Y259" i="31"/>
  <c r="Y247" i="31"/>
  <c r="Y234" i="31"/>
  <c r="Y242" i="31"/>
  <c r="Y211" i="31"/>
  <c r="Y187" i="31"/>
  <c r="Y177" i="31"/>
  <c r="Y165" i="31"/>
  <c r="Y173" i="31"/>
  <c r="Y142" i="31"/>
  <c r="Y122" i="31"/>
  <c r="Y108" i="31"/>
  <c r="Y86" i="31"/>
  <c r="Y73" i="31"/>
  <c r="Y63" i="31"/>
  <c r="Y53" i="31"/>
  <c r="Y41" i="31"/>
  <c r="Y33" i="31"/>
  <c r="Y378" i="31"/>
  <c r="Y356" i="31"/>
  <c r="Y350" i="31"/>
  <c r="Y343" i="31"/>
  <c r="Y338" i="31"/>
  <c r="Y328" i="31"/>
  <c r="Y316" i="31"/>
  <c r="Y310" i="31"/>
  <c r="Y299" i="31"/>
  <c r="Y289" i="31"/>
  <c r="Y276" i="31"/>
  <c r="Y253" i="31"/>
  <c r="Y241" i="31"/>
  <c r="Y229" i="31"/>
  <c r="Y219" i="31"/>
  <c r="Y206" i="31"/>
  <c r="Y194" i="31"/>
  <c r="Y182" i="31"/>
  <c r="Y171" i="31"/>
  <c r="Y160" i="31"/>
  <c r="Y150" i="31"/>
  <c r="Y137" i="31"/>
  <c r="Y126" i="31"/>
  <c r="Y118" i="31"/>
  <c r="Y112" i="31"/>
  <c r="Y91" i="31"/>
  <c r="Y83" i="31"/>
  <c r="Y79" i="31"/>
  <c r="Y68" i="31"/>
  <c r="Y48" i="31"/>
  <c r="Y38" i="31"/>
  <c r="Y298" i="31"/>
  <c r="Y280" i="31"/>
  <c r="Y256" i="31"/>
  <c r="Y246" i="31"/>
  <c r="Y233" i="31"/>
  <c r="Y210" i="31"/>
  <c r="Y198" i="31"/>
  <c r="Y186" i="31"/>
  <c r="Y175" i="31"/>
  <c r="Y164" i="31"/>
  <c r="Y141" i="31"/>
  <c r="Y129" i="31"/>
  <c r="Y121" i="31"/>
  <c r="Y107" i="31"/>
  <c r="Y95" i="31"/>
  <c r="Y85" i="31"/>
  <c r="Y77" i="31"/>
  <c r="Y67" i="31"/>
  <c r="Y56" i="31"/>
  <c r="Y46" i="31"/>
  <c r="Y37" i="31"/>
  <c r="Y30" i="31"/>
  <c r="Y386" i="31"/>
  <c r="Y377" i="31"/>
  <c r="Y355" i="31"/>
  <c r="Y349" i="31"/>
  <c r="Y341" i="31"/>
  <c r="Y337" i="31"/>
  <c r="Y332" i="31"/>
  <c r="Y325" i="31"/>
  <c r="Y320" i="31"/>
  <c r="Y315" i="31"/>
  <c r="Y309" i="31"/>
  <c r="Y303" i="31"/>
  <c r="Y311" i="31"/>
  <c r="Y288" i="31"/>
  <c r="Y275" i="31"/>
  <c r="Y263" i="31"/>
  <c r="Y251" i="31"/>
  <c r="Y240" i="31"/>
  <c r="Y228" i="31"/>
  <c r="Y218" i="31"/>
  <c r="Y205" i="31"/>
  <c r="Y192" i="31"/>
  <c r="Y181" i="31"/>
  <c r="Y169" i="31"/>
  <c r="Y159" i="31"/>
  <c r="Y149" i="31"/>
  <c r="Y136" i="31"/>
  <c r="Y125" i="31"/>
  <c r="Y117" i="31"/>
  <c r="Y111" i="31"/>
  <c r="Y99" i="31"/>
  <c r="Y90" i="31"/>
  <c r="Y82" i="31"/>
  <c r="Y72" i="31"/>
  <c r="Y61" i="31"/>
  <c r="Y52" i="31"/>
  <c r="Y32" i="31"/>
  <c r="Y8" i="31"/>
  <c r="Y4" i="31"/>
  <c r="Y23" i="31"/>
  <c r="Y21" i="31"/>
  <c r="Y19" i="31"/>
  <c r="Y17" i="31"/>
  <c r="Y11" i="31"/>
  <c r="Y7" i="31"/>
  <c r="Y3" i="31"/>
  <c r="Y14" i="31"/>
  <c r="Y10" i="31"/>
  <c r="Y6" i="31"/>
  <c r="Y22" i="31"/>
  <c r="Y20" i="31"/>
  <c r="Y18" i="31"/>
  <c r="Y16" i="31"/>
  <c r="Y13" i="31"/>
  <c r="Y9" i="31"/>
  <c r="Y5" i="31"/>
  <c r="Y24" i="31"/>
  <c r="Y12" i="31"/>
  <c r="Y15"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116" i="31" l="1" a="1"/>
  <c r="G116" i="31" s="1"/>
  <c r="I116" i="31" s="1"/>
  <c r="G119" i="31" a="1"/>
  <c r="G119" i="31" s="1"/>
  <c r="I119" i="31" s="1"/>
  <c r="B121" i="31" a="1"/>
  <c r="B121" i="31" s="1"/>
  <c r="D121" i="31" s="1"/>
  <c r="B126" i="31" a="1"/>
  <c r="B126" i="31" s="1"/>
  <c r="D126" i="31" s="1"/>
  <c r="B128" i="31" a="1"/>
  <c r="B128" i="31" s="1"/>
  <c r="D128" i="31" s="1"/>
  <c r="B113" i="31" a="1"/>
  <c r="B113" i="31" s="1"/>
  <c r="D113" i="31" s="1"/>
  <c r="B119" i="31" a="1"/>
  <c r="B119" i="31" s="1"/>
  <c r="D119" i="31" s="1"/>
  <c r="B122" i="31" a="1"/>
  <c r="B122" i="31" s="1"/>
  <c r="D122" i="31" s="1"/>
  <c r="B125" i="31" a="1"/>
  <c r="B125" i="31" s="1"/>
  <c r="D125" i="31" s="1"/>
  <c r="G115" i="31" a="1"/>
  <c r="G115" i="31" s="1"/>
  <c r="I115" i="31" s="1"/>
  <c r="G118" i="31" a="1"/>
  <c r="G118" i="31" s="1"/>
  <c r="I118" i="31" s="1"/>
  <c r="G121" i="31" a="1"/>
  <c r="G121" i="31" s="1"/>
  <c r="I121" i="31" s="1"/>
  <c r="G113" i="31" a="1"/>
  <c r="G113" i="31" s="1"/>
  <c r="I113" i="31" s="1"/>
  <c r="B115" i="31" a="1"/>
  <c r="B115" i="31" s="1"/>
  <c r="D115" i="31" s="1"/>
  <c r="B124" i="31" a="1"/>
  <c r="B124" i="31" s="1"/>
  <c r="D124" i="31" s="1"/>
  <c r="G120" i="31" a="1"/>
  <c r="G120" i="31" s="1"/>
  <c r="I120" i="31" s="1"/>
  <c r="G114" i="31" a="1"/>
  <c r="G114" i="31" s="1"/>
  <c r="I114" i="31" s="1"/>
  <c r="B123" i="31" a="1"/>
  <c r="B123" i="31" s="1"/>
  <c r="D123" i="31" s="1"/>
  <c r="B118" i="31" a="1"/>
  <c r="B118" i="31" s="1"/>
  <c r="D118" i="31" s="1"/>
  <c r="B120" i="31" a="1"/>
  <c r="B120" i="31" s="1"/>
  <c r="D120" i="31" s="1"/>
  <c r="G122" i="31" a="1"/>
  <c r="G122" i="31" s="1"/>
  <c r="I122" i="31" s="1"/>
  <c r="G127" i="31" a="1"/>
  <c r="G127" i="31" s="1"/>
  <c r="I127" i="31" s="1"/>
  <c r="G117" i="31" a="1"/>
  <c r="G117" i="31" s="1"/>
  <c r="I117" i="31" s="1"/>
  <c r="B117" i="31" a="1"/>
  <c r="B117" i="31" s="1"/>
  <c r="D117" i="31" s="1"/>
  <c r="G124" i="31" a="1"/>
  <c r="G124" i="31" s="1"/>
  <c r="I124" i="31" s="1"/>
  <c r="G126" i="31" a="1"/>
  <c r="G126" i="31" s="1"/>
  <c r="I126" i="31" s="1"/>
  <c r="B127" i="31" a="1"/>
  <c r="B127" i="31" s="1"/>
  <c r="D127" i="31" s="1"/>
  <c r="B114" i="31" a="1"/>
  <c r="B114" i="31" s="1"/>
  <c r="D114" i="31" s="1"/>
  <c r="B116" i="31" a="1"/>
  <c r="B116" i="31" s="1"/>
  <c r="D116" i="31" s="1"/>
  <c r="G123" i="31" a="1"/>
  <c r="G123" i="31" s="1"/>
  <c r="I123" i="31" s="1"/>
  <c r="G125" i="31" a="1"/>
  <c r="G125" i="31" s="1"/>
  <c r="I125" i="31" s="1"/>
  <c r="G128" i="31" a="1"/>
  <c r="G128" i="31" s="1"/>
  <c r="I128" i="31" s="1"/>
  <c r="V19" i="31"/>
  <c r="G82" i="31" a="1"/>
  <c r="G82" i="31" s="1"/>
  <c r="I82" i="31" s="1"/>
  <c r="B82" i="31" a="1"/>
  <c r="B82" i="31" s="1"/>
  <c r="D82" i="31" s="1"/>
  <c r="V18" i="31"/>
  <c r="W357" i="31"/>
  <c r="V357" i="31" s="1"/>
  <c r="W146" i="31"/>
  <c r="V146" i="31" s="1"/>
  <c r="G89" i="31" a="1"/>
  <c r="G89" i="31" s="1"/>
  <c r="I89" i="31" s="1"/>
  <c r="B89" i="31" a="1"/>
  <c r="B89" i="31" s="1"/>
  <c r="D89" i="31" s="1"/>
  <c r="G77" i="31" a="1"/>
  <c r="G77" i="31" s="1"/>
  <c r="I77" i="31" s="1"/>
  <c r="G78" i="31" a="1"/>
  <c r="G78" i="31" s="1"/>
  <c r="I78" i="31" s="1"/>
  <c r="G76" i="31" a="1"/>
  <c r="G76" i="31" s="1"/>
  <c r="I76" i="31" s="1"/>
  <c r="G79" i="31" a="1"/>
  <c r="G79" i="31" s="1"/>
  <c r="I79" i="31" s="1"/>
  <c r="B83" i="31" a="1"/>
  <c r="B83" i="31" s="1"/>
  <c r="D83" i="31" s="1"/>
  <c r="B86" i="31" a="1"/>
  <c r="B86" i="31" s="1"/>
  <c r="D86"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4" i="31" a="1"/>
  <c r="G94" i="31" s="1"/>
  <c r="I94" i="31" s="1"/>
  <c r="G95" i="31" a="1"/>
  <c r="G95" i="31" s="1"/>
  <c r="I95" i="31" s="1"/>
  <c r="G96" i="31" a="1"/>
  <c r="G96" i="31" s="1"/>
  <c r="I96" i="31" s="1"/>
  <c r="B98" i="31" a="1"/>
  <c r="B98" i="31" s="1"/>
  <c r="D98" i="31" s="1"/>
  <c r="B99" i="31" a="1"/>
  <c r="B99" i="31" s="1"/>
  <c r="D99" i="31" s="1"/>
  <c r="B96" i="31" a="1"/>
  <c r="B96" i="31" s="1"/>
  <c r="D96" i="31" s="1"/>
  <c r="B94" i="31" a="1"/>
  <c r="B94" i="31" s="1"/>
  <c r="D94"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90" i="31" a="1"/>
  <c r="G90" i="31" s="1"/>
  <c r="I90" i="31" s="1"/>
  <c r="G91" i="31" a="1"/>
  <c r="G91" i="31" s="1"/>
  <c r="I91" i="31" s="1"/>
  <c r="G92" i="31" a="1"/>
  <c r="G92" i="31" s="1"/>
  <c r="I92" i="31" s="1"/>
  <c r="G93" i="31" a="1"/>
  <c r="G93" i="31" s="1"/>
  <c r="I93" i="31" s="1"/>
  <c r="B95" i="31" a="1"/>
  <c r="B95" i="31" s="1"/>
  <c r="D95" i="31" s="1"/>
  <c r="B91" i="31" a="1"/>
  <c r="B91" i="31" s="1"/>
  <c r="D91" i="31" s="1"/>
  <c r="B88" i="31" a="1"/>
  <c r="B88" i="31" s="1"/>
  <c r="D88"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5" i="31" a="1"/>
  <c r="G85" i="31" s="1"/>
  <c r="I85" i="31" s="1"/>
  <c r="G86" i="31" a="1"/>
  <c r="G86" i="31" s="1"/>
  <c r="I86" i="31" s="1"/>
  <c r="G87" i="31" a="1"/>
  <c r="G87" i="31" s="1"/>
  <c r="I87" i="31" s="1"/>
  <c r="G88" i="31" a="1"/>
  <c r="G88" i="31" s="1"/>
  <c r="I88" i="31" s="1"/>
  <c r="B92" i="31" a="1"/>
  <c r="B92" i="31" s="1"/>
  <c r="D92" i="31" s="1"/>
  <c r="B93" i="31" a="1"/>
  <c r="B93" i="31" s="1"/>
  <c r="D93" i="31" s="1"/>
  <c r="B85" i="31" a="1"/>
  <c r="B85" i="31" s="1"/>
  <c r="D85" i="31" s="1"/>
  <c r="B84" i="31" a="1"/>
  <c r="B84" i="31" s="1"/>
  <c r="D84"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3" i="31" a="1"/>
  <c r="G83" i="31" s="1"/>
  <c r="I83" i="31" s="1"/>
  <c r="G81" i="31" a="1"/>
  <c r="G81" i="31" s="1"/>
  <c r="I81" i="31" s="1"/>
  <c r="G84" i="31" a="1"/>
  <c r="G84" i="31" s="1"/>
  <c r="I84" i="31" s="1"/>
  <c r="B87" i="31" a="1"/>
  <c r="B87" i="31" s="1"/>
  <c r="D87" i="31" s="1"/>
  <c r="B90" i="31" a="1"/>
  <c r="B90" i="31" s="1"/>
  <c r="D90"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368" i="31"/>
  <c r="V368" i="31" s="1"/>
  <c r="W94" i="31"/>
  <c r="V94" i="31" s="1"/>
  <c r="V17" i="31"/>
  <c r="W102" i="31"/>
  <c r="V102" i="31" s="1"/>
  <c r="W352" i="31"/>
  <c r="V352" i="31" s="1"/>
  <c r="W272" i="31"/>
  <c r="V272" i="31" s="1"/>
  <c r="W134" i="31"/>
  <c r="V134"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H128" i="31" l="1"/>
  <c r="C117" i="31"/>
  <c r="H120" i="31"/>
  <c r="C122" i="31"/>
  <c r="H125" i="31"/>
  <c r="H117" i="31"/>
  <c r="C124" i="31"/>
  <c r="C119" i="31"/>
  <c r="H123" i="31"/>
  <c r="H127" i="31"/>
  <c r="C115" i="31"/>
  <c r="C113" i="31"/>
  <c r="C116" i="31"/>
  <c r="H122" i="31"/>
  <c r="H113" i="31"/>
  <c r="C128" i="31"/>
  <c r="C114" i="31"/>
  <c r="C120" i="31"/>
  <c r="H121" i="31"/>
  <c r="C126" i="31"/>
  <c r="C127" i="31"/>
  <c r="C118" i="31"/>
  <c r="H118" i="31"/>
  <c r="C121" i="31"/>
  <c r="H126" i="31"/>
  <c r="C123" i="31"/>
  <c r="H115" i="31"/>
  <c r="H119" i="31"/>
  <c r="H124" i="31"/>
  <c r="H114" i="31"/>
  <c r="C125" i="31"/>
  <c r="H116" i="31"/>
  <c r="C82" i="31"/>
  <c r="H82" i="31"/>
  <c r="C89" i="31"/>
  <c r="H89" i="31"/>
  <c r="C46" i="31"/>
  <c r="H44" i="31"/>
  <c r="H80" i="31"/>
  <c r="H47" i="31"/>
  <c r="H88" i="31"/>
  <c r="H66" i="31"/>
  <c r="C91" i="31"/>
  <c r="H45" i="31"/>
  <c r="C48" i="31"/>
  <c r="H95" i="31"/>
  <c r="C49" i="31"/>
  <c r="C73" i="31"/>
  <c r="H53" i="31"/>
  <c r="C56" i="31"/>
  <c r="H70" i="31"/>
  <c r="C59" i="31"/>
  <c r="C78" i="31"/>
  <c r="C65" i="31"/>
  <c r="C75" i="31"/>
  <c r="H26" i="31"/>
  <c r="C79" i="31"/>
  <c r="H37" i="31"/>
  <c r="C40" i="31"/>
  <c r="H87" i="31"/>
  <c r="C43" i="31"/>
  <c r="C26" i="31"/>
  <c r="H24" i="31"/>
  <c r="C51" i="31"/>
  <c r="C71" i="31"/>
  <c r="C34" i="31"/>
  <c r="H32" i="31"/>
  <c r="H69" i="31"/>
  <c r="H35" i="31"/>
  <c r="H75" i="31"/>
  <c r="H54" i="31"/>
  <c r="C76" i="31"/>
  <c r="H58" i="31"/>
  <c r="C80" i="31"/>
  <c r="C29" i="31"/>
  <c r="C28" i="31"/>
  <c r="H86" i="31"/>
  <c r="C53" i="31"/>
  <c r="C95" i="31"/>
  <c r="C58" i="31"/>
  <c r="H56" i="31"/>
  <c r="H94" i="31"/>
  <c r="H27" i="31"/>
  <c r="H67" i="31"/>
  <c r="C66" i="31"/>
  <c r="H64" i="31"/>
  <c r="H25" i="31"/>
  <c r="C68" i="31"/>
  <c r="H72" i="31"/>
  <c r="C31" i="31"/>
  <c r="C86" i="31"/>
  <c r="C35" i="31"/>
  <c r="C90" i="31"/>
  <c r="C50" i="31"/>
  <c r="H48" i="31"/>
  <c r="H85" i="31"/>
  <c r="H51" i="31"/>
  <c r="H93" i="31"/>
  <c r="H38" i="31"/>
  <c r="C94" i="31"/>
  <c r="C45" i="31"/>
  <c r="H59" i="31"/>
  <c r="H100" i="31"/>
  <c r="H46" i="31"/>
  <c r="C100" i="31"/>
  <c r="H57" i="31"/>
  <c r="C60" i="31"/>
  <c r="H74" i="31"/>
  <c r="C63" i="31"/>
  <c r="C83" i="31"/>
  <c r="C67" i="31"/>
  <c r="C87" i="31"/>
  <c r="H30" i="31"/>
  <c r="C84" i="31"/>
  <c r="H41" i="31"/>
  <c r="C44" i="31"/>
  <c r="H92" i="31"/>
  <c r="C37" i="31"/>
  <c r="C96" i="31"/>
  <c r="H49" i="31"/>
  <c r="C52" i="31"/>
  <c r="H99" i="31"/>
  <c r="C77" i="31"/>
  <c r="C38" i="31"/>
  <c r="H36" i="31"/>
  <c r="H73" i="31"/>
  <c r="H39" i="31"/>
  <c r="H79" i="31"/>
  <c r="H43" i="31"/>
  <c r="H84" i="31"/>
  <c r="H62" i="31"/>
  <c r="C85" i="31"/>
  <c r="C57" i="31"/>
  <c r="C36" i="31"/>
  <c r="H91" i="31"/>
  <c r="C47" i="31"/>
  <c r="C99" i="31"/>
  <c r="C30" i="31"/>
  <c r="H28" i="31"/>
  <c r="H98" i="31"/>
  <c r="C55" i="31"/>
  <c r="C74" i="31"/>
  <c r="C33" i="31"/>
  <c r="C70" i="31"/>
  <c r="H29" i="31"/>
  <c r="C24" i="31"/>
  <c r="H76" i="31"/>
  <c r="H33" i="31"/>
  <c r="C32" i="31"/>
  <c r="H81" i="31"/>
  <c r="C39" i="31"/>
  <c r="C93" i="31"/>
  <c r="C54" i="31"/>
  <c r="H52" i="31"/>
  <c r="H90" i="31"/>
  <c r="H23" i="31"/>
  <c r="C98" i="31"/>
  <c r="C62" i="31"/>
  <c r="H60" i="31"/>
  <c r="H97" i="31"/>
  <c r="H31" i="31"/>
  <c r="H71" i="31"/>
  <c r="H50" i="31"/>
  <c r="C72" i="31"/>
  <c r="H61" i="31"/>
  <c r="C64" i="31"/>
  <c r="H78" i="31"/>
  <c r="H65" i="31"/>
  <c r="C69" i="31"/>
  <c r="H83" i="31"/>
  <c r="C41" i="31"/>
  <c r="C92" i="31"/>
  <c r="H34" i="31"/>
  <c r="C88"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S86" i="1" l="1"/>
  <c r="AX86" i="1"/>
  <c r="AV86" i="1"/>
  <c r="AW187" i="1"/>
  <c r="AS187" i="1"/>
  <c r="AI187" i="1"/>
  <c r="AS535" i="1"/>
  <c r="AX535" i="1"/>
  <c r="AG535" i="1"/>
  <c r="AU457" i="1"/>
  <c r="AK457" i="1"/>
  <c r="AV457" i="1"/>
  <c r="AK86" i="1"/>
  <c r="AP86" i="1"/>
  <c r="AN86" i="1"/>
  <c r="AB187" i="1"/>
  <c r="AO187" i="1"/>
  <c r="AF187" i="1"/>
  <c r="AK535" i="1"/>
  <c r="AP535" i="1"/>
  <c r="AM457" i="1"/>
  <c r="AC457" i="1"/>
  <c r="AN457" i="1"/>
  <c r="AR86" i="1"/>
  <c r="AW86" i="1"/>
  <c r="AT86" i="1"/>
  <c r="AG187" i="1"/>
  <c r="AC187" i="1"/>
  <c r="AD187" i="1"/>
  <c r="AR535" i="1"/>
  <c r="AT535" i="1"/>
  <c r="AN535" i="1"/>
  <c r="AR457" i="1"/>
  <c r="AX457" i="1"/>
  <c r="AK61" i="1"/>
  <c r="AP61" i="1"/>
  <c r="AL187" i="1"/>
  <c r="AW535" i="1"/>
  <c r="AD457" i="1"/>
  <c r="AO457" i="1"/>
  <c r="AE61" i="1"/>
  <c r="AH86" i="1"/>
  <c r="AT187" i="1"/>
  <c r="AP187" i="1"/>
  <c r="AV535" i="1"/>
  <c r="AP457" i="1"/>
  <c r="AF61" i="1"/>
  <c r="AJ86" i="1"/>
  <c r="AO86" i="1"/>
  <c r="AL86" i="1"/>
  <c r="AJ187" i="1"/>
  <c r="AM187" i="1"/>
  <c r="AN187" i="1"/>
  <c r="AJ535" i="1"/>
  <c r="AL535" i="1"/>
  <c r="AF535" i="1"/>
  <c r="AT457" i="1"/>
  <c r="AJ457" i="1"/>
  <c r="AH457" i="1"/>
  <c r="AC61" i="1"/>
  <c r="AH61" i="1"/>
  <c r="AU61" i="1"/>
  <c r="AQ86" i="1"/>
  <c r="AM86" i="1"/>
  <c r="AR187" i="1"/>
  <c r="AK187" i="1"/>
  <c r="AQ535" i="1"/>
  <c r="AM535" i="1"/>
  <c r="AQ457" i="1"/>
  <c r="AJ61" i="1"/>
  <c r="AC86" i="1"/>
  <c r="AX187" i="1"/>
  <c r="AH535" i="1"/>
  <c r="AF457" i="1"/>
  <c r="AB86" i="1"/>
  <c r="AG86" i="1"/>
  <c r="AU86" i="1"/>
  <c r="AH187" i="1"/>
  <c r="AQ187" i="1"/>
  <c r="AB535" i="1"/>
  <c r="AD535" i="1"/>
  <c r="AU535" i="1"/>
  <c r="AL457" i="1"/>
  <c r="AB457" i="1"/>
  <c r="AW457" i="1"/>
  <c r="AR61" i="1"/>
  <c r="AW61" i="1"/>
  <c r="AM61" i="1"/>
  <c r="AO61" i="1"/>
  <c r="AF86" i="1"/>
  <c r="AC535" i="1"/>
  <c r="AE457" i="1"/>
  <c r="AS61" i="1"/>
  <c r="AX61" i="1"/>
  <c r="AI86" i="1"/>
  <c r="AD86" i="1"/>
  <c r="AE86" i="1"/>
  <c r="AE187" i="1"/>
  <c r="AU187" i="1"/>
  <c r="AV187" i="1"/>
  <c r="AI535" i="1"/>
  <c r="AO535" i="1"/>
  <c r="AE535" i="1"/>
  <c r="AS457" i="1"/>
  <c r="AI457" i="1"/>
  <c r="AG457" i="1"/>
  <c r="AB61" i="1"/>
  <c r="AG61" i="1"/>
  <c r="AT61" i="1"/>
  <c r="AQ61" i="1"/>
  <c r="AV61" i="1"/>
  <c r="AL61" i="1"/>
  <c r="AI61" i="1"/>
  <c r="AN61" i="1"/>
  <c r="AD61" i="1"/>
  <c r="AG454" i="1"/>
  <c r="AC454" i="1"/>
  <c r="AX454" i="1"/>
  <c r="AO407" i="1"/>
  <c r="AT407" i="1"/>
  <c r="AK334" i="1"/>
  <c r="AO334" i="1"/>
  <c r="AU409" i="1"/>
  <c r="AC409" i="1"/>
  <c r="AS433" i="1"/>
  <c r="AO433" i="1"/>
  <c r="AB454" i="1"/>
  <c r="AM454" i="1"/>
  <c r="AK454" i="1"/>
  <c r="AG407" i="1"/>
  <c r="AL407" i="1"/>
  <c r="AB407" i="1"/>
  <c r="AC334" i="1"/>
  <c r="AG334" i="1"/>
  <c r="AT334" i="1"/>
  <c r="AX409" i="1"/>
  <c r="AI409" i="1"/>
  <c r="AK433" i="1"/>
  <c r="AG433" i="1"/>
  <c r="AS454" i="1"/>
  <c r="AO454" i="1"/>
  <c r="AH454" i="1"/>
  <c r="AQ407" i="1"/>
  <c r="AV407" i="1"/>
  <c r="AD407" i="1"/>
  <c r="AQ334" i="1"/>
  <c r="AM334" i="1"/>
  <c r="AW409" i="1"/>
  <c r="AE409" i="1"/>
  <c r="AH409" i="1"/>
  <c r="AU433" i="1"/>
  <c r="AC433" i="1"/>
  <c r="AN433" i="1"/>
  <c r="AT454" i="1"/>
  <c r="AJ454" i="1"/>
  <c r="AI407" i="1"/>
  <c r="AN407" i="1"/>
  <c r="AS407" i="1"/>
  <c r="AR334" i="1"/>
  <c r="AI334" i="1"/>
  <c r="AD334" i="1"/>
  <c r="AO409" i="1"/>
  <c r="AT409" i="1"/>
  <c r="AM433" i="1"/>
  <c r="AF433" i="1"/>
  <c r="AL454" i="1"/>
  <c r="AE454" i="1"/>
  <c r="AP454" i="1"/>
  <c r="AX407" i="1"/>
  <c r="AF407" i="1"/>
  <c r="AK407" i="1"/>
  <c r="AJ334" i="1"/>
  <c r="AX334" i="1"/>
  <c r="AV334" i="1"/>
  <c r="AG409" i="1"/>
  <c r="AL409" i="1"/>
  <c r="AR409" i="1"/>
  <c r="AE433" i="1"/>
  <c r="AR433" i="1"/>
  <c r="AX433" i="1"/>
  <c r="AD454" i="1"/>
  <c r="AW454" i="1"/>
  <c r="AN454" i="1"/>
  <c r="AP407" i="1"/>
  <c r="AU407" i="1"/>
  <c r="AC407" i="1"/>
  <c r="AB334" i="1"/>
  <c r="AP334" i="1"/>
  <c r="AN334" i="1"/>
  <c r="AV409" i="1"/>
  <c r="AD409" i="1"/>
  <c r="AJ409" i="1"/>
  <c r="AT433" i="1"/>
  <c r="AJ433" i="1"/>
  <c r="AP433" i="1"/>
  <c r="AQ454" i="1"/>
  <c r="AU454" i="1"/>
  <c r="AF454" i="1"/>
  <c r="AW407" i="1"/>
  <c r="AE407" i="1"/>
  <c r="AR407" i="1"/>
  <c r="AS334" i="1"/>
  <c r="AW334" i="1"/>
  <c r="AU334" i="1"/>
  <c r="AF409" i="1"/>
  <c r="AK409" i="1"/>
  <c r="AP409" i="1"/>
  <c r="AD433" i="1"/>
  <c r="AQ433" i="1"/>
  <c r="AW433" i="1"/>
  <c r="AJ407" i="1"/>
  <c r="AE334" i="1"/>
  <c r="AQ409" i="1"/>
  <c r="AI433" i="1"/>
  <c r="AM409" i="1"/>
  <c r="AV433" i="1"/>
  <c r="AV454" i="1"/>
  <c r="AR454" i="1"/>
  <c r="AI454" i="1"/>
  <c r="AH407" i="1"/>
  <c r="AM407" i="1"/>
  <c r="AL334" i="1"/>
  <c r="AH334" i="1"/>
  <c r="AF334" i="1"/>
  <c r="AN409" i="1"/>
  <c r="AS409" i="1"/>
  <c r="AB409" i="1"/>
  <c r="AL433" i="1"/>
  <c r="AB433" i="1"/>
  <c r="AH433" i="1"/>
  <c r="AS505" i="1"/>
  <c r="AI505" i="1"/>
  <c r="AN505" i="1"/>
  <c r="AK505" i="1"/>
  <c r="AX505" i="1"/>
  <c r="AF505" i="1"/>
  <c r="AJ505" i="1"/>
  <c r="AT505" i="1"/>
  <c r="AV505" i="1"/>
  <c r="AC505" i="1"/>
  <c r="AP505" i="1"/>
  <c r="AU505" i="1"/>
  <c r="AG505" i="1"/>
  <c r="AD505" i="1"/>
  <c r="AH505" i="1"/>
  <c r="AM505" i="1"/>
  <c r="AR505" i="1"/>
  <c r="AW505" i="1"/>
  <c r="AE505" i="1"/>
  <c r="AO505" i="1"/>
  <c r="AB505" i="1"/>
  <c r="AL505" i="1"/>
  <c r="AQ505" i="1"/>
  <c r="AW501" i="1"/>
  <c r="AF501" i="1"/>
  <c r="AX501" i="1"/>
  <c r="AV501" i="1"/>
  <c r="AO501" i="1"/>
  <c r="AG501" i="1"/>
  <c r="AL501" i="1"/>
  <c r="AN501" i="1"/>
  <c r="AH501" i="1"/>
  <c r="AS501" i="1"/>
  <c r="AI501" i="1"/>
  <c r="AU501" i="1"/>
  <c r="AC501" i="1"/>
  <c r="AQ501" i="1"/>
  <c r="AT501" i="1"/>
  <c r="AK501" i="1"/>
  <c r="AP501" i="1"/>
  <c r="AM501" i="1"/>
  <c r="AE501" i="1"/>
  <c r="AR501" i="1"/>
  <c r="AJ501" i="1"/>
  <c r="AD501" i="1"/>
  <c r="AB501" i="1"/>
  <c r="AP161" i="1"/>
  <c r="AD161" i="1"/>
  <c r="AI161" i="1"/>
  <c r="AB3" i="1"/>
  <c r="AF3" i="1"/>
  <c r="AS3" i="1"/>
  <c r="AQ3" i="1"/>
  <c r="AD207" i="1"/>
  <c r="AH207" i="1"/>
  <c r="AF207" i="1"/>
  <c r="AU581" i="1"/>
  <c r="AD581" i="1"/>
  <c r="AW581" i="1"/>
  <c r="AR581" i="1"/>
  <c r="AQ616" i="1"/>
  <c r="AK616" i="1"/>
  <c r="AI617" i="1"/>
  <c r="AW617" i="1"/>
  <c r="AV617" i="1"/>
  <c r="AH365" i="1"/>
  <c r="AQ365" i="1"/>
  <c r="AB365" i="1"/>
  <c r="AH115" i="1"/>
  <c r="AW115" i="1"/>
  <c r="AJ115" i="1"/>
  <c r="AO115" i="1"/>
  <c r="AB677" i="1"/>
  <c r="AN677" i="1"/>
  <c r="AJ427" i="1"/>
  <c r="AH427" i="1"/>
  <c r="AL112" i="1"/>
  <c r="AJ112" i="1"/>
  <c r="AO112" i="1"/>
  <c r="AB588" i="1"/>
  <c r="AD588" i="1"/>
  <c r="AI588" i="1"/>
  <c r="AD232" i="1"/>
  <c r="AE232" i="1"/>
  <c r="AB232" i="1"/>
  <c r="AJ232" i="1"/>
  <c r="AH553" i="1"/>
  <c r="AR553" i="1"/>
  <c r="AN553" i="1"/>
  <c r="AV553" i="1"/>
  <c r="AT555" i="1"/>
  <c r="AG555" i="1"/>
  <c r="AC555" i="1"/>
  <c r="AK555" i="1"/>
  <c r="AX517" i="1"/>
  <c r="AE517" i="1"/>
  <c r="AD121" i="1"/>
  <c r="AG121" i="1"/>
  <c r="AJ121" i="1"/>
  <c r="AC121" i="1"/>
  <c r="AK557" i="1"/>
  <c r="AD557" i="1"/>
  <c r="AT557" i="1"/>
  <c r="AJ594" i="1"/>
  <c r="AI594" i="1"/>
  <c r="AX594" i="1"/>
  <c r="AQ594" i="1"/>
  <c r="AO131" i="1"/>
  <c r="AS131" i="1"/>
  <c r="AI131" i="1"/>
  <c r="AR385" i="1"/>
  <c r="AF385" i="1"/>
  <c r="AC385" i="1"/>
  <c r="AE648" i="1"/>
  <c r="AR648" i="1"/>
  <c r="AO648" i="1"/>
  <c r="AQ493" i="1"/>
  <c r="AM493" i="1"/>
  <c r="AK493" i="1"/>
  <c r="AP76" i="1"/>
  <c r="AU76" i="1"/>
  <c r="AK76" i="1"/>
  <c r="AH589" i="1"/>
  <c r="AN589" i="1"/>
  <c r="AV589" i="1"/>
  <c r="AR199" i="1"/>
  <c r="AK199" i="1"/>
  <c r="AQ199" i="1"/>
  <c r="AF139" i="1"/>
  <c r="AW139" i="1"/>
  <c r="AK139" i="1"/>
  <c r="AB161" i="1"/>
  <c r="AE161" i="1"/>
  <c r="AC161" i="1"/>
  <c r="AL3" i="1"/>
  <c r="AP3" i="1"/>
  <c r="AG3" i="1"/>
  <c r="AM207" i="1"/>
  <c r="AJ207" i="1"/>
  <c r="AO207" i="1"/>
  <c r="AS207" i="1"/>
  <c r="AB581" i="1"/>
  <c r="AH581" i="1"/>
  <c r="AR616" i="1"/>
  <c r="AG616" i="1"/>
  <c r="AD616" i="1"/>
  <c r="AP617" i="1"/>
  <c r="AU617" i="1"/>
  <c r="AV365" i="1"/>
  <c r="AI365" i="1"/>
  <c r="AD365" i="1"/>
  <c r="AT365" i="1"/>
  <c r="AD115" i="1"/>
  <c r="AR115" i="1"/>
  <c r="AS677" i="1"/>
  <c r="AI677" i="1"/>
  <c r="AG677" i="1"/>
  <c r="AF677" i="1"/>
  <c r="AG427" i="1"/>
  <c r="AE427" i="1"/>
  <c r="AC427" i="1"/>
  <c r="AX112" i="1"/>
  <c r="AR112" i="1"/>
  <c r="AC112" i="1"/>
  <c r="AV588" i="1"/>
  <c r="AH588" i="1"/>
  <c r="AC588" i="1"/>
  <c r="AE588" i="1"/>
  <c r="AX232" i="1"/>
  <c r="AC232" i="1"/>
  <c r="AV232" i="1"/>
  <c r="AI232" i="1"/>
  <c r="AL553" i="1"/>
  <c r="AJ553" i="1"/>
  <c r="AQ553" i="1"/>
  <c r="AX555" i="1"/>
  <c r="AF555" i="1"/>
  <c r="AW555" i="1"/>
  <c r="AJ555" i="1"/>
  <c r="AU517" i="1"/>
  <c r="AM517" i="1"/>
  <c r="AW517" i="1"/>
  <c r="AP121" i="1"/>
  <c r="AN121" i="1"/>
  <c r="AB121" i="1"/>
  <c r="AN557" i="1"/>
  <c r="AQ557" i="1"/>
  <c r="AN161" i="1"/>
  <c r="AK161" i="1"/>
  <c r="AJ3" i="1"/>
  <c r="AW3" i="1"/>
  <c r="AT207" i="1"/>
  <c r="AQ207" i="1"/>
  <c r="AK581" i="1"/>
  <c r="AX616" i="1"/>
  <c r="AV616" i="1"/>
  <c r="AS616" i="1"/>
  <c r="AR617" i="1"/>
  <c r="AE617" i="1"/>
  <c r="AF365" i="1"/>
  <c r="AK365" i="1"/>
  <c r="AN115" i="1"/>
  <c r="AE115" i="1"/>
  <c r="AM677" i="1"/>
  <c r="AR427" i="1"/>
  <c r="AN427" i="1"/>
  <c r="AT427" i="1"/>
  <c r="AE112" i="1"/>
  <c r="AK112" i="1"/>
  <c r="AQ588" i="1"/>
  <c r="AT588" i="1"/>
  <c r="AU232" i="1"/>
  <c r="AE553" i="1"/>
  <c r="AD555" i="1"/>
  <c r="AO555" i="1"/>
  <c r="AL517" i="1"/>
  <c r="AC517" i="1"/>
  <c r="AP517" i="1"/>
  <c r="AO121" i="1"/>
  <c r="AV557" i="1"/>
  <c r="AB557" i="1"/>
  <c r="AV594" i="1"/>
  <c r="AH594" i="1"/>
  <c r="AK594" i="1"/>
  <c r="AH131" i="1"/>
  <c r="AL131" i="1"/>
  <c r="AQ131" i="1"/>
  <c r="AI385" i="1"/>
  <c r="AW385" i="1"/>
  <c r="AB385" i="1"/>
  <c r="AI648" i="1"/>
  <c r="AX648" i="1"/>
  <c r="AO493" i="1"/>
  <c r="AE493" i="1"/>
  <c r="AW76" i="1"/>
  <c r="AL589" i="1"/>
  <c r="AG589" i="1"/>
  <c r="AJ589" i="1"/>
  <c r="AD199" i="1"/>
  <c r="AV199" i="1"/>
  <c r="AS139" i="1"/>
  <c r="AP139" i="1"/>
  <c r="AL139" i="1"/>
  <c r="AD148" i="1"/>
  <c r="AJ148" i="1"/>
  <c r="AX148" i="1"/>
  <c r="AL79" i="1"/>
  <c r="AR79" i="1"/>
  <c r="AX79" i="1"/>
  <c r="AN79" i="1"/>
  <c r="AP394" i="1"/>
  <c r="AF394" i="1"/>
  <c r="AM394" i="1"/>
  <c r="AT394" i="1"/>
  <c r="AI394" i="1"/>
  <c r="AH335" i="1"/>
  <c r="AT335" i="1"/>
  <c r="AM335" i="1"/>
  <c r="AI147" i="1"/>
  <c r="AX147" i="1"/>
  <c r="AL147" i="1"/>
  <c r="AJ521" i="1"/>
  <c r="AG521" i="1"/>
  <c r="AM521" i="1"/>
  <c r="AP599" i="1"/>
  <c r="AW599" i="1"/>
  <c r="AQ599" i="1"/>
  <c r="AL369" i="1"/>
  <c r="AM369" i="1"/>
  <c r="AU297" i="1"/>
  <c r="AB297" i="1"/>
  <c r="AP297" i="1"/>
  <c r="AH167" i="1"/>
  <c r="AQ161" i="1"/>
  <c r="AO161" i="1"/>
  <c r="AV161" i="1"/>
  <c r="AH3" i="1"/>
  <c r="AE3" i="1"/>
  <c r="AM3" i="1"/>
  <c r="AR207" i="1"/>
  <c r="AN207" i="1"/>
  <c r="AT581" i="1"/>
  <c r="AC616" i="1"/>
  <c r="AG617" i="1"/>
  <c r="AJ617" i="1"/>
  <c r="AM365" i="1"/>
  <c r="AX115" i="1"/>
  <c r="AM115" i="1"/>
  <c r="AI115" i="1"/>
  <c r="AC677" i="1"/>
  <c r="AH677" i="1"/>
  <c r="AX427" i="1"/>
  <c r="AM427" i="1"/>
  <c r="AT112" i="1"/>
  <c r="AI112" i="1"/>
  <c r="AW112" i="1"/>
  <c r="AR588" i="1"/>
  <c r="AX588" i="1"/>
  <c r="AU588" i="1"/>
  <c r="AR232" i="1"/>
  <c r="AP555" i="1"/>
  <c r="AI555" i="1"/>
  <c r="AN555" i="1"/>
  <c r="AU555" i="1"/>
  <c r="AF121" i="1"/>
  <c r="AE121" i="1"/>
  <c r="AS557" i="1"/>
  <c r="AI557" i="1"/>
  <c r="AO557" i="1"/>
  <c r="AO594" i="1"/>
  <c r="AW594" i="1"/>
  <c r="AG131" i="1"/>
  <c r="AC131" i="1"/>
  <c r="AF131" i="1"/>
  <c r="AP385" i="1"/>
  <c r="AU648" i="1"/>
  <c r="AC648" i="1"/>
  <c r="AG648" i="1"/>
  <c r="AH648" i="1"/>
  <c r="AN493" i="1"/>
  <c r="AH493" i="1"/>
  <c r="AB76" i="1"/>
  <c r="AV76" i="1"/>
  <c r="AD76" i="1"/>
  <c r="AP589" i="1"/>
  <c r="AC589" i="1"/>
  <c r="AK589" i="1"/>
  <c r="AX199" i="1"/>
  <c r="AG199" i="1"/>
  <c r="AN199" i="1"/>
  <c r="AR139" i="1"/>
  <c r="AO139" i="1"/>
  <c r="AT139" i="1"/>
  <c r="AC148" i="1"/>
  <c r="AW148" i="1"/>
  <c r="AS79" i="1"/>
  <c r="AM79" i="1"/>
  <c r="AQ394" i="1"/>
  <c r="AN394" i="1"/>
  <c r="AB335" i="1"/>
  <c r="AG335" i="1"/>
  <c r="AV147" i="1"/>
  <c r="AH147" i="1"/>
  <c r="AK147" i="1"/>
  <c r="AI521" i="1"/>
  <c r="AE521" i="1"/>
  <c r="AW521" i="1"/>
  <c r="AN599" i="1"/>
  <c r="AI599" i="1"/>
  <c r="AB599" i="1"/>
  <c r="AJ369" i="1"/>
  <c r="AQ369" i="1"/>
  <c r="AW369" i="1"/>
  <c r="AK297" i="1"/>
  <c r="AQ297" i="1"/>
  <c r="AF297" i="1"/>
  <c r="AM161" i="1"/>
  <c r="AD3" i="1"/>
  <c r="AI3" i="1"/>
  <c r="AO3" i="1"/>
  <c r="AB207" i="1"/>
  <c r="AI207" i="1"/>
  <c r="AL581" i="1"/>
  <c r="AP616" i="1"/>
  <c r="AF616" i="1"/>
  <c r="AF617" i="1"/>
  <c r="AX365" i="1"/>
  <c r="AE365" i="1"/>
  <c r="AP115" i="1"/>
  <c r="AV115" i="1"/>
  <c r="AX677" i="1"/>
  <c r="AS427" i="1"/>
  <c r="AF427" i="1"/>
  <c r="AL427" i="1"/>
  <c r="AU112" i="1"/>
  <c r="AM112" i="1"/>
  <c r="AS588" i="1"/>
  <c r="AP588" i="1"/>
  <c r="AH232" i="1"/>
  <c r="AM232" i="1"/>
  <c r="AG232" i="1"/>
  <c r="AX553" i="1"/>
  <c r="AG553" i="1"/>
  <c r="AW553" i="1"/>
  <c r="AE555" i="1"/>
  <c r="AT517" i="1"/>
  <c r="AX557" i="1"/>
  <c r="AR594" i="1"/>
  <c r="AS594" i="1"/>
  <c r="AM131" i="1"/>
  <c r="AH385" i="1"/>
  <c r="AV385" i="1"/>
  <c r="AL648" i="1"/>
  <c r="AQ648" i="1"/>
  <c r="AV493" i="1"/>
  <c r="AT493" i="1"/>
  <c r="AO76" i="1"/>
  <c r="AL76" i="1"/>
  <c r="AI589" i="1"/>
  <c r="AU589" i="1"/>
  <c r="AB199" i="1"/>
  <c r="AF199" i="1"/>
  <c r="AG139" i="1"/>
  <c r="AB139" i="1"/>
  <c r="AB148" i="1"/>
  <c r="AG148" i="1"/>
  <c r="AQ79" i="1"/>
  <c r="AO79" i="1"/>
  <c r="AX394" i="1"/>
  <c r="AW394" i="1"/>
  <c r="AU394" i="1"/>
  <c r="AJ394" i="1"/>
  <c r="AP335" i="1"/>
  <c r="AD335" i="1"/>
  <c r="AN147" i="1"/>
  <c r="AG147" i="1"/>
  <c r="AU147" i="1"/>
  <c r="AQ521" i="1"/>
  <c r="AD521" i="1"/>
  <c r="AX599" i="1"/>
  <c r="AU599" i="1"/>
  <c r="AM599" i="1"/>
  <c r="AF369" i="1"/>
  <c r="AX369" i="1"/>
  <c r="AC297" i="1"/>
  <c r="AM167" i="1"/>
  <c r="AJ167" i="1"/>
  <c r="AG167" i="1"/>
  <c r="AR42" i="1"/>
  <c r="AF42" i="1"/>
  <c r="AU42" i="1"/>
  <c r="AW364" i="1"/>
  <c r="AI364" i="1"/>
  <c r="AR523" i="1"/>
  <c r="AT523" i="1"/>
  <c r="AT254" i="1"/>
  <c r="AG254" i="1"/>
  <c r="AM254" i="1"/>
  <c r="AP244" i="1"/>
  <c r="AI244" i="1"/>
  <c r="AV244" i="1"/>
  <c r="AN62" i="1"/>
  <c r="AS62" i="1"/>
  <c r="AP62" i="1"/>
  <c r="AI62" i="1"/>
  <c r="AX46" i="1"/>
  <c r="AE46" i="1"/>
  <c r="AD34" i="1"/>
  <c r="AI34" i="1"/>
  <c r="AC34" i="1"/>
  <c r="AU441" i="1"/>
  <c r="AJ441" i="1"/>
  <c r="AO441" i="1"/>
  <c r="AI442" i="1"/>
  <c r="AR442" i="1"/>
  <c r="AU506" i="1"/>
  <c r="AS506" i="1"/>
  <c r="AH448" i="1"/>
  <c r="AJ448" i="1"/>
  <c r="AC448" i="1"/>
  <c r="AR72" i="1"/>
  <c r="AW72" i="1"/>
  <c r="AE72" i="1"/>
  <c r="AE372" i="1"/>
  <c r="AM372" i="1"/>
  <c r="AU372" i="1"/>
  <c r="AW255" i="1"/>
  <c r="AC255" i="1"/>
  <c r="AP255" i="1"/>
  <c r="AP367" i="1"/>
  <c r="AW367" i="1"/>
  <c r="AT396" i="1"/>
  <c r="AW396" i="1"/>
  <c r="AH396" i="1"/>
  <c r="AK217" i="1"/>
  <c r="AH217" i="1"/>
  <c r="AD217" i="1"/>
  <c r="AC537" i="1"/>
  <c r="AF537" i="1"/>
  <c r="AI537" i="1"/>
  <c r="AB540" i="1"/>
  <c r="AK540" i="1"/>
  <c r="AO69" i="1"/>
  <c r="AE69" i="1"/>
  <c r="AK69" i="1"/>
  <c r="AQ69" i="1"/>
  <c r="AE136" i="1"/>
  <c r="AJ157" i="1"/>
  <c r="AX157" i="1"/>
  <c r="AD157" i="1"/>
  <c r="AN399" i="1"/>
  <c r="AQ399" i="1"/>
  <c r="AB399" i="1"/>
  <c r="AG399" i="1"/>
  <c r="AT337" i="1"/>
  <c r="AB337" i="1"/>
  <c r="AG337" i="1"/>
  <c r="AX664" i="1"/>
  <c r="AI664" i="1"/>
  <c r="AT45" i="1"/>
  <c r="AX45" i="1"/>
  <c r="AR182" i="1"/>
  <c r="AN182" i="1"/>
  <c r="AT182" i="1"/>
  <c r="AO282" i="1"/>
  <c r="AK282" i="1"/>
  <c r="AR631" i="1"/>
  <c r="AU631" i="1"/>
  <c r="AR4" i="1"/>
  <c r="AF4" i="1"/>
  <c r="AE4" i="1"/>
  <c r="AX375" i="1"/>
  <c r="AL375" i="1"/>
  <c r="AU375" i="1"/>
  <c r="AH161" i="1"/>
  <c r="AT161" i="1"/>
  <c r="AU207" i="1"/>
  <c r="AP207" i="1"/>
  <c r="AQ581" i="1"/>
  <c r="AP581" i="1"/>
  <c r="AV581" i="1"/>
  <c r="AL616" i="1"/>
  <c r="AD617" i="1"/>
  <c r="AB617" i="1"/>
  <c r="AS365" i="1"/>
  <c r="AW365" i="1"/>
  <c r="AU115" i="1"/>
  <c r="AR677" i="1"/>
  <c r="AW677" i="1"/>
  <c r="AV677" i="1"/>
  <c r="AQ427" i="1"/>
  <c r="AD112" i="1"/>
  <c r="AQ112" i="1"/>
  <c r="AV112" i="1"/>
  <c r="AO588" i="1"/>
  <c r="AT232" i="1"/>
  <c r="AK232" i="1"/>
  <c r="AU553" i="1"/>
  <c r="AO553" i="1"/>
  <c r="AS555" i="1"/>
  <c r="AJ517" i="1"/>
  <c r="AF517" i="1"/>
  <c r="AO517" i="1"/>
  <c r="AT121" i="1"/>
  <c r="AV121" i="1"/>
  <c r="AW557" i="1"/>
  <c r="AP557" i="1"/>
  <c r="AC557" i="1"/>
  <c r="AF594" i="1"/>
  <c r="AD594" i="1"/>
  <c r="AX131" i="1"/>
  <c r="AD131" i="1"/>
  <c r="AO385" i="1"/>
  <c r="AK385" i="1"/>
  <c r="AS648" i="1"/>
  <c r="AB493" i="1"/>
  <c r="AJ76" i="1"/>
  <c r="AF76" i="1"/>
  <c r="AO589" i="1"/>
  <c r="AF589" i="1"/>
  <c r="AM199" i="1"/>
  <c r="AM139" i="1"/>
  <c r="AL148" i="1"/>
  <c r="AI148" i="1"/>
  <c r="AN148" i="1"/>
  <c r="AF79" i="1"/>
  <c r="AG394" i="1"/>
  <c r="AR335" i="1"/>
  <c r="AV335" i="1"/>
  <c r="AR147" i="1"/>
  <c r="AE147" i="1"/>
  <c r="AB147" i="1"/>
  <c r="AF521" i="1"/>
  <c r="AX521" i="1"/>
  <c r="AF599" i="1"/>
  <c r="AR599" i="1"/>
  <c r="AD369" i="1"/>
  <c r="AG369" i="1"/>
  <c r="AU369" i="1"/>
  <c r="AD297" i="1"/>
  <c r="AJ297" i="1"/>
  <c r="AN297" i="1"/>
  <c r="AS167" i="1"/>
  <c r="AF167" i="1"/>
  <c r="AX42" i="1"/>
  <c r="AM42" i="1"/>
  <c r="AC42" i="1"/>
  <c r="AB364" i="1"/>
  <c r="AV364" i="1"/>
  <c r="AQ364" i="1"/>
  <c r="AE523" i="1"/>
  <c r="AI523" i="1"/>
  <c r="AP523" i="1"/>
  <c r="AR254" i="1"/>
  <c r="AF254" i="1"/>
  <c r="AK254" i="1"/>
  <c r="AK244" i="1"/>
  <c r="AO244" i="1"/>
  <c r="AL244" i="1"/>
  <c r="AM62" i="1"/>
  <c r="AR62" i="1"/>
  <c r="AW62" i="1"/>
  <c r="AD46" i="1"/>
  <c r="AV46" i="1"/>
  <c r="AQ46" i="1"/>
  <c r="AV34" i="1"/>
  <c r="AB34" i="1"/>
  <c r="AG34" i="1"/>
  <c r="AM34" i="1"/>
  <c r="AT441" i="1"/>
  <c r="AG441" i="1"/>
  <c r="AH441" i="1"/>
  <c r="AD442" i="1"/>
  <c r="AF442" i="1"/>
  <c r="AV442" i="1"/>
  <c r="AQ506" i="1"/>
  <c r="AC506" i="1"/>
  <c r="AH506" i="1"/>
  <c r="AB448" i="1"/>
  <c r="AO448" i="1"/>
  <c r="AQ448" i="1"/>
  <c r="AQ72" i="1"/>
  <c r="AV72" i="1"/>
  <c r="AL72" i="1"/>
  <c r="AF372" i="1"/>
  <c r="AP372" i="1"/>
  <c r="AC372" i="1"/>
  <c r="AS372" i="1"/>
  <c r="AV255" i="1"/>
  <c r="AK255" i="1"/>
  <c r="AO255" i="1"/>
  <c r="AN367" i="1"/>
  <c r="AU367" i="1"/>
  <c r="AF367" i="1"/>
  <c r="AU396" i="1"/>
  <c r="AP396" i="1"/>
  <c r="AB396" i="1"/>
  <c r="AJ217" i="1"/>
  <c r="AX217" i="1"/>
  <c r="AU217" i="1"/>
  <c r="AP537" i="1"/>
  <c r="AR537" i="1"/>
  <c r="AM537" i="1"/>
  <c r="AU540" i="1"/>
  <c r="AH540" i="1"/>
  <c r="AF540" i="1"/>
  <c r="AN69" i="1"/>
  <c r="AT69" i="1"/>
  <c r="AL136" i="1"/>
  <c r="AM136" i="1"/>
  <c r="AQ136" i="1"/>
  <c r="AF136" i="1"/>
  <c r="AI157" i="1"/>
  <c r="AW157" i="1"/>
  <c r="AL157" i="1"/>
  <c r="AS399" i="1"/>
  <c r="AD399" i="1"/>
  <c r="AW399" i="1"/>
  <c r="AF337" i="1"/>
  <c r="AS337" i="1"/>
  <c r="AH337" i="1"/>
  <c r="AL664" i="1"/>
  <c r="AN664" i="1"/>
  <c r="AS664" i="1"/>
  <c r="AV45" i="1"/>
  <c r="AU45" i="1"/>
  <c r="AM45" i="1"/>
  <c r="AX182" i="1"/>
  <c r="AL182" i="1"/>
  <c r="AE182" i="1"/>
  <c r="AB282" i="1"/>
  <c r="AM282" i="1"/>
  <c r="AI282" i="1"/>
  <c r="AQ631" i="1"/>
  <c r="AT631" i="1"/>
  <c r="AW631" i="1"/>
  <c r="AX4" i="1"/>
  <c r="AD4" i="1"/>
  <c r="AV375" i="1"/>
  <c r="AJ375" i="1"/>
  <c r="AM375" i="1"/>
  <c r="AP486" i="1"/>
  <c r="AX161" i="1"/>
  <c r="AL161" i="1"/>
  <c r="AX3" i="1"/>
  <c r="AV207" i="1"/>
  <c r="AN616" i="1"/>
  <c r="AT617" i="1"/>
  <c r="AC617" i="1"/>
  <c r="AG365" i="1"/>
  <c r="AT115" i="1"/>
  <c r="AJ677" i="1"/>
  <c r="AE677" i="1"/>
  <c r="AW427" i="1"/>
  <c r="AN112" i="1"/>
  <c r="AL232" i="1"/>
  <c r="AS232" i="1"/>
  <c r="AP553" i="1"/>
  <c r="AV555" i="1"/>
  <c r="AL121" i="1"/>
  <c r="AM121" i="1"/>
  <c r="AM557" i="1"/>
  <c r="AN594" i="1"/>
  <c r="AC594" i="1"/>
  <c r="AW131" i="1"/>
  <c r="AG385" i="1"/>
  <c r="AS385" i="1"/>
  <c r="AB648" i="1"/>
  <c r="AP648" i="1"/>
  <c r="AL493" i="1"/>
  <c r="AR76" i="1"/>
  <c r="AE76" i="1"/>
  <c r="AX589" i="1"/>
  <c r="AW199" i="1"/>
  <c r="AC199" i="1"/>
  <c r="AR148" i="1"/>
  <c r="AJ79" i="1"/>
  <c r="AH394" i="1"/>
  <c r="AK394" i="1"/>
  <c r="AI335" i="1"/>
  <c r="AW147" i="1"/>
  <c r="AB521" i="1"/>
  <c r="AC521" i="1"/>
  <c r="AL599" i="1"/>
  <c r="AS369" i="1"/>
  <c r="AN167" i="1"/>
  <c r="AK167" i="1"/>
  <c r="AR167" i="1"/>
  <c r="AB42" i="1"/>
  <c r="AI42" i="1"/>
  <c r="AH364" i="1"/>
  <c r="AM364" i="1"/>
  <c r="AF364" i="1"/>
  <c r="AS523" i="1"/>
  <c r="AG523" i="1"/>
  <c r="AD254" i="1"/>
  <c r="AN254" i="1"/>
  <c r="AX244" i="1"/>
  <c r="AG244" i="1"/>
  <c r="AD62" i="1"/>
  <c r="AJ46" i="1"/>
  <c r="AU46" i="1"/>
  <c r="AW46" i="1"/>
  <c r="AE34" i="1"/>
  <c r="AL441" i="1"/>
  <c r="AW441" i="1"/>
  <c r="AG442" i="1"/>
  <c r="AW442" i="1"/>
  <c r="AO506" i="1"/>
  <c r="AP506" i="1"/>
  <c r="AT448" i="1"/>
  <c r="AE448" i="1"/>
  <c r="AM448" i="1"/>
  <c r="AO72" i="1"/>
  <c r="AD72" i="1"/>
  <c r="AT372" i="1"/>
  <c r="AD255" i="1"/>
  <c r="AH255" i="1"/>
  <c r="AV367" i="1"/>
  <c r="AG396" i="1"/>
  <c r="AV217" i="1"/>
  <c r="AI217" i="1"/>
  <c r="AL217" i="1"/>
  <c r="AH537" i="1"/>
  <c r="AQ537" i="1"/>
  <c r="AU537" i="1"/>
  <c r="AP540" i="1"/>
  <c r="AD540" i="1"/>
  <c r="AP69" i="1"/>
  <c r="AM69" i="1"/>
  <c r="AD136" i="1"/>
  <c r="AJ136" i="1"/>
  <c r="AG136" i="1"/>
  <c r="AB157" i="1"/>
  <c r="AN157" i="1"/>
  <c r="AK157" i="1"/>
  <c r="AE399" i="1"/>
  <c r="AK399" i="1"/>
  <c r="AM337" i="1"/>
  <c r="AX337" i="1"/>
  <c r="AD664" i="1"/>
  <c r="AK664" i="1"/>
  <c r="AD45" i="1"/>
  <c r="AE45" i="1"/>
  <c r="AI45" i="1"/>
  <c r="AV182" i="1"/>
  <c r="AS182" i="1"/>
  <c r="AQ282" i="1"/>
  <c r="AL282" i="1"/>
  <c r="AI631" i="1"/>
  <c r="AK631" i="1"/>
  <c r="AO631" i="1"/>
  <c r="AN4" i="1"/>
  <c r="AC4" i="1"/>
  <c r="AN375" i="1"/>
  <c r="AC375" i="1"/>
  <c r="AG375" i="1"/>
  <c r="AM486" i="1"/>
  <c r="AI486" i="1"/>
  <c r="AR486" i="1"/>
  <c r="AR530" i="1"/>
  <c r="AV530" i="1"/>
  <c r="AH13" i="1"/>
  <c r="AR13" i="1"/>
  <c r="AE13" i="1"/>
  <c r="AO166" i="1"/>
  <c r="AG178" i="1"/>
  <c r="AW178" i="1"/>
  <c r="AI256" i="1"/>
  <c r="AV256" i="1"/>
  <c r="AK256" i="1"/>
  <c r="AG296" i="1"/>
  <c r="AK296" i="1"/>
  <c r="AW459" i="1"/>
  <c r="AO459" i="1"/>
  <c r="AN459" i="1"/>
  <c r="AO440" i="1"/>
  <c r="AD440" i="1"/>
  <c r="AB440" i="1"/>
  <c r="AJ500" i="1"/>
  <c r="AN500" i="1"/>
  <c r="AU500" i="1"/>
  <c r="AI500" i="1"/>
  <c r="AU604" i="1"/>
  <c r="AJ604" i="1"/>
  <c r="AX604" i="1"/>
  <c r="AJ12" i="1"/>
  <c r="AV12" i="1"/>
  <c r="AW12" i="1"/>
  <c r="AO12" i="1"/>
  <c r="AN592" i="1"/>
  <c r="AD592" i="1"/>
  <c r="AG592" i="1"/>
  <c r="AP638" i="1"/>
  <c r="AI638" i="1"/>
  <c r="AW638" i="1"/>
  <c r="AT660" i="1"/>
  <c r="AX660" i="1"/>
  <c r="AI660" i="1"/>
  <c r="AR24" i="1"/>
  <c r="AF24" i="1"/>
  <c r="AW24" i="1"/>
  <c r="AD107" i="1"/>
  <c r="AS107" i="1"/>
  <c r="AK67" i="1"/>
  <c r="AF67" i="1"/>
  <c r="AL584" i="1"/>
  <c r="AM584" i="1"/>
  <c r="AR161" i="1"/>
  <c r="AF161" i="1"/>
  <c r="AI581" i="1"/>
  <c r="AO581" i="1"/>
  <c r="AL617" i="1"/>
  <c r="AS617" i="1"/>
  <c r="AL115" i="1"/>
  <c r="AS115" i="1"/>
  <c r="AT677" i="1"/>
  <c r="AI427" i="1"/>
  <c r="AP112" i="1"/>
  <c r="AG588" i="1"/>
  <c r="AQ232" i="1"/>
  <c r="AC553" i="1"/>
  <c r="AH555" i="1"/>
  <c r="AQ555" i="1"/>
  <c r="AV517" i="1"/>
  <c r="AK121" i="1"/>
  <c r="AR121" i="1"/>
  <c r="AF557" i="1"/>
  <c r="AU594" i="1"/>
  <c r="AU131" i="1"/>
  <c r="AV131" i="1"/>
  <c r="AX385" i="1"/>
  <c r="AJ385" i="1"/>
  <c r="AS493" i="1"/>
  <c r="AQ76" i="1"/>
  <c r="AS589" i="1"/>
  <c r="AQ589" i="1"/>
  <c r="AI199" i="1"/>
  <c r="AV139" i="1"/>
  <c r="AQ139" i="1"/>
  <c r="AT79" i="1"/>
  <c r="AB79" i="1"/>
  <c r="AW79" i="1"/>
  <c r="AV394" i="1"/>
  <c r="AB394" i="1"/>
  <c r="AX335" i="1"/>
  <c r="AC335" i="1"/>
  <c r="AM147" i="1"/>
  <c r="AV521" i="1"/>
  <c r="AL521" i="1"/>
  <c r="AN3" i="1"/>
  <c r="AM581" i="1"/>
  <c r="AX581" i="1"/>
  <c r="AJ616" i="1"/>
  <c r="AH617" i="1"/>
  <c r="AN365" i="1"/>
  <c r="AC365" i="1"/>
  <c r="AC115" i="1"/>
  <c r="AQ115" i="1"/>
  <c r="AL677" i="1"/>
  <c r="AD427" i="1"/>
  <c r="AW588" i="1"/>
  <c r="AP232" i="1"/>
  <c r="AS553" i="1"/>
  <c r="AR517" i="1"/>
  <c r="AH121" i="1"/>
  <c r="AH557" i="1"/>
  <c r="AR557" i="1"/>
  <c r="AT594" i="1"/>
  <c r="AT131" i="1"/>
  <c r="AN385" i="1"/>
  <c r="AT648" i="1"/>
  <c r="AW648" i="1"/>
  <c r="AJ493" i="1"/>
  <c r="AI493" i="1"/>
  <c r="AX76" i="1"/>
  <c r="AS76" i="1"/>
  <c r="AR589" i="1"/>
  <c r="AT199" i="1"/>
  <c r="AS199" i="1"/>
  <c r="AX139" i="1"/>
  <c r="AV148" i="1"/>
  <c r="AH148" i="1"/>
  <c r="AI79" i="1"/>
  <c r="AV79" i="1"/>
  <c r="AS394" i="1"/>
  <c r="AO335" i="1"/>
  <c r="AU335" i="1"/>
  <c r="AC147" i="1"/>
  <c r="AT521" i="1"/>
  <c r="AU521" i="1"/>
  <c r="AS599" i="1"/>
  <c r="AR369" i="1"/>
  <c r="AC369" i="1"/>
  <c r="AR297" i="1"/>
  <c r="AD167" i="1"/>
  <c r="AW167" i="1"/>
  <c r="AV42" i="1"/>
  <c r="AE42" i="1"/>
  <c r="AJ364" i="1"/>
  <c r="AU364" i="1"/>
  <c r="AF523" i="1"/>
  <c r="AJ523" i="1"/>
  <c r="AH254" i="1"/>
  <c r="AC254" i="1"/>
  <c r="AB244" i="1"/>
  <c r="AN244" i="1"/>
  <c r="AF62" i="1"/>
  <c r="AJ62" i="1"/>
  <c r="AQ62" i="1"/>
  <c r="AP46" i="1"/>
  <c r="AO46" i="1"/>
  <c r="AF34" i="1"/>
  <c r="AH34" i="1"/>
  <c r="AO34" i="1"/>
  <c r="AB441" i="1"/>
  <c r="AQ441" i="1"/>
  <c r="AT442" i="1"/>
  <c r="AO442" i="1"/>
  <c r="AD506" i="1"/>
  <c r="AX506" i="1"/>
  <c r="AV448" i="1"/>
  <c r="AW448" i="1"/>
  <c r="AB72" i="1"/>
  <c r="AF72" i="1"/>
  <c r="AC72" i="1"/>
  <c r="AQ372" i="1"/>
  <c r="AW372" i="1"/>
  <c r="AJ255" i="1"/>
  <c r="AF255" i="1"/>
  <c r="AJ367" i="1"/>
  <c r="AL367" i="1"/>
  <c r="AD396" i="1"/>
  <c r="AJ396" i="1"/>
  <c r="AO396" i="1"/>
  <c r="AT217" i="1"/>
  <c r="AG217" i="1"/>
  <c r="AN537" i="1"/>
  <c r="AO537" i="1"/>
  <c r="AM540" i="1"/>
  <c r="AG540" i="1"/>
  <c r="AG69" i="1"/>
  <c r="AL69" i="1"/>
  <c r="AJ69" i="1"/>
  <c r="AN136" i="1"/>
  <c r="AR136" i="1"/>
  <c r="AO136" i="1"/>
  <c r="AH157" i="1"/>
  <c r="AM157" i="1"/>
  <c r="AO399" i="1"/>
  <c r="AT399" i="1"/>
  <c r="AD337" i="1"/>
  <c r="AQ337" i="1"/>
  <c r="AB664" i="1"/>
  <c r="AG664" i="1"/>
  <c r="AN45" i="1"/>
  <c r="AR45" i="1"/>
  <c r="AQ45" i="1"/>
  <c r="AJ182" i="1"/>
  <c r="AW182" i="1"/>
  <c r="AO182" i="1"/>
  <c r="AF282" i="1"/>
  <c r="AE282" i="1"/>
  <c r="AT282" i="1"/>
  <c r="AD631" i="1"/>
  <c r="AJ4" i="1"/>
  <c r="AI4" i="1"/>
  <c r="AO4" i="1"/>
  <c r="AT375" i="1"/>
  <c r="AO375" i="1"/>
  <c r="AH486" i="1"/>
  <c r="AK486" i="1"/>
  <c r="AF486" i="1"/>
  <c r="AS530" i="1"/>
  <c r="AF13" i="1"/>
  <c r="AK13" i="1"/>
  <c r="AC13" i="1"/>
  <c r="AB166" i="1"/>
  <c r="AC166" i="1"/>
  <c r="AT166" i="1"/>
  <c r="AG166" i="1"/>
  <c r="AJ178" i="1"/>
  <c r="AO178" i="1"/>
  <c r="AK178" i="1"/>
  <c r="AO256" i="1"/>
  <c r="AU256" i="1"/>
  <c r="AJ256" i="1"/>
  <c r="AF296" i="1"/>
  <c r="AL296" i="1"/>
  <c r="AD459" i="1"/>
  <c r="AI459" i="1"/>
  <c r="AF459" i="1"/>
  <c r="AW440" i="1"/>
  <c r="AJ440" i="1"/>
  <c r="AG440" i="1"/>
  <c r="AT500" i="1"/>
  <c r="AH500" i="1"/>
  <c r="AW500" i="1"/>
  <c r="AQ500" i="1"/>
  <c r="AI604" i="1"/>
  <c r="AS604" i="1"/>
  <c r="AU12" i="1"/>
  <c r="AJ592" i="1"/>
  <c r="AU592" i="1"/>
  <c r="AM592" i="1"/>
  <c r="AN638" i="1"/>
  <c r="AU638" i="1"/>
  <c r="AR660" i="1"/>
  <c r="AW660" i="1"/>
  <c r="AQ660" i="1"/>
  <c r="AX24" i="1"/>
  <c r="AD24" i="1"/>
  <c r="AU24" i="1"/>
  <c r="AF107" i="1"/>
  <c r="AG107" i="1"/>
  <c r="AM107" i="1"/>
  <c r="AK107" i="1"/>
  <c r="AT67" i="1"/>
  <c r="AO67" i="1"/>
  <c r="AE67" i="1"/>
  <c r="AK584" i="1"/>
  <c r="AE584" i="1"/>
  <c r="AH584" i="1"/>
  <c r="AS161" i="1"/>
  <c r="AK3" i="1"/>
  <c r="AW207" i="1"/>
  <c r="AC581" i="1"/>
  <c r="AH616" i="1"/>
  <c r="AN617" i="1"/>
  <c r="AO365" i="1"/>
  <c r="AD677" i="1"/>
  <c r="AM588" i="1"/>
  <c r="AO232" i="1"/>
  <c r="AQ517" i="1"/>
  <c r="AG517" i="1"/>
  <c r="AS517" i="1"/>
  <c r="AL594" i="1"/>
  <c r="AB131" i="1"/>
  <c r="AK648" i="1"/>
  <c r="AC493" i="1"/>
  <c r="AW589" i="1"/>
  <c r="AH199" i="1"/>
  <c r="AU139" i="1"/>
  <c r="AS148" i="1"/>
  <c r="AD79" i="1"/>
  <c r="AL335" i="1"/>
  <c r="AT147" i="1"/>
  <c r="AO521" i="1"/>
  <c r="AG599" i="1"/>
  <c r="AV369" i="1"/>
  <c r="AH369" i="1"/>
  <c r="AO167" i="1"/>
  <c r="AV167" i="1"/>
  <c r="AH42" i="1"/>
  <c r="AQ42" i="1"/>
  <c r="AD364" i="1"/>
  <c r="AN523" i="1"/>
  <c r="AX523" i="1"/>
  <c r="AE254" i="1"/>
  <c r="AS244" i="1"/>
  <c r="AD244" i="1"/>
  <c r="AL62" i="1"/>
  <c r="AO62" i="1"/>
  <c r="AH46" i="1"/>
  <c r="AI46" i="1"/>
  <c r="AQ34" i="1"/>
  <c r="AS441" i="1"/>
  <c r="AX441" i="1"/>
  <c r="AI506" i="1"/>
  <c r="AP448" i="1"/>
  <c r="AD448" i="1"/>
  <c r="AX72" i="1"/>
  <c r="AT72" i="1"/>
  <c r="AD372" i="1"/>
  <c r="AJ372" i="1"/>
  <c r="AN255" i="1"/>
  <c r="AI255" i="1"/>
  <c r="AC367" i="1"/>
  <c r="AI396" i="1"/>
  <c r="AN396" i="1"/>
  <c r="AP217" i="1"/>
  <c r="AS537" i="1"/>
  <c r="AE537" i="1"/>
  <c r="AW537" i="1"/>
  <c r="AL540" i="1"/>
  <c r="AQ540" i="1"/>
  <c r="AU69" i="1"/>
  <c r="AT3" i="1"/>
  <c r="AK207" i="1"/>
  <c r="AN581" i="1"/>
  <c r="AB616" i="1"/>
  <c r="AM616" i="1"/>
  <c r="AM617" i="1"/>
  <c r="AU365" i="1"/>
  <c r="AB427" i="1"/>
  <c r="AH112" i="1"/>
  <c r="AN232" i="1"/>
  <c r="AM553" i="1"/>
  <c r="AB555" i="1"/>
  <c r="AX121" i="1"/>
  <c r="AU121" i="1"/>
  <c r="AE557" i="1"/>
  <c r="AP131" i="1"/>
  <c r="AN131" i="1"/>
  <c r="AX493" i="1"/>
  <c r="AP493" i="1"/>
  <c r="AC76" i="1"/>
  <c r="AB589" i="1"/>
  <c r="AQ148" i="1"/>
  <c r="AK79" i="1"/>
  <c r="AH79" i="1"/>
  <c r="AJ335" i="1"/>
  <c r="AJ147" i="1"/>
  <c r="AH521" i="1"/>
  <c r="AC599" i="1"/>
  <c r="AM297" i="1"/>
  <c r="AS297" i="1"/>
  <c r="AH297" i="1"/>
  <c r="AV297" i="1"/>
  <c r="AP167" i="1"/>
  <c r="AU167" i="1"/>
  <c r="AP364" i="1"/>
  <c r="AL364" i="1"/>
  <c r="AU523" i="1"/>
  <c r="AW523" i="1"/>
  <c r="AI254" i="1"/>
  <c r="AU254" i="1"/>
  <c r="AR244" i="1"/>
  <c r="AC62" i="1"/>
  <c r="AF46" i="1"/>
  <c r="AG46" i="1"/>
  <c r="AP34" i="1"/>
  <c r="AV441" i="1"/>
  <c r="AP441" i="1"/>
  <c r="AD441" i="1"/>
  <c r="AU442" i="1"/>
  <c r="AB506" i="1"/>
  <c r="AG506" i="1"/>
  <c r="AR448" i="1"/>
  <c r="AH72" i="1"/>
  <c r="AK72" i="1"/>
  <c r="AO372" i="1"/>
  <c r="AM255" i="1"/>
  <c r="AG255" i="1"/>
  <c r="AB367" i="1"/>
  <c r="AK367" i="1"/>
  <c r="AS367" i="1"/>
  <c r="AM396" i="1"/>
  <c r="AQ396" i="1"/>
  <c r="AF217" i="1"/>
  <c r="AE217" i="1"/>
  <c r="AD537" i="1"/>
  <c r="AE540" i="1"/>
  <c r="AV540" i="1"/>
  <c r="AX69" i="1"/>
  <c r="AB69" i="1"/>
  <c r="AC136" i="1"/>
  <c r="AP157" i="1"/>
  <c r="AC157" i="1"/>
  <c r="AI399" i="1"/>
  <c r="AH399" i="1"/>
  <c r="AC337" i="1"/>
  <c r="AT664" i="1"/>
  <c r="AU664" i="1"/>
  <c r="AF45" i="1"/>
  <c r="AP45" i="1"/>
  <c r="AW45" i="1"/>
  <c r="AK182" i="1"/>
  <c r="AR282" i="1"/>
  <c r="AP631" i="1"/>
  <c r="AT4" i="1"/>
  <c r="AJ161" i="1"/>
  <c r="AW161" i="1"/>
  <c r="AC3" i="1"/>
  <c r="AL207" i="1"/>
  <c r="AC207" i="1"/>
  <c r="AW616" i="1"/>
  <c r="AE616" i="1"/>
  <c r="AP365" i="1"/>
  <c r="AJ365" i="1"/>
  <c r="AG115" i="1"/>
  <c r="AP677" i="1"/>
  <c r="AN588" i="1"/>
  <c r="AK588" i="1"/>
  <c r="AF232" i="1"/>
  <c r="AI553" i="1"/>
  <c r="AB553" i="1"/>
  <c r="AN517" i="1"/>
  <c r="AK517" i="1"/>
  <c r="AU557" i="1"/>
  <c r="AP594" i="1"/>
  <c r="AM385" i="1"/>
  <c r="AF493" i="1"/>
  <c r="AI76" i="1"/>
  <c r="AE199" i="1"/>
  <c r="AI139" i="1"/>
  <c r="AP148" i="1"/>
  <c r="AC79" i="1"/>
  <c r="AQ335" i="1"/>
  <c r="AS335" i="1"/>
  <c r="AP147" i="1"/>
  <c r="AR521" i="1"/>
  <c r="AH599" i="1"/>
  <c r="AO599" i="1"/>
  <c r="AE369" i="1"/>
  <c r="AE297" i="1"/>
  <c r="AC167" i="1"/>
  <c r="AT42" i="1"/>
  <c r="AO42" i="1"/>
  <c r="AK364" i="1"/>
  <c r="AM523" i="1"/>
  <c r="AD523" i="1"/>
  <c r="AQ254" i="1"/>
  <c r="AB254" i="1"/>
  <c r="AQ244" i="1"/>
  <c r="AU244" i="1"/>
  <c r="AB62" i="1"/>
  <c r="AT46" i="1"/>
  <c r="AN34" i="1"/>
  <c r="AN441" i="1"/>
  <c r="AK442" i="1"/>
  <c r="AN442" i="1"/>
  <c r="AM506" i="1"/>
  <c r="AL448" i="1"/>
  <c r="AN448" i="1"/>
  <c r="AG72" i="1"/>
  <c r="AX372" i="1"/>
  <c r="AB372" i="1"/>
  <c r="AI372" i="1"/>
  <c r="AU255" i="1"/>
  <c r="AX255" i="1"/>
  <c r="AQ367" i="1"/>
  <c r="AC396" i="1"/>
  <c r="AF396" i="1"/>
  <c r="AB217" i="1"/>
  <c r="AW217" i="1"/>
  <c r="AX537" i="1"/>
  <c r="AR540" i="1"/>
  <c r="AT540" i="1"/>
  <c r="AH69" i="1"/>
  <c r="AD69" i="1"/>
  <c r="AS136" i="1"/>
  <c r="AX136" i="1"/>
  <c r="AG157" i="1"/>
  <c r="AT157" i="1"/>
  <c r="AP399" i="1"/>
  <c r="AV337" i="1"/>
  <c r="AR337" i="1"/>
  <c r="AR664" i="1"/>
  <c r="AF664" i="1"/>
  <c r="AH45" i="1"/>
  <c r="AG45" i="1"/>
  <c r="AU182" i="1"/>
  <c r="AJ282" i="1"/>
  <c r="AE581" i="1"/>
  <c r="AG581" i="1"/>
  <c r="AI616" i="1"/>
  <c r="AQ617" i="1"/>
  <c r="AO677" i="1"/>
  <c r="AG112" i="1"/>
  <c r="AJ588" i="1"/>
  <c r="AW232" i="1"/>
  <c r="AK553" i="1"/>
  <c r="AM594" i="1"/>
  <c r="AK131" i="1"/>
  <c r="AL385" i="1"/>
  <c r="AM648" i="1"/>
  <c r="AV648" i="1"/>
  <c r="AD493" i="1"/>
  <c r="AG76" i="1"/>
  <c r="AD589" i="1"/>
  <c r="AL199" i="1"/>
  <c r="AO199" i="1"/>
  <c r="AH139" i="1"/>
  <c r="AM148" i="1"/>
  <c r="AF148" i="1"/>
  <c r="AU79" i="1"/>
  <c r="AC394" i="1"/>
  <c r="AN335" i="1"/>
  <c r="AE335" i="1"/>
  <c r="AO147" i="1"/>
  <c r="AT599" i="1"/>
  <c r="AK599" i="1"/>
  <c r="AO369" i="1"/>
  <c r="AT297" i="1"/>
  <c r="AW297" i="1"/>
  <c r="AT167" i="1"/>
  <c r="AB167" i="1"/>
  <c r="AI167" i="1"/>
  <c r="AD42" i="1"/>
  <c r="AW42" i="1"/>
  <c r="AO364" i="1"/>
  <c r="AS364" i="1"/>
  <c r="AK523" i="1"/>
  <c r="AX254" i="1"/>
  <c r="AJ254" i="1"/>
  <c r="AW244" i="1"/>
  <c r="AU62" i="1"/>
  <c r="AX62" i="1"/>
  <c r="AR46" i="1"/>
  <c r="AC46" i="1"/>
  <c r="AL34" i="1"/>
  <c r="AC441" i="1"/>
  <c r="AQ442" i="1"/>
  <c r="AJ442" i="1"/>
  <c r="AV506" i="1"/>
  <c r="AR506" i="1"/>
  <c r="AS448" i="1"/>
  <c r="AG448" i="1"/>
  <c r="AU72" i="1"/>
  <c r="AN372" i="1"/>
  <c r="AG372" i="1"/>
  <c r="AD367" i="1"/>
  <c r="AK396" i="1"/>
  <c r="AE396" i="1"/>
  <c r="AC217" i="1"/>
  <c r="AV537" i="1"/>
  <c r="AX540" i="1"/>
  <c r="AC540" i="1"/>
  <c r="AV69" i="1"/>
  <c r="AS69" i="1"/>
  <c r="AT136" i="1"/>
  <c r="AK136" i="1"/>
  <c r="AF157" i="1"/>
  <c r="AF399" i="1"/>
  <c r="AC399" i="1"/>
  <c r="AP337" i="1"/>
  <c r="AP664" i="1"/>
  <c r="AQ664" i="1"/>
  <c r="AL45" i="1"/>
  <c r="AC45" i="1"/>
  <c r="AR3" i="1"/>
  <c r="AF581" i="1"/>
  <c r="AL365" i="1"/>
  <c r="AF115" i="1"/>
  <c r="AU677" i="1"/>
  <c r="AG557" i="1"/>
  <c r="AE131" i="1"/>
  <c r="AW493" i="1"/>
  <c r="AT589" i="1"/>
  <c r="AU199" i="1"/>
  <c r="AK148" i="1"/>
  <c r="AR394" i="1"/>
  <c r="AN521" i="1"/>
  <c r="AE599" i="1"/>
  <c r="AI369" i="1"/>
  <c r="AO297" i="1"/>
  <c r="AL167" i="1"/>
  <c r="AJ42" i="1"/>
  <c r="AL523" i="1"/>
  <c r="AH244" i="1"/>
  <c r="AV62" i="1"/>
  <c r="AK46" i="1"/>
  <c r="AW34" i="1"/>
  <c r="AL442" i="1"/>
  <c r="AK506" i="1"/>
  <c r="AX448" i="1"/>
  <c r="AJ72" i="1"/>
  <c r="AV372" i="1"/>
  <c r="AR372" i="1"/>
  <c r="AS255" i="1"/>
  <c r="AT367" i="1"/>
  <c r="AX396" i="1"/>
  <c r="AO540" i="1"/>
  <c r="AI136" i="1"/>
  <c r="AS157" i="1"/>
  <c r="AU399" i="1"/>
  <c r="AW337" i="1"/>
  <c r="AV664" i="1"/>
  <c r="AK45" i="1"/>
  <c r="AG182" i="1"/>
  <c r="AC282" i="1"/>
  <c r="AH4" i="1"/>
  <c r="AQ4" i="1"/>
  <c r="AR375" i="1"/>
  <c r="AW375" i="1"/>
  <c r="AU486" i="1"/>
  <c r="AV486" i="1"/>
  <c r="AD530" i="1"/>
  <c r="AF530" i="1"/>
  <c r="AU530" i="1"/>
  <c r="AN13" i="1"/>
  <c r="AW13" i="1"/>
  <c r="AM13" i="1"/>
  <c r="AU166" i="1"/>
  <c r="AQ166" i="1"/>
  <c r="AV178" i="1"/>
  <c r="AH178" i="1"/>
  <c r="AC178" i="1"/>
  <c r="AG256" i="1"/>
  <c r="AC256" i="1"/>
  <c r="AO296" i="1"/>
  <c r="AR459" i="1"/>
  <c r="AR440" i="1"/>
  <c r="AG500" i="1"/>
  <c r="AB604" i="1"/>
  <c r="AP604" i="1"/>
  <c r="AP12" i="1"/>
  <c r="AD12" i="1"/>
  <c r="AQ12" i="1"/>
  <c r="AR592" i="1"/>
  <c r="AT592" i="1"/>
  <c r="AX638" i="1"/>
  <c r="AG638" i="1"/>
  <c r="AK638" i="1"/>
  <c r="AO660" i="1"/>
  <c r="AS660" i="1"/>
  <c r="AP24" i="1"/>
  <c r="AK24" i="1"/>
  <c r="AC107" i="1"/>
  <c r="AT107" i="1"/>
  <c r="AS67" i="1"/>
  <c r="AM67" i="1"/>
  <c r="AP584" i="1"/>
  <c r="AO584" i="1"/>
  <c r="AO616" i="1"/>
  <c r="AO617" i="1"/>
  <c r="AI121" i="1"/>
  <c r="AJ557" i="1"/>
  <c r="AJ131" i="1"/>
  <c r="AN648" i="1"/>
  <c r="AH76" i="1"/>
  <c r="AE589" i="1"/>
  <c r="AD139" i="1"/>
  <c r="AO148" i="1"/>
  <c r="AF335" i="1"/>
  <c r="AQ147" i="1"/>
  <c r="AS521" i="1"/>
  <c r="AT369" i="1"/>
  <c r="AI297" i="1"/>
  <c r="AE167" i="1"/>
  <c r="AN42" i="1"/>
  <c r="AE364" i="1"/>
  <c r="AC523" i="1"/>
  <c r="AL254" i="1"/>
  <c r="AJ244" i="1"/>
  <c r="AT62" i="1"/>
  <c r="AB46" i="1"/>
  <c r="AT34" i="1"/>
  <c r="AU34" i="1"/>
  <c r="AR441" i="1"/>
  <c r="AP442" i="1"/>
  <c r="AF506" i="1"/>
  <c r="AP72" i="1"/>
  <c r="AL372" i="1"/>
  <c r="AR255" i="1"/>
  <c r="AS217" i="1"/>
  <c r="AK537" i="1"/>
  <c r="AS540" i="1"/>
  <c r="AO157" i="1"/>
  <c r="AI337" i="1"/>
  <c r="AE664" i="1"/>
  <c r="AJ45" i="1"/>
  <c r="AP182" i="1"/>
  <c r="AD182" i="1"/>
  <c r="AH282" i="1"/>
  <c r="AU282" i="1"/>
  <c r="AL4" i="1"/>
  <c r="AK4" i="1"/>
  <c r="AS375" i="1"/>
  <c r="AX486" i="1"/>
  <c r="AD486" i="1"/>
  <c r="AT486" i="1"/>
  <c r="AJ530" i="1"/>
  <c r="AO530" i="1"/>
  <c r="AW530" i="1"/>
  <c r="AT13" i="1"/>
  <c r="AU13" i="1"/>
  <c r="AR166" i="1"/>
  <c r="AM166" i="1"/>
  <c r="AI166" i="1"/>
  <c r="AF178" i="1"/>
  <c r="AQ178" i="1"/>
  <c r="AU178" i="1"/>
  <c r="AW256" i="1"/>
  <c r="AT256" i="1"/>
  <c r="AN296" i="1"/>
  <c r="AD296" i="1"/>
  <c r="AJ296" i="1"/>
  <c r="AX296" i="1"/>
  <c r="AK459" i="1"/>
  <c r="AC459" i="1"/>
  <c r="AE440" i="1"/>
  <c r="AL440" i="1"/>
  <c r="AE500" i="1"/>
  <c r="AO500" i="1"/>
  <c r="AE604" i="1"/>
  <c r="AK604" i="1"/>
  <c r="AG12" i="1"/>
  <c r="AP592" i="1"/>
  <c r="AQ592" i="1"/>
  <c r="AV638" i="1"/>
  <c r="AQ638" i="1"/>
  <c r="AC638" i="1"/>
  <c r="AN660" i="1"/>
  <c r="AG660" i="1"/>
  <c r="AV24" i="1"/>
  <c r="AG24" i="1"/>
  <c r="AN107" i="1"/>
  <c r="AP107" i="1"/>
  <c r="AW107" i="1"/>
  <c r="AI67" i="1"/>
  <c r="AW67" i="1"/>
  <c r="AN584" i="1"/>
  <c r="AW584" i="1"/>
  <c r="AJ584" i="1"/>
  <c r="AV3" i="1"/>
  <c r="AE207" i="1"/>
  <c r="AK617" i="1"/>
  <c r="AK677" i="1"/>
  <c r="AS112" i="1"/>
  <c r="AF553" i="1"/>
  <c r="AL555" i="1"/>
  <c r="AM555" i="1"/>
  <c r="AE594" i="1"/>
  <c r="AU385" i="1"/>
  <c r="AF648" i="1"/>
  <c r="AN76" i="1"/>
  <c r="AM589" i="1"/>
  <c r="AN139" i="1"/>
  <c r="AC139" i="1"/>
  <c r="AE148" i="1"/>
  <c r="AP79" i="1"/>
  <c r="AP521" i="1"/>
  <c r="AB369" i="1"/>
  <c r="AL297" i="1"/>
  <c r="AN364" i="1"/>
  <c r="AB523" i="1"/>
  <c r="AP254" i="1"/>
  <c r="AF244" i="1"/>
  <c r="AK62" i="1"/>
  <c r="AR34" i="1"/>
  <c r="AS34" i="1"/>
  <c r="AM442" i="1"/>
  <c r="AJ506" i="1"/>
  <c r="AU448" i="1"/>
  <c r="AN72" i="1"/>
  <c r="AB255" i="1"/>
  <c r="AM367" i="1"/>
  <c r="AL537" i="1"/>
  <c r="AW136" i="1"/>
  <c r="AP136" i="1"/>
  <c r="AE157" i="1"/>
  <c r="AR399" i="1"/>
  <c r="AU337" i="1"/>
  <c r="AB45" i="1"/>
  <c r="AH182" i="1"/>
  <c r="AC182" i="1"/>
  <c r="AG631" i="1"/>
  <c r="AS631" i="1"/>
  <c r="AW4" i="1"/>
  <c r="AP375" i="1"/>
  <c r="AQ375" i="1"/>
  <c r="AO486" i="1"/>
  <c r="AB530" i="1"/>
  <c r="AE530" i="1"/>
  <c r="AM530" i="1"/>
  <c r="AI530" i="1"/>
  <c r="AL13" i="1"/>
  <c r="AJ166" i="1"/>
  <c r="AP166" i="1"/>
  <c r="AP178" i="1"/>
  <c r="AX256" i="1"/>
  <c r="AN256" i="1"/>
  <c r="AB256" i="1"/>
  <c r="AB296" i="1"/>
  <c r="AP296" i="1"/>
  <c r="AB459" i="1"/>
  <c r="AX440" i="1"/>
  <c r="AV440" i="1"/>
  <c r="AP500" i="1"/>
  <c r="AR12" i="1"/>
  <c r="AN12" i="1"/>
  <c r="AM12" i="1"/>
  <c r="AE592" i="1"/>
  <c r="AX592" i="1"/>
  <c r="AF638" i="1"/>
  <c r="AE638" i="1"/>
  <c r="AC660" i="1"/>
  <c r="AP660" i="1"/>
  <c r="AN24" i="1"/>
  <c r="AG161" i="1"/>
  <c r="AU3" i="1"/>
  <c r="AT616" i="1"/>
  <c r="AQ677" i="1"/>
  <c r="AD553" i="1"/>
  <c r="AH517" i="1"/>
  <c r="AT385" i="1"/>
  <c r="AR493" i="1"/>
  <c r="AG79" i="1"/>
  <c r="AV599" i="1"/>
  <c r="AX297" i="1"/>
  <c r="AX167" i="1"/>
  <c r="AQ167" i="1"/>
  <c r="AG42" i="1"/>
  <c r="AT364" i="1"/>
  <c r="AQ523" i="1"/>
  <c r="AW254" i="1"/>
  <c r="AM244" i="1"/>
  <c r="AH62" i="1"/>
  <c r="AF441" i="1"/>
  <c r="AI441" i="1"/>
  <c r="AB442" i="1"/>
  <c r="AT506" i="1"/>
  <c r="AF448" i="1"/>
  <c r="AH372" i="1"/>
  <c r="AK372" i="1"/>
  <c r="AL255" i="1"/>
  <c r="AH367" i="1"/>
  <c r="AR396" i="1"/>
  <c r="AQ217" i="1"/>
  <c r="AT537" i="1"/>
  <c r="AJ537" i="1"/>
  <c r="AV136" i="1"/>
  <c r="AU136" i="1"/>
  <c r="AM399" i="1"/>
  <c r="AL337" i="1"/>
  <c r="AH664" i="1"/>
  <c r="AC664" i="1"/>
  <c r="AF182" i="1"/>
  <c r="AP282" i="1"/>
  <c r="AN631" i="1"/>
  <c r="AC631" i="1"/>
  <c r="AJ631" i="1"/>
  <c r="AU4" i="1"/>
  <c r="AF375" i="1"/>
  <c r="AJ486" i="1"/>
  <c r="AG486" i="1"/>
  <c r="AQ530" i="1"/>
  <c r="AX530" i="1"/>
  <c r="AX13" i="1"/>
  <c r="AJ13" i="1"/>
  <c r="AQ13" i="1"/>
  <c r="AN166" i="1"/>
  <c r="AW166" i="1"/>
  <c r="AH166" i="1"/>
  <c r="AD166" i="1"/>
  <c r="AI178" i="1"/>
  <c r="AD178" i="1"/>
  <c r="AH256" i="1"/>
  <c r="AM256" i="1"/>
  <c r="AM296" i="1"/>
  <c r="AS296" i="1"/>
  <c r="AV459" i="1"/>
  <c r="AX459" i="1"/>
  <c r="AH440" i="1"/>
  <c r="AI440" i="1"/>
  <c r="AD500" i="1"/>
  <c r="AX500" i="1"/>
  <c r="AV604" i="1"/>
  <c r="AL604" i="1"/>
  <c r="AG604" i="1"/>
  <c r="AI12" i="1"/>
  <c r="AW592" i="1"/>
  <c r="AH592" i="1"/>
  <c r="AJ638" i="1"/>
  <c r="AD638" i="1"/>
  <c r="AD660" i="1"/>
  <c r="AV660" i="1"/>
  <c r="AL24" i="1"/>
  <c r="AS24" i="1"/>
  <c r="AJ107" i="1"/>
  <c r="AO107" i="1"/>
  <c r="AL67" i="1"/>
  <c r="AJ67" i="1"/>
  <c r="AX67" i="1"/>
  <c r="AV67" i="1"/>
  <c r="AC584" i="1"/>
  <c r="AS584" i="1"/>
  <c r="AP630" i="1"/>
  <c r="AP427" i="1"/>
  <c r="AK427" i="1"/>
  <c r="AS121" i="1"/>
  <c r="AU493" i="1"/>
  <c r="AJ199" i="1"/>
  <c r="AD599" i="1"/>
  <c r="AX364" i="1"/>
  <c r="AH523" i="1"/>
  <c r="AE244" i="1"/>
  <c r="AL46" i="1"/>
  <c r="AE442" i="1"/>
  <c r="AF69" i="1"/>
  <c r="AR69" i="1"/>
  <c r="AV399" i="1"/>
  <c r="AW664" i="1"/>
  <c r="AS45" i="1"/>
  <c r="AQ182" i="1"/>
  <c r="AG282" i="1"/>
  <c r="AM4" i="1"/>
  <c r="AI375" i="1"/>
  <c r="AN486" i="1"/>
  <c r="AS166" i="1"/>
  <c r="AN178" i="1"/>
  <c r="AM178" i="1"/>
  <c r="AL256" i="1"/>
  <c r="AU296" i="1"/>
  <c r="AS459" i="1"/>
  <c r="AJ459" i="1"/>
  <c r="AR500" i="1"/>
  <c r="AF604" i="1"/>
  <c r="AK12" i="1"/>
  <c r="AS592" i="1"/>
  <c r="AO638" i="1"/>
  <c r="AE660" i="1"/>
  <c r="AB24" i="1"/>
  <c r="AC24" i="1"/>
  <c r="AD67" i="1"/>
  <c r="AG67" i="1"/>
  <c r="AB584" i="1"/>
  <c r="AR630" i="1"/>
  <c r="AQ630" i="1"/>
  <c r="AU630" i="1"/>
  <c r="AV426" i="1"/>
  <c r="AF426" i="1"/>
  <c r="AH119" i="1"/>
  <c r="AS119" i="1"/>
  <c r="AE428" i="1"/>
  <c r="AC428" i="1"/>
  <c r="AH117" i="1"/>
  <c r="AI117" i="1"/>
  <c r="AG626" i="1"/>
  <c r="AE626" i="1"/>
  <c r="AS626" i="1"/>
  <c r="AV620" i="1"/>
  <c r="AO620" i="1"/>
  <c r="AU620" i="1"/>
  <c r="AP620" i="1"/>
  <c r="AW547" i="1"/>
  <c r="AU547" i="1"/>
  <c r="AI547" i="1"/>
  <c r="AU556" i="1"/>
  <c r="AN519" i="1"/>
  <c r="AJ519" i="1"/>
  <c r="AD519" i="1"/>
  <c r="AE361" i="1"/>
  <c r="AB288" i="1"/>
  <c r="AX288" i="1"/>
  <c r="AK288" i="1"/>
  <c r="AP472" i="1"/>
  <c r="AO472" i="1"/>
  <c r="AX207" i="1"/>
  <c r="AJ581" i="1"/>
  <c r="AO427" i="1"/>
  <c r="AW121" i="1"/>
  <c r="AD385" i="1"/>
  <c r="AD394" i="1"/>
  <c r="AR364" i="1"/>
  <c r="AO523" i="1"/>
  <c r="AN46" i="1"/>
  <c r="AM441" i="1"/>
  <c r="AI72" i="1"/>
  <c r="AX367" i="1"/>
  <c r="AI367" i="1"/>
  <c r="AL396" i="1"/>
  <c r="AN217" i="1"/>
  <c r="AW540" i="1"/>
  <c r="AI69" i="1"/>
  <c r="AB136" i="1"/>
  <c r="AJ399" i="1"/>
  <c r="AK337" i="1"/>
  <c r="AO45" i="1"/>
  <c r="AX282" i="1"/>
  <c r="AB4" i="1"/>
  <c r="AE486" i="1"/>
  <c r="AG530" i="1"/>
  <c r="AH530" i="1"/>
  <c r="AV13" i="1"/>
  <c r="AO13" i="1"/>
  <c r="AT178" i="1"/>
  <c r="AP256" i="1"/>
  <c r="AS256" i="1"/>
  <c r="AR296" i="1"/>
  <c r="AG459" i="1"/>
  <c r="AP440" i="1"/>
  <c r="AF500" i="1"/>
  <c r="AM500" i="1"/>
  <c r="AM604" i="1"/>
  <c r="AC604" i="1"/>
  <c r="AH12" i="1"/>
  <c r="AE12" i="1"/>
  <c r="AF592" i="1"/>
  <c r="AB638" i="1"/>
  <c r="AK660" i="1"/>
  <c r="AT24" i="1"/>
  <c r="AE107" i="1"/>
  <c r="AU107" i="1"/>
  <c r="AC67" i="1"/>
  <c r="AN67" i="1"/>
  <c r="AD584" i="1"/>
  <c r="AM630" i="1"/>
  <c r="AC426" i="1"/>
  <c r="AJ426" i="1"/>
  <c r="AP426" i="1"/>
  <c r="AW426" i="1"/>
  <c r="AC119" i="1"/>
  <c r="AM119" i="1"/>
  <c r="AE119" i="1"/>
  <c r="AX428" i="1"/>
  <c r="AV428" i="1"/>
  <c r="AT428" i="1"/>
  <c r="AI428" i="1"/>
  <c r="AT117" i="1"/>
  <c r="AV117" i="1"/>
  <c r="AC117" i="1"/>
  <c r="AW117" i="1"/>
  <c r="AW626" i="1"/>
  <c r="AU626" i="1"/>
  <c r="AB626" i="1"/>
  <c r="AF620" i="1"/>
  <c r="AX620" i="1"/>
  <c r="AS620" i="1"/>
  <c r="AG547" i="1"/>
  <c r="AE547" i="1"/>
  <c r="AB547" i="1"/>
  <c r="AQ547" i="1"/>
  <c r="AJ556" i="1"/>
  <c r="AM556" i="1"/>
  <c r="AG556" i="1"/>
  <c r="AI519" i="1"/>
  <c r="AP519" i="1"/>
  <c r="AP361" i="1"/>
  <c r="AT361" i="1"/>
  <c r="AB361" i="1"/>
  <c r="AI361" i="1"/>
  <c r="AV288" i="1"/>
  <c r="AE288" i="1"/>
  <c r="AC288" i="1"/>
  <c r="AI288" i="1"/>
  <c r="AW472" i="1"/>
  <c r="AV472" i="1"/>
  <c r="AI472" i="1"/>
  <c r="AO559" i="1"/>
  <c r="AD559" i="1"/>
  <c r="AH559" i="1"/>
  <c r="AF559" i="1"/>
  <c r="AE277" i="1"/>
  <c r="AU277" i="1"/>
  <c r="AL529" i="1"/>
  <c r="AB529" i="1"/>
  <c r="AJ152" i="1"/>
  <c r="AG152" i="1"/>
  <c r="AN650" i="1"/>
  <c r="AK650" i="1"/>
  <c r="AH222" i="1"/>
  <c r="AC222" i="1"/>
  <c r="AE222" i="1"/>
  <c r="AL158" i="1"/>
  <c r="AR158" i="1"/>
  <c r="AE158" i="1"/>
  <c r="AE127" i="1"/>
  <c r="AJ127" i="1"/>
  <c r="AD266" i="1"/>
  <c r="AM266" i="1"/>
  <c r="AC266" i="1"/>
  <c r="AM461" i="1"/>
  <c r="AO461" i="1"/>
  <c r="AG461" i="1"/>
  <c r="AN391" i="1"/>
  <c r="AI391" i="1"/>
  <c r="AP177" i="1"/>
  <c r="AN177" i="1"/>
  <c r="AJ177" i="1"/>
  <c r="AH612" i="1"/>
  <c r="AM612" i="1"/>
  <c r="AR612" i="1"/>
  <c r="AF614" i="1"/>
  <c r="AX614" i="1"/>
  <c r="AC614" i="1"/>
  <c r="AN567" i="1"/>
  <c r="AK567" i="1"/>
  <c r="AR314" i="1"/>
  <c r="AD314" i="1"/>
  <c r="AH314" i="1"/>
  <c r="AO314" i="1"/>
  <c r="AM543" i="1"/>
  <c r="AS543" i="1"/>
  <c r="AQ543" i="1"/>
  <c r="AX543" i="1"/>
  <c r="AL193" i="1"/>
  <c r="AG193" i="1"/>
  <c r="AM193" i="1"/>
  <c r="AM109" i="1"/>
  <c r="AI109" i="1"/>
  <c r="AE109" i="1"/>
  <c r="AF455" i="1"/>
  <c r="AS455" i="1"/>
  <c r="AI455" i="1"/>
  <c r="AG522" i="1"/>
  <c r="AD522" i="1"/>
  <c r="AC522" i="1"/>
  <c r="AV525" i="1"/>
  <c r="AJ525" i="1"/>
  <c r="AW525" i="1"/>
  <c r="AN526" i="1"/>
  <c r="AO526" i="1"/>
  <c r="AK526" i="1"/>
  <c r="AP526" i="1"/>
  <c r="AX50" i="1"/>
  <c r="AE50" i="1"/>
  <c r="AP47" i="1"/>
  <c r="AQ47" i="1"/>
  <c r="AL36" i="1"/>
  <c r="AG36" i="1"/>
  <c r="AJ378" i="1"/>
  <c r="AW378" i="1"/>
  <c r="AC378" i="1"/>
  <c r="AK447" i="1"/>
  <c r="AD447" i="1"/>
  <c r="AQ447" i="1"/>
  <c r="AS490" i="1"/>
  <c r="AL490" i="1"/>
  <c r="AC490" i="1"/>
  <c r="AB670" i="1"/>
  <c r="AC670" i="1"/>
  <c r="AF670" i="1"/>
  <c r="AJ75" i="1"/>
  <c r="AO75" i="1"/>
  <c r="AE75" i="1"/>
  <c r="AJ202" i="1"/>
  <c r="AP202" i="1"/>
  <c r="AU202" i="1"/>
  <c r="AR333" i="1"/>
  <c r="AV333" i="1"/>
  <c r="AR432" i="1"/>
  <c r="AJ432" i="1"/>
  <c r="AO432" i="1"/>
  <c r="AO419" i="1"/>
  <c r="AL419" i="1"/>
  <c r="AI419" i="1"/>
  <c r="AD419" i="1"/>
  <c r="AP221" i="1"/>
  <c r="AV221" i="1"/>
  <c r="AK221" i="1"/>
  <c r="AG542" i="1"/>
  <c r="AT542" i="1"/>
  <c r="AP542" i="1"/>
  <c r="AI465" i="1"/>
  <c r="AG465" i="1"/>
  <c r="AD465" i="1"/>
  <c r="AH134" i="1"/>
  <c r="AB134" i="1"/>
  <c r="AV134" i="1"/>
  <c r="AB20" i="1"/>
  <c r="AT20" i="1"/>
  <c r="AO20" i="1"/>
  <c r="AL343" i="1"/>
  <c r="AG343" i="1"/>
  <c r="AJ415" i="1"/>
  <c r="AU415" i="1"/>
  <c r="AQ415" i="1"/>
  <c r="AV342" i="1"/>
  <c r="AX342" i="1"/>
  <c r="AC342" i="1"/>
  <c r="AR342" i="1"/>
  <c r="AH665" i="1"/>
  <c r="AM665" i="1"/>
  <c r="AI665" i="1"/>
  <c r="AT102" i="1"/>
  <c r="AI102" i="1"/>
  <c r="AE102" i="1"/>
  <c r="AB102" i="1"/>
  <c r="AX43" i="1"/>
  <c r="AT43" i="1"/>
  <c r="AE43" i="1"/>
  <c r="AI43" i="1"/>
  <c r="AC329" i="1"/>
  <c r="AN329" i="1"/>
  <c r="AW329" i="1"/>
  <c r="AD659" i="1"/>
  <c r="AU659" i="1"/>
  <c r="AG659" i="1"/>
  <c r="AF118" i="1"/>
  <c r="AW118" i="1"/>
  <c r="AE118" i="1"/>
  <c r="AH216" i="1"/>
  <c r="AM216" i="1"/>
  <c r="AV467" i="1"/>
  <c r="AP467" i="1"/>
  <c r="AW467" i="1"/>
  <c r="AN562" i="1"/>
  <c r="AL562" i="1"/>
  <c r="AP562" i="1"/>
  <c r="AL40" i="1"/>
  <c r="AS40" i="1"/>
  <c r="AW40" i="1"/>
  <c r="AM154" i="1"/>
  <c r="AK154" i="1"/>
  <c r="AI154" i="1"/>
  <c r="AN154" i="1"/>
  <c r="AD194" i="1"/>
  <c r="AS194" i="1"/>
  <c r="AX194" i="1"/>
  <c r="AJ261" i="1"/>
  <c r="AE261" i="1"/>
  <c r="AI261" i="1"/>
  <c r="AJ300" i="1"/>
  <c r="AS300" i="1"/>
  <c r="AD300" i="1"/>
  <c r="AD438" i="1"/>
  <c r="AU438" i="1"/>
  <c r="AV469" i="1"/>
  <c r="AS469" i="1"/>
  <c r="AK469" i="1"/>
  <c r="AP469" i="1"/>
  <c r="AM527" i="1"/>
  <c r="AT593" i="1"/>
  <c r="AO593" i="1"/>
  <c r="AJ593" i="1"/>
  <c r="AV103" i="1"/>
  <c r="AO103" i="1"/>
  <c r="AL103" i="1"/>
  <c r="AQ103" i="1"/>
  <c r="AV642" i="1"/>
  <c r="AL642" i="1"/>
  <c r="AT6" i="1"/>
  <c r="AH6" i="1"/>
  <c r="AE6" i="1"/>
  <c r="AF10" i="1"/>
  <c r="AK10" i="1"/>
  <c r="AS10" i="1"/>
  <c r="AB204" i="1"/>
  <c r="AN204" i="1"/>
  <c r="AS204" i="1"/>
  <c r="AQ209" i="1"/>
  <c r="AV209" i="1"/>
  <c r="AJ99" i="1"/>
  <c r="AU99" i="1"/>
  <c r="AR586" i="1"/>
  <c r="AW586" i="1"/>
  <c r="AG586" i="1"/>
  <c r="AN135" i="1"/>
  <c r="AJ135" i="1"/>
  <c r="AB633" i="1"/>
  <c r="AP633" i="1"/>
  <c r="AU633" i="1"/>
  <c r="AF633" i="1"/>
  <c r="AB471" i="1"/>
  <c r="AE471" i="1"/>
  <c r="AF471" i="1"/>
  <c r="AP195" i="1"/>
  <c r="AE195" i="1"/>
  <c r="AV195" i="1"/>
  <c r="AK478" i="1"/>
  <c r="AW478" i="1"/>
  <c r="AJ191" i="1"/>
  <c r="AN191" i="1"/>
  <c r="AT191" i="1"/>
  <c r="AB653" i="1"/>
  <c r="AF653" i="1"/>
  <c r="AO653" i="1"/>
  <c r="AL653" i="1"/>
  <c r="AE123" i="1"/>
  <c r="AC123" i="1"/>
  <c r="AW123" i="1"/>
  <c r="AD551" i="1"/>
  <c r="AS551" i="1"/>
  <c r="AO551" i="1"/>
  <c r="AM551" i="1"/>
  <c r="AN122" i="1"/>
  <c r="AU161" i="1"/>
  <c r="AK115" i="1"/>
  <c r="AR555" i="1"/>
  <c r="AB517" i="1"/>
  <c r="AG594" i="1"/>
  <c r="AQ385" i="1"/>
  <c r="AT76" i="1"/>
  <c r="AN369" i="1"/>
  <c r="AG297" i="1"/>
  <c r="AL42" i="1"/>
  <c r="AC364" i="1"/>
  <c r="AE62" i="1"/>
  <c r="AE441" i="1"/>
  <c r="AS442" i="1"/>
  <c r="AM72" i="1"/>
  <c r="AG537" i="1"/>
  <c r="AI540" i="1"/>
  <c r="AR157" i="1"/>
  <c r="AJ337" i="1"/>
  <c r="AO664" i="1"/>
  <c r="AV282" i="1"/>
  <c r="AW282" i="1"/>
  <c r="AL631" i="1"/>
  <c r="AP4" i="1"/>
  <c r="AD375" i="1"/>
  <c r="AS486" i="1"/>
  <c r="AB486" i="1"/>
  <c r="AP530" i="1"/>
  <c r="AR256" i="1"/>
  <c r="AT459" i="1"/>
  <c r="AQ440" i="1"/>
  <c r="AC500" i="1"/>
  <c r="AW604" i="1"/>
  <c r="AB592" i="1"/>
  <c r="AH638" i="1"/>
  <c r="AM638" i="1"/>
  <c r="AU660" i="1"/>
  <c r="AO24" i="1"/>
  <c r="AV107" i="1"/>
  <c r="AU67" i="1"/>
  <c r="AX584" i="1"/>
  <c r="AX630" i="1"/>
  <c r="AD630" i="1"/>
  <c r="AL630" i="1"/>
  <c r="AG426" i="1"/>
  <c r="AN426" i="1"/>
  <c r="AT119" i="1"/>
  <c r="AI119" i="1"/>
  <c r="AP428" i="1"/>
  <c r="AM428" i="1"/>
  <c r="AK428" i="1"/>
  <c r="AL117" i="1"/>
  <c r="AN117" i="1"/>
  <c r="AS117" i="1"/>
  <c r="AJ117" i="1"/>
  <c r="AN626" i="1"/>
  <c r="AL626" i="1"/>
  <c r="AR626" i="1"/>
  <c r="AM620" i="1"/>
  <c r="AI620" i="1"/>
  <c r="AH547" i="1"/>
  <c r="AB556" i="1"/>
  <c r="AC556" i="1"/>
  <c r="AT556" i="1"/>
  <c r="AU519" i="1"/>
  <c r="AL519" i="1"/>
  <c r="AC519" i="1"/>
  <c r="AH361" i="1"/>
  <c r="AL361" i="1"/>
  <c r="AM361" i="1"/>
  <c r="AN288" i="1"/>
  <c r="AS288" i="1"/>
  <c r="AN472" i="1"/>
  <c r="AL472" i="1"/>
  <c r="AU472" i="1"/>
  <c r="AG559" i="1"/>
  <c r="AX559" i="1"/>
  <c r="AV277" i="1"/>
  <c r="AO277" i="1"/>
  <c r="AK277" i="1"/>
  <c r="AQ277" i="1"/>
  <c r="AD529" i="1"/>
  <c r="AW529" i="1"/>
  <c r="AS529" i="1"/>
  <c r="AX152" i="1"/>
  <c r="AV152" i="1"/>
  <c r="AC650" i="1"/>
  <c r="AO650" i="1"/>
  <c r="AT222" i="1"/>
  <c r="AQ222" i="1"/>
  <c r="AX158" i="1"/>
  <c r="AC158" i="1"/>
  <c r="AI158" i="1"/>
  <c r="AT127" i="1"/>
  <c r="AB127" i="1"/>
  <c r="AV127" i="1"/>
  <c r="AB266" i="1"/>
  <c r="AS266" i="1"/>
  <c r="AQ266" i="1"/>
  <c r="AX461" i="1"/>
  <c r="AC461" i="1"/>
  <c r="AI461" i="1"/>
  <c r="AF461" i="1"/>
  <c r="AE391" i="1"/>
  <c r="AT391" i="1"/>
  <c r="AQ391" i="1"/>
  <c r="AH177" i="1"/>
  <c r="AC177" i="1"/>
  <c r="AS177" i="1"/>
  <c r="AV612" i="1"/>
  <c r="AK612" i="1"/>
  <c r="AE612" i="1"/>
  <c r="AP614" i="1"/>
  <c r="AQ614" i="1"/>
  <c r="AW567" i="1"/>
  <c r="AS567" i="1"/>
  <c r="AE567" i="1"/>
  <c r="AH567" i="1"/>
  <c r="AJ314" i="1"/>
  <c r="AE543" i="1"/>
  <c r="AK543" i="1"/>
  <c r="AI543" i="1"/>
  <c r="AX193" i="1"/>
  <c r="AD193" i="1"/>
  <c r="AR109" i="1"/>
  <c r="AC109" i="1"/>
  <c r="AO109" i="1"/>
  <c r="AU455" i="1"/>
  <c r="AG455" i="1"/>
  <c r="AR522" i="1"/>
  <c r="AM525" i="1"/>
  <c r="AE525" i="1"/>
  <c r="AF526" i="1"/>
  <c r="AE526" i="1"/>
  <c r="AJ526" i="1"/>
  <c r="AT50" i="1"/>
  <c r="AP50" i="1"/>
  <c r="AS50" i="1"/>
  <c r="AW50" i="1"/>
  <c r="AH47" i="1"/>
  <c r="AO47" i="1"/>
  <c r="AU47" i="1"/>
  <c r="AX36" i="1"/>
  <c r="AD36" i="1"/>
  <c r="AT378" i="1"/>
  <c r="AP378" i="1"/>
  <c r="AN378" i="1"/>
  <c r="AR447" i="1"/>
  <c r="AT447" i="1"/>
  <c r="AL447" i="1"/>
  <c r="AJ490" i="1"/>
  <c r="AB490" i="1"/>
  <c r="AW490" i="1"/>
  <c r="AU670" i="1"/>
  <c r="AT75" i="1"/>
  <c r="AB75" i="1"/>
  <c r="AG75" i="1"/>
  <c r="AV202" i="1"/>
  <c r="AB202" i="1"/>
  <c r="AC202" i="1"/>
  <c r="AH202" i="1"/>
  <c r="AJ333" i="1"/>
  <c r="AV427" i="1"/>
  <c r="AI517" i="1"/>
  <c r="AE385" i="1"/>
  <c r="AU148" i="1"/>
  <c r="AO394" i="1"/>
  <c r="AL394" i="1"/>
  <c r="AK335" i="1"/>
  <c r="AS147" i="1"/>
  <c r="AP369" i="1"/>
  <c r="AV523" i="1"/>
  <c r="AV254" i="1"/>
  <c r="AM46" i="1"/>
  <c r="AK441" i="1"/>
  <c r="AH442" i="1"/>
  <c r="AE506" i="1"/>
  <c r="AK448" i="1"/>
  <c r="AS72" i="1"/>
  <c r="AO217" i="1"/>
  <c r="AN540" i="1"/>
  <c r="AC69" i="1"/>
  <c r="AV157" i="1"/>
  <c r="AX399" i="1"/>
  <c r="AV631" i="1"/>
  <c r="AE631" i="1"/>
  <c r="AG4" i="1"/>
  <c r="AC486" i="1"/>
  <c r="AB13" i="1"/>
  <c r="AV166" i="1"/>
  <c r="AE166" i="1"/>
  <c r="AF256" i="1"/>
  <c r="AW296" i="1"/>
  <c r="AQ296" i="1"/>
  <c r="AQ459" i="1"/>
  <c r="AK440" i="1"/>
  <c r="AV500" i="1"/>
  <c r="AD604" i="1"/>
  <c r="AC12" i="1"/>
  <c r="AL592" i="1"/>
  <c r="AS638" i="1"/>
  <c r="AL660" i="1"/>
  <c r="AF660" i="1"/>
  <c r="AI24" i="1"/>
  <c r="AR107" i="1"/>
  <c r="AX107" i="1"/>
  <c r="AR67" i="1"/>
  <c r="AH67" i="1"/>
  <c r="AF584" i="1"/>
  <c r="AQ584" i="1"/>
  <c r="AS630" i="1"/>
  <c r="AN630" i="1"/>
  <c r="AT630" i="1"/>
  <c r="AK630" i="1"/>
  <c r="AL426" i="1"/>
  <c r="AU426" i="1"/>
  <c r="AI426" i="1"/>
  <c r="AD119" i="1"/>
  <c r="AR119" i="1"/>
  <c r="AG119" i="1"/>
  <c r="AG428" i="1"/>
  <c r="AO117" i="1"/>
  <c r="AX626" i="1"/>
  <c r="AT626" i="1"/>
  <c r="AL620" i="1"/>
  <c r="AW620" i="1"/>
  <c r="AH620" i="1"/>
  <c r="AL547" i="1"/>
  <c r="AO547" i="1"/>
  <c r="AM547" i="1"/>
  <c r="AJ547" i="1"/>
  <c r="AV556" i="1"/>
  <c r="AW556" i="1"/>
  <c r="AE556" i="1"/>
  <c r="AE519" i="1"/>
  <c r="AH519" i="1"/>
  <c r="AS519" i="1"/>
  <c r="AV361" i="1"/>
  <c r="AW361" i="1"/>
  <c r="AG361" i="1"/>
  <c r="AO288" i="1"/>
  <c r="AL288" i="1"/>
  <c r="AQ288" i="1"/>
  <c r="AQ472" i="1"/>
  <c r="AJ472" i="1"/>
  <c r="AS559" i="1"/>
  <c r="AC559" i="1"/>
  <c r="AV559" i="1"/>
  <c r="AF277" i="1"/>
  <c r="AX277" i="1"/>
  <c r="AT277" i="1"/>
  <c r="AV529" i="1"/>
  <c r="AE529" i="1"/>
  <c r="AU529" i="1"/>
  <c r="AI529" i="1"/>
  <c r="AF152" i="1"/>
  <c r="AC152" i="1"/>
  <c r="AI152" i="1"/>
  <c r="AP650" i="1"/>
  <c r="AW650" i="1"/>
  <c r="AJ650" i="1"/>
  <c r="AG650" i="1"/>
  <c r="AM222" i="1"/>
  <c r="AB222" i="1"/>
  <c r="AO222" i="1"/>
  <c r="AH158" i="1"/>
  <c r="AT158" i="1"/>
  <c r="AG158" i="1"/>
  <c r="AP127" i="1"/>
  <c r="AD127" i="1"/>
  <c r="AN127" i="1"/>
  <c r="AQ127" i="1"/>
  <c r="AX266" i="1"/>
  <c r="AV266" i="1"/>
  <c r="AH461" i="1"/>
  <c r="AJ461" i="1"/>
  <c r="AP391" i="1"/>
  <c r="AM391" i="1"/>
  <c r="AB391" i="1"/>
  <c r="AQ177" i="1"/>
  <c r="AM177" i="1"/>
  <c r="AF612" i="1"/>
  <c r="AJ612" i="1"/>
  <c r="AC612" i="1"/>
  <c r="AL614" i="1"/>
  <c r="AW614" i="1"/>
  <c r="AO614" i="1"/>
  <c r="AG567" i="1"/>
  <c r="AQ567" i="1"/>
  <c r="AV567" i="1"/>
  <c r="AV314" i="1"/>
  <c r="AK314" i="1"/>
  <c r="AG314" i="1"/>
  <c r="AW543" i="1"/>
  <c r="AT543" i="1"/>
  <c r="AV543" i="1"/>
  <c r="AH193" i="1"/>
  <c r="AW193" i="1"/>
  <c r="AE193" i="1"/>
  <c r="AB109" i="1"/>
  <c r="AL109" i="1"/>
  <c r="AH109" i="1"/>
  <c r="AR455" i="1"/>
  <c r="AN455" i="1"/>
  <c r="AD455" i="1"/>
  <c r="AX522" i="1"/>
  <c r="AM522" i="1"/>
  <c r="AJ522" i="1"/>
  <c r="AQ522" i="1"/>
  <c r="AU525" i="1"/>
  <c r="AI525" i="1"/>
  <c r="AB525" i="1"/>
  <c r="AR526" i="1"/>
  <c r="AM526" i="1"/>
  <c r="AU526" i="1"/>
  <c r="AD50" i="1"/>
  <c r="AV50" i="1"/>
  <c r="AQ50" i="1"/>
  <c r="AR47" i="1"/>
  <c r="AN47" i="1"/>
  <c r="AK47" i="1"/>
  <c r="AS47" i="1"/>
  <c r="AH36" i="1"/>
  <c r="AM36" i="1"/>
  <c r="AE36" i="1"/>
  <c r="AB378" i="1"/>
  <c r="AV378" i="1"/>
  <c r="AB447" i="1"/>
  <c r="AE447" i="1"/>
  <c r="AM447" i="1"/>
  <c r="AF490" i="1"/>
  <c r="AU490" i="1"/>
  <c r="AP670" i="1"/>
  <c r="AT670" i="1"/>
  <c r="AN670" i="1"/>
  <c r="AD75" i="1"/>
  <c r="AI75" i="1"/>
  <c r="AN75" i="1"/>
  <c r="AF202" i="1"/>
  <c r="AS202" i="1"/>
  <c r="AM202" i="1"/>
  <c r="AL333" i="1"/>
  <c r="AQ333" i="1"/>
  <c r="AE333" i="1"/>
  <c r="AP432" i="1"/>
  <c r="AB432" i="1"/>
  <c r="AS432" i="1"/>
  <c r="AJ419" i="1"/>
  <c r="AW419" i="1"/>
  <c r="AV419" i="1"/>
  <c r="AR221" i="1"/>
  <c r="AO221" i="1"/>
  <c r="AU221" i="1"/>
  <c r="AI221" i="1"/>
  <c r="AF542" i="1"/>
  <c r="AS542" i="1"/>
  <c r="AB542" i="1"/>
  <c r="AC465" i="1"/>
  <c r="AF465" i="1"/>
  <c r="AL134" i="1"/>
  <c r="AI134" i="1"/>
  <c r="AH20" i="1"/>
  <c r="AU20" i="1"/>
  <c r="AI20" i="1"/>
  <c r="AM343" i="1"/>
  <c r="AR343" i="1"/>
  <c r="AF343" i="1"/>
  <c r="AO415" i="1"/>
  <c r="AV415" i="1"/>
  <c r="AW342" i="1"/>
  <c r="AK342" i="1"/>
  <c r="AR665" i="1"/>
  <c r="AG665" i="1"/>
  <c r="AS665" i="1"/>
  <c r="AG102" i="1"/>
  <c r="AN102" i="1"/>
  <c r="AK102" i="1"/>
  <c r="AC43" i="1"/>
  <c r="AL329" i="1"/>
  <c r="AB329" i="1"/>
  <c r="AM329" i="1"/>
  <c r="AV659" i="1"/>
  <c r="AX659" i="1"/>
  <c r="AS659" i="1"/>
  <c r="AR118" i="1"/>
  <c r="AL118" i="1"/>
  <c r="AH118" i="1"/>
  <c r="AC118" i="1"/>
  <c r="AB216" i="1"/>
  <c r="AG216" i="1"/>
  <c r="AL216" i="1"/>
  <c r="AU467" i="1"/>
  <c r="AC467" i="1"/>
  <c r="AE467" i="1"/>
  <c r="AT562" i="1"/>
  <c r="AU562" i="1"/>
  <c r="AO562" i="1"/>
  <c r="AH40" i="1"/>
  <c r="AJ40" i="1"/>
  <c r="AQ40" i="1"/>
  <c r="AX154" i="1"/>
  <c r="AU154" i="1"/>
  <c r="AG154" i="1"/>
  <c r="AN194" i="1"/>
  <c r="AB194" i="1"/>
  <c r="AE194" i="1"/>
  <c r="AV261" i="1"/>
  <c r="AQ261" i="1"/>
  <c r="AK300" i="1"/>
  <c r="AQ300" i="1"/>
  <c r="AC300" i="1"/>
  <c r="AO438" i="1"/>
  <c r="AC438" i="1"/>
  <c r="AS438" i="1"/>
  <c r="AU469" i="1"/>
  <c r="AQ469" i="1"/>
  <c r="AH469" i="1"/>
  <c r="AK527" i="1"/>
  <c r="AO527" i="1"/>
  <c r="AW527" i="1"/>
  <c r="AX593" i="1"/>
  <c r="AM593" i="1"/>
  <c r="AS593" i="1"/>
  <c r="AX103" i="1"/>
  <c r="AK103" i="1"/>
  <c r="AP103" i="1"/>
  <c r="AO642" i="1"/>
  <c r="AK642" i="1"/>
  <c r="AS642" i="1"/>
  <c r="AR6" i="1"/>
  <c r="AG6" i="1"/>
  <c r="AL10" i="1"/>
  <c r="AH10" i="1"/>
  <c r="AW10" i="1"/>
  <c r="AQ10" i="1"/>
  <c r="AX204" i="1"/>
  <c r="AQ204" i="1"/>
  <c r="AK209" i="1"/>
  <c r="AJ209" i="1"/>
  <c r="AV99" i="1"/>
  <c r="AM99" i="1"/>
  <c r="AT99" i="1"/>
  <c r="AP99" i="1"/>
  <c r="AU586" i="1"/>
  <c r="AC586" i="1"/>
  <c r="AS586" i="1"/>
  <c r="AI135" i="1"/>
  <c r="AE135" i="1"/>
  <c r="AC135" i="1"/>
  <c r="AS633" i="1"/>
  <c r="AW633" i="1"/>
  <c r="AK471" i="1"/>
  <c r="AC471" i="1"/>
  <c r="AD195" i="1"/>
  <c r="AG195" i="1"/>
  <c r="AC195" i="1"/>
  <c r="AX478" i="1"/>
  <c r="AN478" i="1"/>
  <c r="AM478" i="1"/>
  <c r="AC478" i="1"/>
  <c r="AX191" i="1"/>
  <c r="AK191" i="1"/>
  <c r="AS191" i="1"/>
  <c r="AM191" i="1"/>
  <c r="AP653" i="1"/>
  <c r="AG653" i="1"/>
  <c r="AW653" i="1"/>
  <c r="AX123" i="1"/>
  <c r="AD123" i="1"/>
  <c r="AJ123" i="1"/>
  <c r="AH551" i="1"/>
  <c r="AK551" i="1"/>
  <c r="AR551" i="1"/>
  <c r="AN551" i="1"/>
  <c r="AR122" i="1"/>
  <c r="AM122" i="1"/>
  <c r="AQ122" i="1"/>
  <c r="AX122" i="1"/>
  <c r="AB290" i="1"/>
  <c r="AU427" i="1"/>
  <c r="AQ121" i="1"/>
  <c r="AJ648" i="1"/>
  <c r="AT148" i="1"/>
  <c r="AG364" i="1"/>
  <c r="AC244" i="1"/>
  <c r="AS46" i="1"/>
  <c r="AR217" i="1"/>
  <c r="AB537" i="1"/>
  <c r="AM631" i="1"/>
  <c r="AL486" i="1"/>
  <c r="AN530" i="1"/>
  <c r="AS13" i="1"/>
  <c r="AX178" i="1"/>
  <c r="AV296" i="1"/>
  <c r="AC296" i="1"/>
  <c r="AH296" i="1"/>
  <c r="AE459" i="1"/>
  <c r="AM440" i="1"/>
  <c r="AT440" i="1"/>
  <c r="AH604" i="1"/>
  <c r="AF12" i="1"/>
  <c r="AT638" i="1"/>
  <c r="AH660" i="1"/>
  <c r="AT584" i="1"/>
  <c r="AJ630" i="1"/>
  <c r="AG630" i="1"/>
  <c r="AM426" i="1"/>
  <c r="AR426" i="1"/>
  <c r="AO426" i="1"/>
  <c r="AL119" i="1"/>
  <c r="AQ119" i="1"/>
  <c r="AD117" i="1"/>
  <c r="AU117" i="1"/>
  <c r="AQ117" i="1"/>
  <c r="AP626" i="1"/>
  <c r="AD626" i="1"/>
  <c r="AN620" i="1"/>
  <c r="AT547" i="1"/>
  <c r="AS547" i="1"/>
  <c r="AR556" i="1"/>
  <c r="AL556" i="1"/>
  <c r="AM519" i="1"/>
  <c r="AK519" i="1"/>
  <c r="AK361" i="1"/>
  <c r="AR361" i="1"/>
  <c r="AT288" i="1"/>
  <c r="AX472" i="1"/>
  <c r="AW559" i="1"/>
  <c r="AI559" i="1"/>
  <c r="AK559" i="1"/>
  <c r="AC277" i="1"/>
  <c r="AC529" i="1"/>
  <c r="AB152" i="1"/>
  <c r="AB650" i="1"/>
  <c r="AF650" i="1"/>
  <c r="AV222" i="1"/>
  <c r="AR222" i="1"/>
  <c r="AP158" i="1"/>
  <c r="AS158" i="1"/>
  <c r="AX127" i="1"/>
  <c r="AC127" i="1"/>
  <c r="AH266" i="1"/>
  <c r="AF266" i="1"/>
  <c r="AK461" i="1"/>
  <c r="AO391" i="1"/>
  <c r="AT177" i="1"/>
  <c r="AR177" i="1"/>
  <c r="AB612" i="1"/>
  <c r="AB614" i="1"/>
  <c r="AM614" i="1"/>
  <c r="AC567" i="1"/>
  <c r="AT567" i="1"/>
  <c r="AX314" i="1"/>
  <c r="AE314" i="1"/>
  <c r="AU543" i="1"/>
  <c r="AF543" i="1"/>
  <c r="AU193" i="1"/>
  <c r="AB193" i="1"/>
  <c r="AK109" i="1"/>
  <c r="AP109" i="1"/>
  <c r="AM455" i="1"/>
  <c r="AE522" i="1"/>
  <c r="AF522" i="1"/>
  <c r="AL525" i="1"/>
  <c r="AG525" i="1"/>
  <c r="AI526" i="1"/>
  <c r="AJ50" i="1"/>
  <c r="AC50" i="1"/>
  <c r="AB47" i="1"/>
  <c r="AM47" i="1"/>
  <c r="AR36" i="1"/>
  <c r="AT36" i="1"/>
  <c r="AS36" i="1"/>
  <c r="AH378" i="1"/>
  <c r="AE378" i="1"/>
  <c r="AG447" i="1"/>
  <c r="AF447" i="1"/>
  <c r="AX490" i="1"/>
  <c r="AI490" i="1"/>
  <c r="AM490" i="1"/>
  <c r="AM670" i="1"/>
  <c r="AL670" i="1"/>
  <c r="AC75" i="1"/>
  <c r="AF75" i="1"/>
  <c r="AR202" i="1"/>
  <c r="AK202" i="1"/>
  <c r="AB333" i="1"/>
  <c r="AU333" i="1"/>
  <c r="AL432" i="1"/>
  <c r="AT432" i="1"/>
  <c r="AB419" i="1"/>
  <c r="AS419" i="1"/>
  <c r="AW221" i="1"/>
  <c r="AT221" i="1"/>
  <c r="AN542" i="1"/>
  <c r="AC542" i="1"/>
  <c r="AR465" i="1"/>
  <c r="AL465" i="1"/>
  <c r="AB465" i="1"/>
  <c r="AT134" i="1"/>
  <c r="AM134" i="1"/>
  <c r="AP20" i="1"/>
  <c r="AS20" i="1"/>
  <c r="AT343" i="1"/>
  <c r="AS343" i="1"/>
  <c r="AN343" i="1"/>
  <c r="AN415" i="1"/>
  <c r="AI415" i="1"/>
  <c r="AF342" i="1"/>
  <c r="AM342" i="1"/>
  <c r="AS342" i="1"/>
  <c r="AW665" i="1"/>
  <c r="AQ665" i="1"/>
  <c r="AP102" i="1"/>
  <c r="AR43" i="1"/>
  <c r="AV43" i="1"/>
  <c r="AX329" i="1"/>
  <c r="AG329" i="1"/>
  <c r="AO659" i="1"/>
  <c r="AI659" i="1"/>
  <c r="AV118" i="1"/>
  <c r="AI118" i="1"/>
  <c r="AO118" i="1"/>
  <c r="AI216" i="1"/>
  <c r="AU216" i="1"/>
  <c r="AD467" i="1"/>
  <c r="AO467" i="1"/>
  <c r="AW562" i="1"/>
  <c r="AJ562" i="1"/>
  <c r="AM562" i="1"/>
  <c r="AF40" i="1"/>
  <c r="AC40" i="1"/>
  <c r="AP154" i="1"/>
  <c r="AR154" i="1"/>
  <c r="AV194" i="1"/>
  <c r="AI194" i="1"/>
  <c r="AM194" i="1"/>
  <c r="AX261" i="1"/>
  <c r="AU261" i="1"/>
  <c r="AN300" i="1"/>
  <c r="AM300" i="1"/>
  <c r="AW438" i="1"/>
  <c r="AH438" i="1"/>
  <c r="AN469" i="1"/>
  <c r="AG207" i="1"/>
  <c r="AB594" i="1"/>
  <c r="AJ139" i="1"/>
  <c r="AE79" i="1"/>
  <c r="AJ34" i="1"/>
  <c r="AI448" i="1"/>
  <c r="AG367" i="1"/>
  <c r="AH136" i="1"/>
  <c r="AM664" i="1"/>
  <c r="AH631" i="1"/>
  <c r="AS4" i="1"/>
  <c r="AE375" i="1"/>
  <c r="AT530" i="1"/>
  <c r="AP13" i="1"/>
  <c r="AB178" i="1"/>
  <c r="AQ256" i="1"/>
  <c r="AE296" i="1"/>
  <c r="AL459" i="1"/>
  <c r="AS440" i="1"/>
  <c r="AB500" i="1"/>
  <c r="AT12" i="1"/>
  <c r="AV592" i="1"/>
  <c r="AJ24" i="1"/>
  <c r="AB107" i="1"/>
  <c r="AP67" i="1"/>
  <c r="AR584" i="1"/>
  <c r="AI630" i="1"/>
  <c r="AC630" i="1"/>
  <c r="AH426" i="1"/>
  <c r="AE426" i="1"/>
  <c r="AW119" i="1"/>
  <c r="AO119" i="1"/>
  <c r="AH428" i="1"/>
  <c r="AL428" i="1"/>
  <c r="AX117" i="1"/>
  <c r="AC626" i="1"/>
  <c r="AT620" i="1"/>
  <c r="AR620" i="1"/>
  <c r="AR547" i="1"/>
  <c r="AK556" i="1"/>
  <c r="AR519" i="1"/>
  <c r="AW519" i="1"/>
  <c r="AG519" i="1"/>
  <c r="AD361" i="1"/>
  <c r="AF288" i="1"/>
  <c r="AG288" i="1"/>
  <c r="AE472" i="1"/>
  <c r="AJ559" i="1"/>
  <c r="AR559" i="1"/>
  <c r="AR277" i="1"/>
  <c r="AL277" i="1"/>
  <c r="AN529" i="1"/>
  <c r="AM529" i="1"/>
  <c r="AH529" i="1"/>
  <c r="AN152" i="1"/>
  <c r="AH650" i="1"/>
  <c r="AV650" i="1"/>
  <c r="AE650" i="1"/>
  <c r="AM158" i="1"/>
  <c r="AQ158" i="1"/>
  <c r="AO127" i="1"/>
  <c r="AW266" i="1"/>
  <c r="AW461" i="1"/>
  <c r="AV461" i="1"/>
  <c r="AW391" i="1"/>
  <c r="AS391" i="1"/>
  <c r="AD177" i="1"/>
  <c r="AB177" i="1"/>
  <c r="AX612" i="1"/>
  <c r="AU612" i="1"/>
  <c r="AN614" i="1"/>
  <c r="AG614" i="1"/>
  <c r="AI614" i="1"/>
  <c r="AJ567" i="1"/>
  <c r="AP567" i="1"/>
  <c r="AB314" i="1"/>
  <c r="AW314" i="1"/>
  <c r="AC314" i="1"/>
  <c r="AL543" i="1"/>
  <c r="AJ543" i="1"/>
  <c r="AV193" i="1"/>
  <c r="AS193" i="1"/>
  <c r="AV109" i="1"/>
  <c r="AT109" i="1"/>
  <c r="AJ455" i="1"/>
  <c r="AL455" i="1"/>
  <c r="AP522" i="1"/>
  <c r="AT522" i="1"/>
  <c r="AB522" i="1"/>
  <c r="AT525" i="1"/>
  <c r="AH526" i="1"/>
  <c r="AC526" i="1"/>
  <c r="AM50" i="1"/>
  <c r="AX47" i="1"/>
  <c r="AB36" i="1"/>
  <c r="AK36" i="1"/>
  <c r="AQ36" i="1"/>
  <c r="AG378" i="1"/>
  <c r="AD378" i="1"/>
  <c r="AI447" i="1"/>
  <c r="AC447" i="1"/>
  <c r="AH490" i="1"/>
  <c r="AR490" i="1"/>
  <c r="AJ670" i="1"/>
  <c r="AI670" i="1"/>
  <c r="AD670" i="1"/>
  <c r="AQ75" i="1"/>
  <c r="AU75" i="1"/>
  <c r="AG202" i="1"/>
  <c r="AI202" i="1"/>
  <c r="AX333" i="1"/>
  <c r="AM333" i="1"/>
  <c r="AI432" i="1"/>
  <c r="AF432" i="1"/>
  <c r="AC419" i="1"/>
  <c r="AH419" i="1"/>
  <c r="AB221" i="1"/>
  <c r="AE221" i="1"/>
  <c r="AS221" i="1"/>
  <c r="AM542" i="1"/>
  <c r="AR542" i="1"/>
  <c r="AM465" i="1"/>
  <c r="AJ465" i="1"/>
  <c r="AX134" i="1"/>
  <c r="AF134" i="1"/>
  <c r="AN20" i="1"/>
  <c r="AQ20" i="1"/>
  <c r="AV343" i="1"/>
  <c r="AI343" i="1"/>
  <c r="AW343" i="1"/>
  <c r="AL415" i="1"/>
  <c r="AD415" i="1"/>
  <c r="AQ342" i="1"/>
  <c r="AU342" i="1"/>
  <c r="AI342" i="1"/>
  <c r="AV665" i="1"/>
  <c r="AC102" i="1"/>
  <c r="AB43" i="1"/>
  <c r="AF43" i="1"/>
  <c r="AD329" i="1"/>
  <c r="AH329" i="1"/>
  <c r="AU329" i="1"/>
  <c r="AM659" i="1"/>
  <c r="AH659" i="1"/>
  <c r="AS118" i="1"/>
  <c r="AK216" i="1"/>
  <c r="AP216" i="1"/>
  <c r="AT216" i="1"/>
  <c r="AI467" i="1"/>
  <c r="AS562" i="1"/>
  <c r="AR562" i="1"/>
  <c r="AD40" i="1"/>
  <c r="AO40" i="1"/>
  <c r="AB154" i="1"/>
  <c r="AQ154" i="1"/>
  <c r="AH194" i="1"/>
  <c r="AC261" i="1"/>
  <c r="AR300" i="1"/>
  <c r="AL300" i="1"/>
  <c r="AE438" i="1"/>
  <c r="AB438" i="1"/>
  <c r="AL469" i="1"/>
  <c r="AD469" i="1"/>
  <c r="AM469" i="1"/>
  <c r="AU527" i="1"/>
  <c r="AN527" i="1"/>
  <c r="AS527" i="1"/>
  <c r="AF593" i="1"/>
  <c r="AG593" i="1"/>
  <c r="AR103" i="1"/>
  <c r="AD147" i="1"/>
  <c r="AP42" i="1"/>
  <c r="AL506" i="1"/>
  <c r="AN506" i="1"/>
  <c r="AR367" i="1"/>
  <c r="AJ540" i="1"/>
  <c r="AL399" i="1"/>
  <c r="AB182" i="1"/>
  <c r="AS282" i="1"/>
  <c r="AL530" i="1"/>
  <c r="AF166" i="1"/>
  <c r="AK166" i="1"/>
  <c r="AE256" i="1"/>
  <c r="AL500" i="1"/>
  <c r="AB12" i="1"/>
  <c r="AL12" i="1"/>
  <c r="AO592" i="1"/>
  <c r="AL638" i="1"/>
  <c r="AH24" i="1"/>
  <c r="AB630" i="1"/>
  <c r="AK426" i="1"/>
  <c r="AK119" i="1"/>
  <c r="AV119" i="1"/>
  <c r="AQ428" i="1"/>
  <c r="AP117" i="1"/>
  <c r="AG117" i="1"/>
  <c r="AB117" i="1"/>
  <c r="AF626" i="1"/>
  <c r="AJ626" i="1"/>
  <c r="AD620" i="1"/>
  <c r="AQ620" i="1"/>
  <c r="AV547" i="1"/>
  <c r="AO556" i="1"/>
  <c r="AP556" i="1"/>
  <c r="AB519" i="1"/>
  <c r="AM288" i="1"/>
  <c r="AK472" i="1"/>
  <c r="AP559" i="1"/>
  <c r="AJ277" i="1"/>
  <c r="AF529" i="1"/>
  <c r="AK529" i="1"/>
  <c r="AT152" i="1"/>
  <c r="AE152" i="1"/>
  <c r="AR152" i="1"/>
  <c r="AT650" i="1"/>
  <c r="AR650" i="1"/>
  <c r="AU222" i="1"/>
  <c r="AG222" i="1"/>
  <c r="AD158" i="1"/>
  <c r="AO158" i="1"/>
  <c r="AU127" i="1"/>
  <c r="AI127" i="1"/>
  <c r="AT266" i="1"/>
  <c r="AO266" i="1"/>
  <c r="AU461" i="1"/>
  <c r="AS461" i="1"/>
  <c r="AV391" i="1"/>
  <c r="AJ391" i="1"/>
  <c r="AX177" i="1"/>
  <c r="AV177" i="1"/>
  <c r="AP612" i="1"/>
  <c r="AI612" i="1"/>
  <c r="AU614" i="1"/>
  <c r="AN314" i="1"/>
  <c r="AI314" i="1"/>
  <c r="AD543" i="1"/>
  <c r="AB543" i="1"/>
  <c r="AN193" i="1"/>
  <c r="AN109" i="1"/>
  <c r="AB455" i="1"/>
  <c r="AE455" i="1"/>
  <c r="AH522" i="1"/>
  <c r="AL522" i="1"/>
  <c r="AN522" i="1"/>
  <c r="AS525" i="1"/>
  <c r="AQ525" i="1"/>
  <c r="AX526" i="1"/>
  <c r="AT526" i="1"/>
  <c r="AH50" i="1"/>
  <c r="AK50" i="1"/>
  <c r="AV47" i="1"/>
  <c r="AW47" i="1"/>
  <c r="AI36" i="1"/>
  <c r="AR378" i="1"/>
  <c r="AU378" i="1"/>
  <c r="AV447" i="1"/>
  <c r="AQ490" i="1"/>
  <c r="AK490" i="1"/>
  <c r="AS670" i="1"/>
  <c r="AV670" i="1"/>
  <c r="AX75" i="1"/>
  <c r="AM75" i="1"/>
  <c r="AQ202" i="1"/>
  <c r="AT333" i="1"/>
  <c r="AP333" i="1"/>
  <c r="AN432" i="1"/>
  <c r="AX419" i="1"/>
  <c r="AP419" i="1"/>
  <c r="AQ221" i="1"/>
  <c r="AM221" i="1"/>
  <c r="AQ542" i="1"/>
  <c r="AE542" i="1"/>
  <c r="AJ542" i="1"/>
  <c r="AU465" i="1"/>
  <c r="AV465" i="1"/>
  <c r="AP134" i="1"/>
  <c r="AR134" i="1"/>
  <c r="AS134" i="1"/>
  <c r="AF20" i="1"/>
  <c r="AM20" i="1"/>
  <c r="AC343" i="1"/>
  <c r="AQ343" i="1"/>
  <c r="AR415" i="1"/>
  <c r="AC415" i="1"/>
  <c r="AP415" i="1"/>
  <c r="AH342" i="1"/>
  <c r="AL342" i="1"/>
  <c r="AN665" i="1"/>
  <c r="AK665" i="1"/>
  <c r="AL102" i="1"/>
  <c r="AR102" i="1"/>
  <c r="AL43" i="1"/>
  <c r="AS581" i="1"/>
  <c r="AG493" i="1"/>
  <c r="AP199" i="1"/>
  <c r="AE139" i="1"/>
  <c r="AF147" i="1"/>
  <c r="AK521" i="1"/>
  <c r="AK42" i="1"/>
  <c r="AO254" i="1"/>
  <c r="AW506" i="1"/>
  <c r="AO367" i="1"/>
  <c r="AE367" i="1"/>
  <c r="AQ157" i="1"/>
  <c r="AM182" i="1"/>
  <c r="AD282" i="1"/>
  <c r="AQ486" i="1"/>
  <c r="AI13" i="1"/>
  <c r="AS178" i="1"/>
  <c r="AT296" i="1"/>
  <c r="AI296" i="1"/>
  <c r="AM459" i="1"/>
  <c r="AF440" i="1"/>
  <c r="AU440" i="1"/>
  <c r="AS500" i="1"/>
  <c r="AR604" i="1"/>
  <c r="AI592" i="1"/>
  <c r="AJ660" i="1"/>
  <c r="AQ107" i="1"/>
  <c r="AI107" i="1"/>
  <c r="AW630" i="1"/>
  <c r="AO630" i="1"/>
  <c r="AT426" i="1"/>
  <c r="AP119" i="1"/>
  <c r="AN428" i="1"/>
  <c r="AF428" i="1"/>
  <c r="AF117" i="1"/>
  <c r="AR117" i="1"/>
  <c r="AV626" i="1"/>
  <c r="AC620" i="1"/>
  <c r="AE620" i="1"/>
  <c r="AN556" i="1"/>
  <c r="AV519" i="1"/>
  <c r="AC361" i="1"/>
  <c r="AJ288" i="1"/>
  <c r="AW288" i="1"/>
  <c r="AG472" i="1"/>
  <c r="AC472" i="1"/>
  <c r="AN559" i="1"/>
  <c r="AU559" i="1"/>
  <c r="AP277" i="1"/>
  <c r="AT529" i="1"/>
  <c r="AD152" i="1"/>
  <c r="AM152" i="1"/>
  <c r="AH152" i="1"/>
  <c r="AD650" i="1"/>
  <c r="AS650" i="1"/>
  <c r="AX222" i="1"/>
  <c r="AK222" i="1"/>
  <c r="AW158" i="1"/>
  <c r="AL127" i="1"/>
  <c r="AF127" i="1"/>
  <c r="AG266" i="1"/>
  <c r="AN266" i="1"/>
  <c r="AE461" i="1"/>
  <c r="AL461" i="1"/>
  <c r="AU391" i="1"/>
  <c r="AR391" i="1"/>
  <c r="AF177" i="1"/>
  <c r="AU177" i="1"/>
  <c r="AT612" i="1"/>
  <c r="AG612" i="1"/>
  <c r="AD614" i="1"/>
  <c r="AS614" i="1"/>
  <c r="AI567" i="1"/>
  <c r="AF567" i="1"/>
  <c r="AT314" i="1"/>
  <c r="AO543" i="1"/>
  <c r="AP543" i="1"/>
  <c r="AT193" i="1"/>
  <c r="AQ193" i="1"/>
  <c r="AX109" i="1"/>
  <c r="AO455" i="1"/>
  <c r="AT455" i="1"/>
  <c r="AO522" i="1"/>
  <c r="AK522" i="1"/>
  <c r="AP525" i="1"/>
  <c r="AR525" i="1"/>
  <c r="AN525" i="1"/>
  <c r="AD526" i="1"/>
  <c r="AS526" i="1"/>
  <c r="AF50" i="1"/>
  <c r="AT47" i="1"/>
  <c r="AV36" i="1"/>
  <c r="AW36" i="1"/>
  <c r="AS378" i="1"/>
  <c r="AO378" i="1"/>
  <c r="AJ447" i="1"/>
  <c r="AH447" i="1"/>
  <c r="AD490" i="1"/>
  <c r="AT490" i="1"/>
  <c r="AH670" i="1"/>
  <c r="AQ670" i="1"/>
  <c r="AL75" i="1"/>
  <c r="AH75" i="1"/>
  <c r="AT202" i="1"/>
  <c r="AS333" i="1"/>
  <c r="AN333" i="1"/>
  <c r="AX432" i="1"/>
  <c r="AW432" i="1"/>
  <c r="AE432" i="1"/>
  <c r="AT419" i="1"/>
  <c r="AG221" i="1"/>
  <c r="AL221" i="1"/>
  <c r="AW542" i="1"/>
  <c r="AL542" i="1"/>
  <c r="AX465" i="1"/>
  <c r="AT465" i="1"/>
  <c r="AU134" i="1"/>
  <c r="AN134" i="1"/>
  <c r="AR20" i="1"/>
  <c r="AL20" i="1"/>
  <c r="AW20" i="1"/>
  <c r="AK343" i="1"/>
  <c r="AP343" i="1"/>
  <c r="AX415" i="1"/>
  <c r="AT415" i="1"/>
  <c r="AG415" i="1"/>
  <c r="AG342" i="1"/>
  <c r="AT342" i="1"/>
  <c r="AB665" i="1"/>
  <c r="AU665" i="1"/>
  <c r="AC665" i="1"/>
  <c r="AQ102" i="1"/>
  <c r="AM102" i="1"/>
  <c r="AH43" i="1"/>
  <c r="AO43" i="1"/>
  <c r="AK329" i="1"/>
  <c r="AO329" i="1"/>
  <c r="AF659" i="1"/>
  <c r="AK659" i="1"/>
  <c r="AE659" i="1"/>
  <c r="AM118" i="1"/>
  <c r="AQ118" i="1"/>
  <c r="AR216" i="1"/>
  <c r="AV216" i="1"/>
  <c r="AJ467" i="1"/>
  <c r="AF467" i="1"/>
  <c r="AX467" i="1"/>
  <c r="AD562" i="1"/>
  <c r="AP40" i="1"/>
  <c r="AI40" i="1"/>
  <c r="AS154" i="1"/>
  <c r="AR194" i="1"/>
  <c r="AP194" i="1"/>
  <c r="AO261" i="1"/>
  <c r="AW261" i="1"/>
  <c r="AH261" i="1"/>
  <c r="AE300" i="1"/>
  <c r="AM438" i="1"/>
  <c r="AP438" i="1"/>
  <c r="AX469" i="1"/>
  <c r="AT527" i="1"/>
  <c r="AR527" i="1"/>
  <c r="AG527" i="1"/>
  <c r="AL593" i="1"/>
  <c r="AB593" i="1"/>
  <c r="AC593" i="1"/>
  <c r="AM76" i="1"/>
  <c r="AK34" i="1"/>
  <c r="AC442" i="1"/>
  <c r="AD13" i="1"/>
  <c r="AU459" i="1"/>
  <c r="AN440" i="1"/>
  <c r="AK500" i="1"/>
  <c r="AJ119" i="1"/>
  <c r="AO428" i="1"/>
  <c r="AK117" i="1"/>
  <c r="AI626" i="1"/>
  <c r="AP547" i="1"/>
  <c r="AI556" i="1"/>
  <c r="AF519" i="1"/>
  <c r="AX361" i="1"/>
  <c r="AD472" i="1"/>
  <c r="AL559" i="1"/>
  <c r="AX529" i="1"/>
  <c r="AM650" i="1"/>
  <c r="AP222" i="1"/>
  <c r="AK158" i="1"/>
  <c r="AM127" i="1"/>
  <c r="AK266" i="1"/>
  <c r="AR266" i="1"/>
  <c r="AB461" i="1"/>
  <c r="AH391" i="1"/>
  <c r="AG391" i="1"/>
  <c r="AK177" i="1"/>
  <c r="AW612" i="1"/>
  <c r="AJ614" i="1"/>
  <c r="AL314" i="1"/>
  <c r="AK193" i="1"/>
  <c r="AF109" i="1"/>
  <c r="AG109" i="1"/>
  <c r="AP455" i="1"/>
  <c r="AI522" i="1"/>
  <c r="AW526" i="1"/>
  <c r="AB50" i="1"/>
  <c r="AG50" i="1"/>
  <c r="AG47" i="1"/>
  <c r="AF36" i="1"/>
  <c r="AQ378" i="1"/>
  <c r="AE490" i="1"/>
  <c r="AW670" i="1"/>
  <c r="AK75" i="1"/>
  <c r="AD202" i="1"/>
  <c r="AK333" i="1"/>
  <c r="AG333" i="1"/>
  <c r="AN419" i="1"/>
  <c r="AQ419" i="1"/>
  <c r="AX221" i="1"/>
  <c r="AO542" i="1"/>
  <c r="AP465" i="1"/>
  <c r="AE465" i="1"/>
  <c r="AW134" i="1"/>
  <c r="AV20" i="1"/>
  <c r="AD343" i="1"/>
  <c r="AE343" i="1"/>
  <c r="AH415" i="1"/>
  <c r="AD342" i="1"/>
  <c r="AP665" i="1"/>
  <c r="AS329" i="1"/>
  <c r="AE329" i="1"/>
  <c r="AJ659" i="1"/>
  <c r="AW216" i="1"/>
  <c r="AM467" i="1"/>
  <c r="AN467" i="1"/>
  <c r="AF562" i="1"/>
  <c r="AH154" i="1"/>
  <c r="AT154" i="1"/>
  <c r="AW194" i="1"/>
  <c r="AN261" i="1"/>
  <c r="AB300" i="1"/>
  <c r="AG300" i="1"/>
  <c r="AX438" i="1"/>
  <c r="AI469" i="1"/>
  <c r="AR469" i="1"/>
  <c r="AB527" i="1"/>
  <c r="AH593" i="1"/>
  <c r="AN593" i="1"/>
  <c r="AU103" i="1"/>
  <c r="AM642" i="1"/>
  <c r="AG642" i="1"/>
  <c r="AL6" i="1"/>
  <c r="AM6" i="1"/>
  <c r="AB10" i="1"/>
  <c r="AI10" i="1"/>
  <c r="AK204" i="1"/>
  <c r="AC209" i="1"/>
  <c r="AK99" i="1"/>
  <c r="AG99" i="1"/>
  <c r="AV586" i="1"/>
  <c r="AP586" i="1"/>
  <c r="AH586" i="1"/>
  <c r="AR135" i="1"/>
  <c r="AK135" i="1"/>
  <c r="AR633" i="1"/>
  <c r="AG633" i="1"/>
  <c r="AC633" i="1"/>
  <c r="AG471" i="1"/>
  <c r="AS471" i="1"/>
  <c r="AT195" i="1"/>
  <c r="AS195" i="1"/>
  <c r="AW195" i="1"/>
  <c r="AB478" i="1"/>
  <c r="AE478" i="1"/>
  <c r="AR478" i="1"/>
  <c r="AV191" i="1"/>
  <c r="AV653" i="1"/>
  <c r="AC653" i="1"/>
  <c r="AP123" i="1"/>
  <c r="AS123" i="1"/>
  <c r="AX551" i="1"/>
  <c r="AQ551" i="1"/>
  <c r="AB551" i="1"/>
  <c r="AE122" i="1"/>
  <c r="AO122" i="1"/>
  <c r="AW122" i="1"/>
  <c r="AG290" i="1"/>
  <c r="AQ290" i="1"/>
  <c r="AH290" i="1"/>
  <c r="AL289" i="1"/>
  <c r="AR289" i="1"/>
  <c r="AV289" i="1"/>
  <c r="AH516" i="1"/>
  <c r="AN516" i="1"/>
  <c r="AN78" i="1"/>
  <c r="AS78" i="1"/>
  <c r="AV257" i="1"/>
  <c r="AL257" i="1"/>
  <c r="AJ257" i="1"/>
  <c r="AG257" i="1"/>
  <c r="AF30" i="1"/>
  <c r="AX30" i="1"/>
  <c r="AI30" i="1"/>
  <c r="AE499" i="1"/>
  <c r="AK499" i="1"/>
  <c r="AR644" i="1"/>
  <c r="AW644" i="1"/>
  <c r="AU355" i="1"/>
  <c r="AQ355" i="1"/>
  <c r="AR673" i="1"/>
  <c r="AP673" i="1"/>
  <c r="AC673" i="1"/>
  <c r="AI673" i="1"/>
  <c r="AT538" i="1"/>
  <c r="AP538" i="1"/>
  <c r="AL91" i="1"/>
  <c r="AB91" i="1"/>
  <c r="AH91" i="1"/>
  <c r="AW91" i="1"/>
  <c r="AV25" i="1"/>
  <c r="AU25" i="1"/>
  <c r="AO25" i="1"/>
  <c r="AT283" i="1"/>
  <c r="AS283" i="1"/>
  <c r="AN283" i="1"/>
  <c r="AR482" i="1"/>
  <c r="AD482" i="1"/>
  <c r="AW482" i="1"/>
  <c r="AS494" i="1"/>
  <c r="AU494" i="1"/>
  <c r="AV494" i="1"/>
  <c r="AL258" i="1"/>
  <c r="AS258" i="1"/>
  <c r="AO258" i="1"/>
  <c r="AB258" i="1"/>
  <c r="AV140" i="1"/>
  <c r="AG140" i="1"/>
  <c r="AW629" i="1"/>
  <c r="AT629" i="1"/>
  <c r="AC629" i="1"/>
  <c r="AL366" i="1"/>
  <c r="AS366" i="1"/>
  <c r="AE366" i="1"/>
  <c r="AB636" i="1"/>
  <c r="AU636" i="1"/>
  <c r="AO636" i="1"/>
  <c r="AF636" i="1"/>
  <c r="AL145" i="1"/>
  <c r="AR145" i="1"/>
  <c r="AN145" i="1"/>
  <c r="AE463" i="1"/>
  <c r="AK463" i="1"/>
  <c r="AH463" i="1"/>
  <c r="AR250" i="1"/>
  <c r="AF250" i="1"/>
  <c r="AU250" i="1"/>
  <c r="AL533" i="1"/>
  <c r="AP533" i="1"/>
  <c r="AK533" i="1"/>
  <c r="AB15" i="1"/>
  <c r="AF15" i="1"/>
  <c r="AQ15" i="1"/>
  <c r="AP51" i="1"/>
  <c r="AQ51" i="1"/>
  <c r="AS63" i="1"/>
  <c r="AI63" i="1"/>
  <c r="AU63" i="1"/>
  <c r="AX52" i="1"/>
  <c r="AD52" i="1"/>
  <c r="AW52" i="1"/>
  <c r="AO52" i="1"/>
  <c r="AG405" i="1"/>
  <c r="AV405" i="1"/>
  <c r="AM405" i="1"/>
  <c r="AJ350" i="1"/>
  <c r="AU350" i="1"/>
  <c r="AB531" i="1"/>
  <c r="AI531" i="1"/>
  <c r="AV531" i="1"/>
  <c r="AV22" i="1"/>
  <c r="AB22" i="1"/>
  <c r="AU22" i="1"/>
  <c r="AC71" i="1"/>
  <c r="AP71" i="1"/>
  <c r="AN228" i="1"/>
  <c r="AB228" i="1"/>
  <c r="AG228" i="1"/>
  <c r="AO395" i="1"/>
  <c r="AQ395" i="1"/>
  <c r="AU235" i="1"/>
  <c r="AO235" i="1"/>
  <c r="AW235" i="1"/>
  <c r="AV237" i="1"/>
  <c r="AX606" i="1"/>
  <c r="AE606" i="1"/>
  <c r="AD606" i="1"/>
  <c r="AH541" i="1"/>
  <c r="AM541" i="1"/>
  <c r="AB541" i="1"/>
  <c r="AG88" i="1"/>
  <c r="AW88" i="1"/>
  <c r="AU88" i="1"/>
  <c r="AS88" i="1"/>
  <c r="AF87" i="1"/>
  <c r="AS87" i="1"/>
  <c r="AV413" i="1"/>
  <c r="AK413" i="1"/>
  <c r="AI413" i="1"/>
  <c r="AR341" i="1"/>
  <c r="AW341" i="1"/>
  <c r="AO414" i="1"/>
  <c r="AS414" i="1"/>
  <c r="AH508" i="1"/>
  <c r="AV508" i="1"/>
  <c r="AN508" i="1"/>
  <c r="AN176" i="1"/>
  <c r="AM176" i="1"/>
  <c r="AU176" i="1"/>
  <c r="AO176" i="1"/>
  <c r="AN174" i="1"/>
  <c r="AM174" i="1"/>
  <c r="AU174" i="1"/>
  <c r="AL422" i="1"/>
  <c r="AR422" i="1"/>
  <c r="AP422" i="1"/>
  <c r="AV422" i="1"/>
  <c r="AB462" i="1"/>
  <c r="AU462" i="1"/>
  <c r="AD462" i="1"/>
  <c r="AK124" i="1"/>
  <c r="AP124" i="1"/>
  <c r="AB339" i="1"/>
  <c r="AP339" i="1"/>
  <c r="AN339" i="1"/>
  <c r="AL339" i="1"/>
  <c r="AP503" i="1"/>
  <c r="AS503" i="1"/>
  <c r="AD503" i="1"/>
  <c r="AN503" i="1"/>
  <c r="AE671" i="1"/>
  <c r="AT671" i="1"/>
  <c r="AD671" i="1"/>
  <c r="AI111" i="1"/>
  <c r="AD111" i="1"/>
  <c r="AU111" i="1"/>
  <c r="AW156" i="1"/>
  <c r="AB156" i="1"/>
  <c r="AH156" i="1"/>
  <c r="AG236" i="1"/>
  <c r="AC236" i="1"/>
  <c r="AS236" i="1"/>
  <c r="AP274" i="1"/>
  <c r="AB274" i="1"/>
  <c r="AR274" i="1"/>
  <c r="AX326" i="1"/>
  <c r="AL326" i="1"/>
  <c r="AW326" i="1"/>
  <c r="AT510" i="1"/>
  <c r="AV510" i="1"/>
  <c r="AP510" i="1"/>
  <c r="AL434" i="1"/>
  <c r="AU434" i="1"/>
  <c r="AS434" i="1"/>
  <c r="AI434" i="1"/>
  <c r="AS572" i="1"/>
  <c r="AC572" i="1"/>
  <c r="AR572" i="1"/>
  <c r="AT613" i="1"/>
  <c r="AH613" i="1"/>
  <c r="AN155" i="1"/>
  <c r="AQ155" i="1"/>
  <c r="AM155" i="1"/>
  <c r="AT347" i="1"/>
  <c r="AE347" i="1"/>
  <c r="AJ347" i="1"/>
  <c r="AG610" i="1"/>
  <c r="AW610" i="1"/>
  <c r="AR126" i="1"/>
  <c r="AF126" i="1"/>
  <c r="AD126" i="1"/>
  <c r="AI126" i="1"/>
  <c r="AW298" i="1"/>
  <c r="AU298" i="1"/>
  <c r="AS298" i="1"/>
  <c r="AF609" i="1"/>
  <c r="AC609" i="1"/>
  <c r="AJ609" i="1"/>
  <c r="AR652" i="1"/>
  <c r="AV652" i="1"/>
  <c r="AF479" i="1"/>
  <c r="AW479" i="1"/>
  <c r="AC479" i="1"/>
  <c r="AP240" i="1"/>
  <c r="AU616" i="1"/>
  <c r="AK369" i="1"/>
  <c r="AS254" i="1"/>
  <c r="AV396" i="1"/>
  <c r="AO337" i="1"/>
  <c r="AL166" i="1"/>
  <c r="AQ24" i="1"/>
  <c r="AL107" i="1"/>
  <c r="AH630" i="1"/>
  <c r="AE117" i="1"/>
  <c r="AO626" i="1"/>
  <c r="AQ626" i="1"/>
  <c r="AG620" i="1"/>
  <c r="AX547" i="1"/>
  <c r="AD556" i="1"/>
  <c r="AS556" i="1"/>
  <c r="AN361" i="1"/>
  <c r="AJ361" i="1"/>
  <c r="AM559" i="1"/>
  <c r="AB277" i="1"/>
  <c r="AH277" i="1"/>
  <c r="AD222" i="1"/>
  <c r="AJ158" i="1"/>
  <c r="AK127" i="1"/>
  <c r="AL266" i="1"/>
  <c r="AU266" i="1"/>
  <c r="AQ461" i="1"/>
  <c r="AD391" i="1"/>
  <c r="AL177" i="1"/>
  <c r="AQ612" i="1"/>
  <c r="AE614" i="1"/>
  <c r="AL567" i="1"/>
  <c r="AG543" i="1"/>
  <c r="AR543" i="1"/>
  <c r="AI193" i="1"/>
  <c r="AU109" i="1"/>
  <c r="AX455" i="1"/>
  <c r="AH455" i="1"/>
  <c r="AS522" i="1"/>
  <c r="AK525" i="1"/>
  <c r="AL526" i="1"/>
  <c r="AN50" i="1"/>
  <c r="AE47" i="1"/>
  <c r="AU447" i="1"/>
  <c r="AO447" i="1"/>
  <c r="AG670" i="1"/>
  <c r="AP75" i="1"/>
  <c r="AE202" i="1"/>
  <c r="AI333" i="1"/>
  <c r="AU432" i="1"/>
  <c r="AD432" i="1"/>
  <c r="AN221" i="1"/>
  <c r="AU542" i="1"/>
  <c r="AW465" i="1"/>
  <c r="AO465" i="1"/>
  <c r="AD20" i="1"/>
  <c r="AB343" i="1"/>
  <c r="AF415" i="1"/>
  <c r="AB342" i="1"/>
  <c r="AF665" i="1"/>
  <c r="AH102" i="1"/>
  <c r="AD43" i="1"/>
  <c r="AQ43" i="1"/>
  <c r="AJ329" i="1"/>
  <c r="AN659" i="1"/>
  <c r="AR659" i="1"/>
  <c r="AD118" i="1"/>
  <c r="AS216" i="1"/>
  <c r="AN216" i="1"/>
  <c r="AQ562" i="1"/>
  <c r="AV562" i="1"/>
  <c r="AX40" i="1"/>
  <c r="AE40" i="1"/>
  <c r="AV154" i="1"/>
  <c r="AE154" i="1"/>
  <c r="AG194" i="1"/>
  <c r="AD261" i="1"/>
  <c r="AO300" i="1"/>
  <c r="AN438" i="1"/>
  <c r="AK438" i="1"/>
  <c r="AG469" i="1"/>
  <c r="AE469" i="1"/>
  <c r="AI527" i="1"/>
  <c r="AF527" i="1"/>
  <c r="AE593" i="1"/>
  <c r="AI103" i="1"/>
  <c r="AX642" i="1"/>
  <c r="AW642" i="1"/>
  <c r="AQ642" i="1"/>
  <c r="AJ6" i="1"/>
  <c r="AI6" i="1"/>
  <c r="AN10" i="1"/>
  <c r="AX10" i="1"/>
  <c r="AG10" i="1"/>
  <c r="AR204" i="1"/>
  <c r="AF204" i="1"/>
  <c r="AU204" i="1"/>
  <c r="AX209" i="1"/>
  <c r="AT209" i="1"/>
  <c r="AR209" i="1"/>
  <c r="AE209" i="1"/>
  <c r="AB99" i="1"/>
  <c r="AI99" i="1"/>
  <c r="AO99" i="1"/>
  <c r="AF586" i="1"/>
  <c r="AT586" i="1"/>
  <c r="AM135" i="1"/>
  <c r="AS135" i="1"/>
  <c r="AO633" i="1"/>
  <c r="AR471" i="1"/>
  <c r="AW471" i="1"/>
  <c r="AR195" i="1"/>
  <c r="AI195" i="1"/>
  <c r="AD478" i="1"/>
  <c r="AL478" i="1"/>
  <c r="AR191" i="1"/>
  <c r="AW191" i="1"/>
  <c r="AR653" i="1"/>
  <c r="AK653" i="1"/>
  <c r="AU123" i="1"/>
  <c r="AJ551" i="1"/>
  <c r="AE551" i="1"/>
  <c r="AJ122" i="1"/>
  <c r="AL122" i="1"/>
  <c r="AV290" i="1"/>
  <c r="AL290" i="1"/>
  <c r="AT290" i="1"/>
  <c r="AQ289" i="1"/>
  <c r="AC289" i="1"/>
  <c r="AU516" i="1"/>
  <c r="AR516" i="1"/>
  <c r="AK516" i="1"/>
  <c r="AT516" i="1"/>
  <c r="AU78" i="1"/>
  <c r="AC78" i="1"/>
  <c r="AP78" i="1"/>
  <c r="AF257" i="1"/>
  <c r="AR257" i="1"/>
  <c r="AO257" i="1"/>
  <c r="AL30" i="1"/>
  <c r="AH30" i="1"/>
  <c r="AC30" i="1"/>
  <c r="AV499" i="1"/>
  <c r="AG499" i="1"/>
  <c r="AJ499" i="1"/>
  <c r="AP499" i="1"/>
  <c r="AB644" i="1"/>
  <c r="AE644" i="1"/>
  <c r="AU644" i="1"/>
  <c r="AL355" i="1"/>
  <c r="AN355" i="1"/>
  <c r="AB355" i="1"/>
  <c r="AP355" i="1"/>
  <c r="AB673" i="1"/>
  <c r="AW673" i="1"/>
  <c r="AQ538" i="1"/>
  <c r="AD538" i="1"/>
  <c r="AO538" i="1"/>
  <c r="AH538" i="1"/>
  <c r="AS91" i="1"/>
  <c r="AG91" i="1"/>
  <c r="AE91" i="1"/>
  <c r="AF25" i="1"/>
  <c r="AR25" i="1"/>
  <c r="AS25" i="1"/>
  <c r="AM25" i="1"/>
  <c r="AD283" i="1"/>
  <c r="AR283" i="1"/>
  <c r="AW283" i="1"/>
  <c r="AV482" i="1"/>
  <c r="AK482" i="1"/>
  <c r="AU482" i="1"/>
  <c r="AT494" i="1"/>
  <c r="AN494" i="1"/>
  <c r="AK258" i="1"/>
  <c r="AL140" i="1"/>
  <c r="AC140" i="1"/>
  <c r="AI140" i="1"/>
  <c r="AX140" i="1"/>
  <c r="AE629" i="1"/>
  <c r="AX629" i="1"/>
  <c r="AR366" i="1"/>
  <c r="AC366" i="1"/>
  <c r="AT636" i="1"/>
  <c r="AW636" i="1"/>
  <c r="AP145" i="1"/>
  <c r="AT145" i="1"/>
  <c r="AT463" i="1"/>
  <c r="AM463" i="1"/>
  <c r="AG463" i="1"/>
  <c r="AQ250" i="1"/>
  <c r="AN250" i="1"/>
  <c r="AQ533" i="1"/>
  <c r="AU533" i="1"/>
  <c r="AO533" i="1"/>
  <c r="AT15" i="1"/>
  <c r="AU15" i="1"/>
  <c r="AO15" i="1"/>
  <c r="AG15" i="1"/>
  <c r="AV51" i="1"/>
  <c r="AM51" i="1"/>
  <c r="AE51" i="1"/>
  <c r="AC63" i="1"/>
  <c r="AX63" i="1"/>
  <c r="AE63" i="1"/>
  <c r="AH52" i="1"/>
  <c r="AJ52" i="1"/>
  <c r="AJ405" i="1"/>
  <c r="AW405" i="1"/>
  <c r="AK405" i="1"/>
  <c r="AI350" i="1"/>
  <c r="AO350" i="1"/>
  <c r="AC350" i="1"/>
  <c r="AX531" i="1"/>
  <c r="AG531" i="1"/>
  <c r="AC531" i="1"/>
  <c r="AF22" i="1"/>
  <c r="AP22" i="1"/>
  <c r="AS22" i="1"/>
  <c r="AT71" i="1"/>
  <c r="AR71" i="1"/>
  <c r="AW71" i="1"/>
  <c r="AU71" i="1"/>
  <c r="AV228" i="1"/>
  <c r="AJ228" i="1"/>
  <c r="AO228" i="1"/>
  <c r="AW395" i="1"/>
  <c r="AK395" i="1"/>
  <c r="AP395" i="1"/>
  <c r="AC235" i="1"/>
  <c r="AQ235" i="1"/>
  <c r="AV235" i="1"/>
  <c r="AL206" i="1"/>
  <c r="AW206" i="1"/>
  <c r="AG206" i="1"/>
  <c r="AF237" i="1"/>
  <c r="AK237" i="1"/>
  <c r="AH237" i="1"/>
  <c r="AW237" i="1"/>
  <c r="AE237" i="1"/>
  <c r="AH606" i="1"/>
  <c r="AS606" i="1"/>
  <c r="AC606" i="1"/>
  <c r="AO541" i="1"/>
  <c r="AQ541" i="1"/>
  <c r="AR541" i="1"/>
  <c r="AE88" i="1"/>
  <c r="AC88" i="1"/>
  <c r="AM87" i="1"/>
  <c r="AC87" i="1"/>
  <c r="AP87" i="1"/>
  <c r="AF413" i="1"/>
  <c r="AW413" i="1"/>
  <c r="AH413" i="1"/>
  <c r="AV341" i="1"/>
  <c r="AL341" i="1"/>
  <c r="AB341" i="1"/>
  <c r="AG341" i="1"/>
  <c r="AI414" i="1"/>
  <c r="AM414" i="1"/>
  <c r="AJ414" i="1"/>
  <c r="AT508" i="1"/>
  <c r="AS508" i="1"/>
  <c r="AG508" i="1"/>
  <c r="AG176" i="1"/>
  <c r="AG174" i="1"/>
  <c r="AU422" i="1"/>
  <c r="AN422" i="1"/>
  <c r="AN462" i="1"/>
  <c r="AJ462" i="1"/>
  <c r="AS462" i="1"/>
  <c r="AR124" i="1"/>
  <c r="AW124" i="1"/>
  <c r="AU503" i="1"/>
  <c r="AB503" i="1"/>
  <c r="AP671" i="1"/>
  <c r="AC671" i="1"/>
  <c r="AN111" i="1"/>
  <c r="AH111" i="1"/>
  <c r="AX111" i="1"/>
  <c r="AT156" i="1"/>
  <c r="AE156" i="1"/>
  <c r="AJ156" i="1"/>
  <c r="AG156" i="1"/>
  <c r="AF236" i="1"/>
  <c r="AK236" i="1"/>
  <c r="AM236" i="1"/>
  <c r="AO274" i="1"/>
  <c r="AK274" i="1"/>
  <c r="AQ274" i="1"/>
  <c r="AH326" i="1"/>
  <c r="AQ326" i="1"/>
  <c r="AD510" i="1"/>
  <c r="AK510" i="1"/>
  <c r="AW434" i="1"/>
  <c r="AB434" i="1"/>
  <c r="AP434" i="1"/>
  <c r="AW572" i="1"/>
  <c r="AQ572" i="1"/>
  <c r="AL572" i="1"/>
  <c r="AH572" i="1"/>
  <c r="AD613" i="1"/>
  <c r="AK613" i="1"/>
  <c r="AP613" i="1"/>
  <c r="AS155" i="1"/>
  <c r="AP155" i="1"/>
  <c r="AU155" i="1"/>
  <c r="AD347" i="1"/>
  <c r="AM347" i="1"/>
  <c r="AI347" i="1"/>
  <c r="AL610" i="1"/>
  <c r="AF610" i="1"/>
  <c r="AV610" i="1"/>
  <c r="AB126" i="1"/>
  <c r="AU126" i="1"/>
  <c r="AX126" i="1"/>
  <c r="AE298" i="1"/>
  <c r="AC298" i="1"/>
  <c r="AO298" i="1"/>
  <c r="AH609" i="1"/>
  <c r="AW609" i="1"/>
  <c r="AU609" i="1"/>
  <c r="AT244" i="1"/>
  <c r="AT255" i="1"/>
  <c r="AU157" i="1"/>
  <c r="AX631" i="1"/>
  <c r="AP459" i="1"/>
  <c r="AN604" i="1"/>
  <c r="AS12" i="1"/>
  <c r="AN119" i="1"/>
  <c r="AW428" i="1"/>
  <c r="AS428" i="1"/>
  <c r="AH626" i="1"/>
  <c r="AF547" i="1"/>
  <c r="AH556" i="1"/>
  <c r="AQ519" i="1"/>
  <c r="AF361" i="1"/>
  <c r="AR288" i="1"/>
  <c r="AU288" i="1"/>
  <c r="AM472" i="1"/>
  <c r="AT559" i="1"/>
  <c r="AD277" i="1"/>
  <c r="AQ529" i="1"/>
  <c r="AW152" i="1"/>
  <c r="AP152" i="1"/>
  <c r="AU650" i="1"/>
  <c r="AW222" i="1"/>
  <c r="AF158" i="1"/>
  <c r="AR127" i="1"/>
  <c r="AJ266" i="1"/>
  <c r="AD461" i="1"/>
  <c r="AL391" i="1"/>
  <c r="AG177" i="1"/>
  <c r="AO612" i="1"/>
  <c r="AM567" i="1"/>
  <c r="AU314" i="1"/>
  <c r="AK455" i="1"/>
  <c r="AW522" i="1"/>
  <c r="AX525" i="1"/>
  <c r="AF525" i="1"/>
  <c r="AF47" i="1"/>
  <c r="AC47" i="1"/>
  <c r="AX378" i="1"/>
  <c r="AO490" i="1"/>
  <c r="AW75" i="1"/>
  <c r="AH333" i="1"/>
  <c r="AC432" i="1"/>
  <c r="AR419" i="1"/>
  <c r="AU419" i="1"/>
  <c r="AG419" i="1"/>
  <c r="AD221" i="1"/>
  <c r="AK465" i="1"/>
  <c r="AQ134" i="1"/>
  <c r="AD134" i="1"/>
  <c r="AE20" i="1"/>
  <c r="AW415" i="1"/>
  <c r="AN342" i="1"/>
  <c r="AE665" i="1"/>
  <c r="AV102" i="1"/>
  <c r="AM43" i="1"/>
  <c r="AP329" i="1"/>
  <c r="AT659" i="1"/>
  <c r="AQ659" i="1"/>
  <c r="AX118" i="1"/>
  <c r="AC216" i="1"/>
  <c r="AF216" i="1"/>
  <c r="AS467" i="1"/>
  <c r="AI562" i="1"/>
  <c r="AH562" i="1"/>
  <c r="AV40" i="1"/>
  <c r="AD154" i="1"/>
  <c r="AJ154" i="1"/>
  <c r="AF194" i="1"/>
  <c r="AQ194" i="1"/>
  <c r="AR261" i="1"/>
  <c r="AT261" i="1"/>
  <c r="AT300" i="1"/>
  <c r="AX300" i="1"/>
  <c r="AJ438" i="1"/>
  <c r="AO469" i="1"/>
  <c r="AE527" i="1"/>
  <c r="AW593" i="1"/>
  <c r="AN103" i="1"/>
  <c r="AM103" i="1"/>
  <c r="AS103" i="1"/>
  <c r="AP642" i="1"/>
  <c r="AB642" i="1"/>
  <c r="AE642" i="1"/>
  <c r="AB6" i="1"/>
  <c r="AU6" i="1"/>
  <c r="AP10" i="1"/>
  <c r="AU10" i="1"/>
  <c r="AJ204" i="1"/>
  <c r="AM204" i="1"/>
  <c r="AI204" i="1"/>
  <c r="AD204" i="1"/>
  <c r="AP209" i="1"/>
  <c r="AL209" i="1"/>
  <c r="AO209" i="1"/>
  <c r="AX99" i="1"/>
  <c r="AD99" i="1"/>
  <c r="AX586" i="1"/>
  <c r="AQ135" i="1"/>
  <c r="AD135" i="1"/>
  <c r="AP135" i="1"/>
  <c r="AV633" i="1"/>
  <c r="AN633" i="1"/>
  <c r="AJ471" i="1"/>
  <c r="AM471" i="1"/>
  <c r="AU471" i="1"/>
  <c r="AJ195" i="1"/>
  <c r="AQ195" i="1"/>
  <c r="AB191" i="1"/>
  <c r="AQ191" i="1"/>
  <c r="AJ653" i="1"/>
  <c r="AT653" i="1"/>
  <c r="AM123" i="1"/>
  <c r="AR123" i="1"/>
  <c r="AQ123" i="1"/>
  <c r="AB122" i="1"/>
  <c r="AD122" i="1"/>
  <c r="AR290" i="1"/>
  <c r="AN290" i="1"/>
  <c r="AK290" i="1"/>
  <c r="AD290" i="1"/>
  <c r="AX289" i="1"/>
  <c r="AF289" i="1"/>
  <c r="AU289" i="1"/>
  <c r="AL516" i="1"/>
  <c r="AI516" i="1"/>
  <c r="AW516" i="1"/>
  <c r="AE516" i="1"/>
  <c r="AM78" i="1"/>
  <c r="AR78" i="1"/>
  <c r="AH78" i="1"/>
  <c r="AT257" i="1"/>
  <c r="AI257" i="1"/>
  <c r="AE257" i="1"/>
  <c r="AD30" i="1"/>
  <c r="AW30" i="1"/>
  <c r="AQ30" i="1"/>
  <c r="AN499" i="1"/>
  <c r="AI499" i="1"/>
  <c r="AD499" i="1"/>
  <c r="AI644" i="1"/>
  <c r="AD355" i="1"/>
  <c r="AE355" i="1"/>
  <c r="AS355" i="1"/>
  <c r="AG355" i="1"/>
  <c r="AS673" i="1"/>
  <c r="AO673" i="1"/>
  <c r="AM673" i="1"/>
  <c r="AI538" i="1"/>
  <c r="AB538" i="1"/>
  <c r="AW538" i="1"/>
  <c r="AV91" i="1"/>
  <c r="AJ91" i="1"/>
  <c r="AJ25" i="1"/>
  <c r="AC25" i="1"/>
  <c r="AV283" i="1"/>
  <c r="AG283" i="1"/>
  <c r="AM283" i="1"/>
  <c r="AL482" i="1"/>
  <c r="AM482" i="1"/>
  <c r="AS482" i="1"/>
  <c r="AO494" i="1"/>
  <c r="AD494" i="1"/>
  <c r="AG494" i="1"/>
  <c r="AN258" i="1"/>
  <c r="AD140" i="1"/>
  <c r="AU140" i="1"/>
  <c r="AO140" i="1"/>
  <c r="AQ629" i="1"/>
  <c r="AL629" i="1"/>
  <c r="AV366" i="1"/>
  <c r="AH366" i="1"/>
  <c r="AX366" i="1"/>
  <c r="AL636" i="1"/>
  <c r="AM636" i="1"/>
  <c r="AS636" i="1"/>
  <c r="AH145" i="1"/>
  <c r="AK145" i="1"/>
  <c r="AQ145" i="1"/>
  <c r="AL463" i="1"/>
  <c r="AB463" i="1"/>
  <c r="AV463" i="1"/>
  <c r="AT250" i="1"/>
  <c r="AH250" i="1"/>
  <c r="AE250" i="1"/>
  <c r="AI533" i="1"/>
  <c r="AH533" i="1"/>
  <c r="AB533" i="1"/>
  <c r="AL15" i="1"/>
  <c r="AX15" i="1"/>
  <c r="AE15" i="1"/>
  <c r="AR51" i="1"/>
  <c r="AN51" i="1"/>
  <c r="AK51" i="1"/>
  <c r="AS51" i="1"/>
  <c r="AR63" i="1"/>
  <c r="AP63" i="1"/>
  <c r="AW63" i="1"/>
  <c r="AV52" i="1"/>
  <c r="AB52" i="1"/>
  <c r="AU52" i="1"/>
  <c r="AB405" i="1"/>
  <c r="AN405" i="1"/>
  <c r="AT405" i="1"/>
  <c r="AV350" i="1"/>
  <c r="AQ350" i="1"/>
  <c r="AE350" i="1"/>
  <c r="AT350" i="1"/>
  <c r="AP531" i="1"/>
  <c r="AQ531" i="1"/>
  <c r="AW531" i="1"/>
  <c r="AT22" i="1"/>
  <c r="AH22" i="1"/>
  <c r="AC22" i="1"/>
  <c r="AL71" i="1"/>
  <c r="AJ71" i="1"/>
  <c r="AO71" i="1"/>
  <c r="AM71" i="1"/>
  <c r="AM228" i="1"/>
  <c r="AR228" i="1"/>
  <c r="AF228" i="1"/>
  <c r="AM395" i="1"/>
  <c r="AB395" i="1"/>
  <c r="AG395" i="1"/>
  <c r="AT235" i="1"/>
  <c r="AN235" i="1"/>
  <c r="AD235" i="1"/>
  <c r="AD206" i="1"/>
  <c r="AI206" i="1"/>
  <c r="AQ206" i="1"/>
  <c r="AM206" i="1"/>
  <c r="AB237" i="1"/>
  <c r="AR237" i="1"/>
  <c r="AR606" i="1"/>
  <c r="AV606" i="1"/>
  <c r="AO606" i="1"/>
  <c r="AS541" i="1"/>
  <c r="AG541" i="1"/>
  <c r="AL541" i="1"/>
  <c r="AX88" i="1"/>
  <c r="AE87" i="1"/>
  <c r="AR87" i="1"/>
  <c r="AH87" i="1"/>
  <c r="AL557" i="1"/>
  <c r="AE394" i="1"/>
  <c r="AW335" i="1"/>
  <c r="AX34" i="1"/>
  <c r="AS396" i="1"/>
  <c r="AF631" i="1"/>
  <c r="AV4" i="1"/>
  <c r="AE178" i="1"/>
  <c r="AX12" i="1"/>
  <c r="AM660" i="1"/>
  <c r="AV584" i="1"/>
  <c r="AB426" i="1"/>
  <c r="AD428" i="1"/>
  <c r="AM626" i="1"/>
  <c r="AD547" i="1"/>
  <c r="AN547" i="1"/>
  <c r="AQ556" i="1"/>
  <c r="AU361" i="1"/>
  <c r="AH472" i="1"/>
  <c r="AF472" i="1"/>
  <c r="AW277" i="1"/>
  <c r="AU152" i="1"/>
  <c r="AX650" i="1"/>
  <c r="AQ650" i="1"/>
  <c r="AS222" i="1"/>
  <c r="AV158" i="1"/>
  <c r="AW127" i="1"/>
  <c r="AP266" i="1"/>
  <c r="AI266" i="1"/>
  <c r="AE266" i="1"/>
  <c r="AE177" i="1"/>
  <c r="AL612" i="1"/>
  <c r="AK614" i="1"/>
  <c r="AR567" i="1"/>
  <c r="AS314" i="1"/>
  <c r="AH543" i="1"/>
  <c r="AC193" i="1"/>
  <c r="AS109" i="1"/>
  <c r="AW455" i="1"/>
  <c r="AU522" i="1"/>
  <c r="AD525" i="1"/>
  <c r="AV526" i="1"/>
  <c r="AB526" i="1"/>
  <c r="AO50" i="1"/>
  <c r="AD47" i="1"/>
  <c r="AC36" i="1"/>
  <c r="AX447" i="1"/>
  <c r="AN490" i="1"/>
  <c r="AE670" i="1"/>
  <c r="AX202" i="1"/>
  <c r="AW333" i="1"/>
  <c r="AK432" i="1"/>
  <c r="AK542" i="1"/>
  <c r="AS465" i="1"/>
  <c r="AC134" i="1"/>
  <c r="AJ134" i="1"/>
  <c r="AK20" i="1"/>
  <c r="AH343" i="1"/>
  <c r="AP342" i="1"/>
  <c r="AL665" i="1"/>
  <c r="AO102" i="1"/>
  <c r="AG43" i="1"/>
  <c r="AF329" i="1"/>
  <c r="AC659" i="1"/>
  <c r="AJ118" i="1"/>
  <c r="AU118" i="1"/>
  <c r="AJ216" i="1"/>
  <c r="AD216" i="1"/>
  <c r="AT467" i="1"/>
  <c r="AT40" i="1"/>
  <c r="AK40" i="1"/>
  <c r="AL154" i="1"/>
  <c r="AT194" i="1"/>
  <c r="AO194" i="1"/>
  <c r="AT438" i="1"/>
  <c r="AR438" i="1"/>
  <c r="AC469" i="1"/>
  <c r="AJ469" i="1"/>
  <c r="AD527" i="1"/>
  <c r="AH527" i="1"/>
  <c r="AK593" i="1"/>
  <c r="AG103" i="1"/>
  <c r="AN642" i="1"/>
  <c r="AT642" i="1"/>
  <c r="AV6" i="1"/>
  <c r="AP6" i="1"/>
  <c r="AC6" i="1"/>
  <c r="AD10" i="1"/>
  <c r="AO10" i="1"/>
  <c r="AL204" i="1"/>
  <c r="AC204" i="1"/>
  <c r="AM209" i="1"/>
  <c r="AB209" i="1"/>
  <c r="AH99" i="1"/>
  <c r="AJ586" i="1"/>
  <c r="AU135" i="1"/>
  <c r="AD633" i="1"/>
  <c r="AT471" i="1"/>
  <c r="AX471" i="1"/>
  <c r="AL471" i="1"/>
  <c r="AX195" i="1"/>
  <c r="AO195" i="1"/>
  <c r="AH478" i="1"/>
  <c r="AG478" i="1"/>
  <c r="AF478" i="1"/>
  <c r="AP191" i="1"/>
  <c r="AI191" i="1"/>
  <c r="AX653" i="1"/>
  <c r="AE653" i="1"/>
  <c r="AI653" i="1"/>
  <c r="AL123" i="1"/>
  <c r="AG123" i="1"/>
  <c r="AN123" i="1"/>
  <c r="AL551" i="1"/>
  <c r="AV122" i="1"/>
  <c r="AS122" i="1"/>
  <c r="AU290" i="1"/>
  <c r="AS290" i="1"/>
  <c r="AH289" i="1"/>
  <c r="AM289" i="1"/>
  <c r="AO516" i="1"/>
  <c r="AQ516" i="1"/>
  <c r="AT78" i="1"/>
  <c r="AB78" i="1"/>
  <c r="AW78" i="1"/>
  <c r="AM257" i="1"/>
  <c r="AB257" i="1"/>
  <c r="AH257" i="1"/>
  <c r="AJ30" i="1"/>
  <c r="AM30" i="1"/>
  <c r="AC499" i="1"/>
  <c r="AH499" i="1"/>
  <c r="AT644" i="1"/>
  <c r="AG644" i="1"/>
  <c r="AN644" i="1"/>
  <c r="AH644" i="1"/>
  <c r="AX355" i="1"/>
  <c r="AV355" i="1"/>
  <c r="AT673" i="1"/>
  <c r="AV673" i="1"/>
  <c r="AV538" i="1"/>
  <c r="AG538" i="1"/>
  <c r="AC91" i="1"/>
  <c r="AR91" i="1"/>
  <c r="AO91" i="1"/>
  <c r="AP25" i="1"/>
  <c r="AT25" i="1"/>
  <c r="AI25" i="1"/>
  <c r="AX283" i="1"/>
  <c r="AU283" i="1"/>
  <c r="AF283" i="1"/>
  <c r="AX482" i="1"/>
  <c r="AT482" i="1"/>
  <c r="AG482" i="1"/>
  <c r="AX494" i="1"/>
  <c r="AW494" i="1"/>
  <c r="AL494" i="1"/>
  <c r="AP258" i="1"/>
  <c r="AJ258" i="1"/>
  <c r="AG258" i="1"/>
  <c r="AW140" i="1"/>
  <c r="AB140" i="1"/>
  <c r="AH140" i="1"/>
  <c r="AR629" i="1"/>
  <c r="AI629" i="1"/>
  <c r="AP629" i="1"/>
  <c r="AK629" i="1"/>
  <c r="AF366" i="1"/>
  <c r="AQ366" i="1"/>
  <c r="AB366" i="1"/>
  <c r="AV636" i="1"/>
  <c r="AQ636" i="1"/>
  <c r="AN636" i="1"/>
  <c r="AM145" i="1"/>
  <c r="AO145" i="1"/>
  <c r="AS463" i="1"/>
  <c r="AI463" i="1"/>
  <c r="AD250" i="1"/>
  <c r="AG250" i="1"/>
  <c r="AM250" i="1"/>
  <c r="AN533" i="1"/>
  <c r="AG533" i="1"/>
  <c r="AJ533" i="1"/>
  <c r="AH15" i="1"/>
  <c r="AC15" i="1"/>
  <c r="AK15" i="1"/>
  <c r="AB51" i="1"/>
  <c r="AT51" i="1"/>
  <c r="AT63" i="1"/>
  <c r="AB63" i="1"/>
  <c r="AV63" i="1"/>
  <c r="AF52" i="1"/>
  <c r="AK52" i="1"/>
  <c r="AS52" i="1"/>
  <c r="AH405" i="1"/>
  <c r="AU405" i="1"/>
  <c r="AS405" i="1"/>
  <c r="AF350" i="1"/>
  <c r="AW350" i="1"/>
  <c r="AB350" i="1"/>
  <c r="AU531" i="1"/>
  <c r="AO531" i="1"/>
  <c r="AN531" i="1"/>
  <c r="AD22" i="1"/>
  <c r="AI22" i="1"/>
  <c r="AQ22" i="1"/>
  <c r="AQ71" i="1"/>
  <c r="AV71" i="1"/>
  <c r="AL228" i="1"/>
  <c r="AQ228" i="1"/>
  <c r="AN395" i="1"/>
  <c r="AU395" i="1"/>
  <c r="AJ395" i="1"/>
  <c r="AR235" i="1"/>
  <c r="AP235" i="1"/>
  <c r="AV206" i="1"/>
  <c r="AR206" i="1"/>
  <c r="AU206" i="1"/>
  <c r="AX206" i="1"/>
  <c r="AU237" i="1"/>
  <c r="AS237" i="1"/>
  <c r="AG237" i="1"/>
  <c r="AO237" i="1"/>
  <c r="AB606" i="1"/>
  <c r="AF606" i="1"/>
  <c r="AC541" i="1"/>
  <c r="AN541" i="1"/>
  <c r="AJ541" i="1"/>
  <c r="AJ88" i="1"/>
  <c r="AF88" i="1"/>
  <c r="AV88" i="1"/>
  <c r="AK88" i="1"/>
  <c r="AH88" i="1"/>
  <c r="AT87" i="1"/>
  <c r="AB87" i="1"/>
  <c r="AW87" i="1"/>
  <c r="AX413" i="1"/>
  <c r="AJ413" i="1"/>
  <c r="AP413" i="1"/>
  <c r="AU341" i="1"/>
  <c r="AK341" i="1"/>
  <c r="AX341" i="1"/>
  <c r="AT414" i="1"/>
  <c r="AH414" i="1"/>
  <c r="AN414" i="1"/>
  <c r="AU414" i="1"/>
  <c r="AW508" i="1"/>
  <c r="AF508" i="1"/>
  <c r="AJ508" i="1"/>
  <c r="AB176" i="1"/>
  <c r="AL176" i="1"/>
  <c r="AI176" i="1"/>
  <c r="AE176" i="1"/>
  <c r="AB174" i="1"/>
  <c r="AD174" i="1"/>
  <c r="AL174" i="1"/>
  <c r="AI174" i="1"/>
  <c r="AE174" i="1"/>
  <c r="AS422" i="1"/>
  <c r="AQ422" i="1"/>
  <c r="AO422" i="1"/>
  <c r="AM422" i="1"/>
  <c r="AG462" i="1"/>
  <c r="AR462" i="1"/>
  <c r="AF124" i="1"/>
  <c r="AQ124" i="1"/>
  <c r="AT124" i="1"/>
  <c r="AG339" i="1"/>
  <c r="AE339" i="1"/>
  <c r="AK339" i="1"/>
  <c r="AV503" i="1"/>
  <c r="AW503" i="1"/>
  <c r="AM503" i="1"/>
  <c r="AN671" i="1"/>
  <c r="AB671" i="1"/>
  <c r="AO671" i="1"/>
  <c r="AJ111" i="1"/>
  <c r="AP111" i="1"/>
  <c r="AX156" i="1"/>
  <c r="AC156" i="1"/>
  <c r="AI156" i="1"/>
  <c r="AH236" i="1"/>
  <c r="AE236" i="1"/>
  <c r="AL274" i="1"/>
  <c r="AC274" i="1"/>
  <c r="AJ326" i="1"/>
  <c r="AN326" i="1"/>
  <c r="AK326" i="1"/>
  <c r="AQ510" i="1"/>
  <c r="AR510" i="1"/>
  <c r="AV434" i="1"/>
  <c r="AH434" i="1"/>
  <c r="AU572" i="1"/>
  <c r="AP572" i="1"/>
  <c r="AK572" i="1"/>
  <c r="AF613" i="1"/>
  <c r="AR613" i="1"/>
  <c r="AI613" i="1"/>
  <c r="AO613" i="1"/>
  <c r="AR155" i="1"/>
  <c r="AO155" i="1"/>
  <c r="AT155" i="1"/>
  <c r="AF347" i="1"/>
  <c r="AK347" i="1"/>
  <c r="AH347" i="1"/>
  <c r="AJ610" i="1"/>
  <c r="AX610" i="1"/>
  <c r="AI610" i="1"/>
  <c r="AG126" i="1"/>
  <c r="AP126" i="1"/>
  <c r="AB298" i="1"/>
  <c r="AM298" i="1"/>
  <c r="AK298" i="1"/>
  <c r="AT609" i="1"/>
  <c r="AL652" i="1"/>
  <c r="AH652" i="1"/>
  <c r="AC652" i="1"/>
  <c r="AW652" i="1"/>
  <c r="AD479" i="1"/>
  <c r="AX479" i="1"/>
  <c r="AJ479" i="1"/>
  <c r="AD648" i="1"/>
  <c r="AG62" i="1"/>
  <c r="AB660" i="1"/>
  <c r="AH107" i="1"/>
  <c r="AQ67" i="1"/>
  <c r="AB428" i="1"/>
  <c r="AK626" i="1"/>
  <c r="AX519" i="1"/>
  <c r="AT472" i="1"/>
  <c r="AN277" i="1"/>
  <c r="AL152" i="1"/>
  <c r="AQ152" i="1"/>
  <c r="AF222" i="1"/>
  <c r="AH127" i="1"/>
  <c r="AD612" i="1"/>
  <c r="AF314" i="1"/>
  <c r="AN543" i="1"/>
  <c r="AW109" i="1"/>
  <c r="AQ455" i="1"/>
  <c r="AG526" i="1"/>
  <c r="AJ47" i="1"/>
  <c r="AP36" i="1"/>
  <c r="AK670" i="1"/>
  <c r="AN202" i="1"/>
  <c r="AF333" i="1"/>
  <c r="AQ432" i="1"/>
  <c r="AH221" i="1"/>
  <c r="AD542" i="1"/>
  <c r="AO343" i="1"/>
  <c r="AX665" i="1"/>
  <c r="AD102" i="1"/>
  <c r="AF102" i="1"/>
  <c r="AP43" i="1"/>
  <c r="AB118" i="1"/>
  <c r="AP118" i="1"/>
  <c r="AK467" i="1"/>
  <c r="AK562" i="1"/>
  <c r="AG40" i="1"/>
  <c r="AJ194" i="1"/>
  <c r="AF300" i="1"/>
  <c r="AW300" i="1"/>
  <c r="AB469" i="1"/>
  <c r="AQ527" i="1"/>
  <c r="AP593" i="1"/>
  <c r="AW103" i="1"/>
  <c r="AF642" i="1"/>
  <c r="AN6" i="1"/>
  <c r="AV204" i="1"/>
  <c r="AG204" i="1"/>
  <c r="AG209" i="1"/>
  <c r="AE99" i="1"/>
  <c r="AK586" i="1"/>
  <c r="AD586" i="1"/>
  <c r="AH135" i="1"/>
  <c r="AT135" i="1"/>
  <c r="AT633" i="1"/>
  <c r="AP471" i="1"/>
  <c r="AU195" i="1"/>
  <c r="AF191" i="1"/>
  <c r="AD191" i="1"/>
  <c r="AU653" i="1"/>
  <c r="AI123" i="1"/>
  <c r="AU122" i="1"/>
  <c r="AI122" i="1"/>
  <c r="AW290" i="1"/>
  <c r="AE289" i="1"/>
  <c r="AS516" i="1"/>
  <c r="AG516" i="1"/>
  <c r="AV78" i="1"/>
  <c r="AI78" i="1"/>
  <c r="AW257" i="1"/>
  <c r="AN30" i="1"/>
  <c r="AU30" i="1"/>
  <c r="AF499" i="1"/>
  <c r="AU499" i="1"/>
  <c r="AL644" i="1"/>
  <c r="AO644" i="1"/>
  <c r="AK644" i="1"/>
  <c r="AH355" i="1"/>
  <c r="AG673" i="1"/>
  <c r="AK538" i="1"/>
  <c r="AF112" i="1"/>
  <c r="AL588" i="1"/>
  <c r="AT553" i="1"/>
  <c r="AD517" i="1"/>
  <c r="AQ255" i="1"/>
  <c r="AN337" i="1"/>
  <c r="AB631" i="1"/>
  <c r="AL178" i="1"/>
  <c r="AI584" i="1"/>
  <c r="AU119" i="1"/>
  <c r="AK547" i="1"/>
  <c r="AS472" i="1"/>
  <c r="AM277" i="1"/>
  <c r="AP529" i="1"/>
  <c r="AN461" i="1"/>
  <c r="AX567" i="1"/>
  <c r="AP193" i="1"/>
  <c r="AL50" i="1"/>
  <c r="AN36" i="1"/>
  <c r="AS447" i="1"/>
  <c r="AV490" i="1"/>
  <c r="AL202" i="1"/>
  <c r="AO333" i="1"/>
  <c r="AK419" i="1"/>
  <c r="AF221" i="1"/>
  <c r="AX542" i="1"/>
  <c r="AO134" i="1"/>
  <c r="AC20" i="1"/>
  <c r="AB415" i="1"/>
  <c r="AO342" i="1"/>
  <c r="AO665" i="1"/>
  <c r="AS43" i="1"/>
  <c r="AI329" i="1"/>
  <c r="AN118" i="1"/>
  <c r="AB562" i="1"/>
  <c r="AN40" i="1"/>
  <c r="AU194" i="1"/>
  <c r="AG261" i="1"/>
  <c r="AL261" i="1"/>
  <c r="AU300" i="1"/>
  <c r="AL438" i="1"/>
  <c r="AQ438" i="1"/>
  <c r="AW469" i="1"/>
  <c r="AJ527" i="1"/>
  <c r="AQ593" i="1"/>
  <c r="AJ103" i="1"/>
  <c r="AD642" i="1"/>
  <c r="AF6" i="1"/>
  <c r="AQ6" i="1"/>
  <c r="AH209" i="1"/>
  <c r="AW99" i="1"/>
  <c r="AB135" i="1"/>
  <c r="AI633" i="1"/>
  <c r="AL633" i="1"/>
  <c r="AF195" i="1"/>
  <c r="AT478" i="1"/>
  <c r="AJ478" i="1"/>
  <c r="AN653" i="1"/>
  <c r="AB123" i="1"/>
  <c r="AU551" i="1"/>
  <c r="AC551" i="1"/>
  <c r="AT122" i="1"/>
  <c r="AO290" i="1"/>
  <c r="AP289" i="1"/>
  <c r="AJ289" i="1"/>
  <c r="AJ516" i="1"/>
  <c r="AF78" i="1"/>
  <c r="AD257" i="1"/>
  <c r="AQ257" i="1"/>
  <c r="AT30" i="1"/>
  <c r="AE30" i="1"/>
  <c r="AL499" i="1"/>
  <c r="AD644" i="1"/>
  <c r="AM355" i="1"/>
  <c r="AF673" i="1"/>
  <c r="AK673" i="1"/>
  <c r="AS538" i="1"/>
  <c r="AM91" i="1"/>
  <c r="AB25" i="1"/>
  <c r="AH482" i="1"/>
  <c r="AE482" i="1"/>
  <c r="AM494" i="1"/>
  <c r="AK140" i="1"/>
  <c r="AP140" i="1"/>
  <c r="AU629" i="1"/>
  <c r="AV629" i="1"/>
  <c r="AO366" i="1"/>
  <c r="AR636" i="1"/>
  <c r="AH636" i="1"/>
  <c r="AP636" i="1"/>
  <c r="AD145" i="1"/>
  <c r="AW463" i="1"/>
  <c r="AQ463" i="1"/>
  <c r="AX250" i="1"/>
  <c r="AF533" i="1"/>
  <c r="AX533" i="1"/>
  <c r="AK63" i="1"/>
  <c r="AM63" i="1"/>
  <c r="AL52" i="1"/>
  <c r="AC52" i="1"/>
  <c r="AX405" i="1"/>
  <c r="AN350" i="1"/>
  <c r="AJ531" i="1"/>
  <c r="AJ22" i="1"/>
  <c r="AM22" i="1"/>
  <c r="AB71" i="1"/>
  <c r="AE71" i="1"/>
  <c r="AK228" i="1"/>
  <c r="AX395" i="1"/>
  <c r="AR395" i="1"/>
  <c r="AG235" i="1"/>
  <c r="AS235" i="1"/>
  <c r="AD237" i="1"/>
  <c r="AJ606" i="1"/>
  <c r="AL606" i="1"/>
  <c r="AW541" i="1"/>
  <c r="AT541" i="1"/>
  <c r="AV87" i="1"/>
  <c r="AQ87" i="1"/>
  <c r="AR413" i="1"/>
  <c r="AN341" i="1"/>
  <c r="AC341" i="1"/>
  <c r="AG414" i="1"/>
  <c r="AC508" i="1"/>
  <c r="AR508" i="1"/>
  <c r="AX176" i="1"/>
  <c r="AP176" i="1"/>
  <c r="AV174" i="1"/>
  <c r="AT174" i="1"/>
  <c r="AT422" i="1"/>
  <c r="AF422" i="1"/>
  <c r="AV462" i="1"/>
  <c r="AC462" i="1"/>
  <c r="AB124" i="1"/>
  <c r="AM339" i="1"/>
  <c r="AX503" i="1"/>
  <c r="AQ503" i="1"/>
  <c r="AG503" i="1"/>
  <c r="AL671" i="1"/>
  <c r="AG671" i="1"/>
  <c r="AG111" i="1"/>
  <c r="AL111" i="1"/>
  <c r="AM156" i="1"/>
  <c r="AP156" i="1"/>
  <c r="AU236" i="1"/>
  <c r="AR236" i="1"/>
  <c r="AW274" i="1"/>
  <c r="AG274" i="1"/>
  <c r="AF326" i="1"/>
  <c r="AJ510" i="1"/>
  <c r="AN434" i="1"/>
  <c r="AF434" i="1"/>
  <c r="AO572" i="1"/>
  <c r="AN572" i="1"/>
  <c r="AN613" i="1"/>
  <c r="AS613" i="1"/>
  <c r="AH155" i="1"/>
  <c r="AK155" i="1"/>
  <c r="AC347" i="1"/>
  <c r="AG347" i="1"/>
  <c r="AO610" i="1"/>
  <c r="AH610" i="1"/>
  <c r="AE126" i="1"/>
  <c r="AP609" i="1"/>
  <c r="AR609" i="1"/>
  <c r="AD652" i="1"/>
  <c r="AU652" i="1"/>
  <c r="AO479" i="1"/>
  <c r="AU479" i="1"/>
  <c r="AT240" i="1"/>
  <c r="AQ240" i="1"/>
  <c r="AF240" i="1"/>
  <c r="AB106" i="1"/>
  <c r="AR106" i="1"/>
  <c r="AS565" i="1"/>
  <c r="AJ565" i="1"/>
  <c r="AP565" i="1"/>
  <c r="AL198" i="1"/>
  <c r="AS198" i="1"/>
  <c r="AM198" i="1"/>
  <c r="AX29" i="1"/>
  <c r="AB29" i="1"/>
  <c r="AO29" i="1"/>
  <c r="AU29" i="1"/>
  <c r="AN5" i="1"/>
  <c r="AB5" i="1"/>
  <c r="AW5" i="1"/>
  <c r="AV26" i="1"/>
  <c r="AM26" i="1"/>
  <c r="AC26" i="1"/>
  <c r="AD360" i="1"/>
  <c r="AP360" i="1"/>
  <c r="AV360" i="1"/>
  <c r="AP371" i="1"/>
  <c r="AJ371" i="1"/>
  <c r="AW371" i="1"/>
  <c r="AS371" i="1"/>
  <c r="AN549" i="1"/>
  <c r="AL549" i="1"/>
  <c r="AS545" i="1"/>
  <c r="AI545" i="1"/>
  <c r="AG545" i="1"/>
  <c r="AE545" i="1"/>
  <c r="AD597" i="1"/>
  <c r="AW597" i="1"/>
  <c r="AI597" i="1"/>
  <c r="AQ421" i="1"/>
  <c r="AU421" i="1"/>
  <c r="AJ421" i="1"/>
  <c r="AN388" i="1"/>
  <c r="AR388" i="1"/>
  <c r="AE388" i="1"/>
  <c r="AC627" i="1"/>
  <c r="AB627" i="1"/>
  <c r="AI627" i="1"/>
  <c r="AH303" i="1"/>
  <c r="AQ303" i="1"/>
  <c r="AW303" i="1"/>
  <c r="AJ303" i="1"/>
  <c r="AL449" i="1"/>
  <c r="AE449" i="1"/>
  <c r="AG449" i="1"/>
  <c r="AC270" i="1"/>
  <c r="AF270" i="1"/>
  <c r="AQ564" i="1"/>
  <c r="AN564" i="1"/>
  <c r="AJ185" i="1"/>
  <c r="AG185" i="1"/>
  <c r="AM185" i="1"/>
  <c r="AM82" i="1"/>
  <c r="AK82" i="1"/>
  <c r="AP82" i="1"/>
  <c r="AP320" i="1"/>
  <c r="AC320" i="1"/>
  <c r="AX575" i="1"/>
  <c r="AU575" i="1"/>
  <c r="AF575" i="1"/>
  <c r="AE561" i="1"/>
  <c r="AR561" i="1"/>
  <c r="AM275" i="1"/>
  <c r="AU275" i="1"/>
  <c r="AV172" i="1"/>
  <c r="AG172" i="1"/>
  <c r="AW172" i="1"/>
  <c r="AQ68" i="1"/>
  <c r="AO68" i="1"/>
  <c r="AE68" i="1"/>
  <c r="AK68" i="1"/>
  <c r="AR95" i="1"/>
  <c r="AO95" i="1"/>
  <c r="AL95" i="1"/>
  <c r="AX370" i="1"/>
  <c r="AO370" i="1"/>
  <c r="AU370" i="1"/>
  <c r="AD260" i="1"/>
  <c r="AK260" i="1"/>
  <c r="AQ159" i="1"/>
  <c r="AM159" i="1"/>
  <c r="AB159" i="1"/>
  <c r="AJ596" i="1"/>
  <c r="AL596" i="1"/>
  <c r="AP596" i="1"/>
  <c r="AP309" i="1"/>
  <c r="AJ309" i="1"/>
  <c r="AC309" i="1"/>
  <c r="AO251" i="1"/>
  <c r="AU251" i="1"/>
  <c r="AQ251" i="1"/>
  <c r="AD83" i="1"/>
  <c r="AB83" i="1"/>
  <c r="AR131" i="1"/>
  <c r="AJ599" i="1"/>
  <c r="AE337" i="1"/>
  <c r="AH459" i="1"/>
  <c r="AC592" i="1"/>
  <c r="AX426" i="1"/>
  <c r="AX556" i="1"/>
  <c r="AT519" i="1"/>
  <c r="AS361" i="1"/>
  <c r="AE559" i="1"/>
  <c r="AI277" i="1"/>
  <c r="AJ529" i="1"/>
  <c r="AL650" i="1"/>
  <c r="AU158" i="1"/>
  <c r="AG127" i="1"/>
  <c r="AF391" i="1"/>
  <c r="AV614" i="1"/>
  <c r="AO567" i="1"/>
  <c r="AJ193" i="1"/>
  <c r="AO525" i="1"/>
  <c r="AI47" i="1"/>
  <c r="AW447" i="1"/>
  <c r="AH432" i="1"/>
  <c r="AF419" i="1"/>
  <c r="AM419" i="1"/>
  <c r="AH465" i="1"/>
  <c r="AK134" i="1"/>
  <c r="AE134" i="1"/>
  <c r="AJ102" i="1"/>
  <c r="AN43" i="1"/>
  <c r="AL659" i="1"/>
  <c r="AT118" i="1"/>
  <c r="AX216" i="1"/>
  <c r="AQ467" i="1"/>
  <c r="AX562" i="1"/>
  <c r="AB40" i="1"/>
  <c r="AF154" i="1"/>
  <c r="AK194" i="1"/>
  <c r="AK261" i="1"/>
  <c r="AI300" i="1"/>
  <c r="AF438" i="1"/>
  <c r="AL527" i="1"/>
  <c r="AU593" i="1"/>
  <c r="AH103" i="1"/>
  <c r="AU642" i="1"/>
  <c r="AX6" i="1"/>
  <c r="AV10" i="1"/>
  <c r="AM10" i="1"/>
  <c r="AW204" i="1"/>
  <c r="AN209" i="1"/>
  <c r="AU209" i="1"/>
  <c r="AN99" i="1"/>
  <c r="AO135" i="1"/>
  <c r="AQ633" i="1"/>
  <c r="AK633" i="1"/>
  <c r="AQ471" i="1"/>
  <c r="AD471" i="1"/>
  <c r="AU478" i="1"/>
  <c r="AC191" i="1"/>
  <c r="AS653" i="1"/>
  <c r="AH123" i="1"/>
  <c r="AI551" i="1"/>
  <c r="AC122" i="1"/>
  <c r="AF290" i="1"/>
  <c r="AI289" i="1"/>
  <c r="AX516" i="1"/>
  <c r="AF516" i="1"/>
  <c r="AL78" i="1"/>
  <c r="AC257" i="1"/>
  <c r="AP257" i="1"/>
  <c r="AB30" i="1"/>
  <c r="AS30" i="1"/>
  <c r="AO499" i="1"/>
  <c r="AS499" i="1"/>
  <c r="AC644" i="1"/>
  <c r="AK355" i="1"/>
  <c r="AD673" i="1"/>
  <c r="AE673" i="1"/>
  <c r="AE538" i="1"/>
  <c r="AJ538" i="1"/>
  <c r="AK91" i="1"/>
  <c r="AF91" i="1"/>
  <c r="AG25" i="1"/>
  <c r="AK25" i="1"/>
  <c r="AQ283" i="1"/>
  <c r="AB482" i="1"/>
  <c r="AO482" i="1"/>
  <c r="AK494" i="1"/>
  <c r="AT258" i="1"/>
  <c r="AV258" i="1"/>
  <c r="AR258" i="1"/>
  <c r="AM258" i="1"/>
  <c r="AJ140" i="1"/>
  <c r="AF140" i="1"/>
  <c r="AG629" i="1"/>
  <c r="AU366" i="1"/>
  <c r="AK366" i="1"/>
  <c r="AC145" i="1"/>
  <c r="AF145" i="1"/>
  <c r="AP463" i="1"/>
  <c r="AW250" i="1"/>
  <c r="AD533" i="1"/>
  <c r="AV15" i="1"/>
  <c r="AM15" i="1"/>
  <c r="AH51" i="1"/>
  <c r="AG51" i="1"/>
  <c r="AM52" i="1"/>
  <c r="AR405" i="1"/>
  <c r="AF405" i="1"/>
  <c r="AS350" i="1"/>
  <c r="AH531" i="1"/>
  <c r="AK22" i="1"/>
  <c r="AX71" i="1"/>
  <c r="AD228" i="1"/>
  <c r="AI228" i="1"/>
  <c r="AD395" i="1"/>
  <c r="AH395" i="1"/>
  <c r="AF235" i="1"/>
  <c r="AF206" i="1"/>
  <c r="AC206" i="1"/>
  <c r="AX237" i="1"/>
  <c r="AI606" i="1"/>
  <c r="AK606" i="1"/>
  <c r="AF541" i="1"/>
  <c r="AR88" i="1"/>
  <c r="AN88" i="1"/>
  <c r="AU87" i="1"/>
  <c r="AO413" i="1"/>
  <c r="AT413" i="1"/>
  <c r="AM341" i="1"/>
  <c r="AJ341" i="1"/>
  <c r="AL414" i="1"/>
  <c r="AF414" i="1"/>
  <c r="AC414" i="1"/>
  <c r="AX508" i="1"/>
  <c r="AI508" i="1"/>
  <c r="AV176" i="1"/>
  <c r="AT176" i="1"/>
  <c r="AW174" i="1"/>
  <c r="AH174" i="1"/>
  <c r="AK422" i="1"/>
  <c r="AH422" i="1"/>
  <c r="AP462" i="1"/>
  <c r="AK462" i="1"/>
  <c r="AV124" i="1"/>
  <c r="AX124" i="1"/>
  <c r="AQ339" i="1"/>
  <c r="AO339" i="1"/>
  <c r="AT339" i="1"/>
  <c r="AL503" i="1"/>
  <c r="AE503" i="1"/>
  <c r="AH671" i="1"/>
  <c r="AK671" i="1"/>
  <c r="AF111" i="1"/>
  <c r="AO111" i="1"/>
  <c r="AL156" i="1"/>
  <c r="AK156" i="1"/>
  <c r="AP236" i="1"/>
  <c r="AT236" i="1"/>
  <c r="AT274" i="1"/>
  <c r="AV274" i="1"/>
  <c r="AR326" i="1"/>
  <c r="AD326" i="1"/>
  <c r="AE326" i="1"/>
  <c r="AO510" i="1"/>
  <c r="AM434" i="1"/>
  <c r="AM572" i="1"/>
  <c r="AB572" i="1"/>
  <c r="AV155" i="1"/>
  <c r="AX155" i="1"/>
  <c r="AL347" i="1"/>
  <c r="AB347" i="1"/>
  <c r="AT610" i="1"/>
  <c r="AN610" i="1"/>
  <c r="AW126" i="1"/>
  <c r="AT126" i="1"/>
  <c r="AD298" i="1"/>
  <c r="AF298" i="1"/>
  <c r="AM609" i="1"/>
  <c r="AJ652" i="1"/>
  <c r="AE652" i="1"/>
  <c r="AK652" i="1"/>
  <c r="AB479" i="1"/>
  <c r="AQ479" i="1"/>
  <c r="AB240" i="1"/>
  <c r="AW240" i="1"/>
  <c r="AU240" i="1"/>
  <c r="AL106" i="1"/>
  <c r="AK106" i="1"/>
  <c r="AC565" i="1"/>
  <c r="AU565" i="1"/>
  <c r="AO565" i="1"/>
  <c r="AI565" i="1"/>
  <c r="AR198" i="1"/>
  <c r="AQ198" i="1"/>
  <c r="AX198" i="1"/>
  <c r="AH29" i="1"/>
  <c r="AL29" i="1"/>
  <c r="AS29" i="1"/>
  <c r="AM29" i="1"/>
  <c r="AT5" i="1"/>
  <c r="AO5" i="1"/>
  <c r="AF26" i="1"/>
  <c r="AJ26" i="1"/>
  <c r="AI26" i="1"/>
  <c r="AC360" i="1"/>
  <c r="AO371" i="1"/>
  <c r="AQ371" i="1"/>
  <c r="AJ549" i="1"/>
  <c r="AG549" i="1"/>
  <c r="AC545" i="1"/>
  <c r="AX545" i="1"/>
  <c r="AV545" i="1"/>
  <c r="AT545" i="1"/>
  <c r="AP597" i="1"/>
  <c r="AB597" i="1"/>
  <c r="AG597" i="1"/>
  <c r="AP421" i="1"/>
  <c r="AC421" i="1"/>
  <c r="AX421" i="1"/>
  <c r="AW388" i="1"/>
  <c r="AK388" i="1"/>
  <c r="AQ388" i="1"/>
  <c r="AV627" i="1"/>
  <c r="AQ627" i="1"/>
  <c r="AK627" i="1"/>
  <c r="AH627" i="1"/>
  <c r="AL303" i="1"/>
  <c r="AB303" i="1"/>
  <c r="AN449" i="1"/>
  <c r="AU449" i="1"/>
  <c r="AO449" i="1"/>
  <c r="AX449" i="1"/>
  <c r="AP270" i="1"/>
  <c r="AW270" i="1"/>
  <c r="AJ270" i="1"/>
  <c r="AU564" i="1"/>
  <c r="AW564" i="1"/>
  <c r="AF564" i="1"/>
  <c r="AL564" i="1"/>
  <c r="AX185" i="1"/>
  <c r="AF185" i="1"/>
  <c r="AK185" i="1"/>
  <c r="AR82" i="1"/>
  <c r="AW82" i="1"/>
  <c r="AL320" i="1"/>
  <c r="AI320" i="1"/>
  <c r="AO320" i="1"/>
  <c r="AO575" i="1"/>
  <c r="AC575" i="1"/>
  <c r="AE575" i="1"/>
  <c r="AJ561" i="1"/>
  <c r="AH561" i="1"/>
  <c r="AG561" i="1"/>
  <c r="AN275" i="1"/>
  <c r="AP275" i="1"/>
  <c r="AF172" i="1"/>
  <c r="AI172" i="1"/>
  <c r="AE172" i="1"/>
  <c r="AV68" i="1"/>
  <c r="AQ95" i="1"/>
  <c r="AT95" i="1"/>
  <c r="AH370" i="1"/>
  <c r="AN370" i="1"/>
  <c r="AS370" i="1"/>
  <c r="AP260" i="1"/>
  <c r="AU260" i="1"/>
  <c r="AR260" i="1"/>
  <c r="AC260" i="1"/>
  <c r="AV260" i="1"/>
  <c r="AP159" i="1"/>
  <c r="AU159" i="1"/>
  <c r="AS159" i="1"/>
  <c r="AO596" i="1"/>
  <c r="AK596" i="1"/>
  <c r="AQ596" i="1"/>
  <c r="AV309" i="1"/>
  <c r="AI309" i="1"/>
  <c r="AO309" i="1"/>
  <c r="AW251" i="1"/>
  <c r="AC251" i="1"/>
  <c r="AP251" i="1"/>
  <c r="AS83" i="1"/>
  <c r="AM60" i="1"/>
  <c r="AB64" i="1"/>
  <c r="AL64" i="1"/>
  <c r="AL48" i="1"/>
  <c r="AQ48" i="1"/>
  <c r="AS410" i="1"/>
  <c r="AR410" i="1"/>
  <c r="AU353" i="1"/>
  <c r="AR353" i="1"/>
  <c r="AX617" i="1"/>
  <c r="AB115" i="1"/>
  <c r="AB112" i="1"/>
  <c r="AM217" i="1"/>
  <c r="AW486" i="1"/>
  <c r="AC530" i="1"/>
  <c r="AX166" i="1"/>
  <c r="AC440" i="1"/>
  <c r="AT604" i="1"/>
  <c r="AE24" i="1"/>
  <c r="AE630" i="1"/>
  <c r="AF630" i="1"/>
  <c r="AS426" i="1"/>
  <c r="AR428" i="1"/>
  <c r="AB620" i="1"/>
  <c r="AR472" i="1"/>
  <c r="AL222" i="1"/>
  <c r="AP461" i="1"/>
  <c r="AC391" i="1"/>
  <c r="AW177" i="1"/>
  <c r="AQ314" i="1"/>
  <c r="AC543" i="1"/>
  <c r="AQ109" i="1"/>
  <c r="AM378" i="1"/>
  <c r="AR670" i="1"/>
  <c r="AS75" i="1"/>
  <c r="AO202" i="1"/>
  <c r="AM432" i="1"/>
  <c r="AU343" i="1"/>
  <c r="AK415" i="1"/>
  <c r="AD665" i="1"/>
  <c r="AW102" i="1"/>
  <c r="AT329" i="1"/>
  <c r="AB659" i="1"/>
  <c r="AK118" i="1"/>
  <c r="AO216" i="1"/>
  <c r="AL467" i="1"/>
  <c r="AG562" i="1"/>
  <c r="AC154" i="1"/>
  <c r="AP261" i="1"/>
  <c r="AV527" i="1"/>
  <c r="AX527" i="1"/>
  <c r="AR593" i="1"/>
  <c r="AD103" i="1"/>
  <c r="AJ642" i="1"/>
  <c r="AO6" i="1"/>
  <c r="AO204" i="1"/>
  <c r="AF209" i="1"/>
  <c r="AF99" i="1"/>
  <c r="AN586" i="1"/>
  <c r="AM586" i="1"/>
  <c r="AV135" i="1"/>
  <c r="AH633" i="1"/>
  <c r="AO471" i="1"/>
  <c r="AN195" i="1"/>
  <c r="AS478" i="1"/>
  <c r="AI478" i="1"/>
  <c r="AG191" i="1"/>
  <c r="AQ653" i="1"/>
  <c r="AT123" i="1"/>
  <c r="AW551" i="1"/>
  <c r="AP122" i="1"/>
  <c r="AG122" i="1"/>
  <c r="AM290" i="1"/>
  <c r="AG289" i="1"/>
  <c r="AW289" i="1"/>
  <c r="AP516" i="1"/>
  <c r="AD78" i="1"/>
  <c r="AO78" i="1"/>
  <c r="AX257" i="1"/>
  <c r="AO30" i="1"/>
  <c r="AQ499" i="1"/>
  <c r="AB499" i="1"/>
  <c r="AQ644" i="1"/>
  <c r="AO355" i="1"/>
  <c r="AJ355" i="1"/>
  <c r="AJ673" i="1"/>
  <c r="AC538" i="1"/>
  <c r="AE25" i="1"/>
  <c r="AP283" i="1"/>
  <c r="AO283" i="1"/>
  <c r="AJ482" i="1"/>
  <c r="AP494" i="1"/>
  <c r="AQ494" i="1"/>
  <c r="AD258" i="1"/>
  <c r="AQ258" i="1"/>
  <c r="AT140" i="1"/>
  <c r="AJ629" i="1"/>
  <c r="AJ366" i="1"/>
  <c r="AW366" i="1"/>
  <c r="AE636" i="1"/>
  <c r="AB145" i="1"/>
  <c r="AW145" i="1"/>
  <c r="AN463" i="1"/>
  <c r="AL250" i="1"/>
  <c r="AV250" i="1"/>
  <c r="AS533" i="1"/>
  <c r="AD15" i="1"/>
  <c r="AN15" i="1"/>
  <c r="AF51" i="1"/>
  <c r="AQ63" i="1"/>
  <c r="AG63" i="1"/>
  <c r="AI52" i="1"/>
  <c r="AQ405" i="1"/>
  <c r="AR350" i="1"/>
  <c r="AM350" i="1"/>
  <c r="AK531" i="1"/>
  <c r="AM531" i="1"/>
  <c r="AW22" i="1"/>
  <c r="AD71" i="1"/>
  <c r="AH71" i="1"/>
  <c r="AW228" i="1"/>
  <c r="AH228" i="1"/>
  <c r="AL395" i="1"/>
  <c r="AM235" i="1"/>
  <c r="AH206" i="1"/>
  <c r="AP606" i="1"/>
  <c r="AG606" i="1"/>
  <c r="AU541" i="1"/>
  <c r="AB88" i="1"/>
  <c r="AX87" i="1"/>
  <c r="AE413" i="1"/>
  <c r="AB413" i="1"/>
  <c r="AU413" i="1"/>
  <c r="AE341" i="1"/>
  <c r="AQ341" i="1"/>
  <c r="AD414" i="1"/>
  <c r="AP508" i="1"/>
  <c r="AQ508" i="1"/>
  <c r="AF176" i="1"/>
  <c r="AS176" i="1"/>
  <c r="AD176" i="1"/>
  <c r="AB422" i="1"/>
  <c r="AW422" i="1"/>
  <c r="AW462" i="1"/>
  <c r="AH462" i="1"/>
  <c r="AN124" i="1"/>
  <c r="AH124" i="1"/>
  <c r="AG124" i="1"/>
  <c r="AI339" i="1"/>
  <c r="AD339" i="1"/>
  <c r="AC503" i="1"/>
  <c r="AT503" i="1"/>
  <c r="AV671" i="1"/>
  <c r="AJ671" i="1"/>
  <c r="AR111" i="1"/>
  <c r="AD156" i="1"/>
  <c r="AS156" i="1"/>
  <c r="AB236" i="1"/>
  <c r="AD274" i="1"/>
  <c r="AU274" i="1"/>
  <c r="AB326" i="1"/>
  <c r="AO326" i="1"/>
  <c r="AI510" i="1"/>
  <c r="AN510" i="1"/>
  <c r="AC510" i="1"/>
  <c r="AC434" i="1"/>
  <c r="AO434" i="1"/>
  <c r="AE572" i="1"/>
  <c r="AV572" i="1"/>
  <c r="AL613" i="1"/>
  <c r="AW613" i="1"/>
  <c r="AQ613" i="1"/>
  <c r="AF155" i="1"/>
  <c r="AE155" i="1"/>
  <c r="AX347" i="1"/>
  <c r="AS347" i="1"/>
  <c r="AD610" i="1"/>
  <c r="AC610" i="1"/>
  <c r="AO126" i="1"/>
  <c r="AL126" i="1"/>
  <c r="AR298" i="1"/>
  <c r="AQ298" i="1"/>
  <c r="AX609" i="1"/>
  <c r="AB652" i="1"/>
  <c r="AV479" i="1"/>
  <c r="AK479" i="1"/>
  <c r="AL479" i="1"/>
  <c r="AN240" i="1"/>
  <c r="AO240" i="1"/>
  <c r="AD106" i="1"/>
  <c r="AU106" i="1"/>
  <c r="AQ106" i="1"/>
  <c r="AH565" i="1"/>
  <c r="AB565" i="1"/>
  <c r="AJ198" i="1"/>
  <c r="AE198" i="1"/>
  <c r="AK198" i="1"/>
  <c r="AD29" i="1"/>
  <c r="AC29" i="1"/>
  <c r="AX5" i="1"/>
  <c r="AL5" i="1"/>
  <c r="AM5" i="1"/>
  <c r="AF588" i="1"/>
  <c r="AX442" i="1"/>
  <c r="AG13" i="1"/>
  <c r="AU584" i="1"/>
  <c r="AQ426" i="1"/>
  <c r="AX119" i="1"/>
  <c r="AU428" i="1"/>
  <c r="AF556" i="1"/>
  <c r="AH288" i="1"/>
  <c r="AB559" i="1"/>
  <c r="AS152" i="1"/>
  <c r="AI222" i="1"/>
  <c r="AN158" i="1"/>
  <c r="AR461" i="1"/>
  <c r="AK391" i="1"/>
  <c r="AR614" i="1"/>
  <c r="AO193" i="1"/>
  <c r="AC455" i="1"/>
  <c r="AH525" i="1"/>
  <c r="AI50" i="1"/>
  <c r="AJ36" i="1"/>
  <c r="AK378" i="1"/>
  <c r="AX670" i="1"/>
  <c r="AV75" i="1"/>
  <c r="AD333" i="1"/>
  <c r="AG432" i="1"/>
  <c r="AV542" i="1"/>
  <c r="AJ20" i="1"/>
  <c r="AJ343" i="1"/>
  <c r="AM415" i="1"/>
  <c r="AX102" i="1"/>
  <c r="AJ43" i="1"/>
  <c r="AR329" i="1"/>
  <c r="AR467" i="1"/>
  <c r="AE562" i="1"/>
  <c r="AM261" i="1"/>
  <c r="AI438" i="1"/>
  <c r="AC103" i="1"/>
  <c r="AK6" i="1"/>
  <c r="AR10" i="1"/>
  <c r="AH204" i="1"/>
  <c r="AI209" i="1"/>
  <c r="AR99" i="1"/>
  <c r="AL586" i="1"/>
  <c r="AO586" i="1"/>
  <c r="AJ633" i="1"/>
  <c r="AX633" i="1"/>
  <c r="AH471" i="1"/>
  <c r="AB195" i="1"/>
  <c r="AK195" i="1"/>
  <c r="AQ478" i="1"/>
  <c r="AH191" i="1"/>
  <c r="AE191" i="1"/>
  <c r="AM653" i="1"/>
  <c r="AJ290" i="1"/>
  <c r="AP290" i="1"/>
  <c r="AT289" i="1"/>
  <c r="AC516" i="1"/>
  <c r="AJ78" i="1"/>
  <c r="AN257" i="1"/>
  <c r="AG30" i="1"/>
  <c r="AM499" i="1"/>
  <c r="AR499" i="1"/>
  <c r="AF644" i="1"/>
  <c r="AS644" i="1"/>
  <c r="AR355" i="1"/>
  <c r="AN673" i="1"/>
  <c r="AF538" i="1"/>
  <c r="AT91" i="1"/>
  <c r="AI91" i="1"/>
  <c r="AD25" i="1"/>
  <c r="AL283" i="1"/>
  <c r="AC283" i="1"/>
  <c r="AN482" i="1"/>
  <c r="AJ494" i="1"/>
  <c r="AB494" i="1"/>
  <c r="AE258" i="1"/>
  <c r="AN140" i="1"/>
  <c r="AN629" i="1"/>
  <c r="AD629" i="1"/>
  <c r="AS145" i="1"/>
  <c r="AD463" i="1"/>
  <c r="AF463" i="1"/>
  <c r="AJ250" i="1"/>
  <c r="AB250" i="1"/>
  <c r="AE533" i="1"/>
  <c r="AR15" i="1"/>
  <c r="AS15" i="1"/>
  <c r="AD51" i="1"/>
  <c r="AC51" i="1"/>
  <c r="AH63" i="1"/>
  <c r="AP52" i="1"/>
  <c r="AG52" i="1"/>
  <c r="AP405" i="1"/>
  <c r="AC405" i="1"/>
  <c r="AL350" i="1"/>
  <c r="AS531" i="1"/>
  <c r="AN22" i="1"/>
  <c r="AE22" i="1"/>
  <c r="AS71" i="1"/>
  <c r="AN71" i="1"/>
  <c r="AC228" i="1"/>
  <c r="AX228" i="1"/>
  <c r="AB235" i="1"/>
  <c r="AI235" i="1"/>
  <c r="AC237" i="1"/>
  <c r="AM237" i="1"/>
  <c r="AU606" i="1"/>
  <c r="AK541" i="1"/>
  <c r="AM88" i="1"/>
  <c r="AD87" i="1"/>
  <c r="AO87" i="1"/>
  <c r="AG413" i="1"/>
  <c r="AT341" i="1"/>
  <c r="AP341" i="1"/>
  <c r="AR414" i="1"/>
  <c r="AW414" i="1"/>
  <c r="AB414" i="1"/>
  <c r="AK508" i="1"/>
  <c r="AE508" i="1"/>
  <c r="AR176" i="1"/>
  <c r="AR174" i="1"/>
  <c r="AK174" i="1"/>
  <c r="AT462" i="1"/>
  <c r="AX462" i="1"/>
  <c r="AS124" i="1"/>
  <c r="AU124" i="1"/>
  <c r="AF339" i="1"/>
  <c r="AO503" i="1"/>
  <c r="AQ671" i="1"/>
  <c r="AS671" i="1"/>
  <c r="AT111" i="1"/>
  <c r="AC111" i="1"/>
  <c r="AF156" i="1"/>
  <c r="AR156" i="1"/>
  <c r="AO236" i="1"/>
  <c r="AH274" i="1"/>
  <c r="AP326" i="1"/>
  <c r="AC326" i="1"/>
  <c r="AU510" i="1"/>
  <c r="AF572" i="1"/>
  <c r="AT572" i="1"/>
  <c r="AU613" i="1"/>
  <c r="AD155" i="1"/>
  <c r="AW347" i="1"/>
  <c r="AB610" i="1"/>
  <c r="AK610" i="1"/>
  <c r="AN126" i="1"/>
  <c r="AS126" i="1"/>
  <c r="AD609" i="1"/>
  <c r="AB609" i="1"/>
  <c r="AP652" i="1"/>
  <c r="AN652" i="1"/>
  <c r="AP479" i="1"/>
  <c r="AI479" i="1"/>
  <c r="AJ240" i="1"/>
  <c r="AV240" i="1"/>
  <c r="AX106" i="1"/>
  <c r="AC106" i="1"/>
  <c r="AS106" i="1"/>
  <c r="AO106" i="1"/>
  <c r="AN565" i="1"/>
  <c r="AG565" i="1"/>
  <c r="AN198" i="1"/>
  <c r="AC198" i="1"/>
  <c r="AW198" i="1"/>
  <c r="AN29" i="1"/>
  <c r="AI29" i="1"/>
  <c r="AH5" i="1"/>
  <c r="AI5" i="1"/>
  <c r="AT26" i="1"/>
  <c r="AP26" i="1"/>
  <c r="AU26" i="1"/>
  <c r="AB360" i="1"/>
  <c r="AM360" i="1"/>
  <c r="AG360" i="1"/>
  <c r="AF371" i="1"/>
  <c r="AL371" i="1"/>
  <c r="AX549" i="1"/>
  <c r="AR549" i="1"/>
  <c r="AF549" i="1"/>
  <c r="AD549" i="1"/>
  <c r="AB549" i="1"/>
  <c r="AB545" i="1"/>
  <c r="AE597" i="1"/>
  <c r="AU597" i="1"/>
  <c r="AV421" i="1"/>
  <c r="AW421" i="1"/>
  <c r="AB421" i="1"/>
  <c r="AU388" i="1"/>
  <c r="AS388" i="1"/>
  <c r="AG388" i="1"/>
  <c r="AO627" i="1"/>
  <c r="AJ627" i="1"/>
  <c r="AI303" i="1"/>
  <c r="AN303" i="1"/>
  <c r="AK303" i="1"/>
  <c r="AQ449" i="1"/>
  <c r="AT449" i="1"/>
  <c r="AT270" i="1"/>
  <c r="AO270" i="1"/>
  <c r="AR270" i="1"/>
  <c r="AT564" i="1"/>
  <c r="AI564" i="1"/>
  <c r="AD564" i="1"/>
  <c r="AL185" i="1"/>
  <c r="AV185" i="1"/>
  <c r="AO185" i="1"/>
  <c r="AF82" i="1"/>
  <c r="AD82" i="1"/>
  <c r="AQ82" i="1"/>
  <c r="AV320" i="1"/>
  <c r="AJ320" i="1"/>
  <c r="AU320" i="1"/>
  <c r="AD575" i="1"/>
  <c r="AL575" i="1"/>
  <c r="AS575" i="1"/>
  <c r="AC561" i="1"/>
  <c r="AL561" i="1"/>
  <c r="AR275" i="1"/>
  <c r="AD275" i="1"/>
  <c r="AL275" i="1"/>
  <c r="AB172" i="1"/>
  <c r="AH172" i="1"/>
  <c r="AX172" i="1"/>
  <c r="AJ68" i="1"/>
  <c r="AH68" i="1"/>
  <c r="AD68" i="1"/>
  <c r="AF95" i="1"/>
  <c r="AG95" i="1"/>
  <c r="AD95" i="1"/>
  <c r="AR370" i="1"/>
  <c r="AL370" i="1"/>
  <c r="AK370" i="1"/>
  <c r="AE370" i="1"/>
  <c r="AF260" i="1"/>
  <c r="AM260" i="1"/>
  <c r="AF159" i="1"/>
  <c r="AO159" i="1"/>
  <c r="AN596" i="1"/>
  <c r="AM596" i="1"/>
  <c r="AL309" i="1"/>
  <c r="AM309" i="1"/>
  <c r="AR309" i="1"/>
  <c r="AJ251" i="1"/>
  <c r="AV251" i="1"/>
  <c r="AK251" i="1"/>
  <c r="AO83" i="1"/>
  <c r="AE83" i="1"/>
  <c r="AG60" i="1"/>
  <c r="AL60" i="1"/>
  <c r="AK60" i="1"/>
  <c r="AI64" i="1"/>
  <c r="AG64" i="1"/>
  <c r="AK64" i="1"/>
  <c r="AH48" i="1"/>
  <c r="AJ48" i="1"/>
  <c r="AL410" i="1"/>
  <c r="AH410" i="1"/>
  <c r="AE410" i="1"/>
  <c r="AI410" i="1"/>
  <c r="AE353" i="1"/>
  <c r="AT353" i="1"/>
  <c r="AG353" i="1"/>
  <c r="AN282" i="1"/>
  <c r="AB472" i="1"/>
  <c r="AD567" i="1"/>
  <c r="AM314" i="1"/>
  <c r="AF193" i="1"/>
  <c r="AV455" i="1"/>
  <c r="AO36" i="1"/>
  <c r="AO670" i="1"/>
  <c r="AQ465" i="1"/>
  <c r="AQ329" i="1"/>
  <c r="AC527" i="1"/>
  <c r="AV593" i="1"/>
  <c r="AH642" i="1"/>
  <c r="AT204" i="1"/>
  <c r="AQ586" i="1"/>
  <c r="AW135" i="1"/>
  <c r="AE633" i="1"/>
  <c r="AO478" i="1"/>
  <c r="AK123" i="1"/>
  <c r="AH122" i="1"/>
  <c r="AK289" i="1"/>
  <c r="AB516" i="1"/>
  <c r="AD516" i="1"/>
  <c r="AK30" i="1"/>
  <c r="AW355" i="1"/>
  <c r="AX538" i="1"/>
  <c r="AP482" i="1"/>
  <c r="AE494" i="1"/>
  <c r="AW258" i="1"/>
  <c r="AQ140" i="1"/>
  <c r="AF629" i="1"/>
  <c r="AG366" i="1"/>
  <c r="AI145" i="1"/>
  <c r="AC250" i="1"/>
  <c r="AU51" i="1"/>
  <c r="AO63" i="1"/>
  <c r="AE52" i="1"/>
  <c r="AO405" i="1"/>
  <c r="AX350" i="1"/>
  <c r="AE531" i="1"/>
  <c r="AG22" i="1"/>
  <c r="AI71" i="1"/>
  <c r="AS228" i="1"/>
  <c r="AS395" i="1"/>
  <c r="AH235" i="1"/>
  <c r="AP206" i="1"/>
  <c r="AX541" i="1"/>
  <c r="AP88" i="1"/>
  <c r="AD88" i="1"/>
  <c r="AM413" i="1"/>
  <c r="AQ413" i="1"/>
  <c r="AS341" i="1"/>
  <c r="AB508" i="1"/>
  <c r="AJ176" i="1"/>
  <c r="AK176" i="1"/>
  <c r="AJ422" i="1"/>
  <c r="AQ462" i="1"/>
  <c r="AO124" i="1"/>
  <c r="AJ339" i="1"/>
  <c r="AW339" i="1"/>
  <c r="AS339" i="1"/>
  <c r="AR503" i="1"/>
  <c r="AU156" i="1"/>
  <c r="AN236" i="1"/>
  <c r="AE274" i="1"/>
  <c r="AX510" i="1"/>
  <c r="AE434" i="1"/>
  <c r="AB613" i="1"/>
  <c r="AO347" i="1"/>
  <c r="AJ126" i="1"/>
  <c r="AE255" i="1"/>
  <c r="AR638" i="1"/>
  <c r="AD426" i="1"/>
  <c r="AM117" i="1"/>
  <c r="AD288" i="1"/>
  <c r="AS277" i="1"/>
  <c r="AR529" i="1"/>
  <c r="AS612" i="1"/>
  <c r="AU567" i="1"/>
  <c r="AU50" i="1"/>
  <c r="AL378" i="1"/>
  <c r="AP490" i="1"/>
  <c r="AV432" i="1"/>
  <c r="AX343" i="1"/>
  <c r="AU43" i="1"/>
  <c r="AW659" i="1"/>
  <c r="AQ216" i="1"/>
  <c r="AM40" i="1"/>
  <c r="AF261" i="1"/>
  <c r="AH300" i="1"/>
  <c r="AF469" i="1"/>
  <c r="AI593" i="1"/>
  <c r="AC642" i="1"/>
  <c r="AE10" i="1"/>
  <c r="AP204" i="1"/>
  <c r="AL195" i="1"/>
  <c r="AP551" i="1"/>
  <c r="AX290" i="1"/>
  <c r="AE78" i="1"/>
  <c r="AU257" i="1"/>
  <c r="AT499" i="1"/>
  <c r="AM644" i="1"/>
  <c r="AQ673" i="1"/>
  <c r="AX25" i="1"/>
  <c r="AH283" i="1"/>
  <c r="AI482" i="1"/>
  <c r="AC494" i="1"/>
  <c r="AX258" i="1"/>
  <c r="AI258" i="1"/>
  <c r="AO629" i="1"/>
  <c r="AP366" i="1"/>
  <c r="AR463" i="1"/>
  <c r="AK250" i="1"/>
  <c r="AX51" i="1"/>
  <c r="AL63" i="1"/>
  <c r="AQ52" i="1"/>
  <c r="AL405" i="1"/>
  <c r="AG71" i="1"/>
  <c r="AP228" i="1"/>
  <c r="AI395" i="1"/>
  <c r="AE235" i="1"/>
  <c r="AQ237" i="1"/>
  <c r="AI237" i="1"/>
  <c r="AP541" i="1"/>
  <c r="AL88" i="1"/>
  <c r="AQ88" i="1"/>
  <c r="AD413" i="1"/>
  <c r="AQ414" i="1"/>
  <c r="AV414" i="1"/>
  <c r="AM508" i="1"/>
  <c r="AX174" i="1"/>
  <c r="AS174" i="1"/>
  <c r="AF462" i="1"/>
  <c r="AI462" i="1"/>
  <c r="AM124" i="1"/>
  <c r="AC339" i="1"/>
  <c r="AR671" i="1"/>
  <c r="AM111" i="1"/>
  <c r="AL236" i="1"/>
  <c r="AN274" i="1"/>
  <c r="AH375" i="1"/>
  <c r="AD256" i="1"/>
  <c r="AQ604" i="1"/>
  <c r="AV630" i="1"/>
  <c r="AJ428" i="1"/>
  <c r="AK620" i="1"/>
  <c r="AJ222" i="1"/>
  <c r="AS127" i="1"/>
  <c r="AB567" i="1"/>
  <c r="AR193" i="1"/>
  <c r="AR75" i="1"/>
  <c r="AI542" i="1"/>
  <c r="AE415" i="1"/>
  <c r="AJ342" i="1"/>
  <c r="AU102" i="1"/>
  <c r="AE216" i="1"/>
  <c r="AO154" i="1"/>
  <c r="AT103" i="1"/>
  <c r="AR642" i="1"/>
  <c r="AE204" i="1"/>
  <c r="AD209" i="1"/>
  <c r="AS99" i="1"/>
  <c r="AF135" i="1"/>
  <c r="AL135" i="1"/>
  <c r="AH195" i="1"/>
  <c r="AV478" i="1"/>
  <c r="AD653" i="1"/>
  <c r="AF123" i="1"/>
  <c r="AG551" i="1"/>
  <c r="AF122" i="1"/>
  <c r="AO289" i="1"/>
  <c r="AM516" i="1"/>
  <c r="AK78" i="1"/>
  <c r="AV30" i="1"/>
  <c r="AJ644" i="1"/>
  <c r="AV644" i="1"/>
  <c r="AC355" i="1"/>
  <c r="AN538" i="1"/>
  <c r="AU538" i="1"/>
  <c r="AQ91" i="1"/>
  <c r="AH25" i="1"/>
  <c r="AW25" i="1"/>
  <c r="AK283" i="1"/>
  <c r="AQ482" i="1"/>
  <c r="AI494" i="1"/>
  <c r="AH258" i="1"/>
  <c r="AE140" i="1"/>
  <c r="AM629" i="1"/>
  <c r="AT366" i="1"/>
  <c r="AM366" i="1"/>
  <c r="AK636" i="1"/>
  <c r="AX636" i="1"/>
  <c r="AG145" i="1"/>
  <c r="AC463" i="1"/>
  <c r="AV533" i="1"/>
  <c r="AJ15" i="1"/>
  <c r="AL51" i="1"/>
  <c r="AD63" i="1"/>
  <c r="AD350" i="1"/>
  <c r="AL531" i="1"/>
  <c r="AO22" i="1"/>
  <c r="AF71" i="1"/>
  <c r="AV395" i="1"/>
  <c r="AN206" i="1"/>
  <c r="AO206" i="1"/>
  <c r="AL237" i="1"/>
  <c r="AQ606" i="1"/>
  <c r="AV541" i="1"/>
  <c r="AN87" i="1"/>
  <c r="AG87" i="1"/>
  <c r="AL413" i="1"/>
  <c r="AI341" i="1"/>
  <c r="AL508" i="1"/>
  <c r="AC176" i="1"/>
  <c r="AJ174" i="1"/>
  <c r="AC174" i="1"/>
  <c r="AI422" i="1"/>
  <c r="AX422" i="1"/>
  <c r="AL462" i="1"/>
  <c r="AV339" i="1"/>
  <c r="AH503" i="1"/>
  <c r="AJ503" i="1"/>
  <c r="AI671" i="1"/>
  <c r="AI236" i="1"/>
  <c r="AM274" i="1"/>
  <c r="AS42" i="1"/>
  <c r="AJ664" i="1"/>
  <c r="AB119" i="1"/>
  <c r="AG277" i="1"/>
  <c r="AO152" i="1"/>
  <c r="AT461" i="1"/>
  <c r="AO177" i="1"/>
  <c r="AT614" i="1"/>
  <c r="AJ109" i="1"/>
  <c r="AQ526" i="1"/>
  <c r="AU36" i="1"/>
  <c r="AP447" i="1"/>
  <c r="AG490" i="1"/>
  <c r="AK43" i="1"/>
  <c r="AP659" i="1"/>
  <c r="AB467" i="1"/>
  <c r="AC562" i="1"/>
  <c r="AB261" i="1"/>
  <c r="AP300" i="1"/>
  <c r="AF103" i="1"/>
  <c r="AT10" i="1"/>
  <c r="AC10" i="1"/>
  <c r="AW209" i="1"/>
  <c r="AE586" i="1"/>
  <c r="AG135" i="1"/>
  <c r="AP478" i="1"/>
  <c r="AO191" i="1"/>
  <c r="AQ78" i="1"/>
  <c r="AK257" i="1"/>
  <c r="AR30" i="1"/>
  <c r="AL538" i="1"/>
  <c r="AP91" i="1"/>
  <c r="AJ283" i="1"/>
  <c r="AR494" i="1"/>
  <c r="AM140" i="1"/>
  <c r="AB629" i="1"/>
  <c r="AD366" i="1"/>
  <c r="AC636" i="1"/>
  <c r="AX145" i="1"/>
  <c r="AE145" i="1"/>
  <c r="AT533" i="1"/>
  <c r="AO51" i="1"/>
  <c r="AJ63" i="1"/>
  <c r="AN52" i="1"/>
  <c r="AH350" i="1"/>
  <c r="AK350" i="1"/>
  <c r="AF395" i="1"/>
  <c r="AJ235" i="1"/>
  <c r="AP237" i="1"/>
  <c r="AN606" i="1"/>
  <c r="AE541" i="1"/>
  <c r="AO88" i="1"/>
  <c r="AT88" i="1"/>
  <c r="AN413" i="1"/>
  <c r="AH341" i="1"/>
  <c r="AX414" i="1"/>
  <c r="AK414" i="1"/>
  <c r="AO508" i="1"/>
  <c r="AH176" i="1"/>
  <c r="AQ174" i="1"/>
  <c r="AL124" i="1"/>
  <c r="AK503" i="1"/>
  <c r="AX671" i="1"/>
  <c r="AV111" i="1"/>
  <c r="AW111" i="1"/>
  <c r="AQ156" i="1"/>
  <c r="AB375" i="1"/>
  <c r="AO604" i="1"/>
  <c r="AJ620" i="1"/>
  <c r="AC547" i="1"/>
  <c r="AH614" i="1"/>
  <c r="AL47" i="1"/>
  <c r="AI378" i="1"/>
  <c r="AH542" i="1"/>
  <c r="AX20" i="1"/>
  <c r="AS415" i="1"/>
  <c r="AJ665" i="1"/>
  <c r="AS102" i="1"/>
  <c r="AW154" i="1"/>
  <c r="AS261" i="1"/>
  <c r="AE103" i="1"/>
  <c r="AI642" i="1"/>
  <c r="AJ10" i="1"/>
  <c r="AQ99" i="1"/>
  <c r="AM633" i="1"/>
  <c r="AI471" i="1"/>
  <c r="AT551" i="1"/>
  <c r="AF551" i="1"/>
  <c r="AK122" i="1"/>
  <c r="AC290" i="1"/>
  <c r="AN289" i="1"/>
  <c r="AV516" i="1"/>
  <c r="AX499" i="1"/>
  <c r="AP644" i="1"/>
  <c r="AT355" i="1"/>
  <c r="AI355" i="1"/>
  <c r="AX673" i="1"/>
  <c r="AN25" i="1"/>
  <c r="AF482" i="1"/>
  <c r="AF494" i="1"/>
  <c r="AF258" i="1"/>
  <c r="AS140" i="1"/>
  <c r="AI636" i="1"/>
  <c r="AV145" i="1"/>
  <c r="AJ463" i="1"/>
  <c r="AS250" i="1"/>
  <c r="AR533" i="1"/>
  <c r="AI15" i="1"/>
  <c r="AI51" i="1"/>
  <c r="AT52" i="1"/>
  <c r="AE405" i="1"/>
  <c r="AR531" i="1"/>
  <c r="AD531" i="1"/>
  <c r="AR365" i="1"/>
  <c r="AR178" i="1"/>
  <c r="AB67" i="1"/>
  <c r="AG584" i="1"/>
  <c r="AP288" i="1"/>
  <c r="AQ559" i="1"/>
  <c r="AK152" i="1"/>
  <c r="AX391" i="1"/>
  <c r="AP314" i="1"/>
  <c r="AC525" i="1"/>
  <c r="AR50" i="1"/>
  <c r="AW202" i="1"/>
  <c r="AE419" i="1"/>
  <c r="AJ221" i="1"/>
  <c r="AN465" i="1"/>
  <c r="AG20" i="1"/>
  <c r="AV329" i="1"/>
  <c r="AG467" i="1"/>
  <c r="AL194" i="1"/>
  <c r="AV300" i="1"/>
  <c r="AV438" i="1"/>
  <c r="AT469" i="1"/>
  <c r="AW6" i="1"/>
  <c r="AB586" i="1"/>
  <c r="AI586" i="1"/>
  <c r="AX135" i="1"/>
  <c r="AU191" i="1"/>
  <c r="AV551" i="1"/>
  <c r="AI290" i="1"/>
  <c r="AB289" i="1"/>
  <c r="AF355" i="1"/>
  <c r="AL673" i="1"/>
  <c r="AM538" i="1"/>
  <c r="AE283" i="1"/>
  <c r="AH494" i="1"/>
  <c r="AU258" i="1"/>
  <c r="AC258" i="1"/>
  <c r="AR140" i="1"/>
  <c r="AH629" i="1"/>
  <c r="AI366" i="1"/>
  <c r="AG636" i="1"/>
  <c r="AU463" i="1"/>
  <c r="AP250" i="1"/>
  <c r="AW533" i="1"/>
  <c r="AW15" i="1"/>
  <c r="AW51" i="1"/>
  <c r="AN63" i="1"/>
  <c r="AG350" i="1"/>
  <c r="AT531" i="1"/>
  <c r="AR22" i="1"/>
  <c r="AK71" i="1"/>
  <c r="AX235" i="1"/>
  <c r="AJ206" i="1"/>
  <c r="AE206" i="1"/>
  <c r="AJ237" i="1"/>
  <c r="AD541" i="1"/>
  <c r="AI88" i="1"/>
  <c r="AJ87" i="1"/>
  <c r="AS413" i="1"/>
  <c r="AE414" i="1"/>
  <c r="AM462" i="1"/>
  <c r="AI124" i="1"/>
  <c r="AH339" i="1"/>
  <c r="AW671" i="1"/>
  <c r="AQ111" i="1"/>
  <c r="AN156" i="1"/>
  <c r="AQ236" i="1"/>
  <c r="AJ236" i="1"/>
  <c r="AI274" i="1"/>
  <c r="AI326" i="1"/>
  <c r="AH510" i="1"/>
  <c r="AK375" i="1"/>
  <c r="AO529" i="1"/>
  <c r="AI177" i="1"/>
  <c r="AG134" i="1"/>
  <c r="AC194" i="1"/>
  <c r="AO123" i="1"/>
  <c r="AX78" i="1"/>
  <c r="AD91" i="1"/>
  <c r="AN91" i="1"/>
  <c r="AB283" i="1"/>
  <c r="AO250" i="1"/>
  <c r="AR52" i="1"/>
  <c r="AT395" i="1"/>
  <c r="AB206" i="1"/>
  <c r="AI541" i="1"/>
  <c r="AI87" i="1"/>
  <c r="AO174" i="1"/>
  <c r="AR339" i="1"/>
  <c r="AF503" i="1"/>
  <c r="AE111" i="1"/>
  <c r="AX236" i="1"/>
  <c r="AK434" i="1"/>
  <c r="AJ434" i="1"/>
  <c r="AJ572" i="1"/>
  <c r="AX613" i="1"/>
  <c r="AU347" i="1"/>
  <c r="AP610" i="1"/>
  <c r="AT298" i="1"/>
  <c r="AG298" i="1"/>
  <c r="AK609" i="1"/>
  <c r="AT652" i="1"/>
  <c r="AO652" i="1"/>
  <c r="AT479" i="1"/>
  <c r="AK240" i="1"/>
  <c r="AD240" i="1"/>
  <c r="AW106" i="1"/>
  <c r="AF106" i="1"/>
  <c r="AL565" i="1"/>
  <c r="AB198" i="1"/>
  <c r="AG29" i="1"/>
  <c r="AO26" i="1"/>
  <c r="AJ360" i="1"/>
  <c r="AQ360" i="1"/>
  <c r="AI360" i="1"/>
  <c r="AV371" i="1"/>
  <c r="AE371" i="1"/>
  <c r="AW549" i="1"/>
  <c r="AD545" i="1"/>
  <c r="AC597" i="1"/>
  <c r="AF597" i="1"/>
  <c r="AL421" i="1"/>
  <c r="AP388" i="1"/>
  <c r="AL627" i="1"/>
  <c r="AW627" i="1"/>
  <c r="AP303" i="1"/>
  <c r="AO303" i="1"/>
  <c r="AU303" i="1"/>
  <c r="AH270" i="1"/>
  <c r="AV270" i="1"/>
  <c r="AS564" i="1"/>
  <c r="AX564" i="1"/>
  <c r="AI185" i="1"/>
  <c r="AV82" i="1"/>
  <c r="AO82" i="1"/>
  <c r="AB320" i="1"/>
  <c r="AM320" i="1"/>
  <c r="AN575" i="1"/>
  <c r="AK575" i="1"/>
  <c r="AK561" i="1"/>
  <c r="AF561" i="1"/>
  <c r="AX275" i="1"/>
  <c r="AJ172" i="1"/>
  <c r="AQ172" i="1"/>
  <c r="AV95" i="1"/>
  <c r="AX95" i="1"/>
  <c r="AK95" i="1"/>
  <c r="AQ370" i="1"/>
  <c r="AT260" i="1"/>
  <c r="AI159" i="1"/>
  <c r="AC159" i="1"/>
  <c r="AR596" i="1"/>
  <c r="AI596" i="1"/>
  <c r="AX309" i="1"/>
  <c r="AG309" i="1"/>
  <c r="AF251" i="1"/>
  <c r="AS251" i="1"/>
  <c r="AQ83" i="1"/>
  <c r="AM83" i="1"/>
  <c r="AV60" i="1"/>
  <c r="AJ60" i="1"/>
  <c r="AJ64" i="1"/>
  <c r="AW64" i="1"/>
  <c r="AC64" i="1"/>
  <c r="AN48" i="1"/>
  <c r="AI48" i="1"/>
  <c r="AC48" i="1"/>
  <c r="AQ410" i="1"/>
  <c r="AG410" i="1"/>
  <c r="AP353" i="1"/>
  <c r="AD353" i="1"/>
  <c r="AQ353" i="1"/>
  <c r="AW507" i="1"/>
  <c r="AN507" i="1"/>
  <c r="AT189" i="1"/>
  <c r="AK189" i="1"/>
  <c r="AQ189" i="1"/>
  <c r="AH85" i="1"/>
  <c r="AU85" i="1"/>
  <c r="AC85" i="1"/>
  <c r="AR271" i="1"/>
  <c r="AH271" i="1"/>
  <c r="AO271" i="1"/>
  <c r="AL271" i="1"/>
  <c r="AB411" i="1"/>
  <c r="AL411" i="1"/>
  <c r="AT411" i="1"/>
  <c r="AF354" i="1"/>
  <c r="AR354" i="1"/>
  <c r="AU354" i="1"/>
  <c r="AD226" i="1"/>
  <c r="AS226" i="1"/>
  <c r="AW226" i="1"/>
  <c r="AO238" i="1"/>
  <c r="AK238" i="1"/>
  <c r="AS238" i="1"/>
  <c r="AU476" i="1"/>
  <c r="AG476" i="1"/>
  <c r="AW476" i="1"/>
  <c r="AF566" i="1"/>
  <c r="AJ566" i="1"/>
  <c r="AP566" i="1"/>
  <c r="AX108" i="1"/>
  <c r="AR108" i="1"/>
  <c r="AC108" i="1"/>
  <c r="AL133" i="1"/>
  <c r="AI133" i="1"/>
  <c r="AG133" i="1"/>
  <c r="AB133" i="1"/>
  <c r="AR416" i="1"/>
  <c r="AM416" i="1"/>
  <c r="AK416" i="1"/>
  <c r="AN379" i="1"/>
  <c r="AL379" i="1"/>
  <c r="AJ379" i="1"/>
  <c r="AC406" i="1"/>
  <c r="AF406" i="1"/>
  <c r="AW406" i="1"/>
  <c r="AV598" i="1"/>
  <c r="AE598" i="1"/>
  <c r="AW598" i="1"/>
  <c r="AV90" i="1"/>
  <c r="AG90" i="1"/>
  <c r="AD90" i="1"/>
  <c r="AB90" i="1"/>
  <c r="AN304" i="1"/>
  <c r="AK304" i="1"/>
  <c r="AQ304" i="1"/>
  <c r="AC304" i="1"/>
  <c r="AT280" i="1"/>
  <c r="AM280" i="1"/>
  <c r="AJ280" i="1"/>
  <c r="AG280" i="1"/>
  <c r="AI182" i="1"/>
  <c r="AM24" i="1"/>
  <c r="AO519" i="1"/>
  <c r="AO361" i="1"/>
  <c r="AG438" i="1"/>
  <c r="AB103" i="1"/>
  <c r="AC99" i="1"/>
  <c r="AM195" i="1"/>
  <c r="AL191" i="1"/>
  <c r="AX644" i="1"/>
  <c r="AH673" i="1"/>
  <c r="AJ145" i="1"/>
  <c r="AC533" i="1"/>
  <c r="AL22" i="1"/>
  <c r="AT228" i="1"/>
  <c r="AT237" i="1"/>
  <c r="AD341" i="1"/>
  <c r="AW176" i="1"/>
  <c r="AC422" i="1"/>
  <c r="AC124" i="1"/>
  <c r="AU339" i="1"/>
  <c r="AS274" i="1"/>
  <c r="AG326" i="1"/>
  <c r="AM510" i="1"/>
  <c r="AG434" i="1"/>
  <c r="AV613" i="1"/>
  <c r="AG155" i="1"/>
  <c r="AR347" i="1"/>
  <c r="AE610" i="1"/>
  <c r="AC126" i="1"/>
  <c r="AO609" i="1"/>
  <c r="AM652" i="1"/>
  <c r="AH479" i="1"/>
  <c r="AC240" i="1"/>
  <c r="AM106" i="1"/>
  <c r="AE106" i="1"/>
  <c r="AR565" i="1"/>
  <c r="AE29" i="1"/>
  <c r="AR5" i="1"/>
  <c r="AU5" i="1"/>
  <c r="AL26" i="1"/>
  <c r="AK26" i="1"/>
  <c r="AE360" i="1"/>
  <c r="AN371" i="1"/>
  <c r="AK371" i="1"/>
  <c r="AD371" i="1"/>
  <c r="AI549" i="1"/>
  <c r="AE549" i="1"/>
  <c r="AT549" i="1"/>
  <c r="AQ545" i="1"/>
  <c r="AN545" i="1"/>
  <c r="AM597" i="1"/>
  <c r="AN421" i="1"/>
  <c r="AT421" i="1"/>
  <c r="AI421" i="1"/>
  <c r="AT388" i="1"/>
  <c r="AX388" i="1"/>
  <c r="AT303" i="1"/>
  <c r="AE303" i="1"/>
  <c r="AV449" i="1"/>
  <c r="AJ449" i="1"/>
  <c r="AD449" i="1"/>
  <c r="AK270" i="1"/>
  <c r="AM564" i="1"/>
  <c r="AG564" i="1"/>
  <c r="AU185" i="1"/>
  <c r="AN82" i="1"/>
  <c r="AS82" i="1"/>
  <c r="AG82" i="1"/>
  <c r="AX320" i="1"/>
  <c r="AK320" i="1"/>
  <c r="AW561" i="1"/>
  <c r="AU561" i="1"/>
  <c r="AQ275" i="1"/>
  <c r="AC275" i="1"/>
  <c r="AT275" i="1"/>
  <c r="AU172" i="1"/>
  <c r="AP172" i="1"/>
  <c r="AR68" i="1"/>
  <c r="AW68" i="1"/>
  <c r="AN95" i="1"/>
  <c r="AE95" i="1"/>
  <c r="AB95" i="1"/>
  <c r="AC370" i="1"/>
  <c r="AL260" i="1"/>
  <c r="AW260" i="1"/>
  <c r="AH159" i="1"/>
  <c r="AB596" i="1"/>
  <c r="AH309" i="1"/>
  <c r="AE309" i="1"/>
  <c r="AN251" i="1"/>
  <c r="AI251" i="1"/>
  <c r="AK83" i="1"/>
  <c r="AI83" i="1"/>
  <c r="AW83" i="1"/>
  <c r="AN60" i="1"/>
  <c r="AB60" i="1"/>
  <c r="AO64" i="1"/>
  <c r="AU64" i="1"/>
  <c r="AF48" i="1"/>
  <c r="AO48" i="1"/>
  <c r="AC410" i="1"/>
  <c r="AH353" i="1"/>
  <c r="AL353" i="1"/>
  <c r="AF353" i="1"/>
  <c r="AM507" i="1"/>
  <c r="AQ507" i="1"/>
  <c r="AH507" i="1"/>
  <c r="AL189" i="1"/>
  <c r="AW189" i="1"/>
  <c r="AE189" i="1"/>
  <c r="AW85" i="1"/>
  <c r="AM85" i="1"/>
  <c r="AJ271" i="1"/>
  <c r="AD271" i="1"/>
  <c r="AU271" i="1"/>
  <c r="AX411" i="1"/>
  <c r="AC411" i="1"/>
  <c r="AP411" i="1"/>
  <c r="AT354" i="1"/>
  <c r="AI354" i="1"/>
  <c r="AX354" i="1"/>
  <c r="AL354" i="1"/>
  <c r="AU226" i="1"/>
  <c r="AJ226" i="1"/>
  <c r="AN226" i="1"/>
  <c r="AQ238" i="1"/>
  <c r="AF238" i="1"/>
  <c r="AB238" i="1"/>
  <c r="AK476" i="1"/>
  <c r="AP476" i="1"/>
  <c r="AS476" i="1"/>
  <c r="AU566" i="1"/>
  <c r="AT566" i="1"/>
  <c r="AD566" i="1"/>
  <c r="AP108" i="1"/>
  <c r="AG108" i="1"/>
  <c r="AW108" i="1"/>
  <c r="AD133" i="1"/>
  <c r="AV133" i="1"/>
  <c r="AR133" i="1"/>
  <c r="AI416" i="1"/>
  <c r="AD416" i="1"/>
  <c r="AG416" i="1"/>
  <c r="AE379" i="1"/>
  <c r="AC379" i="1"/>
  <c r="AO379" i="1"/>
  <c r="AT406" i="1"/>
  <c r="AQ406" i="1"/>
  <c r="AE406" i="1"/>
  <c r="AN598" i="1"/>
  <c r="AO598" i="1"/>
  <c r="AL598" i="1"/>
  <c r="AN90" i="1"/>
  <c r="AF304" i="1"/>
  <c r="AG304" i="1"/>
  <c r="AL280" i="1"/>
  <c r="AB280" i="1"/>
  <c r="AV635" i="1"/>
  <c r="AE635" i="1"/>
  <c r="AK635" i="1"/>
  <c r="AB635" i="1"/>
  <c r="AB181" i="1"/>
  <c r="AW181" i="1"/>
  <c r="AG529" i="1"/>
  <c r="AN612" i="1"/>
  <c r="AN447" i="1"/>
  <c r="AR40" i="1"/>
  <c r="AS209" i="1"/>
  <c r="AG78" i="1"/>
  <c r="AU91" i="1"/>
  <c r="AQ25" i="1"/>
  <c r="AC482" i="1"/>
  <c r="AD636" i="1"/>
  <c r="AM533" i="1"/>
  <c r="AP350" i="1"/>
  <c r="AX22" i="1"/>
  <c r="AE228" i="1"/>
  <c r="AL235" i="1"/>
  <c r="AD508" i="1"/>
  <c r="AP174" i="1"/>
  <c r="AG422" i="1"/>
  <c r="AJ124" i="1"/>
  <c r="AF671" i="1"/>
  <c r="AW236" i="1"/>
  <c r="AF274" i="1"/>
  <c r="AG510" i="1"/>
  <c r="AQ434" i="1"/>
  <c r="AG572" i="1"/>
  <c r="AC613" i="1"/>
  <c r="AW155" i="1"/>
  <c r="AM610" i="1"/>
  <c r="AQ126" i="1"/>
  <c r="AN298" i="1"/>
  <c r="AX298" i="1"/>
  <c r="AS609" i="1"/>
  <c r="AX652" i="1"/>
  <c r="AI652" i="1"/>
  <c r="AE479" i="1"/>
  <c r="AS240" i="1"/>
  <c r="AL240" i="1"/>
  <c r="AV106" i="1"/>
  <c r="AQ565" i="1"/>
  <c r="AV565" i="1"/>
  <c r="AU198" i="1"/>
  <c r="AI198" i="1"/>
  <c r="AT29" i="1"/>
  <c r="AQ29" i="1"/>
  <c r="AJ5" i="1"/>
  <c r="AE5" i="1"/>
  <c r="AD26" i="1"/>
  <c r="AW26" i="1"/>
  <c r="AX360" i="1"/>
  <c r="AK549" i="1"/>
  <c r="AF545" i="1"/>
  <c r="AT597" i="1"/>
  <c r="AV597" i="1"/>
  <c r="AF421" i="1"/>
  <c r="AK421" i="1"/>
  <c r="AV388" i="1"/>
  <c r="AB388" i="1"/>
  <c r="AO388" i="1"/>
  <c r="AP627" i="1"/>
  <c r="AT627" i="1"/>
  <c r="AD303" i="1"/>
  <c r="AC303" i="1"/>
  <c r="AF449" i="1"/>
  <c r="AP449" i="1"/>
  <c r="AC449" i="1"/>
  <c r="AE270" i="1"/>
  <c r="AE564" i="1"/>
  <c r="AT185" i="1"/>
  <c r="AS185" i="1"/>
  <c r="AC82" i="1"/>
  <c r="AN320" i="1"/>
  <c r="AH320" i="1"/>
  <c r="AT575" i="1"/>
  <c r="AN561" i="1"/>
  <c r="AP561" i="1"/>
  <c r="AJ275" i="1"/>
  <c r="AG275" i="1"/>
  <c r="AI275" i="1"/>
  <c r="AK172" i="1"/>
  <c r="AO172" i="1"/>
  <c r="AB68" i="1"/>
  <c r="AG68" i="1"/>
  <c r="AT68" i="1"/>
  <c r="AS95" i="1"/>
  <c r="AJ370" i="1"/>
  <c r="AM370" i="1"/>
  <c r="AG260" i="1"/>
  <c r="AB260" i="1"/>
  <c r="AG159" i="1"/>
  <c r="AT159" i="1"/>
  <c r="AD596" i="1"/>
  <c r="AS596" i="1"/>
  <c r="AN309" i="1"/>
  <c r="AQ309" i="1"/>
  <c r="AE251" i="1"/>
  <c r="AH251" i="1"/>
  <c r="AC83" i="1"/>
  <c r="AG83" i="1"/>
  <c r="AX60" i="1"/>
  <c r="AF60" i="1"/>
  <c r="AQ64" i="1"/>
  <c r="AV64" i="1"/>
  <c r="AM64" i="1"/>
  <c r="AT48" i="1"/>
  <c r="AW48" i="1"/>
  <c r="AT410" i="1"/>
  <c r="AX410" i="1"/>
  <c r="AV410" i="1"/>
  <c r="AC353" i="1"/>
  <c r="AO353" i="1"/>
  <c r="AC507" i="1"/>
  <c r="AF507" i="1"/>
  <c r="AD507" i="1"/>
  <c r="AD189" i="1"/>
  <c r="AI189" i="1"/>
  <c r="AO85" i="1"/>
  <c r="AE85" i="1"/>
  <c r="AR85" i="1"/>
  <c r="AB271" i="1"/>
  <c r="AQ271" i="1"/>
  <c r="AK271" i="1"/>
  <c r="AO411" i="1"/>
  <c r="AS411" i="1"/>
  <c r="AM411" i="1"/>
  <c r="AK354" i="1"/>
  <c r="AO354" i="1"/>
  <c r="AC354" i="1"/>
  <c r="AL226" i="1"/>
  <c r="AR226" i="1"/>
  <c r="AE226" i="1"/>
  <c r="AH238" i="1"/>
  <c r="AJ238" i="1"/>
  <c r="AR238" i="1"/>
  <c r="AB476" i="1"/>
  <c r="AC476" i="1"/>
  <c r="AQ476" i="1"/>
  <c r="AL566" i="1"/>
  <c r="AH566" i="1"/>
  <c r="AN566" i="1"/>
  <c r="AH108" i="1"/>
  <c r="AM108" i="1"/>
  <c r="AX133" i="1"/>
  <c r="AN133" i="1"/>
  <c r="AX416" i="1"/>
  <c r="AO416" i="1"/>
  <c r="AU416" i="1"/>
  <c r="AR379" i="1"/>
  <c r="AF379" i="1"/>
  <c r="AK406" i="1"/>
  <c r="AN406" i="1"/>
  <c r="AV406" i="1"/>
  <c r="AF598" i="1"/>
  <c r="AD598" i="1"/>
  <c r="AU598" i="1"/>
  <c r="AF90" i="1"/>
  <c r="AX90" i="1"/>
  <c r="AU90" i="1"/>
  <c r="AS90" i="1"/>
  <c r="AR304" i="1"/>
  <c r="AT304" i="1"/>
  <c r="AP304" i="1"/>
  <c r="AD280" i="1"/>
  <c r="AN635" i="1"/>
  <c r="AR635" i="1"/>
  <c r="AX181" i="1"/>
  <c r="AE342" i="1"/>
  <c r="AD6" i="1"/>
  <c r="AL99" i="1"/>
  <c r="AV471" i="1"/>
  <c r="AH653" i="1"/>
  <c r="AD289" i="1"/>
  <c r="AR538" i="1"/>
  <c r="AO463" i="1"/>
  <c r="AK235" i="1"/>
  <c r="AK206" i="1"/>
  <c r="AM606" i="1"/>
  <c r="AO341" i="1"/>
  <c r="AU508" i="1"/>
  <c r="AD124" i="1"/>
  <c r="AM671" i="1"/>
  <c r="AK111" i="1"/>
  <c r="AU326" i="1"/>
  <c r="AF510" i="1"/>
  <c r="AW510" i="1"/>
  <c r="AX434" i="1"/>
  <c r="AI572" i="1"/>
  <c r="AL155" i="1"/>
  <c r="AQ347" i="1"/>
  <c r="AU610" i="1"/>
  <c r="AK126" i="1"/>
  <c r="AI298" i="1"/>
  <c r="AN609" i="1"/>
  <c r="AI609" i="1"/>
  <c r="AS652" i="1"/>
  <c r="AG652" i="1"/>
  <c r="AR479" i="1"/>
  <c r="AR240" i="1"/>
  <c r="AP106" i="1"/>
  <c r="AJ106" i="1"/>
  <c r="AK565" i="1"/>
  <c r="AF565" i="1"/>
  <c r="AH198" i="1"/>
  <c r="AP5" i="1"/>
  <c r="AQ5" i="1"/>
  <c r="AG26" i="1"/>
  <c r="AT360" i="1"/>
  <c r="AH360" i="1"/>
  <c r="AO360" i="1"/>
  <c r="AU360" i="1"/>
  <c r="AR371" i="1"/>
  <c r="AU371" i="1"/>
  <c r="AP549" i="1"/>
  <c r="AV549" i="1"/>
  <c r="AP545" i="1"/>
  <c r="AL597" i="1"/>
  <c r="AK597" i="1"/>
  <c r="AH421" i="1"/>
  <c r="AF388" i="1"/>
  <c r="AE627" i="1"/>
  <c r="AS627" i="1"/>
  <c r="AS303" i="1"/>
  <c r="AR449" i="1"/>
  <c r="AS449" i="1"/>
  <c r="AN270" i="1"/>
  <c r="AU270" i="1"/>
  <c r="AK564" i="1"/>
  <c r="AR564" i="1"/>
  <c r="AD185" i="1"/>
  <c r="AQ185" i="1"/>
  <c r="AU82" i="1"/>
  <c r="AJ82" i="1"/>
  <c r="AF320" i="1"/>
  <c r="AW320" i="1"/>
  <c r="AQ575" i="1"/>
  <c r="AM575" i="1"/>
  <c r="AJ575" i="1"/>
  <c r="AT561" i="1"/>
  <c r="AD561" i="1"/>
  <c r="AB275" i="1"/>
  <c r="AD172" i="1"/>
  <c r="AN68" i="1"/>
  <c r="AL68" i="1"/>
  <c r="AJ95" i="1"/>
  <c r="AW95" i="1"/>
  <c r="AB370" i="1"/>
  <c r="AW370" i="1"/>
  <c r="AJ260" i="1"/>
  <c r="AQ260" i="1"/>
  <c r="AX159" i="1"/>
  <c r="AK159" i="1"/>
  <c r="AX596" i="1"/>
  <c r="AH596" i="1"/>
  <c r="AF309" i="1"/>
  <c r="AM251" i="1"/>
  <c r="AG251" i="1"/>
  <c r="AV83" i="1"/>
  <c r="AP60" i="1"/>
  <c r="AU60" i="1"/>
  <c r="AS60" i="1"/>
  <c r="AN64" i="1"/>
  <c r="AE64" i="1"/>
  <c r="AD48" i="1"/>
  <c r="AG48" i="1"/>
  <c r="AD410" i="1"/>
  <c r="AO410" i="1"/>
  <c r="AW353" i="1"/>
  <c r="AK353" i="1"/>
  <c r="AR507" i="1"/>
  <c r="AV507" i="1"/>
  <c r="AO507" i="1"/>
  <c r="AK507" i="1"/>
  <c r="AR189" i="1"/>
  <c r="AU189" i="1"/>
  <c r="AP189" i="1"/>
  <c r="AG85" i="1"/>
  <c r="AT85" i="1"/>
  <c r="AJ85" i="1"/>
  <c r="AV271" i="1"/>
  <c r="AG271" i="1"/>
  <c r="AX271" i="1"/>
  <c r="AF411" i="1"/>
  <c r="AI411" i="1"/>
  <c r="AB354" i="1"/>
  <c r="AQ354" i="1"/>
  <c r="AE354" i="1"/>
  <c r="AX226" i="1"/>
  <c r="AC226" i="1"/>
  <c r="AI226" i="1"/>
  <c r="AV238" i="1"/>
  <c r="AN238" i="1"/>
  <c r="AO476" i="1"/>
  <c r="AN476" i="1"/>
  <c r="AH476" i="1"/>
  <c r="AC566" i="1"/>
  <c r="AS566" i="1"/>
  <c r="AB566" i="1"/>
  <c r="AU108" i="1"/>
  <c r="AQ108" i="1"/>
  <c r="AB108" i="1"/>
  <c r="AS133" i="1"/>
  <c r="AP133" i="1"/>
  <c r="AF133" i="1"/>
  <c r="AP416" i="1"/>
  <c r="AF416" i="1"/>
  <c r="AL416" i="1"/>
  <c r="AX379" i="1"/>
  <c r="AV379" i="1"/>
  <c r="AT379" i="1"/>
  <c r="AI379" i="1"/>
  <c r="AX406" i="1"/>
  <c r="AB406" i="1"/>
  <c r="AM406" i="1"/>
  <c r="AD406" i="1"/>
  <c r="AS598" i="1"/>
  <c r="AK598" i="1"/>
  <c r="AO90" i="1"/>
  <c r="AL90" i="1"/>
  <c r="AJ90" i="1"/>
  <c r="AJ304" i="1"/>
  <c r="AI304" i="1"/>
  <c r="AE304" i="1"/>
  <c r="AX280" i="1"/>
  <c r="AS280" i="1"/>
  <c r="AQ280" i="1"/>
  <c r="AF635" i="1"/>
  <c r="AH635" i="1"/>
  <c r="AX635" i="1"/>
  <c r="AP181" i="1"/>
  <c r="AV181" i="1"/>
  <c r="AE181" i="1"/>
  <c r="AM349" i="1"/>
  <c r="AB349" i="1"/>
  <c r="AQ349" i="1"/>
  <c r="AQ504" i="1"/>
  <c r="AO504" i="1"/>
  <c r="AB504" i="1"/>
  <c r="AP39" i="1"/>
  <c r="AM39" i="1"/>
  <c r="AC39" i="1"/>
  <c r="AR165" i="1"/>
  <c r="AG165" i="1"/>
  <c r="AW165" i="1"/>
  <c r="AW69" i="1"/>
  <c r="AK592" i="1"/>
  <c r="AF119" i="1"/>
  <c r="AN222" i="1"/>
  <c r="AV522" i="1"/>
  <c r="AC221" i="1"/>
  <c r="AH467" i="1"/>
  <c r="AU40" i="1"/>
  <c r="AP527" i="1"/>
  <c r="AS6" i="1"/>
  <c r="AP30" i="1"/>
  <c r="AW499" i="1"/>
  <c r="AJ636" i="1"/>
  <c r="AX463" i="1"/>
  <c r="AU228" i="1"/>
  <c r="AT606" i="1"/>
  <c r="AD422" i="1"/>
  <c r="AO462" i="1"/>
  <c r="AU671" i="1"/>
  <c r="AO156" i="1"/>
  <c r="AD236" i="1"/>
  <c r="AR434" i="1"/>
  <c r="AM613" i="1"/>
  <c r="AC155" i="1"/>
  <c r="AP347" i="1"/>
  <c r="AS610" i="1"/>
  <c r="AV298" i="1"/>
  <c r="AL609" i="1"/>
  <c r="AE609" i="1"/>
  <c r="AF652" i="1"/>
  <c r="AN479" i="1"/>
  <c r="AS479" i="1"/>
  <c r="AI240" i="1"/>
  <c r="AH106" i="1"/>
  <c r="AI106" i="1"/>
  <c r="AD565" i="1"/>
  <c r="AV198" i="1"/>
  <c r="AG198" i="1"/>
  <c r="AP29" i="1"/>
  <c r="AK5" i="1"/>
  <c r="AS5" i="1"/>
  <c r="AR26" i="1"/>
  <c r="AE26" i="1"/>
  <c r="AL360" i="1"/>
  <c r="AB371" i="1"/>
  <c r="AI371" i="1"/>
  <c r="AH549" i="1"/>
  <c r="AQ549" i="1"/>
  <c r="AM549" i="1"/>
  <c r="AH545" i="1"/>
  <c r="AU545" i="1"/>
  <c r="AX597" i="1"/>
  <c r="AJ597" i="1"/>
  <c r="AG421" i="1"/>
  <c r="AS421" i="1"/>
  <c r="AM388" i="1"/>
  <c r="AJ388" i="1"/>
  <c r="AN627" i="1"/>
  <c r="AD627" i="1"/>
  <c r="AR627" i="1"/>
  <c r="AR303" i="1"/>
  <c r="AM303" i="1"/>
  <c r="AH449" i="1"/>
  <c r="AL270" i="1"/>
  <c r="AS270" i="1"/>
  <c r="AB564" i="1"/>
  <c r="AR185" i="1"/>
  <c r="AE185" i="1"/>
  <c r="AE82" i="1"/>
  <c r="AB82" i="1"/>
  <c r="AG320" i="1"/>
  <c r="AI575" i="1"/>
  <c r="AH575" i="1"/>
  <c r="AM561" i="1"/>
  <c r="AW275" i="1"/>
  <c r="AS275" i="1"/>
  <c r="AT172" i="1"/>
  <c r="AM172" i="1"/>
  <c r="AI68" i="1"/>
  <c r="AF68" i="1"/>
  <c r="AI95" i="1"/>
  <c r="AM95" i="1"/>
  <c r="AP370" i="1"/>
  <c r="AV370" i="1"/>
  <c r="AX260" i="1"/>
  <c r="AO260" i="1"/>
  <c r="AE159" i="1"/>
  <c r="AC596" i="1"/>
  <c r="AE596" i="1"/>
  <c r="AK309" i="1"/>
  <c r="AB309" i="1"/>
  <c r="AD251" i="1"/>
  <c r="AR83" i="1"/>
  <c r="AX83" i="1"/>
  <c r="AN83" i="1"/>
  <c r="AH60" i="1"/>
  <c r="AE60" i="1"/>
  <c r="AQ60" i="1"/>
  <c r="AX64" i="1"/>
  <c r="AF64" i="1"/>
  <c r="AR48" i="1"/>
  <c r="AU410" i="1"/>
  <c r="AF410" i="1"/>
  <c r="AP410" i="1"/>
  <c r="AN353" i="1"/>
  <c r="AB353" i="1"/>
  <c r="AJ507" i="1"/>
  <c r="AL507" i="1"/>
  <c r="AE507" i="1"/>
  <c r="AV189" i="1"/>
  <c r="AJ189" i="1"/>
  <c r="AH189" i="1"/>
  <c r="AC189" i="1"/>
  <c r="AV85" i="1"/>
  <c r="AL85" i="1"/>
  <c r="AB85" i="1"/>
  <c r="AK530" i="1"/>
  <c r="AB158" i="1"/>
  <c r="AF378" i="1"/>
  <c r="AD593" i="1"/>
  <c r="AV123" i="1"/>
  <c r="AE290" i="1"/>
  <c r="AS257" i="1"/>
  <c r="AX91" i="1"/>
  <c r="AN366" i="1"/>
  <c r="AF531" i="1"/>
  <c r="AC395" i="1"/>
  <c r="AT206" i="1"/>
  <c r="AS206" i="1"/>
  <c r="AW606" i="1"/>
  <c r="AL87" i="1"/>
  <c r="AC413" i="1"/>
  <c r="AP414" i="1"/>
  <c r="AE462" i="1"/>
  <c r="AE124" i="1"/>
  <c r="AI503" i="1"/>
  <c r="AB111" i="1"/>
  <c r="AX274" i="1"/>
  <c r="AT326" i="1"/>
  <c r="AL510" i="1"/>
  <c r="AT434" i="1"/>
  <c r="AX572" i="1"/>
  <c r="AJ613" i="1"/>
  <c r="AN347" i="1"/>
  <c r="AR610" i="1"/>
  <c r="AL298" i="1"/>
  <c r="AQ609" i="1"/>
  <c r="AV609" i="1"/>
  <c r="AQ652" i="1"/>
  <c r="AX240" i="1"/>
  <c r="AE240" i="1"/>
  <c r="AT106" i="1"/>
  <c r="AG106" i="1"/>
  <c r="AE565" i="1"/>
  <c r="AT198" i="1"/>
  <c r="AV29" i="1"/>
  <c r="AJ29" i="1"/>
  <c r="AK29" i="1"/>
  <c r="AF5" i="1"/>
  <c r="AN26" i="1"/>
  <c r="AX26" i="1"/>
  <c r="AQ26" i="1"/>
  <c r="AF360" i="1"/>
  <c r="AW360" i="1"/>
  <c r="AH371" i="1"/>
  <c r="AM371" i="1"/>
  <c r="AT371" i="1"/>
  <c r="AS549" i="1"/>
  <c r="AO549" i="1"/>
  <c r="AU549" i="1"/>
  <c r="AR545" i="1"/>
  <c r="AW545" i="1"/>
  <c r="AO597" i="1"/>
  <c r="AR597" i="1"/>
  <c r="AM421" i="1"/>
  <c r="AR421" i="1"/>
  <c r="AL388" i="1"/>
  <c r="AI388" i="1"/>
  <c r="AX627" i="1"/>
  <c r="AF303" i="1"/>
  <c r="AV303" i="1"/>
  <c r="AB449" i="1"/>
  <c r="AB270" i="1"/>
  <c r="AG270" i="1"/>
  <c r="AJ564" i="1"/>
  <c r="AO564" i="1"/>
  <c r="AP185" i="1"/>
  <c r="AN185" i="1"/>
  <c r="AT82" i="1"/>
  <c r="AX82" i="1"/>
  <c r="AD320" i="1"/>
  <c r="AS320" i="1"/>
  <c r="AW575" i="1"/>
  <c r="AB575" i="1"/>
  <c r="AP575" i="1"/>
  <c r="AV561" i="1"/>
  <c r="AB561" i="1"/>
  <c r="AF275" i="1"/>
  <c r="AO275" i="1"/>
  <c r="AN172" i="1"/>
  <c r="AS172" i="1"/>
  <c r="AL172" i="1"/>
  <c r="AX68" i="1"/>
  <c r="AU68" i="1"/>
  <c r="AC68" i="1"/>
  <c r="AP95" i="1"/>
  <c r="AU95" i="1"/>
  <c r="AT370" i="1"/>
  <c r="AG370" i="1"/>
  <c r="AS260" i="1"/>
  <c r="AN159" i="1"/>
  <c r="AD159" i="1"/>
  <c r="AV596" i="1"/>
  <c r="AU596" i="1"/>
  <c r="AT309" i="1"/>
  <c r="AU309" i="1"/>
  <c r="AB251" i="1"/>
  <c r="AT83" i="1"/>
  <c r="AH83" i="1"/>
  <c r="AW60" i="1"/>
  <c r="AD60" i="1"/>
  <c r="AC60" i="1"/>
  <c r="AH64" i="1"/>
  <c r="AD64" i="1"/>
  <c r="AP48" i="1"/>
  <c r="AM48" i="1"/>
  <c r="AE48" i="1"/>
  <c r="AB410" i="1"/>
  <c r="AW410" i="1"/>
  <c r="AV353" i="1"/>
  <c r="AJ353" i="1"/>
  <c r="AP507" i="1"/>
  <c r="AT507" i="1"/>
  <c r="AU507" i="1"/>
  <c r="AF189" i="1"/>
  <c r="AM189" i="1"/>
  <c r="AG189" i="1"/>
  <c r="AX85" i="1"/>
  <c r="AF85" i="1"/>
  <c r="AS85" i="1"/>
  <c r="AI85" i="1"/>
  <c r="AE271" i="1"/>
  <c r="AR411" i="1"/>
  <c r="AE411" i="1"/>
  <c r="AD411" i="1"/>
  <c r="AV354" i="1"/>
  <c r="AJ354" i="1"/>
  <c r="AP354" i="1"/>
  <c r="AM354" i="1"/>
  <c r="AV226" i="1"/>
  <c r="AK226" i="1"/>
  <c r="AO226" i="1"/>
  <c r="AL238" i="1"/>
  <c r="AL476" i="1"/>
  <c r="AI476" i="1"/>
  <c r="AX476" i="1"/>
  <c r="AX566" i="1"/>
  <c r="AK566" i="1"/>
  <c r="AE566" i="1"/>
  <c r="AL108" i="1"/>
  <c r="AI108" i="1"/>
  <c r="AE108" i="1"/>
  <c r="AW133" i="1"/>
  <c r="AE133" i="1"/>
  <c r="AS416" i="1"/>
  <c r="AE416" i="1"/>
  <c r="AT416" i="1"/>
  <c r="AQ379" i="1"/>
  <c r="AU406" i="1"/>
  <c r="AI406" i="1"/>
  <c r="AJ598" i="1"/>
  <c r="AG598" i="1"/>
  <c r="AC598" i="1"/>
  <c r="AI598" i="1"/>
  <c r="AH90" i="1"/>
  <c r="AW90" i="1"/>
  <c r="AT90" i="1"/>
  <c r="AI90" i="1"/>
  <c r="AL304" i="1"/>
  <c r="AH304" i="1"/>
  <c r="AX304" i="1"/>
  <c r="AO280" i="1"/>
  <c r="AL635" i="1"/>
  <c r="AG635" i="1"/>
  <c r="AS635" i="1"/>
  <c r="AD181" i="1"/>
  <c r="AC181" i="1"/>
  <c r="AU181" i="1"/>
  <c r="AH349" i="1"/>
  <c r="AL349" i="1"/>
  <c r="AJ349" i="1"/>
  <c r="AF349" i="1"/>
  <c r="AK504" i="1"/>
  <c r="AM504" i="1"/>
  <c r="AP504" i="1"/>
  <c r="AN39" i="1"/>
  <c r="AW39" i="1"/>
  <c r="AO39" i="1"/>
  <c r="AT165" i="1"/>
  <c r="AO165" i="1"/>
  <c r="AK165" i="1"/>
  <c r="AD109" i="1"/>
  <c r="AD405" i="1"/>
  <c r="AS111" i="1"/>
  <c r="AV236" i="1"/>
  <c r="AV126" i="1"/>
  <c r="AH298" i="1"/>
  <c r="AH240" i="1"/>
  <c r="AW29" i="1"/>
  <c r="AG5" i="1"/>
  <c r="AH26" i="1"/>
  <c r="AR360" i="1"/>
  <c r="AK360" i="1"/>
  <c r="AO545" i="1"/>
  <c r="AN597" i="1"/>
  <c r="AF627" i="1"/>
  <c r="AW449" i="1"/>
  <c r="AD270" i="1"/>
  <c r="AI270" i="1"/>
  <c r="AC564" i="1"/>
  <c r="AL82" i="1"/>
  <c r="AQ320" i="1"/>
  <c r="AO561" i="1"/>
  <c r="AE260" i="1"/>
  <c r="AW159" i="1"/>
  <c r="AL251" i="1"/>
  <c r="AJ83" i="1"/>
  <c r="AF83" i="1"/>
  <c r="AS64" i="1"/>
  <c r="AU48" i="1"/>
  <c r="AM410" i="1"/>
  <c r="AB507" i="1"/>
  <c r="AN85" i="1"/>
  <c r="AF271" i="1"/>
  <c r="AM271" i="1"/>
  <c r="AW411" i="1"/>
  <c r="AG411" i="1"/>
  <c r="AG354" i="1"/>
  <c r="AT238" i="1"/>
  <c r="AR476" i="1"/>
  <c r="AW566" i="1"/>
  <c r="AJ108" i="1"/>
  <c r="AK108" i="1"/>
  <c r="AR406" i="1"/>
  <c r="AB598" i="1"/>
  <c r="AE90" i="1"/>
  <c r="AS304" i="1"/>
  <c r="AH280" i="1"/>
  <c r="AI280" i="1"/>
  <c r="AE280" i="1"/>
  <c r="AQ635" i="1"/>
  <c r="AM181" i="1"/>
  <c r="AX349" i="1"/>
  <c r="AC349" i="1"/>
  <c r="AI349" i="1"/>
  <c r="AH504" i="1"/>
  <c r="AC504" i="1"/>
  <c r="AB39" i="1"/>
  <c r="AK39" i="1"/>
  <c r="AV165" i="1"/>
  <c r="AH165" i="1"/>
  <c r="AL165" i="1"/>
  <c r="AU183" i="1"/>
  <c r="AC183" i="1"/>
  <c r="AD262" i="1"/>
  <c r="AO262" i="1"/>
  <c r="AK262" i="1"/>
  <c r="AD306" i="1"/>
  <c r="AE306" i="1"/>
  <c r="AC393" i="1"/>
  <c r="AQ393" i="1"/>
  <c r="AO393" i="1"/>
  <c r="AM393" i="1"/>
  <c r="AH470" i="1"/>
  <c r="AU470" i="1"/>
  <c r="AI470" i="1"/>
  <c r="AB439" i="1"/>
  <c r="AS570" i="1"/>
  <c r="AE570" i="1"/>
  <c r="AT570" i="1"/>
  <c r="AP607" i="1"/>
  <c r="AV607" i="1"/>
  <c r="AC607" i="1"/>
  <c r="AV230" i="1"/>
  <c r="AI230" i="1"/>
  <c r="AP558" i="1"/>
  <c r="AC558" i="1"/>
  <c r="AO558" i="1"/>
  <c r="AP324" i="1"/>
  <c r="AS324" i="1"/>
  <c r="AF376" i="1"/>
  <c r="AK376" i="1"/>
  <c r="AW376" i="1"/>
  <c r="AH299" i="1"/>
  <c r="AO299" i="1"/>
  <c r="AM299" i="1"/>
  <c r="AB299" i="1"/>
  <c r="AM632" i="1"/>
  <c r="AJ632" i="1"/>
  <c r="AF632" i="1"/>
  <c r="AH632" i="1"/>
  <c r="AU168" i="1"/>
  <c r="AH168" i="1"/>
  <c r="AO168" i="1"/>
  <c r="AJ97" i="1"/>
  <c r="AP97" i="1"/>
  <c r="AN97" i="1"/>
  <c r="AC97" i="1"/>
  <c r="AK582" i="1"/>
  <c r="AE582" i="1"/>
  <c r="AX582" i="1"/>
  <c r="AN359" i="1"/>
  <c r="AP359" i="1"/>
  <c r="AB116" i="1"/>
  <c r="AS116" i="1"/>
  <c r="AL116" i="1"/>
  <c r="AK649" i="1"/>
  <c r="AU649" i="1"/>
  <c r="AT264" i="1"/>
  <c r="AN264" i="1"/>
  <c r="AS264" i="1"/>
  <c r="AJ120" i="1"/>
  <c r="AM120" i="1"/>
  <c r="AT120" i="1"/>
  <c r="AR362" i="1"/>
  <c r="AV362" i="1"/>
  <c r="AU362" i="1"/>
  <c r="AT286" i="1"/>
  <c r="AN363" i="1"/>
  <c r="AC363" i="1"/>
  <c r="AM435" i="1"/>
  <c r="AD435" i="1"/>
  <c r="AP603" i="1"/>
  <c r="AN603" i="1"/>
  <c r="AK603" i="1"/>
  <c r="AB548" i="1"/>
  <c r="AC548" i="1"/>
  <c r="AX548" i="1"/>
  <c r="AL129" i="1"/>
  <c r="AP129" i="1"/>
  <c r="AJ129" i="1"/>
  <c r="AV380" i="1"/>
  <c r="AS380" i="1"/>
  <c r="AX380" i="1"/>
  <c r="AU380" i="1"/>
  <c r="AX497" i="1"/>
  <c r="AG497" i="1"/>
  <c r="AH153" i="1"/>
  <c r="AE153" i="1"/>
  <c r="AT311" i="1"/>
  <c r="AG311" i="1"/>
  <c r="AM311" i="1"/>
  <c r="AN495" i="1"/>
  <c r="AW495" i="1"/>
  <c r="AM495" i="1"/>
  <c r="AT330" i="1"/>
  <c r="AE330" i="1"/>
  <c r="AE568" i="1"/>
  <c r="AC568" i="1"/>
  <c r="AG568" i="1"/>
  <c r="AN568" i="1"/>
  <c r="AF233" i="1"/>
  <c r="AQ233" i="1"/>
  <c r="AC233" i="1"/>
  <c r="AF149" i="1"/>
  <c r="AD149" i="1"/>
  <c r="AS149" i="1"/>
  <c r="AH321" i="1"/>
  <c r="AQ321" i="1"/>
  <c r="AI321" i="1"/>
  <c r="AB602" i="1"/>
  <c r="AN471" i="1"/>
  <c r="AP15" i="1"/>
  <c r="AJ51" i="1"/>
  <c r="AF341" i="1"/>
  <c r="AF174" i="1"/>
  <c r="AJ274" i="1"/>
  <c r="AB510" i="1"/>
  <c r="AE613" i="1"/>
  <c r="AB155" i="1"/>
  <c r="AR29" i="1"/>
  <c r="AS597" i="1"/>
  <c r="AD388" i="1"/>
  <c r="AX303" i="1"/>
  <c r="AK449" i="1"/>
  <c r="AQ270" i="1"/>
  <c r="AQ561" i="1"/>
  <c r="AE275" i="1"/>
  <c r="AC95" i="1"/>
  <c r="AL159" i="1"/>
  <c r="AG596" i="1"/>
  <c r="AI60" i="1"/>
  <c r="AS48" i="1"/>
  <c r="AG507" i="1"/>
  <c r="AB189" i="1"/>
  <c r="AC271" i="1"/>
  <c r="AN411" i="1"/>
  <c r="AN354" i="1"/>
  <c r="AT226" i="1"/>
  <c r="AD238" i="1"/>
  <c r="AM238" i="1"/>
  <c r="AW238" i="1"/>
  <c r="AM476" i="1"/>
  <c r="AV566" i="1"/>
  <c r="AS108" i="1"/>
  <c r="AH133" i="1"/>
  <c r="AJ416" i="1"/>
  <c r="AP379" i="1"/>
  <c r="AU379" i="1"/>
  <c r="AO406" i="1"/>
  <c r="AH598" i="1"/>
  <c r="AT598" i="1"/>
  <c r="AR90" i="1"/>
  <c r="AW635" i="1"/>
  <c r="AT181" i="1"/>
  <c r="AK181" i="1"/>
  <c r="AP349" i="1"/>
  <c r="AU504" i="1"/>
  <c r="AL504" i="1"/>
  <c r="AX39" i="1"/>
  <c r="AI39" i="1"/>
  <c r="AN165" i="1"/>
  <c r="AQ165" i="1"/>
  <c r="AU165" i="1"/>
  <c r="AT183" i="1"/>
  <c r="AI183" i="1"/>
  <c r="AX262" i="1"/>
  <c r="AE262" i="1"/>
  <c r="AR306" i="1"/>
  <c r="AX306" i="1"/>
  <c r="AT306" i="1"/>
  <c r="AH393" i="1"/>
  <c r="AF393" i="1"/>
  <c r="AD393" i="1"/>
  <c r="AO470" i="1"/>
  <c r="AC470" i="1"/>
  <c r="AF470" i="1"/>
  <c r="AP439" i="1"/>
  <c r="AN439" i="1"/>
  <c r="AW439" i="1"/>
  <c r="AK570" i="1"/>
  <c r="AH570" i="1"/>
  <c r="AU570" i="1"/>
  <c r="AH607" i="1"/>
  <c r="AN607" i="1"/>
  <c r="AT607" i="1"/>
  <c r="AB607" i="1"/>
  <c r="AT230" i="1"/>
  <c r="AN230" i="1"/>
  <c r="AK230" i="1"/>
  <c r="AG558" i="1"/>
  <c r="AV558" i="1"/>
  <c r="AN558" i="1"/>
  <c r="AT324" i="1"/>
  <c r="AH324" i="1"/>
  <c r="AC324" i="1"/>
  <c r="AU376" i="1"/>
  <c r="AC376" i="1"/>
  <c r="AQ376" i="1"/>
  <c r="AS299" i="1"/>
  <c r="AF299" i="1"/>
  <c r="AD299" i="1"/>
  <c r="AC632" i="1"/>
  <c r="AW632" i="1"/>
  <c r="AR168" i="1"/>
  <c r="AK168" i="1"/>
  <c r="AD168" i="1"/>
  <c r="AB97" i="1"/>
  <c r="AG97" i="1"/>
  <c r="AE97" i="1"/>
  <c r="AT97" i="1"/>
  <c r="AC582" i="1"/>
  <c r="AL582" i="1"/>
  <c r="AT359" i="1"/>
  <c r="AE359" i="1"/>
  <c r="AS359" i="1"/>
  <c r="AG359" i="1"/>
  <c r="AE116" i="1"/>
  <c r="AW116" i="1"/>
  <c r="AC649" i="1"/>
  <c r="AX649" i="1"/>
  <c r="AM649" i="1"/>
  <c r="AV649" i="1"/>
  <c r="AL264" i="1"/>
  <c r="AC264" i="1"/>
  <c r="AV264" i="1"/>
  <c r="AI264" i="1"/>
  <c r="AB120" i="1"/>
  <c r="AD120" i="1"/>
  <c r="AJ362" i="1"/>
  <c r="AN362" i="1"/>
  <c r="AI362" i="1"/>
  <c r="AQ362" i="1"/>
  <c r="AR286" i="1"/>
  <c r="AI286" i="1"/>
  <c r="AW286" i="1"/>
  <c r="AF363" i="1"/>
  <c r="AR363" i="1"/>
  <c r="AS363" i="1"/>
  <c r="AR435" i="1"/>
  <c r="AL435" i="1"/>
  <c r="AH603" i="1"/>
  <c r="AF603" i="1"/>
  <c r="AC603" i="1"/>
  <c r="AQ603" i="1"/>
  <c r="AQ548" i="1"/>
  <c r="AO548" i="1"/>
  <c r="AD129" i="1"/>
  <c r="AH129" i="1"/>
  <c r="AN380" i="1"/>
  <c r="AJ380" i="1"/>
  <c r="AQ380" i="1"/>
  <c r="AO380" i="1"/>
  <c r="AL380" i="1"/>
  <c r="AW497" i="1"/>
  <c r="AM497" i="1"/>
  <c r="AS497" i="1"/>
  <c r="AR153" i="1"/>
  <c r="AP153" i="1"/>
  <c r="AV153" i="1"/>
  <c r="AT153" i="1"/>
  <c r="AL311" i="1"/>
  <c r="AS311" i="1"/>
  <c r="AW311" i="1"/>
  <c r="AF495" i="1"/>
  <c r="AL495" i="1"/>
  <c r="AU495" i="1"/>
  <c r="AK495" i="1"/>
  <c r="AX330" i="1"/>
  <c r="AL330" i="1"/>
  <c r="AW330" i="1"/>
  <c r="AT568" i="1"/>
  <c r="AW568" i="1"/>
  <c r="AJ568" i="1"/>
  <c r="AU233" i="1"/>
  <c r="AG233" i="1"/>
  <c r="AW233" i="1"/>
  <c r="AQ149" i="1"/>
  <c r="AI149" i="1"/>
  <c r="AR321" i="1"/>
  <c r="AV321" i="1"/>
  <c r="AO321" i="1"/>
  <c r="AW321" i="1"/>
  <c r="AV602" i="1"/>
  <c r="AC602" i="1"/>
  <c r="AG602" i="1"/>
  <c r="AB615" i="1"/>
  <c r="AF615" i="1"/>
  <c r="AI615" i="1"/>
  <c r="AR316" i="1"/>
  <c r="AU316" i="1"/>
  <c r="AM316" i="1"/>
  <c r="AP173" i="1"/>
  <c r="AN173" i="1"/>
  <c r="AP138" i="1"/>
  <c r="AK138" i="1"/>
  <c r="AI138" i="1"/>
  <c r="AD138" i="1"/>
  <c r="AP125" i="1"/>
  <c r="AF125" i="1"/>
  <c r="AS125" i="1"/>
  <c r="AQ425" i="1"/>
  <c r="AM425" i="1"/>
  <c r="AB425" i="1"/>
  <c r="AF666" i="1"/>
  <c r="AT666" i="1"/>
  <c r="AR666" i="1"/>
  <c r="AX295" i="1"/>
  <c r="AU295" i="1"/>
  <c r="AS295" i="1"/>
  <c r="AB295" i="1"/>
  <c r="AM180" i="1"/>
  <c r="AG180" i="1"/>
  <c r="AT608" i="1"/>
  <c r="AR608" i="1"/>
  <c r="AH675" i="1"/>
  <c r="AK675" i="1"/>
  <c r="AE675" i="1"/>
  <c r="AF253" i="1"/>
  <c r="AL253" i="1"/>
  <c r="AR253" i="1"/>
  <c r="AD54" i="1"/>
  <c r="AV54" i="1"/>
  <c r="AQ54" i="1"/>
  <c r="AR16" i="1"/>
  <c r="AF16" i="1"/>
  <c r="AS16" i="1"/>
  <c r="AI16" i="1"/>
  <c r="AH84" i="1"/>
  <c r="AM84" i="1"/>
  <c r="AC84" i="1"/>
  <c r="AI650" i="1"/>
  <c r="AT665" i="1"/>
  <c r="AW43" i="1"/>
  <c r="AG118" i="1"/>
  <c r="AS289" i="1"/>
  <c r="AS326" i="1"/>
  <c r="AV347" i="1"/>
  <c r="AM126" i="1"/>
  <c r="AP298" i="1"/>
  <c r="AG240" i="1"/>
  <c r="AW565" i="1"/>
  <c r="AF198" i="1"/>
  <c r="AS26" i="1"/>
  <c r="AQ597" i="1"/>
  <c r="AC388" i="1"/>
  <c r="AU627" i="1"/>
  <c r="AG303" i="1"/>
  <c r="AX270" i="1"/>
  <c r="AB185" i="1"/>
  <c r="AI82" i="1"/>
  <c r="AR575" i="1"/>
  <c r="AH275" i="1"/>
  <c r="AN260" i="1"/>
  <c r="AD309" i="1"/>
  <c r="AT251" i="1"/>
  <c r="AU83" i="1"/>
  <c r="AR64" i="1"/>
  <c r="AX48" i="1"/>
  <c r="AK410" i="1"/>
  <c r="AX353" i="1"/>
  <c r="AX189" i="1"/>
  <c r="AD85" i="1"/>
  <c r="AS271" i="1"/>
  <c r="AU411" i="1"/>
  <c r="AB226" i="1"/>
  <c r="AC238" i="1"/>
  <c r="AJ476" i="1"/>
  <c r="AG566" i="1"/>
  <c r="AT133" i="1"/>
  <c r="AW416" i="1"/>
  <c r="AH379" i="1"/>
  <c r="AG379" i="1"/>
  <c r="AQ598" i="1"/>
  <c r="AM90" i="1"/>
  <c r="AV304" i="1"/>
  <c r="AO304" i="1"/>
  <c r="AV280" i="1"/>
  <c r="AP635" i="1"/>
  <c r="AL181" i="1"/>
  <c r="AI181" i="1"/>
  <c r="AW349" i="1"/>
  <c r="AT349" i="1"/>
  <c r="AG349" i="1"/>
  <c r="AT504" i="1"/>
  <c r="AI504" i="1"/>
  <c r="AH39" i="1"/>
  <c r="AG39" i="1"/>
  <c r="AF165" i="1"/>
  <c r="AP165" i="1"/>
  <c r="AX183" i="1"/>
  <c r="AL183" i="1"/>
  <c r="AS183" i="1"/>
  <c r="AO183" i="1"/>
  <c r="AP262" i="1"/>
  <c r="AR262" i="1"/>
  <c r="AN262" i="1"/>
  <c r="AJ306" i="1"/>
  <c r="AM306" i="1"/>
  <c r="AI306" i="1"/>
  <c r="AR393" i="1"/>
  <c r="AT393" i="1"/>
  <c r="AT470" i="1"/>
  <c r="AE470" i="1"/>
  <c r="AS470" i="1"/>
  <c r="AX470" i="1"/>
  <c r="AS439" i="1"/>
  <c r="AG439" i="1"/>
  <c r="AL439" i="1"/>
  <c r="AE439" i="1"/>
  <c r="AC570" i="1"/>
  <c r="AW570" i="1"/>
  <c r="AR570" i="1"/>
  <c r="AP570" i="1"/>
  <c r="AF607" i="1"/>
  <c r="AL607" i="1"/>
  <c r="AL230" i="1"/>
  <c r="AC230" i="1"/>
  <c r="AT558" i="1"/>
  <c r="AL558" i="1"/>
  <c r="AK558" i="1"/>
  <c r="AL324" i="1"/>
  <c r="AK324" i="1"/>
  <c r="AQ324" i="1"/>
  <c r="AM376" i="1"/>
  <c r="AR376" i="1"/>
  <c r="AO376" i="1"/>
  <c r="AJ299" i="1"/>
  <c r="AR632" i="1"/>
  <c r="AE632" i="1"/>
  <c r="AJ168" i="1"/>
  <c r="AQ168" i="1"/>
  <c r="AK97" i="1"/>
  <c r="AP582" i="1"/>
  <c r="AL359" i="1"/>
  <c r="AV359" i="1"/>
  <c r="AK87" i="1"/>
  <c r="AQ176" i="1"/>
  <c r="AV156" i="1"/>
  <c r="AS510" i="1"/>
  <c r="AM240" i="1"/>
  <c r="AT565" i="1"/>
  <c r="AD198" i="1"/>
  <c r="AV5" i="1"/>
  <c r="AC5" i="1"/>
  <c r="AS360" i="1"/>
  <c r="AK545" i="1"/>
  <c r="AM545" i="1"/>
  <c r="AH564" i="1"/>
  <c r="AH185" i="1"/>
  <c r="AH82" i="1"/>
  <c r="AG575" i="1"/>
  <c r="AS561" i="1"/>
  <c r="AR172" i="1"/>
  <c r="AS68" i="1"/>
  <c r="AD370" i="1"/>
  <c r="AW309" i="1"/>
  <c r="AV48" i="1"/>
  <c r="AJ410" i="1"/>
  <c r="AI507" i="1"/>
  <c r="AS189" i="1"/>
  <c r="AK85" i="1"/>
  <c r="AW271" i="1"/>
  <c r="AQ411" i="1"/>
  <c r="AS354" i="1"/>
  <c r="AW354" i="1"/>
  <c r="AQ226" i="1"/>
  <c r="AF476" i="1"/>
  <c r="AR566" i="1"/>
  <c r="AO133" i="1"/>
  <c r="AN416" i="1"/>
  <c r="AK379" i="1"/>
  <c r="AJ406" i="1"/>
  <c r="AP598" i="1"/>
  <c r="AB304" i="1"/>
  <c r="AD304" i="1"/>
  <c r="AK280" i="1"/>
  <c r="AR280" i="1"/>
  <c r="AT635" i="1"/>
  <c r="AR181" i="1"/>
  <c r="AN349" i="1"/>
  <c r="AK349" i="1"/>
  <c r="AO349" i="1"/>
  <c r="AJ504" i="1"/>
  <c r="AE504" i="1"/>
  <c r="AV39" i="1"/>
  <c r="AU39" i="1"/>
  <c r="AE165" i="1"/>
  <c r="AP183" i="1"/>
  <c r="AD183" i="1"/>
  <c r="AG183" i="1"/>
  <c r="AB183" i="1"/>
  <c r="AH262" i="1"/>
  <c r="AG262" i="1"/>
  <c r="AC262" i="1"/>
  <c r="AB306" i="1"/>
  <c r="AC306" i="1"/>
  <c r="AS306" i="1"/>
  <c r="AJ393" i="1"/>
  <c r="AK393" i="1"/>
  <c r="AP393" i="1"/>
  <c r="AW393" i="1"/>
  <c r="AL470" i="1"/>
  <c r="AV470" i="1"/>
  <c r="AI439" i="1"/>
  <c r="AU439" i="1"/>
  <c r="AM570" i="1"/>
  <c r="AG570" i="1"/>
  <c r="AD607" i="1"/>
  <c r="AR607" i="1"/>
  <c r="AD230" i="1"/>
  <c r="AU230" i="1"/>
  <c r="AR230" i="1"/>
  <c r="AJ558" i="1"/>
  <c r="AB558" i="1"/>
  <c r="AF558" i="1"/>
  <c r="AD324" i="1"/>
  <c r="AI324" i="1"/>
  <c r="AO324" i="1"/>
  <c r="AE376" i="1"/>
  <c r="AJ376" i="1"/>
  <c r="AI376" i="1"/>
  <c r="AR299" i="1"/>
  <c r="AW299" i="1"/>
  <c r="AU299" i="1"/>
  <c r="AT632" i="1"/>
  <c r="AU632" i="1"/>
  <c r="AP632" i="1"/>
  <c r="AQ632" i="1"/>
  <c r="AB168" i="1"/>
  <c r="AG168" i="1"/>
  <c r="AS97" i="1"/>
  <c r="AX97" i="1"/>
  <c r="AV97" i="1"/>
  <c r="AQ582" i="1"/>
  <c r="AD582" i="1"/>
  <c r="AV582" i="1"/>
  <c r="AD359" i="1"/>
  <c r="AM359" i="1"/>
  <c r="AV116" i="1"/>
  <c r="AP116" i="1"/>
  <c r="AD116" i="1"/>
  <c r="AJ649" i="1"/>
  <c r="AH649" i="1"/>
  <c r="AT649" i="1"/>
  <c r="AQ264" i="1"/>
  <c r="AG264" i="1"/>
  <c r="AI120" i="1"/>
  <c r="AK120" i="1"/>
  <c r="AC120" i="1"/>
  <c r="AL362" i="1"/>
  <c r="AT362" i="1"/>
  <c r="AB286" i="1"/>
  <c r="AH286" i="1"/>
  <c r="AD286" i="1"/>
  <c r="AB363" i="1"/>
  <c r="AM363" i="1"/>
  <c r="AB435" i="1"/>
  <c r="AH435" i="1"/>
  <c r="AC435" i="1"/>
  <c r="AW603" i="1"/>
  <c r="AL603" i="1"/>
  <c r="AE603" i="1"/>
  <c r="AJ603" i="1"/>
  <c r="AM548" i="1"/>
  <c r="AK548" i="1"/>
  <c r="AK129" i="1"/>
  <c r="AO129" i="1"/>
  <c r="AB129" i="1"/>
  <c r="AE497" i="1"/>
  <c r="AL497" i="1"/>
  <c r="AB153" i="1"/>
  <c r="AX153" i="1"/>
  <c r="AD153" i="1"/>
  <c r="AR311" i="1"/>
  <c r="AQ311" i="1"/>
  <c r="AX495" i="1"/>
  <c r="AJ330" i="1"/>
  <c r="AH330" i="1"/>
  <c r="AO568" i="1"/>
  <c r="AB568" i="1"/>
  <c r="AR233" i="1"/>
  <c r="AT233" i="1"/>
  <c r="AE233" i="1"/>
  <c r="AP149" i="1"/>
  <c r="AN149" i="1"/>
  <c r="AU149" i="1"/>
  <c r="AB321" i="1"/>
  <c r="AF321" i="1"/>
  <c r="AI602" i="1"/>
  <c r="AF602" i="1"/>
  <c r="AT602" i="1"/>
  <c r="AT615" i="1"/>
  <c r="AX615" i="1"/>
  <c r="AQ615" i="1"/>
  <c r="AG615" i="1"/>
  <c r="AN316" i="1"/>
  <c r="AB316" i="1"/>
  <c r="AS316" i="1"/>
  <c r="AI316" i="1"/>
  <c r="AV173" i="1"/>
  <c r="AG173" i="1"/>
  <c r="AW173" i="1"/>
  <c r="AN138" i="1"/>
  <c r="AT125" i="1"/>
  <c r="AW125" i="1"/>
  <c r="AM125" i="1"/>
  <c r="AP425" i="1"/>
  <c r="AU425" i="1"/>
  <c r="AJ425" i="1"/>
  <c r="AI250" i="1"/>
  <c r="AD572" i="1"/>
  <c r="AG479" i="1"/>
  <c r="AF29" i="1"/>
  <c r="AD5" i="1"/>
  <c r="AX371" i="1"/>
  <c r="AG371" i="1"/>
  <c r="AJ545" i="1"/>
  <c r="AD421" i="1"/>
  <c r="AM627" i="1"/>
  <c r="AM449" i="1"/>
  <c r="AV564" i="1"/>
  <c r="AC185" i="1"/>
  <c r="AX561" i="1"/>
  <c r="AV275" i="1"/>
  <c r="AP68" i="1"/>
  <c r="AJ159" i="1"/>
  <c r="AS309" i="1"/>
  <c r="AB48" i="1"/>
  <c r="AH411" i="1"/>
  <c r="AD354" i="1"/>
  <c r="AG226" i="1"/>
  <c r="AP238" i="1"/>
  <c r="AU238" i="1"/>
  <c r="AT476" i="1"/>
  <c r="AQ566" i="1"/>
  <c r="AF108" i="1"/>
  <c r="AK133" i="1"/>
  <c r="AU133" i="1"/>
  <c r="AV416" i="1"/>
  <c r="AW379" i="1"/>
  <c r="AB379" i="1"/>
  <c r="AP406" i="1"/>
  <c r="AC90" i="1"/>
  <c r="AW304" i="1"/>
  <c r="AM304" i="1"/>
  <c r="AN280" i="1"/>
  <c r="AD635" i="1"/>
  <c r="AU635" i="1"/>
  <c r="AJ181" i="1"/>
  <c r="AG181" i="1"/>
  <c r="AE349" i="1"/>
  <c r="AV504" i="1"/>
  <c r="AR504" i="1"/>
  <c r="AW504" i="1"/>
  <c r="AF39" i="1"/>
  <c r="AE39" i="1"/>
  <c r="AJ165" i="1"/>
  <c r="AD165" i="1"/>
  <c r="AH183" i="1"/>
  <c r="AM183" i="1"/>
  <c r="AR183" i="1"/>
  <c r="AU262" i="1"/>
  <c r="AW262" i="1"/>
  <c r="AV306" i="1"/>
  <c r="AW306" i="1"/>
  <c r="AH306" i="1"/>
  <c r="AB393" i="1"/>
  <c r="AG393" i="1"/>
  <c r="AN393" i="1"/>
  <c r="AD470" i="1"/>
  <c r="AW470" i="1"/>
  <c r="AQ470" i="1"/>
  <c r="AK439" i="1"/>
  <c r="AC439" i="1"/>
  <c r="AQ570" i="1"/>
  <c r="AB570" i="1"/>
  <c r="AJ570" i="1"/>
  <c r="AN570" i="1"/>
  <c r="AW607" i="1"/>
  <c r="AU607" i="1"/>
  <c r="AX230" i="1"/>
  <c r="AQ230" i="1"/>
  <c r="AW230" i="1"/>
  <c r="AJ230" i="1"/>
  <c r="AG230" i="1"/>
  <c r="AS558" i="1"/>
  <c r="AX558" i="1"/>
  <c r="AE558" i="1"/>
  <c r="AR324" i="1"/>
  <c r="AW324" i="1"/>
  <c r="AM324" i="1"/>
  <c r="AT376" i="1"/>
  <c r="AB376" i="1"/>
  <c r="AG376" i="1"/>
  <c r="AI299" i="1"/>
  <c r="AN299" i="1"/>
  <c r="AL299" i="1"/>
  <c r="AL632" i="1"/>
  <c r="AK632" i="1"/>
  <c r="AG632" i="1"/>
  <c r="AN632" i="1"/>
  <c r="AV168" i="1"/>
  <c r="AT168" i="1"/>
  <c r="AX168" i="1"/>
  <c r="AI97" i="1"/>
  <c r="AO97" i="1"/>
  <c r="AM97" i="1"/>
  <c r="AW582" i="1"/>
  <c r="AI582" i="1"/>
  <c r="AN582" i="1"/>
  <c r="AJ582" i="1"/>
  <c r="AX359" i="1"/>
  <c r="AC359" i="1"/>
  <c r="AR359" i="1"/>
  <c r="AN116" i="1"/>
  <c r="AH116" i="1"/>
  <c r="AO116" i="1"/>
  <c r="AU116" i="1"/>
  <c r="AB649" i="1"/>
  <c r="AL649" i="1"/>
  <c r="AX264" i="1"/>
  <c r="AF264" i="1"/>
  <c r="AW264" i="1"/>
  <c r="AV120" i="1"/>
  <c r="AX120" i="1"/>
  <c r="AW120" i="1"/>
  <c r="AX362" i="1"/>
  <c r="AG362" i="1"/>
  <c r="AO362" i="1"/>
  <c r="AQ286" i="1"/>
  <c r="AU286" i="1"/>
  <c r="AT363" i="1"/>
  <c r="AQ363" i="1"/>
  <c r="AX363" i="1"/>
  <c r="AT435" i="1"/>
  <c r="AX435" i="1"/>
  <c r="AP435" i="1"/>
  <c r="AO603" i="1"/>
  <c r="AD603" i="1"/>
  <c r="AB603" i="1"/>
  <c r="AD548" i="1"/>
  <c r="AW548" i="1"/>
  <c r="AC129" i="1"/>
  <c r="AG129" i="1"/>
  <c r="AU129" i="1"/>
  <c r="AT380" i="1"/>
  <c r="AR380" i="1"/>
  <c r="AP380" i="1"/>
  <c r="AU497" i="1"/>
  <c r="AI497" i="1"/>
  <c r="AO153" i="1"/>
  <c r="AX311" i="1"/>
  <c r="AJ311" i="1"/>
  <c r="AE311" i="1"/>
  <c r="AV311" i="1"/>
  <c r="AO495" i="1"/>
  <c r="AT495" i="1"/>
  <c r="AR495" i="1"/>
  <c r="AB330" i="1"/>
  <c r="AO330" i="1"/>
  <c r="AU330" i="1"/>
  <c r="AF568" i="1"/>
  <c r="AQ568" i="1"/>
  <c r="AS568" i="1"/>
  <c r="AJ233" i="1"/>
  <c r="AI233" i="1"/>
  <c r="AO233" i="1"/>
  <c r="AR149" i="1"/>
  <c r="AG149" i="1"/>
  <c r="AE149" i="1"/>
  <c r="AL149" i="1"/>
  <c r="AT321" i="1"/>
  <c r="AM321" i="1"/>
  <c r="AU321" i="1"/>
  <c r="AU602" i="1"/>
  <c r="AS602" i="1"/>
  <c r="AL615" i="1"/>
  <c r="AP615" i="1"/>
  <c r="AF316" i="1"/>
  <c r="AX316" i="1"/>
  <c r="AC316" i="1"/>
  <c r="AK173" i="1"/>
  <c r="AM173" i="1"/>
  <c r="AU138" i="1"/>
  <c r="AS138" i="1"/>
  <c r="AQ138" i="1"/>
  <c r="AE138" i="1"/>
  <c r="AL125" i="1"/>
  <c r="AO125" i="1"/>
  <c r="AJ125" i="1"/>
  <c r="AV425" i="1"/>
  <c r="AG425" i="1"/>
  <c r="AL425" i="1"/>
  <c r="AD666" i="1"/>
  <c r="AS666" i="1"/>
  <c r="AI666" i="1"/>
  <c r="AD180" i="1"/>
  <c r="AW180" i="1"/>
  <c r="AE180" i="1"/>
  <c r="AN608" i="1"/>
  <c r="AS608" i="1"/>
  <c r="AG608" i="1"/>
  <c r="AF675" i="1"/>
  <c r="AS675" i="1"/>
  <c r="AD675" i="1"/>
  <c r="AE253" i="1"/>
  <c r="AK253" i="1"/>
  <c r="AH253" i="1"/>
  <c r="AB54" i="1"/>
  <c r="AK54" i="1"/>
  <c r="AX16" i="1"/>
  <c r="AD16" i="1"/>
  <c r="AQ16" i="1"/>
  <c r="AB84" i="1"/>
  <c r="AG84" i="1"/>
  <c r="AL25" i="1"/>
  <c r="AI405" i="1"/>
  <c r="AM326" i="1"/>
  <c r="AD434" i="1"/>
  <c r="AG609" i="1"/>
  <c r="AM479" i="1"/>
  <c r="AE421" i="1"/>
  <c r="AH388" i="1"/>
  <c r="AI449" i="1"/>
  <c r="AR320" i="1"/>
  <c r="AF370" i="1"/>
  <c r="AV159" i="1"/>
  <c r="AW596" i="1"/>
  <c r="AR251" i="1"/>
  <c r="AT60" i="1"/>
  <c r="AN410" i="1"/>
  <c r="AS353" i="1"/>
  <c r="AS507" i="1"/>
  <c r="AO189" i="1"/>
  <c r="AI271" i="1"/>
  <c r="AH354" i="1"/>
  <c r="AH226" i="1"/>
  <c r="AI238" i="1"/>
  <c r="AE476" i="1"/>
  <c r="AO566" i="1"/>
  <c r="AT108" i="1"/>
  <c r="AN108" i="1"/>
  <c r="AJ133" i="1"/>
  <c r="AB416" i="1"/>
  <c r="AM379" i="1"/>
  <c r="AS379" i="1"/>
  <c r="AL406" i="1"/>
  <c r="AS406" i="1"/>
  <c r="AM598" i="1"/>
  <c r="AP90" i="1"/>
  <c r="AK90" i="1"/>
  <c r="AF280" i="1"/>
  <c r="AC635" i="1"/>
  <c r="AM635" i="1"/>
  <c r="AO181" i="1"/>
  <c r="AF181" i="1"/>
  <c r="AD349" i="1"/>
  <c r="AF504" i="1"/>
  <c r="AD504" i="1"/>
  <c r="AR39" i="1"/>
  <c r="AL39" i="1"/>
  <c r="AI165" i="1"/>
  <c r="AM165" i="1"/>
  <c r="AN183" i="1"/>
  <c r="AW183" i="1"/>
  <c r="AT262" i="1"/>
  <c r="AS262" i="1"/>
  <c r="AF262" i="1"/>
  <c r="AB262" i="1"/>
  <c r="AF306" i="1"/>
  <c r="AU306" i="1"/>
  <c r="AG306" i="1"/>
  <c r="AU393" i="1"/>
  <c r="AI393" i="1"/>
  <c r="AG470" i="1"/>
  <c r="AB470" i="1"/>
  <c r="AJ470" i="1"/>
  <c r="AR439" i="1"/>
  <c r="AQ439" i="1"/>
  <c r="AM439" i="1"/>
  <c r="AX439" i="1"/>
  <c r="AV570" i="1"/>
  <c r="AD570" i="1"/>
  <c r="AG607" i="1"/>
  <c r="AE607" i="1"/>
  <c r="AS607" i="1"/>
  <c r="AJ607" i="1"/>
  <c r="AH230" i="1"/>
  <c r="AO230" i="1"/>
  <c r="AB230" i="1"/>
  <c r="AI558" i="1"/>
  <c r="AW558" i="1"/>
  <c r="AU558" i="1"/>
  <c r="AN324" i="1"/>
  <c r="AB324" i="1"/>
  <c r="AU324" i="1"/>
  <c r="AV376" i="1"/>
  <c r="AD376" i="1"/>
  <c r="AP376" i="1"/>
  <c r="AX299" i="1"/>
  <c r="AQ299" i="1"/>
  <c r="AT299" i="1"/>
  <c r="AX632" i="1"/>
  <c r="AI632" i="1"/>
  <c r="AF168" i="1"/>
  <c r="AL168" i="1"/>
  <c r="AE168" i="1"/>
  <c r="AC168" i="1"/>
  <c r="AH97" i="1"/>
  <c r="AU97" i="1"/>
  <c r="AG582" i="1"/>
  <c r="AF582" i="1"/>
  <c r="AH582" i="1"/>
  <c r="AF359" i="1"/>
  <c r="AK359" i="1"/>
  <c r="AQ359" i="1"/>
  <c r="AR116" i="1"/>
  <c r="AT116" i="1"/>
  <c r="AM116" i="1"/>
  <c r="AQ649" i="1"/>
  <c r="AO649" i="1"/>
  <c r="AN649" i="1"/>
  <c r="AH264" i="1"/>
  <c r="AE264" i="1"/>
  <c r="AB264" i="1"/>
  <c r="AJ264" i="1"/>
  <c r="AF120" i="1"/>
  <c r="AH120" i="1"/>
  <c r="AU120" i="1"/>
  <c r="AH362" i="1"/>
  <c r="AK362" i="1"/>
  <c r="AS362" i="1"/>
  <c r="AN286" i="1"/>
  <c r="AP286" i="1"/>
  <c r="AM286" i="1"/>
  <c r="AD363" i="1"/>
  <c r="AU363" i="1"/>
  <c r="AW363" i="1"/>
  <c r="AS435" i="1"/>
  <c r="AN435" i="1"/>
  <c r="AR548" i="1"/>
  <c r="AU548" i="1"/>
  <c r="AI548" i="1"/>
  <c r="AG548" i="1"/>
  <c r="AE548" i="1"/>
  <c r="AI129" i="1"/>
  <c r="AN129" i="1"/>
  <c r="AM129" i="1"/>
  <c r="AB380" i="1"/>
  <c r="AM380" i="1"/>
  <c r="AJ497" i="1"/>
  <c r="AF497" i="1"/>
  <c r="AT497" i="1"/>
  <c r="AV497" i="1"/>
  <c r="AI153" i="1"/>
  <c r="AW153" i="1"/>
  <c r="AL153" i="1"/>
  <c r="AH311" i="1"/>
  <c r="AC311" i="1"/>
  <c r="AP495" i="1"/>
  <c r="AI495" i="1"/>
  <c r="AC495" i="1"/>
  <c r="AQ330" i="1"/>
  <c r="AN330" i="1"/>
  <c r="AK330" i="1"/>
  <c r="AU568" i="1"/>
  <c r="AV568" i="1"/>
  <c r="AI568" i="1"/>
  <c r="AR568" i="1"/>
  <c r="AV233" i="1"/>
  <c r="AH233" i="1"/>
  <c r="AX233" i="1"/>
  <c r="AB149" i="1"/>
  <c r="AX149" i="1"/>
  <c r="AV149" i="1"/>
  <c r="AT149" i="1"/>
  <c r="AD321" i="1"/>
  <c r="AX321" i="1"/>
  <c r="AC321" i="1"/>
  <c r="AR602" i="1"/>
  <c r="AP602" i="1"/>
  <c r="AE602" i="1"/>
  <c r="AO602" i="1"/>
  <c r="AE615" i="1"/>
  <c r="AT316" i="1"/>
  <c r="AH316" i="1"/>
  <c r="AJ155" i="1"/>
  <c r="AP564" i="1"/>
  <c r="AE320" i="1"/>
  <c r="AX251" i="1"/>
  <c r="AT64" i="1"/>
  <c r="AN189" i="1"/>
  <c r="AF226" i="1"/>
  <c r="AV476" i="1"/>
  <c r="AO108" i="1"/>
  <c r="AX598" i="1"/>
  <c r="AS181" i="1"/>
  <c r="AR349" i="1"/>
  <c r="AT39" i="1"/>
  <c r="AX165" i="1"/>
  <c r="AO306" i="1"/>
  <c r="AL393" i="1"/>
  <c r="AX393" i="1"/>
  <c r="AM470" i="1"/>
  <c r="AD439" i="1"/>
  <c r="AO439" i="1"/>
  <c r="AF570" i="1"/>
  <c r="AF324" i="1"/>
  <c r="AL376" i="1"/>
  <c r="AN168" i="1"/>
  <c r="AI168" i="1"/>
  <c r="AU582" i="1"/>
  <c r="AJ359" i="1"/>
  <c r="AX116" i="1"/>
  <c r="AI116" i="1"/>
  <c r="AM264" i="1"/>
  <c r="AR264" i="1"/>
  <c r="AG120" i="1"/>
  <c r="AE363" i="1"/>
  <c r="AJ435" i="1"/>
  <c r="AE435" i="1"/>
  <c r="AO435" i="1"/>
  <c r="AM603" i="1"/>
  <c r="AQ129" i="1"/>
  <c r="AE380" i="1"/>
  <c r="AR497" i="1"/>
  <c r="AU153" i="1"/>
  <c r="AB311" i="1"/>
  <c r="AI311" i="1"/>
  <c r="AJ495" i="1"/>
  <c r="AX568" i="1"/>
  <c r="AP233" i="1"/>
  <c r="AH149" i="1"/>
  <c r="AJ321" i="1"/>
  <c r="AJ602" i="1"/>
  <c r="AM602" i="1"/>
  <c r="AD615" i="1"/>
  <c r="AN615" i="1"/>
  <c r="AD316" i="1"/>
  <c r="AO316" i="1"/>
  <c r="AH173" i="1"/>
  <c r="AQ173" i="1"/>
  <c r="AX138" i="1"/>
  <c r="AM138" i="1"/>
  <c r="AB125" i="1"/>
  <c r="AO425" i="1"/>
  <c r="AS425" i="1"/>
  <c r="AU666" i="1"/>
  <c r="AE666" i="1"/>
  <c r="AP295" i="1"/>
  <c r="AE295" i="1"/>
  <c r="AV180" i="1"/>
  <c r="AR180" i="1"/>
  <c r="AS180" i="1"/>
  <c r="AK608" i="1"/>
  <c r="AI608" i="1"/>
  <c r="AX675" i="1"/>
  <c r="AT675" i="1"/>
  <c r="AM675" i="1"/>
  <c r="AD253" i="1"/>
  <c r="AI253" i="1"/>
  <c r="AE54" i="1"/>
  <c r="AG54" i="1"/>
  <c r="AL16" i="1"/>
  <c r="AP84" i="1"/>
  <c r="AF49" i="1"/>
  <c r="AX49" i="1"/>
  <c r="AU49" i="1"/>
  <c r="AM345" i="1"/>
  <c r="AK345" i="1"/>
  <c r="AG345" i="1"/>
  <c r="AX402" i="1"/>
  <c r="AB402" i="1"/>
  <c r="AI402" i="1"/>
  <c r="AD402" i="1"/>
  <c r="AU528" i="1"/>
  <c r="AW528" i="1"/>
  <c r="AE70" i="1"/>
  <c r="AR70" i="1"/>
  <c r="AW70" i="1"/>
  <c r="AB203" i="1"/>
  <c r="AM203" i="1"/>
  <c r="AF203" i="1"/>
  <c r="AT272" i="1"/>
  <c r="AR272" i="1"/>
  <c r="AC272" i="1"/>
  <c r="AX436" i="1"/>
  <c r="AV436" i="1"/>
  <c r="AT436" i="1"/>
  <c r="AG436" i="1"/>
  <c r="AW397" i="1"/>
  <c r="AF397" i="1"/>
  <c r="AJ246" i="1"/>
  <c r="AO246" i="1"/>
  <c r="AV368" i="1"/>
  <c r="AX368" i="1"/>
  <c r="AI368" i="1"/>
  <c r="AT539" i="1"/>
  <c r="AQ539" i="1"/>
  <c r="AN539" i="1"/>
  <c r="AM676" i="1"/>
  <c r="AC676" i="1"/>
  <c r="AG676" i="1"/>
  <c r="AX150" i="1"/>
  <c r="AU150" i="1"/>
  <c r="AR150" i="1"/>
  <c r="AW150" i="1"/>
  <c r="AC89" i="1"/>
  <c r="AI89" i="1"/>
  <c r="AV89" i="1"/>
  <c r="AB212" i="1"/>
  <c r="AN212" i="1"/>
  <c r="AL212" i="1"/>
  <c r="AI219" i="1"/>
  <c r="AW219" i="1"/>
  <c r="AL219" i="1"/>
  <c r="AS412" i="1"/>
  <c r="AN412" i="1"/>
  <c r="AT412" i="1"/>
  <c r="AF408" i="1"/>
  <c r="AI408" i="1"/>
  <c r="AU44" i="1"/>
  <c r="AG44" i="1"/>
  <c r="AJ420" i="1"/>
  <c r="AD420" i="1"/>
  <c r="AG420" i="1"/>
  <c r="AL281" i="1"/>
  <c r="AM281" i="1"/>
  <c r="AQ281" i="1"/>
  <c r="AC281" i="1"/>
  <c r="AM618" i="1"/>
  <c r="AK618" i="1"/>
  <c r="AX618" i="1"/>
  <c r="AB19" i="1"/>
  <c r="AK19" i="1"/>
  <c r="AD215" i="1"/>
  <c r="AQ215" i="1"/>
  <c r="AC576" i="1"/>
  <c r="AE576" i="1"/>
  <c r="AL576" i="1"/>
  <c r="AH576" i="1"/>
  <c r="AB28" i="1"/>
  <c r="AN28" i="1"/>
  <c r="AM28" i="1"/>
  <c r="AU28" i="1"/>
  <c r="AM171" i="1"/>
  <c r="AS171" i="1"/>
  <c r="AF171" i="1"/>
  <c r="AE186" i="1"/>
  <c r="AL186" i="1"/>
  <c r="AB263" i="1"/>
  <c r="AC263" i="1"/>
  <c r="AH263" i="1"/>
  <c r="AV310" i="1"/>
  <c r="AW310" i="1"/>
  <c r="AE310" i="1"/>
  <c r="AU332" i="1"/>
  <c r="AJ332" i="1"/>
  <c r="AS332" i="1"/>
  <c r="AF475" i="1"/>
  <c r="AS475" i="1"/>
  <c r="AH475" i="1"/>
  <c r="AP488" i="1"/>
  <c r="AB488" i="1"/>
  <c r="AW488" i="1"/>
  <c r="AX600" i="1"/>
  <c r="AO600" i="1"/>
  <c r="AT654" i="1"/>
  <c r="AR654" i="1"/>
  <c r="AJ654" i="1"/>
  <c r="AM398" i="1"/>
  <c r="AK398" i="1"/>
  <c r="AR398" i="1"/>
  <c r="AN398" i="1"/>
  <c r="AW639" i="1"/>
  <c r="AP639" i="1"/>
  <c r="AO323" i="1"/>
  <c r="AS323" i="1"/>
  <c r="AH196" i="1"/>
  <c r="AQ196" i="1"/>
  <c r="AN386" i="1"/>
  <c r="AL386" i="1"/>
  <c r="AI386" i="1"/>
  <c r="AO386" i="1"/>
  <c r="AG137" i="1"/>
  <c r="AM137" i="1"/>
  <c r="AK137" i="1"/>
  <c r="AR621" i="1"/>
  <c r="AN621" i="1"/>
  <c r="AX383" i="1"/>
  <c r="AD383" i="1"/>
  <c r="AB383" i="1"/>
  <c r="AD190" i="1"/>
  <c r="AG190" i="1"/>
  <c r="AN190" i="1"/>
  <c r="AM357" i="1"/>
  <c r="AB357" i="1"/>
  <c r="AO357" i="1"/>
  <c r="AP162" i="1"/>
  <c r="AM162" i="1"/>
  <c r="AS162" i="1"/>
  <c r="AF162" i="1"/>
  <c r="AU287" i="1"/>
  <c r="AX291" i="1"/>
  <c r="AD291" i="1"/>
  <c r="AF291" i="1"/>
  <c r="AO285" i="1"/>
  <c r="AB285" i="1"/>
  <c r="AI285" i="1"/>
  <c r="AX513" i="1"/>
  <c r="AR513" i="1"/>
  <c r="AM513" i="1"/>
  <c r="AT513" i="1"/>
  <c r="AF284" i="1"/>
  <c r="AC284" i="1"/>
  <c r="AI284" i="1"/>
  <c r="AW81" i="1"/>
  <c r="AE81" i="1"/>
  <c r="AR81" i="1"/>
  <c r="AB382" i="1"/>
  <c r="AS382" i="1"/>
  <c r="AX382" i="1"/>
  <c r="AD381" i="1"/>
  <c r="AF381" i="1"/>
  <c r="AC381" i="1"/>
  <c r="AI381" i="1"/>
  <c r="AL578" i="1"/>
  <c r="AX188" i="1"/>
  <c r="AL188" i="1"/>
  <c r="AI188" i="1"/>
  <c r="AO188" i="1"/>
  <c r="AI356" i="1"/>
  <c r="AO356" i="1"/>
  <c r="AM356" i="1"/>
  <c r="AX498" i="1"/>
  <c r="AN498" i="1"/>
  <c r="AB498" i="1"/>
  <c r="AO351" i="1"/>
  <c r="AU351" i="1"/>
  <c r="AH351" i="1"/>
  <c r="AW625" i="1"/>
  <c r="AL625" i="1"/>
  <c r="AS625" i="1"/>
  <c r="AF21" i="1"/>
  <c r="AB21" i="1"/>
  <c r="AG21" i="1"/>
  <c r="AL7" i="1"/>
  <c r="AV7" i="1"/>
  <c r="AS7" i="1"/>
  <c r="AF328" i="1"/>
  <c r="AI328" i="1"/>
  <c r="AQ328" i="1"/>
  <c r="AT268" i="1"/>
  <c r="AI268" i="1"/>
  <c r="AE268" i="1"/>
  <c r="AV268" i="1"/>
  <c r="AV94" i="1"/>
  <c r="AK94" i="1"/>
  <c r="AO94" i="1"/>
  <c r="AV318" i="1"/>
  <c r="AW318" i="1"/>
  <c r="AM318" i="1"/>
  <c r="AH278" i="1"/>
  <c r="AW278" i="1"/>
  <c r="AI278" i="1"/>
  <c r="AN214" i="1"/>
  <c r="AD214" i="1"/>
  <c r="AI214" i="1"/>
  <c r="AL164" i="1"/>
  <c r="AE164" i="1"/>
  <c r="AU164" i="1"/>
  <c r="AG468" i="1"/>
  <c r="AU468" i="1"/>
  <c r="AM468" i="1"/>
  <c r="AH77" i="1"/>
  <c r="AF77" i="1"/>
  <c r="AL77" i="1"/>
  <c r="AR322" i="1"/>
  <c r="AF322" i="1"/>
  <c r="AE322" i="1"/>
  <c r="AV184" i="1"/>
  <c r="AB184" i="1"/>
  <c r="AI645" i="1"/>
  <c r="AG645" i="1"/>
  <c r="AL645" i="1"/>
  <c r="AH252" i="1"/>
  <c r="AO252" i="1"/>
  <c r="AU252" i="1"/>
  <c r="AF308" i="1"/>
  <c r="AO308" i="1"/>
  <c r="AT308" i="1"/>
  <c r="AB55" i="1"/>
  <c r="AT55" i="1"/>
  <c r="AT23" i="1"/>
  <c r="AP23" i="1"/>
  <c r="AO23" i="1"/>
  <c r="AU23" i="1"/>
  <c r="AR53" i="1"/>
  <c r="AQ53" i="1"/>
  <c r="AM65" i="1"/>
  <c r="AB352" i="1"/>
  <c r="AP352" i="1"/>
  <c r="AN352" i="1"/>
  <c r="AI446" i="1"/>
  <c r="AC446" i="1"/>
  <c r="AS446" i="1"/>
  <c r="AP532" i="1"/>
  <c r="AW532" i="1"/>
  <c r="AS532" i="1"/>
  <c r="AX73" i="1"/>
  <c r="AF73" i="1"/>
  <c r="AS73" i="1"/>
  <c r="AI73" i="1"/>
  <c r="AK218" i="1"/>
  <c r="AQ218" i="1"/>
  <c r="AE395" i="1"/>
  <c r="AN237" i="1"/>
  <c r="AM565" i="1"/>
  <c r="AO198" i="1"/>
  <c r="AI561" i="1"/>
  <c r="AH95" i="1"/>
  <c r="AR159" i="1"/>
  <c r="AO60" i="1"/>
  <c r="AN271" i="1"/>
  <c r="AI566" i="1"/>
  <c r="AV108" i="1"/>
  <c r="AM133" i="1"/>
  <c r="AD379" i="1"/>
  <c r="AH406" i="1"/>
  <c r="AW280" i="1"/>
  <c r="AQ181" i="1"/>
  <c r="AD39" i="1"/>
  <c r="AC165" i="1"/>
  <c r="AQ183" i="1"/>
  <c r="AL306" i="1"/>
  <c r="AX570" i="1"/>
  <c r="AO607" i="1"/>
  <c r="AK607" i="1"/>
  <c r="AM230" i="1"/>
  <c r="AQ558" i="1"/>
  <c r="AS376" i="1"/>
  <c r="AE299" i="1"/>
  <c r="AD632" i="1"/>
  <c r="AM168" i="1"/>
  <c r="AW97" i="1"/>
  <c r="AT582" i="1"/>
  <c r="AW649" i="1"/>
  <c r="AP264" i="1"/>
  <c r="AN120" i="1"/>
  <c r="AE120" i="1"/>
  <c r="AP362" i="1"/>
  <c r="AE362" i="1"/>
  <c r="AJ286" i="1"/>
  <c r="AK286" i="1"/>
  <c r="AJ363" i="1"/>
  <c r="AK435" i="1"/>
  <c r="AG435" i="1"/>
  <c r="AT548" i="1"/>
  <c r="AP548" i="1"/>
  <c r="AX129" i="1"/>
  <c r="AF380" i="1"/>
  <c r="AB497" i="1"/>
  <c r="AK497" i="1"/>
  <c r="AS153" i="1"/>
  <c r="AC153" i="1"/>
  <c r="AH495" i="1"/>
  <c r="AI330" i="1"/>
  <c r="AM330" i="1"/>
  <c r="AP568" i="1"/>
  <c r="AD233" i="1"/>
  <c r="AC149" i="1"/>
  <c r="AD602" i="1"/>
  <c r="AU615" i="1"/>
  <c r="AJ316" i="1"/>
  <c r="AU173" i="1"/>
  <c r="AF173" i="1"/>
  <c r="AH138" i="1"/>
  <c r="AJ138" i="1"/>
  <c r="AO138" i="1"/>
  <c r="AV125" i="1"/>
  <c r="AR125" i="1"/>
  <c r="AE425" i="1"/>
  <c r="AL666" i="1"/>
  <c r="AW666" i="1"/>
  <c r="AH295" i="1"/>
  <c r="AR295" i="1"/>
  <c r="AN180" i="1"/>
  <c r="AJ180" i="1"/>
  <c r="AV608" i="1"/>
  <c r="AC608" i="1"/>
  <c r="AP675" i="1"/>
  <c r="AJ675" i="1"/>
  <c r="AC675" i="1"/>
  <c r="AU253" i="1"/>
  <c r="AQ253" i="1"/>
  <c r="AX54" i="1"/>
  <c r="AS54" i="1"/>
  <c r="AJ16" i="1"/>
  <c r="AW16" i="1"/>
  <c r="AM16" i="1"/>
  <c r="AW84" i="1"/>
  <c r="AT84" i="1"/>
  <c r="AT49" i="1"/>
  <c r="AP49" i="1"/>
  <c r="AE49" i="1"/>
  <c r="AD345" i="1"/>
  <c r="AB345" i="1"/>
  <c r="AO345" i="1"/>
  <c r="AP402" i="1"/>
  <c r="AN402" i="1"/>
  <c r="AS402" i="1"/>
  <c r="AR528" i="1"/>
  <c r="AK528" i="1"/>
  <c r="AV528" i="1"/>
  <c r="AC528" i="1"/>
  <c r="AJ70" i="1"/>
  <c r="AO70" i="1"/>
  <c r="AX203" i="1"/>
  <c r="AW203" i="1"/>
  <c r="AQ203" i="1"/>
  <c r="AL272" i="1"/>
  <c r="AG272" i="1"/>
  <c r="AP436" i="1"/>
  <c r="AM436" i="1"/>
  <c r="AB436" i="1"/>
  <c r="AM397" i="1"/>
  <c r="AT397" i="1"/>
  <c r="AT246" i="1"/>
  <c r="AR246" i="1"/>
  <c r="AF246" i="1"/>
  <c r="AN368" i="1"/>
  <c r="AP368" i="1"/>
  <c r="AO368" i="1"/>
  <c r="AS368" i="1"/>
  <c r="AL539" i="1"/>
  <c r="AI539" i="1"/>
  <c r="AM539" i="1"/>
  <c r="AE676" i="1"/>
  <c r="AR676" i="1"/>
  <c r="AX676" i="1"/>
  <c r="AP150" i="1"/>
  <c r="AL150" i="1"/>
  <c r="AI150" i="1"/>
  <c r="AN150" i="1"/>
  <c r="AT89" i="1"/>
  <c r="AQ89" i="1"/>
  <c r="AM89" i="1"/>
  <c r="AX212" i="1"/>
  <c r="AF212" i="1"/>
  <c r="AI212" i="1"/>
  <c r="AQ219" i="1"/>
  <c r="AN219" i="1"/>
  <c r="AC219" i="1"/>
  <c r="AJ412" i="1"/>
  <c r="AE412" i="1"/>
  <c r="AQ412" i="1"/>
  <c r="AQ408" i="1"/>
  <c r="AT408" i="1"/>
  <c r="AE408" i="1"/>
  <c r="AX44" i="1"/>
  <c r="AT44" i="1"/>
  <c r="AE44" i="1"/>
  <c r="AW420" i="1"/>
  <c r="AD281" i="1"/>
  <c r="AB281" i="1"/>
  <c r="AS281" i="1"/>
  <c r="AF281" i="1"/>
  <c r="AR618" i="1"/>
  <c r="AD618" i="1"/>
  <c r="AQ618" i="1"/>
  <c r="AX19" i="1"/>
  <c r="AI19" i="1"/>
  <c r="AQ19" i="1"/>
  <c r="AS215" i="1"/>
  <c r="AI215" i="1"/>
  <c r="AV215" i="1"/>
  <c r="AX576" i="1"/>
  <c r="AR576" i="1"/>
  <c r="AF28" i="1"/>
  <c r="AE28" i="1"/>
  <c r="AO28" i="1"/>
  <c r="AT171" i="1"/>
  <c r="AB171" i="1"/>
  <c r="AI171" i="1"/>
  <c r="AX186" i="1"/>
  <c r="AU186" i="1"/>
  <c r="AV263" i="1"/>
  <c r="AW263" i="1"/>
  <c r="AQ263" i="1"/>
  <c r="AN310" i="1"/>
  <c r="AI310" i="1"/>
  <c r="AP310" i="1"/>
  <c r="AM332" i="1"/>
  <c r="AB332" i="1"/>
  <c r="AQ332" i="1"/>
  <c r="AP475" i="1"/>
  <c r="AL475" i="1"/>
  <c r="AF488" i="1"/>
  <c r="AM488" i="1"/>
  <c r="AV488" i="1"/>
  <c r="AT600" i="1"/>
  <c r="AH600" i="1"/>
  <c r="AK600" i="1"/>
  <c r="AL654" i="1"/>
  <c r="AE654" i="1"/>
  <c r="AM654" i="1"/>
  <c r="AD398" i="1"/>
  <c r="AG398" i="1"/>
  <c r="AC398" i="1"/>
  <c r="AK639" i="1"/>
  <c r="AQ639" i="1"/>
  <c r="AE639" i="1"/>
  <c r="AT323" i="1"/>
  <c r="AM323" i="1"/>
  <c r="AC323" i="1"/>
  <c r="AV196" i="1"/>
  <c r="AD196" i="1"/>
  <c r="AU196" i="1"/>
  <c r="AE386" i="1"/>
  <c r="AC386" i="1"/>
  <c r="AQ386" i="1"/>
  <c r="AF386" i="1"/>
  <c r="AX137" i="1"/>
  <c r="AD137" i="1"/>
  <c r="AJ621" i="1"/>
  <c r="AC621" i="1"/>
  <c r="AS621" i="1"/>
  <c r="AP383" i="1"/>
  <c r="AS383" i="1"/>
  <c r="AR190" i="1"/>
  <c r="AW190" i="1"/>
  <c r="AS190" i="1"/>
  <c r="AM190" i="1"/>
  <c r="AD357" i="1"/>
  <c r="AS357" i="1"/>
  <c r="AF357" i="1"/>
  <c r="AH162" i="1"/>
  <c r="AD162" i="1"/>
  <c r="AJ162" i="1"/>
  <c r="AW287" i="1"/>
  <c r="AJ287" i="1"/>
  <c r="AP291" i="1"/>
  <c r="AI291" i="1"/>
  <c r="AX285" i="1"/>
  <c r="AE285" i="1"/>
  <c r="AR285" i="1"/>
  <c r="AO513" i="1"/>
  <c r="AG513" i="1"/>
  <c r="AI513" i="1"/>
  <c r="AS284" i="1"/>
  <c r="AO284" i="1"/>
  <c r="AO81" i="1"/>
  <c r="AJ81" i="1"/>
  <c r="AI382" i="1"/>
  <c r="AO382" i="1"/>
  <c r="AV382" i="1"/>
  <c r="AU381" i="1"/>
  <c r="AS578" i="1"/>
  <c r="AP578" i="1"/>
  <c r="AV578" i="1"/>
  <c r="AP188" i="1"/>
  <c r="AD188" i="1"/>
  <c r="AB188" i="1"/>
  <c r="AQ356" i="1"/>
  <c r="AF356" i="1"/>
  <c r="AD356" i="1"/>
  <c r="AP498" i="1"/>
  <c r="AW498" i="1"/>
  <c r="AL498" i="1"/>
  <c r="AF351" i="1"/>
  <c r="AK351" i="1"/>
  <c r="AP351" i="1"/>
  <c r="AO625" i="1"/>
  <c r="AD625" i="1"/>
  <c r="AM625" i="1"/>
  <c r="AU21" i="1"/>
  <c r="AD7" i="1"/>
  <c r="AN7" i="1"/>
  <c r="AC7" i="1"/>
  <c r="AU328" i="1"/>
  <c r="AR328" i="1"/>
  <c r="AG328" i="1"/>
  <c r="AO328" i="1"/>
  <c r="AL268" i="1"/>
  <c r="AR268" i="1"/>
  <c r="AN268" i="1"/>
  <c r="AK268" i="1"/>
  <c r="AM94" i="1"/>
  <c r="AB94" i="1"/>
  <c r="AF94" i="1"/>
  <c r="AN318" i="1"/>
  <c r="AG318" i="1"/>
  <c r="AK318" i="1"/>
  <c r="AQ278" i="1"/>
  <c r="AM278" i="1"/>
  <c r="AF214" i="1"/>
  <c r="AS214" i="1"/>
  <c r="AX214" i="1"/>
  <c r="AD164" i="1"/>
  <c r="AN164" i="1"/>
  <c r="AJ164" i="1"/>
  <c r="AC468" i="1"/>
  <c r="AI468" i="1"/>
  <c r="AD77" i="1"/>
  <c r="AR77" i="1"/>
  <c r="AJ322" i="1"/>
  <c r="AS322" i="1"/>
  <c r="AN184" i="1"/>
  <c r="AM184" i="1"/>
  <c r="AS184" i="1"/>
  <c r="AO645" i="1"/>
  <c r="AF252" i="1"/>
  <c r="AL252" i="1"/>
  <c r="AR308" i="1"/>
  <c r="AC308" i="1"/>
  <c r="AG308" i="1"/>
  <c r="AL55" i="1"/>
  <c r="AW55" i="1"/>
  <c r="AL23" i="1"/>
  <c r="AH23" i="1"/>
  <c r="AM23" i="1"/>
  <c r="AE23" i="1"/>
  <c r="AJ53" i="1"/>
  <c r="AW53" i="1"/>
  <c r="AO53" i="1"/>
  <c r="AW65" i="1"/>
  <c r="AE65" i="1"/>
  <c r="AQ65" i="1"/>
  <c r="AT352" i="1"/>
  <c r="AG352" i="1"/>
  <c r="AE352" i="1"/>
  <c r="AQ446" i="1"/>
  <c r="AJ446" i="1"/>
  <c r="AO446" i="1"/>
  <c r="AH532" i="1"/>
  <c r="AL532" i="1"/>
  <c r="AI532" i="1"/>
  <c r="AP73" i="1"/>
  <c r="AU73" i="1"/>
  <c r="AK73" i="1"/>
  <c r="AT218" i="1"/>
  <c r="AW218" i="1"/>
  <c r="AB218" i="1"/>
  <c r="AH218" i="1"/>
  <c r="AT437" i="1"/>
  <c r="AI155" i="1"/>
  <c r="AB26" i="1"/>
  <c r="AO421" i="1"/>
  <c r="AM270" i="1"/>
  <c r="AW185" i="1"/>
  <c r="AI260" i="1"/>
  <c r="AR60" i="1"/>
  <c r="AK48" i="1"/>
  <c r="AT271" i="1"/>
  <c r="AM566" i="1"/>
  <c r="AH416" i="1"/>
  <c r="AJ635" i="1"/>
  <c r="AV349" i="1"/>
  <c r="AN504" i="1"/>
  <c r="AS39" i="1"/>
  <c r="AV183" i="1"/>
  <c r="AK306" i="1"/>
  <c r="AE393" i="1"/>
  <c r="AI570" i="1"/>
  <c r="AP230" i="1"/>
  <c r="AJ324" i="1"/>
  <c r="AX376" i="1"/>
  <c r="AS168" i="1"/>
  <c r="AR97" i="1"/>
  <c r="AR582" i="1"/>
  <c r="AI359" i="1"/>
  <c r="AG116" i="1"/>
  <c r="AS649" i="1"/>
  <c r="AG649" i="1"/>
  <c r="AR120" i="1"/>
  <c r="AS120" i="1"/>
  <c r="AO286" i="1"/>
  <c r="AP363" i="1"/>
  <c r="AI435" i="1"/>
  <c r="AX603" i="1"/>
  <c r="AS603" i="1"/>
  <c r="AW129" i="1"/>
  <c r="AD497" i="1"/>
  <c r="AQ153" i="1"/>
  <c r="AU311" i="1"/>
  <c r="AV495" i="1"/>
  <c r="AG330" i="1"/>
  <c r="AL568" i="1"/>
  <c r="AM233" i="1"/>
  <c r="AO149" i="1"/>
  <c r="AK149" i="1"/>
  <c r="AQ602" i="1"/>
  <c r="AW602" i="1"/>
  <c r="AR615" i="1"/>
  <c r="AS615" i="1"/>
  <c r="AP316" i="1"/>
  <c r="AK316" i="1"/>
  <c r="AJ173" i="1"/>
  <c r="AO173" i="1"/>
  <c r="AF138" i="1"/>
  <c r="AD125" i="1"/>
  <c r="AN125" i="1"/>
  <c r="AN425" i="1"/>
  <c r="AW425" i="1"/>
  <c r="AX666" i="1"/>
  <c r="AC666" i="1"/>
  <c r="AQ666" i="1"/>
  <c r="AT295" i="1"/>
  <c r="AN295" i="1"/>
  <c r="AF180" i="1"/>
  <c r="AB180" i="1"/>
  <c r="AQ180" i="1"/>
  <c r="AF608" i="1"/>
  <c r="AP608" i="1"/>
  <c r="AV675" i="1"/>
  <c r="AI675" i="1"/>
  <c r="AV253" i="1"/>
  <c r="AC253" i="1"/>
  <c r="AP253" i="1"/>
  <c r="AP54" i="1"/>
  <c r="AC54" i="1"/>
  <c r="AB16" i="1"/>
  <c r="AG16" i="1"/>
  <c r="AK16" i="1"/>
  <c r="AO84" i="1"/>
  <c r="AL84" i="1"/>
  <c r="AL49" i="1"/>
  <c r="AH49" i="1"/>
  <c r="AS49" i="1"/>
  <c r="AX345" i="1"/>
  <c r="AS345" i="1"/>
  <c r="AF345" i="1"/>
  <c r="AH402" i="1"/>
  <c r="AM402" i="1"/>
  <c r="AG402" i="1"/>
  <c r="AJ528" i="1"/>
  <c r="AT528" i="1"/>
  <c r="AS528" i="1"/>
  <c r="AT70" i="1"/>
  <c r="AB70" i="1"/>
  <c r="AG70" i="1"/>
  <c r="AP203" i="1"/>
  <c r="AK203" i="1"/>
  <c r="AE203" i="1"/>
  <c r="AD272" i="1"/>
  <c r="AQ272" i="1"/>
  <c r="AW272" i="1"/>
  <c r="AH436" i="1"/>
  <c r="AD436" i="1"/>
  <c r="AR436" i="1"/>
  <c r="AR397" i="1"/>
  <c r="AC397" i="1"/>
  <c r="AI397" i="1"/>
  <c r="AO397" i="1"/>
  <c r="AL246" i="1"/>
  <c r="AI246" i="1"/>
  <c r="AW246" i="1"/>
  <c r="AF368" i="1"/>
  <c r="AH368" i="1"/>
  <c r="AB368" i="1"/>
  <c r="AG368" i="1"/>
  <c r="AD539" i="1"/>
  <c r="AU539" i="1"/>
  <c r="AK539" i="1"/>
  <c r="AJ676" i="1"/>
  <c r="AV676" i="1"/>
  <c r="AH150" i="1"/>
  <c r="AC150" i="1"/>
  <c r="AE150" i="1"/>
  <c r="AK89" i="1"/>
  <c r="AG89" i="1"/>
  <c r="AD89" i="1"/>
  <c r="AP212" i="1"/>
  <c r="AH219" i="1"/>
  <c r="AE219" i="1"/>
  <c r="AT219" i="1"/>
  <c r="AV412" i="1"/>
  <c r="AK412" i="1"/>
  <c r="AH408" i="1"/>
  <c r="AK408" i="1"/>
  <c r="AC408" i="1"/>
  <c r="AP44" i="1"/>
  <c r="AL44" i="1"/>
  <c r="AO44" i="1"/>
  <c r="AN420" i="1"/>
  <c r="AU420" i="1"/>
  <c r="AB420" i="1"/>
  <c r="AV281" i="1"/>
  <c r="AI281" i="1"/>
  <c r="AJ618" i="1"/>
  <c r="AS618" i="1"/>
  <c r="AO618" i="1"/>
  <c r="AP19" i="1"/>
  <c r="AU19" i="1"/>
  <c r="AO19" i="1"/>
  <c r="AK215" i="1"/>
  <c r="AX215" i="1"/>
  <c r="AN215" i="1"/>
  <c r="AW576" i="1"/>
  <c r="AQ576" i="1"/>
  <c r="AJ576" i="1"/>
  <c r="AF576" i="1"/>
  <c r="AL171" i="1"/>
  <c r="AO171" i="1"/>
  <c r="AP186" i="1"/>
  <c r="AI186" i="1"/>
  <c r="AQ186" i="1"/>
  <c r="AN263" i="1"/>
  <c r="AL263" i="1"/>
  <c r="AG263" i="1"/>
  <c r="AF310" i="1"/>
  <c r="AU310" i="1"/>
  <c r="AC310" i="1"/>
  <c r="AE332" i="1"/>
  <c r="AX332" i="1"/>
  <c r="AO332" i="1"/>
  <c r="AG475" i="1"/>
  <c r="AR475" i="1"/>
  <c r="AT488" i="1"/>
  <c r="AX488" i="1"/>
  <c r="AR488" i="1"/>
  <c r="AV600" i="1"/>
  <c r="AL600" i="1"/>
  <c r="AW600" i="1"/>
  <c r="AX654" i="1"/>
  <c r="AD654" i="1"/>
  <c r="AQ654" i="1"/>
  <c r="AT398" i="1"/>
  <c r="AQ398" i="1"/>
  <c r="AV639" i="1"/>
  <c r="AU639" i="1"/>
  <c r="AG639" i="1"/>
  <c r="AX323" i="1"/>
  <c r="AL323" i="1"/>
  <c r="AK323" i="1"/>
  <c r="AR196" i="1"/>
  <c r="AN196" i="1"/>
  <c r="AO196" i="1"/>
  <c r="AI196" i="1"/>
  <c r="AH386" i="1"/>
  <c r="AR137" i="1"/>
  <c r="AO137" i="1"/>
  <c r="AS137" i="1"/>
  <c r="AB621" i="1"/>
  <c r="AW621" i="1"/>
  <c r="AH621" i="1"/>
  <c r="AH383" i="1"/>
  <c r="AW383" i="1"/>
  <c r="AJ383" i="1"/>
  <c r="AJ190" i="1"/>
  <c r="AK190" i="1"/>
  <c r="AF190" i="1"/>
  <c r="AJ357" i="1"/>
  <c r="AW357" i="1"/>
  <c r="AU162" i="1"/>
  <c r="AR162" i="1"/>
  <c r="AX287" i="1"/>
  <c r="AM287" i="1"/>
  <c r="AS287" i="1"/>
  <c r="AO287" i="1"/>
  <c r="AH291" i="1"/>
  <c r="AR291" i="1"/>
  <c r="AP285" i="1"/>
  <c r="AV285" i="1"/>
  <c r="AG285" i="1"/>
  <c r="AE513" i="1"/>
  <c r="AK513" i="1"/>
  <c r="AR284" i="1"/>
  <c r="AW284" i="1"/>
  <c r="AH284" i="1"/>
  <c r="AD284" i="1"/>
  <c r="AG81" i="1"/>
  <c r="AT81" i="1"/>
  <c r="AB81" i="1"/>
  <c r="AU382" i="1"/>
  <c r="AF382" i="1"/>
  <c r="AM382" i="1"/>
  <c r="AP381" i="1"/>
  <c r="AW381" i="1"/>
  <c r="AK381" i="1"/>
  <c r="AH381" i="1"/>
  <c r="AK578" i="1"/>
  <c r="AD578" i="1"/>
  <c r="AJ578" i="1"/>
  <c r="AH188" i="1"/>
  <c r="AS188" i="1"/>
  <c r="AM188" i="1"/>
  <c r="AH356" i="1"/>
  <c r="AU356" i="1"/>
  <c r="AH498" i="1"/>
  <c r="AM498" i="1"/>
  <c r="AG498" i="1"/>
  <c r="AS498" i="1"/>
  <c r="AW351" i="1"/>
  <c r="AB351" i="1"/>
  <c r="AG351" i="1"/>
  <c r="AG625" i="1"/>
  <c r="AR625" i="1"/>
  <c r="AK625" i="1"/>
  <c r="AT21" i="1"/>
  <c r="AO21" i="1"/>
  <c r="AE21" i="1"/>
  <c r="AR7" i="1"/>
  <c r="AF7" i="1"/>
  <c r="AQ7" i="1"/>
  <c r="AM328" i="1"/>
  <c r="AJ328" i="1"/>
  <c r="AK328" i="1"/>
  <c r="AD268" i="1"/>
  <c r="AG268" i="1"/>
  <c r="AC268" i="1"/>
  <c r="AX94" i="1"/>
  <c r="AD94" i="1"/>
  <c r="AS94" i="1"/>
  <c r="AR318" i="1"/>
  <c r="AF318" i="1"/>
  <c r="AU318" i="1"/>
  <c r="AF278" i="1"/>
  <c r="AB278" i="1"/>
  <c r="AR278" i="1"/>
  <c r="AU214" i="1"/>
  <c r="AK214" i="1"/>
  <c r="AP214" i="1"/>
  <c r="AR164" i="1"/>
  <c r="AC164" i="1"/>
  <c r="AS164" i="1"/>
  <c r="AT468" i="1"/>
  <c r="AS468" i="1"/>
  <c r="AE468" i="1"/>
  <c r="AU77" i="1"/>
  <c r="AJ77" i="1"/>
  <c r="AB322" i="1"/>
  <c r="AT322" i="1"/>
  <c r="AC322" i="1"/>
  <c r="AF184" i="1"/>
  <c r="AX184" i="1"/>
  <c r="AG184" i="1"/>
  <c r="AR645" i="1"/>
  <c r="AT645" i="1"/>
  <c r="AD645" i="1"/>
  <c r="AV645" i="1"/>
  <c r="AS252" i="1"/>
  <c r="AW252" i="1"/>
  <c r="AC252" i="1"/>
  <c r="AJ308" i="1"/>
  <c r="AM308" i="1"/>
  <c r="AS308" i="1"/>
  <c r="AX55" i="1"/>
  <c r="AD55" i="1"/>
  <c r="AG55" i="1"/>
  <c r="AD23" i="1"/>
  <c r="AV23" i="1"/>
  <c r="AK23" i="1"/>
  <c r="AV53" i="1"/>
  <c r="AB53" i="1"/>
  <c r="AG53" i="1"/>
  <c r="AM53" i="1"/>
  <c r="AO65" i="1"/>
  <c r="AT65" i="1"/>
  <c r="AI65" i="1"/>
  <c r="AK352" i="1"/>
  <c r="AV352" i="1"/>
  <c r="AT446" i="1"/>
  <c r="AH446" i="1"/>
  <c r="AX446" i="1"/>
  <c r="AV532" i="1"/>
  <c r="AB532" i="1"/>
  <c r="AO532" i="1"/>
  <c r="AH73" i="1"/>
  <c r="AM73" i="1"/>
  <c r="AC73" i="1"/>
  <c r="AL218" i="1"/>
  <c r="AN218" i="1"/>
  <c r="AS218" i="1"/>
  <c r="AP218" i="1"/>
  <c r="AK437" i="1"/>
  <c r="AC333" i="1"/>
  <c r="AF63" i="1"/>
  <c r="AX339" i="1"/>
  <c r="AG613" i="1"/>
  <c r="AN106" i="1"/>
  <c r="AX565" i="1"/>
  <c r="AC549" i="1"/>
  <c r="AP83" i="1"/>
  <c r="AM353" i="1"/>
  <c r="AJ411" i="1"/>
  <c r="AE238" i="1"/>
  <c r="AP280" i="1"/>
  <c r="AI635" i="1"/>
  <c r="AU349" i="1"/>
  <c r="AF183" i="1"/>
  <c r="AQ262" i="1"/>
  <c r="AS393" i="1"/>
  <c r="AK470" i="1"/>
  <c r="AH439" i="1"/>
  <c r="AH558" i="1"/>
  <c r="AX324" i="1"/>
  <c r="AH376" i="1"/>
  <c r="AV299" i="1"/>
  <c r="AV632" i="1"/>
  <c r="AO632" i="1"/>
  <c r="AD97" i="1"/>
  <c r="AO359" i="1"/>
  <c r="AH359" i="1"/>
  <c r="AQ116" i="1"/>
  <c r="AR649" i="1"/>
  <c r="AE649" i="1"/>
  <c r="AD264" i="1"/>
  <c r="AK264" i="1"/>
  <c r="AQ120" i="1"/>
  <c r="AF362" i="1"/>
  <c r="AD362" i="1"/>
  <c r="AV286" i="1"/>
  <c r="AV363" i="1"/>
  <c r="AF435" i="1"/>
  <c r="AI603" i="1"/>
  <c r="AJ548" i="1"/>
  <c r="AS548" i="1"/>
  <c r="AF548" i="1"/>
  <c r="AV129" i="1"/>
  <c r="AK380" i="1"/>
  <c r="AH380" i="1"/>
  <c r="AW380" i="1"/>
  <c r="AN497" i="1"/>
  <c r="AG153" i="1"/>
  <c r="AK153" i="1"/>
  <c r="AF311" i="1"/>
  <c r="AG495" i="1"/>
  <c r="AP330" i="1"/>
  <c r="AC330" i="1"/>
  <c r="AK568" i="1"/>
  <c r="AB233" i="1"/>
  <c r="AL233" i="1"/>
  <c r="AP321" i="1"/>
  <c r="AJ615" i="1"/>
  <c r="AO615" i="1"/>
  <c r="AC615" i="1"/>
  <c r="AW316" i="1"/>
  <c r="AS173" i="1"/>
  <c r="AE173" i="1"/>
  <c r="AL138" i="1"/>
  <c r="AQ125" i="1"/>
  <c r="AK125" i="1"/>
  <c r="AF425" i="1"/>
  <c r="AD425" i="1"/>
  <c r="AP666" i="1"/>
  <c r="AN666" i="1"/>
  <c r="AW295" i="1"/>
  <c r="AL295" i="1"/>
  <c r="AJ295" i="1"/>
  <c r="AX180" i="1"/>
  <c r="AU608" i="1"/>
  <c r="AN675" i="1"/>
  <c r="AR675" i="1"/>
  <c r="AN253" i="1"/>
  <c r="AT253" i="1"/>
  <c r="AG253" i="1"/>
  <c r="AH54" i="1"/>
  <c r="AO54" i="1"/>
  <c r="AP16" i="1"/>
  <c r="AU16" i="1"/>
  <c r="AR84" i="1"/>
  <c r="AV84" i="1"/>
  <c r="AD84" i="1"/>
  <c r="AD49" i="1"/>
  <c r="AI49" i="1"/>
  <c r="AC49" i="1"/>
  <c r="AP345" i="1"/>
  <c r="AU345" i="1"/>
  <c r="AJ345" i="1"/>
  <c r="AE345" i="1"/>
  <c r="AU402" i="1"/>
  <c r="AR402" i="1"/>
  <c r="AB528" i="1"/>
  <c r="AI528" i="1"/>
  <c r="AN528" i="1"/>
  <c r="AV70" i="1"/>
  <c r="AL70" i="1"/>
  <c r="AQ70" i="1"/>
  <c r="AT203" i="1"/>
  <c r="AH203" i="1"/>
  <c r="AV203" i="1"/>
  <c r="AF272" i="1"/>
  <c r="AM272" i="1"/>
  <c r="AO436" i="1"/>
  <c r="AQ436" i="1"/>
  <c r="AJ397" i="1"/>
  <c r="AV397" i="1"/>
  <c r="AE397" i="1"/>
  <c r="AD246" i="1"/>
  <c r="AQ246" i="1"/>
  <c r="AN246" i="1"/>
  <c r="AR368" i="1"/>
  <c r="AM368" i="1"/>
  <c r="AE539" i="1"/>
  <c r="AV539" i="1"/>
  <c r="AT676" i="1"/>
  <c r="AB676" i="1"/>
  <c r="AP676" i="1"/>
  <c r="AT150" i="1"/>
  <c r="AQ150" i="1"/>
  <c r="AX89" i="1"/>
  <c r="AB89" i="1"/>
  <c r="AO89" i="1"/>
  <c r="AS212" i="1"/>
  <c r="AH212" i="1"/>
  <c r="AU212" i="1"/>
  <c r="AD212" i="1"/>
  <c r="AP219" i="1"/>
  <c r="AV219" i="1"/>
  <c r="AK219" i="1"/>
  <c r="AR412" i="1"/>
  <c r="AM412" i="1"/>
  <c r="AG412" i="1"/>
  <c r="AP408" i="1"/>
  <c r="AB408" i="1"/>
  <c r="AX408" i="1"/>
  <c r="AH44" i="1"/>
  <c r="AD44" i="1"/>
  <c r="AS44" i="1"/>
  <c r="AX420" i="1"/>
  <c r="AR420" i="1"/>
  <c r="AE420" i="1"/>
  <c r="AL420" i="1"/>
  <c r="AX281" i="1"/>
  <c r="AK281" i="1"/>
  <c r="AB618" i="1"/>
  <c r="AU618" i="1"/>
  <c r="AI618" i="1"/>
  <c r="AT19" i="1"/>
  <c r="AH19" i="1"/>
  <c r="AE19" i="1"/>
  <c r="AU215" i="1"/>
  <c r="AC215" i="1"/>
  <c r="AP215" i="1"/>
  <c r="AF215" i="1"/>
  <c r="AO576" i="1"/>
  <c r="AD576" i="1"/>
  <c r="AX28" i="1"/>
  <c r="AK28" i="1"/>
  <c r="AS28" i="1"/>
  <c r="AD171" i="1"/>
  <c r="AV171" i="1"/>
  <c r="AE171" i="1"/>
  <c r="AH186" i="1"/>
  <c r="AD186" i="1"/>
  <c r="AW186" i="1"/>
  <c r="AF263" i="1"/>
  <c r="AU263" i="1"/>
  <c r="AP263" i="1"/>
  <c r="AT310" i="1"/>
  <c r="AH310" i="1"/>
  <c r="AO310" i="1"/>
  <c r="AT332" i="1"/>
  <c r="AP332" i="1"/>
  <c r="AK332" i="1"/>
  <c r="AX475" i="1"/>
  <c r="AU475" i="1"/>
  <c r="AK475" i="1"/>
  <c r="AL488" i="1"/>
  <c r="AN488" i="1"/>
  <c r="AO488" i="1"/>
  <c r="AN600" i="1"/>
  <c r="AD600" i="1"/>
  <c r="AG600" i="1"/>
  <c r="AP654" i="1"/>
  <c r="AU654" i="1"/>
  <c r="AC654" i="1"/>
  <c r="AX398" i="1"/>
  <c r="AW398" i="1"/>
  <c r="AJ398" i="1"/>
  <c r="AF398" i="1"/>
  <c r="AN639" i="1"/>
  <c r="AJ639" i="1"/>
  <c r="AO639" i="1"/>
  <c r="AP323" i="1"/>
  <c r="AD323" i="1"/>
  <c r="AI323" i="1"/>
  <c r="AJ196" i="1"/>
  <c r="AF196" i="1"/>
  <c r="AC196" i="1"/>
  <c r="AR386" i="1"/>
  <c r="AV386" i="1"/>
  <c r="AT386" i="1"/>
  <c r="AJ137" i="1"/>
  <c r="AF137" i="1"/>
  <c r="AU137" i="1"/>
  <c r="AI137" i="1"/>
  <c r="AP621" i="1"/>
  <c r="AM621" i="1"/>
  <c r="AQ621" i="1"/>
  <c r="AQ383" i="1"/>
  <c r="AN383" i="1"/>
  <c r="AU383" i="1"/>
  <c r="AR383" i="1"/>
  <c r="AB190" i="1"/>
  <c r="AQ190" i="1"/>
  <c r="AX357" i="1"/>
  <c r="AU357" i="1"/>
  <c r="AR357" i="1"/>
  <c r="AN357" i="1"/>
  <c r="AW162" i="1"/>
  <c r="AL162" i="1"/>
  <c r="AI162" i="1"/>
  <c r="AP287" i="1"/>
  <c r="AB287" i="1"/>
  <c r="AI287" i="1"/>
  <c r="AE287" i="1"/>
  <c r="AU291" i="1"/>
  <c r="AS291" i="1"/>
  <c r="AB291" i="1"/>
  <c r="AW291" i="1"/>
  <c r="AH285" i="1"/>
  <c r="AN285" i="1"/>
  <c r="AK285" i="1"/>
  <c r="AQ513" i="1"/>
  <c r="AS513" i="1"/>
  <c r="AJ284" i="1"/>
  <c r="AL284" i="1"/>
  <c r="AQ284" i="1"/>
  <c r="AV81" i="1"/>
  <c r="AL81" i="1"/>
  <c r="AQ81" i="1"/>
  <c r="AL382" i="1"/>
  <c r="AQ382" i="1"/>
  <c r="AD382" i="1"/>
  <c r="AG381" i="1"/>
  <c r="AN381" i="1"/>
  <c r="AB381" i="1"/>
  <c r="AC578" i="1"/>
  <c r="AU578" i="1"/>
  <c r="AK188" i="1"/>
  <c r="AG188" i="1"/>
  <c r="AR356" i="1"/>
  <c r="AW356" i="1"/>
  <c r="AL356" i="1"/>
  <c r="AR498" i="1"/>
  <c r="AC498" i="1"/>
  <c r="AV498" i="1"/>
  <c r="AN351" i="1"/>
  <c r="AS351" i="1"/>
  <c r="AQ625" i="1"/>
  <c r="AV625" i="1"/>
  <c r="AJ625" i="1"/>
  <c r="AX21" i="1"/>
  <c r="AL21" i="1"/>
  <c r="AS21" i="1"/>
  <c r="AJ7" i="1"/>
  <c r="AW7" i="1"/>
  <c r="AM7" i="1"/>
  <c r="AE328" i="1"/>
  <c r="AB328" i="1"/>
  <c r="AC328" i="1"/>
  <c r="AQ268" i="1"/>
  <c r="AP94" i="1"/>
  <c r="AU94" i="1"/>
  <c r="AJ94" i="1"/>
  <c r="AJ318" i="1"/>
  <c r="AE318" i="1"/>
  <c r="AT278" i="1"/>
  <c r="AV278" i="1"/>
  <c r="AG278" i="1"/>
  <c r="AM214" i="1"/>
  <c r="AC214" i="1"/>
  <c r="AH214" i="1"/>
  <c r="AG164" i="1"/>
  <c r="AW164" i="1"/>
  <c r="AI164" i="1"/>
  <c r="AJ468" i="1"/>
  <c r="AB468" i="1"/>
  <c r="AW468" i="1"/>
  <c r="AW77" i="1"/>
  <c r="AM77" i="1"/>
  <c r="AB77" i="1"/>
  <c r="AX322" i="1"/>
  <c r="AL322" i="1"/>
  <c r="AQ322" i="1"/>
  <c r="AT184" i="1"/>
  <c r="AK184" i="1"/>
  <c r="AQ184" i="1"/>
  <c r="AJ645" i="1"/>
  <c r="AX645" i="1"/>
  <c r="AF645" i="1"/>
  <c r="AK645" i="1"/>
  <c r="AJ252" i="1"/>
  <c r="AN252" i="1"/>
  <c r="AT252" i="1"/>
  <c r="AB308" i="1"/>
  <c r="AL308" i="1"/>
  <c r="AE308" i="1"/>
  <c r="AP55" i="1"/>
  <c r="AQ55" i="1"/>
  <c r="AR23" i="1"/>
  <c r="AN23" i="1"/>
  <c r="AI23" i="1"/>
  <c r="AN53" i="1"/>
  <c r="AK53" i="1"/>
  <c r="AG65" i="1"/>
  <c r="AL65" i="1"/>
  <c r="AK65" i="1"/>
  <c r="AS352" i="1"/>
  <c r="AX352" i="1"/>
  <c r="AM352" i="1"/>
  <c r="AL446" i="1"/>
  <c r="AP446" i="1"/>
  <c r="AF446" i="1"/>
  <c r="AN446" i="1"/>
  <c r="AN532" i="1"/>
  <c r="AD532" i="1"/>
  <c r="AW73" i="1"/>
  <c r="AE73" i="1"/>
  <c r="AD218" i="1"/>
  <c r="AE218" i="1"/>
  <c r="AJ218" i="1"/>
  <c r="AS629" i="1"/>
  <c r="AH126" i="1"/>
  <c r="AC371" i="1"/>
  <c r="AG627" i="1"/>
  <c r="AM68" i="1"/>
  <c r="AH260" i="1"/>
  <c r="AF596" i="1"/>
  <c r="AL83" i="1"/>
  <c r="AI353" i="1"/>
  <c r="AP85" i="1"/>
  <c r="AV411" i="1"/>
  <c r="AC133" i="1"/>
  <c r="AC416" i="1"/>
  <c r="AG504" i="1"/>
  <c r="AQ39" i="1"/>
  <c r="AQ306" i="1"/>
  <c r="AV393" i="1"/>
  <c r="AN470" i="1"/>
  <c r="AF439" i="1"/>
  <c r="AO570" i="1"/>
  <c r="AM607" i="1"/>
  <c r="AM558" i="1"/>
  <c r="AG324" i="1"/>
  <c r="AW168" i="1"/>
  <c r="AQ97" i="1"/>
  <c r="AL97" i="1"/>
  <c r="AB582" i="1"/>
  <c r="AW359" i="1"/>
  <c r="AC116" i="1"/>
  <c r="AD649" i="1"/>
  <c r="AO264" i="1"/>
  <c r="AP120" i="1"/>
  <c r="AO120" i="1"/>
  <c r="AF286" i="1"/>
  <c r="AX286" i="1"/>
  <c r="AH363" i="1"/>
  <c r="AO363" i="1"/>
  <c r="AG603" i="1"/>
  <c r="AU603" i="1"/>
  <c r="AF129" i="1"/>
  <c r="AD380" i="1"/>
  <c r="AQ497" i="1"/>
  <c r="AF153" i="1"/>
  <c r="AO311" i="1"/>
  <c r="AE495" i="1"/>
  <c r="AH568" i="1"/>
  <c r="AN233" i="1"/>
  <c r="AW149" i="1"/>
  <c r="AN321" i="1"/>
  <c r="AK321" i="1"/>
  <c r="AX602" i="1"/>
  <c r="AG316" i="1"/>
  <c r="AT173" i="1"/>
  <c r="AI173" i="1"/>
  <c r="AC173" i="1"/>
  <c r="AC138" i="1"/>
  <c r="AR138" i="1"/>
  <c r="AW138" i="1"/>
  <c r="AI125" i="1"/>
  <c r="AR425" i="1"/>
  <c r="AC425" i="1"/>
  <c r="AH666" i="1"/>
  <c r="AK666" i="1"/>
  <c r="AO295" i="1"/>
  <c r="AD295" i="1"/>
  <c r="AF295" i="1"/>
  <c r="AK180" i="1"/>
  <c r="AP180" i="1"/>
  <c r="AM608" i="1"/>
  <c r="AJ608" i="1"/>
  <c r="AO608" i="1"/>
  <c r="AW675" i="1"/>
  <c r="AG675" i="1"/>
  <c r="AX253" i="1"/>
  <c r="AB253" i="1"/>
  <c r="AT54" i="1"/>
  <c r="AN54" i="1"/>
  <c r="AM54" i="1"/>
  <c r="AH16" i="1"/>
  <c r="AE16" i="1"/>
  <c r="AJ84" i="1"/>
  <c r="AN84" i="1"/>
  <c r="AS84" i="1"/>
  <c r="AR49" i="1"/>
  <c r="AQ49" i="1"/>
  <c r="AH345" i="1"/>
  <c r="AL345" i="1"/>
  <c r="AL402" i="1"/>
  <c r="AW402" i="1"/>
  <c r="AF402" i="1"/>
  <c r="AQ528" i="1"/>
  <c r="AM528" i="1"/>
  <c r="AN70" i="1"/>
  <c r="AD70" i="1"/>
  <c r="AI70" i="1"/>
  <c r="AL203" i="1"/>
  <c r="AI203" i="1"/>
  <c r="AX272" i="1"/>
  <c r="AU272" i="1"/>
  <c r="AO272" i="1"/>
  <c r="AB272" i="1"/>
  <c r="AF436" i="1"/>
  <c r="AS436" i="1"/>
  <c r="AL436" i="1"/>
  <c r="AB397" i="1"/>
  <c r="AL397" i="1"/>
  <c r="AU246" i="1"/>
  <c r="AH246" i="1"/>
  <c r="AE246" i="1"/>
  <c r="AE368" i="1"/>
  <c r="AK368" i="1"/>
  <c r="AW539" i="1"/>
  <c r="AR539" i="1"/>
  <c r="AS539" i="1"/>
  <c r="AF539" i="1"/>
  <c r="AL676" i="1"/>
  <c r="AQ676" i="1"/>
  <c r="AN676" i="1"/>
  <c r="AV150" i="1"/>
  <c r="AK150" i="1"/>
  <c r="AG150" i="1"/>
  <c r="AP89" i="1"/>
  <c r="AF89" i="1"/>
  <c r="AK212" i="1"/>
  <c r="AW212" i="1"/>
  <c r="AM212" i="1"/>
  <c r="AR219" i="1"/>
  <c r="AG219" i="1"/>
  <c r="AM219" i="1"/>
  <c r="AX412" i="1"/>
  <c r="AI412" i="1"/>
  <c r="AD412" i="1"/>
  <c r="AB412" i="1"/>
  <c r="AG408" i="1"/>
  <c r="AU408" i="1"/>
  <c r="AR44" i="1"/>
  <c r="AC44" i="1"/>
  <c r="AM44" i="1"/>
  <c r="AP420" i="1"/>
  <c r="AI420" i="1"/>
  <c r="AC420" i="1"/>
  <c r="AP281" i="1"/>
  <c r="AO281" i="1"/>
  <c r="AW618" i="1"/>
  <c r="AL618" i="1"/>
  <c r="AP618" i="1"/>
  <c r="AL19" i="1"/>
  <c r="AV19" i="1"/>
  <c r="AW19" i="1"/>
  <c r="AM215" i="1"/>
  <c r="AH215" i="1"/>
  <c r="AG576" i="1"/>
  <c r="AV576" i="1"/>
  <c r="AP28" i="1"/>
  <c r="AT28" i="1"/>
  <c r="AC28" i="1"/>
  <c r="AX171" i="1"/>
  <c r="AK171" i="1"/>
  <c r="AR171" i="1"/>
  <c r="AT186" i="1"/>
  <c r="AO186" i="1"/>
  <c r="AK186" i="1"/>
  <c r="AO263" i="1"/>
  <c r="AK263" i="1"/>
  <c r="AE263" i="1"/>
  <c r="AL310" i="1"/>
  <c r="AM310" i="1"/>
  <c r="AL332" i="1"/>
  <c r="AH332" i="1"/>
  <c r="AI332" i="1"/>
  <c r="AM475" i="1"/>
  <c r="AJ475" i="1"/>
  <c r="AI475" i="1"/>
  <c r="AD488" i="1"/>
  <c r="AC488" i="1"/>
  <c r="AK488" i="1"/>
  <c r="AF600" i="1"/>
  <c r="AR600" i="1"/>
  <c r="AS600" i="1"/>
  <c r="AH654" i="1"/>
  <c r="AI654" i="1"/>
  <c r="AO654" i="1"/>
  <c r="AP398" i="1"/>
  <c r="AL398" i="1"/>
  <c r="AF639" i="1"/>
  <c r="AS639" i="1"/>
  <c r="AC639" i="1"/>
  <c r="AH323" i="1"/>
  <c r="AR323" i="1"/>
  <c r="AW323" i="1"/>
  <c r="AB196" i="1"/>
  <c r="AT196" i="1"/>
  <c r="AM196" i="1"/>
  <c r="AJ386" i="1"/>
  <c r="AM386" i="1"/>
  <c r="AK386" i="1"/>
  <c r="AP386" i="1"/>
  <c r="AB137" i="1"/>
  <c r="AW137" i="1"/>
  <c r="AL137" i="1"/>
  <c r="AF621" i="1"/>
  <c r="AV621" i="1"/>
  <c r="AG621" i="1"/>
  <c r="AG383" i="1"/>
  <c r="AE383" i="1"/>
  <c r="AL383" i="1"/>
  <c r="AV190" i="1"/>
  <c r="AE190" i="1"/>
  <c r="AP357" i="1"/>
  <c r="AL357" i="1"/>
  <c r="AI357" i="1"/>
  <c r="AE357" i="1"/>
  <c r="AN162" i="1"/>
  <c r="AC162" i="1"/>
  <c r="AQ162" i="1"/>
  <c r="AH287" i="1"/>
  <c r="AR287" i="1"/>
  <c r="AM291" i="1"/>
  <c r="AK291" i="1"/>
  <c r="AQ291" i="1"/>
  <c r="AG291" i="1"/>
  <c r="AQ285" i="1"/>
  <c r="AC285" i="1"/>
  <c r="AV513" i="1"/>
  <c r="AU513" i="1"/>
  <c r="AD513" i="1"/>
  <c r="AH513" i="1"/>
  <c r="AB284" i="1"/>
  <c r="AG284" i="1"/>
  <c r="AX81" i="1"/>
  <c r="AN81" i="1"/>
  <c r="AD81" i="1"/>
  <c r="AI81" i="1"/>
  <c r="AC382" i="1"/>
  <c r="AH382" i="1"/>
  <c r="AE381" i="1"/>
  <c r="AS381" i="1"/>
  <c r="AQ381" i="1"/>
  <c r="AQ578" i="1"/>
  <c r="AN578" i="1"/>
  <c r="AH578" i="1"/>
  <c r="AV188" i="1"/>
  <c r="AW188" i="1"/>
  <c r="AR188" i="1"/>
  <c r="AJ356" i="1"/>
  <c r="AP356" i="1"/>
  <c r="AN356" i="1"/>
  <c r="AC356" i="1"/>
  <c r="AI498" i="1"/>
  <c r="AF498" i="1"/>
  <c r="AT351" i="1"/>
  <c r="AE351" i="1"/>
  <c r="AJ351" i="1"/>
  <c r="AI625" i="1"/>
  <c r="AN625" i="1"/>
  <c r="AB625" i="1"/>
  <c r="AP21" i="1"/>
  <c r="AD21" i="1"/>
  <c r="AM21" i="1"/>
  <c r="AC21" i="1"/>
  <c r="AB7" i="1"/>
  <c r="AG7" i="1"/>
  <c r="AK7" i="1"/>
  <c r="AX268" i="1"/>
  <c r="AU268" i="1"/>
  <c r="AF268" i="1"/>
  <c r="AW268" i="1"/>
  <c r="AH94" i="1"/>
  <c r="AL94" i="1"/>
  <c r="AR94" i="1"/>
  <c r="AB318" i="1"/>
  <c r="AT318" i="1"/>
  <c r="AS318" i="1"/>
  <c r="AL278" i="1"/>
  <c r="AO278" i="1"/>
  <c r="AK278" i="1"/>
  <c r="AW214" i="1"/>
  <c r="AE214" i="1"/>
  <c r="AR214" i="1"/>
  <c r="AX164" i="1"/>
  <c r="AQ164" i="1"/>
  <c r="AM164" i="1"/>
  <c r="AX468" i="1"/>
  <c r="AR468" i="1"/>
  <c r="AO468" i="1"/>
  <c r="AO77" i="1"/>
  <c r="AE77" i="1"/>
  <c r="AS77" i="1"/>
  <c r="AP322" i="1"/>
  <c r="AD322" i="1"/>
  <c r="AO322" i="1"/>
  <c r="AL184" i="1"/>
  <c r="AW184" i="1"/>
  <c r="AE184" i="1"/>
  <c r="AB645" i="1"/>
  <c r="AP645" i="1"/>
  <c r="AR252" i="1"/>
  <c r="AE252" i="1"/>
  <c r="AK252" i="1"/>
  <c r="AX308" i="1"/>
  <c r="AW308" i="1"/>
  <c r="AQ308" i="1"/>
  <c r="AH55" i="1"/>
  <c r="AO55" i="1"/>
  <c r="AU55" i="1"/>
  <c r="AJ23" i="1"/>
  <c r="AF23" i="1"/>
  <c r="AF53" i="1"/>
  <c r="AX53" i="1"/>
  <c r="AU53" i="1"/>
  <c r="AV65" i="1"/>
  <c r="AD65" i="1"/>
  <c r="AC65" i="1"/>
  <c r="AI352" i="1"/>
  <c r="AO352" i="1"/>
  <c r="AD352" i="1"/>
  <c r="AD446" i="1"/>
  <c r="AG446" i="1"/>
  <c r="AW446" i="1"/>
  <c r="AF532" i="1"/>
  <c r="AU532" i="1"/>
  <c r="AQ532" i="1"/>
  <c r="AO73" i="1"/>
  <c r="AR73" i="1"/>
  <c r="AV218" i="1"/>
  <c r="AG218" i="1"/>
  <c r="AI283" i="1"/>
  <c r="AU145" i="1"/>
  <c r="AE510" i="1"/>
  <c r="AQ610" i="1"/>
  <c r="AJ298" i="1"/>
  <c r="AN360" i="1"/>
  <c r="AV575" i="1"/>
  <c r="AP64" i="1"/>
  <c r="AK411" i="1"/>
  <c r="AM226" i="1"/>
  <c r="AQ133" i="1"/>
  <c r="AR598" i="1"/>
  <c r="AQ90" i="1"/>
  <c r="AN181" i="1"/>
  <c r="AS349" i="1"/>
  <c r="AS504" i="1"/>
  <c r="AB165" i="1"/>
  <c r="AJ183" i="1"/>
  <c r="AJ262" i="1"/>
  <c r="AV262" i="1"/>
  <c r="AR470" i="1"/>
  <c r="AT439" i="1"/>
  <c r="AX607" i="1"/>
  <c r="AI607" i="1"/>
  <c r="AE230" i="1"/>
  <c r="AS230" i="1"/>
  <c r="AR558" i="1"/>
  <c r="AK299" i="1"/>
  <c r="AO582" i="1"/>
  <c r="AM582" i="1"/>
  <c r="AB359" i="1"/>
  <c r="AJ116" i="1"/>
  <c r="AK116" i="1"/>
  <c r="AU264" i="1"/>
  <c r="AG286" i="1"/>
  <c r="AL363" i="1"/>
  <c r="AG363" i="1"/>
  <c r="AI363" i="1"/>
  <c r="AV603" i="1"/>
  <c r="AR603" i="1"/>
  <c r="AH548" i="1"/>
  <c r="AT129" i="1"/>
  <c r="AE129" i="1"/>
  <c r="AO497" i="1"/>
  <c r="AM153" i="1"/>
  <c r="AK311" i="1"/>
  <c r="AB495" i="1"/>
  <c r="AS495" i="1"/>
  <c r="AF330" i="1"/>
  <c r="AM568" i="1"/>
  <c r="AD568" i="1"/>
  <c r="AS233" i="1"/>
  <c r="AM149" i="1"/>
  <c r="AS321" i="1"/>
  <c r="AK602" i="1"/>
  <c r="AK615" i="1"/>
  <c r="AQ316" i="1"/>
  <c r="AD173" i="1"/>
  <c r="AR173" i="1"/>
  <c r="AT138" i="1"/>
  <c r="AH125" i="1"/>
  <c r="AC125" i="1"/>
  <c r="AH425" i="1"/>
  <c r="AT425" i="1"/>
  <c r="AV666" i="1"/>
  <c r="AJ666" i="1"/>
  <c r="AI295" i="1"/>
  <c r="AK295" i="1"/>
  <c r="AV295" i="1"/>
  <c r="AL180" i="1"/>
  <c r="AU180" i="1"/>
  <c r="AO180" i="1"/>
  <c r="AL608" i="1"/>
  <c r="AX608" i="1"/>
  <c r="AB675" i="1"/>
  <c r="AW253" i="1"/>
  <c r="AS253" i="1"/>
  <c r="AR54" i="1"/>
  <c r="AN16" i="1"/>
  <c r="AI84" i="1"/>
  <c r="AU84" i="1"/>
  <c r="AV49" i="1"/>
  <c r="AB49" i="1"/>
  <c r="AG49" i="1"/>
  <c r="AM49" i="1"/>
  <c r="AI345" i="1"/>
  <c r="AN345" i="1"/>
  <c r="AT402" i="1"/>
  <c r="AE402" i="1"/>
  <c r="AP528" i="1"/>
  <c r="AO528" i="1"/>
  <c r="AG528" i="1"/>
  <c r="AU70" i="1"/>
  <c r="AK70" i="1"/>
  <c r="AP70" i="1"/>
  <c r="AR203" i="1"/>
  <c r="AC203" i="1"/>
  <c r="AG203" i="1"/>
  <c r="AH272" i="1"/>
  <c r="AS272" i="1"/>
  <c r="AV272" i="1"/>
  <c r="AN436" i="1"/>
  <c r="AU436" i="1"/>
  <c r="AI436" i="1"/>
  <c r="AH397" i="1"/>
  <c r="AU397" i="1"/>
  <c r="AG397" i="1"/>
  <c r="AN397" i="1"/>
  <c r="AB246" i="1"/>
  <c r="AG246" i="1"/>
  <c r="AM246" i="1"/>
  <c r="AL368" i="1"/>
  <c r="AQ368" i="1"/>
  <c r="AJ368" i="1"/>
  <c r="AG539" i="1"/>
  <c r="AB539" i="1"/>
  <c r="AH539" i="1"/>
  <c r="AS676" i="1"/>
  <c r="AW676" i="1"/>
  <c r="AF676" i="1"/>
  <c r="AD150" i="1"/>
  <c r="AS150" i="1"/>
  <c r="AF150" i="1"/>
  <c r="AU89" i="1"/>
  <c r="AJ89" i="1"/>
  <c r="AN89" i="1"/>
  <c r="AR212" i="1"/>
  <c r="AG212" i="1"/>
  <c r="AT212" i="1"/>
  <c r="AB219" i="1"/>
  <c r="AO219" i="1"/>
  <c r="AH412" i="1"/>
  <c r="AF412" i="1"/>
  <c r="AL412" i="1"/>
  <c r="AV408" i="1"/>
  <c r="AM408" i="1"/>
  <c r="AJ408" i="1"/>
  <c r="AO408" i="1"/>
  <c r="AN44" i="1"/>
  <c r="AB44" i="1"/>
  <c r="AI44" i="1"/>
  <c r="AO420" i="1"/>
  <c r="AV420" i="1"/>
  <c r="AQ420" i="1"/>
  <c r="AJ281" i="1"/>
  <c r="AG281" i="1"/>
  <c r="AE618" i="1"/>
  <c r="AH618" i="1"/>
  <c r="AR19" i="1"/>
  <c r="AF19" i="1"/>
  <c r="AS19" i="1"/>
  <c r="AT215" i="1"/>
  <c r="AJ215" i="1"/>
  <c r="AO215" i="1"/>
  <c r="AS576" i="1"/>
  <c r="AU576" i="1"/>
  <c r="AB576" i="1"/>
  <c r="AR28" i="1"/>
  <c r="AD28" i="1"/>
  <c r="AW28" i="1"/>
  <c r="AQ28" i="1"/>
  <c r="AH171" i="1"/>
  <c r="AC171" i="1"/>
  <c r="AJ171" i="1"/>
  <c r="AJ186" i="1"/>
  <c r="AN186" i="1"/>
  <c r="AM186" i="1"/>
  <c r="AR263" i="1"/>
  <c r="AX263" i="1"/>
  <c r="AI263" i="1"/>
  <c r="AJ310" i="1"/>
  <c r="AX310" i="1"/>
  <c r="AG310" i="1"/>
  <c r="AN332" i="1"/>
  <c r="AC332" i="1"/>
  <c r="AV475" i="1"/>
  <c r="AQ475" i="1"/>
  <c r="AB475" i="1"/>
  <c r="AW475" i="1"/>
  <c r="AJ488" i="1"/>
  <c r="AG488" i="1"/>
  <c r="AH488" i="1"/>
  <c r="AM600" i="1"/>
  <c r="AB600" i="1"/>
  <c r="AQ600" i="1"/>
  <c r="AN654" i="1"/>
  <c r="AG654" i="1"/>
  <c r="AK654" i="1"/>
  <c r="AI398" i="1"/>
  <c r="AE398" i="1"/>
  <c r="AL639" i="1"/>
  <c r="AR639" i="1"/>
  <c r="AM639" i="1"/>
  <c r="AN323" i="1"/>
  <c r="AB323" i="1"/>
  <c r="AU323" i="1"/>
  <c r="AX196" i="1"/>
  <c r="AS196" i="1"/>
  <c r="AW196" i="1"/>
  <c r="AH137" i="1"/>
  <c r="AE137" i="1"/>
  <c r="AL621" i="1"/>
  <c r="AE621" i="1"/>
  <c r="AU621" i="1"/>
  <c r="AO383" i="1"/>
  <c r="AV383" i="1"/>
  <c r="AT383" i="1"/>
  <c r="AT190" i="1"/>
  <c r="AP190" i="1"/>
  <c r="AC190" i="1"/>
  <c r="AT357" i="1"/>
  <c r="AQ357" i="1"/>
  <c r="AK162" i="1"/>
  <c r="AL287" i="1"/>
  <c r="AK287" i="1"/>
  <c r="AQ287" i="1"/>
  <c r="AC287" i="1"/>
  <c r="AT291" i="1"/>
  <c r="AN291" i="1"/>
  <c r="AL285" i="1"/>
  <c r="AW285" i="1"/>
  <c r="AJ285" i="1"/>
  <c r="AF513" i="1"/>
  <c r="AC513" i="1"/>
  <c r="AP513" i="1"/>
  <c r="AJ513" i="1"/>
  <c r="AV284" i="1"/>
  <c r="AX284" i="1"/>
  <c r="AK284" i="1"/>
  <c r="AE284" i="1"/>
  <c r="AH81" i="1"/>
  <c r="AU81" i="1"/>
  <c r="AK81" i="1"/>
  <c r="AR382" i="1"/>
  <c r="AK382" i="1"/>
  <c r="AG382" i="1"/>
  <c r="AN382" i="1"/>
  <c r="AT381" i="1"/>
  <c r="AX381" i="1"/>
  <c r="AV381" i="1"/>
  <c r="AO578" i="1"/>
  <c r="AR578" i="1"/>
  <c r="AM578" i="1"/>
  <c r="AF578" i="1"/>
  <c r="AF188" i="1"/>
  <c r="AQ188" i="1"/>
  <c r="AK356" i="1"/>
  <c r="AO498" i="1"/>
  <c r="AK498" i="1"/>
  <c r="AD498" i="1"/>
  <c r="AD351" i="1"/>
  <c r="AM351" i="1"/>
  <c r="AI351" i="1"/>
  <c r="AP625" i="1"/>
  <c r="AC625" i="1"/>
  <c r="AV21" i="1"/>
  <c r="AR21" i="1"/>
  <c r="AI21" i="1"/>
  <c r="AP7" i="1"/>
  <c r="AU7" i="1"/>
  <c r="AV328" i="1"/>
  <c r="AL328" i="1"/>
  <c r="AP328" i="1"/>
  <c r="AH268" i="1"/>
  <c r="AB268" i="1"/>
  <c r="AN94" i="1"/>
  <c r="AQ94" i="1"/>
  <c r="AP318" i="1"/>
  <c r="AD318" i="1"/>
  <c r="AQ318" i="1"/>
  <c r="AX278" i="1"/>
  <c r="AN278" i="1"/>
  <c r="AJ278" i="1"/>
  <c r="AG214" i="1"/>
  <c r="AT214" i="1"/>
  <c r="AB214" i="1"/>
  <c r="AH164" i="1"/>
  <c r="AV164" i="1"/>
  <c r="AH468" i="1"/>
  <c r="AN468" i="1"/>
  <c r="AK468" i="1"/>
  <c r="AX77" i="1"/>
  <c r="AV77" i="1"/>
  <c r="AC77" i="1"/>
  <c r="AQ77" i="1"/>
  <c r="AV322" i="1"/>
  <c r="AG322" i="1"/>
  <c r="AK322" i="1"/>
  <c r="AR184" i="1"/>
  <c r="AU184" i="1"/>
  <c r="AC184" i="1"/>
  <c r="AS645" i="1"/>
  <c r="AC645" i="1"/>
  <c r="AX252" i="1"/>
  <c r="AQ252" i="1"/>
  <c r="AM252" i="1"/>
  <c r="AV308" i="1"/>
  <c r="AH308" i="1"/>
  <c r="AU308" i="1"/>
  <c r="AR55" i="1"/>
  <c r="AN55" i="1"/>
  <c r="AK55" i="1"/>
  <c r="AS55" i="1"/>
  <c r="AC23" i="1"/>
  <c r="AG23" i="1"/>
  <c r="AL53" i="1"/>
  <c r="AH53" i="1"/>
  <c r="AS53" i="1"/>
  <c r="AP65" i="1"/>
  <c r="AF65" i="1"/>
  <c r="AJ65" i="1"/>
  <c r="AR352" i="1"/>
  <c r="AH352" i="1"/>
  <c r="AL352" i="1"/>
  <c r="AV446" i="1"/>
  <c r="AU446" i="1"/>
  <c r="AC532" i="1"/>
  <c r="AT532" i="1"/>
  <c r="AE532" i="1"/>
  <c r="AV73" i="1"/>
  <c r="AL73" i="1"/>
  <c r="AB73" i="1"/>
  <c r="AO218" i="1"/>
  <c r="AC218" i="1"/>
  <c r="AI218" i="1"/>
  <c r="AN437" i="1"/>
  <c r="AJ437" i="1"/>
  <c r="AT320" i="1"/>
  <c r="AP271" i="1"/>
  <c r="AU280" i="1"/>
  <c r="AO635" i="1"/>
  <c r="AN306" i="1"/>
  <c r="AS632" i="1"/>
  <c r="AF97" i="1"/>
  <c r="AP649" i="1"/>
  <c r="AK363" i="1"/>
  <c r="AG380" i="1"/>
  <c r="AJ153" i="1"/>
  <c r="AD311" i="1"/>
  <c r="AD330" i="1"/>
  <c r="AH615" i="1"/>
  <c r="AG138" i="1"/>
  <c r="AG125" i="1"/>
  <c r="AK425" i="1"/>
  <c r="AQ295" i="1"/>
  <c r="AC295" i="1"/>
  <c r="AI180" i="1"/>
  <c r="AD608" i="1"/>
  <c r="AH608" i="1"/>
  <c r="AM253" i="1"/>
  <c r="AU54" i="1"/>
  <c r="AO16" i="1"/>
  <c r="AN49" i="1"/>
  <c r="AT345" i="1"/>
  <c r="AK402" i="1"/>
  <c r="AX528" i="1"/>
  <c r="AF70" i="1"/>
  <c r="AJ203" i="1"/>
  <c r="AK246" i="1"/>
  <c r="AT368" i="1"/>
  <c r="AO539" i="1"/>
  <c r="AX539" i="1"/>
  <c r="AC212" i="1"/>
  <c r="AJ219" i="1"/>
  <c r="AW408" i="1"/>
  <c r="AF420" i="1"/>
  <c r="AR281" i="1"/>
  <c r="AV618" i="1"/>
  <c r="AD19" i="1"/>
  <c r="AL215" i="1"/>
  <c r="AN576" i="1"/>
  <c r="AJ28" i="1"/>
  <c r="AL28" i="1"/>
  <c r="AG171" i="1"/>
  <c r="AM263" i="1"/>
  <c r="AS310" i="1"/>
  <c r="AW332" i="1"/>
  <c r="AQ488" i="1"/>
  <c r="AC600" i="1"/>
  <c r="AD639" i="1"/>
  <c r="AE196" i="1"/>
  <c r="AD386" i="1"/>
  <c r="AG386" i="1"/>
  <c r="AC137" i="1"/>
  <c r="AX621" i="1"/>
  <c r="AF383" i="1"/>
  <c r="AK383" i="1"/>
  <c r="AG162" i="1"/>
  <c r="AV287" i="1"/>
  <c r="AF285" i="1"/>
  <c r="AU285" i="1"/>
  <c r="AU284" i="1"/>
  <c r="AF81" i="1"/>
  <c r="AT382" i="1"/>
  <c r="AE382" i="1"/>
  <c r="AO381" i="1"/>
  <c r="AB578" i="1"/>
  <c r="AJ188" i="1"/>
  <c r="AS356" i="1"/>
  <c r="AV356" i="1"/>
  <c r="AQ498" i="1"/>
  <c r="AC351" i="1"/>
  <c r="AE625" i="1"/>
  <c r="AO7" i="1"/>
  <c r="AI318" i="1"/>
  <c r="AC278" i="1"/>
  <c r="AJ214" i="1"/>
  <c r="AK164" i="1"/>
  <c r="AM322" i="1"/>
  <c r="AO184" i="1"/>
  <c r="AH645" i="1"/>
  <c r="AM55" i="1"/>
  <c r="AX23" i="1"/>
  <c r="AX65" i="1"/>
  <c r="AS65" i="1"/>
  <c r="AU352" i="1"/>
  <c r="AM446" i="1"/>
  <c r="AM532" i="1"/>
  <c r="AN73" i="1"/>
  <c r="AX218" i="1"/>
  <c r="AF437" i="1"/>
  <c r="AX437" i="1"/>
  <c r="AW437" i="1"/>
  <c r="AJ200" i="1"/>
  <c r="AV200" i="1"/>
  <c r="AE200" i="1"/>
  <c r="AJ443" i="1"/>
  <c r="AN443" i="1"/>
  <c r="AN417" i="1"/>
  <c r="AM417" i="1"/>
  <c r="AI595" i="1"/>
  <c r="AV595" i="1"/>
  <c r="AR481" i="1"/>
  <c r="AC481" i="1"/>
  <c r="AT481" i="1"/>
  <c r="AF132" i="1"/>
  <c r="AC132" i="1"/>
  <c r="AB239" i="1"/>
  <c r="AK239" i="1"/>
  <c r="AW336" i="1"/>
  <c r="AU336" i="1"/>
  <c r="AS336" i="1"/>
  <c r="AK605" i="1"/>
  <c r="AW605" i="1"/>
  <c r="AQ605" i="1"/>
  <c r="AH431" i="1"/>
  <c r="AI431" i="1"/>
  <c r="AX431" i="1"/>
  <c r="AP142" i="1"/>
  <c r="AR142" i="1"/>
  <c r="AN142" i="1"/>
  <c r="AP423" i="1"/>
  <c r="AW423" i="1"/>
  <c r="AS423" i="1"/>
  <c r="AR279" i="1"/>
  <c r="AT279" i="1"/>
  <c r="AG279" i="1"/>
  <c r="AG622" i="1"/>
  <c r="AN622" i="1"/>
  <c r="AL622" i="1"/>
  <c r="AN313" i="1"/>
  <c r="AS313" i="1"/>
  <c r="AO313" i="1"/>
  <c r="AV292" i="1"/>
  <c r="AL292" i="1"/>
  <c r="AT292" i="1"/>
  <c r="AG502" i="1"/>
  <c r="AN502" i="1"/>
  <c r="AC502" i="1"/>
  <c r="AH32" i="1"/>
  <c r="AS32" i="1"/>
  <c r="AG32" i="1"/>
  <c r="AS92" i="1"/>
  <c r="AG92" i="1"/>
  <c r="AE92" i="1"/>
  <c r="AC92" i="1"/>
  <c r="AH227" i="1"/>
  <c r="AE227" i="1"/>
  <c r="AU227" i="1"/>
  <c r="AS227" i="1"/>
  <c r="AW265" i="1"/>
  <c r="AS265" i="1"/>
  <c r="AD265" i="1"/>
  <c r="AJ373" i="1"/>
  <c r="AM373" i="1"/>
  <c r="AC373" i="1"/>
  <c r="AP348" i="1"/>
  <c r="AU348" i="1"/>
  <c r="AP456" i="1"/>
  <c r="AE456" i="1"/>
  <c r="AK456" i="1"/>
  <c r="AF456" i="1"/>
  <c r="AX474" i="1"/>
  <c r="AO474" i="1"/>
  <c r="AS474" i="1"/>
  <c r="AI571" i="1"/>
  <c r="AJ571" i="1"/>
  <c r="AN571" i="1"/>
  <c r="AM571" i="1"/>
  <c r="AX646" i="1"/>
  <c r="AE646" i="1"/>
  <c r="AJ390" i="1"/>
  <c r="AI390" i="1"/>
  <c r="AO390" i="1"/>
  <c r="AM390" i="1"/>
  <c r="AM643" i="1"/>
  <c r="AU643" i="1"/>
  <c r="AD591" i="1"/>
  <c r="AR591" i="1"/>
  <c r="AE591" i="1"/>
  <c r="AE464" i="1"/>
  <c r="AG464" i="1"/>
  <c r="AI464" i="1"/>
  <c r="AJ38" i="1"/>
  <c r="AS38" i="1"/>
  <c r="AG38" i="1"/>
  <c r="AV634" i="1"/>
  <c r="AL634" i="1"/>
  <c r="AR634" i="1"/>
  <c r="AO634" i="1"/>
  <c r="AV160" i="1"/>
  <c r="AR160" i="1"/>
  <c r="AG160" i="1"/>
  <c r="AE160" i="1"/>
  <c r="AO37" i="1"/>
  <c r="AV458" i="1"/>
  <c r="AM458" i="1"/>
  <c r="AE458" i="1"/>
  <c r="AO458" i="1"/>
  <c r="AE392" i="1"/>
  <c r="AK392" i="1"/>
  <c r="AQ392" i="1"/>
  <c r="AU430" i="1"/>
  <c r="AB430" i="1"/>
  <c r="AJ242" i="1"/>
  <c r="AX242" i="1"/>
  <c r="AC242" i="1"/>
  <c r="AX637" i="1"/>
  <c r="AN637" i="1"/>
  <c r="AL637" i="1"/>
  <c r="AU579" i="1"/>
  <c r="AO579" i="1"/>
  <c r="AC579" i="1"/>
  <c r="AJ579" i="1"/>
  <c r="AV210" i="1"/>
  <c r="AJ210" i="1"/>
  <c r="AX210" i="1"/>
  <c r="AV98" i="1"/>
  <c r="AK98" i="1"/>
  <c r="AQ98" i="1"/>
  <c r="AX451" i="1"/>
  <c r="AH451" i="1"/>
  <c r="AN451" i="1"/>
  <c r="AG451" i="1"/>
  <c r="AJ208" i="1"/>
  <c r="AV208" i="1"/>
  <c r="AG515" i="1"/>
  <c r="AD515" i="1"/>
  <c r="AO546" i="1"/>
  <c r="AL546" i="1"/>
  <c r="AJ374" i="1"/>
  <c r="AN374" i="1"/>
  <c r="AW374" i="1"/>
  <c r="AD518" i="1"/>
  <c r="AF518" i="1"/>
  <c r="AP512" i="1"/>
  <c r="AF512" i="1"/>
  <c r="AN512" i="1"/>
  <c r="AK512" i="1"/>
  <c r="AR225" i="1"/>
  <c r="AP225" i="1"/>
  <c r="AE225" i="1"/>
  <c r="AK225" i="1"/>
  <c r="AP80" i="1"/>
  <c r="AF80" i="1"/>
  <c r="AS80" i="1"/>
  <c r="AK560" i="1"/>
  <c r="AL560" i="1"/>
  <c r="AJ560" i="1"/>
  <c r="AP585" i="1"/>
  <c r="AM585" i="1"/>
  <c r="AE585" i="1"/>
  <c r="AN387" i="1"/>
  <c r="AN491" i="1"/>
  <c r="AD491" i="1"/>
  <c r="AC491" i="1"/>
  <c r="AP179" i="1"/>
  <c r="AD179" i="1"/>
  <c r="AG179" i="1"/>
  <c r="AB179" i="1"/>
  <c r="AR480" i="1"/>
  <c r="AI480" i="1"/>
  <c r="AH480" i="1"/>
  <c r="AL657" i="1"/>
  <c r="AJ657" i="1"/>
  <c r="AE657" i="1"/>
  <c r="AD27" i="1"/>
  <c r="AP27" i="1"/>
  <c r="AQ27" i="1"/>
  <c r="AB8" i="1"/>
  <c r="AT8" i="1"/>
  <c r="AI8" i="1"/>
  <c r="AC8" i="1"/>
  <c r="AI358" i="1"/>
  <c r="AE358" i="1"/>
  <c r="AK358" i="1"/>
  <c r="AW305" i="1"/>
  <c r="AS305" i="1"/>
  <c r="AN305" i="1"/>
  <c r="AW96" i="1"/>
  <c r="AK96" i="1"/>
  <c r="AP96" i="1"/>
  <c r="AD319" i="1"/>
  <c r="AQ319" i="1"/>
  <c r="AK319" i="1"/>
  <c r="AN473" i="1"/>
  <c r="AW473" i="1"/>
  <c r="AH473" i="1"/>
  <c r="AT484" i="1"/>
  <c r="AM484" i="1"/>
  <c r="AF484" i="1"/>
  <c r="AK484" i="1"/>
  <c r="AB141" i="1"/>
  <c r="AW141" i="1"/>
  <c r="AL141" i="1"/>
  <c r="AI141" i="1"/>
  <c r="AU450" i="1"/>
  <c r="AV450" i="1"/>
  <c r="AF450" i="1"/>
  <c r="AC450" i="1"/>
  <c r="AX276" i="1"/>
  <c r="AM276" i="1"/>
  <c r="AT672" i="1"/>
  <c r="AP672" i="1"/>
  <c r="AK672" i="1"/>
  <c r="AD524" i="1"/>
  <c r="AP524" i="1"/>
  <c r="AO524" i="1"/>
  <c r="AO534" i="1"/>
  <c r="AP534" i="1"/>
  <c r="AQ534" i="1"/>
  <c r="AD58" i="1"/>
  <c r="AX58" i="1"/>
  <c r="AC58" i="1"/>
  <c r="AL33" i="1"/>
  <c r="AQ33" i="1"/>
  <c r="AF56" i="1"/>
  <c r="AK56" i="1"/>
  <c r="AS56" i="1"/>
  <c r="AM66" i="1"/>
  <c r="AR66" i="1"/>
  <c r="AW66" i="1"/>
  <c r="AF403" i="1"/>
  <c r="AE403" i="1"/>
  <c r="AT403" i="1"/>
  <c r="AR401" i="1"/>
  <c r="AT401" i="1"/>
  <c r="AX401" i="1"/>
  <c r="AU401" i="1"/>
  <c r="AO444" i="1"/>
  <c r="AS165" i="1"/>
  <c r="AL262" i="1"/>
  <c r="AN376" i="1"/>
  <c r="AC299" i="1"/>
  <c r="AP168" i="1"/>
  <c r="AL120" i="1"/>
  <c r="AW362" i="1"/>
  <c r="AM362" i="1"/>
  <c r="AC286" i="1"/>
  <c r="AV435" i="1"/>
  <c r="AL548" i="1"/>
  <c r="AN602" i="1"/>
  <c r="AL173" i="1"/>
  <c r="AH180" i="1"/>
  <c r="AW608" i="1"/>
  <c r="AI54" i="1"/>
  <c r="AJ49" i="1"/>
  <c r="AH528" i="1"/>
  <c r="AM70" i="1"/>
  <c r="AK272" i="1"/>
  <c r="AS397" i="1"/>
  <c r="AS246" i="1"/>
  <c r="AD368" i="1"/>
  <c r="AU676" i="1"/>
  <c r="AH89" i="1"/>
  <c r="AJ212" i="1"/>
  <c r="AS219" i="1"/>
  <c r="AD408" i="1"/>
  <c r="AW281" i="1"/>
  <c r="AJ19" i="1"/>
  <c r="AK576" i="1"/>
  <c r="AN171" i="1"/>
  <c r="AV186" i="1"/>
  <c r="AC186" i="1"/>
  <c r="AT263" i="1"/>
  <c r="AQ310" i="1"/>
  <c r="AI488" i="1"/>
  <c r="AP600" i="1"/>
  <c r="AH398" i="1"/>
  <c r="AI639" i="1"/>
  <c r="AJ323" i="1"/>
  <c r="AL196" i="1"/>
  <c r="AK621" i="1"/>
  <c r="AI190" i="1"/>
  <c r="AV357" i="1"/>
  <c r="AX162" i="1"/>
  <c r="AE291" i="1"/>
  <c r="AO291" i="1"/>
  <c r="AS285" i="1"/>
  <c r="AT284" i="1"/>
  <c r="AM81" i="1"/>
  <c r="AW578" i="1"/>
  <c r="AX578" i="1"/>
  <c r="AT356" i="1"/>
  <c r="AT498" i="1"/>
  <c r="AR351" i="1"/>
  <c r="AU625" i="1"/>
  <c r="AK21" i="1"/>
  <c r="AE7" i="1"/>
  <c r="AX328" i="1"/>
  <c r="AP268" i="1"/>
  <c r="AP198" i="1"/>
  <c r="AG238" i="1"/>
  <c r="AU304" i="1"/>
  <c r="AI262" i="1"/>
  <c r="AP306" i="1"/>
  <c r="AV439" i="1"/>
  <c r="AF230" i="1"/>
  <c r="AF649" i="1"/>
  <c r="AN548" i="1"/>
  <c r="AP497" i="1"/>
  <c r="AN153" i="1"/>
  <c r="AN311" i="1"/>
  <c r="AQ495" i="1"/>
  <c r="AK233" i="1"/>
  <c r="AG321" i="1"/>
  <c r="AV615" i="1"/>
  <c r="AV316" i="1"/>
  <c r="AX173" i="1"/>
  <c r="AB138" i="1"/>
  <c r="AO666" i="1"/>
  <c r="AL675" i="1"/>
  <c r="AJ253" i="1"/>
  <c r="AQ84" i="1"/>
  <c r="AR345" i="1"/>
  <c r="AJ402" i="1"/>
  <c r="AF528" i="1"/>
  <c r="AO203" i="1"/>
  <c r="AJ272" i="1"/>
  <c r="AW436" i="1"/>
  <c r="AQ397" i="1"/>
  <c r="AP397" i="1"/>
  <c r="AP246" i="1"/>
  <c r="AM150" i="1"/>
  <c r="AL89" i="1"/>
  <c r="AO212" i="1"/>
  <c r="AX219" i="1"/>
  <c r="AO412" i="1"/>
  <c r="AV44" i="1"/>
  <c r="AQ44" i="1"/>
  <c r="AH420" i="1"/>
  <c r="AC618" i="1"/>
  <c r="AN19" i="1"/>
  <c r="AR215" i="1"/>
  <c r="AI576" i="1"/>
  <c r="AW171" i="1"/>
  <c r="AQ171" i="1"/>
  <c r="AF186" i="1"/>
  <c r="AS263" i="1"/>
  <c r="AV332" i="1"/>
  <c r="AN475" i="1"/>
  <c r="AE475" i="1"/>
  <c r="AE488" i="1"/>
  <c r="AV654" i="1"/>
  <c r="AS398" i="1"/>
  <c r="AH639" i="1"/>
  <c r="AQ323" i="1"/>
  <c r="AK196" i="1"/>
  <c r="AU386" i="1"/>
  <c r="AX386" i="1"/>
  <c r="AT137" i="1"/>
  <c r="AI621" i="1"/>
  <c r="AI383" i="1"/>
  <c r="AO162" i="1"/>
  <c r="AG287" i="1"/>
  <c r="AL291" i="1"/>
  <c r="AJ291" i="1"/>
  <c r="AB513" i="1"/>
  <c r="AN284" i="1"/>
  <c r="AP284" i="1"/>
  <c r="AG578" i="1"/>
  <c r="AT578" i="1"/>
  <c r="AU188" i="1"/>
  <c r="AG356" i="1"/>
  <c r="AJ498" i="1"/>
  <c r="AQ351" i="1"/>
  <c r="AH21" i="1"/>
  <c r="AW21" i="1"/>
  <c r="AI7" i="1"/>
  <c r="AH328" i="1"/>
  <c r="AI94" i="1"/>
  <c r="AO318" i="1"/>
  <c r="AS278" i="1"/>
  <c r="AP164" i="1"/>
  <c r="AQ468" i="1"/>
  <c r="AP77" i="1"/>
  <c r="AT77" i="1"/>
  <c r="AI77" i="1"/>
  <c r="AD184" i="1"/>
  <c r="AU645" i="1"/>
  <c r="AN645" i="1"/>
  <c r="AG252" i="1"/>
  <c r="AI308" i="1"/>
  <c r="AQ23" i="1"/>
  <c r="AI53" i="1"/>
  <c r="AQ352" i="1"/>
  <c r="AB446" i="1"/>
  <c r="AT73" i="1"/>
  <c r="AB437" i="1"/>
  <c r="AE437" i="1"/>
  <c r="AF200" i="1"/>
  <c r="AI200" i="1"/>
  <c r="AQ200" i="1"/>
  <c r="AV443" i="1"/>
  <c r="AK443" i="1"/>
  <c r="AH443" i="1"/>
  <c r="AT417" i="1"/>
  <c r="AI417" i="1"/>
  <c r="AU417" i="1"/>
  <c r="AL595" i="1"/>
  <c r="AQ595" i="1"/>
  <c r="AB481" i="1"/>
  <c r="AU481" i="1"/>
  <c r="AP481" i="1"/>
  <c r="AP17" i="1"/>
  <c r="AL17" i="1"/>
  <c r="AO17" i="1"/>
  <c r="AE17" i="1"/>
  <c r="AU132" i="1"/>
  <c r="AR132" i="1"/>
  <c r="AP132" i="1"/>
  <c r="AL132" i="1"/>
  <c r="AV239" i="1"/>
  <c r="AI239" i="1"/>
  <c r="AF239" i="1"/>
  <c r="AG336" i="1"/>
  <c r="AE336" i="1"/>
  <c r="AR336" i="1"/>
  <c r="AK336" i="1"/>
  <c r="AR605" i="1"/>
  <c r="AG605" i="1"/>
  <c r="AV431" i="1"/>
  <c r="AG431" i="1"/>
  <c r="AD431" i="1"/>
  <c r="AV142" i="1"/>
  <c r="AK142" i="1"/>
  <c r="AE423" i="1"/>
  <c r="AL423" i="1"/>
  <c r="AB279" i="1"/>
  <c r="AM279" i="1"/>
  <c r="AK279" i="1"/>
  <c r="AX622" i="1"/>
  <c r="AQ622" i="1"/>
  <c r="AU622" i="1"/>
  <c r="AL313" i="1"/>
  <c r="AR313" i="1"/>
  <c r="AM313" i="1"/>
  <c r="AF292" i="1"/>
  <c r="AJ292" i="1"/>
  <c r="AH292" i="1"/>
  <c r="AM292" i="1"/>
  <c r="AK502" i="1"/>
  <c r="AL502" i="1"/>
  <c r="AI502" i="1"/>
  <c r="AN32" i="1"/>
  <c r="AQ32" i="1"/>
  <c r="AE32" i="1"/>
  <c r="AX92" i="1"/>
  <c r="AV92" i="1"/>
  <c r="AT92" i="1"/>
  <c r="AR227" i="1"/>
  <c r="AP227" i="1"/>
  <c r="AC227" i="1"/>
  <c r="AV265" i="1"/>
  <c r="AU265" i="1"/>
  <c r="AM265" i="1"/>
  <c r="AX373" i="1"/>
  <c r="AI373" i="1"/>
  <c r="AQ373" i="1"/>
  <c r="AS348" i="1"/>
  <c r="AN348" i="1"/>
  <c r="AC348" i="1"/>
  <c r="AD456" i="1"/>
  <c r="AU456" i="1"/>
  <c r="AN474" i="1"/>
  <c r="AB474" i="1"/>
  <c r="AK474" i="1"/>
  <c r="AR474" i="1"/>
  <c r="AO571" i="1"/>
  <c r="AS571" i="1"/>
  <c r="AF571" i="1"/>
  <c r="AH646" i="1"/>
  <c r="AV646" i="1"/>
  <c r="AB646" i="1"/>
  <c r="AU390" i="1"/>
  <c r="AH390" i="1"/>
  <c r="AV643" i="1"/>
  <c r="AG643" i="1"/>
  <c r="AW643" i="1"/>
  <c r="AX591" i="1"/>
  <c r="AM591" i="1"/>
  <c r="AQ591" i="1"/>
  <c r="AR464" i="1"/>
  <c r="AM464" i="1"/>
  <c r="AF464" i="1"/>
  <c r="AL464" i="1"/>
  <c r="AX38" i="1"/>
  <c r="AQ38" i="1"/>
  <c r="AE38" i="1"/>
  <c r="AF634" i="1"/>
  <c r="AQ634" i="1"/>
  <c r="AC160" i="1"/>
  <c r="AX160" i="1"/>
  <c r="AV37" i="1"/>
  <c r="AJ37" i="1"/>
  <c r="AE37" i="1"/>
  <c r="AK37" i="1"/>
  <c r="AF458" i="1"/>
  <c r="AC458" i="1"/>
  <c r="AH458" i="1"/>
  <c r="AX392" i="1"/>
  <c r="AV392" i="1"/>
  <c r="AN430" i="1"/>
  <c r="AS430" i="1"/>
  <c r="AF430" i="1"/>
  <c r="AT242" i="1"/>
  <c r="AR242" i="1"/>
  <c r="AF242" i="1"/>
  <c r="AK242" i="1"/>
  <c r="AH637" i="1"/>
  <c r="AI637" i="1"/>
  <c r="AE579" i="1"/>
  <c r="AB579" i="1"/>
  <c r="AT579" i="1"/>
  <c r="AF210" i="1"/>
  <c r="AQ210" i="1"/>
  <c r="AU210" i="1"/>
  <c r="AD98" i="1"/>
  <c r="AO98" i="1"/>
  <c r="AM451" i="1"/>
  <c r="AF208" i="1"/>
  <c r="AL208" i="1"/>
  <c r="AW515" i="1"/>
  <c r="AX515" i="1"/>
  <c r="AF515" i="1"/>
  <c r="AJ546" i="1"/>
  <c r="AH546" i="1"/>
  <c r="AT546" i="1"/>
  <c r="AT374" i="1"/>
  <c r="AC374" i="1"/>
  <c r="AO518" i="1"/>
  <c r="AN518" i="1"/>
  <c r="AS512" i="1"/>
  <c r="AM512" i="1"/>
  <c r="AB225" i="1"/>
  <c r="AM225" i="1"/>
  <c r="AJ80" i="1"/>
  <c r="AM80" i="1"/>
  <c r="AC80" i="1"/>
  <c r="AO560" i="1"/>
  <c r="AH560" i="1"/>
  <c r="AF560" i="1"/>
  <c r="AS585" i="1"/>
  <c r="AU585" i="1"/>
  <c r="AV585" i="1"/>
  <c r="AI387" i="1"/>
  <c r="AV387" i="1"/>
  <c r="AK387" i="1"/>
  <c r="AP491" i="1"/>
  <c r="AL491" i="1"/>
  <c r="AE491" i="1"/>
  <c r="AV179" i="1"/>
  <c r="AK179" i="1"/>
  <c r="AE179" i="1"/>
  <c r="AL480" i="1"/>
  <c r="AP480" i="1"/>
  <c r="AF480" i="1"/>
  <c r="AX657" i="1"/>
  <c r="AO657" i="1"/>
  <c r="AD657" i="1"/>
  <c r="AR27" i="1"/>
  <c r="AV27" i="1"/>
  <c r="AG27" i="1"/>
  <c r="AO27" i="1"/>
  <c r="AX8" i="1"/>
  <c r="AD8" i="1"/>
  <c r="AW8" i="1"/>
  <c r="AV358" i="1"/>
  <c r="AQ358" i="1"/>
  <c r="AM358" i="1"/>
  <c r="AT305" i="1"/>
  <c r="AB305" i="1"/>
  <c r="AR305" i="1"/>
  <c r="AT96" i="1"/>
  <c r="AE96" i="1"/>
  <c r="AS96" i="1"/>
  <c r="AN319" i="1"/>
  <c r="AR319" i="1"/>
  <c r="AI319" i="1"/>
  <c r="AS473" i="1"/>
  <c r="AB473" i="1"/>
  <c r="AE473" i="1"/>
  <c r="AD484" i="1"/>
  <c r="AC484" i="1"/>
  <c r="AG484" i="1"/>
  <c r="AH141" i="1"/>
  <c r="AE141" i="1"/>
  <c r="AB450" i="1"/>
  <c r="AH450" i="1"/>
  <c r="AQ450" i="1"/>
  <c r="AH276" i="1"/>
  <c r="AJ276" i="1"/>
  <c r="AF276" i="1"/>
  <c r="AD672" i="1"/>
  <c r="AO672" i="1"/>
  <c r="AJ672" i="1"/>
  <c r="AS524" i="1"/>
  <c r="AV524" i="1"/>
  <c r="AT534" i="1"/>
  <c r="AN534" i="1"/>
  <c r="AU534" i="1"/>
  <c r="AJ58" i="1"/>
  <c r="AH58" i="1"/>
  <c r="AP33" i="1"/>
  <c r="AR33" i="1"/>
  <c r="AG33" i="1"/>
  <c r="AL56" i="1"/>
  <c r="AQ56" i="1"/>
  <c r="AT66" i="1"/>
  <c r="AB66" i="1"/>
  <c r="AG66" i="1"/>
  <c r="AI403" i="1"/>
  <c r="AS403" i="1"/>
  <c r="AB401" i="1"/>
  <c r="AS401" i="1"/>
  <c r="AL545" i="1"/>
  <c r="AC172" i="1"/>
  <c r="AI370" i="1"/>
  <c r="AQ85" i="1"/>
  <c r="AD476" i="1"/>
  <c r="AC280" i="1"/>
  <c r="AK183" i="1"/>
  <c r="AJ439" i="1"/>
  <c r="AP299" i="1"/>
  <c r="AU359" i="1"/>
  <c r="AL286" i="1"/>
  <c r="AU435" i="1"/>
  <c r="AS129" i="1"/>
  <c r="AI380" i="1"/>
  <c r="AR330" i="1"/>
  <c r="AS330" i="1"/>
  <c r="AE125" i="1"/>
  <c r="AM666" i="1"/>
  <c r="AG295" i="1"/>
  <c r="AB608" i="1"/>
  <c r="AU675" i="1"/>
  <c r="AL54" i="1"/>
  <c r="AW54" i="1"/>
  <c r="AX84" i="1"/>
  <c r="AQ345" i="1"/>
  <c r="AE528" i="1"/>
  <c r="AS70" i="1"/>
  <c r="AN203" i="1"/>
  <c r="AI272" i="1"/>
  <c r="AE436" i="1"/>
  <c r="AX246" i="1"/>
  <c r="AC368" i="1"/>
  <c r="AJ539" i="1"/>
  <c r="AD676" i="1"/>
  <c r="AV212" i="1"/>
  <c r="AF219" i="1"/>
  <c r="AW412" i="1"/>
  <c r="AF44" i="1"/>
  <c r="AU281" i="1"/>
  <c r="AM19" i="1"/>
  <c r="AB215" i="1"/>
  <c r="AH28" i="1"/>
  <c r="AR310" i="1"/>
  <c r="AF332" i="1"/>
  <c r="AC475" i="1"/>
  <c r="AO475" i="1"/>
  <c r="AU600" i="1"/>
  <c r="AF654" i="1"/>
  <c r="AV398" i="1"/>
  <c r="AG323" i="1"/>
  <c r="AQ137" i="1"/>
  <c r="AL190" i="1"/>
  <c r="AU190" i="1"/>
  <c r="AC357" i="1"/>
  <c r="AE162" i="1"/>
  <c r="AF287" i="1"/>
  <c r="AN513" i="1"/>
  <c r="AS81" i="1"/>
  <c r="AP382" i="1"/>
  <c r="AM381" i="1"/>
  <c r="AX625" i="1"/>
  <c r="AN21" i="1"/>
  <c r="AQ21" i="1"/>
  <c r="AN328" i="1"/>
  <c r="AM268" i="1"/>
  <c r="AG94" i="1"/>
  <c r="AT164" i="1"/>
  <c r="AH322" i="1"/>
  <c r="AJ184" i="1"/>
  <c r="AW645" i="1"/>
  <c r="AV252" i="1"/>
  <c r="AD308" i="1"/>
  <c r="AN65" i="1"/>
  <c r="AK532" i="1"/>
  <c r="AD73" i="1"/>
  <c r="AM218" i="1"/>
  <c r="AP437" i="1"/>
  <c r="AU437" i="1"/>
  <c r="AD200" i="1"/>
  <c r="AM443" i="1"/>
  <c r="AP443" i="1"/>
  <c r="AX443" i="1"/>
  <c r="AX417" i="1"/>
  <c r="AK417" i="1"/>
  <c r="AP417" i="1"/>
  <c r="AD595" i="1"/>
  <c r="AF595" i="1"/>
  <c r="AW595" i="1"/>
  <c r="AW481" i="1"/>
  <c r="AI481" i="1"/>
  <c r="AO481" i="1"/>
  <c r="AH17" i="1"/>
  <c r="AD17" i="1"/>
  <c r="AM17" i="1"/>
  <c r="AM132" i="1"/>
  <c r="AJ132" i="1"/>
  <c r="AH132" i="1"/>
  <c r="AD132" i="1"/>
  <c r="AM239" i="1"/>
  <c r="AQ239" i="1"/>
  <c r="AX239" i="1"/>
  <c r="AV336" i="1"/>
  <c r="AJ336" i="1"/>
  <c r="AJ605" i="1"/>
  <c r="AI605" i="1"/>
  <c r="AM605" i="1"/>
  <c r="AL431" i="1"/>
  <c r="AP431" i="1"/>
  <c r="AM142" i="1"/>
  <c r="AB142" i="1"/>
  <c r="AQ142" i="1"/>
  <c r="AX423" i="1"/>
  <c r="AC423" i="1"/>
  <c r="AP279" i="1"/>
  <c r="AC279" i="1"/>
  <c r="AP622" i="1"/>
  <c r="AF622" i="1"/>
  <c r="AW622" i="1"/>
  <c r="AK622" i="1"/>
  <c r="AD313" i="1"/>
  <c r="AK313" i="1"/>
  <c r="AE313" i="1"/>
  <c r="AB292" i="1"/>
  <c r="AS502" i="1"/>
  <c r="AW502" i="1"/>
  <c r="AR32" i="1"/>
  <c r="AF32" i="1"/>
  <c r="AO32" i="1"/>
  <c r="AO92" i="1"/>
  <c r="AM92" i="1"/>
  <c r="AK92" i="1"/>
  <c r="AI227" i="1"/>
  <c r="AG227" i="1"/>
  <c r="AW227" i="1"/>
  <c r="AN265" i="1"/>
  <c r="AK265" i="1"/>
  <c r="AQ265" i="1"/>
  <c r="AC265" i="1"/>
  <c r="AP373" i="1"/>
  <c r="AW373" i="1"/>
  <c r="AO373" i="1"/>
  <c r="AI348" i="1"/>
  <c r="AE348" i="1"/>
  <c r="AS456" i="1"/>
  <c r="AR456" i="1"/>
  <c r="AE474" i="1"/>
  <c r="AG571" i="1"/>
  <c r="AH571" i="1"/>
  <c r="AN646" i="1"/>
  <c r="AS646" i="1"/>
  <c r="AL390" i="1"/>
  <c r="AW390" i="1"/>
  <c r="AN643" i="1"/>
  <c r="AP643" i="1"/>
  <c r="AK643" i="1"/>
  <c r="AP591" i="1"/>
  <c r="AB591" i="1"/>
  <c r="AF591" i="1"/>
  <c r="AJ464" i="1"/>
  <c r="AC464" i="1"/>
  <c r="AT38" i="1"/>
  <c r="AP38" i="1"/>
  <c r="AO38" i="1"/>
  <c r="AU634" i="1"/>
  <c r="AE634" i="1"/>
  <c r="AU160" i="1"/>
  <c r="AO160" i="1"/>
  <c r="AN37" i="1"/>
  <c r="AB37" i="1"/>
  <c r="AI37" i="1"/>
  <c r="AP458" i="1"/>
  <c r="AX458" i="1"/>
  <c r="AT458" i="1"/>
  <c r="AO392" i="1"/>
  <c r="AM392" i="1"/>
  <c r="AS392" i="1"/>
  <c r="AP392" i="1"/>
  <c r="AE430" i="1"/>
  <c r="AI430" i="1"/>
  <c r="AO430" i="1"/>
  <c r="AL242" i="1"/>
  <c r="AI242" i="1"/>
  <c r="AW242" i="1"/>
  <c r="AB242" i="1"/>
  <c r="AQ637" i="1"/>
  <c r="AW637" i="1"/>
  <c r="AS637" i="1"/>
  <c r="AS579" i="1"/>
  <c r="AL579" i="1"/>
  <c r="AH579" i="1"/>
  <c r="AT210" i="1"/>
  <c r="AI210" i="1"/>
  <c r="AS210" i="1"/>
  <c r="AU98" i="1"/>
  <c r="AS98" i="1"/>
  <c r="AF98" i="1"/>
  <c r="AS451" i="1"/>
  <c r="AQ451" i="1"/>
  <c r="AS208" i="1"/>
  <c r="AU208" i="1"/>
  <c r="AI208" i="1"/>
  <c r="AR515" i="1"/>
  <c r="AN515" i="1"/>
  <c r="AI515" i="1"/>
  <c r="AL515" i="1"/>
  <c r="AW546" i="1"/>
  <c r="AK546" i="1"/>
  <c r="AX374" i="1"/>
  <c r="AL374" i="1"/>
  <c r="AQ374" i="1"/>
  <c r="AG518" i="1"/>
  <c r="AB518" i="1"/>
  <c r="AE518" i="1"/>
  <c r="AE512" i="1"/>
  <c r="AB512" i="1"/>
  <c r="AU512" i="1"/>
  <c r="AS225" i="1"/>
  <c r="AX225" i="1"/>
  <c r="AD225" i="1"/>
  <c r="AB80" i="1"/>
  <c r="AW80" i="1"/>
  <c r="AE80" i="1"/>
  <c r="AD560" i="1"/>
  <c r="AQ560" i="1"/>
  <c r="AI585" i="1"/>
  <c r="AJ585" i="1"/>
  <c r="AQ585" i="1"/>
  <c r="AQ387" i="1"/>
  <c r="AM387" i="1"/>
  <c r="AB387" i="1"/>
  <c r="AG491" i="1"/>
  <c r="AB491" i="1"/>
  <c r="AU491" i="1"/>
  <c r="AN179" i="1"/>
  <c r="AW179" i="1"/>
  <c r="AD480" i="1"/>
  <c r="AC480" i="1"/>
  <c r="AV480" i="1"/>
  <c r="AP657" i="1"/>
  <c r="AT657" i="1"/>
  <c r="AR657" i="1"/>
  <c r="AF657" i="1"/>
  <c r="AJ27" i="1"/>
  <c r="AN27" i="1"/>
  <c r="AU27" i="1"/>
  <c r="AP8" i="1"/>
  <c r="AG8" i="1"/>
  <c r="AN358" i="1"/>
  <c r="AH358" i="1"/>
  <c r="AD358" i="1"/>
  <c r="AL305" i="1"/>
  <c r="AV305" i="1"/>
  <c r="AG305" i="1"/>
  <c r="AL96" i="1"/>
  <c r="AV96" i="1"/>
  <c r="AJ96" i="1"/>
  <c r="AF319" i="1"/>
  <c r="AJ319" i="1"/>
  <c r="AO319" i="1"/>
  <c r="AW319" i="1"/>
  <c r="AJ473" i="1"/>
  <c r="AT473" i="1"/>
  <c r="AU484" i="1"/>
  <c r="AV484" i="1"/>
  <c r="AP141" i="1"/>
  <c r="AV141" i="1"/>
  <c r="AT141" i="1"/>
  <c r="AT450" i="1"/>
  <c r="AS276" i="1"/>
  <c r="AO276" i="1"/>
  <c r="AV276" i="1"/>
  <c r="AR672" i="1"/>
  <c r="AC672" i="1"/>
  <c r="AS672" i="1"/>
  <c r="AK524" i="1"/>
  <c r="AF524" i="1"/>
  <c r="AM524" i="1"/>
  <c r="AL534" i="1"/>
  <c r="AM534" i="1"/>
  <c r="AS534" i="1"/>
  <c r="AB58" i="1"/>
  <c r="AV58" i="1"/>
  <c r="AS58" i="1"/>
  <c r="AH33" i="1"/>
  <c r="AJ33" i="1"/>
  <c r="AX56" i="1"/>
  <c r="AD56" i="1"/>
  <c r="AW56" i="1"/>
  <c r="AO56" i="1"/>
  <c r="AL66" i="1"/>
  <c r="AQ66" i="1"/>
  <c r="AQ403" i="1"/>
  <c r="AW403" i="1"/>
  <c r="AC403" i="1"/>
  <c r="AQ401" i="1"/>
  <c r="AE401" i="1"/>
  <c r="AU673" i="1"/>
  <c r="AP226" i="1"/>
  <c r="AX238" i="1"/>
  <c r="AE183" i="1"/>
  <c r="AL570" i="1"/>
  <c r="AQ607" i="1"/>
  <c r="AD558" i="1"/>
  <c r="AS582" i="1"/>
  <c r="AS286" i="1"/>
  <c r="AQ435" i="1"/>
  <c r="AC497" i="1"/>
  <c r="AE321" i="1"/>
  <c r="AL602" i="1"/>
  <c r="AL316" i="1"/>
  <c r="AU125" i="1"/>
  <c r="AC180" i="1"/>
  <c r="AQ675" i="1"/>
  <c r="AJ54" i="1"/>
  <c r="AV16" i="1"/>
  <c r="AF84" i="1"/>
  <c r="AW49" i="1"/>
  <c r="AV345" i="1"/>
  <c r="AV402" i="1"/>
  <c r="AC70" i="1"/>
  <c r="AU203" i="1"/>
  <c r="AE272" i="1"/>
  <c r="AV246" i="1"/>
  <c r="AK676" i="1"/>
  <c r="AB150" i="1"/>
  <c r="AS89" i="1"/>
  <c r="AD219" i="1"/>
  <c r="AU412" i="1"/>
  <c r="AS408" i="1"/>
  <c r="AS420" i="1"/>
  <c r="AM420" i="1"/>
  <c r="AE281" i="1"/>
  <c r="AT618" i="1"/>
  <c r="AG19" i="1"/>
  <c r="AW215" i="1"/>
  <c r="AM576" i="1"/>
  <c r="AT576" i="1"/>
  <c r="AU171" i="1"/>
  <c r="AB310" i="1"/>
  <c r="AD332" i="1"/>
  <c r="AD475" i="1"/>
  <c r="AE600" i="1"/>
  <c r="AS654" i="1"/>
  <c r="AX639" i="1"/>
  <c r="AE323" i="1"/>
  <c r="AB386" i="1"/>
  <c r="AP137" i="1"/>
  <c r="AM383" i="1"/>
  <c r="AO190" i="1"/>
  <c r="AK357" i="1"/>
  <c r="AT287" i="1"/>
  <c r="AC81" i="1"/>
  <c r="AL381" i="1"/>
  <c r="AJ381" i="1"/>
  <c r="AI578" i="1"/>
  <c r="AE188" i="1"/>
  <c r="AX356" i="1"/>
  <c r="AE498" i="1"/>
  <c r="AH625" i="1"/>
  <c r="AJ268" i="1"/>
  <c r="AX318" i="1"/>
  <c r="AD278" i="1"/>
  <c r="AO214" i="1"/>
  <c r="AF164" i="1"/>
  <c r="AF468" i="1"/>
  <c r="AN322" i="1"/>
  <c r="AI184" i="1"/>
  <c r="AD252" i="1"/>
  <c r="AJ55" i="1"/>
  <c r="AE55" i="1"/>
  <c r="AW23" i="1"/>
  <c r="AU65" i="1"/>
  <c r="AJ532" i="1"/>
  <c r="AU218" i="1"/>
  <c r="AS437" i="1"/>
  <c r="AM437" i="1"/>
  <c r="AC437" i="1"/>
  <c r="AX200" i="1"/>
  <c r="AL200" i="1"/>
  <c r="AT200" i="1"/>
  <c r="AO200" i="1"/>
  <c r="AD443" i="1"/>
  <c r="AG443" i="1"/>
  <c r="AF443" i="1"/>
  <c r="AO417" i="1"/>
  <c r="AB417" i="1"/>
  <c r="AQ417" i="1"/>
  <c r="AO595" i="1"/>
  <c r="AR595" i="1"/>
  <c r="AN481" i="1"/>
  <c r="AS481" i="1"/>
  <c r="AI17" i="1"/>
  <c r="AS17" i="1"/>
  <c r="AE132" i="1"/>
  <c r="AB132" i="1"/>
  <c r="AD239" i="1"/>
  <c r="AH239" i="1"/>
  <c r="AT239" i="1"/>
  <c r="AN336" i="1"/>
  <c r="AB336" i="1"/>
  <c r="AT605" i="1"/>
  <c r="AB605" i="1"/>
  <c r="AF605" i="1"/>
  <c r="AR431" i="1"/>
  <c r="AF431" i="1"/>
  <c r="AW431" i="1"/>
  <c r="AD142" i="1"/>
  <c r="AG142" i="1"/>
  <c r="AR423" i="1"/>
  <c r="AO423" i="1"/>
  <c r="AQ423" i="1"/>
  <c r="AV279" i="1"/>
  <c r="AS279" i="1"/>
  <c r="AE279" i="1"/>
  <c r="AH622" i="1"/>
  <c r="AM622" i="1"/>
  <c r="AX313" i="1"/>
  <c r="AW313" i="1"/>
  <c r="AW292" i="1"/>
  <c r="AE292" i="1"/>
  <c r="AR502" i="1"/>
  <c r="AH502" i="1"/>
  <c r="AF502" i="1"/>
  <c r="AJ32" i="1"/>
  <c r="AM32" i="1"/>
  <c r="AR92" i="1"/>
  <c r="AQ92" i="1"/>
  <c r="AF92" i="1"/>
  <c r="AD92" i="1"/>
  <c r="AM227" i="1"/>
  <c r="AT227" i="1"/>
  <c r="AF265" i="1"/>
  <c r="AG265" i="1"/>
  <c r="AT373" i="1"/>
  <c r="AH373" i="1"/>
  <c r="AG373" i="1"/>
  <c r="AX348" i="1"/>
  <c r="AT348" i="1"/>
  <c r="AJ456" i="1"/>
  <c r="AN456" i="1"/>
  <c r="AT474" i="1"/>
  <c r="AH474" i="1"/>
  <c r="AI474" i="1"/>
  <c r="AV571" i="1"/>
  <c r="AC571" i="1"/>
  <c r="AQ646" i="1"/>
  <c r="AF646" i="1"/>
  <c r="AR646" i="1"/>
  <c r="AC646" i="1"/>
  <c r="AC390" i="1"/>
  <c r="AP390" i="1"/>
  <c r="AN390" i="1"/>
  <c r="AF643" i="1"/>
  <c r="AE643" i="1"/>
  <c r="AS643" i="1"/>
  <c r="AH591" i="1"/>
  <c r="AV591" i="1"/>
  <c r="AN591" i="1"/>
  <c r="AB464" i="1"/>
  <c r="AU464" i="1"/>
  <c r="AT464" i="1"/>
  <c r="AL38" i="1"/>
  <c r="AH38" i="1"/>
  <c r="AM38" i="1"/>
  <c r="AX634" i="1"/>
  <c r="AM634" i="1"/>
  <c r="AK634" i="1"/>
  <c r="AT160" i="1"/>
  <c r="AK160" i="1"/>
  <c r="AQ160" i="1"/>
  <c r="AF160" i="1"/>
  <c r="AF37" i="1"/>
  <c r="AS37" i="1"/>
  <c r="AG458" i="1"/>
  <c r="AL458" i="1"/>
  <c r="AS458" i="1"/>
  <c r="AF392" i="1"/>
  <c r="AC392" i="1"/>
  <c r="AJ392" i="1"/>
  <c r="AG392" i="1"/>
  <c r="AR430" i="1"/>
  <c r="AC430" i="1"/>
  <c r="AD242" i="1"/>
  <c r="AQ242" i="1"/>
  <c r="AN242" i="1"/>
  <c r="AR637" i="1"/>
  <c r="AF637" i="1"/>
  <c r="AM637" i="1"/>
  <c r="AG637" i="1"/>
  <c r="AQ579" i="1"/>
  <c r="AF579" i="1"/>
  <c r="AL210" i="1"/>
  <c r="AM210" i="1"/>
  <c r="AP210" i="1"/>
  <c r="AL98" i="1"/>
  <c r="AJ98" i="1"/>
  <c r="AW98" i="1"/>
  <c r="AJ451" i="1"/>
  <c r="AF451" i="1"/>
  <c r="AV451" i="1"/>
  <c r="AL451" i="1"/>
  <c r="AK208" i="1"/>
  <c r="AX208" i="1"/>
  <c r="AM208" i="1"/>
  <c r="AJ515" i="1"/>
  <c r="AE515" i="1"/>
  <c r="AS515" i="1"/>
  <c r="AP546" i="1"/>
  <c r="AM546" i="1"/>
  <c r="AB546" i="1"/>
  <c r="AP374" i="1"/>
  <c r="AD374" i="1"/>
  <c r="AO374" i="1"/>
  <c r="AU518" i="1"/>
  <c r="AV518" i="1"/>
  <c r="AR512" i="1"/>
  <c r="AW512" i="1"/>
  <c r="AJ512" i="1"/>
  <c r="AI225" i="1"/>
  <c r="AO225" i="1"/>
  <c r="AU225" i="1"/>
  <c r="AQ80" i="1"/>
  <c r="AO80" i="1"/>
  <c r="AU560" i="1"/>
  <c r="AX560" i="1"/>
  <c r="AG560" i="1"/>
  <c r="AT585" i="1"/>
  <c r="AN585" i="1"/>
  <c r="AO585" i="1"/>
  <c r="AG387" i="1"/>
  <c r="AD387" i="1"/>
  <c r="AK491" i="1"/>
  <c r="AQ491" i="1"/>
  <c r="AF179" i="1"/>
  <c r="AJ179" i="1"/>
  <c r="AQ179" i="1"/>
  <c r="AS480" i="1"/>
  <c r="AX480" i="1"/>
  <c r="AB480" i="1"/>
  <c r="AH657" i="1"/>
  <c r="AK657" i="1"/>
  <c r="AI657" i="1"/>
  <c r="AW657" i="1"/>
  <c r="AB27" i="1"/>
  <c r="AF27" i="1"/>
  <c r="AE27" i="1"/>
  <c r="AH8" i="1"/>
  <c r="AQ8" i="1"/>
  <c r="AF358" i="1"/>
  <c r="AP358" i="1"/>
  <c r="AU358" i="1"/>
  <c r="AD305" i="1"/>
  <c r="AK305" i="1"/>
  <c r="AQ305" i="1"/>
  <c r="AD96" i="1"/>
  <c r="AM96" i="1"/>
  <c r="AR96" i="1"/>
  <c r="AX319" i="1"/>
  <c r="AB319" i="1"/>
  <c r="AG319" i="1"/>
  <c r="AQ473" i="1"/>
  <c r="AP473" i="1"/>
  <c r="AR473" i="1"/>
  <c r="AR484" i="1"/>
  <c r="AJ484" i="1"/>
  <c r="AQ484" i="1"/>
  <c r="AE484" i="1"/>
  <c r="AG141" i="1"/>
  <c r="AM141" i="1"/>
  <c r="AK141" i="1"/>
  <c r="AL450" i="1"/>
  <c r="AS450" i="1"/>
  <c r="AG450" i="1"/>
  <c r="AO450" i="1"/>
  <c r="AI276" i="1"/>
  <c r="AE276" i="1"/>
  <c r="AK276" i="1"/>
  <c r="AH672" i="1"/>
  <c r="AX672" i="1"/>
  <c r="AI672" i="1"/>
  <c r="AC524" i="1"/>
  <c r="AU524" i="1"/>
  <c r="AJ524" i="1"/>
  <c r="AD534" i="1"/>
  <c r="AX534" i="1"/>
  <c r="AH534" i="1"/>
  <c r="AN58" i="1"/>
  <c r="AO58" i="1"/>
  <c r="AV33" i="1"/>
  <c r="AB33" i="1"/>
  <c r="AU33" i="1"/>
  <c r="AP56" i="1"/>
  <c r="AR56" i="1"/>
  <c r="AG56" i="1"/>
  <c r="AV66" i="1"/>
  <c r="AD66" i="1"/>
  <c r="AX66" i="1"/>
  <c r="AH403" i="1"/>
  <c r="AJ403" i="1"/>
  <c r="AP403" i="1"/>
  <c r="AH401" i="1"/>
  <c r="AO401" i="1"/>
  <c r="AL401" i="1"/>
  <c r="AP444" i="1"/>
  <c r="AN444" i="1"/>
  <c r="AV326" i="1"/>
  <c r="AD108" i="1"/>
  <c r="AH181" i="1"/>
  <c r="AJ39" i="1"/>
  <c r="AB632" i="1"/>
  <c r="AI649" i="1"/>
  <c r="AW435" i="1"/>
  <c r="AP311" i="1"/>
  <c r="AD495" i="1"/>
  <c r="AM615" i="1"/>
  <c r="AX425" i="1"/>
  <c r="AG666" i="1"/>
  <c r="AT180" i="1"/>
  <c r="AO675" i="1"/>
  <c r="AF54" i="1"/>
  <c r="AC16" i="1"/>
  <c r="AO49" i="1"/>
  <c r="AC345" i="1"/>
  <c r="AO402" i="1"/>
  <c r="AD528" i="1"/>
  <c r="AH70" i="1"/>
  <c r="AN272" i="1"/>
  <c r="AC436" i="1"/>
  <c r="AD397" i="1"/>
  <c r="AU368" i="1"/>
  <c r="AO676" i="1"/>
  <c r="AW89" i="1"/>
  <c r="AQ212" i="1"/>
  <c r="AU219" i="1"/>
  <c r="AR408" i="1"/>
  <c r="AK44" i="1"/>
  <c r="AT420" i="1"/>
  <c r="AN281" i="1"/>
  <c r="AG618" i="1"/>
  <c r="AG28" i="1"/>
  <c r="AB186" i="1"/>
  <c r="AJ263" i="1"/>
  <c r="AK310" i="1"/>
  <c r="AR332" i="1"/>
  <c r="AJ600" i="1"/>
  <c r="AB654" i="1"/>
  <c r="AV323" i="1"/>
  <c r="AP196" i="1"/>
  <c r="AW386" i="1"/>
  <c r="AS386" i="1"/>
  <c r="AV137" i="1"/>
  <c r="AD621" i="1"/>
  <c r="AH190" i="1"/>
  <c r="AG357" i="1"/>
  <c r="AT162" i="1"/>
  <c r="AD285" i="1"/>
  <c r="AL513" i="1"/>
  <c r="AW513" i="1"/>
  <c r="AP81" i="1"/>
  <c r="AJ382" i="1"/>
  <c r="AR381" i="1"/>
  <c r="AT188" i="1"/>
  <c r="AB356" i="1"/>
  <c r="AE356" i="1"/>
  <c r="AX351" i="1"/>
  <c r="AJ21" i="1"/>
  <c r="AX7" i="1"/>
  <c r="AD328" i="1"/>
  <c r="AS268" i="1"/>
  <c r="AE94" i="1"/>
  <c r="AO164" i="1"/>
  <c r="AL468" i="1"/>
  <c r="AN77" i="1"/>
  <c r="AW322" i="1"/>
  <c r="AE645" i="1"/>
  <c r="AM645" i="1"/>
  <c r="AN308" i="1"/>
  <c r="AV55" i="1"/>
  <c r="AB23" i="1"/>
  <c r="AT53" i="1"/>
  <c r="AC53" i="1"/>
  <c r="AB65" i="1"/>
  <c r="AR446" i="1"/>
  <c r="AR532" i="1"/>
  <c r="AQ73" i="1"/>
  <c r="AR218" i="1"/>
  <c r="AR437" i="1"/>
  <c r="AH437" i="1"/>
  <c r="AH200" i="1"/>
  <c r="AW200" i="1"/>
  <c r="AM200" i="1"/>
  <c r="AL443" i="1"/>
  <c r="AQ443" i="1"/>
  <c r="AE443" i="1"/>
  <c r="AS417" i="1"/>
  <c r="AL417" i="1"/>
  <c r="AP595" i="1"/>
  <c r="AJ595" i="1"/>
  <c r="AN595" i="1"/>
  <c r="AG595" i="1"/>
  <c r="AX481" i="1"/>
  <c r="AV481" i="1"/>
  <c r="AH481" i="1"/>
  <c r="AN17" i="1"/>
  <c r="AJ17" i="1"/>
  <c r="AW17" i="1"/>
  <c r="AV132" i="1"/>
  <c r="AS132" i="1"/>
  <c r="AQ132" i="1"/>
  <c r="AO132" i="1"/>
  <c r="AR239" i="1"/>
  <c r="AN239" i="1"/>
  <c r="AL239" i="1"/>
  <c r="AP239" i="1"/>
  <c r="AP336" i="1"/>
  <c r="AL336" i="1"/>
  <c r="AC336" i="1"/>
  <c r="AD605" i="1"/>
  <c r="AP605" i="1"/>
  <c r="AV605" i="1"/>
  <c r="AB431" i="1"/>
  <c r="AK431" i="1"/>
  <c r="AE431" i="1"/>
  <c r="AC431" i="1"/>
  <c r="AL142" i="1"/>
  <c r="AJ142" i="1"/>
  <c r="AF142" i="1"/>
  <c r="AB423" i="1"/>
  <c r="AM423" i="1"/>
  <c r="AK423" i="1"/>
  <c r="AF279" i="1"/>
  <c r="AO279" i="1"/>
  <c r="AL279" i="1"/>
  <c r="AJ622" i="1"/>
  <c r="AE622" i="1"/>
  <c r="AT622" i="1"/>
  <c r="AH313" i="1"/>
  <c r="AU313" i="1"/>
  <c r="AC313" i="1"/>
  <c r="AG292" i="1"/>
  <c r="AK292" i="1"/>
  <c r="AI292" i="1"/>
  <c r="AD292" i="1"/>
  <c r="AB502" i="1"/>
  <c r="AE502" i="1"/>
  <c r="AD502" i="1"/>
  <c r="AX32" i="1"/>
  <c r="AL32" i="1"/>
  <c r="AI32" i="1"/>
  <c r="AB92" i="1"/>
  <c r="AW92" i="1"/>
  <c r="AU92" i="1"/>
  <c r="AN227" i="1"/>
  <c r="AX227" i="1"/>
  <c r="AB227" i="1"/>
  <c r="AJ265" i="1"/>
  <c r="AI265" i="1"/>
  <c r="AE265" i="1"/>
  <c r="AD373" i="1"/>
  <c r="AN373" i="1"/>
  <c r="AE373" i="1"/>
  <c r="AJ348" i="1"/>
  <c r="AQ348" i="1"/>
  <c r="AF348" i="1"/>
  <c r="AM348" i="1"/>
  <c r="AI456" i="1"/>
  <c r="AL456" i="1"/>
  <c r="AD474" i="1"/>
  <c r="AF474" i="1"/>
  <c r="AJ474" i="1"/>
  <c r="AV474" i="1"/>
  <c r="AC474" i="1"/>
  <c r="AB571" i="1"/>
  <c r="AE571" i="1"/>
  <c r="AU571" i="1"/>
  <c r="AO646" i="1"/>
  <c r="AU646" i="1"/>
  <c r="AL646" i="1"/>
  <c r="AJ646" i="1"/>
  <c r="AK390" i="1"/>
  <c r="AL643" i="1"/>
  <c r="AC643" i="1"/>
  <c r="AR643" i="1"/>
  <c r="AT591" i="1"/>
  <c r="AS591" i="1"/>
  <c r="AO591" i="1"/>
  <c r="AW464" i="1"/>
  <c r="AS464" i="1"/>
  <c r="AP464" i="1"/>
  <c r="AN38" i="1"/>
  <c r="AI38" i="1"/>
  <c r="AH634" i="1"/>
  <c r="AT634" i="1"/>
  <c r="AD634" i="1"/>
  <c r="AD160" i="1"/>
  <c r="AS160" i="1"/>
  <c r="AW160" i="1"/>
  <c r="AL37" i="1"/>
  <c r="AP37" i="1"/>
  <c r="AG37" i="1"/>
  <c r="AU458" i="1"/>
  <c r="AJ458" i="1"/>
  <c r="AQ458" i="1"/>
  <c r="AL392" i="1"/>
  <c r="AW392" i="1"/>
  <c r="AR392" i="1"/>
  <c r="AL430" i="1"/>
  <c r="AK430" i="1"/>
  <c r="AQ430" i="1"/>
  <c r="AX430" i="1"/>
  <c r="AP242" i="1"/>
  <c r="AV242" i="1"/>
  <c r="AB637" i="1"/>
  <c r="AO637" i="1"/>
  <c r="AU637" i="1"/>
  <c r="AD579" i="1"/>
  <c r="AK579" i="1"/>
  <c r="AO210" i="1"/>
  <c r="AH210" i="1"/>
  <c r="AP98" i="1"/>
  <c r="AR98" i="1"/>
  <c r="AE98" i="1"/>
  <c r="AO451" i="1"/>
  <c r="AW451" i="1"/>
  <c r="AH208" i="1"/>
  <c r="AD208" i="1"/>
  <c r="AV515" i="1"/>
  <c r="AH515" i="1"/>
  <c r="AN546" i="1"/>
  <c r="AI546" i="1"/>
  <c r="AU374" i="1"/>
  <c r="AK374" i="1"/>
  <c r="AP518" i="1"/>
  <c r="AT518" i="1"/>
  <c r="AQ518" i="1"/>
  <c r="AD512" i="1"/>
  <c r="AT512" i="1"/>
  <c r="AH225" i="1"/>
  <c r="AW225" i="1"/>
  <c r="AC225" i="1"/>
  <c r="AV80" i="1"/>
  <c r="AL80" i="1"/>
  <c r="AE560" i="1"/>
  <c r="AC560" i="1"/>
  <c r="AS560" i="1"/>
  <c r="AD585" i="1"/>
  <c r="AG585" i="1"/>
  <c r="AP387" i="1"/>
  <c r="AF387" i="1"/>
  <c r="AL387" i="1"/>
  <c r="AJ387" i="1"/>
  <c r="AH491" i="1"/>
  <c r="AI491" i="1"/>
  <c r="AJ491" i="1"/>
  <c r="AT179" i="1"/>
  <c r="AI179" i="1"/>
  <c r="AO480" i="1"/>
  <c r="AN480" i="1"/>
  <c r="AQ657" i="1"/>
  <c r="AN657" i="1"/>
  <c r="AT27" i="1"/>
  <c r="AK27" i="1"/>
  <c r="AS27" i="1"/>
  <c r="AR8" i="1"/>
  <c r="AN8" i="1"/>
  <c r="AM8" i="1"/>
  <c r="AE8" i="1"/>
  <c r="AJ358" i="1"/>
  <c r="AX358" i="1"/>
  <c r="AC358" i="1"/>
  <c r="AP305" i="1"/>
  <c r="AJ305" i="1"/>
  <c r="AO305" i="1"/>
  <c r="AO96" i="1"/>
  <c r="AQ96" i="1"/>
  <c r="AH319" i="1"/>
  <c r="AT319" i="1"/>
  <c r="AC319" i="1"/>
  <c r="AE319" i="1"/>
  <c r="AO473" i="1"/>
  <c r="AK473" i="1"/>
  <c r="AC473" i="1"/>
  <c r="AH484" i="1"/>
  <c r="AR141" i="1"/>
  <c r="AO141" i="1"/>
  <c r="AM450" i="1"/>
  <c r="AN450" i="1"/>
  <c r="AL276" i="1"/>
  <c r="AR276" i="1"/>
  <c r="AC276" i="1"/>
  <c r="AN672" i="1"/>
  <c r="AG672" i="1"/>
  <c r="AB672" i="1"/>
  <c r="AK275" i="1"/>
  <c r="AC362" i="1"/>
  <c r="AC380" i="1"/>
  <c r="AH497" i="1"/>
  <c r="AV330" i="1"/>
  <c r="AB173" i="1"/>
  <c r="AX125" i="1"/>
  <c r="AW345" i="1"/>
  <c r="AL528" i="1"/>
  <c r="AP272" i="1"/>
  <c r="AK436" i="1"/>
  <c r="AJ150" i="1"/>
  <c r="AE212" i="1"/>
  <c r="AN408" i="1"/>
  <c r="AJ44" i="1"/>
  <c r="AW44" i="1"/>
  <c r="AV28" i="1"/>
  <c r="AS186" i="1"/>
  <c r="AW654" i="1"/>
  <c r="AF323" i="1"/>
  <c r="AB162" i="1"/>
  <c r="AV291" i="1"/>
  <c r="AC188" i="1"/>
  <c r="AH7" i="1"/>
  <c r="AO268" i="1"/>
  <c r="AP252" i="1"/>
  <c r="AF55" i="1"/>
  <c r="AH65" i="1"/>
  <c r="AE446" i="1"/>
  <c r="AG532" i="1"/>
  <c r="AS200" i="1"/>
  <c r="AT443" i="1"/>
  <c r="AE417" i="1"/>
  <c r="AK595" i="1"/>
  <c r="AG481" i="1"/>
  <c r="AN132" i="1"/>
  <c r="AX132" i="1"/>
  <c r="AJ239" i="1"/>
  <c r="AX336" i="1"/>
  <c r="AU605" i="1"/>
  <c r="AT431" i="1"/>
  <c r="AH142" i="1"/>
  <c r="AI142" i="1"/>
  <c r="AI423" i="1"/>
  <c r="AN279" i="1"/>
  <c r="AD622" i="1"/>
  <c r="AI622" i="1"/>
  <c r="AI313" i="1"/>
  <c r="AT502" i="1"/>
  <c r="AC32" i="1"/>
  <c r="AO227" i="1"/>
  <c r="AK227" i="1"/>
  <c r="AB373" i="1"/>
  <c r="AR348" i="1"/>
  <c r="AD348" i="1"/>
  <c r="AT456" i="1"/>
  <c r="AU474" i="1"/>
  <c r="AI646" i="1"/>
  <c r="AD646" i="1"/>
  <c r="AQ390" i="1"/>
  <c r="AX643" i="1"/>
  <c r="AK591" i="1"/>
  <c r="AX464" i="1"/>
  <c r="AD38" i="1"/>
  <c r="AW38" i="1"/>
  <c r="AI634" i="1"/>
  <c r="AC37" i="1"/>
  <c r="AG242" i="1"/>
  <c r="AK210" i="1"/>
  <c r="AT98" i="1"/>
  <c r="AP451" i="1"/>
  <c r="AE451" i="1"/>
  <c r="AR208" i="1"/>
  <c r="AT208" i="1"/>
  <c r="AK515" i="1"/>
  <c r="AU546" i="1"/>
  <c r="AI374" i="1"/>
  <c r="AW518" i="1"/>
  <c r="AR80" i="1"/>
  <c r="AU80" i="1"/>
  <c r="AB560" i="1"/>
  <c r="AL585" i="1"/>
  <c r="AW387" i="1"/>
  <c r="AV491" i="1"/>
  <c r="AS491" i="1"/>
  <c r="AS179" i="1"/>
  <c r="AE480" i="1"/>
  <c r="AS657" i="1"/>
  <c r="AM657" i="1"/>
  <c r="AC27" i="1"/>
  <c r="AF8" i="1"/>
  <c r="AS8" i="1"/>
  <c r="AL358" i="1"/>
  <c r="AI305" i="1"/>
  <c r="AP319" i="1"/>
  <c r="AS319" i="1"/>
  <c r="AM473" i="1"/>
  <c r="AL484" i="1"/>
  <c r="AS484" i="1"/>
  <c r="AJ141" i="1"/>
  <c r="AC141" i="1"/>
  <c r="AQ276" i="1"/>
  <c r="AQ672" i="1"/>
  <c r="AL524" i="1"/>
  <c r="AB524" i="1"/>
  <c r="AJ534" i="1"/>
  <c r="AT58" i="1"/>
  <c r="AF58" i="1"/>
  <c r="AI33" i="1"/>
  <c r="AI56" i="1"/>
  <c r="AU66" i="1"/>
  <c r="AH66" i="1"/>
  <c r="AD403" i="1"/>
  <c r="AF401" i="1"/>
  <c r="AV401" i="1"/>
  <c r="AF444" i="1"/>
  <c r="AV444" i="1"/>
  <c r="AU74" i="1"/>
  <c r="AI74" i="1"/>
  <c r="AP248" i="1"/>
  <c r="AR248" i="1"/>
  <c r="AE248" i="1"/>
  <c r="AH418" i="1"/>
  <c r="AV418" i="1"/>
  <c r="AS418" i="1"/>
  <c r="AP205" i="1"/>
  <c r="AD205" i="1"/>
  <c r="AQ205" i="1"/>
  <c r="AK205" i="1"/>
  <c r="AN269" i="1"/>
  <c r="AM269" i="1"/>
  <c r="AU536" i="1"/>
  <c r="AP536" i="1"/>
  <c r="AQ536" i="1"/>
  <c r="AL536" i="1"/>
  <c r="AB656" i="1"/>
  <c r="AG656" i="1"/>
  <c r="AU656" i="1"/>
  <c r="AD628" i="1"/>
  <c r="AU628" i="1"/>
  <c r="AF628" i="1"/>
  <c r="AT104" i="1"/>
  <c r="AR104" i="1"/>
  <c r="AC104" i="1"/>
  <c r="AE151" i="1"/>
  <c r="AC151" i="1"/>
  <c r="AG241" i="1"/>
  <c r="AL241" i="1"/>
  <c r="AR241" i="1"/>
  <c r="AR231" i="1"/>
  <c r="AT231" i="1"/>
  <c r="AP662" i="1"/>
  <c r="AL662" i="1"/>
  <c r="AC662" i="1"/>
  <c r="AS496" i="1"/>
  <c r="AB496" i="1"/>
  <c r="AF496" i="1"/>
  <c r="AB170" i="1"/>
  <c r="AQ170" i="1"/>
  <c r="AN243" i="1"/>
  <c r="AU243" i="1"/>
  <c r="AI243" i="1"/>
  <c r="AV331" i="1"/>
  <c r="AB331" i="1"/>
  <c r="AI331" i="1"/>
  <c r="AH453" i="1"/>
  <c r="AX453" i="1"/>
  <c r="AJ247" i="1"/>
  <c r="AN247" i="1"/>
  <c r="AL377" i="1"/>
  <c r="AB377" i="1"/>
  <c r="AF377" i="1"/>
  <c r="AJ511" i="1"/>
  <c r="AC511" i="1"/>
  <c r="AT511" i="1"/>
  <c r="AO511" i="1"/>
  <c r="AB31" i="1"/>
  <c r="AF31" i="1"/>
  <c r="AM31" i="1"/>
  <c r="AR144" i="1"/>
  <c r="AG144" i="1"/>
  <c r="AM144" i="1"/>
  <c r="AK338" i="1"/>
  <c r="AQ338" i="1"/>
  <c r="AO338" i="1"/>
  <c r="AP307" i="1"/>
  <c r="AV307" i="1"/>
  <c r="AB344" i="1"/>
  <c r="AO344" i="1"/>
  <c r="AV344" i="1"/>
  <c r="AK344" i="1"/>
  <c r="AP460" i="1"/>
  <c r="AH460" i="1"/>
  <c r="AV483" i="1"/>
  <c r="AS483" i="1"/>
  <c r="AB483" i="1"/>
  <c r="AU573" i="1"/>
  <c r="AW573" i="1"/>
  <c r="AH573" i="1"/>
  <c r="AF623" i="1"/>
  <c r="AB623" i="1"/>
  <c r="AN452" i="1"/>
  <c r="AB452" i="1"/>
  <c r="AC452" i="1"/>
  <c r="AL640" i="1"/>
  <c r="AK640" i="1"/>
  <c r="AO640" i="1"/>
  <c r="AP327" i="1"/>
  <c r="AD327" i="1"/>
  <c r="AG327" i="1"/>
  <c r="AI213" i="1"/>
  <c r="AN213" i="1"/>
  <c r="AD213" i="1"/>
  <c r="AT11" i="1"/>
  <c r="AH11" i="1"/>
  <c r="AW11" i="1"/>
  <c r="AO11" i="1"/>
  <c r="AP169" i="1"/>
  <c r="AN169" i="1"/>
  <c r="AI169" i="1"/>
  <c r="AE569" i="1"/>
  <c r="AF569" i="1"/>
  <c r="AQ569" i="1"/>
  <c r="AX583" i="1"/>
  <c r="AJ583" i="1"/>
  <c r="AU583" i="1"/>
  <c r="AB583" i="1"/>
  <c r="AE580" i="1"/>
  <c r="AH580" i="1"/>
  <c r="AP580" i="1"/>
  <c r="AB302" i="1"/>
  <c r="AO302" i="1"/>
  <c r="AL302" i="1"/>
  <c r="AH302" i="1"/>
  <c r="AC647" i="1"/>
  <c r="AI619" i="1"/>
  <c r="AM619" i="1"/>
  <c r="AM229" i="1"/>
  <c r="AS229" i="1"/>
  <c r="AP100" i="1"/>
  <c r="AM100" i="1"/>
  <c r="AF100" i="1"/>
  <c r="AO587" i="1"/>
  <c r="AU587" i="1"/>
  <c r="AW224" i="1"/>
  <c r="AB224" i="1"/>
  <c r="AH224" i="1"/>
  <c r="AM544" i="1"/>
  <c r="AD544" i="1"/>
  <c r="AB552" i="1"/>
  <c r="AW552" i="1"/>
  <c r="AH597" i="1"/>
  <c r="AQ416" i="1"/>
  <c r="AE608" i="1"/>
  <c r="AO253" i="1"/>
  <c r="AE84" i="1"/>
  <c r="AP539" i="1"/>
  <c r="AT281" i="1"/>
  <c r="AR186" i="1"/>
  <c r="AX190" i="1"/>
  <c r="AT625" i="1"/>
  <c r="AS328" i="1"/>
  <c r="AL318" i="1"/>
  <c r="AV214" i="1"/>
  <c r="AD468" i="1"/>
  <c r="AI55" i="1"/>
  <c r="AD53" i="1"/>
  <c r="AW352" i="1"/>
  <c r="AG73" i="1"/>
  <c r="AI437" i="1"/>
  <c r="AR200" i="1"/>
  <c r="AS443" i="1"/>
  <c r="AH417" i="1"/>
  <c r="AT595" i="1"/>
  <c r="AD481" i="1"/>
  <c r="AV17" i="1"/>
  <c r="AQ17" i="1"/>
  <c r="AU239" i="1"/>
  <c r="AH336" i="1"/>
  <c r="AT336" i="1"/>
  <c r="AL605" i="1"/>
  <c r="AN605" i="1"/>
  <c r="AS431" i="1"/>
  <c r="AU142" i="1"/>
  <c r="AG423" i="1"/>
  <c r="AV423" i="1"/>
  <c r="AG313" i="1"/>
  <c r="AN292" i="1"/>
  <c r="AQ292" i="1"/>
  <c r="AJ502" i="1"/>
  <c r="AX502" i="1"/>
  <c r="AK32" i="1"/>
  <c r="AH265" i="1"/>
  <c r="AV373" i="1"/>
  <c r="AB348" i="1"/>
  <c r="AL348" i="1"/>
  <c r="AQ456" i="1"/>
  <c r="AM456" i="1"/>
  <c r="AW474" i="1"/>
  <c r="AQ474" i="1"/>
  <c r="AQ571" i="1"/>
  <c r="AD571" i="1"/>
  <c r="AV390" i="1"/>
  <c r="AB643" i="1"/>
  <c r="AI591" i="1"/>
  <c r="AK464" i="1"/>
  <c r="AU38" i="1"/>
  <c r="AW634" i="1"/>
  <c r="AS634" i="1"/>
  <c r="AM160" i="1"/>
  <c r="AP160" i="1"/>
  <c r="AR37" i="1"/>
  <c r="AK458" i="1"/>
  <c r="AI458" i="1"/>
  <c r="AN392" i="1"/>
  <c r="AI392" i="1"/>
  <c r="AV430" i="1"/>
  <c r="AM430" i="1"/>
  <c r="AO242" i="1"/>
  <c r="AE637" i="1"/>
  <c r="AK637" i="1"/>
  <c r="AR579" i="1"/>
  <c r="AW210" i="1"/>
  <c r="AE210" i="1"/>
  <c r="AB98" i="1"/>
  <c r="AD451" i="1"/>
  <c r="AB208" i="1"/>
  <c r="AQ208" i="1"/>
  <c r="AQ515" i="1"/>
  <c r="AS546" i="1"/>
  <c r="AG546" i="1"/>
  <c r="AC546" i="1"/>
  <c r="AV374" i="1"/>
  <c r="AG374" i="1"/>
  <c r="AS518" i="1"/>
  <c r="AC518" i="1"/>
  <c r="AO512" i="1"/>
  <c r="AV512" i="1"/>
  <c r="AG225" i="1"/>
  <c r="AI80" i="1"/>
  <c r="AN560" i="1"/>
  <c r="AX585" i="1"/>
  <c r="AF585" i="1"/>
  <c r="AE387" i="1"/>
  <c r="AF491" i="1"/>
  <c r="AM491" i="1"/>
  <c r="AR179" i="1"/>
  <c r="AG480" i="1"/>
  <c r="AX27" i="1"/>
  <c r="AL8" i="1"/>
  <c r="AT358" i="1"/>
  <c r="AF305" i="1"/>
  <c r="AU96" i="1"/>
  <c r="AU319" i="1"/>
  <c r="AX473" i="1"/>
  <c r="AP484" i="1"/>
  <c r="AQ141" i="1"/>
  <c r="AX450" i="1"/>
  <c r="AT276" i="1"/>
  <c r="AN276" i="1"/>
  <c r="AN524" i="1"/>
  <c r="AB534" i="1"/>
  <c r="AL58" i="1"/>
  <c r="AE58" i="1"/>
  <c r="AX33" i="1"/>
  <c r="AH56" i="1"/>
  <c r="AE66" i="1"/>
  <c r="AX403" i="1"/>
  <c r="AB403" i="1"/>
  <c r="AD401" i="1"/>
  <c r="AK401" i="1"/>
  <c r="AD444" i="1"/>
  <c r="AL444" i="1"/>
  <c r="AM74" i="1"/>
  <c r="AS74" i="1"/>
  <c r="AX74" i="1"/>
  <c r="AH248" i="1"/>
  <c r="AI248" i="1"/>
  <c r="AV248" i="1"/>
  <c r="AT418" i="1"/>
  <c r="AX418" i="1"/>
  <c r="AM418" i="1"/>
  <c r="AP418" i="1"/>
  <c r="AH205" i="1"/>
  <c r="AC205" i="1"/>
  <c r="AF269" i="1"/>
  <c r="AC269" i="1"/>
  <c r="AS269" i="1"/>
  <c r="AM536" i="1"/>
  <c r="AH536" i="1"/>
  <c r="AD536" i="1"/>
  <c r="AQ656" i="1"/>
  <c r="AN656" i="1"/>
  <c r="AS656" i="1"/>
  <c r="AQ628" i="1"/>
  <c r="AX628" i="1"/>
  <c r="AI628" i="1"/>
  <c r="AL104" i="1"/>
  <c r="AG104" i="1"/>
  <c r="AW104" i="1"/>
  <c r="AV151" i="1"/>
  <c r="AQ151" i="1"/>
  <c r="AT151" i="1"/>
  <c r="AX241" i="1"/>
  <c r="AC241" i="1"/>
  <c r="AI241" i="1"/>
  <c r="AJ231" i="1"/>
  <c r="AI231" i="1"/>
  <c r="AP231" i="1"/>
  <c r="AH662" i="1"/>
  <c r="AD662" i="1"/>
  <c r="AU662" i="1"/>
  <c r="AO662" i="1"/>
  <c r="AJ496" i="1"/>
  <c r="AU496" i="1"/>
  <c r="AV170" i="1"/>
  <c r="AU170" i="1"/>
  <c r="AG170" i="1"/>
  <c r="AX170" i="1"/>
  <c r="AE243" i="1"/>
  <c r="AL243" i="1"/>
  <c r="AX331" i="1"/>
  <c r="AN331" i="1"/>
  <c r="AC331" i="1"/>
  <c r="AE331" i="1"/>
  <c r="AW453" i="1"/>
  <c r="AR453" i="1"/>
  <c r="AB247" i="1"/>
  <c r="AE247" i="1"/>
  <c r="AT247" i="1"/>
  <c r="AD377" i="1"/>
  <c r="AQ377" i="1"/>
  <c r="AW377" i="1"/>
  <c r="AB511" i="1"/>
  <c r="AM511" i="1"/>
  <c r="AH511" i="1"/>
  <c r="AT31" i="1"/>
  <c r="AK31" i="1"/>
  <c r="AJ144" i="1"/>
  <c r="AX144" i="1"/>
  <c r="AD144" i="1"/>
  <c r="AT338" i="1"/>
  <c r="AC338" i="1"/>
  <c r="AI338" i="1"/>
  <c r="AV338" i="1"/>
  <c r="AM338" i="1"/>
  <c r="AH307" i="1"/>
  <c r="AN307" i="1"/>
  <c r="AK307" i="1"/>
  <c r="AR307" i="1"/>
  <c r="AF344" i="1"/>
  <c r="AM344" i="1"/>
  <c r="AG460" i="1"/>
  <c r="AT460" i="1"/>
  <c r="AD460" i="1"/>
  <c r="AN483" i="1"/>
  <c r="AI483" i="1"/>
  <c r="AT483" i="1"/>
  <c r="AM573" i="1"/>
  <c r="AL573" i="1"/>
  <c r="AQ573" i="1"/>
  <c r="AS623" i="1"/>
  <c r="AF452" i="1"/>
  <c r="AX452" i="1"/>
  <c r="AU452" i="1"/>
  <c r="AD640" i="1"/>
  <c r="AU640" i="1"/>
  <c r="AE640" i="1"/>
  <c r="AH327" i="1"/>
  <c r="AR327" i="1"/>
  <c r="AU327" i="1"/>
  <c r="AX213" i="1"/>
  <c r="AF213" i="1"/>
  <c r="AS213" i="1"/>
  <c r="AL11" i="1"/>
  <c r="AV11" i="1"/>
  <c r="AG11" i="1"/>
  <c r="AH169" i="1"/>
  <c r="AC169" i="1"/>
  <c r="AV169" i="1"/>
  <c r="AO569" i="1"/>
  <c r="AN569" i="1"/>
  <c r="AP583" i="1"/>
  <c r="AF583" i="1"/>
  <c r="AM583" i="1"/>
  <c r="AX580" i="1"/>
  <c r="AB580" i="1"/>
  <c r="AD302" i="1"/>
  <c r="AV647" i="1"/>
  <c r="AT647" i="1"/>
  <c r="AR647" i="1"/>
  <c r="AV619" i="1"/>
  <c r="AR619" i="1"/>
  <c r="AC619" i="1"/>
  <c r="AP229" i="1"/>
  <c r="AD229" i="1"/>
  <c r="AI229" i="1"/>
  <c r="AH100" i="1"/>
  <c r="AB100" i="1"/>
  <c r="AS100" i="1"/>
  <c r="AE587" i="1"/>
  <c r="AJ587" i="1"/>
  <c r="AM587" i="1"/>
  <c r="AN224" i="1"/>
  <c r="AP224" i="1"/>
  <c r="AE544" i="1"/>
  <c r="AX544" i="1"/>
  <c r="AO552" i="1"/>
  <c r="AL552" i="1"/>
  <c r="AS552" i="1"/>
  <c r="AS514" i="1"/>
  <c r="AG514" i="1"/>
  <c r="AO514" i="1"/>
  <c r="AI514" i="1"/>
  <c r="AQ550" i="1"/>
  <c r="AD550" i="1"/>
  <c r="AJ554" i="1"/>
  <c r="AE554" i="1"/>
  <c r="AC554" i="1"/>
  <c r="AT554" i="1"/>
  <c r="AM487" i="1"/>
  <c r="AD487" i="1"/>
  <c r="AD130" i="1"/>
  <c r="AX130" i="1"/>
  <c r="AD293" i="1"/>
  <c r="AG293" i="1"/>
  <c r="AB293" i="1"/>
  <c r="AV624" i="1"/>
  <c r="AO624" i="1"/>
  <c r="AU624" i="1"/>
  <c r="AD492" i="1"/>
  <c r="AM492" i="1"/>
  <c r="AH492" i="1"/>
  <c r="AF651" i="1"/>
  <c r="AU651" i="1"/>
  <c r="AM651" i="1"/>
  <c r="AD477" i="1"/>
  <c r="AF477" i="1"/>
  <c r="AK477" i="1"/>
  <c r="AR655" i="1"/>
  <c r="AE655" i="1"/>
  <c r="AH655" i="1"/>
  <c r="AD9" i="1"/>
  <c r="AI9" i="1"/>
  <c r="AG41" i="1"/>
  <c r="AV18" i="1"/>
  <c r="AR18" i="1"/>
  <c r="AO18" i="1"/>
  <c r="AE18" i="1"/>
  <c r="AX384" i="1"/>
  <c r="AU384" i="1"/>
  <c r="AN312" i="1"/>
  <c r="AX312" i="1"/>
  <c r="AG312" i="1"/>
  <c r="AC312" i="1"/>
  <c r="AN128" i="1"/>
  <c r="AX128" i="1"/>
  <c r="AO128" i="1"/>
  <c r="AK346" i="1"/>
  <c r="AP346" i="1"/>
  <c r="AU346" i="1"/>
  <c r="AQ563" i="1"/>
  <c r="AC563" i="1"/>
  <c r="AE563" i="1"/>
  <c r="AJ317" i="1"/>
  <c r="AU317" i="1"/>
  <c r="AX504" i="1"/>
  <c r="AP470" i="1"/>
  <c r="AG299" i="1"/>
  <c r="AR129" i="1"/>
  <c r="AE316" i="1"/>
  <c r="AC402" i="1"/>
  <c r="AW368" i="1"/>
  <c r="AO150" i="1"/>
  <c r="AF618" i="1"/>
  <c r="AG332" i="1"/>
  <c r="AS488" i="1"/>
  <c r="AT621" i="1"/>
  <c r="AN287" i="1"/>
  <c r="AM285" i="1"/>
  <c r="AW382" i="1"/>
  <c r="AU498" i="1"/>
  <c r="AT328" i="1"/>
  <c r="AC318" i="1"/>
  <c r="AV468" i="1"/>
  <c r="AI252" i="1"/>
  <c r="AR65" i="1"/>
  <c r="AC352" i="1"/>
  <c r="AO437" i="1"/>
  <c r="AB200" i="1"/>
  <c r="AK200" i="1"/>
  <c r="AC200" i="1"/>
  <c r="AO443" i="1"/>
  <c r="AW417" i="1"/>
  <c r="AG417" i="1"/>
  <c r="AM595" i="1"/>
  <c r="AQ481" i="1"/>
  <c r="AF17" i="1"/>
  <c r="AK17" i="1"/>
  <c r="AW132" i="1"/>
  <c r="AC239" i="1"/>
  <c r="AO336" i="1"/>
  <c r="AD336" i="1"/>
  <c r="AS605" i="1"/>
  <c r="AO431" i="1"/>
  <c r="AC142" i="1"/>
  <c r="AO142" i="1"/>
  <c r="AD423" i="1"/>
  <c r="AI279" i="1"/>
  <c r="AU279" i="1"/>
  <c r="AC622" i="1"/>
  <c r="AT313" i="1"/>
  <c r="AP502" i="1"/>
  <c r="AB32" i="1"/>
  <c r="AW32" i="1"/>
  <c r="AH92" i="1"/>
  <c r="AL92" i="1"/>
  <c r="AJ227" i="1"/>
  <c r="AF373" i="1"/>
  <c r="AO348" i="1"/>
  <c r="AO456" i="1"/>
  <c r="AG456" i="1"/>
  <c r="AW571" i="1"/>
  <c r="AG390" i="1"/>
  <c r="AD390" i="1"/>
  <c r="AI643" i="1"/>
  <c r="AG591" i="1"/>
  <c r="AH464" i="1"/>
  <c r="AR38" i="1"/>
  <c r="AB634" i="1"/>
  <c r="AB160" i="1"/>
  <c r="AQ37" i="1"/>
  <c r="AB458" i="1"/>
  <c r="AH392" i="1"/>
  <c r="AE242" i="1"/>
  <c r="AD637" i="1"/>
  <c r="AM579" i="1"/>
  <c r="AP579" i="1"/>
  <c r="AG210" i="1"/>
  <c r="AC210" i="1"/>
  <c r="AB451" i="1"/>
  <c r="AB515" i="1"/>
  <c r="AU515" i="1"/>
  <c r="AF374" i="1"/>
  <c r="AT80" i="1"/>
  <c r="AW560" i="1"/>
  <c r="AH585" i="1"/>
  <c r="AC585" i="1"/>
  <c r="AU387" i="1"/>
  <c r="AX179" i="1"/>
  <c r="AM480" i="1"/>
  <c r="AH27" i="1"/>
  <c r="AS358" i="1"/>
  <c r="AB358" i="1"/>
  <c r="AE305" i="1"/>
  <c r="AB96" i="1"/>
  <c r="AV473" i="1"/>
  <c r="AU473" i="1"/>
  <c r="AI484" i="1"/>
  <c r="AO484" i="1"/>
  <c r="AX141" i="1"/>
  <c r="AK450" i="1"/>
  <c r="AI450" i="1"/>
  <c r="AR450" i="1"/>
  <c r="AD276" i="1"/>
  <c r="AW276" i="1"/>
  <c r="AE672" i="1"/>
  <c r="AQ524" i="1"/>
  <c r="AC534" i="1"/>
  <c r="AR58" i="1"/>
  <c r="AW58" i="1"/>
  <c r="AN33" i="1"/>
  <c r="AW33" i="1"/>
  <c r="AV56" i="1"/>
  <c r="AS66" i="1"/>
  <c r="AO66" i="1"/>
  <c r="AO403" i="1"/>
  <c r="AM403" i="1"/>
  <c r="AN401" i="1"/>
  <c r="AI401" i="1"/>
  <c r="AW444" i="1"/>
  <c r="AU444" i="1"/>
  <c r="AJ444" i="1"/>
  <c r="AE74" i="1"/>
  <c r="AK74" i="1"/>
  <c r="AP74" i="1"/>
  <c r="AT248" i="1"/>
  <c r="AQ248" i="1"/>
  <c r="AM248" i="1"/>
  <c r="AL418" i="1"/>
  <c r="AO418" i="1"/>
  <c r="AC418" i="1"/>
  <c r="AJ418" i="1"/>
  <c r="AV205" i="1"/>
  <c r="AS205" i="1"/>
  <c r="AW205" i="1"/>
  <c r="AR269" i="1"/>
  <c r="AW269" i="1"/>
  <c r="AH269" i="1"/>
  <c r="AE536" i="1"/>
  <c r="AV536" i="1"/>
  <c r="AT656" i="1"/>
  <c r="AI656" i="1"/>
  <c r="AM656" i="1"/>
  <c r="AV656" i="1"/>
  <c r="AH628" i="1"/>
  <c r="AK628" i="1"/>
  <c r="AP628" i="1"/>
  <c r="AD104" i="1"/>
  <c r="AM104" i="1"/>
  <c r="AN151" i="1"/>
  <c r="AH151" i="1"/>
  <c r="AW151" i="1"/>
  <c r="AK151" i="1"/>
  <c r="AO241" i="1"/>
  <c r="AQ241" i="1"/>
  <c r="AB231" i="1"/>
  <c r="AW231" i="1"/>
  <c r="AE231" i="1"/>
  <c r="AI662" i="1"/>
  <c r="AB662" i="1"/>
  <c r="AQ496" i="1"/>
  <c r="AP496" i="1"/>
  <c r="AR496" i="1"/>
  <c r="AN170" i="1"/>
  <c r="AK170" i="1"/>
  <c r="AM170" i="1"/>
  <c r="AX243" i="1"/>
  <c r="AC243" i="1"/>
  <c r="AP331" i="1"/>
  <c r="AF331" i="1"/>
  <c r="AU331" i="1"/>
  <c r="AT453" i="1"/>
  <c r="AM453" i="1"/>
  <c r="AG453" i="1"/>
  <c r="AQ453" i="1"/>
  <c r="AP247" i="1"/>
  <c r="AV247" i="1"/>
  <c r="AK247" i="1"/>
  <c r="AS377" i="1"/>
  <c r="AI377" i="1"/>
  <c r="AU377" i="1"/>
  <c r="AS511" i="1"/>
  <c r="AL31" i="1"/>
  <c r="AS31" i="1"/>
  <c r="AI31" i="1"/>
  <c r="AB144" i="1"/>
  <c r="AO144" i="1"/>
  <c r="AL338" i="1"/>
  <c r="AN338" i="1"/>
  <c r="AG338" i="1"/>
  <c r="AT307" i="1"/>
  <c r="AC307" i="1"/>
  <c r="AG307" i="1"/>
  <c r="AQ344" i="1"/>
  <c r="AD344" i="1"/>
  <c r="AS344" i="1"/>
  <c r="AW460" i="1"/>
  <c r="AF460" i="1"/>
  <c r="AF483" i="1"/>
  <c r="AQ483" i="1"/>
  <c r="AE573" i="1"/>
  <c r="AV573" i="1"/>
  <c r="AG573" i="1"/>
  <c r="AX623" i="1"/>
  <c r="AO623" i="1"/>
  <c r="AU623" i="1"/>
  <c r="AI623" i="1"/>
  <c r="AP452" i="1"/>
  <c r="AL452" i="1"/>
  <c r="AS452" i="1"/>
  <c r="AR640" i="1"/>
  <c r="AI640" i="1"/>
  <c r="AX640" i="1"/>
  <c r="AV327" i="1"/>
  <c r="AJ327" i="1"/>
  <c r="AE327" i="1"/>
  <c r="AP213" i="1"/>
  <c r="AU213" i="1"/>
  <c r="AK213" i="1"/>
  <c r="AD11" i="1"/>
  <c r="AN11" i="1"/>
  <c r="AU11" i="1"/>
  <c r="AK169" i="1"/>
  <c r="AS569" i="1"/>
  <c r="AD569" i="1"/>
  <c r="AI569" i="1"/>
  <c r="AH583" i="1"/>
  <c r="AQ583" i="1"/>
  <c r="AL583" i="1"/>
  <c r="AW580" i="1"/>
  <c r="AJ580" i="1"/>
  <c r="AR580" i="1"/>
  <c r="AN580" i="1"/>
  <c r="AV302" i="1"/>
  <c r="AQ302" i="1"/>
  <c r="AN647" i="1"/>
  <c r="AL647" i="1"/>
  <c r="AQ647" i="1"/>
  <c r="AJ647" i="1"/>
  <c r="AN619" i="1"/>
  <c r="AG619" i="1"/>
  <c r="AW619" i="1"/>
  <c r="AR229" i="1"/>
  <c r="AG229" i="1"/>
  <c r="AW229" i="1"/>
  <c r="AU229" i="1"/>
  <c r="AO100" i="1"/>
  <c r="AI100" i="1"/>
  <c r="AX587" i="1"/>
  <c r="AS587" i="1"/>
  <c r="AG587" i="1"/>
  <c r="AE224" i="1"/>
  <c r="AS224" i="1"/>
  <c r="AG224" i="1"/>
  <c r="AR544" i="1"/>
  <c r="AP544" i="1"/>
  <c r="AV544" i="1"/>
  <c r="AV552" i="1"/>
  <c r="AQ552" i="1"/>
  <c r="AD552" i="1"/>
  <c r="AH552" i="1"/>
  <c r="AJ514" i="1"/>
  <c r="AB514" i="1"/>
  <c r="AV550" i="1"/>
  <c r="AG550" i="1"/>
  <c r="AU550" i="1"/>
  <c r="AB554" i="1"/>
  <c r="AI554" i="1"/>
  <c r="AV487" i="1"/>
  <c r="AC487" i="1"/>
  <c r="AL487" i="1"/>
  <c r="AT487" i="1"/>
  <c r="AR130" i="1"/>
  <c r="AU130" i="1"/>
  <c r="AP130" i="1"/>
  <c r="AQ293" i="1"/>
  <c r="AS293" i="1"/>
  <c r="AN624" i="1"/>
  <c r="AE624" i="1"/>
  <c r="AS492" i="1"/>
  <c r="AB492" i="1"/>
  <c r="AX492" i="1"/>
  <c r="AT651" i="1"/>
  <c r="AH651" i="1"/>
  <c r="AO651" i="1"/>
  <c r="AR477" i="1"/>
  <c r="AO477" i="1"/>
  <c r="AV477" i="1"/>
  <c r="AV655" i="1"/>
  <c r="AJ655" i="1"/>
  <c r="AS655" i="1"/>
  <c r="AW9" i="1"/>
  <c r="AV41" i="1"/>
  <c r="AR41" i="1"/>
  <c r="AO41" i="1"/>
  <c r="AN18" i="1"/>
  <c r="AJ149" i="1"/>
  <c r="AH602" i="1"/>
  <c r="AI425" i="1"/>
  <c r="AK84" i="1"/>
  <c r="AX70" i="1"/>
  <c r="AX397" i="1"/>
  <c r="AI676" i="1"/>
  <c r="AP412" i="1"/>
  <c r="AL408" i="1"/>
  <c r="AK420" i="1"/>
  <c r="AH281" i="1"/>
  <c r="AC19" i="1"/>
  <c r="AO398" i="1"/>
  <c r="AG196" i="1"/>
  <c r="AO621" i="1"/>
  <c r="AD287" i="1"/>
  <c r="AM284" i="1"/>
  <c r="AW94" i="1"/>
  <c r="AL214" i="1"/>
  <c r="AU322" i="1"/>
  <c r="AB252" i="1"/>
  <c r="AP53" i="1"/>
  <c r="AK446" i="1"/>
  <c r="AL437" i="1"/>
  <c r="AR443" i="1"/>
  <c r="AI443" i="1"/>
  <c r="AD417" i="1"/>
  <c r="AU595" i="1"/>
  <c r="AB595" i="1"/>
  <c r="AG17" i="1"/>
  <c r="AK132" i="1"/>
  <c r="AG132" i="1"/>
  <c r="AF336" i="1"/>
  <c r="AC605" i="1"/>
  <c r="AJ431" i="1"/>
  <c r="AW142" i="1"/>
  <c r="AF423" i="1"/>
  <c r="AH423" i="1"/>
  <c r="AD279" i="1"/>
  <c r="AS622" i="1"/>
  <c r="AP313" i="1"/>
  <c r="AQ313" i="1"/>
  <c r="AU502" i="1"/>
  <c r="AP32" i="1"/>
  <c r="AU32" i="1"/>
  <c r="AD227" i="1"/>
  <c r="AR265" i="1"/>
  <c r="AP265" i="1"/>
  <c r="AK373" i="1"/>
  <c r="AK348" i="1"/>
  <c r="AB456" i="1"/>
  <c r="AP474" i="1"/>
  <c r="AL571" i="1"/>
  <c r="AX571" i="1"/>
  <c r="AP646" i="1"/>
  <c r="AM646" i="1"/>
  <c r="AT643" i="1"/>
  <c r="AH643" i="1"/>
  <c r="AC591" i="1"/>
  <c r="AV464" i="1"/>
  <c r="AB38" i="1"/>
  <c r="AP634" i="1"/>
  <c r="AJ160" i="1"/>
  <c r="AX37" i="1"/>
  <c r="AM37" i="1"/>
  <c r="AJ430" i="1"/>
  <c r="AM242" i="1"/>
  <c r="AN579" i="1"/>
  <c r="AN210" i="1"/>
  <c r="AX98" i="1"/>
  <c r="AI451" i="1"/>
  <c r="AO208" i="1"/>
  <c r="AO515" i="1"/>
  <c r="AX546" i="1"/>
  <c r="AL518" i="1"/>
  <c r="AR518" i="1"/>
  <c r="AX512" i="1"/>
  <c r="AF225" i="1"/>
  <c r="AX80" i="1"/>
  <c r="AD80" i="1"/>
  <c r="AR560" i="1"/>
  <c r="AX387" i="1"/>
  <c r="AC387" i="1"/>
  <c r="AR491" i="1"/>
  <c r="AH179" i="1"/>
  <c r="AC179" i="1"/>
  <c r="AK480" i="1"/>
  <c r="AU657" i="1"/>
  <c r="AO8" i="1"/>
  <c r="AR358" i="1"/>
  <c r="AX305" i="1"/>
  <c r="AC305" i="1"/>
  <c r="AI96" i="1"/>
  <c r="AV319" i="1"/>
  <c r="AF473" i="1"/>
  <c r="AI473" i="1"/>
  <c r="AF141" i="1"/>
  <c r="AB276" i="1"/>
  <c r="AM672" i="1"/>
  <c r="AI524" i="1"/>
  <c r="AW524" i="1"/>
  <c r="AK534" i="1"/>
  <c r="AU58" i="1"/>
  <c r="AF33" i="1"/>
  <c r="AN56" i="1"/>
  <c r="AU56" i="1"/>
  <c r="AK66" i="1"/>
  <c r="AK403" i="1"/>
  <c r="AL403" i="1"/>
  <c r="AC401" i="1"/>
  <c r="AE444" i="1"/>
  <c r="AC444" i="1"/>
  <c r="AV74" i="1"/>
  <c r="AC74" i="1"/>
  <c r="AH74" i="1"/>
  <c r="AK248" i="1"/>
  <c r="AG248" i="1"/>
  <c r="AD248" i="1"/>
  <c r="AD418" i="1"/>
  <c r="AF418" i="1"/>
  <c r="AG418" i="1"/>
  <c r="AN205" i="1"/>
  <c r="AG205" i="1"/>
  <c r="AO205" i="1"/>
  <c r="AJ205" i="1"/>
  <c r="AJ269" i="1"/>
  <c r="AL269" i="1"/>
  <c r="AQ269" i="1"/>
  <c r="AI536" i="1"/>
  <c r="AO536" i="1"/>
  <c r="AL656" i="1"/>
  <c r="AX656" i="1"/>
  <c r="AC656" i="1"/>
  <c r="AS628" i="1"/>
  <c r="AE628" i="1"/>
  <c r="AX104" i="1"/>
  <c r="AQ104" i="1"/>
  <c r="AB104" i="1"/>
  <c r="AF151" i="1"/>
  <c r="AP151" i="1"/>
  <c r="AM151" i="1"/>
  <c r="AB151" i="1"/>
  <c r="AE241" i="1"/>
  <c r="AT241" i="1"/>
  <c r="AH241" i="1"/>
  <c r="AL231" i="1"/>
  <c r="AS231" i="1"/>
  <c r="AV662" i="1"/>
  <c r="AK662" i="1"/>
  <c r="AS662" i="1"/>
  <c r="AG496" i="1"/>
  <c r="AN496" i="1"/>
  <c r="AI496" i="1"/>
  <c r="AF170" i="1"/>
  <c r="AT170" i="1"/>
  <c r="AP170" i="1"/>
  <c r="AC170" i="1"/>
  <c r="AO243" i="1"/>
  <c r="AT243" i="1"/>
  <c r="AQ243" i="1"/>
  <c r="AH331" i="1"/>
  <c r="AT331" i="1"/>
  <c r="AL453" i="1"/>
  <c r="AG247" i="1"/>
  <c r="AM247" i="1"/>
  <c r="AS247" i="1"/>
  <c r="AK377" i="1"/>
  <c r="AX377" i="1"/>
  <c r="AO377" i="1"/>
  <c r="AW511" i="1"/>
  <c r="AX511" i="1"/>
  <c r="AG511" i="1"/>
  <c r="AD31" i="1"/>
  <c r="AX31" i="1"/>
  <c r="AC31" i="1"/>
  <c r="AW31" i="1"/>
  <c r="AS144" i="1"/>
  <c r="AF144" i="1"/>
  <c r="AU144" i="1"/>
  <c r="AD338" i="1"/>
  <c r="AR338" i="1"/>
  <c r="AF338" i="1"/>
  <c r="AE338" i="1"/>
  <c r="AL307" i="1"/>
  <c r="AQ307" i="1"/>
  <c r="AH344" i="1"/>
  <c r="AU344" i="1"/>
  <c r="AI344" i="1"/>
  <c r="AM460" i="1"/>
  <c r="AS460" i="1"/>
  <c r="AX460" i="1"/>
  <c r="AW483" i="1"/>
  <c r="AL483" i="1"/>
  <c r="AP483" i="1"/>
  <c r="AS573" i="1"/>
  <c r="AJ573" i="1"/>
  <c r="AN573" i="1"/>
  <c r="AP623" i="1"/>
  <c r="AD623" i="1"/>
  <c r="AK623" i="1"/>
  <c r="AR623" i="1"/>
  <c r="AG452" i="1"/>
  <c r="AW452" i="1"/>
  <c r="AQ452" i="1"/>
  <c r="AJ640" i="1"/>
  <c r="AS640" i="1"/>
  <c r="AN640" i="1"/>
  <c r="AN327" i="1"/>
  <c r="AB327" i="1"/>
  <c r="AS327" i="1"/>
  <c r="AH213" i="1"/>
  <c r="AM213" i="1"/>
  <c r="AC213" i="1"/>
  <c r="AR11" i="1"/>
  <c r="AF11" i="1"/>
  <c r="AE11" i="1"/>
  <c r="AT169" i="1"/>
  <c r="AQ169" i="1"/>
  <c r="AR169" i="1"/>
  <c r="AK569" i="1"/>
  <c r="AW569" i="1"/>
  <c r="AG569" i="1"/>
  <c r="AG583" i="1"/>
  <c r="AT583" i="1"/>
  <c r="AO580" i="1"/>
  <c r="AV580" i="1"/>
  <c r="AF580" i="1"/>
  <c r="AN302" i="1"/>
  <c r="AX302" i="1"/>
  <c r="AU302" i="1"/>
  <c r="AG302" i="1"/>
  <c r="AF647" i="1"/>
  <c r="AD647" i="1"/>
  <c r="AI647" i="1"/>
  <c r="AB647" i="1"/>
  <c r="AF619" i="1"/>
  <c r="AQ619" i="1"/>
  <c r="AL619" i="1"/>
  <c r="AJ229" i="1"/>
  <c r="AN229" i="1"/>
  <c r="AL229" i="1"/>
  <c r="AT100" i="1"/>
  <c r="AE100" i="1"/>
  <c r="AV100" i="1"/>
  <c r="AP587" i="1"/>
  <c r="AN587" i="1"/>
  <c r="AI587" i="1"/>
  <c r="AB587" i="1"/>
  <c r="AV224" i="1"/>
  <c r="AJ224" i="1"/>
  <c r="AX224" i="1"/>
  <c r="AJ544" i="1"/>
  <c r="AH544" i="1"/>
  <c r="AT544" i="1"/>
  <c r="AN552" i="1"/>
  <c r="AG552" i="1"/>
  <c r="AU552" i="1"/>
  <c r="AU514" i="1"/>
  <c r="AV514" i="1"/>
  <c r="AN550" i="1"/>
  <c r="AX550" i="1"/>
  <c r="AK550" i="1"/>
  <c r="AW554" i="1"/>
  <c r="AN487" i="1"/>
  <c r="AS487" i="1"/>
  <c r="AJ130" i="1"/>
  <c r="AW130" i="1"/>
  <c r="AM130" i="1"/>
  <c r="AH130" i="1"/>
  <c r="AI293" i="1"/>
  <c r="AN293" i="1"/>
  <c r="AR293" i="1"/>
  <c r="AF624" i="1"/>
  <c r="AM624" i="1"/>
  <c r="AS624" i="1"/>
  <c r="AJ492" i="1"/>
  <c r="AN492" i="1"/>
  <c r="AR492" i="1"/>
  <c r="AL651" i="1"/>
  <c r="AS651" i="1"/>
  <c r="AJ477" i="1"/>
  <c r="AC477" i="1"/>
  <c r="AE477" i="1"/>
  <c r="AN655" i="1"/>
  <c r="AB655" i="1"/>
  <c r="AC655" i="1"/>
  <c r="AM655" i="1"/>
  <c r="AV9" i="1"/>
  <c r="AR9" i="1"/>
  <c r="AG9" i="1"/>
  <c r="AQ9" i="1"/>
  <c r="AN41" i="1"/>
  <c r="AJ41" i="1"/>
  <c r="AU41" i="1"/>
  <c r="AF18" i="1"/>
  <c r="AB18" i="1"/>
  <c r="AM18" i="1"/>
  <c r="AC18" i="1"/>
  <c r="AE384" i="1"/>
  <c r="AC384" i="1"/>
  <c r="AJ384" i="1"/>
  <c r="AH384" i="1"/>
  <c r="AH312" i="1"/>
  <c r="AE312" i="1"/>
  <c r="AM312" i="1"/>
  <c r="AU128" i="1"/>
  <c r="AJ128" i="1"/>
  <c r="AH128" i="1"/>
  <c r="AL128" i="1"/>
  <c r="AS346" i="1"/>
  <c r="AX346" i="1"/>
  <c r="AC346" i="1"/>
  <c r="AN563" i="1"/>
  <c r="AI563" i="1"/>
  <c r="AU563" i="1"/>
  <c r="AX317" i="1"/>
  <c r="AO317" i="1"/>
  <c r="AS317" i="1"/>
  <c r="AM220" i="1"/>
  <c r="AK220" i="1"/>
  <c r="AN220" i="1"/>
  <c r="AD509" i="1"/>
  <c r="AK509" i="1"/>
  <c r="AU509" i="1"/>
  <c r="AE422" i="1"/>
  <c r="AT596" i="1"/>
  <c r="AX507" i="1"/>
  <c r="AM262" i="1"/>
  <c r="AE324" i="1"/>
  <c r="AW615" i="1"/>
  <c r="AV138" i="1"/>
  <c r="AT16" i="1"/>
  <c r="AS203" i="1"/>
  <c r="AE89" i="1"/>
  <c r="AC412" i="1"/>
  <c r="AN618" i="1"/>
  <c r="AP171" i="1"/>
  <c r="AG186" i="1"/>
  <c r="AD263" i="1"/>
  <c r="AT475" i="1"/>
  <c r="AI600" i="1"/>
  <c r="AU398" i="1"/>
  <c r="AC383" i="1"/>
  <c r="AC291" i="1"/>
  <c r="AV351" i="1"/>
  <c r="AT94" i="1"/>
  <c r="AE278" i="1"/>
  <c r="AB164" i="1"/>
  <c r="AK308" i="1"/>
  <c r="AS23" i="1"/>
  <c r="AE53" i="1"/>
  <c r="AF218" i="1"/>
  <c r="AG200" i="1"/>
  <c r="AC443" i="1"/>
  <c r="AF417" i="1"/>
  <c r="AX595" i="1"/>
  <c r="AE595" i="1"/>
  <c r="AM481" i="1"/>
  <c r="AR17" i="1"/>
  <c r="AI132" i="1"/>
  <c r="AE239" i="1"/>
  <c r="AO239" i="1"/>
  <c r="AM336" i="1"/>
  <c r="AO605" i="1"/>
  <c r="AM431" i="1"/>
  <c r="AS142" i="1"/>
  <c r="AN423" i="1"/>
  <c r="AT423" i="1"/>
  <c r="AJ279" i="1"/>
  <c r="AB622" i="1"/>
  <c r="AO622" i="1"/>
  <c r="AU292" i="1"/>
  <c r="AM502" i="1"/>
  <c r="AT32" i="1"/>
  <c r="AF227" i="1"/>
  <c r="AL227" i="1"/>
  <c r="AL373" i="1"/>
  <c r="AH348" i="1"/>
  <c r="AH456" i="1"/>
  <c r="AV456" i="1"/>
  <c r="AL474" i="1"/>
  <c r="AW646" i="1"/>
  <c r="AK646" i="1"/>
  <c r="AT390" i="1"/>
  <c r="AQ643" i="1"/>
  <c r="AL591" i="1"/>
  <c r="AO464" i="1"/>
  <c r="AC38" i="1"/>
  <c r="AG634" i="1"/>
  <c r="AT37" i="1"/>
  <c r="AU37" i="1"/>
  <c r="AD458" i="1"/>
  <c r="AB392" i="1"/>
  <c r="AV637" i="1"/>
  <c r="AW579" i="1"/>
  <c r="AV579" i="1"/>
  <c r="AR210" i="1"/>
  <c r="AC98" i="1"/>
  <c r="AN98" i="1"/>
  <c r="AC208" i="1"/>
  <c r="AN208" i="1"/>
  <c r="AW208" i="1"/>
  <c r="AV546" i="1"/>
  <c r="AD546" i="1"/>
  <c r="AS374" i="1"/>
  <c r="AH518" i="1"/>
  <c r="AJ518" i="1"/>
  <c r="AC512" i="1"/>
  <c r="AJ225" i="1"/>
  <c r="AL225" i="1"/>
  <c r="AG80" i="1"/>
  <c r="AM560" i="1"/>
  <c r="AI560" i="1"/>
  <c r="AB585" i="1"/>
  <c r="AR387" i="1"/>
  <c r="AX491" i="1"/>
  <c r="AM179" i="1"/>
  <c r="AT480" i="1"/>
  <c r="AB657" i="1"/>
  <c r="AW27" i="1"/>
  <c r="AO358" i="1"/>
  <c r="AU305" i="1"/>
  <c r="AN96" i="1"/>
  <c r="AL319" i="1"/>
  <c r="AL473" i="1"/>
  <c r="AP276" i="1"/>
  <c r="AG276" i="1"/>
  <c r="AF672" i="1"/>
  <c r="AE524" i="1"/>
  <c r="AG534" i="1"/>
  <c r="AE534" i="1"/>
  <c r="AK58" i="1"/>
  <c r="AM33" i="1"/>
  <c r="AC33" i="1"/>
  <c r="AB56" i="1"/>
  <c r="AN66" i="1"/>
  <c r="AN403" i="1"/>
  <c r="AU403" i="1"/>
  <c r="AP401" i="1"/>
  <c r="AW401" i="1"/>
  <c r="AQ444" i="1"/>
  <c r="AB444" i="1"/>
  <c r="AR444" i="1"/>
  <c r="AL74" i="1"/>
  <c r="AB74" i="1"/>
  <c r="AG74" i="1"/>
  <c r="AS248" i="1"/>
  <c r="AW248" i="1"/>
  <c r="AC248" i="1"/>
  <c r="AE418" i="1"/>
  <c r="AB418" i="1"/>
  <c r="AT205" i="1"/>
  <c r="AR205" i="1"/>
  <c r="AM205" i="1"/>
  <c r="AI205" i="1"/>
  <c r="AD269" i="1"/>
  <c r="AT269" i="1"/>
  <c r="AE269" i="1"/>
  <c r="AB536" i="1"/>
  <c r="AS536" i="1"/>
  <c r="AK536" i="1"/>
  <c r="AR656" i="1"/>
  <c r="AW656" i="1"/>
  <c r="AF656" i="1"/>
  <c r="AT628" i="1"/>
  <c r="AC628" i="1"/>
  <c r="AJ628" i="1"/>
  <c r="AN628" i="1"/>
  <c r="AS104" i="1"/>
  <c r="AE104" i="1"/>
  <c r="AU104" i="1"/>
  <c r="AR151" i="1"/>
  <c r="AX151" i="1"/>
  <c r="AU151" i="1"/>
  <c r="AF241" i="1"/>
  <c r="AD241" i="1"/>
  <c r="AS241" i="1"/>
  <c r="AF231" i="1"/>
  <c r="AM231" i="1"/>
  <c r="AK231" i="1"/>
  <c r="AQ231" i="1"/>
  <c r="AW662" i="1"/>
  <c r="AE662" i="1"/>
  <c r="AL496" i="1"/>
  <c r="AW496" i="1"/>
  <c r="AH496" i="1"/>
  <c r="AR170" i="1"/>
  <c r="AW170" i="1"/>
  <c r="AH170" i="1"/>
  <c r="AD170" i="1"/>
  <c r="AJ243" i="1"/>
  <c r="AD243" i="1"/>
  <c r="AG243" i="1"/>
  <c r="AO331" i="1"/>
  <c r="AR331" i="1"/>
  <c r="AM331" i="1"/>
  <c r="AK453" i="1"/>
  <c r="AF453" i="1"/>
  <c r="AJ453" i="1"/>
  <c r="AF247" i="1"/>
  <c r="AL247" i="1"/>
  <c r="AH247" i="1"/>
  <c r="AR377" i="1"/>
  <c r="AV377" i="1"/>
  <c r="AE377" i="1"/>
  <c r="AU511" i="1"/>
  <c r="AV511" i="1"/>
  <c r="AP511" i="1"/>
  <c r="AR31" i="1"/>
  <c r="AV31" i="1"/>
  <c r="AO31" i="1"/>
  <c r="AU31" i="1"/>
  <c r="AH144" i="1"/>
  <c r="AE144" i="1"/>
  <c r="AT144" i="1"/>
  <c r="AH338" i="1"/>
  <c r="AU338" i="1"/>
  <c r="AE307" i="1"/>
  <c r="AB307" i="1"/>
  <c r="AS307" i="1"/>
  <c r="AR344" i="1"/>
  <c r="AE344" i="1"/>
  <c r="AJ460" i="1"/>
  <c r="AK460" i="1"/>
  <c r="AN460" i="1"/>
  <c r="AL460" i="1"/>
  <c r="AU483" i="1"/>
  <c r="AR483" i="1"/>
  <c r="AG483" i="1"/>
  <c r="AO573" i="1"/>
  <c r="AX573" i="1"/>
  <c r="AV623" i="1"/>
  <c r="AW623" i="1"/>
  <c r="AT623" i="1"/>
  <c r="AE623" i="1"/>
  <c r="AE452" i="1"/>
  <c r="AH452" i="1"/>
  <c r="AM640" i="1"/>
  <c r="AQ640" i="1"/>
  <c r="AF640" i="1"/>
  <c r="AT327" i="1"/>
  <c r="AI327" i="1"/>
  <c r="AO327" i="1"/>
  <c r="AG213" i="1"/>
  <c r="AT213" i="1"/>
  <c r="AB213" i="1"/>
  <c r="AX11" i="1"/>
  <c r="AK11" i="1"/>
  <c r="AQ11" i="1"/>
  <c r="AE169" i="1"/>
  <c r="AB169" i="1"/>
  <c r="AU569" i="1"/>
  <c r="AH569" i="1"/>
  <c r="AJ569" i="1"/>
  <c r="AX569" i="1"/>
  <c r="AE583" i="1"/>
  <c r="AI583" i="1"/>
  <c r="AC583" i="1"/>
  <c r="AK580" i="1"/>
  <c r="AU580" i="1"/>
  <c r="AD580" i="1"/>
  <c r="AR302" i="1"/>
  <c r="AE302" i="1"/>
  <c r="AI302" i="1"/>
  <c r="AO647" i="1"/>
  <c r="AM647" i="1"/>
  <c r="AS647" i="1"/>
  <c r="AP647" i="1"/>
  <c r="AP619" i="1"/>
  <c r="AJ619" i="1"/>
  <c r="AD619" i="1"/>
  <c r="AK619" i="1"/>
  <c r="AH229" i="1"/>
  <c r="AO229" i="1"/>
  <c r="AK229" i="1"/>
  <c r="AC100" i="1"/>
  <c r="AU100" i="1"/>
  <c r="AL587" i="1"/>
  <c r="AV587" i="1"/>
  <c r="AW587" i="1"/>
  <c r="AL224" i="1"/>
  <c r="AU224" i="1"/>
  <c r="AI224" i="1"/>
  <c r="AK544" i="1"/>
  <c r="AQ544" i="1"/>
  <c r="AO544" i="1"/>
  <c r="AF544" i="1"/>
  <c r="AR552" i="1"/>
  <c r="AE552" i="1"/>
  <c r="AC552" i="1"/>
  <c r="AT552" i="1"/>
  <c r="AL514" i="1"/>
  <c r="AR514" i="1"/>
  <c r="AX514" i="1"/>
  <c r="AR550" i="1"/>
  <c r="AS550" i="1"/>
  <c r="AI550" i="1"/>
  <c r="AF554" i="1"/>
  <c r="AU554" i="1"/>
  <c r="AX487" i="1"/>
  <c r="AJ487" i="1"/>
  <c r="AV130" i="1"/>
  <c r="AC130" i="1"/>
  <c r="AE293" i="1"/>
  <c r="AH293" i="1"/>
  <c r="AF293" i="1"/>
  <c r="AB624" i="1"/>
  <c r="AL624" i="1"/>
  <c r="AH624" i="1"/>
  <c r="AO492" i="1"/>
  <c r="AF492" i="1"/>
  <c r="AJ651" i="1"/>
  <c r="AE651" i="1"/>
  <c r="AG477" i="1"/>
  <c r="AU477" i="1"/>
  <c r="AM477" i="1"/>
  <c r="AT655" i="1"/>
  <c r="AW655" i="1"/>
  <c r="AO655" i="1"/>
  <c r="AX9" i="1"/>
  <c r="AE9" i="1"/>
  <c r="AT41" i="1"/>
  <c r="AX41" i="1"/>
  <c r="AK41" i="1"/>
  <c r="AC41" i="1"/>
  <c r="AL18" i="1"/>
  <c r="AH18" i="1"/>
  <c r="AW18" i="1"/>
  <c r="AF384" i="1"/>
  <c r="AW384" i="1"/>
  <c r="AK384" i="1"/>
  <c r="AR384" i="1"/>
  <c r="AG384" i="1"/>
  <c r="AJ312" i="1"/>
  <c r="AI312" i="1"/>
  <c r="AD312" i="1"/>
  <c r="AW312" i="1"/>
  <c r="AS128" i="1"/>
  <c r="AQ128" i="1"/>
  <c r="AF346" i="1"/>
  <c r="AI346" i="1"/>
  <c r="AW346" i="1"/>
  <c r="AO563" i="1"/>
  <c r="AD563" i="1"/>
  <c r="AL563" i="1"/>
  <c r="AF563" i="1"/>
  <c r="AL317" i="1"/>
  <c r="AV317" i="1"/>
  <c r="AI317" i="1"/>
  <c r="AX220" i="1"/>
  <c r="AU220" i="1"/>
  <c r="AS220" i="1"/>
  <c r="AO220" i="1"/>
  <c r="AF509" i="1"/>
  <c r="AC509" i="1"/>
  <c r="AS509" i="1"/>
  <c r="AE286" i="1"/>
  <c r="AC246" i="1"/>
  <c r="AT639" i="1"/>
  <c r="AL351" i="1"/>
  <c r="AT7" i="1"/>
  <c r="AC94" i="1"/>
  <c r="AK77" i="1"/>
  <c r="AC55" i="1"/>
  <c r="AG437" i="1"/>
  <c r="AH595" i="1"/>
  <c r="AE481" i="1"/>
  <c r="AC17" i="1"/>
  <c r="AT132" i="1"/>
  <c r="AX605" i="1"/>
  <c r="AW279" i="1"/>
  <c r="AS292" i="1"/>
  <c r="AX292" i="1"/>
  <c r="AD32" i="1"/>
  <c r="AP92" i="1"/>
  <c r="AV227" i="1"/>
  <c r="AB265" i="1"/>
  <c r="AR373" i="1"/>
  <c r="AV348" i="1"/>
  <c r="AW456" i="1"/>
  <c r="AM474" i="1"/>
  <c r="AR571" i="1"/>
  <c r="AG646" i="1"/>
  <c r="AF390" i="1"/>
  <c r="AQ464" i="1"/>
  <c r="AN160" i="1"/>
  <c r="AR458" i="1"/>
  <c r="AG430" i="1"/>
  <c r="AC637" i="1"/>
  <c r="AH98" i="1"/>
  <c r="AK451" i="1"/>
  <c r="AR546" i="1"/>
  <c r="AN225" i="1"/>
  <c r="AK80" i="1"/>
  <c r="AW585" i="1"/>
  <c r="AU179" i="1"/>
  <c r="AQ480" i="1"/>
  <c r="AV8" i="1"/>
  <c r="AG358" i="1"/>
  <c r="AP450" i="1"/>
  <c r="AL672" i="1"/>
  <c r="AH524" i="1"/>
  <c r="AF534" i="1"/>
  <c r="AG58" i="1"/>
  <c r="AS33" i="1"/>
  <c r="AE56" i="1"/>
  <c r="AJ401" i="1"/>
  <c r="AH444" i="1"/>
  <c r="AM444" i="1"/>
  <c r="AT74" i="1"/>
  <c r="AX248" i="1"/>
  <c r="AL248" i="1"/>
  <c r="AN418" i="1"/>
  <c r="AE205" i="1"/>
  <c r="AV269" i="1"/>
  <c r="AG269" i="1"/>
  <c r="AT536" i="1"/>
  <c r="AD656" i="1"/>
  <c r="AH104" i="1"/>
  <c r="AJ104" i="1"/>
  <c r="AO151" i="1"/>
  <c r="AW241" i="1"/>
  <c r="AN231" i="1"/>
  <c r="AR662" i="1"/>
  <c r="AM496" i="1"/>
  <c r="AE170" i="1"/>
  <c r="AM243" i="1"/>
  <c r="AH243" i="1"/>
  <c r="AD331" i="1"/>
  <c r="AB453" i="1"/>
  <c r="AO453" i="1"/>
  <c r="AX247" i="1"/>
  <c r="AQ247" i="1"/>
  <c r="AM377" i="1"/>
  <c r="AK511" i="1"/>
  <c r="AJ31" i="1"/>
  <c r="AQ31" i="1"/>
  <c r="AW144" i="1"/>
  <c r="AW338" i="1"/>
  <c r="AU307" i="1"/>
  <c r="AP344" i="1"/>
  <c r="AI460" i="1"/>
  <c r="AK483" i="1"/>
  <c r="AK573" i="1"/>
  <c r="AB573" i="1"/>
  <c r="AM623" i="1"/>
  <c r="AG623" i="1"/>
  <c r="AR452" i="1"/>
  <c r="AH640" i="1"/>
  <c r="AL327" i="1"/>
  <c r="AO213" i="1"/>
  <c r="AJ11" i="1"/>
  <c r="AF169" i="1"/>
  <c r="AG169" i="1"/>
  <c r="AV569" i="1"/>
  <c r="AS583" i="1"/>
  <c r="AO583" i="1"/>
  <c r="AQ580" i="1"/>
  <c r="AP302" i="1"/>
  <c r="AU619" i="1"/>
  <c r="AJ100" i="1"/>
  <c r="AH587" i="1"/>
  <c r="AF587" i="1"/>
  <c r="AK224" i="1"/>
  <c r="AU544" i="1"/>
  <c r="AB544" i="1"/>
  <c r="AT514" i="1"/>
  <c r="AP514" i="1"/>
  <c r="AM514" i="1"/>
  <c r="AL550" i="1"/>
  <c r="AN554" i="1"/>
  <c r="AX554" i="1"/>
  <c r="AS554" i="1"/>
  <c r="AO487" i="1"/>
  <c r="AP487" i="1"/>
  <c r="AI130" i="1"/>
  <c r="AE130" i="1"/>
  <c r="AK130" i="1"/>
  <c r="AP293" i="1"/>
  <c r="AR624" i="1"/>
  <c r="AT492" i="1"/>
  <c r="AU492" i="1"/>
  <c r="AR651" i="1"/>
  <c r="AX477" i="1"/>
  <c r="AG655" i="1"/>
  <c r="AT9" i="1"/>
  <c r="AN384" i="1"/>
  <c r="AL384" i="1"/>
  <c r="AV312" i="1"/>
  <c r="AO312" i="1"/>
  <c r="AE128" i="1"/>
  <c r="AV346" i="1"/>
  <c r="AH346" i="1"/>
  <c r="AW563" i="1"/>
  <c r="AP563" i="1"/>
  <c r="AR317" i="1"/>
  <c r="AM317" i="1"/>
  <c r="AH220" i="1"/>
  <c r="AT220" i="1"/>
  <c r="AQ220" i="1"/>
  <c r="AP509" i="1"/>
  <c r="AB509" i="1"/>
  <c r="AL509" i="1"/>
  <c r="AN163" i="1"/>
  <c r="AL163" i="1"/>
  <c r="AG163" i="1"/>
  <c r="AI658" i="1"/>
  <c r="AW658" i="1"/>
  <c r="AK658" i="1"/>
  <c r="AD325" i="1"/>
  <c r="AV325" i="1"/>
  <c r="AQ325" i="1"/>
  <c r="AE245" i="1"/>
  <c r="AK245" i="1"/>
  <c r="AV249" i="1"/>
  <c r="AW249" i="1"/>
  <c r="AB249" i="1"/>
  <c r="AI674" i="1"/>
  <c r="AD674" i="1"/>
  <c r="AR59" i="1"/>
  <c r="AW59" i="1"/>
  <c r="AD59" i="1"/>
  <c r="AS59" i="1"/>
  <c r="AX35" i="1"/>
  <c r="AS35" i="1"/>
  <c r="AG35" i="1"/>
  <c r="AJ57" i="1"/>
  <c r="AW57" i="1"/>
  <c r="AO57" i="1"/>
  <c r="AN400" i="1"/>
  <c r="AJ400" i="1"/>
  <c r="AQ400" i="1"/>
  <c r="AV197" i="1"/>
  <c r="AG197" i="1"/>
  <c r="AK197" i="1"/>
  <c r="AJ404" i="1"/>
  <c r="AR404" i="1"/>
  <c r="AN445" i="1"/>
  <c r="AC445" i="1"/>
  <c r="AR445" i="1"/>
  <c r="AX445" i="1"/>
  <c r="AF105" i="1"/>
  <c r="AH105" i="1"/>
  <c r="AO105" i="1"/>
  <c r="AF273" i="1"/>
  <c r="AC273" i="1"/>
  <c r="AS273" i="1"/>
  <c r="AX201" i="1"/>
  <c r="AL201" i="1"/>
  <c r="AM201" i="1"/>
  <c r="AI201" i="1"/>
  <c r="AV223" i="1"/>
  <c r="AH223" i="1"/>
  <c r="AD223" i="1"/>
  <c r="AX315" i="1"/>
  <c r="AL315" i="1"/>
  <c r="AW315" i="1"/>
  <c r="AM315" i="1"/>
  <c r="AJ211" i="1"/>
  <c r="AV211" i="1"/>
  <c r="AM667" i="1"/>
  <c r="AL667" i="1"/>
  <c r="AH590" i="1"/>
  <c r="AM590" i="1"/>
  <c r="AD668" i="1"/>
  <c r="AU668" i="1"/>
  <c r="AC668" i="1"/>
  <c r="AT14" i="1"/>
  <c r="AX14" i="1"/>
  <c r="AS14" i="1"/>
  <c r="AI14" i="1"/>
  <c r="AL110" i="1"/>
  <c r="AB110" i="1"/>
  <c r="AX301" i="1"/>
  <c r="AJ301" i="1"/>
  <c r="AQ301" i="1"/>
  <c r="AE234" i="1"/>
  <c r="AG234" i="1"/>
  <c r="AF663" i="1"/>
  <c r="AB663" i="1"/>
  <c r="AU663" i="1"/>
  <c r="AR601" i="1"/>
  <c r="AI601" i="1"/>
  <c r="AO601" i="1"/>
  <c r="AL175" i="1"/>
  <c r="AO175" i="1"/>
  <c r="AB175" i="1"/>
  <c r="AM424" i="1"/>
  <c r="AB424" i="1"/>
  <c r="AG424" i="1"/>
  <c r="AJ485" i="1"/>
  <c r="AU485" i="1"/>
  <c r="AF485" i="1"/>
  <c r="AP577" i="1"/>
  <c r="AX577" i="1"/>
  <c r="AW340" i="1"/>
  <c r="AM340" i="1"/>
  <c r="AK340" i="1"/>
  <c r="AR259" i="1"/>
  <c r="AH259" i="1"/>
  <c r="AO259" i="1"/>
  <c r="AW259" i="1"/>
  <c r="AX520" i="1"/>
  <c r="AU520" i="1"/>
  <c r="AB520" i="1"/>
  <c r="AF101" i="1"/>
  <c r="AP101" i="1"/>
  <c r="AL101" i="1"/>
  <c r="AB143" i="1"/>
  <c r="AF143" i="1"/>
  <c r="AB267" i="1"/>
  <c r="AH267" i="1"/>
  <c r="AM267" i="1"/>
  <c r="AD389" i="1"/>
  <c r="AF389" i="1"/>
  <c r="AK389" i="1"/>
  <c r="AK294" i="1"/>
  <c r="AG294" i="1"/>
  <c r="AD294" i="1"/>
  <c r="AH294" i="1"/>
  <c r="AV466" i="1"/>
  <c r="AN466" i="1"/>
  <c r="AE466" i="1"/>
  <c r="AN429" i="1"/>
  <c r="AI429" i="1"/>
  <c r="AD429" i="1"/>
  <c r="AF489" i="1"/>
  <c r="AG489" i="1"/>
  <c r="AV489" i="1"/>
  <c r="AS574" i="1"/>
  <c r="AF574" i="1"/>
  <c r="AB574" i="1"/>
  <c r="AH661" i="1"/>
  <c r="AC661" i="1"/>
  <c r="AI661" i="1"/>
  <c r="AB669" i="1"/>
  <c r="AE669" i="1"/>
  <c r="AM669" i="1"/>
  <c r="AX641" i="1"/>
  <c r="AU641" i="1"/>
  <c r="AN641" i="1"/>
  <c r="AX611" i="1"/>
  <c r="AM611" i="1"/>
  <c r="AS611" i="1"/>
  <c r="AV113" i="1"/>
  <c r="AU113" i="1"/>
  <c r="AG113" i="1"/>
  <c r="AP485" i="1"/>
  <c r="AQ520" i="1"/>
  <c r="AR389" i="1"/>
  <c r="AW489" i="1"/>
  <c r="AN574" i="1"/>
  <c r="AN611" i="1"/>
  <c r="AD113" i="1"/>
  <c r="AC144" i="1"/>
  <c r="AQ327" i="1"/>
  <c r="AT580" i="1"/>
  <c r="AO619" i="1"/>
  <c r="AO224" i="1"/>
  <c r="AF552" i="1"/>
  <c r="AC550" i="1"/>
  <c r="AK554" i="1"/>
  <c r="AN130" i="1"/>
  <c r="AJ293" i="1"/>
  <c r="AW492" i="1"/>
  <c r="AH477" i="1"/>
  <c r="AD346" i="1"/>
  <c r="AC317" i="1"/>
  <c r="AQ509" i="1"/>
  <c r="AF658" i="1"/>
  <c r="AX325" i="1"/>
  <c r="AL245" i="1"/>
  <c r="AP674" i="1"/>
  <c r="AC59" i="1"/>
  <c r="AH57" i="1"/>
  <c r="AX197" i="1"/>
  <c r="AM404" i="1"/>
  <c r="AI445" i="1"/>
  <c r="AC105" i="1"/>
  <c r="AO201" i="1"/>
  <c r="AE223" i="1"/>
  <c r="AC315" i="1"/>
  <c r="AJ667" i="1"/>
  <c r="AV590" i="1"/>
  <c r="AM14" i="1"/>
  <c r="AK601" i="1"/>
  <c r="AX485" i="1"/>
  <c r="AF259" i="1"/>
  <c r="AE520" i="1"/>
  <c r="AT143" i="1"/>
  <c r="AI267" i="1"/>
  <c r="AK267" i="1"/>
  <c r="AB294" i="1"/>
  <c r="AP466" i="1"/>
  <c r="AD574" i="1"/>
  <c r="AW661" i="1"/>
  <c r="AR641" i="1"/>
  <c r="AG641" i="1"/>
  <c r="AC113" i="1"/>
  <c r="AQ361" i="1"/>
  <c r="AB666" i="1"/>
  <c r="AG215" i="1"/>
  <c r="AP576" i="1"/>
  <c r="AU278" i="1"/>
  <c r="AX532" i="1"/>
  <c r="AP200" i="1"/>
  <c r="AJ481" i="1"/>
  <c r="AW239" i="1"/>
  <c r="AU431" i="1"/>
  <c r="AH279" i="1"/>
  <c r="AV622" i="1"/>
  <c r="AJ313" i="1"/>
  <c r="AX390" i="1"/>
  <c r="AN634" i="1"/>
  <c r="AH430" i="1"/>
  <c r="AG579" i="1"/>
  <c r="AR585" i="1"/>
  <c r="AG403" i="1"/>
  <c r="AU248" i="1"/>
  <c r="AM628" i="1"/>
  <c r="AJ170" i="1"/>
  <c r="AI247" i="1"/>
  <c r="AD483" i="1"/>
  <c r="AD100" i="1"/>
  <c r="AR487" i="1"/>
  <c r="AO9" i="1"/>
  <c r="AV384" i="1"/>
  <c r="AI128" i="1"/>
  <c r="AQ317" i="1"/>
  <c r="AO509" i="1"/>
  <c r="AT658" i="1"/>
  <c r="AT245" i="1"/>
  <c r="AH197" i="1"/>
  <c r="AT201" i="1"/>
  <c r="AB223" i="1"/>
  <c r="AF667" i="1"/>
  <c r="AJ110" i="1"/>
  <c r="AB234" i="1"/>
  <c r="AJ663" i="1"/>
  <c r="AM175" i="1"/>
  <c r="AC485" i="1"/>
  <c r="AS267" i="1"/>
  <c r="AH466" i="1"/>
  <c r="AK489" i="1"/>
  <c r="AJ669" i="1"/>
  <c r="AC611" i="1"/>
  <c r="AG406" i="1"/>
  <c r="AK397" i="1"/>
  <c r="AC539" i="1"/>
  <c r="AD310" i="1"/>
  <c r="AB398" i="1"/>
  <c r="AN188" i="1"/>
  <c r="AF625" i="1"/>
  <c r="AP184" i="1"/>
  <c r="AD437" i="1"/>
  <c r="AN200" i="1"/>
  <c r="AB443" i="1"/>
  <c r="AJ417" i="1"/>
  <c r="AL481" i="1"/>
  <c r="AT17" i="1"/>
  <c r="AH605" i="1"/>
  <c r="AN431" i="1"/>
  <c r="AE142" i="1"/>
  <c r="AQ279" i="1"/>
  <c r="AC292" i="1"/>
  <c r="AP292" i="1"/>
  <c r="AL265" i="1"/>
  <c r="AU373" i="1"/>
  <c r="AG348" i="1"/>
  <c r="AK571" i="1"/>
  <c r="AW591" i="1"/>
  <c r="AC634" i="1"/>
  <c r="AI160" i="1"/>
  <c r="AT430" i="1"/>
  <c r="AH242" i="1"/>
  <c r="AM98" i="1"/>
  <c r="AU451" i="1"/>
  <c r="AM515" i="1"/>
  <c r="AE374" i="1"/>
  <c r="AM518" i="1"/>
  <c r="AI512" i="1"/>
  <c r="AV225" i="1"/>
  <c r="AK585" i="1"/>
  <c r="AS387" i="1"/>
  <c r="AW358" i="1"/>
  <c r="AH96" i="1"/>
  <c r="AR524" i="1"/>
  <c r="AO33" i="1"/>
  <c r="AC56" i="1"/>
  <c r="AI66" i="1"/>
  <c r="AG444" i="1"/>
  <c r="AD74" i="1"/>
  <c r="AB248" i="1"/>
  <c r="AX205" i="1"/>
  <c r="AB269" i="1"/>
  <c r="AP269" i="1"/>
  <c r="AG536" i="1"/>
  <c r="AE656" i="1"/>
  <c r="AI104" i="1"/>
  <c r="AM241" i="1"/>
  <c r="AU231" i="1"/>
  <c r="AO231" i="1"/>
  <c r="AT662" i="1"/>
  <c r="AQ662" i="1"/>
  <c r="AO170" i="1"/>
  <c r="AF243" i="1"/>
  <c r="AP243" i="1"/>
  <c r="AJ331" i="1"/>
  <c r="AC453" i="1"/>
  <c r="AO247" i="1"/>
  <c r="AT377" i="1"/>
  <c r="AG377" i="1"/>
  <c r="AN144" i="1"/>
  <c r="AJ307" i="1"/>
  <c r="AG344" i="1"/>
  <c r="AL344" i="1"/>
  <c r="AR460" i="1"/>
  <c r="AC573" i="1"/>
  <c r="AP573" i="1"/>
  <c r="AC623" i="1"/>
  <c r="AQ623" i="1"/>
  <c r="AD452" i="1"/>
  <c r="AM327" i="1"/>
  <c r="AV213" i="1"/>
  <c r="AB11" i="1"/>
  <c r="AO169" i="1"/>
  <c r="AT569" i="1"/>
  <c r="AM580" i="1"/>
  <c r="AK302" i="1"/>
  <c r="AV229" i="1"/>
  <c r="AX100" i="1"/>
  <c r="AT587" i="1"/>
  <c r="AR587" i="1"/>
  <c r="AN544" i="1"/>
  <c r="AD514" i="1"/>
  <c r="AK514" i="1"/>
  <c r="AF550" i="1"/>
  <c r="AM554" i="1"/>
  <c r="AH554" i="1"/>
  <c r="AE487" i="1"/>
  <c r="AH487" i="1"/>
  <c r="AW293" i="1"/>
  <c r="AJ624" i="1"/>
  <c r="AK624" i="1"/>
  <c r="AL492" i="1"/>
  <c r="AC492" i="1"/>
  <c r="AB651" i="1"/>
  <c r="AX651" i="1"/>
  <c r="AN477" i="1"/>
  <c r="AT477" i="1"/>
  <c r="AU655" i="1"/>
  <c r="AP9" i="1"/>
  <c r="AL9" i="1"/>
  <c r="AU9" i="1"/>
  <c r="AB41" i="1"/>
  <c r="AI41" i="1"/>
  <c r="AT18" i="1"/>
  <c r="AI384" i="1"/>
  <c r="AF312" i="1"/>
  <c r="AU312" i="1"/>
  <c r="AK128" i="1"/>
  <c r="AP128" i="1"/>
  <c r="AN346" i="1"/>
  <c r="AG346" i="1"/>
  <c r="AG563" i="1"/>
  <c r="AS563" i="1"/>
  <c r="AB317" i="1"/>
  <c r="AK317" i="1"/>
  <c r="AB220" i="1"/>
  <c r="AG220" i="1"/>
  <c r="AG509" i="1"/>
  <c r="AX509" i="1"/>
  <c r="AJ509" i="1"/>
  <c r="AF163" i="1"/>
  <c r="AU163" i="1"/>
  <c r="AP163" i="1"/>
  <c r="AQ658" i="1"/>
  <c r="AM658" i="1"/>
  <c r="AB658" i="1"/>
  <c r="AR325" i="1"/>
  <c r="AN325" i="1"/>
  <c r="AO325" i="1"/>
  <c r="AV245" i="1"/>
  <c r="AW245" i="1"/>
  <c r="AB245" i="1"/>
  <c r="AN249" i="1"/>
  <c r="AM249" i="1"/>
  <c r="AR674" i="1"/>
  <c r="AS674" i="1"/>
  <c r="AW674" i="1"/>
  <c r="AJ59" i="1"/>
  <c r="AO59" i="1"/>
  <c r="AM59" i="1"/>
  <c r="AQ59" i="1"/>
  <c r="AP35" i="1"/>
  <c r="AC35" i="1"/>
  <c r="AV57" i="1"/>
  <c r="AB57" i="1"/>
  <c r="AG57" i="1"/>
  <c r="AM57" i="1"/>
  <c r="AE400" i="1"/>
  <c r="AF400" i="1"/>
  <c r="AN197" i="1"/>
  <c r="AR197" i="1"/>
  <c r="AW197" i="1"/>
  <c r="AW404" i="1"/>
  <c r="AI404" i="1"/>
  <c r="AF404" i="1"/>
  <c r="AF445" i="1"/>
  <c r="AT445" i="1"/>
  <c r="AP445" i="1"/>
  <c r="AE445" i="1"/>
  <c r="AW105" i="1"/>
  <c r="AD105" i="1"/>
  <c r="AR273" i="1"/>
  <c r="AW273" i="1"/>
  <c r="AH273" i="1"/>
  <c r="AP201" i="1"/>
  <c r="AD201" i="1"/>
  <c r="AN223" i="1"/>
  <c r="AP223" i="1"/>
  <c r="AU223" i="1"/>
  <c r="AP315" i="1"/>
  <c r="AD315" i="1"/>
  <c r="AG315" i="1"/>
  <c r="AU211" i="1"/>
  <c r="AB211" i="1"/>
  <c r="AW211" i="1"/>
  <c r="AS211" i="1"/>
  <c r="AC667" i="1"/>
  <c r="AR667" i="1"/>
  <c r="AE667" i="1"/>
  <c r="AW590" i="1"/>
  <c r="AC590" i="1"/>
  <c r="AV668" i="1"/>
  <c r="AP668" i="1"/>
  <c r="AJ668" i="1"/>
  <c r="AR668" i="1"/>
  <c r="AL14" i="1"/>
  <c r="AP14" i="1"/>
  <c r="AC14" i="1"/>
  <c r="AD110" i="1"/>
  <c r="AS110" i="1"/>
  <c r="AO110" i="1"/>
  <c r="AP301" i="1"/>
  <c r="AF301" i="1"/>
  <c r="AW301" i="1"/>
  <c r="AO234" i="1"/>
  <c r="AV234" i="1"/>
  <c r="AH663" i="1"/>
  <c r="AT601" i="1"/>
  <c r="AJ601" i="1"/>
  <c r="AW601" i="1"/>
  <c r="AD175" i="1"/>
  <c r="AE175" i="1"/>
  <c r="AD424" i="1"/>
  <c r="AO424" i="1"/>
  <c r="AB485" i="1"/>
  <c r="AK485" i="1"/>
  <c r="AV485" i="1"/>
  <c r="AQ577" i="1"/>
  <c r="AT577" i="1"/>
  <c r="AD577" i="1"/>
  <c r="AL577" i="1"/>
  <c r="AO340" i="1"/>
  <c r="AE340" i="1"/>
  <c r="AC340" i="1"/>
  <c r="AJ259" i="1"/>
  <c r="AD259" i="1"/>
  <c r="AL259" i="1"/>
  <c r="AT520" i="1"/>
  <c r="AP520" i="1"/>
  <c r="AG520" i="1"/>
  <c r="AN520" i="1"/>
  <c r="AE101" i="1"/>
  <c r="AU101" i="1"/>
  <c r="AQ143" i="1"/>
  <c r="AV267" i="1"/>
  <c r="AQ267" i="1"/>
  <c r="AC267" i="1"/>
  <c r="AW389" i="1"/>
  <c r="AB389" i="1"/>
  <c r="AC294" i="1"/>
  <c r="AV294" i="1"/>
  <c r="AX294" i="1"/>
  <c r="AK466" i="1"/>
  <c r="AB466" i="1"/>
  <c r="AF429" i="1"/>
  <c r="AW429" i="1"/>
  <c r="AR429" i="1"/>
  <c r="AR489" i="1"/>
  <c r="AP489" i="1"/>
  <c r="AU489" i="1"/>
  <c r="AK574" i="1"/>
  <c r="AO574" i="1"/>
  <c r="AV574" i="1"/>
  <c r="AS661" i="1"/>
  <c r="AU669" i="1"/>
  <c r="AK669" i="1"/>
  <c r="AP641" i="1"/>
  <c r="AK641" i="1"/>
  <c r="AD641" i="1"/>
  <c r="AP611" i="1"/>
  <c r="AL611" i="1"/>
  <c r="AE611" i="1"/>
  <c r="AN113" i="1"/>
  <c r="AK113" i="1"/>
  <c r="AP113" i="1"/>
  <c r="AE485" i="1"/>
  <c r="AO577" i="1"/>
  <c r="AL340" i="1"/>
  <c r="AJ101" i="1"/>
  <c r="AP389" i="1"/>
  <c r="AP294" i="1"/>
  <c r="AX466" i="1"/>
  <c r="AG429" i="1"/>
  <c r="AB661" i="1"/>
  <c r="AG669" i="1"/>
  <c r="AS641" i="1"/>
  <c r="AP278" i="1"/>
  <c r="AU200" i="1"/>
  <c r="AV417" i="1"/>
  <c r="AC595" i="1"/>
  <c r="AG239" i="1"/>
  <c r="AV502" i="1"/>
  <c r="AP571" i="1"/>
  <c r="AN464" i="1"/>
  <c r="AJ634" i="1"/>
  <c r="AH37" i="1"/>
  <c r="AT392" i="1"/>
  <c r="AU392" i="1"/>
  <c r="AI579" i="1"/>
  <c r="AT515" i="1"/>
  <c r="AQ225" i="1"/>
  <c r="AT491" i="1"/>
  <c r="AV657" i="1"/>
  <c r="AX96" i="1"/>
  <c r="AD450" i="1"/>
  <c r="AP58" i="1"/>
  <c r="AI444" i="1"/>
  <c r="AQ74" i="1"/>
  <c r="AF248" i="1"/>
  <c r="AR536" i="1"/>
  <c r="AO656" i="1"/>
  <c r="AN104" i="1"/>
  <c r="AB241" i="1"/>
  <c r="AR243" i="1"/>
  <c r="AK331" i="1"/>
  <c r="AE511" i="1"/>
  <c r="AN31" i="1"/>
  <c r="AX327" i="1"/>
  <c r="AI11" i="1"/>
  <c r="AJ302" i="1"/>
  <c r="AQ229" i="1"/>
  <c r="AD224" i="1"/>
  <c r="AW544" i="1"/>
  <c r="AO554" i="1"/>
  <c r="AT624" i="1"/>
  <c r="AP651" i="1"/>
  <c r="AD655" i="1"/>
  <c r="AS41" i="1"/>
  <c r="AV128" i="1"/>
  <c r="AB128" i="1"/>
  <c r="AV563" i="1"/>
  <c r="AF317" i="1"/>
  <c r="AW220" i="1"/>
  <c r="AM163" i="1"/>
  <c r="AC658" i="1"/>
  <c r="AG245" i="1"/>
  <c r="AI245" i="1"/>
  <c r="AO674" i="1"/>
  <c r="AP59" i="1"/>
  <c r="AF35" i="1"/>
  <c r="AD400" i="1"/>
  <c r="AL197" i="1"/>
  <c r="AO404" i="1"/>
  <c r="AB105" i="1"/>
  <c r="AT273" i="1"/>
  <c r="AJ201" i="1"/>
  <c r="AF315" i="1"/>
  <c r="AX211" i="1"/>
  <c r="AW667" i="1"/>
  <c r="AJ14" i="1"/>
  <c r="AQ110" i="1"/>
  <c r="AR301" i="1"/>
  <c r="AK663" i="1"/>
  <c r="AU601" i="1"/>
  <c r="AP424" i="1"/>
  <c r="AE424" i="1"/>
  <c r="AO485" i="1"/>
  <c r="AF577" i="1"/>
  <c r="AD340" i="1"/>
  <c r="AM101" i="1"/>
  <c r="AE143" i="1"/>
  <c r="AG389" i="1"/>
  <c r="AL294" i="1"/>
  <c r="AG466" i="1"/>
  <c r="AK429" i="1"/>
  <c r="AD661" i="1"/>
  <c r="AP669" i="1"/>
  <c r="AC641" i="1"/>
  <c r="AI611" i="1"/>
  <c r="AX265" i="1"/>
  <c r="AJ643" i="1"/>
  <c r="AL160" i="1"/>
  <c r="AS242" i="1"/>
  <c r="AC451" i="1"/>
  <c r="AX518" i="1"/>
  <c r="AT387" i="1"/>
  <c r="AV672" i="1"/>
  <c r="AM58" i="1"/>
  <c r="AX444" i="1"/>
  <c r="AK656" i="1"/>
  <c r="AK104" i="1"/>
  <c r="AF662" i="1"/>
  <c r="AV243" i="1"/>
  <c r="AR247" i="1"/>
  <c r="AK452" i="1"/>
  <c r="AC11" i="1"/>
  <c r="AR583" i="1"/>
  <c r="AF302" i="1"/>
  <c r="AB619" i="1"/>
  <c r="AN514" i="1"/>
  <c r="AP477" i="1"/>
  <c r="AM41" i="1"/>
  <c r="AP220" i="1"/>
  <c r="AQ163" i="1"/>
  <c r="AG325" i="1"/>
  <c r="AN674" i="1"/>
  <c r="AR57" i="1"/>
  <c r="AS197" i="1"/>
  <c r="AN105" i="1"/>
  <c r="AM223" i="1"/>
  <c r="AH211" i="1"/>
  <c r="AX590" i="1"/>
  <c r="AK14" i="1"/>
  <c r="AG485" i="1"/>
  <c r="AS340" i="1"/>
  <c r="AC520" i="1"/>
  <c r="AG101" i="1"/>
  <c r="AX267" i="1"/>
  <c r="AE294" i="1"/>
  <c r="AT429" i="1"/>
  <c r="AB113" i="1"/>
  <c r="AF116" i="1"/>
  <c r="AK49" i="1"/>
  <c r="AB639" i="1"/>
  <c r="AH318" i="1"/>
  <c r="AQ214" i="1"/>
  <c r="AG77" i="1"/>
  <c r="AJ352" i="1"/>
  <c r="AU443" i="1"/>
  <c r="AE605" i="1"/>
  <c r="AB313" i="1"/>
  <c r="AJ92" i="1"/>
  <c r="AS373" i="1"/>
  <c r="AT571" i="1"/>
  <c r="AR390" i="1"/>
  <c r="AE390" i="1"/>
  <c r="AJ591" i="1"/>
  <c r="AV38" i="1"/>
  <c r="AD37" i="1"/>
  <c r="AW37" i="1"/>
  <c r="AD430" i="1"/>
  <c r="AP430" i="1"/>
  <c r="AU242" i="1"/>
  <c r="AT637" i="1"/>
  <c r="AX579" i="1"/>
  <c r="AR451" i="1"/>
  <c r="AG208" i="1"/>
  <c r="AT225" i="1"/>
  <c r="AT560" i="1"/>
  <c r="AG657" i="1"/>
  <c r="AL27" i="1"/>
  <c r="AK8" i="1"/>
  <c r="AH305" i="1"/>
  <c r="AG96" i="1"/>
  <c r="AG473" i="1"/>
  <c r="AW484" i="1"/>
  <c r="AS141" i="1"/>
  <c r="AW450" i="1"/>
  <c r="AW672" i="1"/>
  <c r="AQ58" i="1"/>
  <c r="AT33" i="1"/>
  <c r="AF66" i="1"/>
  <c r="AV403" i="1"/>
  <c r="AG401" i="1"/>
  <c r="AN74" i="1"/>
  <c r="AF205" i="1"/>
  <c r="AB205" i="1"/>
  <c r="AO269" i="1"/>
  <c r="AF536" i="1"/>
  <c r="AJ656" i="1"/>
  <c r="AR628" i="1"/>
  <c r="AS151" i="1"/>
  <c r="AD151" i="1"/>
  <c r="AU241" i="1"/>
  <c r="AD231" i="1"/>
  <c r="AK496" i="1"/>
  <c r="AL170" i="1"/>
  <c r="AK243" i="1"/>
  <c r="AE453" i="1"/>
  <c r="AW247" i="1"/>
  <c r="AC377" i="1"/>
  <c r="AR511" i="1"/>
  <c r="AI511" i="1"/>
  <c r="AG31" i="1"/>
  <c r="AV144" i="1"/>
  <c r="AI307" i="1"/>
  <c r="AC344" i="1"/>
  <c r="AB460" i="1"/>
  <c r="AX483" i="1"/>
  <c r="AD573" i="1"/>
  <c r="AL623" i="1"/>
  <c r="AV452" i="1"/>
  <c r="AO452" i="1"/>
  <c r="AG640" i="1"/>
  <c r="AK327" i="1"/>
  <c r="AE213" i="1"/>
  <c r="AP11" i="1"/>
  <c r="AU169" i="1"/>
  <c r="AM569" i="1"/>
  <c r="AK583" i="1"/>
  <c r="AI580" i="1"/>
  <c r="AT302" i="1"/>
  <c r="AU647" i="1"/>
  <c r="AX647" i="1"/>
  <c r="AT619" i="1"/>
  <c r="AX229" i="1"/>
  <c r="AC229" i="1"/>
  <c r="AD587" i="1"/>
  <c r="AI544" i="1"/>
  <c r="AL544" i="1"/>
  <c r="AP552" i="1"/>
  <c r="AK552" i="1"/>
  <c r="AE514" i="1"/>
  <c r="AW514" i="1"/>
  <c r="AO550" i="1"/>
  <c r="AP554" i="1"/>
  <c r="AW487" i="1"/>
  <c r="AO293" i="1"/>
  <c r="AQ624" i="1"/>
  <c r="AX624" i="1"/>
  <c r="AQ492" i="1"/>
  <c r="AP492" i="1"/>
  <c r="AK651" i="1"/>
  <c r="AW477" i="1"/>
  <c r="AF655" i="1"/>
  <c r="AP655" i="1"/>
  <c r="AH9" i="1"/>
  <c r="AS9" i="1"/>
  <c r="AM9" i="1"/>
  <c r="AW41" i="1"/>
  <c r="AD18" i="1"/>
  <c r="AI18" i="1"/>
  <c r="AT384" i="1"/>
  <c r="AC128" i="1"/>
  <c r="AG128" i="1"/>
  <c r="AO346" i="1"/>
  <c r="AB563" i="1"/>
  <c r="AP317" i="1"/>
  <c r="AW317" i="1"/>
  <c r="AV220" i="1"/>
  <c r="AF220" i="1"/>
  <c r="AW509" i="1"/>
  <c r="AT509" i="1"/>
  <c r="AO163" i="1"/>
  <c r="AK163" i="1"/>
  <c r="AE163" i="1"/>
  <c r="AH658" i="1"/>
  <c r="AD658" i="1"/>
  <c r="AJ325" i="1"/>
  <c r="AF325" i="1"/>
  <c r="AM325" i="1"/>
  <c r="AN245" i="1"/>
  <c r="AM245" i="1"/>
  <c r="AS245" i="1"/>
  <c r="AF249" i="1"/>
  <c r="AD249" i="1"/>
  <c r="AS249" i="1"/>
  <c r="AJ674" i="1"/>
  <c r="AG674" i="1"/>
  <c r="AM674" i="1"/>
  <c r="AB59" i="1"/>
  <c r="AG59" i="1"/>
  <c r="AK59" i="1"/>
  <c r="AT35" i="1"/>
  <c r="AH35" i="1"/>
  <c r="AQ35" i="1"/>
  <c r="AN57" i="1"/>
  <c r="AK57" i="1"/>
  <c r="AV400" i="1"/>
  <c r="AU400" i="1"/>
  <c r="AP400" i="1"/>
  <c r="AF197" i="1"/>
  <c r="AE197" i="1"/>
  <c r="AJ197" i="1"/>
  <c r="AN404" i="1"/>
  <c r="AQ404" i="1"/>
  <c r="AK445" i="1"/>
  <c r="AL105" i="1"/>
  <c r="AQ105" i="1"/>
  <c r="AJ273" i="1"/>
  <c r="AL273" i="1"/>
  <c r="AQ273" i="1"/>
  <c r="AH201" i="1"/>
  <c r="AQ201" i="1"/>
  <c r="AK201" i="1"/>
  <c r="AS201" i="1"/>
  <c r="AF223" i="1"/>
  <c r="AG223" i="1"/>
  <c r="AL223" i="1"/>
  <c r="AH315" i="1"/>
  <c r="AU315" i="1"/>
  <c r="AM211" i="1"/>
  <c r="AQ211" i="1"/>
  <c r="AO211" i="1"/>
  <c r="AX667" i="1"/>
  <c r="AU667" i="1"/>
  <c r="AG667" i="1"/>
  <c r="AR590" i="1"/>
  <c r="AL590" i="1"/>
  <c r="AQ590" i="1"/>
  <c r="AT590" i="1"/>
  <c r="AN668" i="1"/>
  <c r="AE668" i="1"/>
  <c r="AS668" i="1"/>
  <c r="AQ668" i="1"/>
  <c r="AD14" i="1"/>
  <c r="AH14" i="1"/>
  <c r="AI110" i="1"/>
  <c r="AE110" i="1"/>
  <c r="AH301" i="1"/>
  <c r="AS301" i="1"/>
  <c r="AO301" i="1"/>
  <c r="AM301" i="1"/>
  <c r="AX234" i="1"/>
  <c r="AT234" i="1"/>
  <c r="AN234" i="1"/>
  <c r="AF234" i="1"/>
  <c r="AT663" i="1"/>
  <c r="AO663" i="1"/>
  <c r="AS663" i="1"/>
  <c r="AL601" i="1"/>
  <c r="AB601" i="1"/>
  <c r="AG601" i="1"/>
  <c r="AR175" i="1"/>
  <c r="AV175" i="1"/>
  <c r="AS175" i="1"/>
  <c r="AU424" i="1"/>
  <c r="AS424" i="1"/>
  <c r="AF424" i="1"/>
  <c r="AW485" i="1"/>
  <c r="AQ485" i="1"/>
  <c r="AT485" i="1"/>
  <c r="AI577" i="1"/>
  <c r="AS577" i="1"/>
  <c r="AG577" i="1"/>
  <c r="AJ577" i="1"/>
  <c r="AG340" i="1"/>
  <c r="AR340" i="1"/>
  <c r="AB259" i="1"/>
  <c r="AQ259" i="1"/>
  <c r="AL520" i="1"/>
  <c r="AH520" i="1"/>
  <c r="AR520" i="1"/>
  <c r="AM520" i="1"/>
  <c r="AT101" i="1"/>
  <c r="AO101" i="1"/>
  <c r="AK101" i="1"/>
  <c r="AV143" i="1"/>
  <c r="AS143" i="1"/>
  <c r="AH143" i="1"/>
  <c r="AN267" i="1"/>
  <c r="AG267" i="1"/>
  <c r="AW267" i="1"/>
  <c r="AQ389" i="1"/>
  <c r="AN389" i="1"/>
  <c r="AS389" i="1"/>
  <c r="AN294" i="1"/>
  <c r="AT294" i="1"/>
  <c r="AT466" i="1"/>
  <c r="AS466" i="1"/>
  <c r="AM466" i="1"/>
  <c r="AU466" i="1"/>
  <c r="AS429" i="1"/>
  <c r="AL429" i="1"/>
  <c r="AH429" i="1"/>
  <c r="AJ489" i="1"/>
  <c r="AE489" i="1"/>
  <c r="AQ489" i="1"/>
  <c r="AC574" i="1"/>
  <c r="AE574" i="1"/>
  <c r="AL574" i="1"/>
  <c r="AR661" i="1"/>
  <c r="AV661" i="1"/>
  <c r="AE661" i="1"/>
  <c r="AM661" i="1"/>
  <c r="AT669" i="1"/>
  <c r="AI669" i="1"/>
  <c r="AX669" i="1"/>
  <c r="AH669" i="1"/>
  <c r="AH641" i="1"/>
  <c r="AT641" i="1"/>
  <c r="AQ641" i="1"/>
  <c r="AH611" i="1"/>
  <c r="AW611" i="1"/>
  <c r="AQ611" i="1"/>
  <c r="AF113" i="1"/>
  <c r="AT113" i="1"/>
  <c r="AE113" i="1"/>
  <c r="AC424" i="1"/>
  <c r="AC577" i="1"/>
  <c r="AW577" i="1"/>
  <c r="AN259" i="1"/>
  <c r="AS101" i="1"/>
  <c r="AC143" i="1"/>
  <c r="AT267" i="1"/>
  <c r="AU267" i="1"/>
  <c r="AR466" i="1"/>
  <c r="AR574" i="1"/>
  <c r="AD669" i="1"/>
  <c r="AM641" i="1"/>
  <c r="AU611" i="1"/>
  <c r="AD464" i="1"/>
  <c r="AL179" i="1"/>
  <c r="AC96" i="1"/>
  <c r="AN484" i="1"/>
  <c r="AX524" i="1"/>
  <c r="AE33" i="1"/>
  <c r="AS444" i="1"/>
  <c r="AW418" i="1"/>
  <c r="AU205" i="1"/>
  <c r="AX536" i="1"/>
  <c r="AP104" i="1"/>
  <c r="AV231" i="1"/>
  <c r="AE496" i="1"/>
  <c r="AU453" i="1"/>
  <c r="AN377" i="1"/>
  <c r="AO307" i="1"/>
  <c r="AF573" i="1"/>
  <c r="AW213" i="1"/>
  <c r="AN583" i="1"/>
  <c r="AG647" i="1"/>
  <c r="AJ552" i="1"/>
  <c r="AV554" i="1"/>
  <c r="AV293" i="1"/>
  <c r="AI655" i="1"/>
  <c r="AQ41" i="1"/>
  <c r="AP312" i="1"/>
  <c r="AW163" i="1"/>
  <c r="AO245" i="1"/>
  <c r="AK674" i="1"/>
  <c r="AG404" i="1"/>
  <c r="AR211" i="1"/>
  <c r="AC663" i="1"/>
  <c r="AR485" i="1"/>
  <c r="AU340" i="1"/>
  <c r="AI259" i="1"/>
  <c r="AW101" i="1"/>
  <c r="AL389" i="1"/>
  <c r="AI294" i="1"/>
  <c r="AO429" i="1"/>
  <c r="AP661" i="1"/>
  <c r="AB641" i="1"/>
  <c r="AV324" i="1"/>
  <c r="AT603" i="1"/>
  <c r="AV548" i="1"/>
  <c r="AD203" i="1"/>
  <c r="AR89" i="1"/>
  <c r="AU488" i="1"/>
  <c r="AP308" i="1"/>
  <c r="AQ437" i="1"/>
  <c r="AR417" i="1"/>
  <c r="AS595" i="1"/>
  <c r="AK481" i="1"/>
  <c r="AB17" i="1"/>
  <c r="AS239" i="1"/>
  <c r="AX142" i="1"/>
  <c r="AR292" i="1"/>
  <c r="AO502" i="1"/>
  <c r="AN92" i="1"/>
  <c r="AT265" i="1"/>
  <c r="AX456" i="1"/>
  <c r="AB390" i="1"/>
  <c r="AU591" i="1"/>
  <c r="AF38" i="1"/>
  <c r="AJ637" i="1"/>
  <c r="AT451" i="1"/>
  <c r="AQ546" i="1"/>
  <c r="AR374" i="1"/>
  <c r="AM374" i="1"/>
  <c r="AK518" i="1"/>
  <c r="AV560" i="1"/>
  <c r="AH387" i="1"/>
  <c r="AO491" i="1"/>
  <c r="AO179" i="1"/>
  <c r="AM305" i="1"/>
  <c r="AD473" i="1"/>
  <c r="AB484" i="1"/>
  <c r="AN141" i="1"/>
  <c r="AE450" i="1"/>
  <c r="AU276" i="1"/>
  <c r="AU672" i="1"/>
  <c r="AG524" i="1"/>
  <c r="AI58" i="1"/>
  <c r="AD33" i="1"/>
  <c r="AT56" i="1"/>
  <c r="AC66" i="1"/>
  <c r="AR403" i="1"/>
  <c r="AM401" i="1"/>
  <c r="AT444" i="1"/>
  <c r="AF74" i="1"/>
  <c r="AR74" i="1"/>
  <c r="AJ248" i="1"/>
  <c r="AR418" i="1"/>
  <c r="AU418" i="1"/>
  <c r="AX269" i="1"/>
  <c r="AP656" i="1"/>
  <c r="AF104" i="1"/>
  <c r="AJ151" i="1"/>
  <c r="AM662" i="1"/>
  <c r="AX496" i="1"/>
  <c r="AS331" i="1"/>
  <c r="AV453" i="1"/>
  <c r="AD247" i="1"/>
  <c r="AQ511" i="1"/>
  <c r="AP31" i="1"/>
  <c r="AS338" i="1"/>
  <c r="AX338" i="1"/>
  <c r="AW307" i="1"/>
  <c r="AX344" i="1"/>
  <c r="AC460" i="1"/>
  <c r="AQ460" i="1"/>
  <c r="AH483" i="1"/>
  <c r="AT573" i="1"/>
  <c r="AT452" i="1"/>
  <c r="AI452" i="1"/>
  <c r="AC640" i="1"/>
  <c r="AW327" i="1"/>
  <c r="AL169" i="1"/>
  <c r="AJ169" i="1"/>
  <c r="AB569" i="1"/>
  <c r="AV583" i="1"/>
  <c r="AS580" i="1"/>
  <c r="AL580" i="1"/>
  <c r="AM302" i="1"/>
  <c r="AS302" i="1"/>
  <c r="AE647" i="1"/>
  <c r="AH647" i="1"/>
  <c r="AS619" i="1"/>
  <c r="AF229" i="1"/>
  <c r="AT229" i="1"/>
  <c r="AN100" i="1"/>
  <c r="AR100" i="1"/>
  <c r="AR224" i="1"/>
  <c r="AH550" i="1"/>
  <c r="AT550" i="1"/>
  <c r="AL554" i="1"/>
  <c r="AQ554" i="1"/>
  <c r="AU487" i="1"/>
  <c r="AI487" i="1"/>
  <c r="AO130" i="1"/>
  <c r="AT130" i="1"/>
  <c r="AU293" i="1"/>
  <c r="AI624" i="1"/>
  <c r="AW624" i="1"/>
  <c r="AG492" i="1"/>
  <c r="AK492" i="1"/>
  <c r="AG651" i="1"/>
  <c r="AL477" i="1"/>
  <c r="AJ9" i="1"/>
  <c r="AC9" i="1"/>
  <c r="AP41" i="1"/>
  <c r="AK18" i="1"/>
  <c r="AO384" i="1"/>
  <c r="AB384" i="1"/>
  <c r="AT312" i="1"/>
  <c r="AL312" i="1"/>
  <c r="AD128" i="1"/>
  <c r="AT346" i="1"/>
  <c r="AE346" i="1"/>
  <c r="AH563" i="1"/>
  <c r="AR563" i="1"/>
  <c r="AH317" i="1"/>
  <c r="AG317" i="1"/>
  <c r="AD220" i="1"/>
  <c r="AJ220" i="1"/>
  <c r="AE220" i="1"/>
  <c r="AM509" i="1"/>
  <c r="AI509" i="1"/>
  <c r="AR163" i="1"/>
  <c r="AD163" i="1"/>
  <c r="AT163" i="1"/>
  <c r="AV658" i="1"/>
  <c r="AP658" i="1"/>
  <c r="AU658" i="1"/>
  <c r="AJ658" i="1"/>
  <c r="AB325" i="1"/>
  <c r="AK325" i="1"/>
  <c r="AF245" i="1"/>
  <c r="AD245" i="1"/>
  <c r="AJ245" i="1"/>
  <c r="AP249" i="1"/>
  <c r="AU249" i="1"/>
  <c r="AJ249" i="1"/>
  <c r="AB674" i="1"/>
  <c r="AQ674" i="1"/>
  <c r="AC674" i="1"/>
  <c r="AV59" i="1"/>
  <c r="AI59" i="1"/>
  <c r="AL35" i="1"/>
  <c r="AV35" i="1"/>
  <c r="AO35" i="1"/>
  <c r="AF57" i="1"/>
  <c r="AX57" i="1"/>
  <c r="AU57" i="1"/>
  <c r="AT400" i="1"/>
  <c r="AM400" i="1"/>
  <c r="AI400" i="1"/>
  <c r="AB400" i="1"/>
  <c r="AQ197" i="1"/>
  <c r="AU197" i="1"/>
  <c r="AE404" i="1"/>
  <c r="AX404" i="1"/>
  <c r="AB404" i="1"/>
  <c r="AW445" i="1"/>
  <c r="AB445" i="1"/>
  <c r="AO445" i="1"/>
  <c r="AR105" i="1"/>
  <c r="AU105" i="1"/>
  <c r="AG105" i="1"/>
  <c r="AX105" i="1"/>
  <c r="AB273" i="1"/>
  <c r="AU273" i="1"/>
  <c r="AG273" i="1"/>
  <c r="AV201" i="1"/>
  <c r="AC201" i="1"/>
  <c r="AG201" i="1"/>
  <c r="AS223" i="1"/>
  <c r="AX223" i="1"/>
  <c r="AC223" i="1"/>
  <c r="AV315" i="1"/>
  <c r="AR315" i="1"/>
  <c r="AE315" i="1"/>
  <c r="AE211" i="1"/>
  <c r="AI211" i="1"/>
  <c r="AG211" i="1"/>
  <c r="AP667" i="1"/>
  <c r="AK667" i="1"/>
  <c r="AD667" i="1"/>
  <c r="AJ590" i="1"/>
  <c r="AU590" i="1"/>
  <c r="AG590" i="1"/>
  <c r="AO590" i="1"/>
  <c r="AF668" i="1"/>
  <c r="AX668" i="1"/>
  <c r="AI668" i="1"/>
  <c r="AO668" i="1"/>
  <c r="AW14" i="1"/>
  <c r="AQ14" i="1"/>
  <c r="AX110" i="1"/>
  <c r="AN110" i="1"/>
  <c r="AV110" i="1"/>
  <c r="AR110" i="1"/>
  <c r="AI301" i="1"/>
  <c r="AE301" i="1"/>
  <c r="AB301" i="1"/>
  <c r="AP234" i="1"/>
  <c r="AL234" i="1"/>
  <c r="AL663" i="1"/>
  <c r="AM663" i="1"/>
  <c r="AG663" i="1"/>
  <c r="AD601" i="1"/>
  <c r="AX601" i="1"/>
  <c r="AV601" i="1"/>
  <c r="AX175" i="1"/>
  <c r="AG175" i="1"/>
  <c r="AN175" i="1"/>
  <c r="AK175" i="1"/>
  <c r="AI175" i="1"/>
  <c r="AL424" i="1"/>
  <c r="AJ424" i="1"/>
  <c r="AW424" i="1"/>
  <c r="AN485" i="1"/>
  <c r="AD485" i="1"/>
  <c r="AS485" i="1"/>
  <c r="AK577" i="1"/>
  <c r="AV340" i="1"/>
  <c r="AT340" i="1"/>
  <c r="AJ340" i="1"/>
  <c r="AV259" i="1"/>
  <c r="AG259" i="1"/>
  <c r="AU259" i="1"/>
  <c r="AD520" i="1"/>
  <c r="AF520" i="1"/>
  <c r="AR101" i="1"/>
  <c r="AI101" i="1"/>
  <c r="AD101" i="1"/>
  <c r="AM143" i="1"/>
  <c r="AJ143" i="1"/>
  <c r="AP143" i="1"/>
  <c r="AW143" i="1"/>
  <c r="AF267" i="1"/>
  <c r="AP267" i="1"/>
  <c r="AL267" i="1"/>
  <c r="AH389" i="1"/>
  <c r="AE389" i="1"/>
  <c r="AJ389" i="1"/>
  <c r="AR294" i="1"/>
  <c r="AF294" i="1"/>
  <c r="AQ294" i="1"/>
  <c r="AL466" i="1"/>
  <c r="AI466" i="1"/>
  <c r="AJ429" i="1"/>
  <c r="AB429" i="1"/>
  <c r="AQ429" i="1"/>
  <c r="AB489" i="1"/>
  <c r="AL489" i="1"/>
  <c r="AS489" i="1"/>
  <c r="AQ574" i="1"/>
  <c r="AX574" i="1"/>
  <c r="AU574" i="1"/>
  <c r="AJ661" i="1"/>
  <c r="AN661" i="1"/>
  <c r="AL661" i="1"/>
  <c r="AL669" i="1"/>
  <c r="AQ669" i="1"/>
  <c r="AN669" i="1"/>
  <c r="AW669" i="1"/>
  <c r="AW641" i="1"/>
  <c r="AI641" i="1"/>
  <c r="AF641" i="1"/>
  <c r="AV611" i="1"/>
  <c r="AK611" i="1"/>
  <c r="AD611" i="1"/>
  <c r="AX113" i="1"/>
  <c r="AI113" i="1"/>
  <c r="AO113" i="1"/>
  <c r="AJ223" i="1"/>
  <c r="AO223" i="1"/>
  <c r="AN315" i="1"/>
  <c r="AJ315" i="1"/>
  <c r="AS315" i="1"/>
  <c r="AT211" i="1"/>
  <c r="AN211" i="1"/>
  <c r="AH667" i="1"/>
  <c r="AT667" i="1"/>
  <c r="AB667" i="1"/>
  <c r="AB590" i="1"/>
  <c r="AK590" i="1"/>
  <c r="AP590" i="1"/>
  <c r="AI590" i="1"/>
  <c r="AM668" i="1"/>
  <c r="AH668" i="1"/>
  <c r="AV14" i="1"/>
  <c r="AR14" i="1"/>
  <c r="AG14" i="1"/>
  <c r="AO14" i="1"/>
  <c r="AP110" i="1"/>
  <c r="AK110" i="1"/>
  <c r="AG110" i="1"/>
  <c r="AT301" i="1"/>
  <c r="AV301" i="1"/>
  <c r="AD234" i="1"/>
  <c r="AS234" i="1"/>
  <c r="AD663" i="1"/>
  <c r="AQ663" i="1"/>
  <c r="AS601" i="1"/>
  <c r="AF601" i="1"/>
  <c r="AR577" i="1"/>
  <c r="AB340" i="1"/>
  <c r="AX259" i="1"/>
  <c r="AW520" i="1"/>
  <c r="AX101" i="1"/>
  <c r="AN143" i="1"/>
  <c r="AE267" i="1"/>
  <c r="AV389" i="1"/>
  <c r="AD466" i="1"/>
  <c r="AI574" i="1"/>
  <c r="AQ661" i="1"/>
  <c r="AC669" i="1"/>
  <c r="AP453" i="1"/>
  <c r="AB640" i="1"/>
  <c r="AS169" i="1"/>
  <c r="AV651" i="1"/>
  <c r="AU18" i="1"/>
  <c r="AB312" i="1"/>
  <c r="AW128" i="1"/>
  <c r="AJ563" i="1"/>
  <c r="AR220" i="1"/>
  <c r="AS163" i="1"/>
  <c r="AC249" i="1"/>
  <c r="AR35" i="1"/>
  <c r="AS57" i="1"/>
  <c r="AO197" i="1"/>
  <c r="AD445" i="1"/>
  <c r="AT105" i="1"/>
  <c r="AE273" i="1"/>
  <c r="AK211" i="1"/>
  <c r="AE590" i="1"/>
  <c r="AB668" i="1"/>
  <c r="AU14" i="1"/>
  <c r="AE663" i="1"/>
  <c r="AH175" i="1"/>
  <c r="AR424" i="1"/>
  <c r="AM577" i="1"/>
  <c r="AF340" i="1"/>
  <c r="AP259" i="1"/>
  <c r="AJ520" i="1"/>
  <c r="AI389" i="1"/>
  <c r="AX429" i="1"/>
  <c r="AI489" i="1"/>
  <c r="AR611" i="1"/>
  <c r="AS113" i="1"/>
  <c r="AB550" i="1"/>
  <c r="AD384" i="1"/>
  <c r="AL325" i="1"/>
  <c r="AK249" i="1"/>
  <c r="AB35" i="1"/>
  <c r="AW400" i="1"/>
  <c r="AS404" i="1"/>
  <c r="AS105" i="1"/>
  <c r="AI667" i="1"/>
  <c r="AI663" i="1"/>
  <c r="AJ175" i="1"/>
  <c r="AH577" i="1"/>
  <c r="AD143" i="1"/>
  <c r="AS294" i="1"/>
  <c r="AV429" i="1"/>
  <c r="AP574" i="1"/>
  <c r="AO661" i="1"/>
  <c r="AL641" i="1"/>
  <c r="AL113" i="1"/>
  <c r="AB362" i="1"/>
  <c r="AL321" i="1"/>
  <c r="AM295" i="1"/>
  <c r="AQ608" i="1"/>
  <c r="AJ436" i="1"/>
  <c r="AH676" i="1"/>
  <c r="AH357" i="1"/>
  <c r="AV162" i="1"/>
  <c r="AT285" i="1"/>
  <c r="AE578" i="1"/>
  <c r="AP468" i="1"/>
  <c r="AJ73" i="1"/>
  <c r="AV437" i="1"/>
  <c r="AW443" i="1"/>
  <c r="AF481" i="1"/>
  <c r="AI336" i="1"/>
  <c r="AQ431" i="1"/>
  <c r="AJ423" i="1"/>
  <c r="AU423" i="1"/>
  <c r="AV313" i="1"/>
  <c r="AO292" i="1"/>
  <c r="AQ502" i="1"/>
  <c r="AI92" i="1"/>
  <c r="AT646" i="1"/>
  <c r="AS390" i="1"/>
  <c r="AD643" i="1"/>
  <c r="AK38" i="1"/>
  <c r="AH160" i="1"/>
  <c r="AN458" i="1"/>
  <c r="AW430" i="1"/>
  <c r="AP208" i="1"/>
  <c r="AF546" i="1"/>
  <c r="AB374" i="1"/>
  <c r="AG512" i="1"/>
  <c r="AH80" i="1"/>
  <c r="AP560" i="1"/>
  <c r="AW491" i="1"/>
  <c r="AJ480" i="1"/>
  <c r="AC657" i="1"/>
  <c r="AD141" i="1"/>
  <c r="AJ450" i="1"/>
  <c r="AW534" i="1"/>
  <c r="AK33" i="1"/>
  <c r="AJ56" i="1"/>
  <c r="AJ66" i="1"/>
  <c r="AK444" i="1"/>
  <c r="AJ74" i="1"/>
  <c r="AO248" i="1"/>
  <c r="AI418" i="1"/>
  <c r="AK418" i="1"/>
  <c r="AL205" i="1"/>
  <c r="AU269" i="1"/>
  <c r="AC536" i="1"/>
  <c r="AH656" i="1"/>
  <c r="AL628" i="1"/>
  <c r="AW628" i="1"/>
  <c r="AO628" i="1"/>
  <c r="AO104" i="1"/>
  <c r="AI151" i="1"/>
  <c r="AL151" i="1"/>
  <c r="AK241" i="1"/>
  <c r="AX231" i="1"/>
  <c r="AH231" i="1"/>
  <c r="AX662" i="1"/>
  <c r="AT496" i="1"/>
  <c r="AV496" i="1"/>
  <c r="AI170" i="1"/>
  <c r="AW243" i="1"/>
  <c r="AQ331" i="1"/>
  <c r="AI453" i="1"/>
  <c r="AU247" i="1"/>
  <c r="AJ377" i="1"/>
  <c r="AN511" i="1"/>
  <c r="AF511" i="1"/>
  <c r="AH31" i="1"/>
  <c r="AE31" i="1"/>
  <c r="AL144" i="1"/>
  <c r="AP338" i="1"/>
  <c r="AM307" i="1"/>
  <c r="AF307" i="1"/>
  <c r="AT344" i="1"/>
  <c r="AU460" i="1"/>
  <c r="AO460" i="1"/>
  <c r="AE483" i="1"/>
  <c r="AI573" i="1"/>
  <c r="AH623" i="1"/>
  <c r="AJ452" i="1"/>
  <c r="AT640" i="1"/>
  <c r="AP640" i="1"/>
  <c r="AC327" i="1"/>
  <c r="AL213" i="1"/>
  <c r="AM11" i="1"/>
  <c r="AD169" i="1"/>
  <c r="AC569" i="1"/>
  <c r="AC580" i="1"/>
  <c r="AC302" i="1"/>
  <c r="AE619" i="1"/>
  <c r="AB229" i="1"/>
  <c r="AW100" i="1"/>
  <c r="AG100" i="1"/>
  <c r="AC587" i="1"/>
  <c r="AT224" i="1"/>
  <c r="AQ224" i="1"/>
  <c r="AS544" i="1"/>
  <c r="AI552" i="1"/>
  <c r="AQ514" i="1"/>
  <c r="AC514" i="1"/>
  <c r="AF514" i="1"/>
  <c r="AM550" i="1"/>
  <c r="AG554" i="1"/>
  <c r="AK487" i="1"/>
  <c r="AB130" i="1"/>
  <c r="AG130" i="1"/>
  <c r="AL130" i="1"/>
  <c r="AM293" i="1"/>
  <c r="AK293" i="1"/>
  <c r="AG624" i="1"/>
  <c r="AE492" i="1"/>
  <c r="AQ651" i="1"/>
  <c r="AW651" i="1"/>
  <c r="AI477" i="1"/>
  <c r="AL655" i="1"/>
  <c r="AK655" i="1"/>
  <c r="AB9" i="1"/>
  <c r="AF41" i="1"/>
  <c r="AH41" i="1"/>
  <c r="AE41" i="1"/>
  <c r="AJ18" i="1"/>
  <c r="AG18" i="1"/>
  <c r="AQ384" i="1"/>
  <c r="AR312" i="1"/>
  <c r="AS312" i="1"/>
  <c r="AK312" i="1"/>
  <c r="AR128" i="1"/>
  <c r="AB346" i="1"/>
  <c r="AM346" i="1"/>
  <c r="AX563" i="1"/>
  <c r="AN317" i="1"/>
  <c r="AE317" i="1"/>
  <c r="AH509" i="1"/>
  <c r="AJ163" i="1"/>
  <c r="AX163" i="1"/>
  <c r="AI163" i="1"/>
  <c r="AN658" i="1"/>
  <c r="AG658" i="1"/>
  <c r="AL658" i="1"/>
  <c r="AS658" i="1"/>
  <c r="AU325" i="1"/>
  <c r="AI325" i="1"/>
  <c r="AP245" i="1"/>
  <c r="AU245" i="1"/>
  <c r="AR245" i="1"/>
  <c r="AG249" i="1"/>
  <c r="AL249" i="1"/>
  <c r="AR249" i="1"/>
  <c r="AX674" i="1"/>
  <c r="AF674" i="1"/>
  <c r="AV674" i="1"/>
  <c r="AX59" i="1"/>
  <c r="AN59" i="1"/>
  <c r="AE59" i="1"/>
  <c r="AD35" i="1"/>
  <c r="AN35" i="1"/>
  <c r="AM35" i="1"/>
  <c r="AT57" i="1"/>
  <c r="AP57" i="1"/>
  <c r="AE57" i="1"/>
  <c r="AL400" i="1"/>
  <c r="AC400" i="1"/>
  <c r="AS400" i="1"/>
  <c r="AO400" i="1"/>
  <c r="AT197" i="1"/>
  <c r="AC197" i="1"/>
  <c r="AI197" i="1"/>
  <c r="AV404" i="1"/>
  <c r="AH404" i="1"/>
  <c r="AP404" i="1"/>
  <c r="AM445" i="1"/>
  <c r="AQ445" i="1"/>
  <c r="AJ445" i="1"/>
  <c r="AJ105" i="1"/>
  <c r="AK105" i="1"/>
  <c r="AM105" i="1"/>
  <c r="AO273" i="1"/>
  <c r="AK273" i="1"/>
  <c r="AP273" i="1"/>
  <c r="AN201" i="1"/>
  <c r="AW201" i="1"/>
  <c r="AC110" i="1"/>
  <c r="AH234" i="1"/>
  <c r="AK234" i="1"/>
  <c r="AX663" i="1"/>
  <c r="AP601" i="1"/>
  <c r="AP175" i="1"/>
  <c r="AC175" i="1"/>
  <c r="AX424" i="1"/>
  <c r="AN424" i="1"/>
  <c r="AU577" i="1"/>
  <c r="AN340" i="1"/>
  <c r="AK259" i="1"/>
  <c r="AG143" i="1"/>
  <c r="AJ294" i="1"/>
  <c r="AU429" i="1"/>
  <c r="AN489" i="1"/>
  <c r="AF661" i="1"/>
  <c r="AV669" i="1"/>
  <c r="AM113" i="1"/>
  <c r="AI98" i="1"/>
  <c r="AQ512" i="1"/>
  <c r="AM27" i="1"/>
  <c r="AT524" i="1"/>
  <c r="AB628" i="1"/>
  <c r="AV241" i="1"/>
  <c r="AC496" i="1"/>
  <c r="AS243" i="1"/>
  <c r="AC247" i="1"/>
  <c r="AD511" i="1"/>
  <c r="AJ338" i="1"/>
  <c r="AV460" i="1"/>
  <c r="AR213" i="1"/>
  <c r="AR569" i="1"/>
  <c r="AC544" i="1"/>
  <c r="AX655" i="1"/>
  <c r="AK563" i="1"/>
  <c r="AE325" i="1"/>
  <c r="AX249" i="1"/>
  <c r="AL674" i="1"/>
  <c r="AK35" i="1"/>
  <c r="AH400" i="1"/>
  <c r="AD273" i="1"/>
  <c r="AR223" i="1"/>
  <c r="AL211" i="1"/>
  <c r="AN14" i="1"/>
  <c r="AL301" i="1"/>
  <c r="AC234" i="1"/>
  <c r="AH601" i="1"/>
  <c r="AL485" i="1"/>
  <c r="AX340" i="1"/>
  <c r="AM259" i="1"/>
  <c r="AB101" i="1"/>
  <c r="AR143" i="1"/>
  <c r="AO267" i="1"/>
  <c r="AM389" i="1"/>
  <c r="AM489" i="1"/>
  <c r="AJ574" i="1"/>
  <c r="AF611" i="1"/>
  <c r="AH184" i="1"/>
  <c r="AW458" i="1"/>
  <c r="AB210" i="1"/>
  <c r="AC515" i="1"/>
  <c r="AL512" i="1"/>
  <c r="AI27" i="1"/>
  <c r="AI534" i="1"/>
  <c r="AG628" i="1"/>
  <c r="AP241" i="1"/>
  <c r="AG662" i="1"/>
  <c r="AL331" i="1"/>
  <c r="AP144" i="1"/>
  <c r="AN344" i="1"/>
  <c r="AC483" i="1"/>
  <c r="AV640" i="1"/>
  <c r="AK647" i="1"/>
  <c r="AQ587" i="1"/>
  <c r="AM552" i="1"/>
  <c r="AW550" i="1"/>
  <c r="AQ130" i="1"/>
  <c r="AV492" i="1"/>
  <c r="AK9" i="1"/>
  <c r="AT563" i="1"/>
  <c r="AV163" i="1"/>
  <c r="AH325" i="1"/>
  <c r="AH249" i="1"/>
  <c r="AE35" i="1"/>
  <c r="AX400" i="1"/>
  <c r="AL445" i="1"/>
  <c r="AN273" i="1"/>
  <c r="AU201" i="1"/>
  <c r="AI315" i="1"/>
  <c r="AF590" i="1"/>
  <c r="AI234" i="1"/>
  <c r="AM601" i="1"/>
  <c r="AK424" i="1"/>
  <c r="AN577" i="1"/>
  <c r="AS259" i="1"/>
  <c r="AN101" i="1"/>
  <c r="AJ267" i="1"/>
  <c r="AO294" i="1"/>
  <c r="AC429" i="1"/>
  <c r="AM574" i="1"/>
  <c r="AE215" i="1"/>
  <c r="AF352" i="1"/>
  <c r="AT142" i="1"/>
  <c r="AR622" i="1"/>
  <c r="AF313" i="1"/>
  <c r="AP637" i="1"/>
  <c r="AD210" i="1"/>
  <c r="AO387" i="1"/>
  <c r="AW480" i="1"/>
  <c r="AU8" i="1"/>
  <c r="AX484" i="1"/>
  <c r="AR534" i="1"/>
  <c r="AM56" i="1"/>
  <c r="AK269" i="1"/>
  <c r="AW536" i="1"/>
  <c r="AC231" i="1"/>
  <c r="AJ662" i="1"/>
  <c r="AD496" i="1"/>
  <c r="AS170" i="1"/>
  <c r="AW331" i="1"/>
  <c r="AP377" i="1"/>
  <c r="AI144" i="1"/>
  <c r="AX307" i="1"/>
  <c r="AO483" i="1"/>
  <c r="AW169" i="1"/>
  <c r="AH514" i="1"/>
  <c r="AR554" i="1"/>
  <c r="AG487" i="1"/>
  <c r="AT293" i="1"/>
  <c r="AC624" i="1"/>
  <c r="AI651" i="1"/>
  <c r="AN9" i="1"/>
  <c r="AX18" i="1"/>
  <c r="AJ346" i="1"/>
  <c r="AL220" i="1"/>
  <c r="AB163" i="1"/>
  <c r="AX658" i="1"/>
  <c r="AI249" i="1"/>
  <c r="AF59" i="1"/>
  <c r="AL57" i="1"/>
  <c r="AK400" i="1"/>
  <c r="AT404" i="1"/>
  <c r="AH445" i="1"/>
  <c r="AP105" i="1"/>
  <c r="AF201" i="1"/>
  <c r="AT223" i="1"/>
  <c r="AB315" i="1"/>
  <c r="AV667" i="1"/>
  <c r="AH110" i="1"/>
  <c r="AK301" i="1"/>
  <c r="AQ175" i="1"/>
  <c r="AB577" i="1"/>
  <c r="AQ340" i="1"/>
  <c r="AS520" i="1"/>
  <c r="AH101" i="1"/>
  <c r="AU294" i="1"/>
  <c r="AJ466" i="1"/>
  <c r="AP429" i="1"/>
  <c r="AT574" i="1"/>
  <c r="AR113" i="1"/>
  <c r="AE550" i="1"/>
  <c r="AX293" i="1"/>
  <c r="AQ346" i="1"/>
  <c r="AN509" i="1"/>
  <c r="AE658" i="1"/>
  <c r="AH245" i="1"/>
  <c r="AL59" i="1"/>
  <c r="AQ57" i="1"/>
  <c r="AM197" i="1"/>
  <c r="AS445" i="1"/>
  <c r="AT315" i="1"/>
  <c r="AO667" i="1"/>
  <c r="AK668" i="1"/>
  <c r="AM110" i="1"/>
  <c r="AC301" i="1"/>
  <c r="AN663" i="1"/>
  <c r="AT175" i="1"/>
  <c r="AV424" i="1"/>
  <c r="AI520" i="1"/>
  <c r="AK143" i="1"/>
  <c r="AU389" i="1"/>
  <c r="AW466" i="1"/>
  <c r="AD489" i="1"/>
  <c r="AU661" i="1"/>
  <c r="AB611" i="1"/>
  <c r="AQ402" i="1"/>
  <c r="AI28" i="1"/>
  <c r="AN137" i="1"/>
  <c r="AW328" i="1"/>
  <c r="AI322" i="1"/>
  <c r="AQ645" i="1"/>
  <c r="AC417" i="1"/>
  <c r="AX17" i="1"/>
  <c r="AU17" i="1"/>
  <c r="AQ336" i="1"/>
  <c r="AX279" i="1"/>
  <c r="AV32" i="1"/>
  <c r="AQ227" i="1"/>
  <c r="AO265" i="1"/>
  <c r="AW348" i="1"/>
  <c r="AC456" i="1"/>
  <c r="AG474" i="1"/>
  <c r="AO643" i="1"/>
  <c r="AD392" i="1"/>
  <c r="AG98" i="1"/>
  <c r="AE208" i="1"/>
  <c r="AP515" i="1"/>
  <c r="AE546" i="1"/>
  <c r="AH374" i="1"/>
  <c r="AI518" i="1"/>
  <c r="AH512" i="1"/>
  <c r="AN80" i="1"/>
  <c r="AU480" i="1"/>
  <c r="AJ8" i="1"/>
  <c r="AF96" i="1"/>
  <c r="AM319" i="1"/>
  <c r="AU141" i="1"/>
  <c r="AV534" i="1"/>
  <c r="AP66" i="1"/>
  <c r="AW74" i="1"/>
  <c r="AN248" i="1"/>
  <c r="AQ418" i="1"/>
  <c r="AI269" i="1"/>
  <c r="AJ536" i="1"/>
  <c r="AN536" i="1"/>
  <c r="AV628" i="1"/>
  <c r="AV104" i="1"/>
  <c r="AG151" i="1"/>
  <c r="AN241" i="1"/>
  <c r="AJ241" i="1"/>
  <c r="AG231" i="1"/>
  <c r="AN662" i="1"/>
  <c r="AO496" i="1"/>
  <c r="AB243" i="1"/>
  <c r="AG331" i="1"/>
  <c r="AD453" i="1"/>
  <c r="AS453" i="1"/>
  <c r="AN453" i="1"/>
  <c r="AH377" i="1"/>
  <c r="AL511" i="1"/>
  <c r="AQ144" i="1"/>
  <c r="AK144" i="1"/>
  <c r="AB338" i="1"/>
  <c r="AD307" i="1"/>
  <c r="AJ344" i="1"/>
  <c r="AW344" i="1"/>
  <c r="AE460" i="1"/>
  <c r="AM483" i="1"/>
  <c r="AJ483" i="1"/>
  <c r="AR573" i="1"/>
  <c r="AN623" i="1"/>
  <c r="AJ623" i="1"/>
  <c r="AM452" i="1"/>
  <c r="AW640" i="1"/>
  <c r="AF327" i="1"/>
  <c r="AQ213" i="1"/>
  <c r="AJ213" i="1"/>
  <c r="AS11" i="1"/>
  <c r="AX169" i="1"/>
  <c r="AM169" i="1"/>
  <c r="AP569" i="1"/>
  <c r="AW583" i="1"/>
  <c r="AD583" i="1"/>
  <c r="AW302" i="1"/>
  <c r="AW647" i="1"/>
  <c r="AX619" i="1"/>
  <c r="AE229" i="1"/>
  <c r="AL100" i="1"/>
  <c r="AK100" i="1"/>
  <c r="AQ100" i="1"/>
  <c r="AK587" i="1"/>
  <c r="AM224" i="1"/>
  <c r="AF224" i="1"/>
  <c r="AG544" i="1"/>
  <c r="AX552" i="1"/>
  <c r="AJ550" i="1"/>
  <c r="AP550" i="1"/>
  <c r="AD554" i="1"/>
  <c r="AF487" i="1"/>
  <c r="AQ487" i="1"/>
  <c r="AF130" i="1"/>
  <c r="AL293" i="1"/>
  <c r="AC293" i="1"/>
  <c r="AD624" i="1"/>
  <c r="AP624" i="1"/>
  <c r="AI492" i="1"/>
  <c r="AN651" i="1"/>
  <c r="AC651" i="1"/>
  <c r="AB477" i="1"/>
  <c r="AS477" i="1"/>
  <c r="AQ655" i="1"/>
  <c r="AF9" i="1"/>
  <c r="AL41" i="1"/>
  <c r="AP18" i="1"/>
  <c r="AS18" i="1"/>
  <c r="AM384" i="1"/>
  <c r="AS384" i="1"/>
  <c r="AP384" i="1"/>
  <c r="AQ312" i="1"/>
  <c r="AF128" i="1"/>
  <c r="AT128" i="1"/>
  <c r="AR346" i="1"/>
  <c r="AL346" i="1"/>
  <c r="AM563" i="1"/>
  <c r="AT317" i="1"/>
  <c r="AC220" i="1"/>
  <c r="AI220" i="1"/>
  <c r="AV509" i="1"/>
  <c r="AR509" i="1"/>
  <c r="AC163" i="1"/>
  <c r="AH163" i="1"/>
  <c r="AO658" i="1"/>
  <c r="AT325" i="1"/>
  <c r="AP325" i="1"/>
  <c r="AS325" i="1"/>
  <c r="AW325" i="1"/>
  <c r="AX245" i="1"/>
  <c r="AC245" i="1"/>
  <c r="AQ245" i="1"/>
  <c r="AO249" i="1"/>
  <c r="AT249" i="1"/>
  <c r="AQ249" i="1"/>
  <c r="AH674" i="1"/>
  <c r="AE674" i="1"/>
  <c r="AU674" i="1"/>
  <c r="AH59" i="1"/>
  <c r="AT59" i="1"/>
  <c r="AU59" i="1"/>
  <c r="AJ35" i="1"/>
  <c r="AU35" i="1"/>
  <c r="AI35" i="1"/>
  <c r="AD57" i="1"/>
  <c r="AI57" i="1"/>
  <c r="AC57" i="1"/>
  <c r="AR400" i="1"/>
  <c r="AP197" i="1"/>
  <c r="AD197" i="1"/>
  <c r="AB197" i="1"/>
  <c r="AL404" i="1"/>
  <c r="AC404" i="1"/>
  <c r="AU404" i="1"/>
  <c r="AK404" i="1"/>
  <c r="AU445" i="1"/>
  <c r="AG445" i="1"/>
  <c r="AV105" i="1"/>
  <c r="AI105" i="1"/>
  <c r="AE105" i="1"/>
  <c r="AV273" i="1"/>
  <c r="AX273" i="1"/>
  <c r="AI273" i="1"/>
  <c r="AB201" i="1"/>
  <c r="AR201" i="1"/>
  <c r="AI223" i="1"/>
  <c r="AW223" i="1"/>
  <c r="AK223" i="1"/>
  <c r="AK315" i="1"/>
  <c r="AQ315" i="1"/>
  <c r="AD211" i="1"/>
  <c r="AP211" i="1"/>
  <c r="AF211" i="1"/>
  <c r="AN667" i="1"/>
  <c r="AS667" i="1"/>
  <c r="AQ667" i="1"/>
  <c r="AN590" i="1"/>
  <c r="AD590" i="1"/>
  <c r="AT668" i="1"/>
  <c r="AW668" i="1"/>
  <c r="AG668" i="1"/>
  <c r="AF14" i="1"/>
  <c r="AB14" i="1"/>
  <c r="AE14" i="1"/>
  <c r="AW110" i="1"/>
  <c r="AU110" i="1"/>
  <c r="AF110" i="1"/>
  <c r="AD301" i="1"/>
  <c r="AG301" i="1"/>
  <c r="AN301" i="1"/>
  <c r="AQ234" i="1"/>
  <c r="AU234" i="1"/>
  <c r="AR234" i="1"/>
  <c r="AJ234" i="1"/>
  <c r="AV663" i="1"/>
  <c r="AR663" i="1"/>
  <c r="AW663" i="1"/>
  <c r="AP663" i="1"/>
  <c r="AC601" i="1"/>
  <c r="AN601" i="1"/>
  <c r="AE601" i="1"/>
  <c r="AF175" i="1"/>
  <c r="AW175" i="1"/>
  <c r="AU175" i="1"/>
  <c r="AH424" i="1"/>
  <c r="AT424" i="1"/>
  <c r="AI424" i="1"/>
  <c r="AM485" i="1"/>
  <c r="AI485" i="1"/>
  <c r="AH485" i="1"/>
  <c r="AE577" i="1"/>
  <c r="AV577" i="1"/>
  <c r="AP340" i="1"/>
  <c r="AI340" i="1"/>
  <c r="AE259" i="1"/>
  <c r="AC259" i="1"/>
  <c r="AT259" i="1"/>
  <c r="AK520" i="1"/>
  <c r="AV520" i="1"/>
  <c r="AV101" i="1"/>
  <c r="AQ101" i="1"/>
  <c r="AC101" i="1"/>
  <c r="AL143" i="1"/>
  <c r="AU143" i="1"/>
  <c r="AI143" i="1"/>
  <c r="AX143" i="1"/>
  <c r="AR267" i="1"/>
  <c r="AD267" i="1"/>
  <c r="AT389" i="1"/>
  <c r="AX389" i="1"/>
  <c r="AC389" i="1"/>
  <c r="AW294" i="1"/>
  <c r="AM294" i="1"/>
  <c r="AQ466" i="1"/>
  <c r="AF466" i="1"/>
  <c r="AC466" i="1"/>
  <c r="AM429" i="1"/>
  <c r="AE429" i="1"/>
  <c r="AX489" i="1"/>
  <c r="AC489" i="1"/>
  <c r="AH489" i="1"/>
  <c r="AH574" i="1"/>
  <c r="AW574" i="1"/>
  <c r="AG574" i="1"/>
  <c r="AX661" i="1"/>
  <c r="AT661" i="1"/>
  <c r="AK661" i="1"/>
  <c r="AR669" i="1"/>
  <c r="AF669" i="1"/>
  <c r="AS669" i="1"/>
  <c r="AJ641" i="1"/>
  <c r="AV641" i="1"/>
  <c r="AO641" i="1"/>
  <c r="AJ611" i="1"/>
  <c r="AO611" i="1"/>
  <c r="AT611" i="1"/>
  <c r="AJ113" i="1"/>
  <c r="AW113" i="1"/>
  <c r="AH113" i="1"/>
  <c r="AL569" i="1"/>
  <c r="AS130" i="1"/>
  <c r="AQ477" i="1"/>
  <c r="AQ18" i="1"/>
  <c r="AM128" i="1"/>
  <c r="AR658" i="1"/>
  <c r="AE249" i="1"/>
  <c r="AD404" i="1"/>
  <c r="AQ223" i="1"/>
  <c r="AC211" i="1"/>
  <c r="AL668" i="1"/>
  <c r="AT110" i="1"/>
  <c r="AU301" i="1"/>
  <c r="AW234" i="1"/>
  <c r="AO520" i="1"/>
  <c r="AO143" i="1"/>
  <c r="AO389" i="1"/>
  <c r="AO466" i="1"/>
  <c r="AT489" i="1"/>
  <c r="AG661" i="1"/>
  <c r="AE641" i="1"/>
  <c r="AQ113" i="1"/>
  <c r="AO74" i="1"/>
  <c r="AG580" i="1"/>
  <c r="AH619" i="1"/>
  <c r="AC224" i="1"/>
  <c r="AB487" i="1"/>
  <c r="AD651" i="1"/>
  <c r="AD41" i="1"/>
  <c r="AD317" i="1"/>
  <c r="AE509" i="1"/>
  <c r="AC325" i="1"/>
  <c r="AT674" i="1"/>
  <c r="AW35" i="1"/>
  <c r="AG400" i="1"/>
  <c r="AV445" i="1"/>
  <c r="AM273" i="1"/>
  <c r="AE201" i="1"/>
  <c r="AO315" i="1"/>
  <c r="AS590" i="1"/>
  <c r="AM234" i="1"/>
  <c r="AQ601" i="1"/>
  <c r="AQ424" i="1"/>
  <c r="AH340" i="1"/>
  <c r="AO489" i="1"/>
  <c r="AO669" i="1"/>
  <c r="AG611" i="1"/>
  <c r="C23" i="3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35" i="1" l="1"/>
  <c r="AY187" i="1"/>
  <c r="AY457" i="1"/>
  <c r="AY61" i="1"/>
  <c r="AY86" i="1"/>
  <c r="AY409" i="1"/>
  <c r="AY334" i="1"/>
  <c r="AY454" i="1"/>
  <c r="AY433" i="1"/>
  <c r="AY407" i="1"/>
  <c r="AY505" i="1"/>
  <c r="AY501" i="1"/>
  <c r="AY67" i="1"/>
  <c r="AY115" i="1"/>
  <c r="AY362" i="1"/>
  <c r="AY375" i="1"/>
  <c r="AY398" i="1"/>
  <c r="AY155" i="1"/>
  <c r="AY559" i="1"/>
  <c r="AY577" i="1"/>
  <c r="AY163" i="1"/>
  <c r="AY346" i="1"/>
  <c r="AY11" i="1"/>
  <c r="AY269" i="1"/>
  <c r="AY443" i="1"/>
  <c r="AY265" i="1"/>
  <c r="AY56" i="1"/>
  <c r="AY585" i="1"/>
  <c r="AY514" i="1"/>
  <c r="AY160" i="1"/>
  <c r="AY23" i="1"/>
  <c r="AY356" i="1"/>
  <c r="AY26" i="1"/>
  <c r="AY497" i="1"/>
  <c r="AY510" i="1"/>
  <c r="AY206" i="1"/>
  <c r="AY586" i="1"/>
  <c r="AY472" i="1"/>
  <c r="AY631" i="1"/>
  <c r="AY523" i="1"/>
  <c r="AY121" i="1"/>
  <c r="AY661" i="1"/>
  <c r="AY487" i="1"/>
  <c r="AY477" i="1"/>
  <c r="AY243" i="1"/>
  <c r="AY9" i="1"/>
  <c r="AY550" i="1"/>
  <c r="AY640" i="1"/>
  <c r="AY313" i="1"/>
  <c r="AY619" i="1"/>
  <c r="AY389" i="1"/>
  <c r="AY485" i="1"/>
  <c r="AY234" i="1"/>
  <c r="AY267" i="1"/>
  <c r="AY175" i="1"/>
  <c r="AY213" i="1"/>
  <c r="AY657" i="1"/>
  <c r="AY164" i="1"/>
  <c r="AY151" i="1"/>
  <c r="AY634" i="1"/>
  <c r="AY32" i="1"/>
  <c r="AY200" i="1"/>
  <c r="AY348" i="1"/>
  <c r="AY302" i="1"/>
  <c r="AY173" i="1"/>
  <c r="AY227" i="1"/>
  <c r="AY150" i="1"/>
  <c r="AY142" i="1"/>
  <c r="AY401" i="1"/>
  <c r="AY305" i="1"/>
  <c r="AY141" i="1"/>
  <c r="AY73" i="1"/>
  <c r="AY475" i="1"/>
  <c r="AY219" i="1"/>
  <c r="AY253" i="1"/>
  <c r="AY582" i="1"/>
  <c r="AY322" i="1"/>
  <c r="AY621" i="1"/>
  <c r="AY70" i="1"/>
  <c r="AY345" i="1"/>
  <c r="AY470" i="1"/>
  <c r="AY416" i="1"/>
  <c r="AY376" i="1"/>
  <c r="AY561" i="1"/>
  <c r="AY271" i="1"/>
  <c r="AY68" i="1"/>
  <c r="AY388" i="1"/>
  <c r="AY596" i="1"/>
  <c r="AY320" i="1"/>
  <c r="AY261" i="1"/>
  <c r="AY508" i="1"/>
  <c r="AY516" i="1"/>
  <c r="AY145" i="1"/>
  <c r="AY112" i="1"/>
  <c r="AY240" i="1"/>
  <c r="AY606" i="1"/>
  <c r="AY350" i="1"/>
  <c r="AY122" i="1"/>
  <c r="AY355" i="1"/>
  <c r="AY156" i="1"/>
  <c r="AY541" i="1"/>
  <c r="AY10" i="1"/>
  <c r="AY300" i="1"/>
  <c r="AY461" i="1"/>
  <c r="AY665" i="1"/>
  <c r="AY455" i="1"/>
  <c r="AY314" i="1"/>
  <c r="AY177" i="1"/>
  <c r="AY290" i="1"/>
  <c r="AY378" i="1"/>
  <c r="AY13" i="1"/>
  <c r="AY653" i="1"/>
  <c r="AY20" i="1"/>
  <c r="AY529" i="1"/>
  <c r="AY638" i="1"/>
  <c r="AY136" i="1"/>
  <c r="AY24" i="1"/>
  <c r="AY256" i="1"/>
  <c r="AY369" i="1"/>
  <c r="AY217" i="1"/>
  <c r="AY131" i="1"/>
  <c r="AY79" i="1"/>
  <c r="AY337" i="1"/>
  <c r="AY199" i="1"/>
  <c r="AY207" i="1"/>
  <c r="AY385" i="1"/>
  <c r="AY581" i="1"/>
  <c r="AY674" i="1"/>
  <c r="AY325" i="1"/>
  <c r="AY569" i="1"/>
  <c r="AY59" i="1"/>
  <c r="AY563" i="1"/>
  <c r="AY245" i="1"/>
  <c r="AY220" i="1"/>
  <c r="AY544" i="1"/>
  <c r="AY647" i="1"/>
  <c r="AY456" i="1"/>
  <c r="AY554" i="1"/>
  <c r="AY98" i="1"/>
  <c r="AY224" i="1"/>
  <c r="AY31" i="1"/>
  <c r="AY373" i="1"/>
  <c r="AY162" i="1"/>
  <c r="AY464" i="1"/>
  <c r="AY132" i="1"/>
  <c r="AY591" i="1"/>
  <c r="AY239" i="1"/>
  <c r="AY268" i="1"/>
  <c r="AY165" i="1"/>
  <c r="AY308" i="1"/>
  <c r="AY233" i="1"/>
  <c r="AY53" i="1"/>
  <c r="AY420" i="1"/>
  <c r="AY332" i="1"/>
  <c r="AY184" i="1"/>
  <c r="AY603" i="1"/>
  <c r="AY570" i="1"/>
  <c r="AY48" i="1"/>
  <c r="AY316" i="1"/>
  <c r="AY435" i="1"/>
  <c r="AY476" i="1"/>
  <c r="AY283" i="1"/>
  <c r="AY613" i="1"/>
  <c r="AY414" i="1"/>
  <c r="AY652" i="1"/>
  <c r="AY413" i="1"/>
  <c r="AY597" i="1"/>
  <c r="AY347" i="1"/>
  <c r="AY30" i="1"/>
  <c r="AY5" i="1"/>
  <c r="AY124" i="1"/>
  <c r="AY366" i="1"/>
  <c r="AY463" i="1"/>
  <c r="AY6" i="1"/>
  <c r="AY341" i="1"/>
  <c r="AY277" i="1"/>
  <c r="AY636" i="1"/>
  <c r="AY551" i="1"/>
  <c r="AY47" i="1"/>
  <c r="AY194" i="1"/>
  <c r="AY216" i="1"/>
  <c r="AY542" i="1"/>
  <c r="AY75" i="1"/>
  <c r="AY517" i="1"/>
  <c r="AY626" i="1"/>
  <c r="AY442" i="1"/>
  <c r="AY46" i="1"/>
  <c r="AY167" i="1"/>
  <c r="AY69" i="1"/>
  <c r="AY589" i="1"/>
  <c r="AY440" i="1"/>
  <c r="AY396" i="1"/>
  <c r="AY76" i="1"/>
  <c r="AY557" i="1"/>
  <c r="AY232" i="1"/>
  <c r="AY201" i="1"/>
  <c r="AY315" i="1"/>
  <c r="AY210" i="1"/>
  <c r="AY229" i="1"/>
  <c r="AY590" i="1"/>
  <c r="AY489" i="1"/>
  <c r="AY460" i="1"/>
  <c r="AY205" i="1"/>
  <c r="AY113" i="1"/>
  <c r="AY143" i="1"/>
  <c r="AY536" i="1"/>
  <c r="AY392" i="1"/>
  <c r="AY622" i="1"/>
  <c r="AY515" i="1"/>
  <c r="AY534" i="1"/>
  <c r="AY656" i="1"/>
  <c r="AY431" i="1"/>
  <c r="AY65" i="1"/>
  <c r="AY632" i="1"/>
  <c r="AY27" i="1"/>
  <c r="AY605" i="1"/>
  <c r="AY417" i="1"/>
  <c r="AY310" i="1"/>
  <c r="AY37" i="1"/>
  <c r="AY450" i="1"/>
  <c r="AY578" i="1"/>
  <c r="AY600" i="1"/>
  <c r="AY397" i="1"/>
  <c r="AY618" i="1"/>
  <c r="AY89" i="1"/>
  <c r="AY81" i="1"/>
  <c r="AY16" i="1"/>
  <c r="AY94" i="1"/>
  <c r="AY203" i="1"/>
  <c r="AY402" i="1"/>
  <c r="AY230" i="1"/>
  <c r="AY393" i="1"/>
  <c r="AY568" i="1"/>
  <c r="AY226" i="1"/>
  <c r="AY425" i="1"/>
  <c r="AY97" i="1"/>
  <c r="AY439" i="1"/>
  <c r="AY598" i="1"/>
  <c r="AY251" i="1"/>
  <c r="AY158" i="1"/>
  <c r="AY504" i="1"/>
  <c r="AY566" i="1"/>
  <c r="AY280" i="1"/>
  <c r="AY198" i="1"/>
  <c r="AY467" i="1"/>
  <c r="AY545" i="1"/>
  <c r="AY250" i="1"/>
  <c r="AY195" i="1"/>
  <c r="AY620" i="1"/>
  <c r="AY64" i="1"/>
  <c r="AY479" i="1"/>
  <c r="AY482" i="1"/>
  <c r="AY83" i="1"/>
  <c r="AY25" i="1"/>
  <c r="AY174" i="1"/>
  <c r="AY63" i="1"/>
  <c r="AY78" i="1"/>
  <c r="AY533" i="1"/>
  <c r="AY434" i="1"/>
  <c r="AY342" i="1"/>
  <c r="AY274" i="1"/>
  <c r="AY22" i="1"/>
  <c r="AY182" i="1"/>
  <c r="AY154" i="1"/>
  <c r="AY43" i="1"/>
  <c r="AY500" i="1"/>
  <c r="AY329" i="1"/>
  <c r="AY109" i="1"/>
  <c r="AY556" i="1"/>
  <c r="AY486" i="1"/>
  <c r="AY134" i="1"/>
  <c r="AY361" i="1"/>
  <c r="AY288" i="1"/>
  <c r="AY530" i="1"/>
  <c r="AY62" i="1"/>
  <c r="AY553" i="1"/>
  <c r="AY555" i="1"/>
  <c r="AY616" i="1"/>
  <c r="AY648" i="1"/>
  <c r="AY364" i="1"/>
  <c r="AY161" i="1"/>
  <c r="AY365" i="1"/>
  <c r="AY101" i="1"/>
  <c r="AY667" i="1"/>
  <c r="AY400" i="1"/>
  <c r="AY641" i="1"/>
  <c r="AY259" i="1"/>
  <c r="AY466" i="1"/>
  <c r="AY317" i="1"/>
  <c r="AY223" i="1"/>
  <c r="AY574" i="1"/>
  <c r="AY624" i="1"/>
  <c r="AY169" i="1"/>
  <c r="AY74" i="1"/>
  <c r="AY327" i="1"/>
  <c r="AY492" i="1"/>
  <c r="AY231" i="1"/>
  <c r="AY451" i="1"/>
  <c r="AY458" i="1"/>
  <c r="AY100" i="1"/>
  <c r="AY403" i="1"/>
  <c r="AY483" i="1"/>
  <c r="AY502" i="1"/>
  <c r="AY423" i="1"/>
  <c r="AY186" i="1"/>
  <c r="AY319" i="1"/>
  <c r="AY386" i="1"/>
  <c r="AY491" i="1"/>
  <c r="AY242" i="1"/>
  <c r="AY292" i="1"/>
  <c r="AY608" i="1"/>
  <c r="AY579" i="1"/>
  <c r="AY279" i="1"/>
  <c r="AY437" i="1"/>
  <c r="AY513" i="1"/>
  <c r="AY138" i="1"/>
  <c r="AY495" i="1"/>
  <c r="AY359" i="1"/>
  <c r="AY625" i="1"/>
  <c r="AY468" i="1"/>
  <c r="AY287" i="1"/>
  <c r="AY285" i="1"/>
  <c r="AY383" i="1"/>
  <c r="AY321" i="1"/>
  <c r="AY153" i="1"/>
  <c r="AY363" i="1"/>
  <c r="AY183" i="1"/>
  <c r="AY185" i="1"/>
  <c r="AY295" i="1"/>
  <c r="AY615" i="1"/>
  <c r="AY189" i="1"/>
  <c r="AY575" i="1"/>
  <c r="AY82" i="1"/>
  <c r="AY406" i="1"/>
  <c r="AY172" i="1"/>
  <c r="AY549" i="1"/>
  <c r="AY428" i="1"/>
  <c r="AY209" i="1"/>
  <c r="AY642" i="1"/>
  <c r="AY478" i="1"/>
  <c r="AY527" i="1"/>
  <c r="AY50" i="1"/>
  <c r="AY543" i="1"/>
  <c r="AY12" i="1"/>
  <c r="AY438" i="1"/>
  <c r="AY522" i="1"/>
  <c r="AY465" i="1"/>
  <c r="AY419" i="1"/>
  <c r="AY592" i="1"/>
  <c r="AY633" i="1"/>
  <c r="AY547" i="1"/>
  <c r="AY4" i="1"/>
  <c r="AY45" i="1"/>
  <c r="AY255" i="1"/>
  <c r="AY42" i="1"/>
  <c r="AY448" i="1"/>
  <c r="AY399" i="1"/>
  <c r="AY611" i="1"/>
  <c r="AY130" i="1"/>
  <c r="AY374" i="1"/>
  <c r="AY35" i="1"/>
  <c r="AY312" i="1"/>
  <c r="AY340" i="1"/>
  <c r="AY429" i="1"/>
  <c r="AY301" i="1"/>
  <c r="AY445" i="1"/>
  <c r="AY601" i="1"/>
  <c r="AY128" i="1"/>
  <c r="AY57" i="1"/>
  <c r="AY18" i="1"/>
  <c r="AY587" i="1"/>
  <c r="AY104" i="1"/>
  <c r="AY96" i="1"/>
  <c r="AY583" i="1"/>
  <c r="AY452" i="1"/>
  <c r="AY170" i="1"/>
  <c r="AY524" i="1"/>
  <c r="AY637" i="1"/>
  <c r="AY546" i="1"/>
  <c r="AY336" i="1"/>
  <c r="AY58" i="1"/>
  <c r="AY512" i="1"/>
  <c r="AY66" i="1"/>
  <c r="AY8" i="1"/>
  <c r="AY645" i="1"/>
  <c r="AY318" i="1"/>
  <c r="AY196" i="1"/>
  <c r="AY381" i="1"/>
  <c r="AY368" i="1"/>
  <c r="AY218" i="1"/>
  <c r="AY188" i="1"/>
  <c r="AY171" i="1"/>
  <c r="AY263" i="1"/>
  <c r="AY212" i="1"/>
  <c r="AY54" i="1"/>
  <c r="AY379" i="1"/>
  <c r="AY558" i="1"/>
  <c r="AY304" i="1"/>
  <c r="AY602" i="1"/>
  <c r="AY85" i="1"/>
  <c r="AY371" i="1"/>
  <c r="AY360" i="1"/>
  <c r="AY326" i="1"/>
  <c r="AY88" i="1"/>
  <c r="AY303" i="1"/>
  <c r="AY140" i="1"/>
  <c r="AY405" i="1"/>
  <c r="AY343" i="1"/>
  <c r="AY462" i="1"/>
  <c r="AY593" i="1"/>
  <c r="AY594" i="1"/>
  <c r="AY193" i="1"/>
  <c r="AY650" i="1"/>
  <c r="AY432" i="1"/>
  <c r="AY266" i="1"/>
  <c r="AY584" i="1"/>
  <c r="AY367" i="1"/>
  <c r="AY506" i="1"/>
  <c r="AY72" i="1"/>
  <c r="AY441" i="1"/>
  <c r="AY521" i="1"/>
  <c r="AY147" i="1"/>
  <c r="AY493" i="1"/>
  <c r="AY617" i="1"/>
  <c r="AY148" i="1"/>
  <c r="AY3" i="1"/>
  <c r="AY509" i="1"/>
  <c r="AY418" i="1"/>
  <c r="AY144" i="1"/>
  <c r="AY247" i="1"/>
  <c r="AY552" i="1"/>
  <c r="AY560" i="1"/>
  <c r="AY92" i="1"/>
  <c r="AY387" i="1"/>
  <c r="AY225" i="1"/>
  <c r="AY576" i="1"/>
  <c r="AY246" i="1"/>
  <c r="AY137" i="1"/>
  <c r="AY328" i="1"/>
  <c r="AY190" i="1"/>
  <c r="AY408" i="1"/>
  <c r="AY532" i="1"/>
  <c r="AY278" i="1"/>
  <c r="AY351" i="1"/>
  <c r="AY180" i="1"/>
  <c r="AY28" i="1"/>
  <c r="AY19" i="1"/>
  <c r="AY324" i="1"/>
  <c r="AY168" i="1"/>
  <c r="AY116" i="1"/>
  <c r="AY39" i="1"/>
  <c r="AY309" i="1"/>
  <c r="AY275" i="1"/>
  <c r="AY181" i="1"/>
  <c r="AY90" i="1"/>
  <c r="AY133" i="1"/>
  <c r="AY411" i="1"/>
  <c r="AY629" i="1"/>
  <c r="AY421" i="1"/>
  <c r="AY610" i="1"/>
  <c r="AY572" i="1"/>
  <c r="AY40" i="1"/>
  <c r="AY159" i="1"/>
  <c r="AY627" i="1"/>
  <c r="AY29" i="1"/>
  <c r="AY71" i="1"/>
  <c r="AY135" i="1"/>
  <c r="AY415" i="1"/>
  <c r="AY671" i="1"/>
  <c r="AY87" i="1"/>
  <c r="AY51" i="1"/>
  <c r="AY126" i="1"/>
  <c r="AY644" i="1"/>
  <c r="AY99" i="1"/>
  <c r="AY228" i="1"/>
  <c r="AY258" i="1"/>
  <c r="AY519" i="1"/>
  <c r="AY117" i="1"/>
  <c r="AY36" i="1"/>
  <c r="AY614" i="1"/>
  <c r="AY152" i="1"/>
  <c r="AY490" i="1"/>
  <c r="AY459" i="1"/>
  <c r="AY604" i="1"/>
  <c r="AY254" i="1"/>
  <c r="AY394" i="1"/>
  <c r="AY139" i="1"/>
  <c r="AY599" i="1"/>
  <c r="AY677" i="1"/>
  <c r="AY668" i="1"/>
  <c r="AY273" i="1"/>
  <c r="AY404" i="1"/>
  <c r="AY484" i="1"/>
  <c r="AY390" i="1"/>
  <c r="AY17" i="1"/>
  <c r="AY105" i="1"/>
  <c r="AY241" i="1"/>
  <c r="AY666" i="1"/>
  <c r="AY294" i="1"/>
  <c r="AY520" i="1"/>
  <c r="AY424" i="1"/>
  <c r="AY110" i="1"/>
  <c r="AY249" i="1"/>
  <c r="AY573" i="1"/>
  <c r="AY307" i="1"/>
  <c r="AY444" i="1"/>
  <c r="AY358" i="1"/>
  <c r="AY623" i="1"/>
  <c r="AY344" i="1"/>
  <c r="AY331" i="1"/>
  <c r="AY496" i="1"/>
  <c r="AY672" i="1"/>
  <c r="AY571" i="1"/>
  <c r="AY654" i="1"/>
  <c r="AY33" i="1"/>
  <c r="AY215" i="1"/>
  <c r="AY646" i="1"/>
  <c r="AY474" i="1"/>
  <c r="AY481" i="1"/>
  <c r="AY446" i="1"/>
  <c r="AY179" i="1"/>
  <c r="AY430" i="1"/>
  <c r="AY214" i="1"/>
  <c r="AY44" i="1"/>
  <c r="AY539" i="1"/>
  <c r="AY7" i="1"/>
  <c r="AY412" i="1"/>
  <c r="AY272" i="1"/>
  <c r="AY291" i="1"/>
  <c r="AY281" i="1"/>
  <c r="AY436" i="1"/>
  <c r="AY352" i="1"/>
  <c r="AY21" i="1"/>
  <c r="AY498" i="1"/>
  <c r="AY357" i="1"/>
  <c r="AY125" i="1"/>
  <c r="AY330" i="1"/>
  <c r="AY649" i="1"/>
  <c r="AY129" i="1"/>
  <c r="AY286" i="1"/>
  <c r="AY120" i="1"/>
  <c r="AY299" i="1"/>
  <c r="AY270" i="1"/>
  <c r="AY353" i="1"/>
  <c r="AY349" i="1"/>
  <c r="AY635" i="1"/>
  <c r="AY289" i="1"/>
  <c r="AY567" i="1"/>
  <c r="AY609" i="1"/>
  <c r="AY494" i="1"/>
  <c r="AY106" i="1"/>
  <c r="AY123" i="1"/>
  <c r="AY469" i="1"/>
  <c r="AY118" i="1"/>
  <c r="AY660" i="1"/>
  <c r="AY298" i="1"/>
  <c r="AY176" i="1"/>
  <c r="AY237" i="1"/>
  <c r="AY52" i="1"/>
  <c r="AY538" i="1"/>
  <c r="AY673" i="1"/>
  <c r="AY531" i="1"/>
  <c r="AY630" i="1"/>
  <c r="AY107" i="1"/>
  <c r="AY612" i="1"/>
  <c r="AY537" i="1"/>
  <c r="AY447" i="1"/>
  <c r="AY525" i="1"/>
  <c r="AY222" i="1"/>
  <c r="AY202" i="1"/>
  <c r="AY127" i="1"/>
  <c r="AY102" i="1"/>
  <c r="AY670" i="1"/>
  <c r="AY427" i="1"/>
  <c r="AY166" i="1"/>
  <c r="AY664" i="1"/>
  <c r="AY244" i="1"/>
  <c r="AY157" i="1"/>
  <c r="AY588" i="1"/>
  <c r="AY14" i="1"/>
  <c r="AY197" i="1"/>
  <c r="AY338" i="1"/>
  <c r="AY628" i="1"/>
  <c r="AY384" i="1"/>
  <c r="AY639" i="1"/>
  <c r="AY211" i="1"/>
  <c r="AY658" i="1"/>
  <c r="AY41" i="1"/>
  <c r="AY651" i="1"/>
  <c r="AY248" i="1"/>
  <c r="AY669" i="1"/>
  <c r="AY663" i="1"/>
  <c r="AY453" i="1"/>
  <c r="AY655" i="1"/>
  <c r="AY276" i="1"/>
  <c r="AY38" i="1"/>
  <c r="AY595" i="1"/>
  <c r="AY252" i="1"/>
  <c r="AY662" i="1"/>
  <c r="AY293" i="1"/>
  <c r="AY580" i="1"/>
  <c r="AY511" i="1"/>
  <c r="AY208" i="1"/>
  <c r="AY643" i="1"/>
  <c r="AY377" i="1"/>
  <c r="AY480" i="1"/>
  <c r="AY80" i="1"/>
  <c r="AY518" i="1"/>
  <c r="AY473" i="1"/>
  <c r="AY323" i="1"/>
  <c r="AY49" i="1"/>
  <c r="AY675" i="1"/>
  <c r="AY284" i="1"/>
  <c r="AY77" i="1"/>
  <c r="AY676" i="1"/>
  <c r="AY528" i="1"/>
  <c r="AY55" i="1"/>
  <c r="AY382" i="1"/>
  <c r="AY488" i="1"/>
  <c r="AY311" i="1"/>
  <c r="AY149" i="1"/>
  <c r="AY380" i="1"/>
  <c r="AY264" i="1"/>
  <c r="AY262" i="1"/>
  <c r="AY84" i="1"/>
  <c r="AY306" i="1"/>
  <c r="AY607" i="1"/>
  <c r="AY548" i="1"/>
  <c r="AY507" i="1"/>
  <c r="AY410" i="1"/>
  <c r="AY449" i="1"/>
  <c r="AY111" i="1"/>
  <c r="AY564" i="1"/>
  <c r="AY108" i="1"/>
  <c r="AY354" i="1"/>
  <c r="AY370" i="1"/>
  <c r="AY260" i="1"/>
  <c r="AY238" i="1"/>
  <c r="AY60" i="1"/>
  <c r="AY95" i="1"/>
  <c r="AY103" i="1"/>
  <c r="AY119" i="1"/>
  <c r="AY235" i="1"/>
  <c r="AY565" i="1"/>
  <c r="AY236" i="1"/>
  <c r="AY422" i="1"/>
  <c r="AY499" i="1"/>
  <c r="AY659" i="1"/>
  <c r="AY562" i="1"/>
  <c r="AY257" i="1"/>
  <c r="AY526" i="1"/>
  <c r="AY426" i="1"/>
  <c r="AY395" i="1"/>
  <c r="AY191" i="1"/>
  <c r="AY503" i="1"/>
  <c r="AY339" i="1"/>
  <c r="AY15" i="1"/>
  <c r="AY91" i="1"/>
  <c r="AY221" i="1"/>
  <c r="AY178" i="1"/>
  <c r="AY333" i="1"/>
  <c r="AY391" i="1"/>
  <c r="AY471" i="1"/>
  <c r="AY204" i="1"/>
  <c r="AY296" i="1"/>
  <c r="AY372" i="1"/>
  <c r="AY282" i="1"/>
  <c r="AY34" i="1"/>
  <c r="AY540" i="1"/>
  <c r="AY335" i="1"/>
  <c r="AY297"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<sst xmlns="http://schemas.openxmlformats.org/spreadsheetml/2006/main" count="7154" uniqueCount="1328">
  <si>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</si>
  <si>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</si>
  <si>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</si>
  <si>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</si>
  <si>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</si>
  <si>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</si>
  <si>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</si>
  <si>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</si>
  <si>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</si>
  <si>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</si>
  <si>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</si>
  <si>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</si>
  <si>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</si>
  <si>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</si>
  <si>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</si>
  <si>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</si>
  <si>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</si>
  <si>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</si>
  <si>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</si>
  <si>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</si>
  <si>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</si>
  <si>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</si>
  <si>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</si>
  <si>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</si>
  <si>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</si>
  <si>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</si>
  <si>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</si>
  <si>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</si>
  <si>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</si>
  <si>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</si>
  <si>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</si>
  <si>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</si>
  <si>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</si>
  <si>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</si>
  <si>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</si>
  <si>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</si>
  <si>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</si>
  <si>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</si>
  <si>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</si>
  <si>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</si>
  <si>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</si>
  <si>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</si>
  <si>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</si>
  <si>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</si>
  <si>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</si>
  <si>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</si>
  <si>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</si>
  <si>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</si>
  <si>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</si>
  <si>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</si>
  <si>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</si>
  <si>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</si>
  <si>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</si>
  <si>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</si>
  <si>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</si>
  <si>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</si>
  <si>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</si>
  <si>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</si>
  <si>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</si>
  <si>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</si>
  <si>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</si>
  <si>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</si>
  <si>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</si>
  <si>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</si>
  <si>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</si>
  <si>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</si>
  <si>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</si>
  <si>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</si>
  <si>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</si>
  <si>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</si>
  <si>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</si>
  <si>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</si>
  <si>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</si>
  <si>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</si>
  <si>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</si>
  <si>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</si>
  <si>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</si>
  <si>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</si>
  <si>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</si>
  <si>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</si>
  <si>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</si>
  <si>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</si>
  <si>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</si>
  <si>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</si>
  <si>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</si>
  <si>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</si>
  <si>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</si>
  <si>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</si>
  <si>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</si>
  <si>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</si>
  <si>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</si>
  <si>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</si>
  <si>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</si>
  <si>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</si>
  <si>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</si>
  <si>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</si>
  <si>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</si>
  <si>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</si>
  <si>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Eleven Sports</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</si>
  <si>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</si>
  <si>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</si>
  <si>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</si>
  <si>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</si>
  <si>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</si>
  <si>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</si>
  <si>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</si>
  <si>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</si>
  <si>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</si>
  <si>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</si>
  <si>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</si>
  <si>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</si>
  <si>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</si>
  <si>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</si>
  <si>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</si>
  <si>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</si>
  <si>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</si>
  <si>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</si>
  <si>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</si>
  <si>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</si>
  <si>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</si>
  <si>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</si>
  <si>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</si>
  <si>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</si>
  <si>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</si>
  <si>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</si>
  <si>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</si>
  <si>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</si>
  <si>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</si>
  <si>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</si>
  <si>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</si>
  <si>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</si>
  <si>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</si>
  <si>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</si>
  <si>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</si>
  <si>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</si>
  <si>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</si>
  <si>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</si>
  <si>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</si>
  <si>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</si>
  <si>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</si>
  <si>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</si>
  <si>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</si>
  <si>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</si>
  <si>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</si>
  <si>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</si>
  <si>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</si>
  <si>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</si>
  <si>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</si>
  <si>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</si>
  <si>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</si>
  <si>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</si>
  <si>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</si>
  <si>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</si>
  <si>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</si>
  <si>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</si>
  <si>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</si>
  <si>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</si>
  <si>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</si>
  <si>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</si>
  <si>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</si>
  <si>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</si>
  <si>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</si>
  <si>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</si>
  <si>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</si>
  <si>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</si>
  <si>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</si>
  <si>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</si>
  <si>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</si>
  <si>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</si>
  <si>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</si>
  <si>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</si>
  <si>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</si>
  <si>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</si>
  <si>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</si>
  <si>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</si>
  <si>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</si>
  <si>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</si>
  <si>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</si>
  <si>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</si>
  <si>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</si>
  <si>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</si>
  <si>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</si>
  <si>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</si>
  <si>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</si>
  <si>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</si>
  <si>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</si>
  <si>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</si>
  <si>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</si>
  <si>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</si>
  <si>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</si>
  <si>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</si>
  <si>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</si>
  <si>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</si>
  <si>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</si>
  <si>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</si>
  <si>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</si>
  <si>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</si>
  <si>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</si>
  <si>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</si>
  <si>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</si>
  <si>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</si>
  <si>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</si>
  <si>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</si>
  <si>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</si>
  <si>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</si>
  <si>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</si>
  <si>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</si>
  <si>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</si>
  <si>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</si>
  <si>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</si>
  <si>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</si>
  <si>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</si>
  <si>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</si>
  <si>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</si>
  <si>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</si>
  <si>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</si>
  <si>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</si>
  <si>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</si>
  <si>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</si>
  <si>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</si>
  <si>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</si>
  <si>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</si>
  <si>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</si>
  <si>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</si>
  <si>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</si>
  <si>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</si>
  <si>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</si>
  <si>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</si>
  <si>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</si>
  <si>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</si>
  <si>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</si>
  <si>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</si>
  <si>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</si>
  <si>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</si>
  <si>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</si>
  <si>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</si>
  <si>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</si>
  <si>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</si>
  <si>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</si>
  <si>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</si>
  <si>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</si>
  <si>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</si>
  <si>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</si>
  <si>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</si>
  <si>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</si>
  <si>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</si>
  <si>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</si>
  <si>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</si>
  <si>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</si>
  <si>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</si>
  <si>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</si>
  <si>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</si>
  <si>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</si>
  <si>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</si>
  <si>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</si>
  <si>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</si>
  <si>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</si>
  <si>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</si>
  <si>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</si>
  <si>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</si>
  <si>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</si>
  <si>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</si>
  <si>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</si>
  <si>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</si>
  <si>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</si>
  <si>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</si>
  <si>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</si>
  <si>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</si>
  <si>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</si>
  <si>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</si>
  <si>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</si>
  <si>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</si>
  <si>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</si>
  <si>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</si>
  <si>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</si>
  <si>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</si>
  <si>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</si>
  <si>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</si>
  <si>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</si>
  <si>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</si>
  <si>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</si>
  <si>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</si>
  <si>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</si>
  <si>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</si>
  <si>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</si>
  <si>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</si>
  <si>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</si>
  <si>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</si>
  <si>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</si>
  <si>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</si>
  <si>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</si>
  <si>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</si>
  <si>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</si>
  <si>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</si>
  <si>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</si>
  <si>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</si>
  <si>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</si>
  <si>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</si>
  <si>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</si>
  <si>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</si>
  <si>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</si>
  <si>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</si>
  <si>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</si>
  <si>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</si>
  <si>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</si>
  <si>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</si>
  <si>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</si>
  <si>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</si>
  <si>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</si>
  <si>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</si>
  <si>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</si>
  <si>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</si>
  <si>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</si>
  <si>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</si>
  <si>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</si>
  <si>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</si>
  <si>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</si>
  <si>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</si>
  <si>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</si>
  <si>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</si>
  <si>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</si>
  <si>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</si>
  <si>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</si>
  <si>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</si>
  <si>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</si>
  <si>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</si>
  <si>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</si>
  <si>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</si>
  <si>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</si>
  <si>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</si>
  <si>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</si>
  <si>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</si>
  <si>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</si>
  <si>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</si>
  <si>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</si>
  <si>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</si>
  <si>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</si>
  <si>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</si>
  <si>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</si>
  <si>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</si>
  <si>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</si>
  <si>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</si>
  <si>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</si>
  <si>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</si>
  <si>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</si>
  <si>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</si>
  <si>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</si>
  <si>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</si>
  <si>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</si>
  <si>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</si>
  <si>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</si>
  <si>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</si>
  <si>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</si>
  <si>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</si>
  <si>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</si>
  <si>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</si>
  <si>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</si>
  <si>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</si>
  <si>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</si>
  <si>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</si>
  <si>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</si>
  <si>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</si>
  <si>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</si>
  <si>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</si>
  <si>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</si>
  <si>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</si>
  <si>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</si>
  <si>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</si>
  <si>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</si>
  <si>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</si>
  <si>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</si>
  <si>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</si>
  <si>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</si>
  <si>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</si>
  <si>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</si>
  <si>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</si>
  <si>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</si>
  <si>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</si>
  <si>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</si>
  <si>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</si>
  <si>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</si>
  <si>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</si>
  <si>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</si>
  <si>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</si>
  <si>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</si>
  <si>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</si>
  <si>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</si>
  <si>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</si>
  <si>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</si>
  <si>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</si>
  <si>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</si>
  <si>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</si>
  <si>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</si>
  <si>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</si>
  <si>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</si>
  <si>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</si>
  <si>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</si>
  <si>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</si>
  <si>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</si>
  <si>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</si>
  <si>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</si>
  <si>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</si>
  <si>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</si>
  <si>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</si>
  <si>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</si>
  <si>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</si>
  <si>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</si>
  <si>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</si>
  <si>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</si>
  <si>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</si>
  <si>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</si>
  <si>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</si>
  <si>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</si>
  <si>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</si>
  <si>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</si>
  <si>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</si>
  <si>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</si>
  <si>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</si>
  <si>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</si>
  <si>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</si>
  <si>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</si>
  <si>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</si>
  <si>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</si>
  <si>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</si>
  <si>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</si>
  <si>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</si>
  <si>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</si>
  <si>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</si>
  <si>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</si>
  <si>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</si>
  <si>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</si>
  <si>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</si>
  <si>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</si>
  <si>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</si>
  <si>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</si>
  <si>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</si>
  <si>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</si>
  <si>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</si>
  <si>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</si>
  <si>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</si>
  <si>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</si>
  <si>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</si>
  <si>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</si>
  <si>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</si>
  <si>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</si>
  <si>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</si>
  <si>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</si>
  <si>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</si>
  <si>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</si>
  <si>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</si>
  <si>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</si>
  <si>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</si>
  <si>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</si>
  <si>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</si>
  <si>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</si>
  <si>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</si>
  <si>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</si>
  <si>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</si>
  <si>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</si>
  <si>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</si>
  <si>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</si>
  <si>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</si>
  <si>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</si>
  <si>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</si>
  <si>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</si>
  <si>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</si>
  <si>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</si>
  <si>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</si>
  <si>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</si>
  <si>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</si>
  <si>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</si>
  <si>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</si>
  <si>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</si>
  <si>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</si>
  <si>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</si>
  <si>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</si>
  <si>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</si>
  <si>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</si>
  <si>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</si>
  <si>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</si>
  <si>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</si>
  <si>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</si>
  <si>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</si>
  <si>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</si>
  <si>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</si>
  <si>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</si>
  <si>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</si>
  <si>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</si>
  <si>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</si>
  <si>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</si>
  <si>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</si>
  <si>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</si>
  <si>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</si>
  <si>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</si>
  <si>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</si>
  <si>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</si>
  <si>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</si>
  <si>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</si>
  <si>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</si>
  <si>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Stingray Music</t>
  </si>
  <si>
    <t>https://www.klowdtv.com/home.ktv</t>
  </si>
  <si>
    <t>AWE</t>
  </si>
  <si>
    <t>Pursuit Channel</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</si>
  <si>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</si>
  <si>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</si>
  <si>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</si>
  <si>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</si>
  <si>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</si>
  <si>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</si>
  <si>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</si>
  <si>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</si>
  <si>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</si>
  <si>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</si>
  <si>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</si>
  <si>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</si>
  <si>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</si>
  <si>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</si>
  <si>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</si>
  <si>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</si>
  <si>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</si>
  <si>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</si>
  <si>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</si>
  <si>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</si>
  <si>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</si>
  <si>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</si>
  <si>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</si>
  <si>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</si>
  <si>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</si>
  <si>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</si>
  <si>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</si>
  <si>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</si>
  <si>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</si>
  <si>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</si>
  <si>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</si>
  <si>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</si>
  <si>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</si>
  <si>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</si>
  <si>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</si>
  <si>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</si>
  <si>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</si>
  <si>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</si>
  <si>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</si>
  <si>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</si>
  <si>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</si>
  <si>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</si>
  <si>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</si>
  <si>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</si>
  <si>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</si>
  <si>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</si>
  <si>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</si>
  <si>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</si>
  <si>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</si>
  <si>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</si>
  <si>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</si>
  <si>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</si>
  <si>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</si>
  <si>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</si>
  <si>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</si>
  <si>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</si>
  <si>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</si>
  <si>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</si>
  <si>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</si>
  <si>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</si>
  <si>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</si>
  <si>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</si>
  <si>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</si>
  <si>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</si>
  <si>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</si>
  <si>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</si>
  <si>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Fubo Sports Network</t>
  </si>
  <si>
    <t>https://www.spectrum.net/support/tv/tv-channel-apps/?domain-redirect=true</t>
  </si>
  <si>
    <t>Magnolia Selects</t>
  </si>
  <si>
    <t>Monsters &amp; Nightmares</t>
  </si>
  <si>
    <t>Warriors &amp; Gangsters</t>
  </si>
  <si>
    <t>DOX</t>
  </si>
  <si>
    <t>NASA</t>
  </si>
  <si>
    <t>Outside TV</t>
  </si>
  <si>
    <t>extra</t>
  </si>
  <si>
    <t>ESPNEWS</t>
  </si>
  <si>
    <t>truTV</t>
  </si>
  <si>
    <t>WE TV</t>
  </si>
  <si>
    <t>Weather Nation</t>
  </si>
  <si>
    <t>ConTV</t>
  </si>
  <si>
    <t>DogTV</t>
  </si>
  <si>
    <t>BabyTV Español</t>
  </si>
  <si>
    <t>CBTV Michoacán</t>
  </si>
  <si>
    <t>Centroamerica TV</t>
  </si>
  <si>
    <t>CubaMax</t>
  </si>
  <si>
    <t>Dominican View</t>
  </si>
  <si>
    <t>PX Sports</t>
  </si>
  <si>
    <t>RCN Novelas</t>
  </si>
  <si>
    <t>Supercanal Caribe</t>
  </si>
  <si>
    <t>Teleritmo</t>
  </si>
  <si>
    <t>ACC Network</t>
  </si>
  <si>
    <t>ACCN</t>
  </si>
  <si>
    <t>Golf, Golf Network, The Golf Channel, NBC Golf</t>
  </si>
  <si>
    <t>StartTV</t>
  </si>
  <si>
    <t>Acorn</t>
  </si>
  <si>
    <t>Acorn TV</t>
  </si>
  <si>
    <t>TYT, TYT Network</t>
  </si>
  <si>
    <t>Cnt</t>
  </si>
  <si>
    <t>beIN Sports Connect La Liga</t>
  </si>
  <si>
    <t>Mexicanal</t>
  </si>
  <si>
    <t>Telemicro</t>
  </si>
  <si>
    <t>STARZ</t>
  </si>
  <si>
    <t>Fubo Extra</t>
  </si>
  <si>
    <t>Video Rola</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</si>
  <si>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</si>
  <si>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</si>
  <si>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</si>
  <si>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</si>
  <si>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</si>
  <si>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</si>
  <si>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</si>
  <si>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</si>
  <si>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</si>
  <si>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</si>
  <si>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</si>
  <si>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</si>
  <si>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</si>
  <si>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</si>
  <si>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</si>
  <si>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</si>
  <si>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</si>
  <si>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</si>
  <si>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</si>
  <si>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</si>
  <si>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</si>
  <si>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</si>
  <si>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</si>
  <si>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</si>
  <si>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</si>
  <si>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</si>
  <si>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</si>
  <si>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</si>
  <si>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</si>
  <si>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</si>
  <si>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</si>
  <si>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</si>
  <si>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</si>
  <si>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</si>
  <si>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</si>
  <si>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</si>
  <si>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</si>
  <si>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</si>
  <si>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</si>
  <si>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</si>
  <si>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</si>
  <si>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</si>
  <si>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</si>
  <si>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</si>
  <si>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</si>
  <si>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</si>
  <si>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</si>
  <si>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</si>
  <si>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</si>
  <si>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</si>
  <si>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</si>
  <si>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</si>
  <si>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</si>
  <si>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</si>
  <si>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</si>
  <si>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</si>
  <si>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</si>
  <si>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</si>
  <si>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</si>
  <si>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</si>
  <si>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</si>
  <si>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</si>
  <si>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</si>
  <si>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</si>
  <si>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</si>
  <si>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</si>
  <si>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</si>
  <si>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</si>
  <si>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</si>
  <si>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</si>
  <si>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</si>
  <si>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</si>
  <si>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</si>
  <si>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</si>
  <si>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</si>
  <si>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</si>
  <si>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</si>
  <si>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</si>
  <si>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AWE International</t>
  </si>
  <si>
    <t>Baby TV</t>
  </si>
  <si>
    <t>Kartoon Channel!</t>
  </si>
  <si>
    <t>HBO Max</t>
  </si>
  <si>
    <t>Multimedios Costa Rica</t>
  </si>
  <si>
    <t>TV5Monde</t>
  </si>
  <si>
    <t>NBCLX</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</si>
  <si>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</si>
  <si>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</si>
  <si>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</si>
  <si>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</si>
  <si>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</si>
  <si>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</si>
  <si>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</si>
  <si>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</si>
  <si>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</si>
  <si>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</si>
  <si>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</si>
  <si>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</si>
  <si>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</si>
  <si>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</si>
  <si>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</si>
  <si>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</si>
  <si>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</si>
  <si>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</si>
  <si>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</si>
  <si>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</si>
  <si>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</si>
  <si>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</si>
  <si>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</si>
  <si>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</si>
  <si>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</si>
  <si>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</si>
  <si>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</si>
  <si>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</si>
  <si>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</si>
  <si>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</si>
  <si>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</si>
  <si>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</si>
  <si>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</si>
  <si>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</si>
  <si>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</si>
  <si>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</si>
  <si>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</si>
  <si>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</si>
  <si>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</si>
  <si>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</si>
  <si>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</si>
  <si>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</si>
  <si>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</si>
  <si>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</si>
  <si>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</si>
  <si>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</si>
  <si>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</si>
  <si>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</si>
  <si>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</si>
  <si>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</si>
  <si>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</si>
  <si>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</si>
  <si>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</si>
  <si>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</si>
  <si>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</si>
  <si>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</si>
  <si>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</si>
  <si>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</si>
  <si>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</si>
  <si>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</si>
  <si>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</si>
  <si>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</si>
  <si>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</si>
  <si>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</si>
  <si>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</si>
  <si>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</si>
  <si>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</si>
  <si>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</si>
  <si>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</si>
  <si>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</si>
  <si>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</si>
  <si>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</si>
  <si>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</si>
  <si>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</si>
  <si>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</si>
  <si>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Home Shopping Network</t>
  </si>
  <si>
    <t>CSPAN2, CSPAN 2</t>
  </si>
  <si>
    <t>Exclude</t>
  </si>
  <si>
    <t>Deportes</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</si>
  <si>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</si>
  <si>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</si>
  <si>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</si>
  <si>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</si>
  <si>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</si>
  <si>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</si>
  <si>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</si>
  <si>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</si>
  <si>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</si>
  <si>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</si>
  <si>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</si>
  <si>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</si>
  <si>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</si>
  <si>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</si>
  <si>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</si>
  <si>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</si>
  <si>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</si>
  <si>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</si>
  <si>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</si>
  <si>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</si>
  <si>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</si>
  <si>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</si>
  <si>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</si>
  <si>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</si>
  <si>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</si>
  <si>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</si>
  <si>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</si>
  <si>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</si>
  <si>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</si>
  <si>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</si>
  <si>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</si>
  <si>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</si>
  <si>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</si>
  <si>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</si>
  <si>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</si>
  <si>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</si>
  <si>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</si>
  <si>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</si>
  <si>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</si>
  <si>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</si>
  <si>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</si>
  <si>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</si>
  <si>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</si>
  <si>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</si>
  <si>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</si>
  <si>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</si>
  <si>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</si>
  <si>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</si>
  <si>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</si>
  <si>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</si>
  <si>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</si>
  <si>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</si>
  <si>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</si>
  <si>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</si>
  <si>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</si>
  <si>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</si>
  <si>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</si>
  <si>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</si>
  <si>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</si>
  <si>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</si>
  <si>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</si>
  <si>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</si>
  <si>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</si>
  <si>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</si>
  <si>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</si>
  <si>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</si>
  <si>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</si>
  <si>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</si>
  <si>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</si>
  <si>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</si>
  <si>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</si>
  <si>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</si>
  <si>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</si>
  <si>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</si>
  <si>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</si>
  <si>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</si>
  <si>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</si>
  <si>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</si>
  <si>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</si>
  <si>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</si>
  <si>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</si>
  <si>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</si>
  <si>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</si>
  <si>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</si>
  <si>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</si>
  <si>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</si>
  <si>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</si>
  <si>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</si>
  <si>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</si>
  <si>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</si>
  <si>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</si>
  <si>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The First</t>
  </si>
  <si>
    <t>Dark Corners</t>
  </si>
  <si>
    <t>MyNetworkTV</t>
  </si>
  <si>
    <t>cnet</t>
  </si>
  <si>
    <t>FXM, FX Movie Channel</t>
  </si>
  <si>
    <t>FX Network</t>
  </si>
  <si>
    <t>CBSsn, CBS Sports, CBS Sn, CBS Sports Net</t>
  </si>
  <si>
    <t>ReelzChannel</t>
  </si>
  <si>
    <t>Shorts TV</t>
  </si>
  <si>
    <t>SUR Peru</t>
  </si>
  <si>
    <t>Vien Thao</t>
  </si>
  <si>
    <t>Viet Face</t>
  </si>
  <si>
    <t>HITN</t>
  </si>
  <si>
    <t>Peru Magico</t>
  </si>
  <si>
    <t>TAN</t>
  </si>
  <si>
    <t>CBTV Michoacan</t>
  </si>
  <si>
    <t>Hola TV, !Hola! TV</t>
  </si>
  <si>
    <t>Multimedios Televisión, Multimedios Television</t>
  </si>
  <si>
    <t>ALLBLK</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</si>
  <si>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</si>
  <si>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</si>
  <si>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</si>
  <si>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</si>
  <si>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</si>
  <si>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</si>
  <si>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</si>
  <si>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</si>
  <si>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</si>
  <si>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</si>
  <si>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</si>
  <si>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</si>
  <si>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SHOWTIME® 2</t>
  </si>
  <si>
    <t>NewsNation</t>
  </si>
  <si>
    <t>DABL</t>
  </si>
  <si>
    <t>AMC Network</t>
  </si>
  <si>
    <t>TUDNxtra n</t>
  </si>
  <si>
    <t>Zona Futbol</t>
  </si>
  <si>
    <t>NickMusic</t>
  </si>
  <si>
    <t>NGW, Natgeo Wild, National Geographic Wild</t>
  </si>
  <si>
    <t>NatGeo Mundo, National Geographic Mundo</t>
  </si>
  <si>
    <t>Más Chic</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</si>
  <si>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</si>
  <si>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</si>
  <si>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</si>
  <si>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</si>
  <si>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</si>
  <si>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</si>
  <si>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</si>
  <si>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</si>
  <si>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</si>
  <si>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</si>
  <si>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</si>
  <si>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BeIN Sports Xtra En Espanol</t>
  </si>
  <si>
    <t>Sports Grid</t>
  </si>
  <si>
    <t>Hunt Channel</t>
  </si>
  <si>
    <t>Dark Matter</t>
  </si>
  <si>
    <t>BYUTV</t>
  </si>
  <si>
    <t>IFC Films Unlimited</t>
  </si>
  <si>
    <t>AMC+</t>
  </si>
  <si>
    <t>null, WGN America, WGNA, News Nation</t>
  </si>
  <si>
    <t>i24News</t>
  </si>
  <si>
    <t>Crackle</t>
  </si>
  <si>
    <t>Revry</t>
  </si>
  <si>
    <t>TV5MONDE</t>
  </si>
  <si>
    <t>Classic Reruns TV</t>
  </si>
  <si>
    <t>Love Nature</t>
  </si>
  <si>
    <t>Unbeaten</t>
  </si>
  <si>
    <t>Wire2Fish</t>
  </si>
  <si>
    <t>BYU TV</t>
  </si>
  <si>
    <t>Screens=3, DVR=unlimited/1 year</t>
  </si>
  <si>
    <t>ScreamFlix</t>
  </si>
  <si>
    <t>AMC+, AMC +</t>
  </si>
  <si>
    <t>Screamflix</t>
  </si>
  <si>
    <t>Nickelodeon/Nick At Nite, Nick@Nite</t>
  </si>
  <si>
    <t>ABC Localish</t>
  </si>
  <si>
    <t>Localish</t>
  </si>
  <si>
    <t>AWE Plus</t>
  </si>
  <si>
    <t>Circle</t>
  </si>
  <si>
    <t>Horror Machine</t>
  </si>
  <si>
    <t>OAN Plus</t>
  </si>
  <si>
    <t>Quietude</t>
  </si>
  <si>
    <t>Sightline</t>
  </si>
  <si>
    <t>Cinemax Latino</t>
  </si>
  <si>
    <t>5StarMax</t>
  </si>
  <si>
    <t>ThrillerMax</t>
  </si>
  <si>
    <t>MoreMax</t>
  </si>
  <si>
    <t>HBO Zone</t>
  </si>
  <si>
    <t>HBO Comedy</t>
  </si>
  <si>
    <t>HBO Signature</t>
  </si>
  <si>
    <t>MovieMax</t>
  </si>
  <si>
    <t>OuterMax</t>
  </si>
  <si>
    <t>(Showtime + Starz + Epix)</t>
  </si>
  <si>
    <t>Dove</t>
  </si>
  <si>
    <t>Recipe.TV</t>
  </si>
  <si>
    <t>Recipe TV</t>
  </si>
  <si>
    <t>4K Plus</t>
  </si>
  <si>
    <t>YTTV: 4K Plus</t>
  </si>
  <si>
    <t>Contv</t>
  </si>
  <si>
    <t>DUST</t>
  </si>
  <si>
    <t>Sports Lite</t>
  </si>
  <si>
    <t>BilliardTV</t>
  </si>
  <si>
    <t>Nuestra Vision</t>
  </si>
  <si>
    <t>Tarima TV</t>
  </si>
  <si>
    <t>Nosey</t>
  </si>
  <si>
    <t>Hard Knocks</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</si>
  <si>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</si>
  <si>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</si>
  <si>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</si>
  <si>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</si>
  <si>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</si>
  <si>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</si>
  <si>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</si>
  <si>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</si>
  <si>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</si>
  <si>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</si>
  <si>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</si>
  <si>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</si>
  <si>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</si>
  <si>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</si>
  <si>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</si>
  <si>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</si>
  <si>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</si>
  <si>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</si>
  <si>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</si>
  <si>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</si>
  <si>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</si>
  <si>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</si>
  <si>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</si>
  <si>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</si>
  <si>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</si>
  <si>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</si>
  <si>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</si>
  <si>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</si>
  <si>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</si>
  <si>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</si>
  <si>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</si>
  <si>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</si>
  <si>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</si>
  <si>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</si>
  <si>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</si>
  <si>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</si>
  <si>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</si>
  <si>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</si>
  <si>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</si>
  <si>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</si>
  <si>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</si>
  <si>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</si>
  <si>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</si>
  <si>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</si>
  <si>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</si>
  <si>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</si>
  <si>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</si>
  <si>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</si>
  <si>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SportsGrid</t>
  </si>
  <si>
    <t>Crime &amp; Investigation, Crime+Investigation</t>
  </si>
  <si>
    <t>24 Hour Movies</t>
  </si>
  <si>
    <t>Lacrosse Sports Network</t>
  </si>
  <si>
    <t>For the Fans</t>
  </si>
  <si>
    <t>Fun Roads TV</t>
  </si>
  <si>
    <t>CuriosityStream, Curiosity Channel</t>
  </si>
  <si>
    <t>GAC Living</t>
  </si>
  <si>
    <t>LiveNow from FOX</t>
  </si>
  <si>
    <t>Screambox</t>
  </si>
  <si>
    <t>Up Faith &amp; Family</t>
  </si>
  <si>
    <t>FOX SOUL</t>
  </si>
  <si>
    <t>Fandor</t>
  </si>
  <si>
    <t>BET+</t>
  </si>
  <si>
    <t>Noggin</t>
  </si>
  <si>
    <t>Fox Nation</t>
  </si>
  <si>
    <t>Screenpix</t>
  </si>
  <si>
    <t>PopStar</t>
  </si>
  <si>
    <t>PursuitUP</t>
  </si>
  <si>
    <t>ShopLC</t>
  </si>
  <si>
    <t>Allied Esports</t>
  </si>
  <si>
    <t>Gusto, GustoTV</t>
  </si>
  <si>
    <t>Real Madrid TV</t>
  </si>
  <si>
    <t>Tigo Sports</t>
  </si>
  <si>
    <t>MHI, Military History</t>
  </si>
  <si>
    <t>AXS TV Now</t>
  </si>
  <si>
    <t>Campus Lore</t>
  </si>
  <si>
    <t>Impact</t>
  </si>
  <si>
    <t>Ticker News</t>
  </si>
  <si>
    <t>AXSTV</t>
  </si>
  <si>
    <t>LONOW</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</si>
  <si>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</si>
  <si>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</si>
  <si>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</si>
  <si>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</si>
  <si>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</si>
  <si>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</si>
  <si>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</si>
  <si>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</si>
  <si>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</si>
  <si>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</si>
  <si>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</si>
  <si>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</si>
  <si>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</si>
  <si>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</si>
  <si>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</si>
  <si>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</si>
  <si>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</si>
  <si>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</si>
  <si>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</si>
  <si>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</si>
  <si>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</si>
  <si>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</si>
  <si>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</si>
  <si>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</si>
  <si>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</si>
  <si>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</si>
  <si>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</si>
  <si>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</si>
  <si>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</si>
  <si>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</si>
  <si>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</si>
  <si>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</si>
  <si>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</si>
  <si>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</si>
  <si>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</si>
  <si>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</si>
  <si>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</si>
  <si>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</si>
  <si>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</si>
  <si>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</si>
  <si>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</si>
  <si>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</si>
  <si>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</si>
  <si>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</si>
  <si>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</si>
  <si>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</si>
  <si>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</si>
  <si>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</si>
  <si>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</si>
  <si>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</si>
  <si>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</si>
  <si>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</si>
  <si>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</si>
  <si>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</si>
  <si>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</si>
  <si>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</si>
  <si>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</si>
  <si>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</si>
  <si>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</si>
  <si>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</si>
  <si>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</si>
  <si>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</si>
  <si>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</si>
  <si>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</si>
  <si>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</si>
  <si>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</si>
  <si>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</si>
  <si>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</si>
  <si>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</si>
  <si>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</si>
  <si>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</si>
  <si>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</si>
  <si>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</si>
  <si>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</si>
  <si>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</si>
  <si>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</si>
  <si>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</si>
  <si>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</si>
  <si>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</si>
  <si>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</si>
  <si>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</si>
  <si>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</si>
  <si>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</si>
  <si>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</si>
  <si>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</si>
  <si>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Atres Cine</t>
  </si>
  <si>
    <t>Meganoticias</t>
  </si>
  <si>
    <t>AT&amp;T SportsNet Rocky Mountain HD</t>
  </si>
  <si>
    <t>Screens=Unlimited, DVR=Unlimited hrs/9 months</t>
  </si>
  <si>
    <t>The Great Courses</t>
  </si>
  <si>
    <t>Screens=2 DVR=Unlimited.</t>
  </si>
  <si>
    <t>Tastemade Travel</t>
  </si>
  <si>
    <t>Tastemade en Espanol</t>
  </si>
  <si>
    <t>Revry News</t>
  </si>
  <si>
    <t>StoryTV</t>
  </si>
  <si>
    <t>MeTV</t>
  </si>
  <si>
    <t>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</si>
  <si>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</si>
  <si>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</si>
  <si>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</si>
  <si>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</si>
  <si>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</si>
  <si>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</si>
  <si>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</si>
  <si>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</si>
  <si>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</si>
  <si>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</si>
  <si>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</si>
  <si>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</si>
  <si>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</si>
  <si>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</si>
  <si>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</si>
  <si>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</si>
  <si>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</si>
  <si>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</si>
  <si>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</si>
  <si>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</si>
  <si>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</si>
  <si>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</si>
  <si>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</si>
  <si>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</si>
  <si>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</si>
  <si>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</si>
  <si>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</si>
  <si>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</si>
  <si>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</si>
  <si>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</si>
  <si>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</si>
  <si>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</si>
  <si>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</si>
  <si>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</si>
  <si>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</si>
  <si>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</si>
  <si>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</si>
  <si>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</si>
  <si>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</si>
  <si>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</si>
  <si>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</si>
  <si>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</si>
  <si>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</si>
  <si>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</si>
  <si>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</si>
  <si>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</si>
  <si>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</si>
  <si>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</si>
  <si>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</si>
  <si>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discovery+</t>
  </si>
  <si>
    <t>discovery+ (Ad Free)</t>
  </si>
  <si>
    <t>Cocina On</t>
  </si>
  <si>
    <t>discovery+ Originals</t>
  </si>
  <si>
    <t>Eros Now</t>
  </si>
  <si>
    <t>Desi Binge Mini</t>
  </si>
  <si>
    <t>Gallery</t>
  </si>
  <si>
    <t xml:space="preserve">IndiePlex </t>
  </si>
  <si>
    <t xml:space="preserve">MoviePlex </t>
  </si>
  <si>
    <t>MX ONE</t>
  </si>
  <si>
    <t>Planet Earth</t>
  </si>
  <si>
    <t>PlayKids</t>
  </si>
  <si>
    <t>RetroPlex</t>
  </si>
  <si>
    <t>Seeker</t>
  </si>
  <si>
    <t>Sony Liv</t>
  </si>
  <si>
    <t>STARZ Cinema</t>
  </si>
  <si>
    <t>Tastemade+</t>
  </si>
  <si>
    <t>Thrillist</t>
  </si>
  <si>
    <t>TumbleBooks</t>
  </si>
  <si>
    <t>ViX+</t>
  </si>
  <si>
    <t>Voot</t>
  </si>
  <si>
    <t>Travel Network, The Travel Channel, TRVL</t>
  </si>
  <si>
    <t>Hi-Yah!</t>
  </si>
  <si>
    <t>Lion Mountain TV</t>
  </si>
  <si>
    <t>FanDuel TV</t>
  </si>
  <si>
    <t>Impact Wrestling</t>
  </si>
  <si>
    <t>MovieSphere</t>
  </si>
  <si>
    <t>FanDuel Racing</t>
  </si>
  <si>
    <t>TVG, FanDuel</t>
  </si>
  <si>
    <t>Women's Sports Network</t>
  </si>
  <si>
    <t>News 12 New York</t>
  </si>
  <si>
    <t>PokerGO</t>
  </si>
  <si>
    <t>Racing America</t>
  </si>
  <si>
    <t>LONOW-M</t>
  </si>
  <si>
    <t>Oxygen Network, Oxygen True Crime</t>
  </si>
  <si>
    <t>Local Now M</t>
  </si>
  <si>
    <t>4 Extras Deal</t>
  </si>
  <si>
    <t>DVR Free</t>
  </si>
  <si>
    <t>Sling: 4 Extras Deal</t>
  </si>
  <si>
    <t>Sling: DVR Free</t>
  </si>
  <si>
    <t>Sling: discovery+ (Ad Free)</t>
  </si>
  <si>
    <t>VsIN</t>
  </si>
  <si>
    <t>Dekkoo</t>
  </si>
  <si>
    <t>Gaia</t>
  </si>
  <si>
    <t>RCN Total</t>
  </si>
  <si>
    <t>HereTV</t>
  </si>
  <si>
    <t>At Home with Family Handyman</t>
  </si>
  <si>
    <t>WeatherSpy</t>
  </si>
  <si>
    <t>Deck the Hallmark</t>
  </si>
  <si>
    <t>Jewelry TV</t>
  </si>
  <si>
    <t>TheGrio</t>
  </si>
  <si>
    <t>MSG Sportsnet (MSGSN)</t>
  </si>
  <si>
    <t>DirecTV Stream Optimo Mas</t>
  </si>
  <si>
    <t>Brazilian (Portuguese)</t>
  </si>
  <si>
    <t>Comedy.TV</t>
  </si>
  <si>
    <t>PokerGo</t>
  </si>
  <si>
    <t>MhzChoice</t>
  </si>
  <si>
    <t>INFAST</t>
  </si>
  <si>
    <t>THE BIG DISH</t>
  </si>
  <si>
    <t>TASTEMADE HOME</t>
  </si>
  <si>
    <t>INWONDER</t>
  </si>
  <si>
    <t>INTROUBLE</t>
  </si>
  <si>
    <t>Elvis Presley Channel</t>
  </si>
  <si>
    <t>World Poker Tour</t>
  </si>
  <si>
    <t>Vidgo Ultimate</t>
  </si>
  <si>
    <t>Vidgo Premium</t>
  </si>
  <si>
    <t>Vidgo Plus</t>
  </si>
  <si>
    <t>Vidgo MAS</t>
  </si>
  <si>
    <t>Screens=3, DVR 20 hrs/90 days</t>
  </si>
  <si>
    <t>Screens=3, No DVR</t>
  </si>
  <si>
    <t>MagellanTV</t>
  </si>
  <si>
    <t>Classica</t>
  </si>
  <si>
    <t>Stingray Classica</t>
  </si>
  <si>
    <t>Grio, theGrio TV</t>
  </si>
  <si>
    <t>Vevo 80s</t>
  </si>
  <si>
    <t>Vevo 90s</t>
  </si>
  <si>
    <t>Vevo Country</t>
  </si>
  <si>
    <t>Vevo Hip-Hop</t>
  </si>
  <si>
    <t>Vevo Holiday</t>
  </si>
  <si>
    <t>Vevo Pop</t>
  </si>
  <si>
    <t>Toon Goggles</t>
  </si>
  <si>
    <t>ION Plus</t>
  </si>
  <si>
    <t>TG Jr</t>
  </si>
  <si>
    <t>JTV</t>
  </si>
  <si>
    <t>ION Mystery</t>
  </si>
  <si>
    <t>Toon Goggles en Espanol</t>
  </si>
  <si>
    <t>Waypoint</t>
  </si>
  <si>
    <t>911 Encore</t>
  </si>
  <si>
    <t>Movies!</t>
  </si>
  <si>
    <t>Electric Now</t>
  </si>
  <si>
    <t>Poker Night in America</t>
  </si>
  <si>
    <t>Euro News Espanol</t>
  </si>
  <si>
    <t>Cine EstrellaTV</t>
  </si>
  <si>
    <t>Screens=10, DVR=1000 hrs.</t>
  </si>
  <si>
    <t>MGM+</t>
  </si>
  <si>
    <t>MGM+ Hits</t>
  </si>
  <si>
    <t>MGM+ Marquee</t>
  </si>
  <si>
    <t>Epix2, Epix 2</t>
  </si>
  <si>
    <t>EPIX Drive In, Epix Drive-In</t>
  </si>
  <si>
    <t>MGM+ Drive-In</t>
  </si>
  <si>
    <t>CountryTV, The Country Network Plus</t>
  </si>
  <si>
    <t>Starz West, Starz East</t>
  </si>
  <si>
    <t>Starz Encore West, Starz Encore East</t>
  </si>
  <si>
    <t>Showtime Brand, SHOWTIME®, SHOWTIME® West, SHOWTIME® East, Showtime West, Showtime East</t>
  </si>
  <si>
    <t>SHOXBET, SHOWTIME® Bet</t>
  </si>
  <si>
    <t>SHOWTIME® Extreme</t>
  </si>
  <si>
    <t>SHOWTIME® Next</t>
  </si>
  <si>
    <t>SHOWTIME® Showcase</t>
  </si>
  <si>
    <t>SHOWTIME® Women</t>
  </si>
  <si>
    <t>Showtime Family Zone, SHOWTIME® Family Zone, SHOWTIME® Family</t>
  </si>
  <si>
    <t>MLB Network Strike Zone, MLB Network Strikezone, MLB Strikezone</t>
  </si>
  <si>
    <t>Scientology Network</t>
  </si>
  <si>
    <t>Heroes and Icons, Heroes &amp; Icons (H&amp;I)</t>
  </si>
  <si>
    <t>Feb 2023 Edition - Streaming-123 (aka The Cord Cutting Wizard) by Bill Hladik</t>
  </si>
  <si>
    <t>Film 24H, Film24h</t>
  </si>
  <si>
    <t>FOX Nation</t>
  </si>
  <si>
    <t>Fox Network</t>
  </si>
  <si>
    <t>The Fight Network, Fight_Network</t>
  </si>
  <si>
    <t>Hopster Learning</t>
  </si>
  <si>
    <t>Scripps News</t>
  </si>
  <si>
    <t>LAFC</t>
  </si>
  <si>
    <t>NECN</t>
  </si>
  <si>
    <t>Orlando City</t>
  </si>
  <si>
    <t>PC</t>
  </si>
  <si>
    <t>PC Magazine</t>
  </si>
  <si>
    <t>Bloomberg Originals</t>
  </si>
  <si>
    <t>Bally Sports South Extra</t>
  </si>
  <si>
    <t>EarthX TV</t>
  </si>
  <si>
    <t>Perfect Game TV</t>
  </si>
  <si>
    <t>SPEEDVISION</t>
  </si>
  <si>
    <t>Cowboy Way Channel</t>
  </si>
  <si>
    <t>Cowboy Way TV</t>
  </si>
  <si>
    <t>Cine Life</t>
  </si>
  <si>
    <t>Business Rockstar</t>
  </si>
  <si>
    <t>El Conflicto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</si>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</sst>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1">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xf numFmtId="0" fontId="19" fillId="7" borderId="0" xfId="0" applyFont="1" applyFill="1" applyAlignment="1">
      <alignment wrapText="1"/>
    </xf>
    <xf numFmtId="0" fontId="19" fillId="7" borderId="0" xfId="0" quotePrefix="1" applyFont="1" applyFill="1"/>
    <xf numFmtId="0" fontId="19" fillId="7" borderId="0" xfId="0" applyFont="1" applyFill="1"/>
    <xf numFmtId="0" fontId="0" fillId="0" borderId="0" xfId="0" quotePrefix="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164" fontId="0" fillId="0" borderId="1" xfId="0" applyNumberFormat="1" applyBorder="1" applyAlignment="1">
      <alignment horizontal="left" vertical="top"/>
    </xf>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25" fillId="16" borderId="1" xfId="0" applyFont="1" applyFill="1" applyBorder="1" applyAlignment="1">
      <alignment horizontal="center" vertical="center" wrapText="1"/>
    </xf>
    <xf numFmtId="9" fontId="0" fillId="0" borderId="1" xfId="0" applyNumberFormat="1" applyBorder="1"/>
    <xf numFmtId="0" fontId="0" fillId="8" borderId="1" xfId="0" applyFill="1" applyBorder="1" applyAlignment="1">
      <alignment horizontal="left" vertical="top"/>
    </xf>
    <xf numFmtId="165" fontId="0" fillId="0" borderId="1" xfId="0" applyNumberFormat="1" applyBorder="1"/>
    <xf numFmtId="10" fontId="0" fillId="0" borderId="1" xfId="0" applyNumberFormat="1" applyBorder="1"/>
    <xf numFmtId="9" fontId="0" fillId="10" borderId="1" xfId="0" applyNumberFormat="1" applyFill="1" applyBorder="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5" fillId="0" borderId="7" xfId="0" applyFont="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9" fontId="0" fillId="0" borderId="1" xfId="3"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Font="1" applyFill="1" applyBorder="1"/>
    <xf numFmtId="9" fontId="4" fillId="23" borderId="1" xfId="3" applyFont="1" applyFill="1" applyBorder="1"/>
    <xf numFmtId="0" fontId="4" fillId="23" borderId="0" xfId="0" applyFont="1" applyFill="1"/>
    <xf numFmtId="0" fontId="0" fillId="9" borderId="14" xfId="0" applyFill="1" applyBorder="1" applyAlignment="1">
      <alignment horizontal="left"/>
    </xf>
    <xf numFmtId="0" fontId="0" fillId="27" borderId="14" xfId="0"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Alignment="1">
      <alignment vertical="top"/>
    </xf>
    <xf numFmtId="0" fontId="11" fillId="28" borderId="5" xfId="0" applyFont="1" applyFill="1" applyBorder="1" applyAlignment="1">
      <alignment vertical="top"/>
    </xf>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xf numFmtId="0" fontId="4" fillId="0" borderId="1" xfId="0" applyFont="1" applyBorder="1" applyAlignment="1">
      <alignment wrapText="1"/>
    </xf>
    <xf numFmtId="164" fontId="6" fillId="0" borderId="0" xfId="0" applyNumberFormat="1" applyFont="1" applyAlignment="1">
      <alignment wrapText="1"/>
    </xf>
    <xf numFmtId="14" fontId="0" fillId="0" borderId="0" xfId="0" applyNumberFormat="1"/>
    <xf numFmtId="0" fontId="0" fillId="0" borderId="0" xfId="0" applyNumberFormat="1"/>
  </cellXfs>
  <cellStyles count="4">
    <cellStyle name="Currency" xfId="2" builtinId="4"/>
    <cellStyle name="Hyperlink" xfId="1" builtinId="8"/>
    <cellStyle name="Normal" xfId="0" builtinId="0"/>
    <cellStyle name="Percent" xfId="3" builtinId="5"/>
  </cellStyles>
  <dxfs count="119">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678</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WhatIf!$I$7:$J$7</c:f>
              <c:numCache>
                <c:formatCode>General</c:formatCode>
                <c:ptCount val="2"/>
                <c:pt idx="0" formatCode="&quot;$&quot;#,##0">
                  <c:v>65</c:v>
                </c:pt>
                <c:pt idx="1">
                  <c:v>15</c:v>
                </c:pt>
              </c:numCache>
            </c:numRef>
          </c:val>
          <c:extLst>
            <c:ext xmlns:c15="http://schemas.microsoft.com/office/drawing/2012/chart" uri="{02D57815-91ED-43cb-92C2-25804820EDAC}">
              <c15:filteredCategoryTitle>
                <c15:cat>
                  <c:strRef>
                    <c:extLst>
                      <c:ext uri="{02D57815-91ED-43cb-92C2-25804820EDAC}">
                        <c15:formulaRef>
                          <c15:sqref>WhatIf!$I$6:$J$6</c15:sqref>
                        </c15:formulaRef>
                      </c:ext>
                    </c:extLst>
                    <c:strCache>
                      <c:ptCount val="2"/>
                      <c:pt idx="0">
                        <c:v>Price</c:v>
                      </c:pt>
                      <c:pt idx="1">
                        <c:v>Networks</c:v>
                      </c:pt>
                    </c:strCache>
                  </c:strRef>
                </c15:cat>
              </c15:filteredCategoryTitle>
            </c:ex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WhatIf!$I$8:$J$8</c:f>
              <c:numCache>
                <c:formatCode>General</c:formatCode>
                <c:ptCount val="2"/>
                <c:pt idx="0" formatCode="&quot;$&quot;#,##0">
                  <c:v>25</c:v>
                </c:pt>
                <c:pt idx="1">
                  <c:v>2</c:v>
                </c:pt>
              </c:numCache>
            </c:numRef>
          </c:val>
          <c:extLst>
            <c:ext xmlns:c15="http://schemas.microsoft.com/office/drawing/2012/chart" uri="{02D57815-91ED-43cb-92C2-25804820EDAC}">
              <c15:filteredCategoryTitle>
                <c15:cat>
                  <c:strRef>
                    <c:extLst>
                      <c:ext uri="{02D57815-91ED-43cb-92C2-25804820EDAC}">
                        <c15:formulaRef>
                          <c15:sqref>WhatIf!$I$6:$J$6</c15:sqref>
                        </c15:formulaRef>
                      </c:ext>
                    </c:extLst>
                    <c:strCache>
                      <c:ptCount val="2"/>
                      <c:pt idx="0">
                        <c:v>Price</c:v>
                      </c:pt>
                      <c:pt idx="1">
                        <c:v>Networks</c:v>
                      </c:pt>
                    </c:strCache>
                  </c:strRef>
                </c15:cat>
              </c15:filteredCategoryTitle>
            </c:ex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WhatIf!$C$7:$D$7</c:f>
              <c:numCache>
                <c:formatCode>General</c:formatCode>
                <c:ptCount val="2"/>
                <c:pt idx="0" formatCode="&quot;$&quot;#,##0">
                  <c:v>88</c:v>
                </c:pt>
                <c:pt idx="1">
                  <c:v>18</c:v>
                </c:pt>
              </c:numCache>
            </c:numRef>
          </c:val>
          <c:extLst>
            <c:ext xmlns:c15="http://schemas.microsoft.com/office/drawing/2012/chart" uri="{02D57815-91ED-43cb-92C2-25804820EDAC}">
              <c15:filteredCategoryTitle>
                <c15:cat>
                  <c:strRef>
                    <c:extLst>
                      <c:ext uri="{02D57815-91ED-43cb-92C2-25804820EDAC}">
                        <c15:formulaRef>
                          <c15:sqref>WhatIf!$I$6:$J$6</c15:sqref>
                        </c15:formulaRef>
                      </c:ext>
                    </c:extLst>
                    <c:strCache>
                      <c:ptCount val="2"/>
                      <c:pt idx="0">
                        <c:v>Price</c:v>
                      </c:pt>
                      <c:pt idx="1">
                        <c:v>Networks</c:v>
                      </c:pt>
                    </c:strCache>
                  </c:strRef>
                </c15:cat>
              </c15:filteredCategoryTitle>
            </c:ex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WhatIf!$C$8:$D$8</c:f>
              <c:numCache>
                <c:formatCode>General</c:formatCode>
                <c:ptCount val="2"/>
                <c:pt idx="0" formatCode="&quot;$&quot;#,##0">
                  <c:v>0</c:v>
                </c:pt>
                <c:pt idx="1">
                  <c:v>0</c:v>
                </c:pt>
              </c:numCache>
            </c:numRef>
          </c:val>
          <c:extLst>
            <c:ext xmlns:c15="http://schemas.microsoft.com/office/drawing/2012/chart" uri="{02D57815-91ED-43cb-92C2-25804820EDAC}">
              <c15:filteredCategoryTitle>
                <c15:cat>
                  <c:strRef>
                    <c:extLst>
                      <c:ext uri="{02D57815-91ED-43cb-92C2-25804820EDAC}">
                        <c15:formulaRef>
                          <c15:sqref>WhatIf!$I$6:$J$6</c15:sqref>
                        </c15:formulaRef>
                      </c:ext>
                    </c:extLst>
                    <c:strCache>
                      <c:ptCount val="2"/>
                      <c:pt idx="0">
                        <c:v>Price</c:v>
                      </c:pt>
                      <c:pt idx="1">
                        <c:v>Networks</c:v>
                      </c:pt>
                    </c:strCache>
                  </c:strRef>
                </c15:cat>
              </c15:filteredCategoryTitle>
            </c:ex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986.361731018522" missingItemsLimit="0" createdVersion="6" refreshedVersion="8" minRefreshableVersion="3" recordCount="676" xr:uid="{BC500BA4-8601-4A2B-A0A3-992A9D9863AE}">
  <cacheSource type="worksheet">
    <worksheetSource name="mydata"/>
  </cacheSource>
  <cacheFields count="103">
    <cacheField name="Network" numFmtId="0">
      <sharedItems count="676">
        <s v="[DVR]"/>
        <s v="¡Hola! TV"/>
        <s v="24 Hour Movies"/>
        <s v="5StarMax"/>
        <s v="911 Encore"/>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 Home with Family Handyman"/>
        <s v="AT&amp;T SportsNet Pittsburgh"/>
        <s v="AT&amp;T SportsNet Rocky Mountain"/>
        <s v="AT&amp;T SportsNet Rocky Mountain HD"/>
        <s v="AT&amp;T SportsNet Southwest"/>
        <s v="Atrecine"/>
        <s v="ATRES Player"/>
        <s v="AWE International"/>
        <s v="AWE Plus"/>
        <s v="AXS TV"/>
        <s v="AXS TV Now"/>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 Extra"/>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oomberg Originals"/>
        <s v="Bloomberg Quicktake"/>
        <s v="Bloomberg TV"/>
        <s v="Bloomberg+"/>
        <s v="Boomerang"/>
        <s v="Bounce"/>
        <s v="Bravo"/>
        <s v="Business Rockstar"/>
        <s v="Business Rockstars"/>
        <s v="BYUTV"/>
        <s v="Campus Lore"/>
        <s v="Canal 22 Internacional"/>
        <s v="Canal Once"/>
        <s v="Canal Sur"/>
        <s v="Caracol"/>
        <s v="Carbon TV"/>
        <s v="Cartoon Network"/>
        <s v="CBS"/>
        <s v="CBS News Live"/>
        <s v="CBS Sports Network"/>
        <s v="CBTV Michoacán"/>
        <s v="Centroamerica TV"/>
        <s v="CGTN"/>
        <s v="Charge!"/>
        <s v="Cheddar"/>
        <s v="Choppertown"/>
        <s v="Cine Estelar"/>
        <s v="Cine EstrellaTV"/>
        <s v="Cine Life"/>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cina On"/>
        <s v="Comedy Central"/>
        <s v="Comedy Dynamics"/>
        <s v="Comedy TV"/>
        <s v="Comet TV"/>
        <s v="Con TV"/>
        <s v="Cooking Channel"/>
        <s v="Cooking Panda"/>
        <s v="Court TV"/>
        <s v="Cowboy Way Channel"/>
        <s v="COZI"/>
        <s v="Crackle"/>
        <s v="Crime + Investigation"/>
        <s v="C-SPAN"/>
        <s v="C-SPAN2"/>
        <s v="CTS"/>
        <s v="CubaMax"/>
        <s v="Curiosity Stream"/>
        <s v="CW"/>
        <s v="DABL"/>
        <s v="Daily Wire Now"/>
        <s v="Dark Corners"/>
        <s v="Dark Matter"/>
        <s v="De Pelicula"/>
        <s v="De Pelicula Clásico"/>
        <s v="De Pelicula Plus"/>
        <s v="Decades"/>
        <s v="Deck the Hallmark"/>
        <s v="Dekkoo"/>
        <s v="Destination America"/>
        <s v="Discovery Channel"/>
        <s v="Discovery En Espanol"/>
        <s v="Discovery Familia"/>
        <s v="Discovery Family"/>
        <s v="Discovery Life"/>
        <s v="discovery+"/>
        <s v="discovery+ Originals"/>
        <s v="Disney Channel"/>
        <s v="Disney Junior"/>
        <s v="Disney XD"/>
        <s v="Docurama"/>
        <s v="Dog TV"/>
        <s v="Dominican View"/>
        <s v="Dove Channel"/>
        <s v="Dove Family Movies"/>
        <s v="Dove Kids"/>
        <s v="DOX"/>
        <s v="DUNGEON TV"/>
        <s v="DUST"/>
        <s v="E!"/>
        <s v="EarthX TV"/>
        <s v="EBS"/>
        <s v="Echoboom Sports"/>
        <s v="Ecuador TV"/>
        <s v="Ecuavisa Internacional"/>
        <s v="El Conflicto"/>
        <s v="El ConflictoTV"/>
        <s v="El Gourmet"/>
        <s v="El Trece"/>
        <s v="Electric Now"/>
        <s v="Eleven Sports"/>
        <s v="Enlace"/>
        <s v="Eros Now"/>
        <s v="ESPN"/>
        <s v="ESPN 2"/>
        <s v="ESPN 3"/>
        <s v="ESPN College Extra"/>
        <s v="ESPN Deportes"/>
        <s v="ESPNews"/>
        <s v="ESPNu"/>
        <s v="Estrella Games"/>
        <s v="Estrella News"/>
        <s v="Estrella TV"/>
        <s v="Estudio 5"/>
        <s v="ESTV"/>
        <s v="Euro News"/>
        <s v="Euro News Espanol"/>
        <s v="Fail Army"/>
        <s v="Family Movie Classics"/>
        <s v="Fandor"/>
        <s v="FanDuel Racing"/>
        <s v="FanDuel TV"/>
        <s v="FedNet"/>
        <s v="FE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AC Living"/>
        <s v="Gaia"/>
        <s v="Galavision"/>
        <s v="Gallery"/>
        <s v="Game Show Network"/>
        <s v="Game+"/>
        <s v="GetTV"/>
        <s v="GINX eSports TV"/>
        <s v="Globo"/>
        <s v="Golf Channel"/>
        <s v="GolTV"/>
        <s v="GolTV Spanish"/>
        <s v="GoTraveler"/>
        <s v="Great American Country"/>
        <s v="Grit"/>
        <s v="Grokker"/>
        <s v="Gusto TV"/>
        <s v="Hallmark"/>
        <s v="Hallmark Drama"/>
        <s v="Hallmark Movies &amp; Mysteries"/>
        <s v="Hallmark Movies Now"/>
        <s v="Hard Knocks"/>
        <s v="HBO"/>
        <s v="HBO Comedy"/>
        <s v="HBO Family"/>
        <s v="HBO Latino"/>
        <s v="HBO Max"/>
        <s v="HBO Signature"/>
        <s v="HBO Zone"/>
        <s v="HBO2"/>
        <s v="HDnet Movies"/>
        <s v="Heartland TV"/>
        <s v="Here TV"/>
        <s v="Heroes &amp; Icons"/>
        <s v="HGTV"/>
        <s v="History"/>
        <s v="History En Español"/>
        <s v="HITN TV"/>
        <s v="Hi-Yah!"/>
        <s v="HLN"/>
        <s v="Hogar De HGTV"/>
        <s v="HONVIETV"/>
        <s v="Hopster"/>
        <s v="Horror Machine"/>
        <s v="HorseTV"/>
        <s v="HSN"/>
        <s v="Hulu with Live TV: No Ads"/>
        <s v="Hulu with Live TV: Unlimited Screens"/>
        <s v="Hunt Channel"/>
        <s v="i24News"/>
        <s v="IFC"/>
        <s v="IFC Films Unlimited"/>
        <s v="Impact"/>
        <s v="IMPACT! Wrestling"/>
        <s v="IndiePlex "/>
        <s v="InfoWars"/>
        <s v="Insight TV"/>
        <s v="Insp"/>
        <s v="INTROUBLE"/>
        <s v="Investigation Discovery"/>
        <s v="INWONDER"/>
        <s v="ION Mystery"/>
        <s v="ION Plus"/>
        <s v="ION TV"/>
        <s v="Jewelry TV"/>
        <s v="JTV"/>
        <s v="Justice Central"/>
        <s v="Kartoon Channel!"/>
        <s v="KBS America"/>
        <s v="Kids Street"/>
        <s v="Kin"/>
        <s v="Lacrosse Sports Network"/>
        <s v="LAFC"/>
        <s v="LAFF"/>
        <s v="Law And Crime"/>
        <s v="Level Up"/>
        <s v="Lifetime"/>
        <s v="Lifetime Movie Network"/>
        <s v="Lion Mountain TV"/>
        <s v="LiveNow from FOX"/>
        <s v="Local Now"/>
        <s v="Local Now M"/>
        <s v="Logo"/>
        <s v="Longhorn Network"/>
        <s v="Love Nature"/>
        <s v="MagellanTV"/>
        <s v="Magnolia Network"/>
        <s v="Magnolia Selects"/>
        <s v="Marquee Sports Network"/>
        <s v="Más Chic"/>
        <s v="MASN"/>
        <s v="MASN2"/>
        <s v="Mav TV"/>
        <s v="MBC"/>
        <s v="MBN"/>
        <s v="MegaTV"/>
        <s v="MeTV"/>
        <s v="Mexicanal"/>
        <s v="MGM+"/>
        <s v="MGM+ Drive-In"/>
        <s v="MGM+ Hits"/>
        <s v="MGM+ Marquee"/>
        <s v="MhzChoice"/>
        <s v="Milenio Televisión"/>
        <s v="Military History Channel"/>
        <s v="MLB Network"/>
        <s v="MLB Strike Zone"/>
        <s v="MOB TV"/>
        <s v="Monsters &amp; Nightmares"/>
        <s v="MoreMax"/>
        <s v="Motor Trend"/>
        <s v="Motorvision TV"/>
        <s v="MovieMax"/>
        <s v="MoviePlex "/>
        <s v="Movies!"/>
        <s v="MovieSphere"/>
        <s v="MSG"/>
        <s v="MSNBC"/>
        <s v="MTV"/>
        <s v="MTV Classic"/>
        <s v="MTV Live"/>
        <s v="MTV Tres"/>
        <s v="MTV2"/>
        <s v="MTVu"/>
        <s v="Multimedios"/>
        <s v="Multimedios Costa Rica"/>
        <s v="MX ONE"/>
        <s v="My Outdoor TV"/>
        <s v="MyNetworkTV"/>
        <s v="NASA TV"/>
        <s v="Nat Geo Mundo"/>
        <s v="Nat Geo Wild"/>
        <s v="National Geographic"/>
        <s v="Nautical Channel"/>
        <s v="NBA League Pass"/>
        <s v="NBA TV"/>
        <s v="NBC"/>
        <s v="NBC News Now"/>
        <s v="NBC Sports Bay Area"/>
        <s v="NBC Sports Boston"/>
        <s v="NBC Sports California"/>
        <s v="NBC Sports Chicago"/>
        <s v="NBC Sports Regionals"/>
        <s v="NBC Sports Washington"/>
        <s v="NBCLX"/>
        <s v="NBCSN"/>
        <s v="NDTV 24X7"/>
        <s v="NECN"/>
        <s v="NESN"/>
        <s v="News 12 New York"/>
        <s v="News18"/>
        <s v="Newsmax"/>
        <s v="NewsNation"/>
        <s v="newsNET"/>
        <s v="Newsy"/>
        <s v="NFL Network"/>
        <s v="NFL Red Zone"/>
        <s v="NHL Network"/>
        <s v="Nick Jr."/>
        <s v="Nick Music"/>
        <s v="Nickelodeon"/>
        <s v="Nicktoons"/>
        <s v="Noggin"/>
        <s v="Nosey"/>
        <s v="NTN24"/>
        <s v="Nuestra Tele"/>
        <s v="Nuestra Vision"/>
        <s v="OAN Plus"/>
        <s v="ONCE MEXICO"/>
        <s v="One American News"/>
        <s v="Origin Sports Network"/>
        <s v="Orlando City"/>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C"/>
        <s v="People Are Awesome"/>
        <s v="People TV"/>
        <s v="Perfect Game TV"/>
        <s v="Perú Mágico"/>
        <s v="PixL"/>
        <s v="Planet Earth"/>
        <s v="PlayersTV"/>
        <s v="PlayKids"/>
        <s v="pocket.watch"/>
        <s v="Poker Night in America"/>
        <s v="PokerGO"/>
        <s v="POP"/>
        <s v="PopCornFlix"/>
        <s v="PopStar"/>
        <s v="Pursuit Channel"/>
        <s v="PursuitUP"/>
        <s v="PX Sports"/>
        <s v="Qello Concerts by Stingray"/>
        <s v="Quietude"/>
        <s v="QVC"/>
        <s v="QVC 2"/>
        <s v="Racing America"/>
        <s v="RAI Italia"/>
        <s v="RCN Novelas"/>
        <s v="RCN Nuestra Tele"/>
        <s v="RCN Total"/>
        <s v="Real Madrid TV"/>
        <s v="Real Nosey"/>
        <s v="Recipe.TV"/>
        <s v="Reelz"/>
        <s v="RetroCrush"/>
        <s v="RetroPlex"/>
        <s v="Revolt"/>
        <s v="Revry"/>
        <s v="RFD-TV"/>
        <s v="Root Sports Northwest"/>
        <s v="RTP 3"/>
        <s v="RTP Açores"/>
        <s v="RTP Internacional"/>
        <s v="Ryan and Friends"/>
        <s v="S Channel"/>
        <s v="Salem News"/>
        <s v="SBS"/>
        <s v="SBS Plus"/>
        <s v="SBTN"/>
        <s v="Science"/>
        <s v="Scientology Network"/>
        <s v="Screambox"/>
        <s v="ScreamFlix"/>
        <s v="Screenpix"/>
        <s v="Scripps News"/>
        <s v="SEC Network"/>
        <s v="SEC Network+"/>
        <s v="Second Opinion Panel"/>
        <s v="Seeker"/>
        <s v="Shop LC"/>
        <s v="ShortsTV"/>
        <s v="Showtime"/>
        <s v="Showtime 2"/>
        <s v="Showtime BET"/>
        <s v="Showtime Extreme"/>
        <s v="Showtime Family"/>
        <s v="Showtime Next"/>
        <s v="Showtime Showcase"/>
        <s v="Showtime Women"/>
        <s v="Shudder"/>
        <s v="Sightline"/>
        <s v="Sling: 4 Extras Deal"/>
        <s v="Sling: Cloud DVR Plus"/>
        <s v="Sling: discovery+ (Ad Free)"/>
        <s v="Sling: DVR Free"/>
        <s v="Sling: Total TV Deal"/>
        <s v="Smithsonian"/>
        <s v="SNY"/>
        <s v="Sony Liv"/>
        <s v="Sony Movie Channel"/>
        <s v="Spectrum SportsNet"/>
        <s v="Spectrum SportsNet LA"/>
        <s v="Spectrum TV Essentials: cDVR"/>
        <s v="Spectrum TV Essentials: cDVR Plus"/>
        <s v="SPEEDVISION"/>
        <s v="Sports Grid"/>
        <s v="Sportsman Channel"/>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Classica"/>
        <s v="Stingray Karaoke"/>
        <s v="Stingray Music"/>
        <s v="StoryTV"/>
        <s v="Sundance Now"/>
        <s v="Sundance TV"/>
        <s v="Supercanal Caribe"/>
        <s v="SUR Perú"/>
        <s v="Swerve Sports"/>
        <s v="Syfy"/>
        <s v="TAN TV"/>
        <s v="Tarima TV"/>
        <s v="Tastemade"/>
        <s v="Tastemade +"/>
        <s v="Tastemade en Espanol"/>
        <s v="TASTEMADE HOME"/>
        <s v="Tastemade Travel"/>
        <s v="TBS"/>
        <s v="TCM"/>
        <s v="Teen Nick"/>
        <s v="Tele El Salvador"/>
        <s v="TeleCentro"/>
        <s v="Telefe"/>
        <s v="TeleFórmula"/>
        <s v="Telehit"/>
        <s v="Telehit Música"/>
        <s v="Telehit Urbano"/>
        <s v="Telemicro"/>
        <s v="Telemundo"/>
        <s v="Telenovelas"/>
        <s v="Teleritmo"/>
        <s v="Teleuniverso"/>
        <s v="Tennis Channel"/>
        <s v="TG Jr"/>
        <s v="THE BIG DISH"/>
        <s v="The Bob Ross Channel"/>
        <s v="The Country Network"/>
        <s v="The Cowboy Channel"/>
        <s v="The Design Network"/>
        <s v="The Elvis Presley Channel"/>
        <s v="The First"/>
        <s v="The Great Courses"/>
        <s v="The Pet Collective"/>
        <s v="The Young Turks"/>
        <s v="TheGrio"/>
        <s v="ThrillerMax"/>
        <s v="Thrillist"/>
        <s v="Ticker News"/>
        <s v="Tigo Sports"/>
        <s v="TLC"/>
        <s v="TNT"/>
        <s v="Todo Noticias"/>
        <s v="Toon Goggles"/>
        <s v="Toon Goggles en Espanol"/>
        <s v="Topic"/>
        <s v="Travel Channel"/>
        <s v="True Royalty TV"/>
        <s v="TruTV"/>
        <s v="TUDN"/>
        <s v="TUDNxtra n"/>
        <s v="TumbleBooks"/>
        <s v="TV Chile"/>
        <s v="TV Dominicana"/>
        <s v="TV Española Internacional"/>
        <s v="TV Land"/>
        <s v="TV One"/>
        <s v="TV Quisqueya"/>
        <s v="TV5Monde"/>
        <s v="TVE"/>
        <s v="Tviet Network"/>
        <s v="Ty C TV"/>
        <s v="Unbeaten"/>
        <s v="Unimas"/>
        <s v="Universal Kids"/>
        <s v="Universo"/>
        <s v="Univision"/>
        <s v="Univision tlnovelas"/>
        <s v="Up Faith &amp; Family"/>
        <s v="USA Network"/>
        <s v="VePlus"/>
        <s v="Vevo 80s"/>
        <s v="Vevo 90s"/>
        <s v="Vevo Country"/>
        <s v="Vevo Hip-Hop"/>
        <s v="Vevo Holiday"/>
        <s v="Vevo Pop"/>
        <s v="VGN TV"/>
        <s v="VH1"/>
        <s v="Vice"/>
        <s v="Videorola"/>
        <s v="Vien Thao TV"/>
        <s v="ViendoMovies"/>
        <s v="Vietface TV"/>
        <s v="VIETV"/>
        <s v="Vix+"/>
        <s v="Vme"/>
        <s v="Volty TV"/>
        <s v="Voot"/>
        <s v="VSIN"/>
        <s v="WAPA America"/>
        <s v="Warriors &amp; Gangsters"/>
        <s v="WatchitKid!"/>
        <s v="Waypoint"/>
        <s v="We TV"/>
        <s v="Weather Channel"/>
        <s v="Weather Channel Espanol"/>
        <s v="Weather Nation"/>
        <s v="WeatherSpy"/>
        <s v="Wire2Fish"/>
        <s v="Women's Sports Network"/>
        <s v="World Fishing Network"/>
        <s v="World Poker Tour"/>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0">
      <sharedItems containsBlank="1"/>
    </cacheField>
    <cacheField name="Sling Blue" numFmtId="0">
      <sharedItems containsBlank="1"/>
    </cacheField>
    <cacheField name="Sling Orange + Blue" numFmtId="0">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51">
        <s v="Yes"/>
        <m/>
        <s v="Cinemax"/>
        <s v="Acorn TV"/>
        <s v="ALLBLK"/>
        <s v="AMC+"/>
        <s v="Spanish Plus"/>
        <s v="ATRESPlayer"/>
        <s v="Sports Plus"/>
        <s v="Comedy Dynamics"/>
        <s v="Contv"/>
        <s v="CuriosityStream"/>
        <s v="Dekkoo"/>
        <s v="Docurama"/>
        <s v="Dove"/>
        <s v="Fandor"/>
        <s v="Fox Nation"/>
        <s v="Gaia"/>
        <s v="Hallmark Movies Now"/>
        <s v="HBO"/>
        <s v="HBO Max"/>
        <s v="HereTV"/>
        <s v="Hopster Learning"/>
        <s v="IFC Films Unlimited"/>
        <s v="Law &amp; Crime"/>
        <s v="MagellanTV"/>
        <s v="Magnolia Selects"/>
        <s v="MGM+"/>
        <s v="MhzChoice"/>
        <s v="MovieSphere"/>
        <s v="My Outdoor TV"/>
        <s v="NBA League Pass"/>
        <s v="Outside TV Features"/>
        <s v="Pantaya"/>
        <s v="PokerGo"/>
        <s v="RCN Total"/>
        <s v="Screambox"/>
        <s v="Screenpix"/>
        <s v="Showtime"/>
        <s v="Shudder"/>
        <s v="Starz"/>
        <s v="Classica"/>
        <s v="Sundance Now"/>
        <s v="Tastemade+"/>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Ultimate" numFmtId="0">
      <sharedItems containsBlank="1"/>
    </cacheField>
    <cacheField name="Vidgo Premium" numFmtId="0">
      <sharedItems containsBlank="1"/>
    </cacheField>
    <cacheField name="Vidgo Plus" numFmtId="0">
      <sharedItems containsBlank="1"/>
    </cacheField>
    <cacheField name="Vidgo MAS" numFmtId="0">
      <sharedItems containsBlank="1"/>
    </cacheField>
    <cacheField name="DirecTV Stream Optimo Mas"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Ultimate Chosen" numFmtId="0">
      <sharedItems/>
    </cacheField>
    <cacheField name="Vidgo Premium Chosen" numFmtId="0">
      <sharedItems/>
    </cacheField>
    <cacheField name="Vidgo Plus Chosen" numFmtId="0">
      <sharedItems/>
    </cacheField>
    <cacheField name="Vidgo MAS Chosen" numFmtId="0">
      <sharedItems/>
    </cacheField>
    <cacheField name="DirecTV Stream Optimo Mas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1" maxValue="2"/>
    </cacheField>
    <cacheField name="Vidgo Ultimate qualify" numFmtId="0">
      <sharedItems containsMixedTypes="1" containsNumber="1" containsInteger="1" minValue="1" maxValue="1"/>
    </cacheField>
    <cacheField name="Vidgo Premium qualify" numFmtId="0">
      <sharedItems containsMixedTypes="1" containsNumber="1" containsInteger="1" minValue="1" maxValue="1"/>
    </cacheField>
    <cacheField name="Vidgo Plus qualify" numFmtId="0">
      <sharedItems containsMixedTypes="1" containsNumber="1" containsInteger="1" minValue="1" maxValue="1"/>
    </cacheField>
    <cacheField name="Vidgo MAS qualify" numFmtId="0">
      <sharedItems/>
    </cacheField>
    <cacheField name="DirecTV Stream Optimo Mas qualify" numFmtId="0">
      <sharedItems containsMixedTypes="1" containsNumber="1" containsInteger="1" minValue="1"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Ultimate error" numFmtId="0">
      <sharedItems/>
    </cacheField>
    <cacheField name="Vidgo Premium error" numFmtId="0">
      <sharedItems/>
    </cacheField>
    <cacheField name="Vidgo Plus error" numFmtId="0">
      <sharedItems/>
    </cacheField>
    <cacheField name="Vidgo MAS error" numFmtId="0">
      <sharedItems/>
    </cacheField>
    <cacheField name="DirecTV Stream Optimo Mas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x v="0"/>
    <m/>
    <s v="Addon"/>
    <n v="1"/>
    <s v="Yes"/>
    <s v="Yes"/>
    <s v="Yes"/>
    <s v="Yes"/>
    <s v="Yes"/>
    <s v="Yes"/>
    <s v="Yes"/>
    <s v="Yes"/>
    <x v="0"/>
    <s v="Yes"/>
    <s v="Yes"/>
    <m/>
    <x v="0"/>
    <s v="Yes"/>
    <s v="Yes"/>
    <m/>
    <m/>
    <s v="Yes"/>
    <m/>
    <m/>
    <m/>
    <m/>
    <m/>
    <n v="1"/>
    <s v=""/>
    <s v=""/>
    <s v=""/>
    <s v=""/>
    <s v=""/>
    <s v=""/>
    <s v=""/>
    <n v="1"/>
    <s v=""/>
    <s v=""/>
    <s v=""/>
    <s v=""/>
    <s v=""/>
    <s v=""/>
    <s v=""/>
    <s v=""/>
    <s v=""/>
    <s v=""/>
    <s v=""/>
    <s v=""/>
    <s v=""/>
    <s v=""/>
    <n v="1"/>
    <n v="1"/>
    <n v="1"/>
    <n v="1"/>
    <n v="1"/>
    <n v="1"/>
    <n v="1"/>
    <n v="1"/>
    <n v="1"/>
    <n v="1"/>
    <n v="1"/>
    <n v="1"/>
    <s v=""/>
    <n v="2"/>
    <n v="1"/>
    <n v="1"/>
    <s v=""/>
    <s v=""/>
    <n v="1"/>
    <s v=""/>
    <s v=""/>
    <s v=""/>
    <s v=""/>
    <s v=""/>
    <n v="0"/>
    <n v="0"/>
    <n v="0"/>
    <n v="0"/>
    <n v="1"/>
    <s v=""/>
    <s v=""/>
    <s v=""/>
    <s v=""/>
    <s v=""/>
    <s v=""/>
    <s v=""/>
    <s v=""/>
    <s v=""/>
    <s v=""/>
    <s v=""/>
    <s v=""/>
    <s v=""/>
    <s v=""/>
    <s v=""/>
    <s v=""/>
    <s v=""/>
    <s v=""/>
    <s v=""/>
    <m/>
    <m/>
    <m/>
    <m/>
    <s v=""/>
  </r>
  <r>
    <x v="1"/>
    <s v="Hola TV, !Hola! TV"/>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AWE"/>
    <s v="Entertainment"/>
    <s v=""/>
    <m/>
    <m/>
    <m/>
    <m/>
    <m/>
    <m/>
    <m/>
    <m/>
    <x v="1"/>
    <m/>
    <m/>
    <s v="Premiu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
    <s v="Arts &amp; Entertainment, A&amp;E Network, AETV"/>
    <s v="Entertainment"/>
    <n v="1"/>
    <s v="Yes"/>
    <s v="Yes"/>
    <s v="Yes"/>
    <s v="Yes"/>
    <s v="Yes"/>
    <s v="Yes"/>
    <s v="Yes"/>
    <s v="Yes"/>
    <x v="1"/>
    <s v="Yes"/>
    <m/>
    <m/>
    <x v="2"/>
    <s v="Yes"/>
    <s v="Yes"/>
    <s v="Yes"/>
    <m/>
    <s v="Yes"/>
    <m/>
    <m/>
    <m/>
    <m/>
    <s v="Yes"/>
    <n v="1"/>
    <s v=""/>
    <s v=""/>
    <s v=""/>
    <s v=""/>
    <s v=""/>
    <s v=""/>
    <s v=""/>
    <s v=""/>
    <s v=""/>
    <s v=""/>
    <s v=""/>
    <s v=""/>
    <s v=""/>
    <s v=""/>
    <s v=""/>
    <s v=""/>
    <s v=""/>
    <s v=""/>
    <s v=""/>
    <s v=""/>
    <s v=""/>
    <s v=""/>
    <n v="1"/>
    <n v="1"/>
    <n v="1"/>
    <n v="1"/>
    <n v="1"/>
    <n v="1"/>
    <n v="1"/>
    <n v="1"/>
    <n v="1"/>
    <s v=""/>
    <n v="1"/>
    <s v=""/>
    <s v=""/>
    <n v="1"/>
    <n v="1"/>
    <n v="1"/>
    <n v="1"/>
    <s v=""/>
    <n v="1"/>
    <s v=""/>
    <s v=""/>
    <s v=""/>
    <s v=""/>
    <s v=""/>
    <n v="0"/>
    <n v="0"/>
    <n v="0"/>
    <n v="0"/>
    <n v="2"/>
    <s v=""/>
    <s v=""/>
    <s v=""/>
    <s v=""/>
    <s v=""/>
    <s v=""/>
    <s v=""/>
    <s v=""/>
    <s v=""/>
    <s v=""/>
    <s v=""/>
    <s v=""/>
    <s v=""/>
    <s v=""/>
    <s v=""/>
    <s v=""/>
    <s v=""/>
    <s v=""/>
    <s v=""/>
    <m/>
    <m/>
    <m/>
    <m/>
    <s v=""/>
  </r>
  <r>
    <x v="8"/>
    <s v="A3S, Atres Series"/>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
    <s v="Broadcast"/>
    <n v="1"/>
    <m/>
    <m/>
    <m/>
    <m/>
    <s v="Yes"/>
    <s v="Yes"/>
    <s v="Yes"/>
    <s v="Yes"/>
    <x v="0"/>
    <s v="Yes"/>
    <s v="Yes"/>
    <m/>
    <x v="1"/>
    <s v="Yes"/>
    <s v="Yes"/>
    <s v="Yes"/>
    <m/>
    <m/>
    <m/>
    <m/>
    <m/>
    <m/>
    <m/>
    <s v=""/>
    <s v=""/>
    <s v=""/>
    <s v=""/>
    <s v=""/>
    <s v=""/>
    <s v=""/>
    <s v=""/>
    <n v="1"/>
    <s v=""/>
    <s v=""/>
    <s v=""/>
    <s v=""/>
    <s v=""/>
    <s v=""/>
    <s v=""/>
    <s v=""/>
    <s v=""/>
    <s v=""/>
    <s v=""/>
    <s v=""/>
    <s v=""/>
    <s v=""/>
    <n v="1"/>
    <s v=""/>
    <s v=""/>
    <s v=""/>
    <s v=""/>
    <n v="1"/>
    <n v="1"/>
    <n v="1"/>
    <n v="1"/>
    <n v="1"/>
    <n v="1"/>
    <n v="1"/>
    <s v=""/>
    <s v=""/>
    <n v="1"/>
    <n v="1"/>
    <n v="1"/>
    <s v=""/>
    <s v=""/>
    <s v=""/>
    <s v=""/>
    <s v=""/>
    <s v=""/>
    <s v=""/>
    <n v="0"/>
    <n v="0"/>
    <n v="0"/>
    <n v="0"/>
    <n v="1"/>
    <s v=""/>
    <s v=""/>
    <s v=""/>
    <s v=""/>
    <s v=""/>
    <s v=""/>
    <s v=""/>
    <s v=""/>
    <s v=""/>
    <s v=""/>
    <s v=""/>
    <s v=""/>
    <s v=""/>
    <s v=""/>
    <s v=""/>
    <s v=""/>
    <s v=""/>
    <s v=""/>
    <s v=""/>
    <m/>
    <m/>
    <m/>
    <m/>
    <s v=""/>
  </r>
  <r>
    <x v="11"/>
    <s v="Localish"/>
    <s v="Lifestyle"/>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ABCNL"/>
    <s v="New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s v="ACCN"/>
    <s v="Regional Sports"/>
    <n v="1"/>
    <m/>
    <s v="Sports Extra"/>
    <m/>
    <s v="Sports Extra"/>
    <m/>
    <s v="Yes"/>
    <s v="Yes"/>
    <s v="Yes"/>
    <x v="0"/>
    <s v="Yes"/>
    <s v="Yes"/>
    <m/>
    <x v="1"/>
    <s v="Yes"/>
    <s v="Yes"/>
    <s v="Yes"/>
    <m/>
    <m/>
    <m/>
    <m/>
    <m/>
    <m/>
    <m/>
    <s v=""/>
    <s v=""/>
    <s v=""/>
    <s v=""/>
    <s v=""/>
    <s v=""/>
    <s v=""/>
    <s v=""/>
    <n v="1"/>
    <s v=""/>
    <s v=""/>
    <s v=""/>
    <s v=""/>
    <s v=""/>
    <s v=""/>
    <s v=""/>
    <s v=""/>
    <s v=""/>
    <s v=""/>
    <s v=""/>
    <s v=""/>
    <s v=""/>
    <s v=""/>
    <n v="1"/>
    <s v=""/>
    <n v="2"/>
    <s v=""/>
    <n v="2"/>
    <s v=""/>
    <n v="1"/>
    <n v="1"/>
    <n v="1"/>
    <n v="1"/>
    <n v="1"/>
    <n v="1"/>
    <s v=""/>
    <s v=""/>
    <n v="1"/>
    <n v="1"/>
    <n v="1"/>
    <s v=""/>
    <s v=""/>
    <s v=""/>
    <s v=""/>
    <s v=""/>
    <s v=""/>
    <s v=""/>
    <n v="0"/>
    <n v="0"/>
    <n v="0"/>
    <n v="0"/>
    <n v="2"/>
    <s v=""/>
    <s v=""/>
    <s v=""/>
    <s v=""/>
    <s v=""/>
    <s v=""/>
    <s v=""/>
    <s v=""/>
    <s v=""/>
    <s v=""/>
    <s v=""/>
    <s v=""/>
    <s v=""/>
    <s v=""/>
    <s v=""/>
    <s v=""/>
    <s v=""/>
    <s v=""/>
    <s v=""/>
    <m/>
    <m/>
    <m/>
    <m/>
    <s v=""/>
  </r>
  <r>
    <x v="14"/>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s v="Accuweather Network"/>
    <s v="News"/>
    <s v=""/>
    <s v="Yes"/>
    <m/>
    <m/>
    <m/>
    <s v="Yes"/>
    <s v="Yes"/>
    <s v="Yes"/>
    <s v="Yes"/>
    <x v="1"/>
    <m/>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s v="Acorn TV"/>
    <s v="Entertainment"/>
    <s v=""/>
    <m/>
    <s v="Acorn"/>
    <s v="Acorn"/>
    <s v="Acorn"/>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m/>
    <s v="Entertainment"/>
    <s v=""/>
    <m/>
    <s v="ALLBLK"/>
    <s v="ALLBLK"/>
    <s v="ALLBLK"/>
    <s v="ALLBLK"/>
    <s v="ALLBLK"/>
    <s v="ALLBLK"/>
    <s v="ALLBLK"/>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s v="Atreseries"/>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MC Network"/>
    <s v="Entertainment"/>
    <s v=""/>
    <s v="Yes"/>
    <s v="Yes"/>
    <s v="Yes"/>
    <s v="Yes"/>
    <s v="Yes"/>
    <s v="Yes"/>
    <s v="Yes"/>
    <s v="Yes"/>
    <x v="0"/>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s v="AMC+, AMC +"/>
    <s v="Premium movies"/>
    <s v=""/>
    <m/>
    <s v="AMC+"/>
    <s v="AMC+"/>
    <s v="AMC+"/>
    <s v="AMC+"/>
    <s v="AMC+"/>
    <s v="AMC+"/>
    <s v="AMC+"/>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s v="AHC, American Heroes Channel, American Heroes Network"/>
    <s v="Entertainment"/>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Lifestyle"/>
    <n v="1"/>
    <s v="Yes"/>
    <s v="discovery+"/>
    <s v="discovery+"/>
    <s v="discovery+"/>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2"/>
    <s v=""/>
    <s v=""/>
    <s v=""/>
    <s v=""/>
    <s v=""/>
    <s v=""/>
    <s v=""/>
    <s v=""/>
    <s v=""/>
    <s v=""/>
    <s v=""/>
    <s v=""/>
    <s v=""/>
    <s v=""/>
    <s v=""/>
    <s v=""/>
    <s v=""/>
    <s v=""/>
    <s v=""/>
    <m/>
    <m/>
    <m/>
    <m/>
    <s v=""/>
  </r>
  <r>
    <x v="27"/>
    <s v="Antena 3 Internacional, Antenna 3"/>
    <s v="Spanish"/>
    <s v=""/>
    <m/>
    <s v="España Service"/>
    <s v="España Service"/>
    <s v="España Service"/>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s v="AspireTV, Aspire TV, Aspire TV Life"/>
    <s v="Lifestyle"/>
    <s v=""/>
    <s v="Yes"/>
    <m/>
    <m/>
    <m/>
    <m/>
    <m/>
    <s v="Yes"/>
    <s v="Yes"/>
    <x v="1"/>
    <m/>
    <m/>
    <s v="Yes"/>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Regional Sports"/>
    <s v=""/>
    <m/>
    <m/>
    <m/>
    <m/>
    <s v=""/>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Atres Cine"/>
    <s v="Spanish"/>
    <s v=""/>
    <m/>
    <m/>
    <m/>
    <m/>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ATRESPlayer"/>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AXSTV"/>
    <s v="Entertainment"/>
    <s v=""/>
    <s v="Yes"/>
    <s v="Yes"/>
    <s v="Yes"/>
    <s v="Yes"/>
    <s v="Yes"/>
    <s v="Yes"/>
    <s v="Yes"/>
    <s v="Yes"/>
    <x v="1"/>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abyFirst, BabyFirst TV"/>
    <s v="Kids and family"/>
    <s v=""/>
    <m/>
    <m/>
    <m/>
    <m/>
    <s v="Yes"/>
    <s v="Yes"/>
    <s v="Yes"/>
    <s v="Yes"/>
    <x v="1"/>
    <m/>
    <m/>
    <m/>
    <x v="2"/>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aby TV"/>
    <s v="Kids and family"/>
    <s v=""/>
    <m/>
    <s v="Kids Extra"/>
    <s v="Kids Extra"/>
    <s v="Kids Extra"/>
    <s v="Espanol"/>
    <s v="Espanol"/>
    <s v="Espanol"/>
    <s v="Espanol"/>
    <x v="1"/>
    <m/>
    <m/>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abyTV Espanol, BabyTV Spanish, Baby TV Espanol"/>
    <s v="Kids and family"/>
    <s v=""/>
    <m/>
    <s v="Best of Spanish TV"/>
    <s v="Best of Spanish TV"/>
    <s v="Best of Spanish TV"/>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m/>
    <s v="Regional Sports"/>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m/>
    <s v="Regional Sports"/>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s 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BBCA"/>
    <s v="Entertainment"/>
    <s v=""/>
    <s v="Yes"/>
    <s v="Yes"/>
    <s v="Yes"/>
    <s v="Yes"/>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8"/>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9"/>
    <s v="Bein, Bein Sports English"/>
    <s v="Sports"/>
    <s v=""/>
    <m/>
    <s v="Sports Extra"/>
    <s v="Sports Extra"/>
    <s v="Sports Extra"/>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Bein Sports En Español, Bein Sports Spanish, Bein Spanish, Bein Sports en Espanol, Bein Sports - Spanish"/>
    <s v="Sports"/>
    <s v=""/>
    <m/>
    <s v="Best of Spanish TV"/>
    <s v="Best of Spanish TV"/>
    <s v="Best of Spanish TV"/>
    <m/>
    <m/>
    <m/>
    <m/>
    <x v="6"/>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BeinsportsXtra, bein sports extra"/>
    <s v="Sports"/>
    <s v=""/>
    <m/>
    <s v="Best of Spanish TV"/>
    <s v="Best of Spanish TV"/>
    <s v="Best of Spanish TV"/>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Entertainment"/>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Music"/>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Entertainment"/>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s v="BTN, Big Ten, BIGTEN"/>
    <s v="Regional Sports"/>
    <s v=""/>
    <m/>
    <m/>
    <s v="Sports Extra"/>
    <s v="Sport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BilliardTV"/>
    <s v="Sports"/>
    <n v="1"/>
    <m/>
    <m/>
    <m/>
    <m/>
    <m/>
    <m/>
    <m/>
    <m/>
    <x v="8"/>
    <m/>
    <m/>
    <m/>
    <x v="1"/>
    <m/>
    <m/>
    <m/>
    <m/>
    <m/>
    <m/>
    <m/>
    <m/>
    <m/>
    <m/>
    <s v=""/>
    <s v=""/>
    <s v=""/>
    <s v=""/>
    <s v=""/>
    <s v=""/>
    <s v=""/>
    <s v=""/>
    <s v=""/>
    <s v=""/>
    <s v=""/>
    <s v=""/>
    <s v=""/>
    <s v=""/>
    <s v=""/>
    <s v=""/>
    <s v=""/>
    <s v=""/>
    <s v=""/>
    <s v=""/>
    <s v=""/>
    <s v=""/>
    <s v=""/>
    <s v=""/>
    <s v=""/>
    <s v=""/>
    <s v=""/>
    <s v=""/>
    <s v=""/>
    <s v=""/>
    <s v=""/>
    <s v=""/>
    <n v="2"/>
    <s v=""/>
    <s v=""/>
    <s v=""/>
    <s v=""/>
    <s v=""/>
    <s v=""/>
    <s v=""/>
    <s v=""/>
    <s v=""/>
    <s v=""/>
    <s v=""/>
    <s v=""/>
    <s v=""/>
    <s v=""/>
    <n v="0"/>
    <n v="0"/>
    <n v="0"/>
    <n v="0"/>
    <n v="2"/>
    <s v=""/>
    <s v=""/>
    <s v=""/>
    <s v=""/>
    <s v=""/>
    <s v=""/>
    <s v=""/>
    <s v=""/>
    <s v=""/>
    <s v=""/>
    <s v=""/>
    <s v=""/>
    <s v=""/>
    <s v=""/>
    <s v=""/>
    <s v=""/>
    <s v=""/>
    <s v=""/>
    <s v=""/>
    <m/>
    <m/>
    <m/>
    <m/>
    <s v=""/>
  </r>
  <r>
    <x v="84"/>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m/>
    <s v="News"/>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s v="Bloomberg, Bloomberg Television"/>
    <s v="News"/>
    <s v=""/>
    <s v="Yes"/>
    <s v="Yes"/>
    <s v="Yes"/>
    <s v="Yes"/>
    <s v="Yes"/>
    <s v="Yes"/>
    <s v="Yes"/>
    <s v="Yes"/>
    <x v="1"/>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
    <s v="Kids and family"/>
    <s v=""/>
    <m/>
    <s v="Kids Extra"/>
    <s v="Kids Extra"/>
    <s v="Kids Extra"/>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Bounce TV"/>
    <s v="Entertainment"/>
    <s v=""/>
    <m/>
    <s v="Hollywood Extra"/>
    <s v="Hollywood Extra"/>
    <s v="Hollywood Extra"/>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Lifestyle"/>
    <n v="1"/>
    <m/>
    <m/>
    <s v="Yes"/>
    <s v="Yes"/>
    <s v="Yes"/>
    <s v="Yes"/>
    <s v="Yes"/>
    <s v="Yes"/>
    <x v="0"/>
    <s v="Yes"/>
    <s v="Yes"/>
    <m/>
    <x v="1"/>
    <m/>
    <m/>
    <m/>
    <m/>
    <s v="Yes"/>
    <m/>
    <m/>
    <m/>
    <m/>
    <m/>
    <s v=""/>
    <s v=""/>
    <s v=""/>
    <s v=""/>
    <s v=""/>
    <s v=""/>
    <s v=""/>
    <s v=""/>
    <n v="1"/>
    <s v=""/>
    <s v=""/>
    <s v=""/>
    <s v=""/>
    <s v=""/>
    <s v=""/>
    <s v=""/>
    <s v=""/>
    <s v=""/>
    <s v=""/>
    <s v=""/>
    <s v=""/>
    <s v=""/>
    <s v=""/>
    <n v="1"/>
    <s v=""/>
    <s v=""/>
    <n v="1"/>
    <n v="1"/>
    <n v="1"/>
    <n v="1"/>
    <n v="1"/>
    <n v="1"/>
    <n v="1"/>
    <n v="1"/>
    <n v="1"/>
    <s v=""/>
    <s v=""/>
    <s v=""/>
    <s v=""/>
    <s v=""/>
    <s v=""/>
    <n v="1"/>
    <s v=""/>
    <s v=""/>
    <s v=""/>
    <s v=""/>
    <s v=""/>
    <n v="0"/>
    <n v="0"/>
    <n v="0"/>
    <n v="0"/>
    <n v="1"/>
    <s v=""/>
    <s v=""/>
    <s v=""/>
    <s v=""/>
    <s v=""/>
    <s v=""/>
    <s v=""/>
    <s v=""/>
    <s v=""/>
    <s v=""/>
    <s v=""/>
    <s v=""/>
    <s v=""/>
    <s v=""/>
    <s v=""/>
    <s v=""/>
    <s v=""/>
    <s v=""/>
    <s v=""/>
    <m/>
    <m/>
    <m/>
    <m/>
    <s v=""/>
  </r>
  <r>
    <x v="91"/>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BYU TV"/>
    <s v="Entertainment"/>
    <s v=""/>
    <m/>
    <m/>
    <m/>
    <m/>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aracol TV, Caracol TV Internacional"/>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N, Adult Swim"/>
    <s v="Kids and family"/>
    <n v="1"/>
    <m/>
    <s v="Yes"/>
    <s v="Yes"/>
    <s v="Yes"/>
    <s v="Yes"/>
    <s v="Yes"/>
    <s v="Yes"/>
    <s v="Yes"/>
    <x v="0"/>
    <s v="Yes"/>
    <m/>
    <m/>
    <x v="1"/>
    <m/>
    <m/>
    <m/>
    <m/>
    <s v="Yes"/>
    <m/>
    <m/>
    <m/>
    <m/>
    <m/>
    <s v=""/>
    <s v=""/>
    <s v=""/>
    <s v=""/>
    <s v=""/>
    <s v=""/>
    <s v=""/>
    <s v=""/>
    <n v="1"/>
    <s v=""/>
    <s v=""/>
    <s v=""/>
    <s v=""/>
    <s v=""/>
    <s v=""/>
    <s v=""/>
    <s v=""/>
    <s v=""/>
    <s v=""/>
    <s v=""/>
    <s v=""/>
    <s v=""/>
    <s v=""/>
    <n v="1"/>
    <s v=""/>
    <n v="1"/>
    <n v="1"/>
    <n v="1"/>
    <n v="1"/>
    <n v="1"/>
    <n v="1"/>
    <n v="1"/>
    <n v="1"/>
    <n v="1"/>
    <s v=""/>
    <s v=""/>
    <s v=""/>
    <s v=""/>
    <s v=""/>
    <s v=""/>
    <s v=""/>
    <n v="1"/>
    <s v=""/>
    <s v=""/>
    <s v=""/>
    <s v=""/>
    <s v=""/>
    <n v="0"/>
    <n v="0"/>
    <n v="0"/>
    <n v="0"/>
    <n v="3"/>
    <s v=""/>
    <s v=""/>
    <s v=""/>
    <s v=""/>
    <s v=""/>
    <s v=""/>
    <s v=""/>
    <s v=""/>
    <s v=""/>
    <s v=""/>
    <s v=""/>
    <s v=""/>
    <s v=""/>
    <s v=""/>
    <s v=""/>
    <s v=""/>
    <s v=""/>
    <s v=""/>
    <s v=""/>
    <m/>
    <m/>
    <m/>
    <m/>
    <s v=""/>
  </r>
  <r>
    <x v="101"/>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102"/>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CBSsn, CBS Sports, CBS Sn, CBS Sports Net"/>
    <s v="Sports"/>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entroamerica TV, Centroamérica TV, Centro America TV, CentroAméricaTV"/>
    <s v="Spanish"/>
    <s v=""/>
    <m/>
    <s v="Centroamérica Service"/>
    <s v="Centroamérica Service"/>
    <s v="Centroamérica Service"/>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s v="Cheddar Business, Cheddar Business News, Cheddar News, Cheddar Big News, Cheddar news"/>
    <s v="News"/>
    <s v=""/>
    <s v="Yes"/>
    <m/>
    <m/>
    <m/>
    <m/>
    <s v="Yes"/>
    <s v="Yes"/>
    <s v="Yes"/>
    <x v="0"/>
    <s v="Yes"/>
    <s v="News Plus"/>
    <m/>
    <x v="1"/>
    <s v="Yes"/>
    <s v="Yes"/>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m/>
    <s v="Lifestyle"/>
    <n v="1"/>
    <m/>
    <m/>
    <m/>
    <m/>
    <m/>
    <m/>
    <m/>
    <m/>
    <x v="1"/>
    <m/>
    <m/>
    <m/>
    <x v="1"/>
    <s v="Yes"/>
    <s v="Yes"/>
    <m/>
    <m/>
    <m/>
    <m/>
    <m/>
    <m/>
    <m/>
    <m/>
    <s v=""/>
    <s v=""/>
    <s v=""/>
    <s v=""/>
    <s v=""/>
    <s v=""/>
    <s v=""/>
    <s v=""/>
    <s v=""/>
    <s v=""/>
    <s v=""/>
    <s v=""/>
    <s v=""/>
    <s v=""/>
    <s v=""/>
    <s v=""/>
    <s v=""/>
    <s v=""/>
    <s v=""/>
    <s v=""/>
    <s v=""/>
    <s v=""/>
    <s v=""/>
    <s v=""/>
    <s v=""/>
    <s v=""/>
    <s v=""/>
    <s v=""/>
    <s v=""/>
    <s v=""/>
    <s v=""/>
    <s v=""/>
    <s v=""/>
    <s v=""/>
    <s v=""/>
    <s v=""/>
    <s v=""/>
    <n v="1"/>
    <n v="1"/>
    <s v=""/>
    <s v=""/>
    <s v=""/>
    <s v=""/>
    <s v=""/>
    <s v=""/>
    <s v=""/>
    <s v=""/>
    <n v="0"/>
    <n v="0"/>
    <n v="0"/>
    <n v="0"/>
    <n v="3"/>
    <s v=""/>
    <s v=""/>
    <s v=""/>
    <s v=""/>
    <s v=""/>
    <s v=""/>
    <s v=""/>
    <s v=""/>
    <s v=""/>
    <s v=""/>
    <s v=""/>
    <s v=""/>
    <s v=""/>
    <s v=""/>
    <s v=""/>
    <s v=""/>
    <s v=""/>
    <s v=""/>
    <s v=""/>
    <m/>
    <m/>
    <m/>
    <m/>
    <s v=""/>
  </r>
  <r>
    <x v="110"/>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Movie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m/>
    <s v="Movie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Spanish"/>
    <s v=""/>
    <m/>
    <m/>
    <m/>
    <m/>
    <s v="Espanol"/>
    <s v="Espanol"/>
    <s v="Espanol"/>
    <s v="Espanol"/>
    <x v="6"/>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Sony Cine, Cine Sony Television"/>
    <s v="Spanish"/>
    <s v=""/>
    <m/>
    <s v="Best of Spanish TV"/>
    <s v="Best of Spanish TV"/>
    <s v="Best of Spanish TV"/>
    <s v="Espanol"/>
    <s v="Espanol"/>
    <s v="Espanol"/>
    <s v="Espanol"/>
    <x v="6"/>
    <m/>
    <s v="Fubo Latino"/>
    <s v="Premiu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Cine Latino"/>
    <s v="Spanish"/>
    <s v=""/>
    <m/>
    <s v="Best of Spanish TV"/>
    <s v="Best of Spanish TV"/>
    <s v="Best of Spanish TV"/>
    <s v="Espanol"/>
    <s v="Espanol"/>
    <s v="Espanol"/>
    <s v="Espanol"/>
    <x v="6"/>
    <m/>
    <s v="Fubo Latino"/>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
    <s v="Premium movies"/>
    <n v="1"/>
    <m/>
    <m/>
    <m/>
    <m/>
    <s v="Cinemax"/>
    <s v="Cinemax"/>
    <s v="Cinemax"/>
    <s v="Yes"/>
    <x v="2"/>
    <s v="Cinemax"/>
    <m/>
    <m/>
    <x v="1"/>
    <m/>
    <m/>
    <m/>
    <m/>
    <s v="Cinemax"/>
    <m/>
    <m/>
    <m/>
    <m/>
    <m/>
    <s v=""/>
    <s v=""/>
    <s v=""/>
    <s v=""/>
    <s v=""/>
    <s v=""/>
    <s v=""/>
    <s v=""/>
    <s v=""/>
    <s v=""/>
    <s v=""/>
    <s v=""/>
    <s v=""/>
    <s v=""/>
    <s v=""/>
    <s v=""/>
    <s v=""/>
    <s v=""/>
    <s v=""/>
    <s v=""/>
    <s v=""/>
    <s v=""/>
    <s v=""/>
    <s v=""/>
    <s v=""/>
    <s v=""/>
    <s v=""/>
    <s v=""/>
    <n v="2"/>
    <n v="2"/>
    <n v="2"/>
    <n v="1"/>
    <n v="2"/>
    <n v="2"/>
    <s v=""/>
    <s v=""/>
    <s v=""/>
    <s v=""/>
    <s v=""/>
    <s v=""/>
    <s v=""/>
    <n v="2"/>
    <s v=""/>
    <s v=""/>
    <s v=""/>
    <s v=""/>
    <s v=""/>
    <n v="0"/>
    <n v="0"/>
    <n v="0"/>
    <n v="0"/>
    <n v="3"/>
    <s v=""/>
    <s v=""/>
    <s v=""/>
    <s v=""/>
    <s v=""/>
    <s v=""/>
    <s v=""/>
    <s v=""/>
    <s v=""/>
    <s v=""/>
    <s v=""/>
    <s v=""/>
    <s v=""/>
    <s v=""/>
    <s v=""/>
    <s v=""/>
    <s v=""/>
    <s v=""/>
    <s v=""/>
    <m/>
    <m/>
    <m/>
    <m/>
    <s v=""/>
  </r>
  <r>
    <x v="120"/>
    <s v="Actionmax"/>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s v=""/>
    <s v="Movies"/>
    <s v=""/>
    <m/>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s v="CRTV, Classic Reruns"/>
    <s v="Entertainment"/>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s v=""/>
    <s v="Music"/>
    <n v="1"/>
    <s v="Yes"/>
    <s v="Comedy Extra"/>
    <s v="Comedy Extra"/>
    <s v="Comedy Extra"/>
    <s v="Yes"/>
    <s v="Yes"/>
    <s v="Yes"/>
    <s v="Yes"/>
    <x v="0"/>
    <s v="Yes"/>
    <s v="Yes"/>
    <m/>
    <x v="1"/>
    <s v="Yes"/>
    <s v="Yes"/>
    <s v="Yes"/>
    <m/>
    <m/>
    <m/>
    <m/>
    <m/>
    <m/>
    <s v="Yes"/>
    <n v="1"/>
    <s v=""/>
    <s v=""/>
    <s v=""/>
    <s v=""/>
    <s v=""/>
    <s v=""/>
    <s v=""/>
    <n v="1"/>
    <s v=""/>
    <s v=""/>
    <s v=""/>
    <s v=""/>
    <s v=""/>
    <s v=""/>
    <s v=""/>
    <s v=""/>
    <s v=""/>
    <s v=""/>
    <s v=""/>
    <s v=""/>
    <s v=""/>
    <s v=""/>
    <n v="1"/>
    <n v="1"/>
    <n v="2"/>
    <n v="2"/>
    <n v="2"/>
    <n v="1"/>
    <n v="1"/>
    <n v="1"/>
    <n v="1"/>
    <n v="1"/>
    <n v="1"/>
    <n v="1"/>
    <s v=""/>
    <s v=""/>
    <n v="1"/>
    <n v="1"/>
    <n v="1"/>
    <s v=""/>
    <s v=""/>
    <s v=""/>
    <s v=""/>
    <s v=""/>
    <s v=""/>
    <s v=""/>
    <n v="0"/>
    <n v="0"/>
    <n v="0"/>
    <n v="0"/>
    <n v="3"/>
    <s v=""/>
    <s v=""/>
    <s v=""/>
    <s v=""/>
    <s v=""/>
    <s v=""/>
    <s v=""/>
    <s v=""/>
    <s v=""/>
    <s v=""/>
    <s v=""/>
    <s v=""/>
    <s v=""/>
    <s v=""/>
    <s v=""/>
    <s v=""/>
    <s v=""/>
    <s v=""/>
    <s v=""/>
    <m/>
    <m/>
    <m/>
    <m/>
    <s v=""/>
  </r>
  <r>
    <x v="129"/>
    <s v=""/>
    <s v="Music"/>
    <s v=""/>
    <m/>
    <m/>
    <m/>
    <m/>
    <m/>
    <m/>
    <m/>
    <m/>
    <x v="1"/>
    <m/>
    <m/>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s v=""/>
    <s v="News"/>
    <n v="1"/>
    <m/>
    <m/>
    <s v="News Extra"/>
    <s v="News Extra"/>
    <s v="Yes"/>
    <s v="Yes"/>
    <s v="Yes"/>
    <s v="Yes"/>
    <x v="0"/>
    <s v="Yes"/>
    <s v="Yes"/>
    <m/>
    <x v="1"/>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s v=""/>
    <s v=""/>
    <m/>
    <m/>
    <m/>
    <m/>
    <s v=""/>
  </r>
  <r>
    <x v="131"/>
    <s v=""/>
    <s v="News"/>
    <s v=""/>
    <m/>
    <m/>
    <m/>
    <m/>
    <m/>
    <s v="Yes"/>
    <s v="Yes"/>
    <s v="Yes"/>
    <x v="0"/>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
    <s v="News"/>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s v="CNN En Espanol, CNN Espanol"/>
    <s v="Spanish"/>
    <s v=""/>
    <m/>
    <m/>
    <m/>
    <m/>
    <s v="Yes"/>
    <s v="Yes"/>
    <s v="Yes"/>
    <s v="Yes"/>
    <x v="6"/>
    <s v="Espanol"/>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s v="CNNi"/>
    <s v="News"/>
    <s v=""/>
    <m/>
    <m/>
    <m/>
    <m/>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Spanish"/>
    <s v=""/>
    <m/>
    <s v="Cocina On"/>
    <s v="Cocina On"/>
    <s v="Cocina O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s v="CC"/>
    <s v="Entertainment"/>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Comedy.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s v=""/>
    <s v="Lifestyle"/>
    <s v=""/>
    <s v="Yes"/>
    <s v="Lifestyle Extra"/>
    <s v="Lifestyle Extra"/>
    <s v="Lifestyle Extra"/>
    <m/>
    <s v="Yes"/>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CourtTV"/>
    <s v="Entertainment"/>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Cowboy Way TV"/>
    <s v="Lifestyle"/>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Crime &amp; Investigation, Crime+Investigation"/>
    <s v="Entertainment"/>
    <s v=""/>
    <s v="Yes"/>
    <m/>
    <m/>
    <m/>
    <s v="Movies Extra Pack"/>
    <s v="Movies Extra Pack"/>
    <s v="Movies Extra Pack"/>
    <s v="Yes"/>
    <x v="1"/>
    <s v="Entertainment"/>
    <m/>
    <m/>
    <x v="2"/>
    <m/>
    <m/>
    <m/>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CSPAN"/>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CSPAN2, CSPAN 2"/>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s v="CuriosityStream, Curiosity Channel"/>
    <s v="Lifestyle"/>
    <s v=""/>
    <m/>
    <s v="Curiosity Stream"/>
    <s v="Curiosity Stream"/>
    <s v="Curiosity Stream"/>
    <m/>
    <m/>
    <m/>
    <m/>
    <x v="11"/>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The CW"/>
    <s v="Broadcas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s v="De Película"/>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De Película Clásico, De Pelicula Clasico, De Pelicula Classico"/>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m/>
    <s v="Lifestyle"/>
    <s v=""/>
    <m/>
    <m/>
    <m/>
    <m/>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
    <s v="Lifestyle"/>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Discovery"/>
    <s v="Entertainment"/>
    <s v=""/>
    <s v="Yes"/>
    <s v="discovery+"/>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Discovery En Español, Discovery En Espanol Hd, Discovery Espanol, Discovery Channel en Español"/>
    <s v="Spanish"/>
    <s v=""/>
    <m/>
    <s v="Best of Spanish TV"/>
    <s v="Best of Spanish TV"/>
    <s v="Best of Spanish TV"/>
    <s v="Espanol"/>
    <s v="Espanol"/>
    <s v="Espanol"/>
    <s v="Espanol"/>
    <x v="6"/>
    <s v="Espanol"/>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Discovery Familia Hd"/>
    <s v="Spanish"/>
    <s v=""/>
    <m/>
    <s v="Best of Spanish TV"/>
    <s v="Best of Spanish TV"/>
    <s v="Best of Spanish TV"/>
    <s v="Espanol"/>
    <s v="Espanol"/>
    <s v="Espanol"/>
    <s v="Espanol"/>
    <x v="6"/>
    <s v="Espanol"/>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Discovery Family Channel"/>
    <s v="Kids and family"/>
    <s v=""/>
    <s v="Yes"/>
    <m/>
    <m/>
    <m/>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Discovery Life Channel"/>
    <s v="Lifestyle"/>
    <s v=""/>
    <s v="Yes"/>
    <s v="discovery+"/>
    <s v="discovery+"/>
    <s v="discovery+"/>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m/>
    <s v="Entertainment"/>
    <s v=""/>
    <m/>
    <s v="discovery+"/>
    <s v="discovery+"/>
    <s v="discovery+"/>
    <s v="discovery+"/>
    <s v="discovery+"/>
    <s v="discovery+"/>
    <s v="discovery+"/>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Disney"/>
    <s v="Kids and family"/>
    <n v="1"/>
    <m/>
    <s v="Yes"/>
    <m/>
    <s v="Yes"/>
    <s v="Yes"/>
    <s v="Yes"/>
    <s v="Yes"/>
    <s v="Yes"/>
    <x v="0"/>
    <s v="Yes"/>
    <s v="Yes"/>
    <m/>
    <x v="1"/>
    <s v="Yes"/>
    <s v="Yes"/>
    <s v="Yes"/>
    <m/>
    <s v="Yes"/>
    <m/>
    <m/>
    <m/>
    <m/>
    <m/>
    <s v=""/>
    <s v=""/>
    <s v=""/>
    <s v=""/>
    <s v=""/>
    <s v=""/>
    <s v=""/>
    <s v=""/>
    <n v="1"/>
    <s v=""/>
    <s v=""/>
    <s v=""/>
    <s v=""/>
    <s v=""/>
    <s v=""/>
    <s v=""/>
    <s v=""/>
    <s v=""/>
    <s v=""/>
    <s v=""/>
    <s v=""/>
    <s v=""/>
    <s v=""/>
    <n v="1"/>
    <s v=""/>
    <n v="1"/>
    <s v=""/>
    <n v="1"/>
    <n v="1"/>
    <n v="1"/>
    <n v="1"/>
    <n v="1"/>
    <n v="1"/>
    <n v="1"/>
    <n v="1"/>
    <s v=""/>
    <s v=""/>
    <n v="1"/>
    <n v="1"/>
    <n v="1"/>
    <s v=""/>
    <n v="1"/>
    <s v=""/>
    <s v=""/>
    <s v=""/>
    <s v=""/>
    <s v=""/>
    <n v="0"/>
    <n v="0"/>
    <n v="0"/>
    <n v="0"/>
    <n v="2"/>
    <s v=""/>
    <s v=""/>
    <s v=""/>
    <s v=""/>
    <s v=""/>
    <s v=""/>
    <s v=""/>
    <s v=""/>
    <s v=""/>
    <s v=""/>
    <s v=""/>
    <s v=""/>
    <s v=""/>
    <s v=""/>
    <s v=""/>
    <s v=""/>
    <s v=""/>
    <s v=""/>
    <s v=""/>
    <m/>
    <m/>
    <m/>
    <m/>
    <s v=""/>
  </r>
  <r>
    <x v="173"/>
    <s v="Disney Jr, DISNEY-JR, Disney Jr."/>
    <s v="Kids and family"/>
    <s v=""/>
    <m/>
    <s v="Kids Extra"/>
    <m/>
    <s v="Kids Extra"/>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s v="DISNEY-XD"/>
    <s v="Kids and family"/>
    <s v=""/>
    <m/>
    <s v="Kids Extra"/>
    <m/>
    <s v="Kids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m/>
    <s v="Entertainment"/>
    <s v=""/>
    <m/>
    <s v="Docurama"/>
    <s v="Docurama"/>
    <s v="Docurama"/>
    <m/>
    <m/>
    <m/>
    <m/>
    <x v="1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Dove"/>
    <s v="Entertainment"/>
    <s v=""/>
    <m/>
    <s v="Dove Channel"/>
    <s v="Dove Channel"/>
    <s v="Dove Channel"/>
    <m/>
    <m/>
    <m/>
    <m/>
    <x v="14"/>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s v="E! Now, E! Network"/>
    <s v="Lifestyle"/>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Sports"/>
    <n v="1"/>
    <m/>
    <s v="Echoboom Sports"/>
    <s v="Echoboom Sports"/>
    <s v="Echoboom Sports"/>
    <m/>
    <m/>
    <m/>
    <m/>
    <x v="1"/>
    <m/>
    <m/>
    <m/>
    <x v="1"/>
    <m/>
    <m/>
    <m/>
    <m/>
    <m/>
    <m/>
    <m/>
    <m/>
    <m/>
    <m/>
    <s v=""/>
    <s v=""/>
    <s v=""/>
    <s v=""/>
    <s v=""/>
    <s v=""/>
    <s v=""/>
    <s v=""/>
    <s v=""/>
    <s v=""/>
    <s v=""/>
    <s v=""/>
    <s v=""/>
    <s v=""/>
    <s v=""/>
    <s v=""/>
    <s v=""/>
    <s v=""/>
    <s v=""/>
    <s v=""/>
    <s v=""/>
    <s v=""/>
    <s v=""/>
    <s v=""/>
    <s v=""/>
    <n v="2"/>
    <n v="2"/>
    <n v="2"/>
    <s v=""/>
    <s v=""/>
    <s v=""/>
    <s v=""/>
    <s v=""/>
    <s v=""/>
    <s v=""/>
    <s v=""/>
    <s v=""/>
    <s v=""/>
    <s v=""/>
    <s v=""/>
    <s v=""/>
    <s v=""/>
    <s v=""/>
    <s v=""/>
    <s v=""/>
    <s v=""/>
    <s v=""/>
    <n v="0"/>
    <n v="0"/>
    <n v="0"/>
    <n v="0"/>
    <n v="2"/>
    <s v=""/>
    <s v=""/>
    <s v=""/>
    <s v=""/>
    <s v=""/>
    <s v=""/>
    <s v=""/>
    <s v=""/>
    <s v=""/>
    <s v=""/>
    <s v=""/>
    <s v=""/>
    <s v=""/>
    <s v=""/>
    <s v=""/>
    <s v=""/>
    <s v=""/>
    <s v=""/>
    <s v=""/>
    <m/>
    <m/>
    <m/>
    <m/>
    <s v=""/>
  </r>
  <r>
    <x v="18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s v="Ecuavisa"/>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Spanish"/>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s v="Eleven Sports Network, Next Level Sports"/>
    <s v="Regional 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s v=""/>
    <s v="Sports"/>
    <s v=""/>
    <m/>
    <s v="Yes"/>
    <m/>
    <s v="Yes"/>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ESPN2"/>
    <s v="Sports"/>
    <s v=""/>
    <m/>
    <s v="Yes"/>
    <m/>
    <s v="Yes"/>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s v=""/>
    <s v="Spanish"/>
    <s v=""/>
    <m/>
    <m/>
    <m/>
    <m/>
    <s v="Espanol"/>
    <s v="Espanol"/>
    <s v="Espanol"/>
    <s v="Espanol"/>
    <x v="6"/>
    <s v="Espanol"/>
    <s v="Fubo Latino"/>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s v="ESPN News, ESPNNews"/>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ESPN U"/>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m/>
    <s v="Spanish"/>
    <s v=""/>
    <m/>
    <m/>
    <m/>
    <m/>
    <m/>
    <m/>
    <m/>
    <m/>
    <x v="1"/>
    <m/>
    <s v="Fubo Latino"/>
    <m/>
    <x v="1"/>
    <s v="Yes"/>
    <s v="Ye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m/>
    <s v="Spanish"/>
    <s v=""/>
    <m/>
    <m/>
    <m/>
    <m/>
    <s v="Espanol"/>
    <s v="Espanol"/>
    <s v="Espanol"/>
    <s v="Espanol"/>
    <x v="1"/>
    <m/>
    <s v="Fubo Latino"/>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s v="EstrellaTV"/>
    <s v="Spanish"/>
    <s v=""/>
    <m/>
    <s v="Best of Spanish TV"/>
    <s v="Best of Spanish TV"/>
    <s v="Best of Spanish TV"/>
    <s v="Espanol"/>
    <s v="Espanol"/>
    <s v="Espanol"/>
    <s v="Espanol"/>
    <x v="6"/>
    <m/>
    <s v="Ye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Estudio5"/>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FMC"/>
    <s v="Movies"/>
    <s v=""/>
    <s v="Movies &amp; More"/>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m/>
    <s v="Movies"/>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m/>
    <s v="Sports"/>
    <s v=""/>
    <m/>
    <m/>
    <m/>
    <m/>
    <m/>
    <m/>
    <m/>
    <m/>
    <x v="1"/>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TVG, FanDuel"/>
    <s v="Sports"/>
    <s v=""/>
    <m/>
    <m/>
    <m/>
    <m/>
    <m/>
    <s v="Yes"/>
    <s v="Yes"/>
    <s v="Yes"/>
    <x v="8"/>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FE TV"/>
    <s v="Entertainment"/>
    <s v=""/>
    <s v="Yes"/>
    <s v="Comedy Extra"/>
    <s v="Comedy Extra"/>
    <s v="Comedy Extra"/>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The Fight Network, Fight_Network"/>
    <s v="Sports"/>
    <s v=""/>
    <m/>
    <m/>
    <m/>
    <m/>
    <m/>
    <m/>
    <m/>
    <m/>
    <x v="8"/>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Film 24H, Film24h"/>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Food, Foodnetwork"/>
    <s v="Lifestyle"/>
    <s v=""/>
    <s v="Yes"/>
    <s v="Yes"/>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s v="Foro T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s v="Fox Network"/>
    <s v="Broadcast"/>
    <n v="1"/>
    <m/>
    <m/>
    <s v="Yes"/>
    <s v="Yes"/>
    <s v="Yes"/>
    <s v="Yes"/>
    <s v="Yes"/>
    <s v="Yes"/>
    <x v="0"/>
    <s v="Yes"/>
    <s v="Yes"/>
    <m/>
    <x v="1"/>
    <s v="Yes"/>
    <s v="Yes"/>
    <s v="Yes"/>
    <m/>
    <m/>
    <m/>
    <m/>
    <m/>
    <m/>
    <m/>
    <s v=""/>
    <s v=""/>
    <s v=""/>
    <s v=""/>
    <s v=""/>
    <s v=""/>
    <s v=""/>
    <s v=""/>
    <n v="1"/>
    <s v=""/>
    <s v=""/>
    <s v=""/>
    <s v=""/>
    <s v=""/>
    <s v=""/>
    <s v=""/>
    <s v=""/>
    <s v=""/>
    <s v=""/>
    <s v=""/>
    <s v=""/>
    <s v=""/>
    <s v=""/>
    <n v="1"/>
    <s v=""/>
    <s v=""/>
    <n v="1"/>
    <n v="1"/>
    <n v="1"/>
    <n v="1"/>
    <n v="1"/>
    <n v="1"/>
    <n v="1"/>
    <n v="1"/>
    <n v="1"/>
    <s v=""/>
    <s v=""/>
    <n v="1"/>
    <n v="1"/>
    <n v="1"/>
    <s v=""/>
    <s v=""/>
    <s v=""/>
    <s v=""/>
    <s v=""/>
    <s v=""/>
    <s v=""/>
    <n v="0"/>
    <n v="0"/>
    <n v="0"/>
    <n v="0"/>
    <n v="1"/>
    <s v=""/>
    <s v=""/>
    <s v=""/>
    <s v=""/>
    <s v=""/>
    <s v=""/>
    <s v=""/>
    <s v=""/>
    <s v=""/>
    <s v=""/>
    <s v=""/>
    <s v=""/>
    <s v=""/>
    <s v=""/>
    <s v=""/>
    <s v=""/>
    <s v=""/>
    <s v=""/>
    <s v=""/>
    <m/>
    <m/>
    <m/>
    <m/>
    <s v=""/>
  </r>
  <r>
    <x v="229"/>
    <s v="Fox Business Network"/>
    <s v="News"/>
    <s v=""/>
    <m/>
    <m/>
    <s v="News Extra"/>
    <s v="News Extra"/>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
    <s v="Spanish"/>
    <s v=""/>
    <m/>
    <m/>
    <m/>
    <m/>
    <s v="Espanol"/>
    <s v="Espanol"/>
    <s v="Espanol"/>
    <s v="Espanol"/>
    <x v="6"/>
    <s v="Espanol"/>
    <s v="Fubo Latino"/>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m/>
    <s v="Entertainment"/>
    <s v=""/>
    <m/>
    <m/>
    <m/>
    <m/>
    <s v="Fox Nation"/>
    <s v="Fox Nation"/>
    <s v="Fox Nation"/>
    <s v="Fox Nation"/>
    <x v="16"/>
    <m/>
    <s v="Fox Nation"/>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FNC, Fox News Channel"/>
    <s v="News"/>
    <s v=""/>
    <m/>
    <m/>
    <s v="Yes"/>
    <s v="Yes"/>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s v=""/>
    <s v="Sports"/>
    <s v=""/>
    <m/>
    <m/>
    <m/>
    <m/>
    <m/>
    <m/>
    <m/>
    <m/>
    <x v="8"/>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s v="FS1, FS 1"/>
    <s v="Sports"/>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FS2, FS 2,"/>
    <s v="Sports"/>
    <s v=""/>
    <m/>
    <m/>
    <s v="Sports Extra"/>
    <s v="Sports Extra"/>
    <m/>
    <m/>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m/>
    <s v="News"/>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Fox Life"/>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s v="Free Form"/>
    <s v="Kids and family"/>
    <s v=""/>
    <m/>
    <s v="Yes"/>
    <m/>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s v=""/>
    <s v="Music"/>
    <s v=""/>
    <m/>
    <s v="Yes"/>
    <s v="Yes"/>
    <s v="Yes"/>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s v="FX Network"/>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s v="FXM, FX Movie Channel"/>
    <s v="Movies"/>
    <s v=""/>
    <m/>
    <m/>
    <s v="Hollywood Extra"/>
    <s v="Hollywoo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s v=""/>
    <s v="Entertainment"/>
    <s v=""/>
    <m/>
    <m/>
    <s v="Hollywood Extra"/>
    <s v="Hollywood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FYI channel"/>
    <s v="Lifestyle"/>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m/>
    <s v="Lifestyle"/>
    <s v=""/>
    <m/>
    <m/>
    <m/>
    <m/>
    <m/>
    <m/>
    <m/>
    <m/>
    <x v="1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s v="Galavisión"/>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m/>
    <s v="Lifestyle"/>
    <s v=""/>
    <m/>
    <s v="Gallery"/>
    <s v="Gallery"/>
    <s v="Gall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s v="GSN, Gameshow"/>
    <s v="Entertainment"/>
    <s v=""/>
    <s v="Yes"/>
    <s v="Comedy Extra"/>
    <s v="Comedy Extra"/>
    <s v="Comedy Extra"/>
    <m/>
    <s v="Yes"/>
    <s v="Yes"/>
    <s v="Yes"/>
    <x v="0"/>
    <m/>
    <s v="Fubo Extra"/>
    <s v="Premiu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s v="Get TV"/>
    <s v="Entertainment"/>
    <s v=""/>
    <s v="Yes"/>
    <m/>
    <m/>
    <m/>
    <m/>
    <m/>
    <m/>
    <m/>
    <x v="0"/>
    <m/>
    <s v="Yes"/>
    <m/>
    <x v="2"/>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TV Globo"/>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s v="GolTV English, GolTV (English)"/>
    <s v="Sports"/>
    <s v=""/>
    <m/>
    <m/>
    <m/>
    <m/>
    <s v="Espanol"/>
    <s v="Espanol"/>
    <s v="Espanol"/>
    <s v="Espanol"/>
    <x v="1"/>
    <m/>
    <s v="International Sports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GAC, GAC Family, Great American Family"/>
    <s v="Entertainment"/>
    <s v=""/>
    <s v="Yes"/>
    <s v="Heartland Extra"/>
    <s v="Heartland Extra"/>
    <s v="Heartland Extra"/>
    <s v="Yes"/>
    <s v="Yes"/>
    <s v="Yes"/>
    <s v="Yes"/>
    <x v="1"/>
    <s v="Entertainment"/>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m/>
    <s v="Entertainment"/>
    <s v=""/>
    <m/>
    <s v="Hollywood Extra"/>
    <s v="Hollywood Extra"/>
    <s v="Hollywood Extra"/>
    <m/>
    <s v="Yes"/>
    <s v="Yes"/>
    <s v="Yes"/>
    <x v="1"/>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s v="Hallmark Channel"/>
    <s v="Kids and family"/>
    <s v=""/>
    <s v="Yes"/>
    <s v="Lifestyle Extra"/>
    <s v="Lifestyle Extra"/>
    <s v="Lifestyle Extra"/>
    <s v="Yes"/>
    <s v="Yes"/>
    <s v="Yes"/>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s v=""/>
    <s v="Kids and family"/>
    <s v=""/>
    <s v="Yes"/>
    <s v="Lifestyle Extra"/>
    <s v="Lifestyle Extra"/>
    <s v="Lifestyle Extra"/>
    <s v="Movies Extra Pack"/>
    <s v="Movies Extra Pack"/>
    <s v="Movies Extra Pack"/>
    <s v="Yes"/>
    <x v="0"/>
    <s v="Entertainment"/>
    <s v="Yes"/>
    <m/>
    <x v="2"/>
    <s v="Yes"/>
    <s v="Yes"/>
    <s v="Yes"/>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s v="Hallmark Movies, Hallmark Movies and Mysteries"/>
    <s v="Kids and family"/>
    <s v=""/>
    <s v="Yes"/>
    <s v="Lifestyle Extra"/>
    <s v="Lifestyle Extra"/>
    <s v="Lifestyle Extra"/>
    <s v="Yes"/>
    <m/>
    <m/>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m/>
    <s v="Kids and family"/>
    <s v=""/>
    <m/>
    <s v="Hallmark Movies Now"/>
    <s v="Hallmark Movies Now"/>
    <s v="Hallmark Movies Now"/>
    <m/>
    <m/>
    <m/>
    <m/>
    <x v="18"/>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s v="Home Box Office"/>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s v=""/>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s v=""/>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m/>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HBO 2"/>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
    <s v="Movies"/>
    <s v=""/>
    <s v="Movies &amp; More"/>
    <s v="Hollywood Extra"/>
    <s v="Hollywood Extra"/>
    <s v="Hollywood Extra"/>
    <s v="Movies Extra Pack"/>
    <s v="Movies Extra Pack"/>
    <s v="Movies Extra Pack"/>
    <s v="Yes"/>
    <x v="1"/>
    <m/>
    <m/>
    <m/>
    <x v="1"/>
    <m/>
    <m/>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s v="HereTV"/>
    <s v="Lifestyle"/>
    <s v=""/>
    <m/>
    <s v="Here TV"/>
    <s v="Here TV"/>
    <s v="Here TV"/>
    <m/>
    <m/>
    <m/>
    <m/>
    <x v="2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Heroes and Icons, Heroes &amp; Icons (H&amp;I)"/>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
    <s v="Lifestyle"/>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s v="History Channel, The History Channel"/>
    <s v="Entertainment"/>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History Channel En Español, The History Channel en Español, History en Espanol, History Channel Espanol"/>
    <s v="Spanish"/>
    <s v=""/>
    <m/>
    <s v="Best of Spanish TV"/>
    <s v="Best of Spanish TV"/>
    <s v="Best of Spanish TV"/>
    <s v="Espanol"/>
    <s v="Espanol"/>
    <s v="Espanol"/>
    <s v="Espanol"/>
    <x v="1"/>
    <s v="Espanol"/>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HITN"/>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m/>
    <s v="Lifestyle"/>
    <s v=""/>
    <m/>
    <s v="Hi-Yah!"/>
    <s v="Hi-Yah!"/>
    <s v="Hi-Yah!"/>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
    <s v="News"/>
    <s v=""/>
    <m/>
    <s v="News Extra"/>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s v="Hogar"/>
    <s v="Spanish"/>
    <s v=""/>
    <m/>
    <m/>
    <m/>
    <m/>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Hopster Learning"/>
    <s v="Kids and family"/>
    <s v=""/>
    <m/>
    <s v="Hopster"/>
    <s v="Hopster"/>
    <s v="Hopster"/>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Home Shopping Network"/>
    <s v="Lifestyle"/>
    <s v=""/>
    <m/>
    <m/>
    <m/>
    <m/>
    <s v="Yes"/>
    <s v="Yes"/>
    <s v="Yes"/>
    <s v="Yes"/>
    <x v="0"/>
    <m/>
    <m/>
    <s v="Yes"/>
    <x v="1"/>
    <s v="Yes"/>
    <s v="Ye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s v="i24 News"/>
    <s v="International"/>
    <s v=""/>
    <m/>
    <m/>
    <m/>
    <m/>
    <m/>
    <m/>
    <m/>
    <m/>
    <x v="1"/>
    <m/>
    <s v="News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
    <s v="Entertainment"/>
    <s v=""/>
    <s v="Yes"/>
    <s v="Yes"/>
    <s v="Yes"/>
    <s v="Yes"/>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s v=""/>
    <s v="Movies"/>
    <s v=""/>
    <m/>
    <s v="IFC Films Unlimited"/>
    <s v="IFC Films Unlimited"/>
    <s v="IFC Films Unlimited"/>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s v="Impact Network"/>
    <s v="Entertainment"/>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Impact Wrestling"/>
    <s v="Sports"/>
    <s v=""/>
    <m/>
    <m/>
    <m/>
    <m/>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m/>
    <s v="Entertainment"/>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INFAST"/>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m/>
    <s v="Entertainment"/>
    <s v=""/>
    <s v="Yes"/>
    <s v="Heartland Extra"/>
    <s v="Heartland Extra"/>
    <s v="Heartland Extra"/>
    <s v="Movies Extra Pack"/>
    <s v="Movies Extra Pack"/>
    <s v="Movies Extra Pack"/>
    <s v="Yes"/>
    <x v="1"/>
    <m/>
    <s v="Fubo Extra"/>
    <m/>
    <x v="2"/>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ID Discovery"/>
    <s v="Entertainment"/>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m/>
    <s v="Entertainment"/>
    <s v=""/>
    <m/>
    <m/>
    <m/>
    <m/>
    <m/>
    <m/>
    <m/>
    <m/>
    <x v="1"/>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m/>
    <s v="Entertainment"/>
    <s v=""/>
    <m/>
    <m/>
    <m/>
    <m/>
    <s v="Yes"/>
    <s v="Yes"/>
    <s v="Yes"/>
    <s v="Yes"/>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m/>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m/>
    <s v="Entertainment"/>
    <s v=""/>
    <m/>
    <m/>
    <m/>
    <m/>
    <m/>
    <s v="Yes"/>
    <s v="Yes"/>
    <s v="Yes"/>
    <x v="0"/>
    <s v="Yes"/>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m/>
    <s v="Kids and family"/>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Law &amp; Crime, Law&amp;Crime"/>
    <s v="News"/>
    <s v=""/>
    <s v="Yes"/>
    <s v="News Extra"/>
    <s v="News Extra"/>
    <s v="News Extra"/>
    <m/>
    <m/>
    <m/>
    <m/>
    <x v="24"/>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Lifetime TV Shows &amp; Movies"/>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Lmn, Lifetime Movies"/>
    <s v="Movies"/>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m/>
    <s v="Movies"/>
    <s v=""/>
    <m/>
    <s v="Lion Mountain TV"/>
    <s v="Lion Mountain TV"/>
    <s v="Lion Mountain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LONOW"/>
    <s v="News"/>
    <s v=""/>
    <m/>
    <s v="Yes"/>
    <m/>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LONOW-M"/>
    <s v="News"/>
    <s v=""/>
    <m/>
    <m/>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Logo TV"/>
    <s v="Lifestyle"/>
    <s v=""/>
    <s v="Yes"/>
    <s v="Comedy Extra"/>
    <s v="Comedy Extra"/>
    <s v="Comedy Extra"/>
    <m/>
    <m/>
    <s v="Yes"/>
    <s v="Yes"/>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The Longhorn Network"/>
    <s v="Regional Sports"/>
    <s v=""/>
    <m/>
    <s v="Sports Extra"/>
    <m/>
    <s v="Sports Extra"/>
    <m/>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
    <s v="Entertainment"/>
    <s v=""/>
    <m/>
    <m/>
    <m/>
    <m/>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Do It Yourself, DIY Network, DIY, Magnolia Network (DIY)"/>
    <s v="Lifestyle"/>
    <s v=""/>
    <s v="Yes"/>
    <s v="Lifestyle Extra"/>
    <s v="Lifestyle Extra"/>
    <s v="Lifestyle Extra"/>
    <m/>
    <m/>
    <s v="Yes"/>
    <s v="Yes"/>
    <x v="1"/>
    <s v="Entertainment"/>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m/>
    <s v="Movies"/>
    <s v=""/>
    <m/>
    <s v="Magnolia Selects"/>
    <s v="Magnolia Selects"/>
    <s v="Magnolia Selects"/>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m/>
    <s v="Regional Sports"/>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s v="MAVTV"/>
    <s v="Sports"/>
    <s v=""/>
    <m/>
    <m/>
    <m/>
    <m/>
    <m/>
    <m/>
    <m/>
    <m/>
    <x v="8"/>
    <s v="Sports"/>
    <s v="Adventure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s v="Epix"/>
    <s v="Premium movies"/>
    <s v=""/>
    <s v="MGM+"/>
    <s v="MGM+"/>
    <s v="MGM+"/>
    <s v="MGM+"/>
    <s v="Epix"/>
    <s v="Epix"/>
    <s v="Epix"/>
    <s v="Yes"/>
    <x v="27"/>
    <m/>
    <s v="MGM+"/>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EPIX Drive In, Epix Drive-In"/>
    <s v="Premium movies"/>
    <s v=""/>
    <m/>
    <s v="Yes"/>
    <s v="Yes"/>
    <s v="Yes"/>
    <s v="Epix"/>
    <s v="Epix"/>
    <s v="Epix"/>
    <s v="Yes"/>
    <x v="27"/>
    <m/>
    <s v="MGM+"/>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Epix2, Epix 2"/>
    <s v="Premium movies"/>
    <s v=""/>
    <s v="MGM+"/>
    <s v="MGM+"/>
    <s v="MGM+"/>
    <s v="MGM+"/>
    <s v="Epix"/>
    <s v="Epix"/>
    <s v="Epix"/>
    <s v="Yes"/>
    <x v="27"/>
    <m/>
    <s v="MGM+"/>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s v="Epix Hits"/>
    <s v="Premium movies"/>
    <s v=""/>
    <s v="MGM+"/>
    <s v="MGM+"/>
    <s v="MGM+"/>
    <s v="MGM+"/>
    <s v="Epix"/>
    <s v="Epix"/>
    <s v="Epix"/>
    <s v="Yes"/>
    <x v="27"/>
    <m/>
    <s v="MGM+"/>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m/>
    <s v="Entertainment"/>
    <s v=""/>
    <m/>
    <m/>
    <m/>
    <m/>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s v="MLB, MLBN"/>
    <s v="Sports"/>
    <s v=""/>
    <m/>
    <s v="Sports Extra"/>
    <s v="Sports Extra"/>
    <s v="Sports Extra"/>
    <m/>
    <s v="Yes"/>
    <s v="Yes"/>
    <s v="Yes"/>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s v="Motortrend, MotorTrend Network, Velocity"/>
    <s v="Sports"/>
    <s v=""/>
    <s v="Yes"/>
    <s v="Yes"/>
    <m/>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m/>
    <s v="Movies"/>
    <s v=""/>
    <m/>
    <m/>
    <m/>
    <m/>
    <m/>
    <m/>
    <m/>
    <m/>
    <x v="2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s v="MSG Sportsnet (MSGSN)"/>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s v=""/>
    <s v="News"/>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s v="MTV - Music Television"/>
    <s v="Music"/>
    <n v="1"/>
    <s v="Yes"/>
    <s v="Comedy Extra"/>
    <s v="Comedy Extra"/>
    <s v="Comedy Extra"/>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3"/>
    <s v=""/>
    <s v=""/>
    <s v=""/>
    <s v=""/>
    <s v=""/>
    <s v=""/>
    <s v=""/>
    <s v=""/>
    <s v=""/>
    <s v=""/>
    <s v=""/>
    <s v=""/>
    <s v=""/>
    <s v=""/>
    <s v=""/>
    <s v=""/>
    <s v=""/>
    <s v=""/>
    <s v=""/>
    <m/>
    <m/>
    <m/>
    <m/>
    <s v=""/>
  </r>
  <r>
    <x v="379"/>
    <s v=""/>
    <s v="Music"/>
    <s v=""/>
    <s v="Yes"/>
    <m/>
    <m/>
    <m/>
    <m/>
    <m/>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MTV: Live"/>
    <s v="Music"/>
    <s v=""/>
    <s v="Yes"/>
    <m/>
    <m/>
    <m/>
    <s v="Movies Extra Pack"/>
    <s v="Movies Extra Pack"/>
    <s v="Movies Extra Pack"/>
    <s v="Yes"/>
    <x v="1"/>
    <m/>
    <s v="Fubo Extra"/>
    <m/>
    <x v="1"/>
    <s v="Yes"/>
    <s v="Yes"/>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s v="TR3S"/>
    <s v="Spanish"/>
    <s v=""/>
    <m/>
    <m/>
    <m/>
    <m/>
    <s v="Espanol"/>
    <s v="Espanol"/>
    <s v="Espanol"/>
    <s v="Espanol"/>
    <x v="1"/>
    <m/>
    <s v="Fubo Latino"/>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s v="MTV 2, MTV2: Music Television"/>
    <s v="Entertainment"/>
    <s v=""/>
    <s v="Yes"/>
    <s v="Comedy Extra"/>
    <s v="Comedy Extra"/>
    <s v="Comedy Extra"/>
    <s v="Yes"/>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MTV U, MTV: U"/>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Multimedios Televisión, Multimedios Television"/>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s v="MOTV"/>
    <s v="Lifestyle"/>
    <s v=""/>
    <m/>
    <m/>
    <m/>
    <m/>
    <m/>
    <m/>
    <m/>
    <m/>
    <x v="3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My Network TV, My TV"/>
    <s v="Broadcast"/>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s v="NatGeo Mundo, National Geographic Mundo"/>
    <s v="Spanish"/>
    <s v=""/>
    <m/>
    <s v="Best of Spanish TV"/>
    <s v="Best of Spanish TV"/>
    <s v="Best of Spanish TV"/>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s v="NGW, Natgeo Wild, National Geographic Wild"/>
    <s v="Lifestyle"/>
    <s v=""/>
    <m/>
    <m/>
    <s v="Heartland Extra"/>
    <s v="Heartlan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NGC, National Geographic Channel, Natgeo, NAT GEO"/>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s v=""/>
    <s v="Sports"/>
    <s v=""/>
    <m/>
    <m/>
    <m/>
    <m/>
    <s v="NBA League Pass"/>
    <s v="NBA League Pass"/>
    <s v="NBA League Pass"/>
    <s v="NBA League Pass"/>
    <x v="31"/>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397"/>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NewsmaxTV, Newsmax TV"/>
    <s v="News"/>
    <s v=""/>
    <m/>
    <s v="News Extra"/>
    <s v="News Extra"/>
    <s v="News Extra"/>
    <m/>
    <m/>
    <m/>
    <m/>
    <x v="1"/>
    <m/>
    <s v="Yes"/>
    <s v="Yes"/>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null, WGN America, WGNA, News Nation"/>
    <s v="News"/>
    <s v=""/>
    <m/>
    <s v="News Extra"/>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
    <s v="News"/>
    <s v=""/>
    <m/>
    <m/>
    <m/>
    <m/>
    <m/>
    <m/>
    <m/>
    <m/>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s v=""/>
    <s v="Sports"/>
    <s v=""/>
    <m/>
    <m/>
    <s v="Yes"/>
    <s v="Yes"/>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NFL Redzone"/>
    <s v="Sports"/>
    <s v=""/>
    <m/>
    <m/>
    <s v="Sports Extra"/>
    <s v="Sports Extra"/>
    <m/>
    <m/>
    <m/>
    <m/>
    <x v="8"/>
    <s v="Sports"/>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s v="NHL"/>
    <s v="Sports"/>
    <s v=""/>
    <m/>
    <s v="Sports Extra"/>
    <s v="Sports Extra"/>
    <s v="Sports Extra"/>
    <m/>
    <m/>
    <s v="Yes"/>
    <s v="Yes"/>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s v="Nick Jr, Nick Jur, NickJr, Nick Junior"/>
    <s v="Kids and family"/>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s v="NickMusic"/>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s v="Nickelodeon/Nick At Nite, Nick@Nite"/>
    <s v="Kids and family"/>
    <s v=""/>
    <s v="Yes"/>
    <m/>
    <m/>
    <m/>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s v="Nick Toons, Nicktoons Network"/>
    <s v="Kids and family"/>
    <s v=""/>
    <s v="Yes"/>
    <s v="Kids Extra"/>
    <s v="Kids Extra"/>
    <s v="Kids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NTN 24, NTN24 Nuestra Tele Noticias 24"/>
    <s v="Spanish"/>
    <s v=""/>
    <m/>
    <s v="Best of Spanish TV"/>
    <s v="Best of Spanish TV"/>
    <s v="Best of Spanish TV"/>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s v=""/>
    <s v="Spanish"/>
    <s v=""/>
    <m/>
    <s v="Sudamérica Service"/>
    <s v="Sudamérica Service"/>
    <s v="Sudamérica Service"/>
    <s v="Espanol"/>
    <s v="Espanol"/>
    <s v="Espanol"/>
    <s v="Espanol"/>
    <x v="6"/>
    <m/>
    <s v="Fubo Latino"/>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Spanish"/>
    <s v=""/>
    <m/>
    <s v="Best of Spanish TV"/>
    <s v="Best of Spanish TV"/>
    <s v="Best of Spanish TV"/>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s v="One America News Network, OAN"/>
    <s v="News"/>
    <s v=""/>
    <m/>
    <m/>
    <m/>
    <m/>
    <m/>
    <m/>
    <m/>
    <m/>
    <x v="1"/>
    <m/>
    <m/>
    <s v="OAN"/>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s v="Outside Television"/>
    <s v="Sports"/>
    <s v=""/>
    <m/>
    <m/>
    <m/>
    <m/>
    <m/>
    <m/>
    <m/>
    <m/>
    <x v="8"/>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m/>
    <s v="Sports"/>
    <s v=""/>
    <m/>
    <s v="Outside TV Features"/>
    <s v="Outside TV Features"/>
    <s v="Outside TV Features"/>
    <m/>
    <m/>
    <m/>
    <m/>
    <x v="3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
    <s v="Lifestyle"/>
    <s v=""/>
    <m/>
    <m/>
    <m/>
    <m/>
    <s v="Yes"/>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s v="Oprah Winfrey Network"/>
    <s v="Lifestyle"/>
    <s v=""/>
    <s v="Yes"/>
    <s v="discovery+"/>
    <s v="discovery+"/>
    <s v="discovery+"/>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Oxygen Network, Oxygen True Crime"/>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s v="PAC12 Arizon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PAC12 Bay Area, PAC12 BayAre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s v="PAC12 LA, PAC12 Los Angeles"/>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PAC12 Mountai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Pac12 National Feed, Pac-12, Pac 12 Networks"/>
    <s v="Regional Sports"/>
    <s v=""/>
    <m/>
    <s v="Sports Extra"/>
    <s v="Sports Extra"/>
    <s v="Sports Extra"/>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PAC12 Oreg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PAC12 Washingt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m/>
    <s v="International"/>
    <s v=""/>
    <m/>
    <s v="Pantaya"/>
    <s v="Pantaya"/>
    <s v="Pantaya"/>
    <m/>
    <m/>
    <m/>
    <m/>
    <x v="33"/>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Paramount, Paramount Network Canada, Paramount TV"/>
    <s v="Entertainment"/>
    <s v=""/>
    <s v="Yes"/>
    <s v="Comedy Extra"/>
    <s v="Comedy Extra"/>
    <s v="Comedy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
    <s v="Spanish"/>
    <s v=""/>
    <m/>
    <s v="Best of Spanish TV"/>
    <s v="Best of Spanish TV"/>
    <s v="Best of Spanish TV"/>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Kids and family"/>
    <s v=""/>
    <m/>
    <m/>
    <m/>
    <m/>
    <s v="Yes"/>
    <s v="Yes"/>
    <s v="Yes"/>
    <s v="Yes"/>
    <x v="0"/>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s v="PC Magazine"/>
    <s v="Lifestyle"/>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s v="PeopleTV"/>
    <s v="Lifestyle"/>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s v="Peru Magico"/>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m/>
    <s v="Kids and family"/>
    <s v=""/>
    <m/>
    <s v="PlayKids"/>
    <s v="PlayKids"/>
    <s v="PlayKid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m/>
    <s v="Sports"/>
    <s v=""/>
    <m/>
    <m/>
    <m/>
    <m/>
    <m/>
    <m/>
    <m/>
    <m/>
    <x v="34"/>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Pop TV"/>
    <s v="Lifestyle"/>
    <s v=""/>
    <s v="Yes"/>
    <m/>
    <m/>
    <m/>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Pursuit Up"/>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s v="QVC Live"/>
    <s v="Lifestyle"/>
    <s v=""/>
    <m/>
    <m/>
    <m/>
    <m/>
    <s v="Yes"/>
    <s v="Yes"/>
    <s v="Yes"/>
    <s v="Yes"/>
    <x v="0"/>
    <s v="Yes"/>
    <s v="Yes"/>
    <s v="Yes"/>
    <x v="2"/>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s v="QVC2, QVC Plus"/>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International"/>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Kids and family"/>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s v=""/>
    <s v="Music"/>
    <s v=""/>
    <s v="Yes"/>
    <s v="Comedy Extra"/>
    <s v="Comedy Extra"/>
    <s v="Comedy Extra"/>
    <s v="Yes"/>
    <m/>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s v="RFDTV, RFD TV"/>
    <s v="Lifestyle"/>
    <s v=""/>
    <m/>
    <s v="Heartland Extra"/>
    <s v="Heartland Extra"/>
    <s v="Heartland Extra"/>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s v="Science Channel"/>
    <s v="Lifestyle"/>
    <s v=""/>
    <s v="Yes"/>
    <s v="News Extra"/>
    <s v="News Extra"/>
    <s v="News Extra"/>
    <m/>
    <s v="Yes"/>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Movies"/>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m/>
    <s v="Movies"/>
    <s v=""/>
    <m/>
    <m/>
    <m/>
    <m/>
    <m/>
    <m/>
    <m/>
    <m/>
    <x v="3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m/>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s v="SEC, SEC ESPN Network, ESPN SEC Network"/>
    <s v="Regional 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ShopLC"/>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Showtime Brand, SHOWTIME®, SHOWTIME® West, SHOWTIME® East, Showtime West, Showtime East"/>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s v="SHOWTIME® 2"/>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s v="SHOXBET, SHOWTIME® Bet"/>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s v="SHOWTIME® Extreme"/>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Showtime Family Zone, SHOWTIME® Family Zone, SHOWTIME® Family"/>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s v="SHOWTIME® Next"/>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s v="SHOWTIME® Showcase"/>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s v="SHOWTIME® Women"/>
    <s v="Premium movies"/>
    <s v=""/>
    <m/>
    <s v="Showtime"/>
    <s v="Showtime"/>
    <s v="Showtime"/>
    <s v="Showtime"/>
    <s v="Showtime"/>
    <s v="Showtime"/>
    <s v="Yes"/>
    <x v="38"/>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s v=""/>
    <s v="Movies"/>
    <s v=""/>
    <m/>
    <s v="Shudder"/>
    <s v="Shudder"/>
    <s v="Shudder"/>
    <m/>
    <m/>
    <m/>
    <m/>
    <x v="3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m/>
    <s v="Addon"/>
    <s v=""/>
    <m/>
    <s v="4 Extras Deal"/>
    <s v="4 Extras Deal"/>
    <s v="4 Extras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m/>
    <s v="Addon"/>
    <s v=""/>
    <m/>
    <s v="discovery+ (Ad Free)"/>
    <s v="discovery+ (Ad Free)"/>
    <s v="discovery+ (Ad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m/>
    <s v="Addon"/>
    <s v=""/>
    <m/>
    <s v="DVR Free"/>
    <s v="DVR Free"/>
    <s v="DVR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s v="Smithsonian Channel"/>
    <s v="Lifestyle"/>
    <s v=""/>
    <s v="Yes"/>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s v="SportsNet New York"/>
    <s v="Regional Sports"/>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s v="Sony Movies"/>
    <s v="Movies"/>
    <s v=""/>
    <s v="Movies &amp; More"/>
    <m/>
    <m/>
    <m/>
    <s v="Movies Extra Pack"/>
    <s v="Movies Extra Pack"/>
    <s v="Movies Extra Pack"/>
    <s v="Yes"/>
    <x v="1"/>
    <m/>
    <s v="Fubo Extra"/>
    <s v="Premium"/>
    <x v="1"/>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1"/>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2"/>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4"/>
    <s v="SportsGrid"/>
    <s v="Sports"/>
    <s v=""/>
    <m/>
    <m/>
    <m/>
    <m/>
    <m/>
    <m/>
    <m/>
    <m/>
    <x v="8"/>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5"/>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6"/>
    <m/>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7"/>
    <s v=""/>
    <s v="Sports"/>
    <s v=""/>
    <m/>
    <m/>
    <m/>
    <m/>
    <m/>
    <m/>
    <m/>
    <m/>
    <x v="8"/>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8"/>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9"/>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0"/>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1"/>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2"/>
    <s v="Starz West, Starz East"/>
    <s v="Premium movies"/>
    <s v=""/>
    <s v="Starz"/>
    <s v="Starz"/>
    <s v="Starz"/>
    <s v="Starz"/>
    <s v="Starz"/>
    <s v="Starz"/>
    <s v="Starz"/>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3"/>
    <m/>
    <s v="Premium movies"/>
    <s v=""/>
    <m/>
    <s v="STARZ"/>
    <s v="STARZ"/>
    <s v="STARZ"/>
    <s v="Starz"/>
    <s v="Starz"/>
    <s v="Starz"/>
    <s v="Yes"/>
    <x v="1"/>
    <m/>
    <m/>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4"/>
    <s v=""/>
    <s v="Premium movies"/>
    <s v=""/>
    <m/>
    <s v="Starz"/>
    <s v="Starz"/>
    <s v="Starz"/>
    <s v="Starz"/>
    <s v="Starz"/>
    <s v="Starz"/>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5"/>
    <s v=""/>
    <s v="Premium movies"/>
    <s v=""/>
    <m/>
    <s v="Starz"/>
    <s v="Starz"/>
    <s v="Starz"/>
    <s v="Starz"/>
    <s v="Starz"/>
    <s v="Starz"/>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6"/>
    <s v="Starz Encore West, Starz Encore East"/>
    <s v="Premium movies"/>
    <s v=""/>
    <s v="Starz"/>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7"/>
    <m/>
    <s v="Premium movies"/>
    <s v=""/>
    <m/>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8"/>
    <m/>
    <s v="Premium movies"/>
    <s v=""/>
    <m/>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9"/>
    <m/>
    <s v="Premium movies"/>
    <s v=""/>
    <m/>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0"/>
    <s v="Starz Encore Espanol"/>
    <s v="Premium movies"/>
    <s v=""/>
    <m/>
    <s v="Starz"/>
    <s v="Starz"/>
    <s v="Starz"/>
    <s v="Starz"/>
    <s v="Starz"/>
    <s v="Starz"/>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1"/>
    <m/>
    <s v="Premium movies"/>
    <s v=""/>
    <m/>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2"/>
    <m/>
    <s v="Premium movies"/>
    <s v=""/>
    <m/>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3"/>
    <m/>
    <s v="Premium movies"/>
    <s v=""/>
    <m/>
    <s v="Starz"/>
    <s v="Starz"/>
    <s v="Starz"/>
    <s v="Starz"/>
    <s v="Starz"/>
    <s v="Yes"/>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4"/>
    <s v="Starz InBlack"/>
    <s v="Premium movies"/>
    <s v=""/>
    <m/>
    <s v="Starz"/>
    <s v="Starz"/>
    <s v="Starz"/>
    <s v="Starz"/>
    <s v="Starz"/>
    <s v="Starz"/>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5"/>
    <s v=""/>
    <s v="Premium movies"/>
    <s v=""/>
    <s v="Starz"/>
    <s v="Starz"/>
    <s v="Starz"/>
    <s v="Starz"/>
    <s v="Starz"/>
    <s v="Starz"/>
    <s v="Starz"/>
    <s v="Yes"/>
    <x v="40"/>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6"/>
    <s v="Classica"/>
    <s v="Music"/>
    <s v=""/>
    <m/>
    <m/>
    <m/>
    <m/>
    <m/>
    <m/>
    <m/>
    <m/>
    <x v="4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7"/>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8"/>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9"/>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0"/>
    <s v=""/>
    <s v="Movies"/>
    <s v=""/>
    <m/>
    <s v="Sundance Now"/>
    <s v="Sundance Now"/>
    <s v="Sundance Now"/>
    <m/>
    <m/>
    <m/>
    <m/>
    <x v="4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1"/>
    <s v="Sundance, SundanceTV"/>
    <s v="Entertainment"/>
    <s v=""/>
    <s v="Yes"/>
    <s v="Hollywood Extra"/>
    <s v="Hollywood Extra"/>
    <s v="Hollywood Extra"/>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2"/>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3"/>
    <s v="SUR Peru"/>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5"/>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6"/>
    <s v="TAN"/>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7"/>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8"/>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9"/>
    <s v="Tastemade+"/>
    <s v="Lifestyle"/>
    <s v=""/>
    <m/>
    <s v="Tastemade+"/>
    <s v="Tastemade+"/>
    <s v="Tastemade+"/>
    <m/>
    <m/>
    <m/>
    <m/>
    <x v="4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0"/>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1"/>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2"/>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3"/>
    <s v=""/>
    <s v="Entertainment"/>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4"/>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5"/>
    <s v="Teennick"/>
    <s v="Kids and family"/>
    <s v=""/>
    <s v="Yes"/>
    <s v="Kids Extra"/>
    <s v="Kids Extra"/>
    <s v="Kids Extra"/>
    <s v="Yes"/>
    <s v="Yes"/>
    <s v="Yes"/>
    <s v="Yes"/>
    <x v="0"/>
    <s v="Entertainment"/>
    <s v="Fubo Extra"/>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6"/>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7"/>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8"/>
    <s v="Telefe Internacional, Telefe International"/>
    <s v="Spanish"/>
    <s v=""/>
    <m/>
    <s v="Sudamérica Service"/>
    <s v="Sudamérica Service"/>
    <s v="Sudamérica Service"/>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9"/>
    <s v="Teleformula"/>
    <s v="Spanish"/>
    <s v=""/>
    <m/>
    <s v="México Service"/>
    <s v="México Service"/>
    <s v="México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0"/>
    <m/>
    <s v="Spanish"/>
    <s v=""/>
    <m/>
    <m/>
    <m/>
    <m/>
    <m/>
    <m/>
    <m/>
    <m/>
    <x v="6"/>
    <m/>
    <s v="Entretenimiento Plus"/>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1"/>
    <s v="Telehit Musica"/>
    <s v="Spanish"/>
    <s v=""/>
    <m/>
    <m/>
    <m/>
    <m/>
    <m/>
    <m/>
    <m/>
    <m/>
    <x v="6"/>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2"/>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3"/>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4"/>
    <s v=""/>
    <s v="Spanish"/>
    <s v=""/>
    <m/>
    <m/>
    <m/>
    <m/>
    <s v="Espanol"/>
    <s v="Espanol"/>
    <s v="Espanol"/>
    <s v="Espanol"/>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Espanol"/>
    <m/>
    <m/>
    <m/>
    <m/>
    <s v=""/>
  </r>
  <r>
    <x v="585"/>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6"/>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7"/>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8"/>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9"/>
    <m/>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0"/>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1"/>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2"/>
    <s v="CountryTV, The Country Network Plus"/>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3"/>
    <s v="Cowboy Channel"/>
    <s v="Sports"/>
    <s v=""/>
    <m/>
    <s v="Heartland Extra"/>
    <s v="Heartland Extra"/>
    <s v="Heartland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4"/>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5"/>
    <s v="Elvis Presley Channel"/>
    <s v="Music"/>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6"/>
    <m/>
    <s v="News"/>
    <s v=""/>
    <m/>
    <m/>
    <m/>
    <m/>
    <s v="Yes"/>
    <s v="Yes"/>
    <s v="Yes"/>
    <s v="Yes"/>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7"/>
    <m/>
    <s v="Entertainment"/>
    <s v=""/>
    <m/>
    <m/>
    <m/>
    <m/>
    <m/>
    <m/>
    <m/>
    <m/>
    <x v="4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8"/>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9"/>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0"/>
    <s v="Grio, theGrio TV"/>
    <s v="Entertainment"/>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1"/>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2"/>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3"/>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4"/>
    <m/>
    <s v="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5"/>
    <s v="The Learning Channel"/>
    <s v="Lifestyle"/>
    <s v=""/>
    <s v="Yes"/>
    <s v="discovery+"/>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6"/>
    <s v=""/>
    <s v="Entertainment"/>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7"/>
    <s v="Meganoticias"/>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8"/>
    <s v=""/>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9"/>
    <s v=""/>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0"/>
    <m/>
    <s v="Entertainment"/>
    <s v=""/>
    <m/>
    <m/>
    <m/>
    <m/>
    <m/>
    <m/>
    <m/>
    <m/>
    <x v="4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1"/>
    <s v="Travel Network, The Travel Channel, TRVL"/>
    <s v="Lifestyle"/>
    <s v=""/>
    <s v="Yes"/>
    <s v="discovery+"/>
    <s v="discovery+"/>
    <s v="discovery+"/>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2"/>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3"/>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4"/>
    <s v="Univision Deportes, Univision Deportes Network"/>
    <s v="Spanish"/>
    <s v=""/>
    <m/>
    <m/>
    <m/>
    <m/>
    <s v="Espanol"/>
    <s v="Espanol"/>
    <s v="Yes"/>
    <s v="Yes"/>
    <x v="8"/>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5"/>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6"/>
    <m/>
    <s v="Kids and family"/>
    <s v=""/>
    <m/>
    <s v="TumbleBooks"/>
    <s v="TumbleBooks"/>
    <s v="TumbleBook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7"/>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8"/>
    <s v="Dominicana, Televisión Dominicana"/>
    <s v="Spanish"/>
    <s v=""/>
    <m/>
    <m/>
    <m/>
    <m/>
    <m/>
    <m/>
    <m/>
    <m/>
    <x v="1"/>
    <m/>
    <s v="Fubo Latino"/>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9"/>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0"/>
    <s v=""/>
    <s v="Kids and family"/>
    <s v=""/>
    <s v="Yes"/>
    <s v="Comedy Extra"/>
    <s v="Comedy Extra"/>
    <s v="Comedy Extra"/>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1"/>
    <s v="TvOne"/>
    <s v="Lifestyle"/>
    <s v=""/>
    <s v="Yes"/>
    <m/>
    <m/>
    <m/>
    <s v="Yes"/>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2"/>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3"/>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5"/>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6"/>
    <s v="Tyc Sports"/>
    <s v="Sports"/>
    <s v=""/>
    <m/>
    <s v="Sudamérica Service"/>
    <s v="Sudamérica Service"/>
    <s v="Sudamérica Service"/>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7"/>
    <m/>
    <s v="Entertainment"/>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8"/>
    <s v="Unimás"/>
    <s v="Spanish"/>
    <s v=""/>
    <m/>
    <m/>
    <m/>
    <m/>
    <s v="Espanol"/>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9"/>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0"/>
    <s v="NBC Universo"/>
    <s v="Spanish"/>
    <s v=""/>
    <m/>
    <s v="Best of Spanish TV"/>
    <s v="Best of Spanish TV"/>
    <s v="Best of Spanish TV"/>
    <s v="Espanol"/>
    <s v="Espanol"/>
    <s v="Yes"/>
    <s v="Yes"/>
    <x v="0"/>
    <s v="Espanol"/>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1"/>
    <s v=""/>
    <s v="Spanish"/>
    <s v=""/>
    <m/>
    <m/>
    <m/>
    <m/>
    <s v="Espanol"/>
    <s v="Espanol"/>
    <s v="Espanol"/>
    <s v="Espanol"/>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Espanol"/>
    <m/>
    <m/>
    <m/>
    <m/>
    <s v=""/>
  </r>
  <r>
    <x v="632"/>
    <s v="Univision Telenovelas, tlnovelas"/>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3"/>
    <s v="UpTV, Up Faith and Family, Up TV"/>
    <s v="Kids and family"/>
    <s v=""/>
    <s v="Yes"/>
    <s v="UP Faith &amp; Family"/>
    <s v="UP Faith &amp; Family"/>
    <s v="UP Faith &amp; Family"/>
    <m/>
    <s v="Yes"/>
    <s v="Yes"/>
    <s v="Yes"/>
    <x v="46"/>
    <m/>
    <m/>
    <m/>
    <x v="2"/>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4"/>
    <s v="USA"/>
    <s v="Entertainment"/>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5"/>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6"/>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7"/>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8"/>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9"/>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0"/>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1"/>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2"/>
    <s v="VGN"/>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3"/>
    <s v="VH 1"/>
    <s v="Entertainment"/>
    <s v=""/>
    <s v="Yes"/>
    <s v="Lifestyle Extra"/>
    <s v="Lifestyle Extra"/>
    <s v="Lifestyle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4"/>
    <s v="Viceland, Vice TV, ViceTV"/>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5"/>
    <s v="Video Rola"/>
    <s v="Spanish"/>
    <s v=""/>
    <m/>
    <s v="México Service"/>
    <s v="México Service"/>
    <s v="México Service"/>
    <s v="Espanol"/>
    <s v="Espanol"/>
    <s v="Espanol"/>
    <s v="Espanol"/>
    <x v="1"/>
    <m/>
    <m/>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6"/>
    <s v="Vien Thao"/>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7"/>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8"/>
    <s v="Viet Face"/>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9"/>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0"/>
    <m/>
    <s v="Spanish"/>
    <s v=""/>
    <m/>
    <s v="ViX+"/>
    <s v="ViX+"/>
    <s v="ViX+"/>
    <m/>
    <m/>
    <m/>
    <m/>
    <x v="4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1"/>
    <s v="V-Me"/>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3"/>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4"/>
    <s v=""/>
    <s v="Sports"/>
    <s v=""/>
    <m/>
    <s v="VSiN"/>
    <s v="VSiN"/>
    <s v="VSiN"/>
    <m/>
    <m/>
    <m/>
    <m/>
    <x v="4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5"/>
    <s v="Wapa América"/>
    <s v="International"/>
    <s v=""/>
    <m/>
    <s v="Caribe Service"/>
    <s v="Caribe Service"/>
    <s v="Caribe Service"/>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6"/>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7"/>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8"/>
    <s v=""/>
    <s v="Lifestyle"/>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9"/>
    <s v="WeTV"/>
    <s v="Lifestyle"/>
    <s v=""/>
    <s v="Yes"/>
    <s v="Lifestyle Extra"/>
    <s v="Lifestyle Extra"/>
    <s v="Lifestyle Extra"/>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0"/>
    <s v="The Weather Channel"/>
    <s v="News"/>
    <s v=""/>
    <m/>
    <m/>
    <m/>
    <m/>
    <m/>
    <s v="Yes"/>
    <s v="Yes"/>
    <s v="Yes"/>
    <x v="0"/>
    <s v="Yes"/>
    <s v="Yes"/>
    <m/>
    <x v="2"/>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1"/>
    <s v="The Weather Channel Espanol, The Weather Channel En Espanol"/>
    <s v="News"/>
    <s v=""/>
    <m/>
    <m/>
    <m/>
    <m/>
    <m/>
    <m/>
    <m/>
    <m/>
    <x v="6"/>
    <s v="Espanol"/>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2"/>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3"/>
    <m/>
    <s v="New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5"/>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6"/>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7"/>
    <m/>
    <s v="Sports"/>
    <s v=""/>
    <m/>
    <m/>
    <m/>
    <m/>
    <m/>
    <m/>
    <m/>
    <m/>
    <x v="1"/>
    <m/>
    <s v="Sports Plus with NFL RedZone"/>
    <m/>
    <x v="1"/>
    <s v="Yes"/>
    <s v="Ye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9"/>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0"/>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1"/>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2"/>
    <m/>
    <s v="Addon"/>
    <s v=""/>
    <m/>
    <m/>
    <m/>
    <m/>
    <m/>
    <m/>
    <m/>
    <m/>
    <x v="4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3"/>
    <s v="YouTube TV Entertainment Plus"/>
    <s v="Addon"/>
    <s v=""/>
    <m/>
    <m/>
    <m/>
    <m/>
    <m/>
    <m/>
    <m/>
    <m/>
    <x v="5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4"/>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5"/>
    <s v=""/>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6" firstHeaderRow="2" firstDataRow="2" firstDataCol="1" rowPageCount="2" colPageCount="1"/>
  <pivotFields count="103">
    <pivotField axis="axisRow" compact="0" outline="0" showAll="0" sortType="ascending" defaultSubtotal="0">
      <items count="6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2">
        <item x="0"/>
        <item x="1"/>
        <item x="31"/>
        <item x="38"/>
        <item x="39"/>
        <item x="40"/>
        <item x="42"/>
        <item x="3"/>
        <item x="11"/>
        <item x="2"/>
        <item x="19"/>
        <item x="20"/>
        <item x="8"/>
        <item x="18"/>
        <item x="4"/>
        <item x="50"/>
        <item x="5"/>
        <item x="23"/>
        <item x="10"/>
        <item x="14"/>
        <item x="24"/>
        <item x="49"/>
        <item x="9"/>
        <item x="15"/>
        <item x="33"/>
        <item x="36"/>
        <item x="46"/>
        <item x="16"/>
        <item x="37"/>
        <item x="32"/>
        <item x="48"/>
        <item x="6"/>
        <item x="30"/>
        <item x="44"/>
        <item x="47"/>
        <item x="7"/>
        <item x="45"/>
        <item x="26"/>
        <item x="29"/>
        <item x="12"/>
        <item x="17"/>
        <item x="21"/>
        <item x="35"/>
        <item x="28"/>
        <item x="34"/>
        <item x="25"/>
        <item x="41"/>
        <item x="13"/>
        <item x="22"/>
        <item x="27"/>
        <item x="43"/>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1">
    <i>
      <x v="7"/>
    </i>
    <i>
      <x v="41"/>
    </i>
    <i>
      <x v="93"/>
    </i>
    <i>
      <x v="123"/>
    </i>
    <i>
      <x v="144"/>
    </i>
    <i>
      <x v="147"/>
    </i>
    <i>
      <x v="161"/>
    </i>
    <i>
      <x v="179"/>
    </i>
    <i>
      <x v="180"/>
    </i>
    <i>
      <x v="213"/>
    </i>
    <i>
      <x v="218"/>
    </i>
    <i>
      <x v="259"/>
    </i>
    <i>
      <x v="260"/>
    </i>
    <i>
      <x v="273"/>
    </i>
    <i>
      <x v="274"/>
    </i>
    <i>
      <x v="291"/>
    </i>
    <i>
      <x v="293"/>
    </i>
    <i>
      <x v="295"/>
    </i>
    <i>
      <x v="317"/>
    </i>
    <i>
      <x v="321"/>
    </i>
    <i>
      <x v="336"/>
    </i>
    <i>
      <x v="337"/>
    </i>
    <i>
      <x v="356"/>
    </i>
    <i>
      <x v="364"/>
    </i>
    <i>
      <x v="374"/>
    </i>
    <i>
      <x v="432"/>
    </i>
    <i>
      <x v="457"/>
    </i>
    <i>
      <x v="535"/>
    </i>
    <i>
      <x v="559"/>
    </i>
    <i>
      <x v="644"/>
    </i>
    <i>
      <x v="666"/>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29" firstHeaderRow="2" firstDataRow="2" firstDataCol="1" rowPageCount="1" colPageCount="1"/>
  <pivotFields count="103">
    <pivotField axis="axisRow" compact="0" outline="0" showAll="0" sortType="ascending" defaultSubtotal="0">
      <items count="6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2">
        <item x="0"/>
        <item h="1" x="1"/>
        <item h="1" x="31"/>
        <item h="1" x="38"/>
        <item h="1" x="39"/>
        <item h="1" x="40"/>
        <item h="1" x="42"/>
        <item h="1" x="3"/>
        <item h="1" x="11"/>
        <item h="1" x="2"/>
        <item h="1" x="19"/>
        <item h="1" x="20"/>
        <item h="1" x="8"/>
        <item h="1" x="18"/>
        <item h="1" x="4"/>
        <item h="1" x="50"/>
        <item h="1" x="5"/>
        <item h="1" x="23"/>
        <item h="1" x="10"/>
        <item h="1" x="14"/>
        <item h="1" x="24"/>
        <item h="1" x="49"/>
        <item h="1" x="9"/>
        <item h="1" x="15"/>
        <item h="1" x="33"/>
        <item h="1" x="36"/>
        <item h="1" x="46"/>
        <item h="1" x="16"/>
        <item h="1" x="37"/>
        <item h="1" x="32"/>
        <item h="1" x="48"/>
        <item h="1" x="6"/>
        <item h="1" x="30"/>
        <item h="1" x="44"/>
        <item h="1" x="47"/>
        <item h="1" x="7"/>
        <item h="1" x="45"/>
        <item h="1" x="26"/>
        <item h="1" x="29"/>
        <item h="1" x="12"/>
        <item h="1" x="17"/>
        <item h="1" x="21"/>
        <item h="1" x="35"/>
        <item h="1" x="28"/>
        <item h="1" x="34"/>
        <item h="1" x="25"/>
        <item h="1" x="41"/>
        <item h="1" x="13"/>
        <item h="1" x="22"/>
        <item h="1" x="27"/>
        <item h="1" x="4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24">
    <i>
      <x/>
    </i>
    <i>
      <x v="10"/>
    </i>
    <i>
      <x v="11"/>
    </i>
    <i>
      <x v="12"/>
    </i>
    <i>
      <x v="13"/>
    </i>
    <i>
      <x v="23"/>
    </i>
    <i>
      <x v="26"/>
    </i>
    <i>
      <x v="66"/>
    </i>
    <i>
      <x v="67"/>
    </i>
    <i>
      <x v="75"/>
    </i>
    <i>
      <x v="77"/>
    </i>
    <i>
      <x v="81"/>
    </i>
    <i>
      <x v="89"/>
    </i>
    <i>
      <x v="90"/>
    </i>
    <i>
      <x v="100"/>
    </i>
    <i>
      <x v="101"/>
    </i>
    <i>
      <x v="103"/>
    </i>
    <i>
      <x v="108"/>
    </i>
    <i>
      <x v="128"/>
    </i>
    <i>
      <x v="130"/>
    </i>
    <i>
      <x v="131"/>
    </i>
    <i>
      <x v="132"/>
    </i>
    <i>
      <x v="136"/>
    </i>
    <i>
      <x v="138"/>
    </i>
    <i>
      <x v="139"/>
    </i>
    <i>
      <x v="143"/>
    </i>
    <i>
      <x v="145"/>
    </i>
    <i>
      <x v="153"/>
    </i>
    <i>
      <x v="154"/>
    </i>
    <i>
      <x v="165"/>
    </i>
    <i>
      <x v="172"/>
    </i>
    <i>
      <x v="173"/>
    </i>
    <i>
      <x v="174"/>
    </i>
    <i>
      <x v="184"/>
    </i>
    <i>
      <x v="198"/>
    </i>
    <i>
      <x v="199"/>
    </i>
    <i>
      <x v="203"/>
    </i>
    <i>
      <x v="204"/>
    </i>
    <i>
      <x v="225"/>
    </i>
    <i>
      <x v="228"/>
    </i>
    <i>
      <x v="229"/>
    </i>
    <i>
      <x v="232"/>
    </i>
    <i>
      <x v="234"/>
    </i>
    <i>
      <x v="235"/>
    </i>
    <i>
      <x v="236"/>
    </i>
    <i>
      <x v="237"/>
    </i>
    <i>
      <x v="241"/>
    </i>
    <i>
      <x v="256"/>
    </i>
    <i>
      <x v="257"/>
    </i>
    <i>
      <x v="258"/>
    </i>
    <i>
      <x v="262"/>
    </i>
    <i>
      <x v="264"/>
    </i>
    <i>
      <x v="266"/>
    </i>
    <i>
      <x v="269"/>
    </i>
    <i>
      <x v="277"/>
    </i>
    <i>
      <x v="278"/>
    </i>
    <i>
      <x v="279"/>
    </i>
    <i>
      <x v="294"/>
    </i>
    <i>
      <x v="299"/>
    </i>
    <i>
      <x v="305"/>
    </i>
    <i>
      <x v="310"/>
    </i>
    <i>
      <x v="319"/>
    </i>
    <i>
      <x v="323"/>
    </i>
    <i>
      <x v="326"/>
    </i>
    <i>
      <x v="332"/>
    </i>
    <i>
      <x v="339"/>
    </i>
    <i>
      <x v="340"/>
    </i>
    <i>
      <x v="370"/>
    </i>
    <i>
      <x v="377"/>
    </i>
    <i>
      <x v="378"/>
    </i>
    <i>
      <x v="379"/>
    </i>
    <i>
      <x v="382"/>
    </i>
    <i>
      <x v="388"/>
    </i>
    <i>
      <x v="391"/>
    </i>
    <i>
      <x v="392"/>
    </i>
    <i>
      <x v="395"/>
    </i>
    <i>
      <x v="396"/>
    </i>
    <i>
      <x v="397"/>
    </i>
    <i>
      <x v="404"/>
    </i>
    <i>
      <x v="405"/>
    </i>
    <i>
      <x v="407"/>
    </i>
    <i>
      <x v="412"/>
    </i>
    <i>
      <x v="415"/>
    </i>
    <i>
      <x v="418"/>
    </i>
    <i>
      <x v="420"/>
    </i>
    <i>
      <x v="421"/>
    </i>
    <i>
      <x v="431"/>
    </i>
    <i>
      <x v="437"/>
    </i>
    <i>
      <x v="438"/>
    </i>
    <i>
      <x v="448"/>
    </i>
    <i>
      <x v="450"/>
    </i>
    <i>
      <x v="451"/>
    </i>
    <i>
      <x v="452"/>
    </i>
    <i>
      <x v="464"/>
    </i>
    <i>
      <x v="472"/>
    </i>
    <i>
      <x v="481"/>
    </i>
    <i>
      <x v="503"/>
    </i>
    <i>
      <x v="504"/>
    </i>
    <i>
      <x v="525"/>
    </i>
    <i>
      <x v="526"/>
    </i>
    <i>
      <x v="541"/>
    </i>
    <i>
      <x v="561"/>
    </i>
    <i>
      <x v="565"/>
    </i>
    <i>
      <x v="568"/>
    </i>
    <i>
      <x v="573"/>
    </i>
    <i>
      <x v="574"/>
    </i>
    <i>
      <x v="575"/>
    </i>
    <i>
      <x v="584"/>
    </i>
    <i>
      <x v="599"/>
    </i>
    <i>
      <x v="605"/>
    </i>
    <i>
      <x v="606"/>
    </i>
    <i>
      <x v="611"/>
    </i>
    <i>
      <x v="613"/>
    </i>
    <i>
      <x v="620"/>
    </i>
    <i>
      <x v="628"/>
    </i>
    <i>
      <x v="629"/>
    </i>
    <i>
      <x v="630"/>
    </i>
    <i>
      <x v="631"/>
    </i>
    <i>
      <x v="634"/>
    </i>
    <i>
      <x v="643"/>
    </i>
    <i>
      <x v="659"/>
    </i>
    <i>
      <x v="660"/>
    </i>
    <i>
      <x v="669"/>
    </i>
    <i>
      <x v="670"/>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8D91353-18D9-4CD0-AB8F-430731CCF42B}">
  <we:reference id="wa200003696" version="1.1.0.0" store="en-US" storeType="OMEX"/>
  <we:alternateReferences>
    <we:reference id="WA200003696" version="1.1.0.0" store="" storeType="OMEX"/>
  </we:alternateReferences>
  <we:properties>
    <we:property name="projectV0_1-56c6e055-265e-4713-816e-a646dbb708de" value="{&quot;kind&quot;:&quot;AFEJSONBlobNode&quot;,&quot;id&quot;:&quot;{CBAF1362-DC04-4BE8-A366-D532966507F4}&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1305</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334</v>
      </c>
    </row>
    <row r="7" spans="2:2" x14ac:dyDescent="0.3">
      <c r="B7" s="21" t="s">
        <v>509</v>
      </c>
    </row>
    <row r="8" spans="2:2" x14ac:dyDescent="0.3">
      <c r="B8" s="21" t="s">
        <v>335</v>
      </c>
    </row>
    <row r="10" spans="2:2" x14ac:dyDescent="0.3">
      <c r="B10" s="118" t="s">
        <v>472</v>
      </c>
    </row>
    <row r="11" spans="2:2" x14ac:dyDescent="0.3">
      <c r="B11" s="21" t="s">
        <v>473</v>
      </c>
    </row>
    <row r="12" spans="2:2" x14ac:dyDescent="0.3">
      <c r="B12" s="21" t="s">
        <v>474</v>
      </c>
    </row>
    <row r="13" spans="2:2" x14ac:dyDescent="0.3">
      <c r="B13" s="34" t="s">
        <v>511</v>
      </c>
    </row>
    <row r="14" spans="2:2" x14ac:dyDescent="0.3">
      <c r="B14" s="34" t="s">
        <v>512</v>
      </c>
    </row>
    <row r="15" spans="2:2" x14ac:dyDescent="0.3">
      <c r="B15" s="21" t="s">
        <v>553</v>
      </c>
    </row>
    <row r="16" spans="2:2" x14ac:dyDescent="0.3">
      <c r="B16" s="21" t="s">
        <v>551</v>
      </c>
    </row>
    <row r="17" spans="2:2" x14ac:dyDescent="0.3">
      <c r="B17" s="34" t="s">
        <v>513</v>
      </c>
    </row>
    <row r="18" spans="2:2" x14ac:dyDescent="0.3">
      <c r="B18" s="34" t="s">
        <v>514</v>
      </c>
    </row>
    <row r="19" spans="2:2" x14ac:dyDescent="0.3">
      <c r="B19" s="34" t="s">
        <v>515</v>
      </c>
    </row>
    <row r="20" spans="2:2" x14ac:dyDescent="0.3">
      <c r="B20" s="21" t="s">
        <v>552</v>
      </c>
    </row>
    <row r="21" spans="2:2" x14ac:dyDescent="0.3">
      <c r="B21" s="21" t="s">
        <v>554</v>
      </c>
    </row>
    <row r="22" spans="2:2" x14ac:dyDescent="0.3">
      <c r="B22" s="21" t="s">
        <v>475</v>
      </c>
    </row>
    <row r="24" spans="2:2" x14ac:dyDescent="0.3">
      <c r="B24" s="118" t="s">
        <v>319</v>
      </c>
    </row>
    <row r="25" spans="2:2" x14ac:dyDescent="0.3">
      <c r="B25" s="21" t="s">
        <v>476</v>
      </c>
    </row>
    <row r="26" spans="2:2" x14ac:dyDescent="0.3">
      <c r="B26" s="21" t="s">
        <v>477</v>
      </c>
    </row>
    <row r="27" spans="2:2" x14ac:dyDescent="0.3">
      <c r="B27" s="21" t="s">
        <v>555</v>
      </c>
    </row>
    <row r="28" spans="2:2" x14ac:dyDescent="0.3">
      <c r="B28" s="21" t="s">
        <v>516</v>
      </c>
    </row>
    <row r="29" spans="2:2" x14ac:dyDescent="0.3">
      <c r="B29" s="21" t="s">
        <v>478</v>
      </c>
    </row>
    <row r="30" spans="2:2" x14ac:dyDescent="0.3">
      <c r="B30" s="21" t="s">
        <v>510</v>
      </c>
    </row>
    <row r="31" spans="2:2" x14ac:dyDescent="0.3">
      <c r="B31" s="21" t="s">
        <v>479</v>
      </c>
    </row>
    <row r="32" spans="2:2" x14ac:dyDescent="0.3">
      <c r="B32" s="21" t="s">
        <v>453</v>
      </c>
    </row>
    <row r="33" spans="1:2" x14ac:dyDescent="0.3">
      <c r="B33" s="21" t="s">
        <v>517</v>
      </c>
    </row>
    <row r="34" spans="1:2" x14ac:dyDescent="0.3">
      <c r="B34" s="21" t="s">
        <v>244</v>
      </c>
    </row>
    <row r="35" spans="1:2" x14ac:dyDescent="0.3">
      <c r="B35" s="21" t="s">
        <v>518</v>
      </c>
    </row>
    <row r="36" spans="1:2" x14ac:dyDescent="0.3">
      <c r="B36" s="21" t="s">
        <v>519</v>
      </c>
    </row>
    <row r="38" spans="1:2" x14ac:dyDescent="0.3">
      <c r="B38" s="21" t="s">
        <v>520</v>
      </c>
    </row>
    <row r="39" spans="1:2" x14ac:dyDescent="0.3">
      <c r="B39" s="21" t="s">
        <v>336</v>
      </c>
    </row>
    <row r="40" spans="1:2" x14ac:dyDescent="0.3">
      <c r="B40" s="21" t="s">
        <v>1007</v>
      </c>
    </row>
    <row r="41" spans="1:2" x14ac:dyDescent="0.3">
      <c r="B41" s="34" t="s">
        <v>337</v>
      </c>
    </row>
    <row r="42" spans="1:2" x14ac:dyDescent="0.3">
      <c r="B42" s="34"/>
    </row>
    <row r="43" spans="1:2" x14ac:dyDescent="0.3">
      <c r="B43" s="118" t="s">
        <v>469</v>
      </c>
    </row>
    <row r="44" spans="1:2" x14ac:dyDescent="0.3">
      <c r="A44" s="121"/>
      <c r="B44" s="21" t="s">
        <v>480</v>
      </c>
    </row>
    <row r="45" spans="1:2" x14ac:dyDescent="0.3">
      <c r="A45" s="122"/>
      <c r="B45" s="21" t="s">
        <v>481</v>
      </c>
    </row>
    <row r="46" spans="1:2" x14ac:dyDescent="0.3">
      <c r="A46" s="123" t="s">
        <v>470</v>
      </c>
      <c r="B46" s="119" t="s">
        <v>489</v>
      </c>
    </row>
    <row r="47" spans="1:2" x14ac:dyDescent="0.3">
      <c r="A47" s="124">
        <v>1</v>
      </c>
      <c r="B47" s="21" t="s">
        <v>482</v>
      </c>
    </row>
    <row r="48" spans="1:2" x14ac:dyDescent="0.3">
      <c r="A48" s="125">
        <v>2</v>
      </c>
      <c r="B48" s="21" t="s">
        <v>483</v>
      </c>
    </row>
    <row r="49" spans="1:2" ht="13.5" thickBot="1" x14ac:dyDescent="0.35">
      <c r="A49" s="126">
        <v>3</v>
      </c>
      <c r="B49" s="21" t="s">
        <v>484</v>
      </c>
    </row>
    <row r="50" spans="1:2" ht="13.5" thickBot="1" x14ac:dyDescent="0.35">
      <c r="A50" s="127"/>
      <c r="B50" s="119" t="s">
        <v>485</v>
      </c>
    </row>
    <row r="51" spans="1:2" x14ac:dyDescent="0.3">
      <c r="A51" s="128"/>
      <c r="B51" s="119" t="s">
        <v>486</v>
      </c>
    </row>
    <row r="52" spans="1:2" x14ac:dyDescent="0.3">
      <c r="A52" s="129"/>
      <c r="B52" s="119" t="s">
        <v>487</v>
      </c>
    </row>
    <row r="53" spans="1:2" x14ac:dyDescent="0.3">
      <c r="A53" s="130"/>
      <c r="B53" s="119" t="s">
        <v>488</v>
      </c>
    </row>
    <row r="54" spans="1:2" x14ac:dyDescent="0.3">
      <c r="A54" s="131" t="s">
        <v>470</v>
      </c>
      <c r="B54" s="119" t="s">
        <v>490</v>
      </c>
    </row>
    <row r="56" spans="1:2" x14ac:dyDescent="0.3">
      <c r="B56" s="118" t="s">
        <v>420</v>
      </c>
    </row>
    <row r="57" spans="1:2" x14ac:dyDescent="0.3">
      <c r="B57" s="21" t="s">
        <v>421</v>
      </c>
    </row>
    <row r="58" spans="1:2" x14ac:dyDescent="0.3">
      <c r="B58" s="21" t="s">
        <v>338</v>
      </c>
    </row>
    <row r="59" spans="1:2" x14ac:dyDescent="0.3">
      <c r="B59" s="21" t="s">
        <v>318</v>
      </c>
    </row>
    <row r="60" spans="1:2" x14ac:dyDescent="0.3">
      <c r="B60" s="34" t="s">
        <v>329</v>
      </c>
    </row>
    <row r="62" spans="1:2" x14ac:dyDescent="0.3">
      <c r="B62" s="118" t="s">
        <v>323</v>
      </c>
    </row>
    <row r="63" spans="1:2" x14ac:dyDescent="0.3">
      <c r="B63" s="21" t="s">
        <v>339</v>
      </c>
    </row>
    <row r="64" spans="1:2" x14ac:dyDescent="0.3">
      <c r="B64" s="21" t="s">
        <v>324</v>
      </c>
    </row>
    <row r="65" spans="2:2" x14ac:dyDescent="0.3">
      <c r="B65" s="21" t="s">
        <v>340</v>
      </c>
    </row>
    <row r="66" spans="2:2" x14ac:dyDescent="0.3">
      <c r="B66" s="21" t="s">
        <v>325</v>
      </c>
    </row>
    <row r="67" spans="2:2" x14ac:dyDescent="0.3">
      <c r="B67" s="21" t="s">
        <v>341</v>
      </c>
    </row>
    <row r="68" spans="2:2" x14ac:dyDescent="0.3">
      <c r="B68" s="21" t="s">
        <v>642</v>
      </c>
    </row>
    <row r="69" spans="2:2" x14ac:dyDescent="0.3">
      <c r="B69" s="21" t="s">
        <v>643</v>
      </c>
    </row>
    <row r="70" spans="2:2" x14ac:dyDescent="0.3">
      <c r="B70" s="21" t="s">
        <v>342</v>
      </c>
    </row>
    <row r="72" spans="2:2" x14ac:dyDescent="0.3">
      <c r="B72" s="118" t="s">
        <v>322</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1008</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327</v>
      </c>
    </row>
    <row r="79" spans="2:2" x14ac:dyDescent="0.3">
      <c r="B79" s="21" t="s">
        <v>326</v>
      </c>
    </row>
    <row r="80" spans="2:2" x14ac:dyDescent="0.3">
      <c r="B80" s="21" t="s">
        <v>330</v>
      </c>
    </row>
    <row r="81" spans="2:2" x14ac:dyDescent="0.3">
      <c r="B81" s="21" t="s">
        <v>640</v>
      </c>
    </row>
    <row r="82" spans="2:2" x14ac:dyDescent="0.3">
      <c r="B82" s="21" t="s">
        <v>641</v>
      </c>
    </row>
    <row r="83" spans="2:2" x14ac:dyDescent="0.3">
      <c r="B83" s="21" t="s">
        <v>644</v>
      </c>
    </row>
    <row r="85" spans="2:2" x14ac:dyDescent="0.3">
      <c r="B85" s="118" t="s">
        <v>331</v>
      </c>
    </row>
    <row r="86" spans="2:2" x14ac:dyDescent="0.3">
      <c r="B86" s="21" t="s">
        <v>521</v>
      </c>
    </row>
    <row r="87" spans="2:2" x14ac:dyDescent="0.3">
      <c r="B87" s="21" t="s">
        <v>645</v>
      </c>
    </row>
    <row r="88" spans="2:2" x14ac:dyDescent="0.3">
      <c r="B88" s="21" t="s">
        <v>373</v>
      </c>
    </row>
    <row r="89" spans="2:2" x14ac:dyDescent="0.3">
      <c r="B89" s="21" t="s">
        <v>328</v>
      </c>
    </row>
    <row r="90" spans="2:2" x14ac:dyDescent="0.3">
      <c r="B90" s="21" t="s">
        <v>343</v>
      </c>
    </row>
    <row r="91" spans="2:2" x14ac:dyDescent="0.3">
      <c r="B91" s="21" t="s">
        <v>332</v>
      </c>
    </row>
    <row r="92" spans="2:2" x14ac:dyDescent="0.3">
      <c r="B92" s="21" t="s">
        <v>491</v>
      </c>
    </row>
    <row r="93" spans="2:2" x14ac:dyDescent="0.3">
      <c r="B93" s="21" t="s">
        <v>374</v>
      </c>
    </row>
    <row r="94" spans="2:2" x14ac:dyDescent="0.3">
      <c r="B94" s="21" t="s">
        <v>646</v>
      </c>
    </row>
    <row r="117" spans="2:2" x14ac:dyDescent="0.3">
      <c r="B117" s="120" t="s">
        <v>454</v>
      </c>
    </row>
    <row r="153" spans="2:2" x14ac:dyDescent="0.3">
      <c r="B153" s="120" t="s">
        <v>382</v>
      </c>
    </row>
    <row r="194" spans="2:2" x14ac:dyDescent="0.3">
      <c r="B194" s="120" t="s">
        <v>556</v>
      </c>
    </row>
    <row r="237" spans="2:2" x14ac:dyDescent="0.3">
      <c r="B237" s="120" t="s">
        <v>564</v>
      </c>
    </row>
    <row r="278" spans="2:2" x14ac:dyDescent="0.3">
      <c r="B278" s="120" t="s">
        <v>522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21" customWidth="1"/>
    <col min="15" max="15" width="32.7265625" style="21" customWidth="1"/>
    <col min="16" max="28" width="9.26953125" style="21"/>
    <col min="29" max="29" width="8.7265625" style="21" customWidth="1"/>
    <col min="30" max="16384" width="9.26953125" style="21"/>
  </cols>
  <sheetData>
    <row r="1" spans="1:44" ht="26.5" thickBot="1" x14ac:dyDescent="0.35">
      <c r="A1" s="20" t="s">
        <v>429</v>
      </c>
      <c r="B1" s="107" t="s">
        <v>444</v>
      </c>
      <c r="C1" s="20" t="s">
        <v>165</v>
      </c>
      <c r="D1" s="20" t="s">
        <v>438</v>
      </c>
      <c r="E1" s="20" t="s">
        <v>433</v>
      </c>
      <c r="F1" s="20" t="s">
        <v>434</v>
      </c>
      <c r="G1" s="20" t="s">
        <v>435</v>
      </c>
      <c r="H1" s="20" t="s">
        <v>436</v>
      </c>
      <c r="I1" s="20" t="s">
        <v>437</v>
      </c>
      <c r="J1" s="20" t="s">
        <v>439</v>
      </c>
      <c r="K1" s="20" t="s">
        <v>440</v>
      </c>
      <c r="L1" s="20" t="s">
        <v>441</v>
      </c>
      <c r="M1" s="20" t="s">
        <v>442</v>
      </c>
      <c r="N1" s="27" t="s">
        <v>468</v>
      </c>
      <c r="O1" s="20" t="s">
        <v>430</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Ultimate</v>
      </c>
      <c r="AF1" s="108" t="str">
        <v>Vidgo Premium</v>
      </c>
      <c r="AG1" s="108" t="str">
        <v>Vidgo Plus</v>
      </c>
      <c r="AH1" s="108" t="str">
        <v>Vidgo MAS</v>
      </c>
      <c r="AI1" s="108" t="str">
        <v>DirecTV Stream Optimo Mas</v>
      </c>
      <c r="AJ1" s="108" t="str">
        <v>Placeholder4</v>
      </c>
      <c r="AK1" s="108" t="str">
        <v>Placeholder5</v>
      </c>
      <c r="AL1" s="108" t="str">
        <v>Placeholder6</v>
      </c>
      <c r="AM1" s="108" t="str">
        <v>Placeholder7</v>
      </c>
      <c r="AN1" s="108" t="str">
        <v>Spectrum TV Essentials</v>
      </c>
      <c r="AO1" s="108"/>
    </row>
    <row r="2" spans="1:44" ht="13.5" thickBot="1" x14ac:dyDescent="0.35">
      <c r="A2" s="55" t="s">
        <v>166</v>
      </c>
      <c r="B2" s="109" t="s">
        <v>443</v>
      </c>
      <c r="C2" s="110">
        <v>25</v>
      </c>
      <c r="D2" s="23" t="s">
        <v>1</v>
      </c>
      <c r="E2" s="23" t="s">
        <v>1</v>
      </c>
      <c r="F2" s="23" t="s">
        <v>1</v>
      </c>
      <c r="G2" s="23" t="s">
        <v>1</v>
      </c>
      <c r="H2" s="23" t="s">
        <v>1</v>
      </c>
      <c r="I2" s="23" t="s">
        <v>1</v>
      </c>
      <c r="J2" s="23" t="s">
        <v>1</v>
      </c>
      <c r="K2" s="23"/>
      <c r="L2" s="23"/>
      <c r="M2" s="23"/>
      <c r="N2" s="23" t="s">
        <v>931</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167</v>
      </c>
      <c r="B3" s="109" t="s">
        <v>443</v>
      </c>
      <c r="C3" s="89">
        <v>40</v>
      </c>
      <c r="D3" s="23" t="s">
        <v>1</v>
      </c>
      <c r="E3" s="23" t="s">
        <v>1</v>
      </c>
      <c r="F3" s="23" t="s">
        <v>1</v>
      </c>
      <c r="G3" s="23" t="s">
        <v>1</v>
      </c>
      <c r="H3" s="23" t="s">
        <v>1</v>
      </c>
      <c r="I3" s="23" t="s">
        <v>1</v>
      </c>
      <c r="J3" s="23" t="s">
        <v>1</v>
      </c>
      <c r="K3" s="23" t="s">
        <v>1</v>
      </c>
      <c r="L3" s="23" t="s">
        <v>1</v>
      </c>
      <c r="M3" s="23"/>
      <c r="N3" s="23" t="s">
        <v>859</v>
      </c>
      <c r="O3" s="111" t="s">
        <v>406</v>
      </c>
      <c r="Q3" s="21" t="s">
        <v>750</v>
      </c>
      <c r="R3" s="34" t="s">
        <v>364</v>
      </c>
      <c r="S3" s="21" t="s">
        <v>365</v>
      </c>
      <c r="T3" s="21" t="s">
        <v>366</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Ultimate</v>
      </c>
      <c r="AI3" s="21" t="str">
        <f t="shared" si="0"/>
        <v>Vidgo Premium</v>
      </c>
      <c r="AJ3" s="21" t="str">
        <f t="shared" si="0"/>
        <v>Vidgo Plus</v>
      </c>
      <c r="AK3" s="21" t="str">
        <f t="shared" si="0"/>
        <v>Vidgo MAS</v>
      </c>
      <c r="AL3" s="21" t="str">
        <f t="shared" si="0"/>
        <v>DirecTV Stream Optimo Mas</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168</v>
      </c>
      <c r="B4" s="109" t="s">
        <v>443</v>
      </c>
      <c r="C4" s="89">
        <v>40</v>
      </c>
      <c r="D4" s="23" t="s">
        <v>1</v>
      </c>
      <c r="E4" s="23" t="s">
        <v>1</v>
      </c>
      <c r="F4" s="23" t="s">
        <v>1</v>
      </c>
      <c r="G4" s="23" t="s">
        <v>1</v>
      </c>
      <c r="H4" s="23" t="s">
        <v>1</v>
      </c>
      <c r="I4" s="23" t="s">
        <v>1</v>
      </c>
      <c r="J4" s="23" t="s">
        <v>1</v>
      </c>
      <c r="K4" s="23" t="s">
        <v>1</v>
      </c>
      <c r="L4" s="23" t="s">
        <v>1</v>
      </c>
      <c r="M4" s="23"/>
      <c r="N4" s="23" t="s">
        <v>860</v>
      </c>
      <c r="O4" s="111" t="s">
        <v>406</v>
      </c>
    </row>
    <row r="5" spans="1:44" ht="13.5" thickBot="1" x14ac:dyDescent="0.35">
      <c r="A5" s="55" t="s">
        <v>764</v>
      </c>
      <c r="B5" s="109" t="s">
        <v>443</v>
      </c>
      <c r="C5" s="89">
        <v>55</v>
      </c>
      <c r="D5" s="23" t="s">
        <v>1</v>
      </c>
      <c r="E5" s="23" t="s">
        <v>1</v>
      </c>
      <c r="F5" s="23" t="s">
        <v>1</v>
      </c>
      <c r="G5" s="23" t="s">
        <v>1</v>
      </c>
      <c r="H5" s="23" t="s">
        <v>1</v>
      </c>
      <c r="I5" s="23" t="s">
        <v>1</v>
      </c>
      <c r="J5" s="23" t="s">
        <v>1</v>
      </c>
      <c r="K5" s="23" t="s">
        <v>1</v>
      </c>
      <c r="L5" s="23" t="s">
        <v>1</v>
      </c>
      <c r="M5" s="23"/>
      <c r="N5" s="23" t="s">
        <v>1060</v>
      </c>
      <c r="O5" s="111" t="s">
        <v>406</v>
      </c>
    </row>
    <row r="6" spans="1:44" ht="13.5" thickBot="1" x14ac:dyDescent="0.35">
      <c r="A6" s="55" t="s">
        <v>1009</v>
      </c>
      <c r="B6" s="109" t="s">
        <v>443</v>
      </c>
      <c r="C6" s="89">
        <v>75</v>
      </c>
      <c r="D6" s="23" t="s">
        <v>1</v>
      </c>
      <c r="E6" s="23" t="s">
        <v>1</v>
      </c>
      <c r="F6" s="23" t="s">
        <v>1</v>
      </c>
      <c r="G6" s="23" t="s">
        <v>1</v>
      </c>
      <c r="H6" s="23" t="s">
        <v>1</v>
      </c>
      <c r="I6" s="23" t="s">
        <v>1</v>
      </c>
      <c r="J6" s="23" t="s">
        <v>1</v>
      </c>
      <c r="K6" s="23"/>
      <c r="L6" s="23" t="s">
        <v>1</v>
      </c>
      <c r="M6" s="23"/>
      <c r="N6" s="23" t="s">
        <v>1134</v>
      </c>
      <c r="O6" s="111" t="s">
        <v>1013</v>
      </c>
    </row>
    <row r="7" spans="1:44" ht="13.5" thickBot="1" x14ac:dyDescent="0.35">
      <c r="A7" s="55" t="s">
        <v>1010</v>
      </c>
      <c r="B7" s="109" t="s">
        <v>443</v>
      </c>
      <c r="C7" s="89">
        <v>100</v>
      </c>
      <c r="D7" s="23" t="s">
        <v>1</v>
      </c>
      <c r="E7" s="23" t="s">
        <v>1</v>
      </c>
      <c r="F7" s="23" t="s">
        <v>1</v>
      </c>
      <c r="G7" s="23" t="s">
        <v>1</v>
      </c>
      <c r="H7" s="23" t="s">
        <v>1</v>
      </c>
      <c r="I7" s="23" t="s">
        <v>1</v>
      </c>
      <c r="J7" s="23" t="s">
        <v>1</v>
      </c>
      <c r="K7" s="23"/>
      <c r="L7" s="23" t="s">
        <v>1</v>
      </c>
      <c r="M7" s="23"/>
      <c r="N7" s="23" t="s">
        <v>1134</v>
      </c>
      <c r="O7" s="111" t="s">
        <v>1013</v>
      </c>
    </row>
    <row r="8" spans="1:44" ht="13.5" thickBot="1" x14ac:dyDescent="0.35">
      <c r="A8" s="55" t="s">
        <v>1011</v>
      </c>
      <c r="B8" s="109" t="s">
        <v>443</v>
      </c>
      <c r="C8" s="89">
        <v>110</v>
      </c>
      <c r="D8" s="23" t="s">
        <v>1</v>
      </c>
      <c r="E8" s="23" t="s">
        <v>1</v>
      </c>
      <c r="F8" s="23" t="s">
        <v>1</v>
      </c>
      <c r="G8" s="23" t="s">
        <v>1</v>
      </c>
      <c r="H8" s="23" t="s">
        <v>1</v>
      </c>
      <c r="I8" s="23" t="s">
        <v>1</v>
      </c>
      <c r="J8" s="23" t="s">
        <v>1</v>
      </c>
      <c r="K8" s="23"/>
      <c r="L8" s="23" t="s">
        <v>1</v>
      </c>
      <c r="M8" s="23"/>
      <c r="N8" s="23" t="s">
        <v>1134</v>
      </c>
      <c r="O8" s="111" t="s">
        <v>1013</v>
      </c>
    </row>
    <row r="9" spans="1:44" ht="13.5" thickBot="1" x14ac:dyDescent="0.35">
      <c r="A9" s="55" t="s">
        <v>1012</v>
      </c>
      <c r="B9" s="109" t="s">
        <v>443</v>
      </c>
      <c r="C9" s="89">
        <v>155</v>
      </c>
      <c r="D9" s="23" t="s">
        <v>1</v>
      </c>
      <c r="E9" s="23" t="s">
        <v>1</v>
      </c>
      <c r="F9" s="23" t="s">
        <v>1</v>
      </c>
      <c r="G9" s="23" t="s">
        <v>1</v>
      </c>
      <c r="H9" s="23" t="s">
        <v>1</v>
      </c>
      <c r="I9" s="23" t="s">
        <v>1</v>
      </c>
      <c r="J9" s="23" t="s">
        <v>1</v>
      </c>
      <c r="K9" s="23"/>
      <c r="L9" s="23" t="s">
        <v>1</v>
      </c>
      <c r="M9" s="23"/>
      <c r="N9" s="23" t="s">
        <v>1134</v>
      </c>
      <c r="O9" s="111" t="s">
        <v>1013</v>
      </c>
    </row>
    <row r="10" spans="1:44" ht="13.5" thickBot="1" x14ac:dyDescent="0.35">
      <c r="A10" s="55" t="s">
        <v>156</v>
      </c>
      <c r="B10" s="109" t="s">
        <v>443</v>
      </c>
      <c r="C10" s="89">
        <v>65</v>
      </c>
      <c r="D10" s="23" t="s">
        <v>1</v>
      </c>
      <c r="E10" s="23" t="s">
        <v>1</v>
      </c>
      <c r="F10" s="23" t="s">
        <v>1</v>
      </c>
      <c r="G10" s="23" t="s">
        <v>1</v>
      </c>
      <c r="H10" s="23" t="s">
        <v>1</v>
      </c>
      <c r="I10" s="23" t="s">
        <v>1</v>
      </c>
      <c r="J10" s="23" t="s">
        <v>1</v>
      </c>
      <c r="K10" s="23" t="s">
        <v>1</v>
      </c>
      <c r="L10" s="23" t="s">
        <v>1</v>
      </c>
      <c r="M10" s="23" t="s">
        <v>1</v>
      </c>
      <c r="N10" s="23" t="s">
        <v>861</v>
      </c>
      <c r="O10" s="111" t="s">
        <v>431</v>
      </c>
    </row>
    <row r="11" spans="1:44" ht="13.5" thickBot="1" x14ac:dyDescent="0.35">
      <c r="A11" s="55" t="s">
        <v>155</v>
      </c>
      <c r="B11" s="109" t="s">
        <v>443</v>
      </c>
      <c r="C11" s="89">
        <v>70</v>
      </c>
      <c r="D11" s="23" t="s">
        <v>1</v>
      </c>
      <c r="E11" s="23" t="s">
        <v>1</v>
      </c>
      <c r="F11" s="23" t="s">
        <v>1</v>
      </c>
      <c r="G11" s="23" t="s">
        <v>1</v>
      </c>
      <c r="H11" s="23" t="s">
        <v>1</v>
      </c>
      <c r="I11" s="23" t="s">
        <v>1</v>
      </c>
      <c r="J11" s="23" t="s">
        <v>1</v>
      </c>
      <c r="K11" s="23" t="s">
        <v>1</v>
      </c>
      <c r="L11" s="23" t="s">
        <v>1</v>
      </c>
      <c r="M11" s="23" t="s">
        <v>1</v>
      </c>
      <c r="N11" s="23" t="s">
        <v>1136</v>
      </c>
      <c r="O11" s="111" t="s">
        <v>86</v>
      </c>
    </row>
    <row r="12" spans="1:44" ht="13.5" thickBot="1" x14ac:dyDescent="0.35">
      <c r="A12" s="55" t="s">
        <v>169</v>
      </c>
      <c r="B12" s="109" t="s">
        <v>443</v>
      </c>
      <c r="C12" s="89">
        <v>75</v>
      </c>
      <c r="D12" s="23" t="s">
        <v>1</v>
      </c>
      <c r="E12" s="23" t="s">
        <v>1</v>
      </c>
      <c r="F12" s="23" t="s">
        <v>1</v>
      </c>
      <c r="G12" s="23" t="s">
        <v>1</v>
      </c>
      <c r="H12" s="23" t="s">
        <v>1</v>
      </c>
      <c r="I12" s="23" t="s">
        <v>1</v>
      </c>
      <c r="J12" s="23" t="s">
        <v>1</v>
      </c>
      <c r="K12" s="23" t="s">
        <v>1</v>
      </c>
      <c r="L12" s="23" t="s">
        <v>1</v>
      </c>
      <c r="M12" s="23"/>
      <c r="N12" s="23" t="s">
        <v>1285</v>
      </c>
      <c r="O12" s="111" t="s">
        <v>432</v>
      </c>
    </row>
    <row r="13" spans="1:44" ht="13.5" thickBot="1" x14ac:dyDescent="0.35">
      <c r="A13" s="55" t="s">
        <v>492</v>
      </c>
      <c r="B13" s="109" t="s">
        <v>443</v>
      </c>
      <c r="C13" s="89">
        <v>0</v>
      </c>
      <c r="D13" s="23"/>
      <c r="E13" s="23" t="s">
        <v>1</v>
      </c>
      <c r="F13" s="23" t="s">
        <v>1</v>
      </c>
      <c r="G13" s="23" t="s">
        <v>1</v>
      </c>
      <c r="H13" s="23" t="s">
        <v>1</v>
      </c>
      <c r="I13" s="23" t="s">
        <v>1</v>
      </c>
      <c r="J13" s="23" t="s">
        <v>1</v>
      </c>
      <c r="K13" s="23"/>
      <c r="L13" s="23" t="s">
        <v>1</v>
      </c>
      <c r="M13" s="23"/>
      <c r="N13" s="23" t="s">
        <v>620</v>
      </c>
      <c r="O13" s="111" t="s">
        <v>500</v>
      </c>
    </row>
    <row r="14" spans="1:44" ht="13.5" thickBot="1" x14ac:dyDescent="0.35">
      <c r="A14" s="55" t="s">
        <v>626</v>
      </c>
      <c r="B14" s="109" t="s">
        <v>443</v>
      </c>
      <c r="C14" s="89">
        <v>7</v>
      </c>
      <c r="D14" s="23" t="s">
        <v>619</v>
      </c>
      <c r="E14" s="23" t="s">
        <v>1</v>
      </c>
      <c r="F14" s="23" t="s">
        <v>1</v>
      </c>
      <c r="G14" s="23" t="s">
        <v>1</v>
      </c>
      <c r="H14" s="23" t="s">
        <v>1</v>
      </c>
      <c r="I14" s="23" t="s">
        <v>1</v>
      </c>
      <c r="J14" s="23" t="s">
        <v>1</v>
      </c>
      <c r="K14" s="23"/>
      <c r="L14" s="23"/>
      <c r="M14" s="23"/>
      <c r="N14" s="23" t="s">
        <v>762</v>
      </c>
      <c r="O14" s="111" t="s">
        <v>627</v>
      </c>
    </row>
    <row r="15" spans="1:44" ht="13.5" thickBot="1" x14ac:dyDescent="0.35">
      <c r="A15" s="55" t="s">
        <v>1256</v>
      </c>
      <c r="B15" s="109" t="s">
        <v>443</v>
      </c>
      <c r="C15" s="89">
        <v>100</v>
      </c>
      <c r="D15" s="23" t="s">
        <v>1142</v>
      </c>
      <c r="E15" s="23" t="s">
        <v>1</v>
      </c>
      <c r="F15" s="23" t="s">
        <v>1</v>
      </c>
      <c r="G15" s="23" t="s">
        <v>1</v>
      </c>
      <c r="H15" s="23" t="s">
        <v>1</v>
      </c>
      <c r="I15" s="23" t="s">
        <v>1</v>
      </c>
      <c r="J15" s="23" t="s">
        <v>1</v>
      </c>
      <c r="K15" s="23" t="s">
        <v>1</v>
      </c>
      <c r="L15" s="23"/>
      <c r="M15" s="23"/>
      <c r="N15" s="23" t="s">
        <v>1260</v>
      </c>
      <c r="O15" s="111" t="s">
        <v>628</v>
      </c>
    </row>
    <row r="16" spans="1:44" ht="13.5" thickBot="1" x14ac:dyDescent="0.35">
      <c r="A16" s="55" t="s">
        <v>1257</v>
      </c>
      <c r="B16" s="109" t="s">
        <v>443</v>
      </c>
      <c r="C16" s="89">
        <v>80</v>
      </c>
      <c r="D16" s="23" t="s">
        <v>1142</v>
      </c>
      <c r="E16" s="23" t="s">
        <v>1</v>
      </c>
      <c r="F16" s="23" t="s">
        <v>1</v>
      </c>
      <c r="G16" s="23" t="s">
        <v>1</v>
      </c>
      <c r="H16" s="23" t="s">
        <v>1</v>
      </c>
      <c r="I16" s="23" t="s">
        <v>1</v>
      </c>
      <c r="J16" s="23" t="s">
        <v>1</v>
      </c>
      <c r="K16" s="23" t="s">
        <v>1</v>
      </c>
      <c r="L16" s="23"/>
      <c r="M16" s="23"/>
      <c r="N16" s="23" t="s">
        <v>1260</v>
      </c>
      <c r="O16" s="111" t="s">
        <v>628</v>
      </c>
    </row>
    <row r="17" spans="1:15" ht="13.5" thickBot="1" x14ac:dyDescent="0.35">
      <c r="A17" s="55" t="s">
        <v>1258</v>
      </c>
      <c r="B17" s="109" t="s">
        <v>443</v>
      </c>
      <c r="C17" s="89">
        <v>60</v>
      </c>
      <c r="D17" s="23" t="s">
        <v>1142</v>
      </c>
      <c r="E17" s="23" t="s">
        <v>1</v>
      </c>
      <c r="F17" s="23" t="s">
        <v>1</v>
      </c>
      <c r="G17" s="23" t="s">
        <v>1</v>
      </c>
      <c r="H17" s="23" t="s">
        <v>1</v>
      </c>
      <c r="I17" s="23" t="s">
        <v>1</v>
      </c>
      <c r="J17" s="23" t="s">
        <v>1</v>
      </c>
      <c r="K17" s="23" t="s">
        <v>1</v>
      </c>
      <c r="L17" s="23"/>
      <c r="M17" s="23"/>
      <c r="N17" s="23" t="s">
        <v>1261</v>
      </c>
      <c r="O17" s="111" t="s">
        <v>628</v>
      </c>
    </row>
    <row r="18" spans="1:15" ht="13.5" thickBot="1" x14ac:dyDescent="0.35">
      <c r="A18" s="55" t="s">
        <v>1259</v>
      </c>
      <c r="B18" s="109" t="s">
        <v>443</v>
      </c>
      <c r="C18" s="89">
        <v>40</v>
      </c>
      <c r="D18" s="23" t="s">
        <v>1142</v>
      </c>
      <c r="E18" s="23" t="s">
        <v>1</v>
      </c>
      <c r="F18" s="23" t="s">
        <v>1</v>
      </c>
      <c r="G18" s="23" t="s">
        <v>1</v>
      </c>
      <c r="H18" s="23" t="s">
        <v>1</v>
      </c>
      <c r="I18" s="23" t="s">
        <v>1</v>
      </c>
      <c r="J18" s="23" t="s">
        <v>1</v>
      </c>
      <c r="K18" s="23" t="s">
        <v>1</v>
      </c>
      <c r="L18" s="23"/>
      <c r="M18" s="23"/>
      <c r="N18" s="23" t="s">
        <v>1261</v>
      </c>
      <c r="O18" s="111" t="s">
        <v>628</v>
      </c>
    </row>
    <row r="19" spans="1:15" ht="13.5" thickBot="1" x14ac:dyDescent="0.35">
      <c r="A19" s="55" t="s">
        <v>1244</v>
      </c>
      <c r="B19" s="109" t="s">
        <v>443</v>
      </c>
      <c r="C19" s="89">
        <v>75</v>
      </c>
      <c r="D19" s="23" t="s">
        <v>1</v>
      </c>
      <c r="E19" s="23" t="s">
        <v>1</v>
      </c>
      <c r="F19" s="23" t="s">
        <v>1</v>
      </c>
      <c r="G19" s="23" t="s">
        <v>1</v>
      </c>
      <c r="H19" s="23" t="s">
        <v>1</v>
      </c>
      <c r="I19" s="23" t="s">
        <v>1</v>
      </c>
      <c r="J19" s="23" t="s">
        <v>1</v>
      </c>
      <c r="K19" s="23"/>
      <c r="L19" s="23" t="s">
        <v>1</v>
      </c>
      <c r="M19" s="23"/>
      <c r="N19" s="23" t="s">
        <v>1134</v>
      </c>
      <c r="O19" s="111" t="s">
        <v>1013</v>
      </c>
    </row>
    <row r="20" spans="1:15" ht="13.5" thickBot="1" x14ac:dyDescent="0.35">
      <c r="A20" s="55" t="s">
        <v>772</v>
      </c>
      <c r="B20" s="109" t="s">
        <v>769</v>
      </c>
      <c r="C20" s="89">
        <v>0</v>
      </c>
      <c r="D20" s="23"/>
      <c r="E20" s="23"/>
      <c r="F20" s="23"/>
      <c r="G20" s="23"/>
      <c r="H20" s="23"/>
      <c r="I20" s="23"/>
      <c r="J20" s="23"/>
      <c r="K20" s="23"/>
      <c r="L20" s="23"/>
      <c r="M20" s="23"/>
      <c r="N20" s="23" t="s">
        <v>776</v>
      </c>
      <c r="O20" s="111"/>
    </row>
    <row r="21" spans="1:15" ht="13.5" thickBot="1" x14ac:dyDescent="0.35">
      <c r="A21" s="55" t="s">
        <v>773</v>
      </c>
      <c r="B21" s="109" t="s">
        <v>769</v>
      </c>
      <c r="C21" s="89">
        <v>0</v>
      </c>
      <c r="D21" s="23"/>
      <c r="E21" s="23"/>
      <c r="F21" s="23"/>
      <c r="G21" s="23"/>
      <c r="H21" s="23"/>
      <c r="I21" s="23"/>
      <c r="J21" s="23"/>
      <c r="K21" s="23"/>
      <c r="L21" s="23"/>
      <c r="M21" s="23"/>
      <c r="N21" s="23" t="s">
        <v>777</v>
      </c>
      <c r="O21" s="111"/>
    </row>
    <row r="22" spans="1:15" ht="13.5" thickBot="1" x14ac:dyDescent="0.35">
      <c r="A22" s="55" t="s">
        <v>774</v>
      </c>
      <c r="B22" s="109" t="s">
        <v>769</v>
      </c>
      <c r="C22" s="89">
        <v>0</v>
      </c>
      <c r="D22" s="23"/>
      <c r="E22" s="23"/>
      <c r="F22" s="23"/>
      <c r="G22" s="23"/>
      <c r="H22" s="23"/>
      <c r="I22" s="23"/>
      <c r="J22" s="23"/>
      <c r="K22" s="23"/>
      <c r="L22" s="23"/>
      <c r="M22" s="23"/>
      <c r="N22" s="23" t="s">
        <v>778</v>
      </c>
      <c r="O22" s="111"/>
    </row>
    <row r="23" spans="1:15" ht="13.5" thickBot="1" x14ac:dyDescent="0.35">
      <c r="A23" s="55" t="s">
        <v>775</v>
      </c>
      <c r="B23" s="109" t="s">
        <v>769</v>
      </c>
      <c r="C23" s="89">
        <v>0</v>
      </c>
      <c r="D23" s="23"/>
      <c r="E23" s="23"/>
      <c r="F23" s="23"/>
      <c r="G23" s="23"/>
      <c r="H23" s="23"/>
      <c r="I23" s="23"/>
      <c r="J23" s="23"/>
      <c r="K23" s="23"/>
      <c r="L23" s="23"/>
      <c r="M23" s="23"/>
      <c r="N23" s="23" t="s">
        <v>779</v>
      </c>
      <c r="O23" s="111"/>
    </row>
    <row r="24" spans="1:15" ht="13.5" thickBot="1" x14ac:dyDescent="0.35">
      <c r="A24" s="55" t="s">
        <v>170</v>
      </c>
      <c r="B24" s="109" t="s">
        <v>769</v>
      </c>
      <c r="C24" s="89">
        <v>20</v>
      </c>
      <c r="D24" s="23" t="s">
        <v>577</v>
      </c>
      <c r="E24" s="23" t="s">
        <v>1</v>
      </c>
      <c r="F24" s="23" t="s">
        <v>1</v>
      </c>
      <c r="G24" s="23" t="s">
        <v>1</v>
      </c>
      <c r="H24" s="23" t="s">
        <v>1</v>
      </c>
      <c r="I24" s="23" t="s">
        <v>1</v>
      </c>
      <c r="J24" s="23"/>
      <c r="K24" s="23" t="s">
        <v>1</v>
      </c>
      <c r="L24" s="23" t="s">
        <v>1</v>
      </c>
      <c r="M24" s="23"/>
      <c r="N24" s="148" t="s">
        <v>744</v>
      </c>
      <c r="O24" s="111" t="s">
        <v>570</v>
      </c>
    </row>
  </sheetData>
  <phoneticPr fontId="24" type="noConversion"/>
  <conditionalFormatting sqref="B24:B25 B10:B13 B2:B8">
    <cfRule type="expression" dxfId="118" priority="36">
      <formula>B2="Exclude"</formula>
    </cfRule>
  </conditionalFormatting>
  <conditionalFormatting sqref="A24 A10:A12 A2:A8 A20:A22">
    <cfRule type="expression" dxfId="117" priority="34">
      <formula>B2="Exclude"</formula>
    </cfRule>
  </conditionalFormatting>
  <conditionalFormatting sqref="A13">
    <cfRule type="expression" dxfId="116" priority="31">
      <formula>B13="Exclude"</formula>
    </cfRule>
  </conditionalFormatting>
  <conditionalFormatting sqref="B6:B8">
    <cfRule type="expression" dxfId="115" priority="30">
      <formula>B6="Exclude"</formula>
    </cfRule>
  </conditionalFormatting>
  <conditionalFormatting sqref="B15:B16">
    <cfRule type="expression" dxfId="114" priority="28">
      <formula>B15="Exclude"</formula>
    </cfRule>
  </conditionalFormatting>
  <conditionalFormatting sqref="A15:A16">
    <cfRule type="expression" dxfId="113" priority="27">
      <formula>B15="Exclude"</formula>
    </cfRule>
  </conditionalFormatting>
  <conditionalFormatting sqref="B14">
    <cfRule type="expression" dxfId="112" priority="26">
      <formula>B14="Exclude"</formula>
    </cfRule>
  </conditionalFormatting>
  <conditionalFormatting sqref="A14">
    <cfRule type="expression" dxfId="111" priority="25">
      <formula>B14="Exclude"</formula>
    </cfRule>
  </conditionalFormatting>
  <conditionalFormatting sqref="B16:B17">
    <cfRule type="expression" dxfId="110" priority="24">
      <formula>B16="Exclude"</formula>
    </cfRule>
  </conditionalFormatting>
  <conditionalFormatting sqref="A16:A17">
    <cfRule type="expression" dxfId="109" priority="23">
      <formula>B16="Exclude"</formula>
    </cfRule>
  </conditionalFormatting>
  <conditionalFormatting sqref="B9">
    <cfRule type="expression" dxfId="108" priority="22">
      <formula>B9="Exclude"</formula>
    </cfRule>
  </conditionalFormatting>
  <conditionalFormatting sqref="A9">
    <cfRule type="expression" dxfId="107" priority="21">
      <formula>B9="Exclude"</formula>
    </cfRule>
  </conditionalFormatting>
  <conditionalFormatting sqref="B9">
    <cfRule type="expression" dxfId="106" priority="20">
      <formula>B9="Exclude"</formula>
    </cfRule>
  </conditionalFormatting>
  <conditionalFormatting sqref="B17:B18">
    <cfRule type="expression" dxfId="105" priority="17">
      <formula>B17="Exclude"</formula>
    </cfRule>
  </conditionalFormatting>
  <conditionalFormatting sqref="A23">
    <cfRule type="expression" dxfId="104" priority="7">
      <formula>B23="Exclude"</formula>
    </cfRule>
  </conditionalFormatting>
  <conditionalFormatting sqref="B19:B23">
    <cfRule type="expression" dxfId="103" priority="6">
      <formula>B19="Exclude"</formula>
    </cfRule>
  </conditionalFormatting>
  <conditionalFormatting sqref="A17:A19">
    <cfRule type="expression" dxfId="102" priority="4">
      <formula>B17="Exclude"</formula>
    </cfRule>
  </conditionalFormatting>
  <conditionalFormatting sqref="B18:B19">
    <cfRule type="expression" dxfId="101" priority="3">
      <formula>B18="Exclude"</formula>
    </cfRule>
  </conditionalFormatting>
  <conditionalFormatting sqref="A18:A19">
    <cfRule type="expression" dxfId="100" priority="2">
      <formula>B18="Exclude"</formula>
    </cfRule>
  </conditionalFormatting>
  <conditionalFormatting sqref="B18:B19">
    <cfRule type="expression" dxfId="99" priority="1">
      <formula>B18="Exclude"</formula>
    </cfRule>
  </conditionalFormatting>
  <dataValidations count="2">
    <dataValidation type="list" showInputMessage="1" showErrorMessage="1" sqref="B20:B24 B14:B18" xr:uid="{0D549C34-74A2-40C9-8F0F-47E28040D8BE}">
      <formula1>"Exclude,Include"</formula1>
    </dataValidation>
    <dataValidation type="list" allowBlank="1" showInputMessage="1" showErrorMessage="1" sqref="B2:B13 B19"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353</v>
      </c>
      <c r="D1" s="85" t="s">
        <v>380</v>
      </c>
      <c r="F1" s="84" t="s">
        <v>354</v>
      </c>
      <c r="H1" s="40" t="s">
        <v>363</v>
      </c>
      <c r="I1" s="44"/>
      <c r="J1" s="44"/>
      <c r="K1" s="44"/>
      <c r="L1" s="44"/>
      <c r="M1" s="44"/>
      <c r="N1" s="45"/>
      <c r="O1" s="54"/>
      <c r="P1" s="54"/>
      <c r="R1" s="99" t="s">
        <v>427</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428</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(6)</v>
      </c>
      <c r="D3" s="41"/>
      <c r="F3" s="78" t="s">
        <v>355</v>
      </c>
      <c r="H3" s="42" t="str">
        <f ca="1">Analysis!D18</f>
        <v>(#2) YouTube TV with (+1 Add-Ons) / Philo (+0 Add-Ons)  [%100 of marked] for $100</v>
      </c>
      <c r="P3" s="63"/>
      <c r="R3" s="99" t="s">
        <v>371</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(6)</v>
      </c>
      <c r="D4" s="87" t="s">
        <v>381</v>
      </c>
      <c r="F4" s="81" t="s">
        <v>356</v>
      </c>
      <c r="H4" s="43" t="str">
        <f ca="1">Analysis!E18</f>
        <v>(#3) YouTube TV by itself (+1 Add-Ons) [%89 of marked] for $75</v>
      </c>
      <c r="I4" s="82"/>
      <c r="J4" s="82"/>
      <c r="K4" s="82"/>
      <c r="L4" s="82"/>
      <c r="M4" s="82"/>
      <c r="N4" s="82"/>
      <c r="O4" s="82"/>
      <c r="P4" s="83"/>
      <c r="R4" s="99" t="s">
        <v>455</v>
      </c>
      <c r="S4" s="90"/>
      <c r="T4" s="100" t="str">
        <f>IF(price_weight_used&lt;&gt;50,price_weight_used,"Price &amp; Networks - Equal Weighting")</f>
        <v>Price &amp; Networks - Equal Weighting</v>
      </c>
      <c r="U4" s="91"/>
      <c r="V4" s="92"/>
    </row>
    <row r="6" spans="1:26" s="71" customFormat="1" x14ac:dyDescent="0.35">
      <c r="A6" s="68"/>
      <c r="B6" s="69" t="s">
        <v>746</v>
      </c>
      <c r="C6" s="70"/>
      <c r="D6" s="69" t="s">
        <v>177</v>
      </c>
      <c r="E6" s="70"/>
      <c r="F6" s="69" t="s">
        <v>185</v>
      </c>
      <c r="G6" s="70"/>
      <c r="H6" s="69" t="s">
        <v>747</v>
      </c>
      <c r="I6" s="70"/>
      <c r="J6" s="69" t="s">
        <v>229</v>
      </c>
      <c r="K6" s="70"/>
      <c r="L6" s="69" t="s">
        <v>346</v>
      </c>
      <c r="M6" s="70"/>
      <c r="N6" s="69" t="s">
        <v>351</v>
      </c>
      <c r="O6" s="70"/>
      <c r="P6" s="69" t="s">
        <v>352</v>
      </c>
      <c r="Q6" s="70"/>
      <c r="R6" s="69" t="s">
        <v>191</v>
      </c>
      <c r="S6" s="70"/>
      <c r="T6" s="69" t="s">
        <v>745</v>
      </c>
      <c r="U6" s="70"/>
      <c r="V6" s="69" t="s">
        <v>184</v>
      </c>
      <c r="W6" s="70"/>
      <c r="X6" s="69" t="s">
        <v>349</v>
      </c>
      <c r="Y6" s="70"/>
      <c r="Z6" s="69" t="s">
        <v>615</v>
      </c>
    </row>
    <row r="7" spans="1:26" x14ac:dyDescent="0.35">
      <c r="A7" s="38">
        <v>1</v>
      </c>
      <c r="B7" s="38" t="str" cm="1">
        <f t="array" ref="B7">IFERROR(_xlfn.SINGLE(INDEX(Data!A$1:$A$816,_xlfn.AGGREGATE(15,6,((Data!$C$1:$C$816=B$6)/(Data!$C$1:$C$816=B$6))*ROW(Data!$C$1:$C$816),ROW(B7)-ROW(B$6)),1)),"")</f>
        <v>ABC</v>
      </c>
      <c r="C7" s="38"/>
      <c r="D7" s="38" t="str" cm="1">
        <f t="array" ref="D7">IFERROR(_xlfn.SINGLE(INDEX(Data!$A$1:C$816,_xlfn.AGGREGATE(15,6,((Data!$C$1:$C$816=D$6)/(Data!$C$1:$C$816=D$6))*ROW(Data!$C$1:$C$816),ROW(D7)-ROW(D$6)),1)),"")</f>
        <v>ABC Localish</v>
      </c>
      <c r="E7" s="38"/>
      <c r="F7" s="38" t="str" cm="1">
        <f t="array" ref="F7">IFERROR(_xlfn.SINGLE(INDEX(Data!$A$1:E$816,_xlfn.AGGREGATE(15,6,((Data!$C$1:$C$816=F$6)/(Data!$C$1:$C$816=F$6))*ROW(Data!$C$1:$C$816),ROW(F7)-ROW(F$6)),1)),"")</f>
        <v>Allied Esports</v>
      </c>
      <c r="G7" s="38">
        <v>2</v>
      </c>
      <c r="H7" s="38" t="str" cm="1">
        <f t="array" ref="H7">IFERROR(_xlfn.SINGLE(INDEX(Data!$A$1:G$816,_xlfn.AGGREGATE(15,6,((Data!$C$1:$C$816=H$6)/(Data!$C$1:$C$816=H$6))*ROW(Data!$C$1:$C$816),ROW(H7)-ROW(H$6)),1)),"")</f>
        <v>ACC Network</v>
      </c>
      <c r="I7" s="38"/>
      <c r="J7" s="38" t="str" cm="1">
        <f t="array" ref="J7">IFERROR(_xlfn.SINGLE(INDEX(Data!$A$1:W$816,_xlfn.AGGREGATE(15,6,((Data!$C$1:$C$816=J$6)/(Data!$C$1:$C$816=J$6))*ROW(Data!$C$1:$C$816),ROW(J7)-ROW(J$6)),1)),"")</f>
        <v>911 Encore</v>
      </c>
      <c r="K7" s="38"/>
      <c r="L7" s="38" t="str" cm="1">
        <f t="array" ref="L7">IFERROR(_xlfn.SINGLE(INDEX(Data!$A$1:I$816,_xlfn.AGGREGATE(15,6,((Data!$C$1:$C$816=L$6)/(Data!$C$1:$C$816=L$6))*ROW(Data!$C$1:$C$816),ROW(L7)-ROW(L$6)),1)),"")</f>
        <v>24 Hour Movies</v>
      </c>
      <c r="M7" s="38"/>
      <c r="N7" s="38" t="str" cm="1">
        <f t="array" ref="N7">IFERROR(_xlfn.SINGLE(INDEX(Data!$A$1:Y$816,_xlfn.AGGREGATE(15,6,((Data!$C$1:$C$816=N$6)/(Data!$C$1:$C$816=N$6))*ROW(Data!$C$1:$C$816),ROW(N7)-ROW(N$6)),1)),"")</f>
        <v>5StarMax</v>
      </c>
      <c r="O7" s="38"/>
      <c r="P7" s="38" t="str" cm="1">
        <f t="array" ref="P7">IFERROR(_xlfn.SINGLE(INDEX(Data!$A$1:L$816,_xlfn.AGGREGATE(15,6,((Data!$C$1:$C$816=P$6)/(Data!$C$1:$C$816=P$6))*ROW(Data!$C$1:$C$816),ROW(P7)-ROW(P$6)),1)),"")</f>
        <v>Baby First</v>
      </c>
      <c r="Q7" s="38"/>
      <c r="R7" s="38" t="str" cm="1">
        <f t="array" ref="R7">IFERROR(_xlfn.SINGLE(INDEX(Data!$A$1:M$816,_xlfn.AGGREGATE(15,6,((Data!$C$1:$C$816=R$6)/(Data!$C$1:$C$816=R$6))*ROW(Data!$C$1:$C$816),ROW(R7)-ROW(R$6)),1)),"")</f>
        <v>ABC News Live</v>
      </c>
      <c r="S7" s="38"/>
      <c r="T7" s="38" t="str" cm="1">
        <f t="array" ref="T7">IFERROR(_xlfn.SINGLE(INDEX(Data!$A$1:O$816,_xlfn.AGGREGATE(15,6,((Data!$C$1:$C$816=T$6)/(Data!$C$1:$C$816=T$6))*ROW(Data!$C$1:$C$816),ROW(T7)-ROW(T$6)),1)),"")</f>
        <v>BET Gospel</v>
      </c>
      <c r="U7" s="38"/>
      <c r="V7" s="38" t="str" cm="1">
        <f t="array" ref="V7">IFERROR(_xlfn.SINGLE(INDEX(Data!$A$1:Q$816,_xlfn.AGGREGATE(15,6,((Data!$C$1:$C$816=V$6)/(Data!$C$1:$C$816=V$6))*ROW(Data!$C$1:$C$816),ROW(V7)-ROW(V$6)),1)),"")</f>
        <v>¡Hola! TV</v>
      </c>
      <c r="W7" s="38"/>
      <c r="X7" s="38" t="str" cm="1">
        <f t="array" ref="X7">IFERROR(_xlfn.SINGLE(INDEX(Data!$A$1:S$816,_xlfn.AGGREGATE(15,6,((Data!$C$1:$C$816=X$6)/(Data!$C$1:$C$816=X$6))*ROW(Data!$C$1:$C$816),ROW(X7)-ROW(X$6)),1)),"")</f>
        <v>Arirang TV</v>
      </c>
      <c r="Y7" s="38">
        <v>1</v>
      </c>
      <c r="Z7" s="38" t="str" cm="1">
        <f t="array" ref="Z7">IFERROR(_xlfn.SINGLE(INDEX(Data!$A$1:U$816,_xlfn.AGGREGATE(15,6,((Data!$C$1:$C$816=Z$6)/(Data!$C$1:$C$816=Z$6))*ROW(Data!$C$1:$C$816),ROW(Z7)-ROW(Z$6)),1)),"")</f>
        <v>[DVR]</v>
      </c>
    </row>
    <row r="8" spans="1:26" ht="24" x14ac:dyDescent="0.35">
      <c r="A8" s="38">
        <v>1</v>
      </c>
      <c r="B8" s="38" t="str" cm="1">
        <f t="array" ref="B8">IFERROR(_xlfn.SINGLE(INDEX(Data!A$1:$A$816,_xlfn.AGGREGATE(15,6,((Data!$C$1:$C$816=B$6)/(Data!$C$1:$C$816=B$6))*ROW(Data!$C$1:$C$816),ROW(B8)-ROW(B$6)),1)),"")</f>
        <v>CBS</v>
      </c>
      <c r="C8" s="38">
        <v>2</v>
      </c>
      <c r="D8" s="38" t="str" cm="1">
        <f t="array" ref="D8">IFERROR(_xlfn.SINGLE(INDEX(Data!$A$1:C$816,_xlfn.AGGREGATE(15,6,((Data!$C$1:$C$816=D$6)/(Data!$C$1:$C$816=D$6))*ROW(Data!$C$1:$C$816),ROW(D8)-ROW(D$6)),1)),"")</f>
        <v>Animal Planet</v>
      </c>
      <c r="E8" s="38"/>
      <c r="F8" s="38" t="str" cm="1">
        <f t="array" ref="F8">IFERROR(_xlfn.SINGLE(INDEX(Data!$A$1:E$816,_xlfn.AGGREGATE(15,6,((Data!$C$1:$C$816=F$6)/(Data!$C$1:$C$816=F$6))*ROW(Data!$C$1:$C$816),ROW(F8)-ROW(F$6)),1)),"")</f>
        <v>Bally Sports South Extra</v>
      </c>
      <c r="G8" s="38"/>
      <c r="H8" s="38" t="str" cm="1">
        <f t="array" ref="H8">IFERROR(_xlfn.SINGLE(INDEX(Data!$A$1:G$816,_xlfn.AGGREGATE(15,6,((Data!$C$1:$C$816=H$6)/(Data!$C$1:$C$816=H$6))*ROW(Data!$C$1:$C$816),ROW(H8)-ROW(H$6)),1)),"")</f>
        <v>ACC Network Extra</v>
      </c>
      <c r="I8" s="38"/>
      <c r="J8" s="38" t="str" cm="1">
        <f t="array" ref="J8">IFERROR(_xlfn.SINGLE(INDEX(Data!$A$1:W$816,_xlfn.AGGREGATE(15,6,((Data!$C$1:$C$816=J$6)/(Data!$C$1:$C$816=J$6))*ROW(Data!$C$1:$C$816),ROW(J8)-ROW(J$6)),1)),"")</f>
        <v>911 Network</v>
      </c>
      <c r="K8" s="38"/>
      <c r="L8" s="38" t="str" cm="1">
        <f t="array" ref="L8">IFERROR(_xlfn.SINGLE(INDEX(Data!$A$1:I$816,_xlfn.AGGREGATE(15,6,((Data!$C$1:$C$816=L$6)/(Data!$C$1:$C$816=L$6))*ROW(Data!$C$1:$C$816),ROW(L8)-ROW(L$6)),1)),"")</f>
        <v>Action Hollywood</v>
      </c>
      <c r="M8" s="38"/>
      <c r="N8" s="38" t="str" cm="1">
        <f t="array" ref="N8">IFERROR(_xlfn.SINGLE(INDEX(Data!$A$1:Y$816,_xlfn.AGGREGATE(15,6,((Data!$C$1:$C$816=N$6)/(Data!$C$1:$C$816=N$6))*ROW(Data!$C$1:$C$816),ROW(N8)-ROW(N$6)),1)),"")</f>
        <v>AMC Premiere</v>
      </c>
      <c r="O8" s="38"/>
      <c r="P8" s="38" t="str" cm="1">
        <f t="array" ref="P8">IFERROR(_xlfn.SINGLE(INDEX(Data!$A$1:L$816,_xlfn.AGGREGATE(15,6,((Data!$C$1:$C$816=P$6)/(Data!$C$1:$C$816=P$6))*ROW(Data!$C$1:$C$816),ROW(P8)-ROW(P$6)),1)),"")</f>
        <v>BabyTV</v>
      </c>
      <c r="Q8" s="38"/>
      <c r="R8" s="38" t="str" cm="1">
        <f t="array" ref="R8">IFERROR(_xlfn.SINGLE(INDEX(Data!$A$1:M$816,_xlfn.AGGREGATE(15,6,((Data!$C$1:$C$816=R$6)/(Data!$C$1:$C$816=R$6))*ROW(Data!$C$1:$C$816),ROW(R8)-ROW(R$6)),1)),"")</f>
        <v>AccuWeather</v>
      </c>
      <c r="S8" s="38"/>
      <c r="T8" s="38" t="str" cm="1">
        <f t="array" ref="T8">IFERROR(_xlfn.SINGLE(INDEX(Data!$A$1:O$816,_xlfn.AGGREGATE(15,6,((Data!$C$1:$C$816=T$6)/(Data!$C$1:$C$816=T$6))*ROW(Data!$C$1:$C$816),ROW(T8)-ROW(T$6)),1)),"")</f>
        <v>BET Jams</v>
      </c>
      <c r="U8" s="38"/>
      <c r="V8" s="38" t="str" cm="1">
        <f t="array" ref="V8">IFERROR(_xlfn.SINGLE(INDEX(Data!$A$1:Q$816,_xlfn.AGGREGATE(15,6,((Data!$C$1:$C$816=V$6)/(Data!$C$1:$C$816=V$6))*ROW(Data!$C$1:$C$816),ROW(V8)-ROW(V$6)),1)),"")</f>
        <v>A3 Series</v>
      </c>
      <c r="W8" s="38"/>
      <c r="X8" s="38" t="str" cm="1">
        <f t="array" ref="X8">IFERROR(_xlfn.SINGLE(INDEX(Data!$A$1:S$816,_xlfn.AGGREGATE(15,6,((Data!$C$1:$C$816=X$6)/(Data!$C$1:$C$816=X$6))*ROW(Data!$C$1:$C$816),ROW(X8)-ROW(X$6)),1)),"")</f>
        <v>Benfica TV</v>
      </c>
      <c r="Y8" s="38"/>
      <c r="Z8" s="38" t="str" cm="1">
        <f t="array" ref="Z8">IFERROR(_xlfn.SINGLE(INDEX(Data!$A$1:U$816,_xlfn.AGGREGATE(15,6,((Data!$C$1:$C$816=Z$6)/(Data!$C$1:$C$816=Z$6))*ROW(Data!$C$1:$C$816),ROW(Z8)-ROW(Z$6)),1)),"")</f>
        <v>Frndly TV: DVR Classic</v>
      </c>
    </row>
    <row r="9" spans="1:26" ht="24" x14ac:dyDescent="0.35">
      <c r="A9" s="38"/>
      <c r="B9" s="38" t="str" cm="1">
        <f t="array" ref="B9">IFERROR(_xlfn.SINGLE(INDEX(Data!A$1:$A$816,_xlfn.AGGREGATE(15,6,((Data!$C$1:$C$816=B$6)/(Data!$C$1:$C$816=B$6))*ROW(Data!$C$1:$C$816),ROW(B9)-ROW(B$6)),1)),"")</f>
        <v>CW</v>
      </c>
      <c r="C9" s="38"/>
      <c r="D9" s="38" t="str" cm="1">
        <f t="array" ref="D9">IFERROR(_xlfn.SINGLE(INDEX(Data!$A$1:C$816,_xlfn.AGGREGATE(15,6,((Data!$C$1:$C$816=D$6)/(Data!$C$1:$C$816=D$6))*ROW(Data!$C$1:$C$816),ROW(D9)-ROW(D$6)),1)),"")</f>
        <v>Aspire</v>
      </c>
      <c r="E9" s="38"/>
      <c r="F9" s="38" t="str" cm="1">
        <f t="array" ref="F9">IFERROR(_xlfn.SINGLE(INDEX(Data!$A$1:E$816,_xlfn.AGGREGATE(15,6,((Data!$C$1:$C$816=F$6)/(Data!$C$1:$C$816=F$6))*ROW(Data!$C$1:$C$816),ROW(F9)-ROW(F$6)),1)),"")</f>
        <v>Bein Laliga</v>
      </c>
      <c r="G9" s="38"/>
      <c r="H9" s="38" t="str" cm="1">
        <f t="array" ref="H9">IFERROR(_xlfn.SINGLE(INDEX(Data!$A$1:G$816,_xlfn.AGGREGATE(15,6,((Data!$C$1:$C$816=H$6)/(Data!$C$1:$C$816=H$6))*ROW(Data!$C$1:$C$816),ROW(H9)-ROW(H$6)),1)),"")</f>
        <v>Altitude Sports</v>
      </c>
      <c r="I9" s="38"/>
      <c r="J9" s="38" t="str" cm="1">
        <f t="array" ref="J9">IFERROR(_xlfn.SINGLE(INDEX(Data!$A$1:W$816,_xlfn.AGGREGATE(15,6,((Data!$C$1:$C$816=J$6)/(Data!$C$1:$C$816=J$6))*ROW(Data!$C$1:$C$816),ROW(J9)-ROW(J$6)),1)),"")</f>
        <v>A Wealth of Entertainment</v>
      </c>
      <c r="K9" s="38"/>
      <c r="L9" s="38" t="str" cm="1">
        <f t="array" ref="L9">IFERROR(_xlfn.SINGLE(INDEX(Data!$A$1:I$816,_xlfn.AGGREGATE(15,6,((Data!$C$1:$C$816=L$6)/(Data!$C$1:$C$816=L$6))*ROW(Data!$C$1:$C$816),ROW(L9)-ROW(L$6)),1)),"")</f>
        <v>Cine EstrellaTV</v>
      </c>
      <c r="M9" s="38">
        <v>3</v>
      </c>
      <c r="N9" s="38" t="str" cm="1">
        <f t="array" ref="N9">IFERROR(_xlfn.SINGLE(INDEX(Data!$A$1:Y$816,_xlfn.AGGREGATE(15,6,((Data!$C$1:$C$816=N$6)/(Data!$C$1:$C$816=N$6))*ROW(Data!$C$1:$C$816),ROW(N9)-ROW(N$6)),1)),"")</f>
        <v>Cinemax</v>
      </c>
      <c r="O9" s="38"/>
      <c r="P9" s="38" t="str" cm="1">
        <f t="array" ref="P9">IFERROR(_xlfn.SINGLE(INDEX(Data!$A$1:L$816,_xlfn.AGGREGATE(15,6,((Data!$C$1:$C$816=P$6)/(Data!$C$1:$C$816=P$6))*ROW(Data!$C$1:$C$816),ROW(P9)-ROW(P$6)),1)),"")</f>
        <v>BabyTV Español</v>
      </c>
      <c r="Q9" s="38"/>
      <c r="R9" s="38" t="str" cm="1">
        <f t="array" ref="R9">IFERROR(_xlfn.SINGLE(INDEX(Data!$A$1:M$816,_xlfn.AGGREGATE(15,6,((Data!$C$1:$C$816=R$6)/(Data!$C$1:$C$816=R$6))*ROW(Data!$C$1:$C$816),ROW(R9)-ROW(R$6)),1)),"")</f>
        <v>AfricaNews</v>
      </c>
      <c r="S9" s="38"/>
      <c r="T9" s="38" t="str" cm="1">
        <f t="array" ref="T9">IFERROR(_xlfn.SINGLE(INDEX(Data!$A$1:O$816,_xlfn.AGGREGATE(15,6,((Data!$C$1:$C$816=T$6)/(Data!$C$1:$C$816=T$6))*ROW(Data!$C$1:$C$816),ROW(T9)-ROW(T$6)),1)),"")</f>
        <v>BET Soul</v>
      </c>
      <c r="U9" s="38"/>
      <c r="V9" s="38" t="str" cm="1">
        <f t="array" ref="V9">IFERROR(_xlfn.SINGLE(INDEX(Data!$A$1:Q$816,_xlfn.AGGREGATE(15,6,((Data!$C$1:$C$816=V$6)/(Data!$C$1:$C$816=V$6))*ROW(Data!$C$1:$C$816),ROW(V9)-ROW(V$6)),1)),"")</f>
        <v>A3Cine</v>
      </c>
      <c r="W9" s="38"/>
      <c r="X9" s="38" t="str" cm="1">
        <f t="array" ref="X9">IFERROR(_xlfn.SINGLE(INDEX(Data!$A$1:S$816,_xlfn.AGGREGATE(15,6,((Data!$C$1:$C$816=X$6)/(Data!$C$1:$C$816=X$6))*ROW(Data!$C$1:$C$816),ROW(X9)-ROW(X$6)),1)),"")</f>
        <v>CTS</v>
      </c>
      <c r="Y9" s="38"/>
      <c r="Z9" s="38" t="str" cm="1">
        <f t="array" ref="Z9">IFERROR(_xlfn.SINGLE(INDEX(Data!$A$1:U$816,_xlfn.AGGREGATE(15,6,((Data!$C$1:$C$816=Z$6)/(Data!$C$1:$C$816=Z$6))*ROW(Data!$C$1:$C$816),ROW(Z9)-ROW(Z$6)),1)),"")</f>
        <v>Frndly TV: DVR Premium</v>
      </c>
    </row>
    <row r="10" spans="1:26" ht="24" x14ac:dyDescent="0.35">
      <c r="A10" s="38">
        <v>1</v>
      </c>
      <c r="B10" s="38" t="str" cm="1">
        <f t="array" ref="B10">IFERROR(_xlfn.SINGLE(INDEX(Data!A$1:$A$816,_xlfn.AGGREGATE(15,6,((Data!$C$1:$C$816=B$6)/(Data!$C$1:$C$816=B$6))*ROW(Data!$C$1:$C$816),ROW(B10)-ROW(B$6)),1)),"")</f>
        <v>FOX</v>
      </c>
      <c r="C10" s="38"/>
      <c r="D10" s="38" t="str" cm="1">
        <f t="array" ref="D10">IFERROR(_xlfn.SINGLE(INDEX(Data!$A$1:C$816,_xlfn.AGGREGATE(15,6,((Data!$C$1:$C$816=D$6)/(Data!$C$1:$C$816=D$6))*ROW(Data!$C$1:$C$816),ROW(D10)-ROW(D$6)),1)),"")</f>
        <v>At Home with Family Handyman</v>
      </c>
      <c r="E10" s="38"/>
      <c r="F10" s="38" t="str" cm="1">
        <f t="array" ref="F10">IFERROR(_xlfn.SINGLE(INDEX(Data!$A$1:E$816,_xlfn.AGGREGATE(15,6,((Data!$C$1:$C$816=F$6)/(Data!$C$1:$C$816=F$6))*ROW(Data!$C$1:$C$816),ROW(F10)-ROW(F$6)),1)),"")</f>
        <v>Bein Sports</v>
      </c>
      <c r="G10" s="38"/>
      <c r="H10" s="38" t="str" cm="1">
        <f t="array" ref="H10">IFERROR(_xlfn.SINGLE(INDEX(Data!$A$1:G$816,_xlfn.AGGREGATE(15,6,((Data!$C$1:$C$816=H$6)/(Data!$C$1:$C$816=H$6))*ROW(Data!$C$1:$C$816),ROW(H10)-ROW(H$6)),1)),"")</f>
        <v>AT&amp;T SportsNet Pittsburgh</v>
      </c>
      <c r="I10" s="38">
        <v>2</v>
      </c>
      <c r="J10" s="38" t="str" cm="1">
        <f t="array" ref="J10">IFERROR(_xlfn.SINGLE(INDEX(Data!$A$1:W$816,_xlfn.AGGREGATE(15,6,((Data!$C$1:$C$816=J$6)/(Data!$C$1:$C$816=J$6))*ROW(Data!$C$1:$C$816),ROW(J10)-ROW(J$6)),1)),"")</f>
        <v>A&amp;E</v>
      </c>
      <c r="K10" s="38"/>
      <c r="L10" s="38" t="str" cm="1">
        <f t="array" ref="L10">IFERROR(_xlfn.SINGLE(INDEX(Data!$A$1:I$816,_xlfn.AGGREGATE(15,6,((Data!$C$1:$C$816=L$6)/(Data!$C$1:$C$816=L$6))*ROW(Data!$C$1:$C$816),ROW(L10)-ROW(L$6)),1)),"")</f>
        <v>Cine Life</v>
      </c>
      <c r="M10" s="38"/>
      <c r="N10" s="38" t="str" cm="1">
        <f t="array" ref="N10">IFERROR(_xlfn.SINGLE(INDEX(Data!$A$1:Y$816,_xlfn.AGGREGATE(15,6,((Data!$C$1:$C$816=N$6)/(Data!$C$1:$C$816=N$6))*ROW(Data!$C$1:$C$816),ROW(N10)-ROW(N$6)),1)),"")</f>
        <v>Cinemax Actionmax</v>
      </c>
      <c r="O10" s="38"/>
      <c r="P10" s="38" t="str" cm="1">
        <f t="array" ref="P10">IFERROR(_xlfn.SINGLE(INDEX(Data!$A$1:L$816,_xlfn.AGGREGATE(15,6,((Data!$C$1:$C$816=P$6)/(Data!$C$1:$C$816=P$6))*ROW(Data!$C$1:$C$816),ROW(P10)-ROW(P$6)),1)),"")</f>
        <v>Boomerang</v>
      </c>
      <c r="Q10" s="38"/>
      <c r="R10" s="38" t="str" cm="1">
        <f t="array" ref="R10">IFERROR(_xlfn.SINGLE(INDEX(Data!$A$1:M$816,_xlfn.AGGREGATE(15,6,((Data!$C$1:$C$816=R$6)/(Data!$C$1:$C$816=R$6))*ROW(Data!$C$1:$C$816),ROW(R10)-ROW(R$6)),1)),"")</f>
        <v>BBC World News</v>
      </c>
      <c r="S10" s="38"/>
      <c r="T10" s="38" t="str" cm="1">
        <f t="array" ref="T10">IFERROR(_xlfn.SINGLE(INDEX(Data!$A$1:O$816,_xlfn.AGGREGATE(15,6,((Data!$C$1:$C$816=T$6)/(Data!$C$1:$C$816=T$6))*ROW(Data!$C$1:$C$816),ROW(T10)-ROW(T$6)),1)),"")</f>
        <v>ClubbingTV</v>
      </c>
      <c r="U10" s="38"/>
      <c r="V10" s="38" t="str" cm="1">
        <f t="array" ref="V10">IFERROR(_xlfn.SINGLE(INDEX(Data!$A$1:Q$816,_xlfn.AGGREGATE(15,6,((Data!$C$1:$C$816=V$6)/(Data!$C$1:$C$816=V$6))*ROW(Data!$C$1:$C$816),ROW(V10)-ROW(V$6)),1)),"")</f>
        <v>Altres Series</v>
      </c>
      <c r="W10" s="38"/>
      <c r="X10" s="38" t="str" cm="1">
        <f t="array" ref="X10">IFERROR(_xlfn.SINGLE(INDEX(Data!$A$1:S$816,_xlfn.AGGREGATE(15,6,((Data!$C$1:$C$816=X$6)/(Data!$C$1:$C$816=X$6))*ROW(Data!$C$1:$C$816),ROW(X10)-ROW(X$6)),1)),"")</f>
        <v>CubaMax</v>
      </c>
      <c r="Y10" s="38"/>
      <c r="Z10" s="38" t="str" cm="1">
        <f t="array" ref="Z10">IFERROR(_xlfn.SINGLE(INDEX(Data!$A$1:U$816,_xlfn.AGGREGATE(15,6,((Data!$C$1:$C$816=Z$6)/(Data!$C$1:$C$816=Z$6))*ROW(Data!$C$1:$C$816),ROW(Z10)-ROW(Z$6)),1)),"")</f>
        <v>Fubo TV: Cloud DVR 1000</v>
      </c>
    </row>
    <row r="11" spans="1:26" ht="24" x14ac:dyDescent="0.35">
      <c r="A11" s="38"/>
      <c r="B11" s="38" t="str" cm="1">
        <f t="array" ref="B11">IFERROR(_xlfn.SINGLE(INDEX(Data!A$1:$A$816,_xlfn.AGGREGATE(15,6,((Data!$C$1:$C$816=B$6)/(Data!$C$1:$C$816=B$6))*ROW(Data!$C$1:$C$816),ROW(B11)-ROW(B$6)),1)),"")</f>
        <v>MyNetworkTV</v>
      </c>
      <c r="C11" s="38"/>
      <c r="D11" s="38" t="str" cm="1">
        <f t="array" ref="D11">IFERROR(_xlfn.SINGLE(INDEX(Data!$A$1:C$816,_xlfn.AGGREGATE(15,6,((Data!$C$1:$C$816=D$6)/(Data!$C$1:$C$816=D$6))*ROW(Data!$C$1:$C$816),ROW(D11)-ROW(D$6)),1)),"")</f>
        <v>AWE International</v>
      </c>
      <c r="E11" s="38"/>
      <c r="F11" s="38" t="str" cm="1">
        <f t="array" ref="F11">IFERROR(_xlfn.SINGLE(INDEX(Data!$A$1:E$816,_xlfn.AGGREGATE(15,6,((Data!$C$1:$C$816=F$6)/(Data!$C$1:$C$816=F$6))*ROW(Data!$C$1:$C$816),ROW(F11)-ROW(F$6)),1)),"")</f>
        <v>Bein Sports Connect</v>
      </c>
      <c r="G11" s="38"/>
      <c r="H11" s="38" t="str" cm="1">
        <f t="array" ref="H11">IFERROR(_xlfn.SINGLE(INDEX(Data!$A$1:G$816,_xlfn.AGGREGATE(15,6,((Data!$C$1:$C$816=H$6)/(Data!$C$1:$C$816=H$6))*ROW(Data!$C$1:$C$816),ROW(H11)-ROW(H$6)),1)),"")</f>
        <v>AT&amp;T SportsNet Rocky Mountain</v>
      </c>
      <c r="I11" s="38"/>
      <c r="J11" s="38" t="str" cm="1">
        <f t="array" ref="J11">IFERROR(_xlfn.SINGLE(INDEX(Data!$A$1:W$816,_xlfn.AGGREGATE(15,6,((Data!$C$1:$C$816=J$6)/(Data!$C$1:$C$816=J$6))*ROW(Data!$C$1:$C$816),ROW(J11)-ROW(J$6)),1)),"")</f>
        <v>Acorn</v>
      </c>
      <c r="K11" s="38"/>
      <c r="L11" s="38" t="str" cm="1">
        <f t="array" ref="L11">IFERROR(_xlfn.SINGLE(INDEX(Data!$A$1:I$816,_xlfn.AGGREGATE(15,6,((Data!$C$1:$C$816=L$6)/(Data!$C$1:$C$816=L$6))*ROW(Data!$C$1:$C$816),ROW(L11)-ROW(L$6)),1)),"")</f>
        <v>CineFest</v>
      </c>
      <c r="M11" s="38"/>
      <c r="N11" s="38" t="str" cm="1">
        <f t="array" ref="N11">IFERROR(_xlfn.SINGLE(INDEX(Data!$A$1:Y$816,_xlfn.AGGREGATE(15,6,((Data!$C$1:$C$816=N$6)/(Data!$C$1:$C$816=N$6))*ROW(Data!$C$1:$C$816),ROW(N11)-ROW(N$6)),1)),"")</f>
        <v>Cinemax Latino</v>
      </c>
      <c r="O11" s="38">
        <v>3</v>
      </c>
      <c r="P11" s="38" t="str" cm="1">
        <f t="array" ref="P11">IFERROR(_xlfn.SINGLE(INDEX(Data!$A$1:L$816,_xlfn.AGGREGATE(15,6,((Data!$C$1:$C$816=P$6)/(Data!$C$1:$C$816=P$6))*ROW(Data!$C$1:$C$816),ROW(P11)-ROW(P$6)),1)),"")</f>
        <v>Cartoon Network</v>
      </c>
      <c r="Q11" s="38"/>
      <c r="R11" s="38" t="str" cm="1">
        <f t="array" ref="R11">IFERROR(_xlfn.SINGLE(INDEX(Data!$A$1:M$816,_xlfn.AGGREGATE(15,6,((Data!$C$1:$C$816=R$6)/(Data!$C$1:$C$816=R$6))*ROW(Data!$C$1:$C$816),ROW(R11)-ROW(R$6)),1)),"")</f>
        <v>Bloomberg Quicktake</v>
      </c>
      <c r="S11" s="38">
        <v>3</v>
      </c>
      <c r="T11" s="38" t="str" cm="1">
        <f t="array" ref="T11">IFERROR(_xlfn.SINGLE(INDEX(Data!$A$1:O$816,_xlfn.AGGREGATE(15,6,((Data!$C$1:$C$816=T$6)/(Data!$C$1:$C$816=T$6))*ROW(Data!$C$1:$C$816),ROW(T11)-ROW(T$6)),1)),"")</f>
        <v>CMT</v>
      </c>
      <c r="U11" s="38"/>
      <c r="V11" s="38" t="str" cm="1">
        <f t="array" ref="V11">IFERROR(_xlfn.SINGLE(INDEX(Data!$A$1:Q$816,_xlfn.AGGREGATE(15,6,((Data!$C$1:$C$816=V$6)/(Data!$C$1:$C$816=V$6))*ROW(Data!$C$1:$C$816),ROW(V11)-ROW(V$6)),1)),"")</f>
        <v>Antena 3</v>
      </c>
      <c r="W11" s="38"/>
      <c r="X11" s="38" t="str" cm="1">
        <f t="array" ref="X11">IFERROR(_xlfn.SINGLE(INDEX(Data!$A$1:S$816,_xlfn.AGGREGATE(15,6,((Data!$C$1:$C$816=X$6)/(Data!$C$1:$C$816=X$6))*ROW(Data!$C$1:$C$816),ROW(X11)-ROW(X$6)),1)),"")</f>
        <v>Dominican View</v>
      </c>
      <c r="Y11" s="38"/>
      <c r="Z11" s="38" t="str" cm="1">
        <f t="array" ref="Z11">IFERROR(_xlfn.SINGLE(INDEX(Data!$A$1:U$816,_xlfn.AGGREGATE(15,6,((Data!$C$1:$C$816=Z$6)/(Data!$C$1:$C$816=Z$6))*ROW(Data!$C$1:$C$816),ROW(Z11)-ROW(Z$6)),1)),"")</f>
        <v>Fubo TV: Cloud DVR 250</v>
      </c>
    </row>
    <row r="12" spans="1:26" ht="36" x14ac:dyDescent="0.35">
      <c r="A12" s="38">
        <v>1</v>
      </c>
      <c r="B12" s="38" t="str" cm="1">
        <f t="array" ref="B12">IFERROR(_xlfn.SINGLE(INDEX(Data!A$1:$A$816,_xlfn.AGGREGATE(15,6,((Data!$C$1:$C$816=B$6)/(Data!$C$1:$C$816=B$6))*ROW(Data!$C$1:$C$816),ROW(B12)-ROW(B$6)),1)),"")</f>
        <v>NBC</v>
      </c>
      <c r="C12" s="38"/>
      <c r="D12" s="38" t="str" cm="1">
        <f t="array" ref="D12">IFERROR(_xlfn.SINGLE(INDEX(Data!$A$1:C$816,_xlfn.AGGREGATE(15,6,((Data!$C$1:$C$816=D$6)/(Data!$C$1:$C$816=D$6))*ROW(Data!$C$1:$C$816),ROW(D12)-ROW(D$6)),1)),"")</f>
        <v>AWE Plus</v>
      </c>
      <c r="E12" s="38"/>
      <c r="F12" s="38" t="str" cm="1">
        <f t="array" ref="F12">IFERROR(_xlfn.SINGLE(INDEX(Data!$A$1:E$816,_xlfn.AGGREGATE(15,6,((Data!$C$1:$C$816=F$6)/(Data!$C$1:$C$816=F$6))*ROW(Data!$C$1:$C$816),ROW(F12)-ROW(F$6)),1)),"")</f>
        <v>Bein Sports Espanol</v>
      </c>
      <c r="G12" s="38"/>
      <c r="H12" s="38" t="str" cm="1">
        <f t="array" ref="H12">IFERROR(_xlfn.SINGLE(INDEX(Data!$A$1:G$816,_xlfn.AGGREGATE(15,6,((Data!$C$1:$C$816=H$6)/(Data!$C$1:$C$816=H$6))*ROW(Data!$C$1:$C$816),ROW(H12)-ROW(H$6)),1)),"")</f>
        <v>AT&amp;T SportsNet Rocky Mountain HD</v>
      </c>
      <c r="I12" s="38"/>
      <c r="J12" s="38" t="str" cm="1">
        <f t="array" ref="J12">IFERROR(_xlfn.SINGLE(INDEX(Data!$A$1:W$816,_xlfn.AGGREGATE(15,6,((Data!$C$1:$C$816=J$6)/(Data!$C$1:$C$816=J$6))*ROW(Data!$C$1:$C$816),ROW(J12)-ROW(J$6)),1)),"")</f>
        <v>ALLBLK</v>
      </c>
      <c r="K12" s="38"/>
      <c r="L12" s="38" t="str" cm="1">
        <f t="array" ref="L12">IFERROR(_xlfn.SINGLE(INDEX(Data!$A$1:I$816,_xlfn.AGGREGATE(15,6,((Data!$C$1:$C$816=L$6)/(Data!$C$1:$C$816=L$6))*ROW(Data!$C$1:$C$816),ROW(L12)-ROW(L$6)),1)),"")</f>
        <v>Cinemoi</v>
      </c>
      <c r="M12" s="38"/>
      <c r="N12" s="38" t="str" cm="1">
        <f t="array" ref="N12">IFERROR(_xlfn.SINGLE(INDEX(Data!$A$1:Y$816,_xlfn.AGGREGATE(15,6,((Data!$C$1:$C$816=N$6)/(Data!$C$1:$C$816=N$6))*ROW(Data!$C$1:$C$816),ROW(N12)-ROW(N$6)),1)),"")</f>
        <v>HBO</v>
      </c>
      <c r="O12" s="38"/>
      <c r="P12" s="38" t="str" cm="1">
        <f t="array" ref="P12">IFERROR(_xlfn.SINGLE(INDEX(Data!$A$1:L$816,_xlfn.AGGREGATE(15,6,((Data!$C$1:$C$816=P$6)/(Data!$C$1:$C$816=P$6))*ROW(Data!$C$1:$C$816),ROW(P12)-ROW(P$6)),1)),"")</f>
        <v>Con TV</v>
      </c>
      <c r="Q12" s="38"/>
      <c r="R12" s="38" t="str" cm="1">
        <f t="array" ref="R12">IFERROR(_xlfn.SINGLE(INDEX(Data!$A$1:M$816,_xlfn.AGGREGATE(15,6,((Data!$C$1:$C$816=R$6)/(Data!$C$1:$C$816=R$6))*ROW(Data!$C$1:$C$816),ROW(R12)-ROW(R$6)),1)),"")</f>
        <v>Bloomberg TV</v>
      </c>
      <c r="S12" s="38"/>
      <c r="T12" s="38" t="str" cm="1">
        <f t="array" ref="T12">IFERROR(_xlfn.SINGLE(INDEX(Data!$A$1:O$816,_xlfn.AGGREGATE(15,6,((Data!$C$1:$C$816=T$6)/(Data!$C$1:$C$816=T$6))*ROW(Data!$C$1:$C$816),ROW(T12)-ROW(T$6)),1)),"")</f>
        <v>CMT Music</v>
      </c>
      <c r="U12" s="38"/>
      <c r="V12" s="38" t="str" cm="1">
        <f t="array" ref="V12">IFERROR(_xlfn.SINGLE(INDEX(Data!$A$1:Q$816,_xlfn.AGGREGATE(15,6,((Data!$C$1:$C$816=V$6)/(Data!$C$1:$C$816=V$6))*ROW(Data!$C$1:$C$816),ROW(V12)-ROW(V$6)),1)),"")</f>
        <v>Atrecine</v>
      </c>
      <c r="W12" s="38"/>
      <c r="X12" s="38" t="str" cm="1">
        <f t="array" ref="X12">IFERROR(_xlfn.SINGLE(INDEX(Data!$A$1:S$816,_xlfn.AGGREGATE(15,6,((Data!$C$1:$C$816=X$6)/(Data!$C$1:$C$816=X$6))*ROW(Data!$C$1:$C$816),ROW(X12)-ROW(X$6)),1)),"")</f>
        <v>EBS</v>
      </c>
      <c r="Y12" s="38"/>
      <c r="Z12" s="38" t="str" cm="1">
        <f t="array" ref="Z12">IFERROR(_xlfn.SINGLE(INDEX(Data!$A$1:U$816,_xlfn.AGGREGATE(15,6,((Data!$C$1:$C$816=Z$6)/(Data!$C$1:$C$816=Z$6))*ROW(Data!$C$1:$C$816),ROW(Z12)-ROW(Z$6)),1)),"")</f>
        <v>Fubo TV: Family Share</v>
      </c>
    </row>
    <row r="13" spans="1:26" ht="24" x14ac:dyDescent="0.35">
      <c r="A13" s="38"/>
      <c r="B13" s="38" t="str" cm="1">
        <f t="array" ref="B13">IFERROR(_xlfn.SINGLE(INDEX(Data!A$1:$A$816,_xlfn.AGGREGATE(15,6,((Data!$C$1:$C$816=B$6)/(Data!$C$1:$C$816=B$6))*ROW(Data!$C$1:$C$816),ROW(B13)-ROW(B$6)),1)),"")</f>
        <v>PBS</v>
      </c>
      <c r="C13" s="38">
        <v>1</v>
      </c>
      <c r="D13" s="38" t="str" cm="1">
        <f t="array" ref="D13">IFERROR(_xlfn.SINGLE(INDEX(Data!$A$1:C$816,_xlfn.AGGREGATE(15,6,((Data!$C$1:$C$816=D$6)/(Data!$C$1:$C$816=D$6))*ROW(Data!$C$1:$C$816),ROW(D13)-ROW(D$6)),1)),"")</f>
        <v>Bravo</v>
      </c>
      <c r="E13" s="38"/>
      <c r="F13" s="38" t="str" cm="1">
        <f t="array" ref="F13">IFERROR(_xlfn.SINGLE(INDEX(Data!$A$1:E$816,_xlfn.AGGREGATE(15,6,((Data!$C$1:$C$816=F$6)/(Data!$C$1:$C$816=F$6))*ROW(Data!$C$1:$C$816),ROW(F13)-ROW(F$6)),1)),"")</f>
        <v>Bein Sports Xtra</v>
      </c>
      <c r="G13" s="38"/>
      <c r="H13" s="38" t="str" cm="1">
        <f t="array" ref="H13">IFERROR(_xlfn.SINGLE(INDEX(Data!$A$1:G$816,_xlfn.AGGREGATE(15,6,((Data!$C$1:$C$816=H$6)/(Data!$C$1:$C$816=H$6))*ROW(Data!$C$1:$C$816),ROW(H13)-ROW(H$6)),1)),"")</f>
        <v>AT&amp;T SportsNet Southwest</v>
      </c>
      <c r="I13" s="38"/>
      <c r="J13" s="38" t="str" cm="1">
        <f t="array" ref="J13">IFERROR(_xlfn.SINGLE(INDEX(Data!$A$1:W$816,_xlfn.AGGREGATE(15,6,((Data!$C$1:$C$816=J$6)/(Data!$C$1:$C$816=J$6))*ROW(Data!$C$1:$C$816),ROW(J13)-ROW(J$6)),1)),"")</f>
        <v>AMC</v>
      </c>
      <c r="K13" s="38"/>
      <c r="L13" s="38" t="str" cm="1">
        <f t="array" ref="L13">IFERROR(_xlfn.SINGLE(INDEX(Data!$A$1:I$816,_xlfn.AGGREGATE(15,6,((Data!$C$1:$C$816=L$6)/(Data!$C$1:$C$816=L$6))*ROW(Data!$C$1:$C$816),ROW(L13)-ROW(L$6)),1)),"")</f>
        <v>Dove Family Movies</v>
      </c>
      <c r="M13" s="38"/>
      <c r="N13" s="38" t="str" cm="1">
        <f t="array" ref="N13">IFERROR(_xlfn.SINGLE(INDEX(Data!$A$1:Y$816,_xlfn.AGGREGATE(15,6,((Data!$C$1:$C$816=N$6)/(Data!$C$1:$C$816=N$6))*ROW(Data!$C$1:$C$816),ROW(N13)-ROW(N$6)),1)),"")</f>
        <v>HBO Comedy</v>
      </c>
      <c r="O13" s="38"/>
      <c r="P13" s="38" t="str" cm="1">
        <f t="array" ref="P13">IFERROR(_xlfn.SINGLE(INDEX(Data!$A$1:L$816,_xlfn.AGGREGATE(15,6,((Data!$C$1:$C$816=P$6)/(Data!$C$1:$C$816=P$6))*ROW(Data!$C$1:$C$816),ROW(P13)-ROW(P$6)),1)),"")</f>
        <v>Discovery Family</v>
      </c>
      <c r="Q13" s="38"/>
      <c r="R13" s="38" t="str" cm="1">
        <f t="array" ref="R13">IFERROR(_xlfn.SINGLE(INDEX(Data!$A$1:M$816,_xlfn.AGGREGATE(15,6,((Data!$C$1:$C$816=R$6)/(Data!$C$1:$C$816=R$6))*ROW(Data!$C$1:$C$816),ROW(R13)-ROW(R$6)),1)),"")</f>
        <v>Bloomberg+</v>
      </c>
      <c r="S13" s="38"/>
      <c r="T13" s="38" t="str" cm="1">
        <f t="array" ref="T13">IFERROR(_xlfn.SINGLE(INDEX(Data!$A$1:O$816,_xlfn.AGGREGATE(15,6,((Data!$C$1:$C$816=T$6)/(Data!$C$1:$C$816=T$6))*ROW(Data!$C$1:$C$816),ROW(T13)-ROW(T$6)),1)),"")</f>
        <v>FM</v>
      </c>
      <c r="U13" s="38"/>
      <c r="V13" s="38" t="str" cm="1">
        <f t="array" ref="V13">IFERROR(_xlfn.SINGLE(INDEX(Data!$A$1:Q$816,_xlfn.AGGREGATE(15,6,((Data!$C$1:$C$816=V$6)/(Data!$C$1:$C$816=V$6))*ROW(Data!$C$1:$C$816),ROW(V13)-ROW(V$6)),1)),"")</f>
        <v>ATRES Player</v>
      </c>
      <c r="W13" s="38"/>
      <c r="X13" s="38" t="str" cm="1">
        <f t="array" ref="X13">IFERROR(_xlfn.SINGLE(INDEX(Data!$A$1:S$816,_xlfn.AGGREGATE(15,6,((Data!$C$1:$C$816=X$6)/(Data!$C$1:$C$816=X$6))*ROW(Data!$C$1:$C$816),ROW(X13)-ROW(X$6)),1)),"")</f>
        <v>Eros Now</v>
      </c>
      <c r="Y13" s="38"/>
      <c r="Z13" s="38" t="str" cm="1">
        <f t="array" ref="Z13">IFERROR(_xlfn.SINGLE(INDEX(Data!$A$1:U$816,_xlfn.AGGREGATE(15,6,((Data!$C$1:$C$816=Z$6)/(Data!$C$1:$C$816=Z$6))*ROW(Data!$C$1:$C$816),ROW(Z13)-ROW(Z$6)),1)),"")</f>
        <v>Fubo TV: Family Share Max</v>
      </c>
    </row>
    <row r="14" spans="1:26" ht="36" x14ac:dyDescent="0.35">
      <c r="A14" s="38"/>
      <c r="B14" s="38" t="str" cm="1">
        <f t="array" ref="B14">IFERROR(_xlfn.SINGLE(INDEX(Data!A$1:$A$816,_xlfn.AGGREGATE(15,6,((Data!$C$1:$C$816=B$6)/(Data!$C$1:$C$816=B$6))*ROW(Data!$C$1:$C$816),ROW(B14)-ROW(B$6)),1)),"")</f>
        <v/>
      </c>
      <c r="C14" s="38"/>
      <c r="D14" s="38" t="str" cm="1">
        <f t="array" ref="D14">IFERROR(_xlfn.SINGLE(INDEX(Data!$A$1:C$816,_xlfn.AGGREGATE(15,6,((Data!$C$1:$C$816=D$6)/(Data!$C$1:$C$816=D$6))*ROW(Data!$C$1:$C$816),ROW(D14)-ROW(D$6)),1)),"")</f>
        <v>Business Rockstar</v>
      </c>
      <c r="E14" s="38"/>
      <c r="F14" s="38" t="str" cm="1">
        <f t="array" ref="F14">IFERROR(_xlfn.SINGLE(INDEX(Data!$A$1:E$816,_xlfn.AGGREGATE(15,6,((Data!$C$1:$C$816=F$6)/(Data!$C$1:$C$816=F$6))*ROW(Data!$C$1:$C$816),ROW(F14)-ROW(F$6)),1)),"")</f>
        <v>BeIN Sports Xtra En Espanol</v>
      </c>
      <c r="G14" s="38"/>
      <c r="H14" s="38" t="str" cm="1">
        <f t="array" ref="H14">IFERROR(_xlfn.SINGLE(INDEX(Data!$A$1:G$816,_xlfn.AGGREGATE(15,6,((Data!$C$1:$C$816=H$6)/(Data!$C$1:$C$816=H$6))*ROW(Data!$C$1:$C$816),ROW(H14)-ROW(H$6)),1)),"")</f>
        <v>Bally Sports Arizona</v>
      </c>
      <c r="I14" s="38"/>
      <c r="J14" s="38" t="str" cm="1">
        <f t="array" ref="J14">IFERROR(_xlfn.SINGLE(INDEX(Data!$A$1:W$816,_xlfn.AGGREGATE(15,6,((Data!$C$1:$C$816=J$6)/(Data!$C$1:$C$816=J$6))*ROW(Data!$C$1:$C$816),ROW(J14)-ROW(J$6)),1)),"")</f>
        <v>American Heroes</v>
      </c>
      <c r="K14" s="38"/>
      <c r="L14" s="38" t="str" cm="1">
        <f t="array" ref="L14">IFERROR(_xlfn.SINGLE(INDEX(Data!$A$1:I$816,_xlfn.AGGREGATE(15,6,((Data!$C$1:$C$816=L$6)/(Data!$C$1:$C$816=L$6))*ROW(Data!$C$1:$C$816),ROW(L14)-ROW(L$6)),1)),"")</f>
        <v>Family Movie Classics</v>
      </c>
      <c r="M14" s="38"/>
      <c r="N14" s="38" t="str" cm="1">
        <f t="array" ref="N14">IFERROR(_xlfn.SINGLE(INDEX(Data!$A$1:Y$816,_xlfn.AGGREGATE(15,6,((Data!$C$1:$C$816=N$6)/(Data!$C$1:$C$816=N$6))*ROW(Data!$C$1:$C$816),ROW(N14)-ROW(N$6)),1)),"")</f>
        <v>HBO Family</v>
      </c>
      <c r="O14" s="38">
        <v>2</v>
      </c>
      <c r="P14" s="38" t="str" cm="1">
        <f t="array" ref="P14">IFERROR(_xlfn.SINGLE(INDEX(Data!$A$1:L$816,_xlfn.AGGREGATE(15,6,((Data!$C$1:$C$816=P$6)/(Data!$C$1:$C$816=P$6))*ROW(Data!$C$1:$C$816),ROW(P14)-ROW(P$6)),1)),"")</f>
        <v>Disney Channel</v>
      </c>
      <c r="Q14" s="38"/>
      <c r="R14" s="38" t="str" cm="1">
        <f t="array" ref="R14">IFERROR(_xlfn.SINGLE(INDEX(Data!$A$1:M$816,_xlfn.AGGREGATE(15,6,((Data!$C$1:$C$816=R$6)/(Data!$C$1:$C$816=R$6))*ROW(Data!$C$1:$C$816),ROW(R14)-ROW(R$6)),1)),"")</f>
        <v>CBS News Live</v>
      </c>
      <c r="S14" s="38"/>
      <c r="T14" s="38" t="str" cm="1">
        <f t="array" ref="T14">IFERROR(_xlfn.SINGLE(INDEX(Data!$A$1:O$816,_xlfn.AGGREGATE(15,6,((Data!$C$1:$C$816=T$6)/(Data!$C$1:$C$816=T$6))*ROW(Data!$C$1:$C$816),ROW(T14)-ROW(T$6)),1)),"")</f>
        <v>Fuse</v>
      </c>
      <c r="U14" s="38"/>
      <c r="V14" s="38" t="str" cm="1">
        <f t="array" ref="V14">IFERROR(_xlfn.SINGLE(INDEX(Data!$A$1:Q$816,_xlfn.AGGREGATE(15,6,((Data!$C$1:$C$816=V$6)/(Data!$C$1:$C$816=V$6))*ROW(Data!$C$1:$C$816),ROW(V14)-ROW(V$6)),1)),"")</f>
        <v>Bandamax</v>
      </c>
      <c r="W14" s="38"/>
      <c r="X14" s="38" t="str" cm="1">
        <f t="array" ref="X14">IFERROR(_xlfn.SINGLE(INDEX(Data!$A$1:S$816,_xlfn.AGGREGATE(15,6,((Data!$C$1:$C$816=X$6)/(Data!$C$1:$C$816=X$6))*ROW(Data!$C$1:$C$816),ROW(X14)-ROW(X$6)),1)),"")</f>
        <v>Film 24</v>
      </c>
      <c r="Y14" s="38"/>
      <c r="Z14" s="38" t="str" cm="1">
        <f t="array" ref="Z14">IFERROR(_xlfn.SINGLE(INDEX(Data!$A$1:U$816,_xlfn.AGGREGATE(15,6,((Data!$C$1:$C$816=Z$6)/(Data!$C$1:$C$816=Z$6))*ROW(Data!$C$1:$C$816),ROW(Z14)-ROW(Z$6)),1)),"")</f>
        <v>Fubo TV: Showtime + Starz + Epix</v>
      </c>
    </row>
    <row r="15" spans="1:26" ht="36" x14ac:dyDescent="0.35">
      <c r="A15" s="38"/>
      <c r="B15" s="38" t="str" cm="1">
        <f t="array" ref="B15">IFERROR(_xlfn.SINGLE(INDEX(Data!A$1:$A$816,_xlfn.AGGREGATE(15,6,((Data!$C$1:$C$816=B$6)/(Data!$C$1:$C$816=B$6))*ROW(Data!$C$1:$C$816),ROW(B15)-ROW(B$6)),1)),"")</f>
        <v/>
      </c>
      <c r="C15" s="38"/>
      <c r="D15" s="38" t="str" cm="1">
        <f t="array" ref="D15">IFERROR(_xlfn.SINGLE(INDEX(Data!$A$1:C$816,_xlfn.AGGREGATE(15,6,((Data!$C$1:$C$816=D$6)/(Data!$C$1:$C$816=D$6))*ROW(Data!$C$1:$C$816),ROW(D15)-ROW(D$6)),1)),"")</f>
        <v>Carbon TV</v>
      </c>
      <c r="E15" s="38"/>
      <c r="F15" s="38" t="str" cm="1">
        <f t="array" ref="F15">IFERROR(_xlfn.SINGLE(INDEX(Data!$A$1:E$816,_xlfn.AGGREGATE(15,6,((Data!$C$1:$C$816=F$6)/(Data!$C$1:$C$816=F$6))*ROW(Data!$C$1:$C$816),ROW(F15)-ROW(F$6)),1)),"")</f>
        <v>Billiard TV</v>
      </c>
      <c r="G15" s="38"/>
      <c r="H15" s="38" t="str" cm="1">
        <f t="array" ref="H15">IFERROR(_xlfn.SINGLE(INDEX(Data!$A$1:G$816,_xlfn.AGGREGATE(15,6,((Data!$C$1:$C$816=H$6)/(Data!$C$1:$C$816=H$6))*ROW(Data!$C$1:$C$816),ROW(H15)-ROW(H$6)),1)),"")</f>
        <v>Bally Sports Cincinnati</v>
      </c>
      <c r="I15" s="38"/>
      <c r="J15" s="38" t="str" cm="1">
        <f t="array" ref="J15">IFERROR(_xlfn.SINGLE(INDEX(Data!$A$1:W$816,_xlfn.AGGREGATE(15,6,((Data!$C$1:$C$816=J$6)/(Data!$C$1:$C$816=J$6))*ROW(Data!$C$1:$C$816),ROW(J15)-ROW(J$6)),1)),"")</f>
        <v>AXS TV</v>
      </c>
      <c r="K15" s="38"/>
      <c r="L15" s="38" t="str" cm="1">
        <f t="array" ref="L15">IFERROR(_xlfn.SINGLE(INDEX(Data!$A$1:I$816,_xlfn.AGGREGATE(15,6,((Data!$C$1:$C$816=L$6)/(Data!$C$1:$C$816=L$6))*ROW(Data!$C$1:$C$816),ROW(L15)-ROW(L$6)),1)),"")</f>
        <v>Fandor</v>
      </c>
      <c r="M15" s="38"/>
      <c r="N15" s="38" t="str" cm="1">
        <f t="array" ref="N15">IFERROR(_xlfn.SINGLE(INDEX(Data!$A$1:Y$816,_xlfn.AGGREGATE(15,6,((Data!$C$1:$C$816=N$6)/(Data!$C$1:$C$816=N$6))*ROW(Data!$C$1:$C$816),ROW(N15)-ROW(N$6)),1)),"")</f>
        <v>HBO Latino</v>
      </c>
      <c r="O15" s="38"/>
      <c r="P15" s="38" t="str" cm="1">
        <f t="array" ref="P15">IFERROR(_xlfn.SINGLE(INDEX(Data!$A$1:L$816,_xlfn.AGGREGATE(15,6,((Data!$C$1:$C$816=P$6)/(Data!$C$1:$C$816=P$6))*ROW(Data!$C$1:$C$816),ROW(P15)-ROW(P$6)),1)),"")</f>
        <v>Disney Junior</v>
      </c>
      <c r="Q15" s="38"/>
      <c r="R15" s="38" t="str" cm="1">
        <f t="array" ref="R15">IFERROR(_xlfn.SINGLE(INDEX(Data!$A$1:M$816,_xlfn.AGGREGATE(15,6,((Data!$C$1:$C$816=R$6)/(Data!$C$1:$C$816=R$6))*ROW(Data!$C$1:$C$816),ROW(R15)-ROW(R$6)),1)),"")</f>
        <v>CGTN</v>
      </c>
      <c r="S15" s="38"/>
      <c r="T15" s="38" t="str" cm="1">
        <f t="array" ref="T15">IFERROR(_xlfn.SINGLE(INDEX(Data!$A$1:O$816,_xlfn.AGGREGATE(15,6,((Data!$C$1:$C$816=T$6)/(Data!$C$1:$C$816=T$6))*ROW(Data!$C$1:$C$816),ROW(T15)-ROW(T$6)),1)),"")</f>
        <v>Heartland TV</v>
      </c>
      <c r="U15" s="38"/>
      <c r="V15" s="38" t="str" cm="1">
        <f t="array" ref="V15">IFERROR(_xlfn.SINGLE(INDEX(Data!$A$1:Q$816,_xlfn.AGGREGATE(15,6,((Data!$C$1:$C$816=V$6)/(Data!$C$1:$C$816=V$6))*ROW(Data!$C$1:$C$816),ROW(V15)-ROW(V$6)),1)),"")</f>
        <v>Canal 22 Internacional</v>
      </c>
      <c r="W15" s="38"/>
      <c r="X15" s="38" t="str" cm="1">
        <f t="array" ref="X15">IFERROR(_xlfn.SINGLE(INDEX(Data!$A$1:S$816,_xlfn.AGGREGATE(15,6,((Data!$C$1:$C$816=X$6)/(Data!$C$1:$C$816=X$6))*ROW(Data!$C$1:$C$816),ROW(X15)-ROW(X$6)),1)),"")</f>
        <v>Globo</v>
      </c>
      <c r="Y15" s="38"/>
      <c r="Z15" s="38" t="str" cm="1">
        <f t="array" ref="Z15">IFERROR(_xlfn.SINGLE(INDEX(Data!$A$1:U$816,_xlfn.AGGREGATE(15,6,((Data!$C$1:$C$816=Z$6)/(Data!$C$1:$C$816=Z$6))*ROW(Data!$C$1:$C$816),ROW(Z15)-ROW(Z$6)),1)),"")</f>
        <v>Fubo TV: Sports Plus with NFL Red Zone</v>
      </c>
    </row>
    <row r="16" spans="1:26" ht="24" x14ac:dyDescent="0.35">
      <c r="A16" s="38"/>
      <c r="B16" s="38" t="str" cm="1">
        <f t="array" ref="B16">IFERROR(_xlfn.SINGLE(INDEX(Data!A$1:$A$816,_xlfn.AGGREGATE(15,6,((Data!$C$1:$C$816=B$6)/(Data!$C$1:$C$816=B$6))*ROW(Data!$C$1:$C$816),ROW(B16)-ROW(B$6)),1)),"")</f>
        <v/>
      </c>
      <c r="C16" s="38"/>
      <c r="D16" s="38" t="str" cm="1">
        <f t="array" ref="D16">IFERROR(_xlfn.SINGLE(INDEX(Data!$A$1:C$816,_xlfn.AGGREGATE(15,6,((Data!$C$1:$C$816=D$6)/(Data!$C$1:$C$816=D$6))*ROW(Data!$C$1:$C$816),ROW(D16)-ROW(D$6)),1)),"")</f>
        <v>Choppertown</v>
      </c>
      <c r="E16" s="38">
        <v>2</v>
      </c>
      <c r="F16" s="38" t="str" cm="1">
        <f t="array" ref="F16">IFERROR(_xlfn.SINGLE(INDEX(Data!$A$1:E$816,_xlfn.AGGREGATE(15,6,((Data!$C$1:$C$816=F$6)/(Data!$C$1:$C$816=F$6))*ROW(Data!$C$1:$C$816),ROW(F16)-ROW(F$6)),1)),"")</f>
        <v>CBS Sports Network</v>
      </c>
      <c r="G16" s="38"/>
      <c r="H16" s="38" t="str" cm="1">
        <f t="array" ref="H16">IFERROR(_xlfn.SINGLE(INDEX(Data!$A$1:G$816,_xlfn.AGGREGATE(15,6,((Data!$C$1:$C$816=H$6)/(Data!$C$1:$C$816=H$6))*ROW(Data!$C$1:$C$816),ROW(H16)-ROW(H$6)),1)),"")</f>
        <v>Bally Sports Detroit</v>
      </c>
      <c r="I16" s="38"/>
      <c r="J16" s="38" t="str" cm="1">
        <f t="array" ref="J16">IFERROR(_xlfn.SINGLE(INDEX(Data!$A$1:W$816,_xlfn.AGGREGATE(15,6,((Data!$C$1:$C$816=J$6)/(Data!$C$1:$C$816=J$6))*ROW(Data!$C$1:$C$816),ROW(J16)-ROW(J$6)),1)),"")</f>
        <v>AXS TV Now</v>
      </c>
      <c r="K16" s="38"/>
      <c r="L16" s="38" t="str" cm="1">
        <f t="array" ref="L16">IFERROR(_xlfn.SINGLE(INDEX(Data!$A$1:I$816,_xlfn.AGGREGATE(15,6,((Data!$C$1:$C$816=L$6)/(Data!$C$1:$C$816=L$6))*ROW(Data!$C$1:$C$816),ROW(L16)-ROW(L$6)),1)),"")</f>
        <v>Fubo Movie Network</v>
      </c>
      <c r="M16" s="38"/>
      <c r="N16" s="38" t="str" cm="1">
        <f t="array" ref="N16">IFERROR(_xlfn.SINGLE(INDEX(Data!$A$1:Y$816,_xlfn.AGGREGATE(15,6,((Data!$C$1:$C$816=N$6)/(Data!$C$1:$C$816=N$6))*ROW(Data!$C$1:$C$816),ROW(N16)-ROW(N$6)),1)),"")</f>
        <v>HBO Max</v>
      </c>
      <c r="O16" s="38"/>
      <c r="P16" s="38" t="str" cm="1">
        <f t="array" ref="P16">IFERROR(_xlfn.SINGLE(INDEX(Data!$A$1:L$816,_xlfn.AGGREGATE(15,6,((Data!$C$1:$C$816=P$6)/(Data!$C$1:$C$816=P$6))*ROW(Data!$C$1:$C$816),ROW(P16)-ROW(P$6)),1)),"")</f>
        <v>Disney XD</v>
      </c>
      <c r="Q16" s="38"/>
      <c r="R16" s="38" t="str" cm="1">
        <f t="array" ref="R16">IFERROR(_xlfn.SINGLE(INDEX(Data!$A$1:M$816,_xlfn.AGGREGATE(15,6,((Data!$C$1:$C$816=R$6)/(Data!$C$1:$C$816=R$6))*ROW(Data!$C$1:$C$816),ROW(R16)-ROW(R$6)),1)),"")</f>
        <v>Cheddar</v>
      </c>
      <c r="S16" s="38">
        <v>3</v>
      </c>
      <c r="T16" s="38" t="str" cm="1">
        <f t="array" ref="T16">IFERROR(_xlfn.SINGLE(INDEX(Data!$A$1:O$816,_xlfn.AGGREGATE(15,6,((Data!$C$1:$C$816=T$6)/(Data!$C$1:$C$816=T$6))*ROW(Data!$C$1:$C$816),ROW(T16)-ROW(T$6)),1)),"")</f>
        <v>MTV</v>
      </c>
      <c r="U16" s="38"/>
      <c r="V16" s="38" t="str" cm="1">
        <f t="array" ref="V16">IFERROR(_xlfn.SINGLE(INDEX(Data!$A$1:Q$816,_xlfn.AGGREGATE(15,6,((Data!$C$1:$C$816=V$6)/(Data!$C$1:$C$816=V$6))*ROW(Data!$C$1:$C$816),ROW(V16)-ROW(V$6)),1)),"")</f>
        <v>Canal Once</v>
      </c>
      <c r="W16" s="38"/>
      <c r="X16" s="38" t="str" cm="1">
        <f t="array" ref="X16">IFERROR(_xlfn.SINGLE(INDEX(Data!$A$1:S$816,_xlfn.AGGREGATE(15,6,((Data!$C$1:$C$816=X$6)/(Data!$C$1:$C$816=X$6))*ROW(Data!$C$1:$C$816),ROW(X16)-ROW(X$6)),1)),"")</f>
        <v>Grokker</v>
      </c>
      <c r="Y16" s="38"/>
      <c r="Z16" s="38" t="str" cm="1">
        <f t="array" ref="Z16">IFERROR(_xlfn.SINGLE(INDEX(Data!$A$1:U$816,_xlfn.AGGREGATE(15,6,((Data!$C$1:$C$816=Z$6)/(Data!$C$1:$C$816=Z$6))*ROW(Data!$C$1:$C$816),ROW(Z16)-ROW(Z$6)),1)),"")</f>
        <v>Hulu with Live TV: No Ads</v>
      </c>
    </row>
    <row r="17" spans="1:26" ht="24" x14ac:dyDescent="0.35">
      <c r="A17" s="38"/>
      <c r="B17" s="38" t="str" cm="1">
        <f t="array" ref="B17">IFERROR(_xlfn.SINGLE(INDEX(Data!A$1:$A$816,_xlfn.AGGREGATE(15,6,((Data!$C$1:$C$816=B$6)/(Data!$C$1:$C$816=B$6))*ROW(Data!$C$1:$C$816),ROW(B17)-ROW(B$6)),1)),"")</f>
        <v/>
      </c>
      <c r="C17" s="38">
        <v>3</v>
      </c>
      <c r="D17" s="38" t="str" cm="1">
        <f t="array" ref="D17">IFERROR(_xlfn.SINGLE(INDEX(Data!$A$1:C$816,_xlfn.AGGREGATE(15,6,((Data!$C$1:$C$816=D$6)/(Data!$C$1:$C$816=D$6))*ROW(Data!$C$1:$C$816),ROW(D17)-ROW(D$6)),1)),"")</f>
        <v>Cooking Channel</v>
      </c>
      <c r="E17" s="38"/>
      <c r="F17" s="38" t="str" cm="1">
        <f t="array" ref="F17">IFERROR(_xlfn.SINGLE(INDEX(Data!$A$1:E$816,_xlfn.AGGREGATE(15,6,((Data!$C$1:$C$816=F$6)/(Data!$C$1:$C$816=F$6))*ROW(Data!$C$1:$C$816),ROW(F17)-ROW(F$6)),1)),"")</f>
        <v>Echoboom Sports</v>
      </c>
      <c r="G17" s="38"/>
      <c r="H17" s="38" t="str" cm="1">
        <f t="array" ref="H17">IFERROR(_xlfn.SINGLE(INDEX(Data!$A$1:G$816,_xlfn.AGGREGATE(15,6,((Data!$C$1:$C$816=H$6)/(Data!$C$1:$C$816=H$6))*ROW(Data!$C$1:$C$816),ROW(H17)-ROW(H$6)),1)),"")</f>
        <v>Bally Sports Florida</v>
      </c>
      <c r="I17" s="38"/>
      <c r="J17" s="38" t="str" cm="1">
        <f t="array" ref="J17">IFERROR(_xlfn.SINGLE(INDEX(Data!$A$1:W$816,_xlfn.AGGREGATE(15,6,((Data!$C$1:$C$816=J$6)/(Data!$C$1:$C$816=J$6))*ROW(Data!$C$1:$C$816),ROW(J17)-ROW(J$6)),1)),"")</f>
        <v>BBC America</v>
      </c>
      <c r="K17" s="38"/>
      <c r="L17" s="38" t="str" cm="1">
        <f t="array" ref="L17">IFERROR(_xlfn.SINGLE(INDEX(Data!$A$1:I$816,_xlfn.AGGREGATE(15,6,((Data!$C$1:$C$816=L$6)/(Data!$C$1:$C$816=L$6))*ROW(Data!$C$1:$C$816),ROW(L17)-ROW(L$6)),1)),"")</f>
        <v>FX Movies</v>
      </c>
      <c r="M17" s="38"/>
      <c r="N17" s="38" t="str" cm="1">
        <f t="array" ref="N17">IFERROR(_xlfn.SINGLE(INDEX(Data!$A$1:Y$816,_xlfn.AGGREGATE(15,6,((Data!$C$1:$C$816=N$6)/(Data!$C$1:$C$816=N$6))*ROW(Data!$C$1:$C$816),ROW(N17)-ROW(N$6)),1)),"")</f>
        <v>HBO Signature</v>
      </c>
      <c r="O17" s="38"/>
      <c r="P17" s="38" t="str" cm="1">
        <f t="array" ref="P17">IFERROR(_xlfn.SINGLE(INDEX(Data!$A$1:L$816,_xlfn.AGGREGATE(15,6,((Data!$C$1:$C$816=P$6)/(Data!$C$1:$C$816=P$6))*ROW(Data!$C$1:$C$816),ROW(P17)-ROW(P$6)),1)),"")</f>
        <v>Dove Kids</v>
      </c>
      <c r="Q17" s="38">
        <v>3</v>
      </c>
      <c r="R17" s="38" t="str" cm="1">
        <f t="array" ref="R17">IFERROR(_xlfn.SINGLE(INDEX(Data!$A$1:M$816,_xlfn.AGGREGATE(15,6,((Data!$C$1:$C$816=R$6)/(Data!$C$1:$C$816=R$6))*ROW(Data!$C$1:$C$816),ROW(R17)-ROW(R$6)),1)),"")</f>
        <v>CNBC</v>
      </c>
      <c r="S17" s="38"/>
      <c r="T17" s="38" t="str" cm="1">
        <f t="array" ref="T17">IFERROR(_xlfn.SINGLE(INDEX(Data!$A$1:O$816,_xlfn.AGGREGATE(15,6,((Data!$C$1:$C$816=T$6)/(Data!$C$1:$C$816=T$6))*ROW(Data!$C$1:$C$816),ROW(T17)-ROW(T$6)),1)),"")</f>
        <v>MTV Classic</v>
      </c>
      <c r="U17" s="38"/>
      <c r="V17" s="38" t="str" cm="1">
        <f t="array" ref="V17">IFERROR(_xlfn.SINGLE(INDEX(Data!$A$1:Q$816,_xlfn.AGGREGATE(15,6,((Data!$C$1:$C$816=V$6)/(Data!$C$1:$C$816=V$6))*ROW(Data!$C$1:$C$816),ROW(V17)-ROW(V$6)),1)),"")</f>
        <v>Canal Sur</v>
      </c>
      <c r="W17" s="38"/>
      <c r="X17" s="38" t="str" cm="1">
        <f t="array" ref="X17">IFERROR(_xlfn.SINGLE(INDEX(Data!$A$1:S$816,_xlfn.AGGREGATE(15,6,((Data!$C$1:$C$816=X$6)/(Data!$C$1:$C$816=X$6))*ROW(Data!$C$1:$C$816),ROW(X17)-ROW(X$6)),1)),"")</f>
        <v>HONVIETV</v>
      </c>
      <c r="Y17" s="38"/>
      <c r="Z17" s="38" t="str" cm="1">
        <f t="array" ref="Z17">IFERROR(_xlfn.SINGLE(INDEX(Data!$A$1:U$816,_xlfn.AGGREGATE(15,6,((Data!$C$1:$C$816=Z$6)/(Data!$C$1:$C$816=Z$6))*ROW(Data!$C$1:$C$816),ROW(Z17)-ROW(Z$6)),1)),"")</f>
        <v>Hulu with Live TV: Unlimited Screens</v>
      </c>
    </row>
    <row r="18" spans="1:26" ht="24" x14ac:dyDescent="0.35">
      <c r="A18" s="38"/>
      <c r="B18" s="38" t="str" cm="1">
        <f t="array" ref="B18">IFERROR(_xlfn.SINGLE(INDEX(Data!A$1:$A$816,_xlfn.AGGREGATE(15,6,((Data!$C$1:$C$816=B$6)/(Data!$C$1:$C$816=B$6))*ROW(Data!$C$1:$C$816),ROW(B18)-ROW(B$6)),1)),"")</f>
        <v/>
      </c>
      <c r="C18" s="38"/>
      <c r="D18" s="38" t="str" cm="1">
        <f t="array" ref="D18">IFERROR(_xlfn.SINGLE(INDEX(Data!$A$1:C$816,_xlfn.AGGREGATE(15,6,((Data!$C$1:$C$816=D$6)/(Data!$C$1:$C$816=D$6))*ROW(Data!$C$1:$C$816),ROW(D18)-ROW(D$6)),1)),"")</f>
        <v>Cooking Panda</v>
      </c>
      <c r="E18" s="38">
        <v>2</v>
      </c>
      <c r="F18" s="38" t="str" cm="1">
        <f t="array" ref="F18">IFERROR(_xlfn.SINGLE(INDEX(Data!$A$1:E$816,_xlfn.AGGREGATE(15,6,((Data!$C$1:$C$816=F$6)/(Data!$C$1:$C$816=F$6))*ROW(Data!$C$1:$C$816),ROW(F18)-ROW(F$6)),1)),"")</f>
        <v>ESPN</v>
      </c>
      <c r="G18" s="38"/>
      <c r="H18" s="38" t="str" cm="1">
        <f t="array" ref="H18">IFERROR(_xlfn.SINGLE(INDEX(Data!$A$1:G$816,_xlfn.AGGREGATE(15,6,((Data!$C$1:$C$816=H$6)/(Data!$C$1:$C$816=H$6))*ROW(Data!$C$1:$C$816),ROW(H18)-ROW(H$6)),1)),"")</f>
        <v>Bally Sports Great Lakes</v>
      </c>
      <c r="I18" s="38"/>
      <c r="J18" s="38" t="str" cm="1">
        <f t="array" ref="J18">IFERROR(_xlfn.SINGLE(INDEX(Data!$A$1:W$816,_xlfn.AGGREGATE(15,6,((Data!$C$1:$C$816=J$6)/(Data!$C$1:$C$816=J$6))*ROW(Data!$C$1:$C$816),ROW(J18)-ROW(J$6)),1)),"")</f>
        <v>BET</v>
      </c>
      <c r="K18" s="38"/>
      <c r="L18" s="38" t="str" cm="1">
        <f t="array" ref="L18">IFERROR(_xlfn.SINGLE(INDEX(Data!$A$1:I$816,_xlfn.AGGREGATE(15,6,((Data!$C$1:$C$816=L$6)/(Data!$C$1:$C$816=L$6))*ROW(Data!$C$1:$C$816),ROW(L18)-ROW(L$6)),1)),"")</f>
        <v>HDnet Movies</v>
      </c>
      <c r="M18" s="38"/>
      <c r="N18" s="38" t="str" cm="1">
        <f t="array" ref="N18">IFERROR(_xlfn.SINGLE(INDEX(Data!$A$1:Y$816,_xlfn.AGGREGATE(15,6,((Data!$C$1:$C$816=N$6)/(Data!$C$1:$C$816=N$6))*ROW(Data!$C$1:$C$816),ROW(N18)-ROW(N$6)),1)),"")</f>
        <v>HBO Zone</v>
      </c>
      <c r="O18" s="38"/>
      <c r="P18" s="38" t="str" cm="1">
        <f t="array" ref="P18">IFERROR(_xlfn.SINGLE(INDEX(Data!$A$1:L$816,_xlfn.AGGREGATE(15,6,((Data!$C$1:$C$816=P$6)/(Data!$C$1:$C$816=P$6))*ROW(Data!$C$1:$C$816),ROW(P18)-ROW(P$6)),1)),"")</f>
        <v>Freeform</v>
      </c>
      <c r="Q18" s="38"/>
      <c r="R18" s="38" t="str" cm="1">
        <f t="array" ref="R18">IFERROR(_xlfn.SINGLE(INDEX(Data!$A$1:M$816,_xlfn.AGGREGATE(15,6,((Data!$C$1:$C$816=R$6)/(Data!$C$1:$C$816=R$6))*ROW(Data!$C$1:$C$816),ROW(R18)-ROW(R$6)),1)),"")</f>
        <v>CNBC World</v>
      </c>
      <c r="S18" s="38"/>
      <c r="T18" s="38" t="str" cm="1">
        <f t="array" ref="T18">IFERROR(_xlfn.SINGLE(INDEX(Data!$A$1:O$816,_xlfn.AGGREGATE(15,6,((Data!$C$1:$C$816=T$6)/(Data!$C$1:$C$816=T$6))*ROW(Data!$C$1:$C$816),ROW(T18)-ROW(T$6)),1)),"")</f>
        <v>MTV Live</v>
      </c>
      <c r="U18" s="38"/>
      <c r="V18" s="38" t="str" cm="1">
        <f t="array" ref="V18">IFERROR(_xlfn.SINGLE(INDEX(Data!$A$1:Q$816,_xlfn.AGGREGATE(15,6,((Data!$C$1:$C$816=V$6)/(Data!$C$1:$C$816=V$6))*ROW(Data!$C$1:$C$816),ROW(V18)-ROW(V$6)),1)),"")</f>
        <v>Caracol</v>
      </c>
      <c r="W18" s="38"/>
      <c r="X18" s="38" t="str" cm="1">
        <f t="array" ref="X18">IFERROR(_xlfn.SINGLE(INDEX(Data!$A$1:S$816,_xlfn.AGGREGATE(15,6,((Data!$C$1:$C$816=X$6)/(Data!$C$1:$C$816=X$6))*ROW(Data!$C$1:$C$816),ROW(X18)-ROW(X$6)),1)),"")</f>
        <v>i24News</v>
      </c>
      <c r="Y18" s="38"/>
      <c r="Z18" s="38" t="str" cm="1">
        <f t="array" ref="Z18">IFERROR(_xlfn.SINGLE(INDEX(Data!$A$1:U$816,_xlfn.AGGREGATE(15,6,((Data!$C$1:$C$816=Z$6)/(Data!$C$1:$C$816=Z$6))*ROW(Data!$C$1:$C$816),ROW(Z18)-ROW(Z$6)),1)),"")</f>
        <v>Sling: 4 Extras Deal</v>
      </c>
    </row>
    <row r="19" spans="1:26" ht="24" x14ac:dyDescent="0.35">
      <c r="A19" s="38"/>
      <c r="B19" s="38" t="str" cm="1">
        <f t="array" ref="B19">IFERROR(_xlfn.SINGLE(INDEX(Data!A$1:$A$816,_xlfn.AGGREGATE(15,6,((Data!$C$1:$C$816=B$6)/(Data!$C$1:$C$816=B$6))*ROW(Data!$C$1:$C$816),ROW(B19)-ROW(B$6)),1)),"")</f>
        <v/>
      </c>
      <c r="C19" s="38"/>
      <c r="D19" s="38" t="str" cm="1">
        <f t="array" ref="D19">IFERROR(_xlfn.SINGLE(INDEX(Data!$A$1:C$816,_xlfn.AGGREGATE(15,6,((Data!$C$1:$C$816=D$6)/(Data!$C$1:$C$816=D$6))*ROW(Data!$C$1:$C$816),ROW(D19)-ROW(D$6)),1)),"")</f>
        <v>Cowboy Way Channel</v>
      </c>
      <c r="E19" s="38"/>
      <c r="F19" s="38" t="str" cm="1">
        <f t="array" ref="F19">IFERROR(_xlfn.SINGLE(INDEX(Data!$A$1:E$816,_xlfn.AGGREGATE(15,6,((Data!$C$1:$C$816=F$6)/(Data!$C$1:$C$816=F$6))*ROW(Data!$C$1:$C$816),ROW(F19)-ROW(F$6)),1)),"")</f>
        <v>ESPN 2</v>
      </c>
      <c r="G19" s="38"/>
      <c r="H19" s="38" t="str" cm="1">
        <f t="array" ref="H19">IFERROR(_xlfn.SINGLE(INDEX(Data!$A$1:G$816,_xlfn.AGGREGATE(15,6,((Data!$C$1:$C$816=H$6)/(Data!$C$1:$C$816=H$6))*ROW(Data!$C$1:$C$816),ROW(H19)-ROW(H$6)),1)),"")</f>
        <v>Bally Sports Indiana</v>
      </c>
      <c r="I19" s="38"/>
      <c r="J19" s="38" t="str" cm="1">
        <f t="array" ref="J19">IFERROR(_xlfn.SINGLE(INDEX(Data!$A$1:W$816,_xlfn.AGGREGATE(15,6,((Data!$C$1:$C$816=J$6)/(Data!$C$1:$C$816=J$6))*ROW(Data!$C$1:$C$816),ROW(J19)-ROW(J$6)),1)),"")</f>
        <v>BET Her</v>
      </c>
      <c r="K19" s="38"/>
      <c r="L19" s="38" t="str" cm="1">
        <f t="array" ref="L19">IFERROR(_xlfn.SINGLE(INDEX(Data!$A$1:I$816,_xlfn.AGGREGATE(15,6,((Data!$C$1:$C$816=L$6)/(Data!$C$1:$C$816=L$6))*ROW(Data!$C$1:$C$816),ROW(L19)-ROW(L$6)),1)),"")</f>
        <v>IFC Films Unlimited</v>
      </c>
      <c r="M19" s="38"/>
      <c r="N19" s="38" t="str" cm="1">
        <f t="array" ref="N19">IFERROR(_xlfn.SINGLE(INDEX(Data!$A$1:Y$816,_xlfn.AGGREGATE(15,6,((Data!$C$1:$C$816=N$6)/(Data!$C$1:$C$816=N$6))*ROW(Data!$C$1:$C$816),ROW(N19)-ROW(N$6)),1)),"")</f>
        <v>HBO2</v>
      </c>
      <c r="O19" s="38"/>
      <c r="P19" s="38" t="str" cm="1">
        <f t="array" ref="P19">IFERROR(_xlfn.SINGLE(INDEX(Data!$A$1:L$816,_xlfn.AGGREGATE(15,6,((Data!$C$1:$C$816=P$6)/(Data!$C$1:$C$816=P$6))*ROW(Data!$C$1:$C$816),ROW(P19)-ROW(P$6)),1)),"")</f>
        <v>Hallmark</v>
      </c>
      <c r="Q19" s="38"/>
      <c r="R19" s="38" t="str" cm="1">
        <f t="array" ref="R19">IFERROR(_xlfn.SINGLE(INDEX(Data!$A$1:M$816,_xlfn.AGGREGATE(15,6,((Data!$C$1:$C$816=R$6)/(Data!$C$1:$C$816=R$6))*ROW(Data!$C$1:$C$816),ROW(R19)-ROW(R$6)),1)),"")</f>
        <v>CNN</v>
      </c>
      <c r="S19" s="38"/>
      <c r="T19" s="38" t="str" cm="1">
        <f t="array" ref="T19">IFERROR(_xlfn.SINGLE(INDEX(Data!$A$1:O$816,_xlfn.AGGREGATE(15,6,((Data!$C$1:$C$816=T$6)/(Data!$C$1:$C$816=T$6))*ROW(Data!$C$1:$C$816),ROW(T19)-ROW(T$6)),1)),"")</f>
        <v>MTVu</v>
      </c>
      <c r="U19" s="38"/>
      <c r="V19" s="38" t="str" cm="1">
        <f t="array" ref="V19">IFERROR(_xlfn.SINGLE(INDEX(Data!$A$1:Q$816,_xlfn.AGGREGATE(15,6,((Data!$C$1:$C$816=V$6)/(Data!$C$1:$C$816=V$6))*ROW(Data!$C$1:$C$816),ROW(V19)-ROW(V$6)),1)),"")</f>
        <v>CBTV Michoacán</v>
      </c>
      <c r="W19" s="38"/>
      <c r="X19" s="38" t="str" cm="1">
        <f t="array" ref="X19">IFERROR(_xlfn.SINGLE(INDEX(Data!$A$1:S$816,_xlfn.AGGREGATE(15,6,((Data!$C$1:$C$816=X$6)/(Data!$C$1:$C$816=X$6))*ROW(Data!$C$1:$C$816),ROW(X19)-ROW(X$6)),1)),"")</f>
        <v>KBS America</v>
      </c>
      <c r="Y19" s="38"/>
      <c r="Z19" s="38" t="str" cm="1">
        <f t="array" ref="Z19">IFERROR(_xlfn.SINGLE(INDEX(Data!$A$1:U$816,_xlfn.AGGREGATE(15,6,((Data!$C$1:$C$816=Z$6)/(Data!$C$1:$C$816=Z$6))*ROW(Data!$C$1:$C$816),ROW(Z19)-ROW(Z$6)),1)),"")</f>
        <v>Sling: Cloud DVR Plus</v>
      </c>
    </row>
    <row r="20" spans="1:26" ht="24" x14ac:dyDescent="0.35">
      <c r="A20" s="38"/>
      <c r="B20" s="38" t="str" cm="1">
        <f t="array" ref="B20">IFERROR(_xlfn.SINGLE(INDEX(Data!A$1:$A$816,_xlfn.AGGREGATE(15,6,((Data!$C$1:$C$816=B$6)/(Data!$C$1:$C$816=B$6))*ROW(Data!$C$1:$C$816),ROW(B20)-ROW(B$6)),1)),"")</f>
        <v/>
      </c>
      <c r="C20" s="38"/>
      <c r="D20" s="38" t="str" cm="1">
        <f t="array" ref="D20">IFERROR(_xlfn.SINGLE(INDEX(Data!$A$1:C$816,_xlfn.AGGREGATE(15,6,((Data!$C$1:$C$816=D$6)/(Data!$C$1:$C$816=D$6))*ROW(Data!$C$1:$C$816),ROW(D20)-ROW(D$6)),1)),"")</f>
        <v>Curiosity Stream</v>
      </c>
      <c r="E20" s="38"/>
      <c r="F20" s="38" t="str" cm="1">
        <f t="array" ref="F20">IFERROR(_xlfn.SINGLE(INDEX(Data!$A$1:E$816,_xlfn.AGGREGATE(15,6,((Data!$C$1:$C$816=F$6)/(Data!$C$1:$C$816=F$6))*ROW(Data!$C$1:$C$816),ROW(F20)-ROW(F$6)),1)),"")</f>
        <v>ESPN 3</v>
      </c>
      <c r="G20" s="38"/>
      <c r="H20" s="38" t="str" cm="1">
        <f t="array" ref="H20">IFERROR(_xlfn.SINGLE(INDEX(Data!$A$1:G$816,_xlfn.AGGREGATE(15,6,((Data!$C$1:$C$816=H$6)/(Data!$C$1:$C$816=H$6))*ROW(Data!$C$1:$C$816),ROW(H20)-ROW(H$6)),1)),"")</f>
        <v>Bally Sports Kansas City</v>
      </c>
      <c r="I20" s="38"/>
      <c r="J20" s="38" t="str" cm="1">
        <f t="array" ref="J20">IFERROR(_xlfn.SINGLE(INDEX(Data!$A$1:W$816,_xlfn.AGGREGATE(15,6,((Data!$C$1:$C$816=J$6)/(Data!$C$1:$C$816=J$6))*ROW(Data!$C$1:$C$816),ROW(J20)-ROW(J$6)),1)),"")</f>
        <v>BET+</v>
      </c>
      <c r="K20" s="38"/>
      <c r="L20" s="38" t="str" cm="1">
        <f t="array" ref="L20">IFERROR(_xlfn.SINGLE(INDEX(Data!$A$1:I$816,_xlfn.AGGREGATE(15,6,((Data!$C$1:$C$816=L$6)/(Data!$C$1:$C$816=L$6))*ROW(Data!$C$1:$C$816),ROW(L20)-ROW(L$6)),1)),"")</f>
        <v>Lifetime Movie Network</v>
      </c>
      <c r="M20" s="38"/>
      <c r="N20" s="38" t="str" cm="1">
        <f t="array" ref="N20">IFERROR(_xlfn.SINGLE(INDEX(Data!$A$1:Y$816,_xlfn.AGGREGATE(15,6,((Data!$C$1:$C$816=N$6)/(Data!$C$1:$C$816=N$6))*ROW(Data!$C$1:$C$816),ROW(N20)-ROW(N$6)),1)),"")</f>
        <v>MGM+</v>
      </c>
      <c r="O20" s="38"/>
      <c r="P20" s="38" t="str" cm="1">
        <f t="array" ref="P20">IFERROR(_xlfn.SINGLE(INDEX(Data!$A$1:L$816,_xlfn.AGGREGATE(15,6,((Data!$C$1:$C$816=P$6)/(Data!$C$1:$C$816=P$6))*ROW(Data!$C$1:$C$816),ROW(P20)-ROW(P$6)),1)),"")</f>
        <v>Hallmark Drama</v>
      </c>
      <c r="Q20" s="38"/>
      <c r="R20" s="38" t="str" cm="1">
        <f t="array" ref="R20">IFERROR(_xlfn.SINGLE(INDEX(Data!$A$1:M$816,_xlfn.AGGREGATE(15,6,((Data!$C$1:$C$816=R$6)/(Data!$C$1:$C$816=R$6))*ROW(Data!$C$1:$C$816),ROW(R20)-ROW(R$6)),1)),"")</f>
        <v>CNN International</v>
      </c>
      <c r="S20" s="38"/>
      <c r="T20" s="38" t="str" cm="1">
        <f t="array" ref="T20">IFERROR(_xlfn.SINGLE(INDEX(Data!$A$1:O$816,_xlfn.AGGREGATE(15,6,((Data!$C$1:$C$816=T$6)/(Data!$C$1:$C$816=T$6))*ROW(Data!$C$1:$C$816),ROW(T20)-ROW(T$6)),1)),"")</f>
        <v>Nick Music</v>
      </c>
      <c r="U20" s="38"/>
      <c r="V20" s="38" t="str" cm="1">
        <f t="array" ref="V20">IFERROR(_xlfn.SINGLE(INDEX(Data!$A$1:Q$816,_xlfn.AGGREGATE(15,6,((Data!$C$1:$C$816=V$6)/(Data!$C$1:$C$816=V$6))*ROW(Data!$C$1:$C$816),ROW(V20)-ROW(V$6)),1)),"")</f>
        <v>Centroamerica TV</v>
      </c>
      <c r="W20" s="38"/>
      <c r="X20" s="38" t="str" cm="1">
        <f t="array" ref="X20">IFERROR(_xlfn.SINGLE(INDEX(Data!$A$1:S$816,_xlfn.AGGREGATE(15,6,((Data!$C$1:$C$816=X$6)/(Data!$C$1:$C$816=X$6))*ROW(Data!$C$1:$C$816),ROW(X20)-ROW(X$6)),1)),"")</f>
        <v>Más Chic</v>
      </c>
      <c r="Y20" s="38"/>
      <c r="Z20" s="38" t="str" cm="1">
        <f t="array" ref="Z20">IFERROR(_xlfn.SINGLE(INDEX(Data!$A$1:U$816,_xlfn.AGGREGATE(15,6,((Data!$C$1:$C$816=Z$6)/(Data!$C$1:$C$816=Z$6))*ROW(Data!$C$1:$C$816),ROW(Z20)-ROW(Z$6)),1)),"")</f>
        <v>Sling: discovery+ (Ad Free)</v>
      </c>
    </row>
    <row r="21" spans="1:26" ht="24" x14ac:dyDescent="0.35">
      <c r="A21" s="38"/>
      <c r="B21" s="38" t="str" cm="1">
        <f t="array" ref="B21">IFERROR(_xlfn.SINGLE(INDEX(Data!A$1:$A$816,_xlfn.AGGREGATE(15,6,((Data!$C$1:$C$816=B$6)/(Data!$C$1:$C$816=B$6))*ROW(Data!$C$1:$C$816),ROW(B21)-ROW(B$6)),1)),"")</f>
        <v/>
      </c>
      <c r="C21" s="38"/>
      <c r="D21" s="38" t="str" cm="1">
        <f t="array" ref="D21">IFERROR(_xlfn.SINGLE(INDEX(Data!$A$1:C$816,_xlfn.AGGREGATE(15,6,((Data!$C$1:$C$816=D$6)/(Data!$C$1:$C$816=D$6))*ROW(Data!$C$1:$C$816),ROW(D21)-ROW(D$6)),1)),"")</f>
        <v>DABL</v>
      </c>
      <c r="E21" s="38"/>
      <c r="F21" s="38" t="str" cm="1">
        <f t="array" ref="F21">IFERROR(_xlfn.SINGLE(INDEX(Data!$A$1:E$816,_xlfn.AGGREGATE(15,6,((Data!$C$1:$C$816=F$6)/(Data!$C$1:$C$816=F$6))*ROW(Data!$C$1:$C$816),ROW(F21)-ROW(F$6)),1)),"")</f>
        <v>ESPN College Extra</v>
      </c>
      <c r="G21" s="38"/>
      <c r="H21" s="38" t="str" cm="1">
        <f t="array" ref="H21">IFERROR(_xlfn.SINGLE(INDEX(Data!$A$1:G$816,_xlfn.AGGREGATE(15,6,((Data!$C$1:$C$816=H$6)/(Data!$C$1:$C$816=H$6))*ROW(Data!$C$1:$C$816),ROW(H21)-ROW(H$6)),1)),"")</f>
        <v>Bally Sports Midwest</v>
      </c>
      <c r="I21" s="38"/>
      <c r="J21" s="38" t="str" cm="1">
        <f t="array" ref="J21">IFERROR(_xlfn.SINGLE(INDEX(Data!$A$1:W$816,_xlfn.AGGREGATE(15,6,((Data!$C$1:$C$816=J$6)/(Data!$C$1:$C$816=J$6))*ROW(Data!$C$1:$C$816),ROW(J21)-ROW(J$6)),1)),"")</f>
        <v>Bloomberg Originals</v>
      </c>
      <c r="K21" s="38"/>
      <c r="L21" s="38" t="str" cm="1">
        <f t="array" ref="L21">IFERROR(_xlfn.SINGLE(INDEX(Data!$A$1:I$816,_xlfn.AGGREGATE(15,6,((Data!$C$1:$C$816=L$6)/(Data!$C$1:$C$816=L$6))*ROW(Data!$C$1:$C$816),ROW(L21)-ROW(L$6)),1)),"")</f>
        <v>Lion Mountain TV</v>
      </c>
      <c r="M21" s="38"/>
      <c r="N21" s="38" t="str" cm="1">
        <f t="array" ref="N21">IFERROR(_xlfn.SINGLE(INDEX(Data!$A$1:Y$816,_xlfn.AGGREGATE(15,6,((Data!$C$1:$C$816=N$6)/(Data!$C$1:$C$816=N$6))*ROW(Data!$C$1:$C$816),ROW(N21)-ROW(N$6)),1)),"")</f>
        <v>MGM+ Drive-In</v>
      </c>
      <c r="O21" s="38"/>
      <c r="P21" s="38" t="str" cm="1">
        <f t="array" ref="P21">IFERROR(_xlfn.SINGLE(INDEX(Data!$A$1:L$816,_xlfn.AGGREGATE(15,6,((Data!$C$1:$C$816=P$6)/(Data!$C$1:$C$816=P$6))*ROW(Data!$C$1:$C$816),ROW(P21)-ROW(P$6)),1)),"")</f>
        <v>Hallmark Movies &amp; Mysteries</v>
      </c>
      <c r="Q21" s="38"/>
      <c r="R21" s="38" t="str" cm="1">
        <f t="array" ref="R21">IFERROR(_xlfn.SINGLE(INDEX(Data!$A$1:M$816,_xlfn.AGGREGATE(15,6,((Data!$C$1:$C$816=R$6)/(Data!$C$1:$C$816=R$6))*ROW(Data!$C$1:$C$816),ROW(R21)-ROW(R$6)),1)),"")</f>
        <v>C-SPAN</v>
      </c>
      <c r="S21" s="38"/>
      <c r="T21" s="38" t="str" cm="1">
        <f t="array" ref="T21">IFERROR(_xlfn.SINGLE(INDEX(Data!$A$1:O$816,_xlfn.AGGREGATE(15,6,((Data!$C$1:$C$816=T$6)/(Data!$C$1:$C$816=T$6))*ROW(Data!$C$1:$C$816),ROW(T21)-ROW(T$6)),1)),"")</f>
        <v>Qello Concerts by Stingray</v>
      </c>
      <c r="U21" s="38"/>
      <c r="V21" s="38" t="str" cm="1">
        <f t="array" ref="V21">IFERROR(_xlfn.SINGLE(INDEX(Data!$A$1:Q$816,_xlfn.AGGREGATE(15,6,((Data!$C$1:$C$816=V$6)/(Data!$C$1:$C$816=V$6))*ROW(Data!$C$1:$C$816),ROW(V21)-ROW(V$6)),1)),"")</f>
        <v>Cine Estelar</v>
      </c>
      <c r="W21" s="38"/>
      <c r="X21" s="38" t="str" cm="1">
        <f t="array" ref="X21">IFERROR(_xlfn.SINGLE(INDEX(Data!$A$1:S$816,_xlfn.AGGREGATE(15,6,((Data!$C$1:$C$816=X$6)/(Data!$C$1:$C$816=X$6))*ROW(Data!$C$1:$C$816),ROW(X21)-ROW(X$6)),1)),"")</f>
        <v>MBC</v>
      </c>
      <c r="Y21" s="38"/>
      <c r="Z21" s="38" t="str" cm="1">
        <f t="array" ref="Z21">IFERROR(_xlfn.SINGLE(INDEX(Data!$A$1:U$816,_xlfn.AGGREGATE(15,6,((Data!$C$1:$C$816=Z$6)/(Data!$C$1:$C$816=Z$6))*ROW(Data!$C$1:$C$816),ROW(Z21)-ROW(Z$6)),1)),"")</f>
        <v>Sling: DVR Free</v>
      </c>
    </row>
    <row r="22" spans="1:26" ht="24" x14ac:dyDescent="0.35">
      <c r="A22" s="38"/>
      <c r="B22" s="38" t="str" cm="1">
        <f t="array" ref="B22">IFERROR(_xlfn.SINGLE(INDEX(Data!A$1:$A$816,_xlfn.AGGREGATE(15,6,((Data!$C$1:$C$816=B$6)/(Data!$C$1:$C$816=B$6))*ROW(Data!$C$1:$C$816),ROW(B22)-ROW(B$6)),1)),"")</f>
        <v/>
      </c>
      <c r="C22" s="38"/>
      <c r="D22" s="38" t="str" cm="1">
        <f t="array" ref="D22">IFERROR(_xlfn.SINGLE(INDEX(Data!$A$1:C$816,_xlfn.AGGREGATE(15,6,((Data!$C$1:$C$816=D$6)/(Data!$C$1:$C$816=D$6))*ROW(Data!$C$1:$C$816),ROW(D22)-ROW(D$6)),1)),"")</f>
        <v>Dekkoo</v>
      </c>
      <c r="E22" s="38"/>
      <c r="F22" s="38" t="str" cm="1">
        <f t="array" ref="F22">IFERROR(_xlfn.SINGLE(INDEX(Data!$A$1:E$816,_xlfn.AGGREGATE(15,6,((Data!$C$1:$C$816=F$6)/(Data!$C$1:$C$816=F$6))*ROW(Data!$C$1:$C$816),ROW(F22)-ROW(F$6)),1)),"")</f>
        <v>ESPNews</v>
      </c>
      <c r="G22" s="38"/>
      <c r="H22" s="38" t="str" cm="1">
        <f t="array" ref="H22">IFERROR(_xlfn.SINGLE(INDEX(Data!$A$1:G$816,_xlfn.AGGREGATE(15,6,((Data!$C$1:$C$816=H$6)/(Data!$C$1:$C$816=H$6))*ROW(Data!$C$1:$C$816),ROW(H22)-ROW(H$6)),1)),"")</f>
        <v>Bally Sports New Orleans</v>
      </c>
      <c r="I22" s="38"/>
      <c r="J22" s="38" t="str" cm="1">
        <f t="array" ref="J22">IFERROR(_xlfn.SINGLE(INDEX(Data!$A$1:W$816,_xlfn.AGGREGATE(15,6,((Data!$C$1:$C$816=J$6)/(Data!$C$1:$C$816=J$6))*ROW(Data!$C$1:$C$816),ROW(J22)-ROW(J$6)),1)),"")</f>
        <v>Bounce</v>
      </c>
      <c r="K22" s="38"/>
      <c r="L22" s="38" t="str" cm="1">
        <f t="array" ref="L22">IFERROR(_xlfn.SINGLE(INDEX(Data!$A$1:I$816,_xlfn.AGGREGATE(15,6,((Data!$C$1:$C$816=L$6)/(Data!$C$1:$C$816=L$6))*ROW(Data!$C$1:$C$816),ROW(L22)-ROW(L$6)),1)),"")</f>
        <v>Magnolia Selects</v>
      </c>
      <c r="M22" s="38"/>
      <c r="N22" s="38" t="str" cm="1">
        <f t="array" ref="N22">IFERROR(_xlfn.SINGLE(INDEX(Data!$A$1:Y$816,_xlfn.AGGREGATE(15,6,((Data!$C$1:$C$816=N$6)/(Data!$C$1:$C$816=N$6))*ROW(Data!$C$1:$C$816),ROW(N22)-ROW(N$6)),1)),"")</f>
        <v>MGM+ Hits</v>
      </c>
      <c r="O22" s="38"/>
      <c r="P22" s="38" t="str" cm="1">
        <f t="array" ref="P22">IFERROR(_xlfn.SINGLE(INDEX(Data!$A$1:L$816,_xlfn.AGGREGATE(15,6,((Data!$C$1:$C$816=P$6)/(Data!$C$1:$C$816=P$6))*ROW(Data!$C$1:$C$816),ROW(P22)-ROW(P$6)),1)),"")</f>
        <v>Hallmark Movies Now</v>
      </c>
      <c r="Q22" s="38"/>
      <c r="R22" s="38" t="str" cm="1">
        <f t="array" ref="R22">IFERROR(_xlfn.SINGLE(INDEX(Data!$A$1:M$816,_xlfn.AGGREGATE(15,6,((Data!$C$1:$C$816=R$6)/(Data!$C$1:$C$816=R$6))*ROW(Data!$C$1:$C$816),ROW(R22)-ROW(R$6)),1)),"")</f>
        <v>C-SPAN2</v>
      </c>
      <c r="S22" s="38"/>
      <c r="T22" s="38" t="str" cm="1">
        <f t="array" ref="T22">IFERROR(_xlfn.SINGLE(INDEX(Data!$A$1:O$816,_xlfn.AGGREGATE(15,6,((Data!$C$1:$C$816=T$6)/(Data!$C$1:$C$816=T$6))*ROW(Data!$C$1:$C$816),ROW(T22)-ROW(T$6)),1)),"")</f>
        <v>Revolt</v>
      </c>
      <c r="U22" s="38"/>
      <c r="V22" s="38" t="str" cm="1">
        <f t="array" ref="V22">IFERROR(_xlfn.SINGLE(INDEX(Data!$A$1:Q$816,_xlfn.AGGREGATE(15,6,((Data!$C$1:$C$816=V$6)/(Data!$C$1:$C$816=V$6))*ROW(Data!$C$1:$C$816),ROW(V22)-ROW(V$6)),1)),"")</f>
        <v>Cine Mexicano</v>
      </c>
      <c r="W22" s="38"/>
      <c r="X22" s="38" t="str" cm="1">
        <f t="array" ref="X22">IFERROR(_xlfn.SINGLE(INDEX(Data!$A$1:S$816,_xlfn.AGGREGATE(15,6,((Data!$C$1:$C$816=X$6)/(Data!$C$1:$C$816=X$6))*ROW(Data!$C$1:$C$816),ROW(X22)-ROW(X$6)),1)),"")</f>
        <v>MBN</v>
      </c>
      <c r="Y22" s="38"/>
      <c r="Z22" s="38" t="str" cm="1">
        <f t="array" ref="Z22">IFERROR(_xlfn.SINGLE(INDEX(Data!$A$1:U$816,_xlfn.AGGREGATE(15,6,((Data!$C$1:$C$816=Z$6)/(Data!$C$1:$C$816=Z$6))*ROW(Data!$C$1:$C$816),ROW(Z22)-ROW(Z$6)),1)),"")</f>
        <v>Sling: Total TV Deal</v>
      </c>
    </row>
    <row r="23" spans="1:26" ht="24" x14ac:dyDescent="0.35">
      <c r="A23" s="38"/>
      <c r="B23" s="38" t="str" cm="1">
        <f t="array" ref="B23">IFERROR(_xlfn.SINGLE(INDEX(Data!A$1:$A$816,_xlfn.AGGREGATE(15,6,((Data!$C$1:$C$816=B$6)/(Data!$C$1:$C$816=B$6))*ROW(Data!$C$1:$C$816),ROW(B23)-ROW(B$6)),1)),"")</f>
        <v/>
      </c>
      <c r="C23" s="38"/>
      <c r="D23" s="38" t="str" cm="1">
        <f t="array" ref="D23">IFERROR(_xlfn.SINGLE(INDEX(Data!$A$1:C$816,_xlfn.AGGREGATE(15,6,((Data!$C$1:$C$816=D$6)/(Data!$C$1:$C$816=D$6))*ROW(Data!$C$1:$C$816),ROW(D23)-ROW(D$6)),1)),"")</f>
        <v>Destination America</v>
      </c>
      <c r="E23" s="38"/>
      <c r="F23" s="38" t="str" cm="1">
        <f t="array" ref="F23">IFERROR(_xlfn.SINGLE(INDEX(Data!$A$1:E$816,_xlfn.AGGREGATE(15,6,((Data!$C$1:$C$816=F$6)/(Data!$C$1:$C$816=F$6))*ROW(Data!$C$1:$C$816),ROW(F23)-ROW(F$6)),1)),"")</f>
        <v>ESPNu</v>
      </c>
      <c r="G23" s="38"/>
      <c r="H23" s="38" t="str" cm="1">
        <f t="array" ref="H23">IFERROR(_xlfn.SINGLE(INDEX(Data!$A$1:G$816,_xlfn.AGGREGATE(15,6,((Data!$C$1:$C$816=H$6)/(Data!$C$1:$C$816=H$6))*ROW(Data!$C$1:$C$816),ROW(H23)-ROW(H$6)),1)),"")</f>
        <v>Bally Sports North</v>
      </c>
      <c r="I23" s="38"/>
      <c r="J23" s="38" t="str" cm="1">
        <f t="array" ref="J23">IFERROR(_xlfn.SINGLE(INDEX(Data!$A$1:W$816,_xlfn.AGGREGATE(15,6,((Data!$C$1:$C$816=J$6)/(Data!$C$1:$C$816=J$6))*ROW(Data!$C$1:$C$816),ROW(J23)-ROW(J$6)),1)),"")</f>
        <v>Business Rockstars</v>
      </c>
      <c r="K23" s="38"/>
      <c r="L23" s="38" t="str" cm="1">
        <f t="array" ref="L23">IFERROR(_xlfn.SINGLE(INDEX(Data!$A$1:I$816,_xlfn.AGGREGATE(15,6,((Data!$C$1:$C$816=L$6)/(Data!$C$1:$C$816=L$6))*ROW(Data!$C$1:$C$816),ROW(L23)-ROW(L$6)),1)),"")</f>
        <v xml:space="preserve">MoviePlex </v>
      </c>
      <c r="M23" s="38"/>
      <c r="N23" s="38" t="str" cm="1">
        <f t="array" ref="N23">IFERROR(_xlfn.SINGLE(INDEX(Data!$A$1:Y$816,_xlfn.AGGREGATE(15,6,((Data!$C$1:$C$816=N$6)/(Data!$C$1:$C$816=N$6))*ROW(Data!$C$1:$C$816),ROW(N23)-ROW(N$6)),1)),"")</f>
        <v>MGM+ Marquee</v>
      </c>
      <c r="O23" s="38"/>
      <c r="P23" s="38" t="str" cm="1">
        <f t="array" ref="P23">IFERROR(_xlfn.SINGLE(INDEX(Data!$A$1:L$816,_xlfn.AGGREGATE(15,6,((Data!$C$1:$C$816=P$6)/(Data!$C$1:$C$816=P$6))*ROW(Data!$C$1:$C$816),ROW(P23)-ROW(P$6)),1)),"")</f>
        <v>Hopster</v>
      </c>
      <c r="Q23" s="38"/>
      <c r="R23" s="38" t="str" cm="1">
        <f t="array" ref="R23">IFERROR(_xlfn.SINGLE(INDEX(Data!$A$1:M$816,_xlfn.AGGREGATE(15,6,((Data!$C$1:$C$816=R$6)/(Data!$C$1:$C$816=R$6))*ROW(Data!$C$1:$C$816),ROW(R23)-ROW(R$6)),1)),"")</f>
        <v>Daily Wire Now</v>
      </c>
      <c r="S23" s="38"/>
      <c r="T23" s="38" t="str" cm="1">
        <f t="array" ref="T23">IFERROR(_xlfn.SINGLE(INDEX(Data!$A$1:O$816,_xlfn.AGGREGATE(15,6,((Data!$C$1:$C$816=T$6)/(Data!$C$1:$C$816=T$6))*ROW(Data!$C$1:$C$816),ROW(T23)-ROW(T$6)),1)),"")</f>
        <v>Stingray Classica</v>
      </c>
      <c r="U23" s="38"/>
      <c r="V23" s="38" t="str" cm="1">
        <f t="array" ref="V23">IFERROR(_xlfn.SINGLE(INDEX(Data!$A$1:Q$816,_xlfn.AGGREGATE(15,6,((Data!$C$1:$C$816=V$6)/(Data!$C$1:$C$816=V$6))*ROW(Data!$C$1:$C$816),ROW(V23)-ROW(V$6)),1)),"")</f>
        <v>Cine Nostalgia</v>
      </c>
      <c r="W23" s="38"/>
      <c r="X23" s="38" t="str" cm="1">
        <f t="array" ref="X23">IFERROR(_xlfn.SINGLE(INDEX(Data!$A$1:S$816,_xlfn.AGGREGATE(15,6,((Data!$C$1:$C$816=X$6)/(Data!$C$1:$C$816=X$6))*ROW(Data!$C$1:$C$816),ROW(X23)-ROW(X$6)),1)),"")</f>
        <v>Multimedios Costa Rica</v>
      </c>
      <c r="Y23" s="38"/>
      <c r="Z23" s="38" t="str" cm="1">
        <f t="array" ref="Z23">IFERROR(_xlfn.SINGLE(INDEX(Data!$A$1:U$816,_xlfn.AGGREGATE(15,6,((Data!$C$1:$C$816=Z$6)/(Data!$C$1:$C$816=Z$6))*ROW(Data!$C$1:$C$816),ROW(Z23)-ROW(Z$6)),1)),"")</f>
        <v>Spectrum TV Essentials: cDVR</v>
      </c>
    </row>
    <row r="24" spans="1:26" ht="36" x14ac:dyDescent="0.35">
      <c r="A24" s="38"/>
      <c r="B24" s="38" t="str" cm="1">
        <f t="array" ref="B24">IFERROR(_xlfn.SINGLE(INDEX(Data!A$1:$A$816,_xlfn.AGGREGATE(15,6,((Data!$C$1:$C$816=B$6)/(Data!$C$1:$C$816=B$6))*ROW(Data!$C$1:$C$816),ROW(B24)-ROW(B$6)),1)),"")</f>
        <v/>
      </c>
      <c r="C24" s="38"/>
      <c r="D24" s="38" t="str" cm="1">
        <f t="array" ref="D24">IFERROR(_xlfn.SINGLE(INDEX(Data!$A$1:C$816,_xlfn.AGGREGATE(15,6,((Data!$C$1:$C$816=D$6)/(Data!$C$1:$C$816=D$6))*ROW(Data!$C$1:$C$816),ROW(D24)-ROW(D$6)),1)),"")</f>
        <v>Discovery Life</v>
      </c>
      <c r="E24" s="38"/>
      <c r="F24" s="38" t="str" cm="1">
        <f t="array" ref="F24">IFERROR(_xlfn.SINGLE(INDEX(Data!$A$1:E$816,_xlfn.AGGREGATE(15,6,((Data!$C$1:$C$816=F$6)/(Data!$C$1:$C$816=F$6))*ROW(Data!$C$1:$C$816),ROW(F24)-ROW(F$6)),1)),"")</f>
        <v>ESTV</v>
      </c>
      <c r="G24" s="38"/>
      <c r="H24" s="38" t="str" cm="1">
        <f t="array" ref="H24">IFERROR(_xlfn.SINGLE(INDEX(Data!$A$1:G$816,_xlfn.AGGREGATE(15,6,((Data!$C$1:$C$816=H$6)/(Data!$C$1:$C$816=H$6))*ROW(Data!$C$1:$C$816),ROW(H24)-ROW(H$6)),1)),"")</f>
        <v>Bally Sports Ohio</v>
      </c>
      <c r="I24" s="38"/>
      <c r="J24" s="38" t="str" cm="1">
        <f t="array" ref="J24">IFERROR(_xlfn.SINGLE(INDEX(Data!$A$1:W$816,_xlfn.AGGREGATE(15,6,((Data!$C$1:$C$816=J$6)/(Data!$C$1:$C$816=J$6))*ROW(Data!$C$1:$C$816),ROW(J24)-ROW(J$6)),1)),"")</f>
        <v>BYUTV</v>
      </c>
      <c r="K24" s="38"/>
      <c r="L24" s="38" t="str" cm="1">
        <f t="array" ref="L24">IFERROR(_xlfn.SINGLE(INDEX(Data!$A$1:I$816,_xlfn.AGGREGATE(15,6,((Data!$C$1:$C$816=L$6)/(Data!$C$1:$C$816=L$6))*ROW(Data!$C$1:$C$816),ROW(L24)-ROW(L$6)),1)),"")</f>
        <v>Movies!</v>
      </c>
      <c r="M24" s="38"/>
      <c r="N24" s="38" t="str" cm="1">
        <f t="array" ref="N24">IFERROR(_xlfn.SINGLE(INDEX(Data!$A$1:Y$816,_xlfn.AGGREGATE(15,6,((Data!$C$1:$C$816=N$6)/(Data!$C$1:$C$816=N$6))*ROW(Data!$C$1:$C$816),ROW(N24)-ROW(N$6)),1)),"")</f>
        <v>MoreMax</v>
      </c>
      <c r="O24" s="38"/>
      <c r="P24" s="38" t="str" cm="1">
        <f t="array" ref="P24">IFERROR(_xlfn.SINGLE(INDEX(Data!$A$1:L$816,_xlfn.AGGREGATE(15,6,((Data!$C$1:$C$816=P$6)/(Data!$C$1:$C$816=P$6))*ROW(Data!$C$1:$C$816),ROW(P24)-ROW(P$6)),1)),"")</f>
        <v>Kartoon Channel!</v>
      </c>
      <c r="Q24" s="38"/>
      <c r="R24" s="38" t="str" cm="1">
        <f t="array" ref="R24">IFERROR(_xlfn.SINGLE(INDEX(Data!$A$1:M$816,_xlfn.AGGREGATE(15,6,((Data!$C$1:$C$816=R$6)/(Data!$C$1:$C$816=R$6))*ROW(Data!$C$1:$C$816),ROW(R24)-ROW(R$6)),1)),"")</f>
        <v>Euro News</v>
      </c>
      <c r="S24" s="38"/>
      <c r="T24" s="38" t="str" cm="1">
        <f t="array" ref="T24">IFERROR(_xlfn.SINGLE(INDEX(Data!$A$1:O$816,_xlfn.AGGREGATE(15,6,((Data!$C$1:$C$816=T$6)/(Data!$C$1:$C$816=T$6))*ROW(Data!$C$1:$C$816),ROW(T24)-ROW(T$6)),1)),"")</f>
        <v>Stingray Karaoke</v>
      </c>
      <c r="U24" s="38"/>
      <c r="V24" s="38" t="str" cm="1">
        <f t="array" ref="V24">IFERROR(_xlfn.SINGLE(INDEX(Data!$A$1:Q$816,_xlfn.AGGREGATE(15,6,((Data!$C$1:$C$816=V$6)/(Data!$C$1:$C$816=V$6))*ROW(Data!$C$1:$C$816),ROW(V24)-ROW(V$6)),1)),"")</f>
        <v>Cine Sony</v>
      </c>
      <c r="W24" s="38"/>
      <c r="X24" s="38" t="str" cm="1">
        <f t="array" ref="X24">IFERROR(_xlfn.SINGLE(INDEX(Data!$A$1:S$816,_xlfn.AGGREGATE(15,6,((Data!$C$1:$C$816=X$6)/(Data!$C$1:$C$816=X$6))*ROW(Data!$C$1:$C$816),ROW(X24)-ROW(X$6)),1)),"")</f>
        <v>MX ONE</v>
      </c>
      <c r="Y24" s="38"/>
      <c r="Z24" s="38" t="str" cm="1">
        <f t="array" ref="Z24">IFERROR(_xlfn.SINGLE(INDEX(Data!$A$1:U$816,_xlfn.AGGREGATE(15,6,((Data!$C$1:$C$816=Z$6)/(Data!$C$1:$C$816=Z$6))*ROW(Data!$C$1:$C$816),ROW(Z24)-ROW(Z$6)),1)),"")</f>
        <v>Spectrum TV Essentials: cDVR Plus</v>
      </c>
    </row>
    <row r="25" spans="1:26" ht="24" x14ac:dyDescent="0.35">
      <c r="A25" s="38"/>
      <c r="B25" s="38" t="str" cm="1">
        <f t="array" ref="B25">IFERROR(_xlfn.SINGLE(INDEX(Data!A$1:$A$816,_xlfn.AGGREGATE(15,6,((Data!$C$1:$C$816=B$6)/(Data!$C$1:$C$816=B$6))*ROW(Data!$C$1:$C$816),ROW(B25)-ROW(B$6)),1)),"")</f>
        <v/>
      </c>
      <c r="C25" s="38"/>
      <c r="D25" s="38" t="str" cm="1">
        <f t="array" ref="D25">IFERROR(_xlfn.SINGLE(INDEX(Data!$A$1:C$816,_xlfn.AGGREGATE(15,6,((Data!$C$1:$C$816=D$6)/(Data!$C$1:$C$816=D$6))*ROW(Data!$C$1:$C$816),ROW(D25)-ROW(D$6)),1)),"")</f>
        <v>Dog TV</v>
      </c>
      <c r="E25" s="38"/>
      <c r="F25" s="38" t="str" cm="1">
        <f t="array" ref="F25">IFERROR(_xlfn.SINGLE(INDEX(Data!$A$1:E$816,_xlfn.AGGREGATE(15,6,((Data!$C$1:$C$816=F$6)/(Data!$C$1:$C$816=F$6))*ROW(Data!$C$1:$C$816),ROW(F25)-ROW(F$6)),1)),"")</f>
        <v>FanDuel Racing</v>
      </c>
      <c r="G25" s="38"/>
      <c r="H25" s="38" t="str" cm="1">
        <f t="array" ref="H25">IFERROR(_xlfn.SINGLE(INDEX(Data!$A$1:G$816,_xlfn.AGGREGATE(15,6,((Data!$C$1:$C$816=H$6)/(Data!$C$1:$C$816=H$6))*ROW(Data!$C$1:$C$816),ROW(H25)-ROW(H$6)),1)),"")</f>
        <v>Bally Sports Oklahoma</v>
      </c>
      <c r="I25" s="38"/>
      <c r="J25" s="38" t="str" cm="1">
        <f t="array" ref="J25">IFERROR(_xlfn.SINGLE(INDEX(Data!$A$1:W$816,_xlfn.AGGREGATE(15,6,((Data!$C$1:$C$816=J$6)/(Data!$C$1:$C$816=J$6))*ROW(Data!$C$1:$C$816),ROW(J25)-ROW(J$6)),1)),"")</f>
        <v>Campus Lore</v>
      </c>
      <c r="K25" s="38"/>
      <c r="L25" s="38" t="str" cm="1">
        <f t="array" ref="L25">IFERROR(_xlfn.SINGLE(INDEX(Data!$A$1:I$816,_xlfn.AGGREGATE(15,6,((Data!$C$1:$C$816=L$6)/(Data!$C$1:$C$816=L$6))*ROW(Data!$C$1:$C$816),ROW(L25)-ROW(L$6)),1)),"")</f>
        <v>MovieSphere</v>
      </c>
      <c r="M25" s="38"/>
      <c r="N25" s="38" t="str" cm="1">
        <f t="array" ref="N25">IFERROR(_xlfn.SINGLE(INDEX(Data!$A$1:Y$816,_xlfn.AGGREGATE(15,6,((Data!$C$1:$C$816=N$6)/(Data!$C$1:$C$816=N$6))*ROW(Data!$C$1:$C$816),ROW(N25)-ROW(N$6)),1)),"")</f>
        <v>MovieMax</v>
      </c>
      <c r="O25" s="38"/>
      <c r="P25" s="38" t="str" cm="1">
        <f t="array" ref="P25">IFERROR(_xlfn.SINGLE(INDEX(Data!$A$1:L$816,_xlfn.AGGREGATE(15,6,((Data!$C$1:$C$816=P$6)/(Data!$C$1:$C$816=P$6))*ROW(Data!$C$1:$C$816),ROW(P25)-ROW(P$6)),1)),"")</f>
        <v>Kids Street</v>
      </c>
      <c r="Q25" s="38"/>
      <c r="R25" s="38" t="str" cm="1">
        <f t="array" ref="R25">IFERROR(_xlfn.SINGLE(INDEX(Data!$A$1:M$816,_xlfn.AGGREGATE(15,6,((Data!$C$1:$C$816=R$6)/(Data!$C$1:$C$816=R$6))*ROW(Data!$C$1:$C$816),ROW(R25)-ROW(R$6)),1)),"")</f>
        <v>FedNet</v>
      </c>
      <c r="S25" s="38"/>
      <c r="T25" s="38" t="str" cm="1">
        <f t="array" ref="T25">IFERROR(_xlfn.SINGLE(INDEX(Data!$A$1:O$816,_xlfn.AGGREGATE(15,6,((Data!$C$1:$C$816=T$6)/(Data!$C$1:$C$816=T$6))*ROW(Data!$C$1:$C$816),ROW(T25)-ROW(T$6)),1)),"")</f>
        <v>Stingray Music</v>
      </c>
      <c r="U25" s="38"/>
      <c r="V25" s="38" t="str" cm="1">
        <f t="array" ref="V25">IFERROR(_xlfn.SINGLE(INDEX(Data!$A$1:Q$816,_xlfn.AGGREGATE(15,6,((Data!$C$1:$C$816=V$6)/(Data!$C$1:$C$816=V$6))*ROW(Data!$C$1:$C$816),ROW(V25)-ROW(V$6)),1)),"")</f>
        <v>Cinelatino</v>
      </c>
      <c r="W25" s="38"/>
      <c r="X25" s="38" t="str" cm="1">
        <f t="array" ref="X25">IFERROR(_xlfn.SINGLE(INDEX(Data!$A$1:S$816,_xlfn.AGGREGATE(15,6,((Data!$C$1:$C$816=X$6)/(Data!$C$1:$C$816=X$6))*ROW(Data!$C$1:$C$816),ROW(X25)-ROW(X$6)),1)),"")</f>
        <v>Pantaya</v>
      </c>
      <c r="Y25" s="38"/>
      <c r="Z25" s="38" t="str" cm="1">
        <f t="array" ref="Z25">IFERROR(_xlfn.SINGLE(INDEX(Data!$A$1:U$816,_xlfn.AGGREGATE(15,6,((Data!$C$1:$C$816=Z$6)/(Data!$C$1:$C$816=Z$6))*ROW(Data!$C$1:$C$816),ROW(Z25)-ROW(Z$6)),1)),"")</f>
        <v>YTTV: 4K Plus</v>
      </c>
    </row>
    <row r="26" spans="1:26" ht="24" x14ac:dyDescent="0.35">
      <c r="A26" s="38"/>
      <c r="B26" s="38" t="str" cm="1">
        <f t="array" ref="B26">IFERROR(_xlfn.SINGLE(INDEX(Data!A$1:$A$816,_xlfn.AGGREGATE(15,6,((Data!$C$1:$C$816=B$6)/(Data!$C$1:$C$816=B$6))*ROW(Data!$C$1:$C$816),ROW(B26)-ROW(B$6)),1)),"")</f>
        <v/>
      </c>
      <c r="C26" s="38"/>
      <c r="D26" s="38" t="str" cm="1">
        <f t="array" ref="D26">IFERROR(_xlfn.SINGLE(INDEX(Data!$A$1:C$816,_xlfn.AGGREGATE(15,6,((Data!$C$1:$C$816=D$6)/(Data!$C$1:$C$816=D$6))*ROW(Data!$C$1:$C$816),ROW(D26)-ROW(D$6)),1)),"")</f>
        <v>DOX</v>
      </c>
      <c r="E26" s="38"/>
      <c r="F26" s="38" t="str" cm="1">
        <f t="array" ref="F26">IFERROR(_xlfn.SINGLE(INDEX(Data!$A$1:E$816,_xlfn.AGGREGATE(15,6,((Data!$C$1:$C$816=F$6)/(Data!$C$1:$C$816=F$6))*ROW(Data!$C$1:$C$816),ROW(F26)-ROW(F$6)),1)),"")</f>
        <v>FanDuel TV</v>
      </c>
      <c r="G26" s="38"/>
      <c r="H26" s="38" t="str" cm="1">
        <f t="array" ref="H26">IFERROR(_xlfn.SINGLE(INDEX(Data!$A$1:G$816,_xlfn.AGGREGATE(15,6,((Data!$C$1:$C$816=H$6)/(Data!$C$1:$C$816=H$6))*ROW(Data!$C$1:$C$816),ROW(H26)-ROW(H$6)),1)),"")</f>
        <v>Bally Sports San Diego</v>
      </c>
      <c r="I26" s="38"/>
      <c r="J26" s="38" t="str" cm="1">
        <f t="array" ref="J26">IFERROR(_xlfn.SINGLE(INDEX(Data!$A$1:W$816,_xlfn.AGGREGATE(15,6,((Data!$C$1:$C$816=J$6)/(Data!$C$1:$C$816=J$6))*ROW(Data!$C$1:$C$816),ROW(J26)-ROW(J$6)),1)),"")</f>
        <v>Charge!</v>
      </c>
      <c r="K26" s="38"/>
      <c r="L26" s="38" t="str" cm="1">
        <f t="array" ref="L26">IFERROR(_xlfn.SINGLE(INDEX(Data!$A$1:I$816,_xlfn.AGGREGATE(15,6,((Data!$C$1:$C$816=L$6)/(Data!$C$1:$C$816=L$6))*ROW(Data!$C$1:$C$816),ROW(L26)-ROW(L$6)),1)),"")</f>
        <v>PopCornFlix</v>
      </c>
      <c r="M26" s="38"/>
      <c r="N26" s="38" t="str" cm="1">
        <f t="array" ref="N26">IFERROR(_xlfn.SINGLE(INDEX(Data!$A$1:Y$816,_xlfn.AGGREGATE(15,6,((Data!$C$1:$C$816=N$6)/(Data!$C$1:$C$816=N$6))*ROW(Data!$C$1:$C$816),ROW(N26)-ROW(N$6)),1)),"")</f>
        <v>OuterMax</v>
      </c>
      <c r="O26" s="38"/>
      <c r="P26" s="38" t="str" cm="1">
        <f t="array" ref="P26">IFERROR(_xlfn.SINGLE(INDEX(Data!$A$1:L$816,_xlfn.AGGREGATE(15,6,((Data!$C$1:$C$816=P$6)/(Data!$C$1:$C$816=P$6))*ROW(Data!$C$1:$C$816),ROW(P26)-ROW(P$6)),1)),"")</f>
        <v>Nick Jr.</v>
      </c>
      <c r="Q26" s="38"/>
      <c r="R26" s="38" t="str" cm="1">
        <f t="array" ref="R26">IFERROR(_xlfn.SINGLE(INDEX(Data!$A$1:M$816,_xlfn.AGGREGATE(15,6,((Data!$C$1:$C$816=R$6)/(Data!$C$1:$C$816=R$6))*ROW(Data!$C$1:$C$816),ROW(R26)-ROW(R$6)),1)),"")</f>
        <v>Fox Business</v>
      </c>
      <c r="S26" s="38"/>
      <c r="T26" s="38" t="str" cm="1">
        <f t="array" ref="T26">IFERROR(_xlfn.SINGLE(INDEX(Data!$A$1:O$816,_xlfn.AGGREGATE(15,6,((Data!$C$1:$C$816=T$6)/(Data!$C$1:$C$816=T$6))*ROW(Data!$C$1:$C$816),ROW(T26)-ROW(T$6)),1)),"")</f>
        <v>The Country Network</v>
      </c>
      <c r="U26" s="38"/>
      <c r="V26" s="38" t="str" cm="1">
        <f t="array" ref="V26">IFERROR(_xlfn.SINGLE(INDEX(Data!$A$1:Q$816,_xlfn.AGGREGATE(15,6,((Data!$C$1:$C$816=V$6)/(Data!$C$1:$C$816=V$6))*ROW(Data!$C$1:$C$816),ROW(V26)-ROW(V$6)),1)),"")</f>
        <v>Cinema Dinamita</v>
      </c>
      <c r="W26" s="38"/>
      <c r="X26" s="38" t="str" cm="1">
        <f t="array" ref="X26">IFERROR(_xlfn.SINGLE(INDEX(Data!$A$1:S$816,_xlfn.AGGREGATE(15,6,((Data!$C$1:$C$816=X$6)/(Data!$C$1:$C$816=X$6))*ROW(Data!$C$1:$C$816),ROW(X26)-ROW(X$6)),1)),"")</f>
        <v>RAI Italia</v>
      </c>
      <c r="Y26" s="38"/>
      <c r="Z26" s="38" t="str" cm="1">
        <f t="array" ref="Z26">IFERROR(_xlfn.SINGLE(INDEX(Data!$A$1:U$816,_xlfn.AGGREGATE(15,6,((Data!$C$1:$C$816=Z$6)/(Data!$C$1:$C$816=Z$6))*ROW(Data!$C$1:$C$816),ROW(Z26)-ROW(Z$6)),1)),"")</f>
        <v>YTTV: YouTube TV Entertainment Plus</v>
      </c>
    </row>
    <row r="27" spans="1:26" ht="24" x14ac:dyDescent="0.35">
      <c r="A27" s="38"/>
      <c r="B27" s="38" t="str" cm="1">
        <f t="array" ref="B27">IFERROR(_xlfn.SINGLE(INDEX(Data!A$1:$A$816,_xlfn.AGGREGATE(15,6,((Data!$C$1:$C$816=B$6)/(Data!$C$1:$C$816=B$6))*ROW(Data!$C$1:$C$816),ROW(B27)-ROW(B$6)),1)),"")</f>
        <v/>
      </c>
      <c r="C27" s="38"/>
      <c r="D27" s="38" t="str" cm="1">
        <f t="array" ref="D27">IFERROR(_xlfn.SINGLE(INDEX(Data!$A$1:C$816,_xlfn.AGGREGATE(15,6,((Data!$C$1:$C$816=D$6)/(Data!$C$1:$C$816=D$6))*ROW(Data!$C$1:$C$816),ROW(D27)-ROW(D$6)),1)),"")</f>
        <v>E!</v>
      </c>
      <c r="E27" s="38"/>
      <c r="F27" s="38" t="str" cm="1">
        <f t="array" ref="F27">IFERROR(_xlfn.SINGLE(INDEX(Data!$A$1:E$816,_xlfn.AGGREGATE(15,6,((Data!$C$1:$C$816=F$6)/(Data!$C$1:$C$816=F$6))*ROW(Data!$C$1:$C$816),ROW(F27)-ROW(F$6)),1)),"")</f>
        <v>Fight Network</v>
      </c>
      <c r="G27" s="38"/>
      <c r="H27" s="38" t="str" cm="1">
        <f t="array" ref="H27">IFERROR(_xlfn.SINGLE(INDEX(Data!$A$1:G$816,_xlfn.AGGREGATE(15,6,((Data!$C$1:$C$816=H$6)/(Data!$C$1:$C$816=H$6))*ROW(Data!$C$1:$C$816),ROW(H27)-ROW(H$6)),1)),"")</f>
        <v>Bally Sports SoCal</v>
      </c>
      <c r="I27" s="38"/>
      <c r="J27" s="38" t="str" cm="1">
        <f t="array" ref="J27">IFERROR(_xlfn.SINGLE(INDEX(Data!$A$1:W$816,_xlfn.AGGREGATE(15,6,((Data!$C$1:$C$816=J$6)/(Data!$C$1:$C$816=J$6))*ROW(Data!$C$1:$C$816),ROW(J27)-ROW(J$6)),1)),"")</f>
        <v>Circle</v>
      </c>
      <c r="K27" s="38"/>
      <c r="L27" s="38" t="str" cm="1">
        <f t="array" ref="L27">IFERROR(_xlfn.SINGLE(INDEX(Data!$A$1:I$816,_xlfn.AGGREGATE(15,6,((Data!$C$1:$C$816=L$6)/(Data!$C$1:$C$816=L$6))*ROW(Data!$C$1:$C$816),ROW(L27)-ROW(L$6)),1)),"")</f>
        <v>RetroPlex</v>
      </c>
      <c r="M27" s="38"/>
      <c r="N27" s="38" t="str" cm="1">
        <f t="array" ref="N27">IFERROR(_xlfn.SINGLE(INDEX(Data!$A$1:Y$816,_xlfn.AGGREGATE(15,6,((Data!$C$1:$C$816=N$6)/(Data!$C$1:$C$816=N$6))*ROW(Data!$C$1:$C$816),ROW(N27)-ROW(N$6)),1)),"")</f>
        <v>Showtime</v>
      </c>
      <c r="O27" s="38"/>
      <c r="P27" s="38" t="str" cm="1">
        <f t="array" ref="P27">IFERROR(_xlfn.SINGLE(INDEX(Data!$A$1:L$816,_xlfn.AGGREGATE(15,6,((Data!$C$1:$C$816=P$6)/(Data!$C$1:$C$816=P$6))*ROW(Data!$C$1:$C$816),ROW(P27)-ROW(P$6)),1)),"")</f>
        <v>Nickelodeon</v>
      </c>
      <c r="Q27" s="38"/>
      <c r="R27" s="38" t="str" cm="1">
        <f t="array" ref="R27">IFERROR(_xlfn.SINGLE(INDEX(Data!$A$1:M$816,_xlfn.AGGREGATE(15,6,((Data!$C$1:$C$816=R$6)/(Data!$C$1:$C$816=R$6))*ROW(Data!$C$1:$C$816),ROW(R27)-ROW(R$6)),1)),"")</f>
        <v>Fox News</v>
      </c>
      <c r="S27" s="38"/>
      <c r="T27" s="38" t="str" cm="1">
        <f t="array" ref="T27">IFERROR(_xlfn.SINGLE(INDEX(Data!$A$1:O$816,_xlfn.AGGREGATE(15,6,((Data!$C$1:$C$816=T$6)/(Data!$C$1:$C$816=T$6))*ROW(Data!$C$1:$C$816),ROW(T27)-ROW(T$6)),1)),"")</f>
        <v>The Elvis Presley Channel</v>
      </c>
      <c r="U27" s="38"/>
      <c r="V27" s="38" t="str" cm="1">
        <f t="array" ref="V27">IFERROR(_xlfn.SINGLE(INDEX(Data!$A$1:Q$816,_xlfn.AGGREGATE(15,6,((Data!$C$1:$C$816=V$6)/(Data!$C$1:$C$816=V$6))*ROW(Data!$C$1:$C$816),ROW(V27)-ROW(V$6)),1)),"")</f>
        <v>CLAN TVE</v>
      </c>
      <c r="W27" s="38"/>
      <c r="X27" s="38" t="str" cm="1">
        <f t="array" ref="X27">IFERROR(_xlfn.SINGLE(INDEX(Data!$A$1:S$816,_xlfn.AGGREGATE(15,6,((Data!$C$1:$C$816=X$6)/(Data!$C$1:$C$816=X$6))*ROW(Data!$C$1:$C$816),ROW(X27)-ROW(X$6)),1)),"")</f>
        <v>RCN Total</v>
      </c>
      <c r="Y27" s="38"/>
      <c r="Z27" s="38" t="str" cm="1">
        <f t="array" ref="Z27">IFERROR(_xlfn.SINGLE(INDEX(Data!$A$1:U$816,_xlfn.AGGREGATE(15,6,((Data!$C$1:$C$816=Z$6)/(Data!$C$1:$C$816=Z$6))*ROW(Data!$C$1:$C$816),ROW(Z27)-ROW(Z$6)),1)),"")</f>
        <v/>
      </c>
    </row>
    <row r="28" spans="1:26" x14ac:dyDescent="0.35">
      <c r="A28" s="38"/>
      <c r="B28" s="38" t="str" cm="1">
        <f t="array" ref="B28">IFERROR(_xlfn.SINGLE(INDEX(Data!A$1:$A$816,_xlfn.AGGREGATE(15,6,((Data!$C$1:$C$816=B$6)/(Data!$C$1:$C$816=B$6))*ROW(Data!$C$1:$C$816),ROW(B28)-ROW(B$6)),1)),"")</f>
        <v/>
      </c>
      <c r="C28" s="38"/>
      <c r="D28" s="38" t="str" cm="1">
        <f t="array" ref="D28">IFERROR(_xlfn.SINGLE(INDEX(Data!$A$1:C$816,_xlfn.AGGREGATE(15,6,((Data!$C$1:$C$816=D$6)/(Data!$C$1:$C$816=D$6))*ROW(Data!$C$1:$C$816),ROW(D28)-ROW(D$6)),1)),"")</f>
        <v>EarthX TV</v>
      </c>
      <c r="E28" s="38"/>
      <c r="F28" s="38" t="str" cm="1">
        <f t="array" ref="F28">IFERROR(_xlfn.SINGLE(INDEX(Data!$A$1:E$816,_xlfn.AGGREGATE(15,6,((Data!$C$1:$C$816=F$6)/(Data!$C$1:$C$816=F$6))*ROW(Data!$C$1:$C$816),ROW(F28)-ROW(F$6)),1)),"")</f>
        <v>Fite</v>
      </c>
      <c r="G28" s="38"/>
      <c r="H28" s="38" t="str" cm="1">
        <f t="array" ref="H28">IFERROR(_xlfn.SINGLE(INDEX(Data!$A$1:G$816,_xlfn.AGGREGATE(15,6,((Data!$C$1:$C$816=H$6)/(Data!$C$1:$C$816=H$6))*ROW(Data!$C$1:$C$816),ROW(H28)-ROW(H$6)),1)),"")</f>
        <v>Bally Sports South</v>
      </c>
      <c r="I28" s="38"/>
      <c r="J28" s="38" t="str" cm="1">
        <f t="array" ref="J28">IFERROR(_xlfn.SINGLE(INDEX(Data!$A$1:W$816,_xlfn.AGGREGATE(15,6,((Data!$C$1:$C$816=J$6)/(Data!$C$1:$C$816=J$6))*ROW(Data!$C$1:$C$816),ROW(J28)-ROW(J$6)),1)),"")</f>
        <v>Classic Reruns TV</v>
      </c>
      <c r="K28" s="38"/>
      <c r="L28" s="38" t="str" cm="1">
        <f t="array" ref="L28">IFERROR(_xlfn.SINGLE(INDEX(Data!$A$1:I$816,_xlfn.AGGREGATE(15,6,((Data!$C$1:$C$816=L$6)/(Data!$C$1:$C$816=L$6))*ROW(Data!$C$1:$C$816),ROW(L28)-ROW(L$6)),1)),"")</f>
        <v>Screambox</v>
      </c>
      <c r="M28" s="38"/>
      <c r="N28" s="38" t="str" cm="1">
        <f t="array" ref="N28">IFERROR(_xlfn.SINGLE(INDEX(Data!$A$1:Y$816,_xlfn.AGGREGATE(15,6,((Data!$C$1:$C$816=N$6)/(Data!$C$1:$C$816=N$6))*ROW(Data!$C$1:$C$816),ROW(N28)-ROW(N$6)),1)),"")</f>
        <v>Showtime 2</v>
      </c>
      <c r="O28" s="38"/>
      <c r="P28" s="38" t="str" cm="1">
        <f t="array" ref="P28">IFERROR(_xlfn.SINGLE(INDEX(Data!$A$1:L$816,_xlfn.AGGREGATE(15,6,((Data!$C$1:$C$816=P$6)/(Data!$C$1:$C$816=P$6))*ROW(Data!$C$1:$C$816),ROW(P28)-ROW(P$6)),1)),"")</f>
        <v>Nicktoons</v>
      </c>
      <c r="Q28" s="38"/>
      <c r="R28" s="38" t="str" cm="1">
        <f t="array" ref="R28">IFERROR(_xlfn.SINGLE(INDEX(Data!$A$1:M$816,_xlfn.AGGREGATE(15,6,((Data!$C$1:$C$816=R$6)/(Data!$C$1:$C$816=R$6))*ROW(Data!$C$1:$C$816),ROW(R28)-ROW(R$6)),1)),"")</f>
        <v>Fox Weather</v>
      </c>
      <c r="S28" s="38"/>
      <c r="T28" s="38" t="str" cm="1">
        <f t="array" ref="T28">IFERROR(_xlfn.SINGLE(INDEX(Data!$A$1:O$816,_xlfn.AGGREGATE(15,6,((Data!$C$1:$C$816=T$6)/(Data!$C$1:$C$816=T$6))*ROW(Data!$C$1:$C$816),ROW(T28)-ROW(T$6)),1)),"")</f>
        <v>Vevo 80s</v>
      </c>
      <c r="U28" s="38"/>
      <c r="V28" s="38" t="str" cm="1">
        <f t="array" ref="V28">IFERROR(_xlfn.SINGLE(INDEX(Data!$A$1:Q$816,_xlfn.AGGREGATE(15,6,((Data!$C$1:$C$816=V$6)/(Data!$C$1:$C$816=V$6))*ROW(Data!$C$1:$C$816),ROW(V28)-ROW(V$6)),1)),"")</f>
        <v>CNN En Español</v>
      </c>
      <c r="W28" s="38"/>
      <c r="X28" s="38" t="str" cm="1">
        <f t="array" ref="X28">IFERROR(_xlfn.SINGLE(INDEX(Data!$A$1:S$816,_xlfn.AGGREGATE(15,6,((Data!$C$1:$C$816=X$6)/(Data!$C$1:$C$816=X$6))*ROW(Data!$C$1:$C$816),ROW(X28)-ROW(X$6)),1)),"")</f>
        <v>RTP 3</v>
      </c>
      <c r="Y28" s="38"/>
      <c r="Z28" s="38" t="str" cm="1">
        <f t="array" ref="Z28">IFERROR(_xlfn.SINGLE(INDEX(Data!$A$1:U$816,_xlfn.AGGREGATE(15,6,((Data!$C$1:$C$816=Z$6)/(Data!$C$1:$C$816=Z$6))*ROW(Data!$C$1:$C$816),ROW(Z28)-ROW(Z$6)),1)),"")</f>
        <v/>
      </c>
    </row>
    <row r="29" spans="1:26" ht="24" x14ac:dyDescent="0.35">
      <c r="A29" s="38"/>
      <c r="B29" s="38" t="str" cm="1">
        <f t="array" ref="B29">IFERROR(_xlfn.SINGLE(INDEX(Data!A$1:$A$816,_xlfn.AGGREGATE(15,6,((Data!$C$1:$C$816=B$6)/(Data!$C$1:$C$816=B$6))*ROW(Data!$C$1:$C$816),ROW(B29)-ROW(B$6)),1)),"")</f>
        <v/>
      </c>
      <c r="C29" s="38"/>
      <c r="D29" s="38" t="str" cm="1">
        <f t="array" ref="D29">IFERROR(_xlfn.SINGLE(INDEX(Data!$A$1:C$816,_xlfn.AGGREGATE(15,6,((Data!$C$1:$C$816=D$6)/(Data!$C$1:$C$816=D$6))*ROW(Data!$C$1:$C$816),ROW(D29)-ROW(D$6)),1)),"")</f>
        <v>El Gourmet</v>
      </c>
      <c r="E29" s="38"/>
      <c r="F29" s="38" t="str" cm="1">
        <f t="array" ref="F29">IFERROR(_xlfn.SINGLE(INDEX(Data!$A$1:E$816,_xlfn.AGGREGATE(15,6,((Data!$C$1:$C$816=F$6)/(Data!$C$1:$C$816=F$6))*ROW(Data!$C$1:$C$816),ROW(F29)-ROW(F$6)),1)),"")</f>
        <v>Fntsy Sports Network</v>
      </c>
      <c r="G29" s="38"/>
      <c r="H29" s="38" t="str" cm="1">
        <f t="array" ref="H29">IFERROR(_xlfn.SINGLE(INDEX(Data!$A$1:G$816,_xlfn.AGGREGATE(15,6,((Data!$C$1:$C$816=H$6)/(Data!$C$1:$C$816=H$6))*ROW(Data!$C$1:$C$816),ROW(H29)-ROW(H$6)),1)),"")</f>
        <v>Bally Sports Southeast</v>
      </c>
      <c r="I29" s="38"/>
      <c r="J29" s="38" t="str" cm="1">
        <f t="array" ref="J29">IFERROR(_xlfn.SINGLE(INDEX(Data!$A$1:W$816,_xlfn.AGGREGATE(15,6,((Data!$C$1:$C$816=J$6)/(Data!$C$1:$C$816=J$6))*ROW(Data!$C$1:$C$816),ROW(J29)-ROW(J$6)),1)),"")</f>
        <v>Cleo TV</v>
      </c>
      <c r="K29" s="38"/>
      <c r="L29" s="38" t="str" cm="1">
        <f t="array" ref="L29">IFERROR(_xlfn.SINGLE(INDEX(Data!$A$1:I$816,_xlfn.AGGREGATE(15,6,((Data!$C$1:$C$816=L$6)/(Data!$C$1:$C$816=L$6))*ROW(Data!$C$1:$C$816),ROW(L29)-ROW(L$6)),1)),"")</f>
        <v>ScreamFlix</v>
      </c>
      <c r="M29" s="38"/>
      <c r="N29" s="38" t="str" cm="1">
        <f t="array" ref="N29">IFERROR(_xlfn.SINGLE(INDEX(Data!$A$1:Y$816,_xlfn.AGGREGATE(15,6,((Data!$C$1:$C$816=N$6)/(Data!$C$1:$C$816=N$6))*ROW(Data!$C$1:$C$816),ROW(N29)-ROW(N$6)),1)),"")</f>
        <v>Showtime BET</v>
      </c>
      <c r="O29" s="38"/>
      <c r="P29" s="38" t="str" cm="1">
        <f t="array" ref="P29">IFERROR(_xlfn.SINGLE(INDEX(Data!$A$1:L$816,_xlfn.AGGREGATE(15,6,((Data!$C$1:$C$816=P$6)/(Data!$C$1:$C$816=P$6))*ROW(Data!$C$1:$C$816),ROW(P29)-ROW(P$6)),1)),"")</f>
        <v>Noggin</v>
      </c>
      <c r="Q29" s="38"/>
      <c r="R29" s="38" t="str" cm="1">
        <f t="array" ref="R29">IFERROR(_xlfn.SINGLE(INDEX(Data!$A$1:M$816,_xlfn.AGGREGATE(15,6,((Data!$C$1:$C$816=R$6)/(Data!$C$1:$C$816=R$6))*ROW(Data!$C$1:$C$816),ROW(R29)-ROW(R$6)),1)),"")</f>
        <v>France24</v>
      </c>
      <c r="S29" s="38"/>
      <c r="T29" s="38" t="str" cm="1">
        <f t="array" ref="T29">IFERROR(_xlfn.SINGLE(INDEX(Data!$A$1:O$816,_xlfn.AGGREGATE(15,6,((Data!$C$1:$C$816=T$6)/(Data!$C$1:$C$816=T$6))*ROW(Data!$C$1:$C$816),ROW(T29)-ROW(T$6)),1)),"")</f>
        <v>Vevo 90s</v>
      </c>
      <c r="U29" s="38"/>
      <c r="V29" s="38" t="str" cm="1">
        <f t="array" ref="V29">IFERROR(_xlfn.SINGLE(INDEX(Data!$A$1:Q$816,_xlfn.AGGREGATE(15,6,((Data!$C$1:$C$816=V$6)/(Data!$C$1:$C$816=V$6))*ROW(Data!$C$1:$C$816),ROW(V29)-ROW(V$6)),1)),"")</f>
        <v>Cocina On</v>
      </c>
      <c r="W29" s="38"/>
      <c r="X29" s="38" t="str" cm="1">
        <f t="array" ref="X29">IFERROR(_xlfn.SINGLE(INDEX(Data!$A$1:S$816,_xlfn.AGGREGATE(15,6,((Data!$C$1:$C$816=X$6)/(Data!$C$1:$C$816=X$6))*ROW(Data!$C$1:$C$816),ROW(X29)-ROW(X$6)),1)),"")</f>
        <v>RTP Açores</v>
      </c>
      <c r="Y29" s="38"/>
      <c r="Z29" s="38" t="str" cm="1">
        <f t="array" ref="Z29">IFERROR(_xlfn.SINGLE(INDEX(Data!$A$1:U$816,_xlfn.AGGREGATE(15,6,((Data!$C$1:$C$816=Z$6)/(Data!$C$1:$C$816=Z$6))*ROW(Data!$C$1:$C$816),ROW(Z29)-ROW(Z$6)),1)),"")</f>
        <v/>
      </c>
    </row>
    <row r="30" spans="1:26" ht="24" x14ac:dyDescent="0.35">
      <c r="A30" s="38"/>
      <c r="B30" s="38" t="str" cm="1">
        <f t="array" ref="B30">IFERROR(_xlfn.SINGLE(INDEX(Data!A$1:$A$816,_xlfn.AGGREGATE(15,6,((Data!$C$1:$C$816=B$6)/(Data!$C$1:$C$816=B$6))*ROW(Data!$C$1:$C$816),ROW(B30)-ROW(B$6)),1)),"")</f>
        <v/>
      </c>
      <c r="C30" s="38"/>
      <c r="D30" s="38" t="str" cm="1">
        <f t="array" ref="D30">IFERROR(_xlfn.SINGLE(INDEX(Data!$A$1:C$816,_xlfn.AGGREGATE(15,6,((Data!$C$1:$C$816=D$6)/(Data!$C$1:$C$816=D$6))*ROW(Data!$C$1:$C$816),ROW(D30)-ROW(D$6)),1)),"")</f>
        <v>Food Network</v>
      </c>
      <c r="E30" s="38"/>
      <c r="F30" s="38" t="str" cm="1">
        <f t="array" ref="F30">IFERROR(_xlfn.SINGLE(INDEX(Data!$A$1:E$816,_xlfn.AGGREGATE(15,6,((Data!$C$1:$C$816=F$6)/(Data!$C$1:$C$816=F$6))*ROW(Data!$C$1:$C$816),ROW(F30)-ROW(F$6)),1)),"")</f>
        <v>For the Fans</v>
      </c>
      <c r="G30" s="38"/>
      <c r="H30" s="38" t="str" cm="1">
        <f t="array" ref="H30">IFERROR(_xlfn.SINGLE(INDEX(Data!$A$1:G$816,_xlfn.AGGREGATE(15,6,((Data!$C$1:$C$816=H$6)/(Data!$C$1:$C$816=H$6))*ROW(Data!$C$1:$C$816),ROW(H30)-ROW(H$6)),1)),"")</f>
        <v>Bally Sports Southwest</v>
      </c>
      <c r="I30" s="38"/>
      <c r="J30" s="38" t="str" cm="1">
        <f t="array" ref="J30">IFERROR(_xlfn.SINGLE(INDEX(Data!$A$1:W$816,_xlfn.AGGREGATE(15,6,((Data!$C$1:$C$816=J$6)/(Data!$C$1:$C$816=J$6))*ROW(Data!$C$1:$C$816),ROW(J30)-ROW(J$6)),1)),"")</f>
        <v>Comedy Central</v>
      </c>
      <c r="K30" s="38"/>
      <c r="L30" s="38" t="str" cm="1">
        <f t="array" ref="L30">IFERROR(_xlfn.SINGLE(INDEX(Data!$A$1:I$816,_xlfn.AGGREGATE(15,6,((Data!$C$1:$C$816=L$6)/(Data!$C$1:$C$816=L$6))*ROW(Data!$C$1:$C$816),ROW(L30)-ROW(L$6)),1)),"")</f>
        <v>Screenpix</v>
      </c>
      <c r="M30" s="38"/>
      <c r="N30" s="38" t="str" cm="1">
        <f t="array" ref="N30">IFERROR(_xlfn.SINGLE(INDEX(Data!$A$1:Y$816,_xlfn.AGGREGATE(15,6,((Data!$C$1:$C$816=N$6)/(Data!$C$1:$C$816=N$6))*ROW(Data!$C$1:$C$816),ROW(N30)-ROW(N$6)),1)),"")</f>
        <v>Showtime Extreme</v>
      </c>
      <c r="O30" s="38"/>
      <c r="P30" s="38" t="str" cm="1">
        <f t="array" ref="P30">IFERROR(_xlfn.SINGLE(INDEX(Data!$A$1:L$816,_xlfn.AGGREGATE(15,6,((Data!$C$1:$C$816=P$6)/(Data!$C$1:$C$816=P$6))*ROW(Data!$C$1:$C$816),ROW(P30)-ROW(P$6)),1)),"")</f>
        <v>PBS Kids</v>
      </c>
      <c r="Q30" s="38"/>
      <c r="R30" s="38" t="str" cm="1">
        <f t="array" ref="R30">IFERROR(_xlfn.SINGLE(INDEX(Data!$A$1:M$816,_xlfn.AGGREGATE(15,6,((Data!$C$1:$C$816=R$6)/(Data!$C$1:$C$816=R$6))*ROW(Data!$C$1:$C$816),ROW(R30)-ROW(R$6)),1)),"")</f>
        <v>HLN</v>
      </c>
      <c r="S30" s="38"/>
      <c r="T30" s="38" t="str" cm="1">
        <f t="array" ref="T30">IFERROR(_xlfn.SINGLE(INDEX(Data!$A$1:O$816,_xlfn.AGGREGATE(15,6,((Data!$C$1:$C$816=T$6)/(Data!$C$1:$C$816=T$6))*ROW(Data!$C$1:$C$816),ROW(T30)-ROW(T$6)),1)),"")</f>
        <v>Vevo Country</v>
      </c>
      <c r="U30" s="38"/>
      <c r="V30" s="38" t="str" cm="1">
        <f t="array" ref="V30">IFERROR(_xlfn.SINGLE(INDEX(Data!$A$1:Q$816,_xlfn.AGGREGATE(15,6,((Data!$C$1:$C$816=V$6)/(Data!$C$1:$C$816=V$6))*ROW(Data!$C$1:$C$816),ROW(V30)-ROW(V$6)),1)),"")</f>
        <v>De Pelicula</v>
      </c>
      <c r="W30" s="38"/>
      <c r="X30" s="38" t="str" cm="1">
        <f t="array" ref="X30">IFERROR(_xlfn.SINGLE(INDEX(Data!$A$1:S$816,_xlfn.AGGREGATE(15,6,((Data!$C$1:$C$816=X$6)/(Data!$C$1:$C$816=X$6))*ROW(Data!$C$1:$C$816),ROW(X30)-ROW(X$6)),1)),"")</f>
        <v>RTP Internacional</v>
      </c>
      <c r="Y30" s="38"/>
      <c r="Z30" s="38" t="str" cm="1">
        <f t="array" ref="Z30">IFERROR(_xlfn.SINGLE(INDEX(Data!$A$1:U$816,_xlfn.AGGREGATE(15,6,((Data!$C$1:$C$816=Z$6)/(Data!$C$1:$C$816=Z$6))*ROW(Data!$C$1:$C$816),ROW(Z30)-ROW(Z$6)),1)),"")</f>
        <v/>
      </c>
    </row>
    <row r="31" spans="1:26" x14ac:dyDescent="0.35">
      <c r="A31" s="38"/>
      <c r="B31" s="38" t="str" cm="1">
        <f t="array" ref="B31">IFERROR(_xlfn.SINGLE(INDEX(Data!A$1:$A$816,_xlfn.AGGREGATE(15,6,((Data!$C$1:$C$816=B$6)/(Data!$C$1:$C$816=B$6))*ROW(Data!$C$1:$C$816),ROW(B31)-ROW(B$6)),1)),"")</f>
        <v/>
      </c>
      <c r="C31" s="38"/>
      <c r="D31" s="38" t="str" cm="1">
        <f t="array" ref="D31">IFERROR(_xlfn.SINGLE(INDEX(Data!$A$1:C$816,_xlfn.AGGREGATE(15,6,((Data!$C$1:$C$816=D$6)/(Data!$C$1:$C$816=D$6))*ROW(Data!$C$1:$C$816),ROW(D31)-ROW(D$6)),1)),"")</f>
        <v>FOX SOUL</v>
      </c>
      <c r="E31" s="38"/>
      <c r="F31" s="38" t="str" cm="1">
        <f t="array" ref="F31">IFERROR(_xlfn.SINGLE(INDEX(Data!$A$1:E$816,_xlfn.AGGREGATE(15,6,((Data!$C$1:$C$816=F$6)/(Data!$C$1:$C$816=F$6))*ROW(Data!$C$1:$C$816),ROW(F31)-ROW(F$6)),1)),"")</f>
        <v>Fox Soccer Plus</v>
      </c>
      <c r="G31" s="38"/>
      <c r="H31" s="38" t="str" cm="1">
        <f t="array" ref="H31">IFERROR(_xlfn.SINGLE(INDEX(Data!$A$1:G$816,_xlfn.AGGREGATE(15,6,((Data!$C$1:$C$816=H$6)/(Data!$C$1:$C$816=H$6))*ROW(Data!$C$1:$C$816),ROW(H31)-ROW(H$6)),1)),"")</f>
        <v>Bally Sports Sun</v>
      </c>
      <c r="I31" s="38"/>
      <c r="J31" s="38" t="str" cm="1">
        <f t="array" ref="J31">IFERROR(_xlfn.SINGLE(INDEX(Data!$A$1:W$816,_xlfn.AGGREGATE(15,6,((Data!$C$1:$C$816=J$6)/(Data!$C$1:$C$816=J$6))*ROW(Data!$C$1:$C$816),ROW(J31)-ROW(J$6)),1)),"")</f>
        <v>Comedy Dynamics</v>
      </c>
      <c r="K31" s="38"/>
      <c r="L31" s="38" t="str" cm="1">
        <f t="array" ref="L31">IFERROR(_xlfn.SINGLE(INDEX(Data!$A$1:I$816,_xlfn.AGGREGATE(15,6,((Data!$C$1:$C$816=L$6)/(Data!$C$1:$C$816=L$6))*ROW(Data!$C$1:$C$816),ROW(L31)-ROW(L$6)),1)),"")</f>
        <v>ShortsTV</v>
      </c>
      <c r="M31" s="38"/>
      <c r="N31" s="38" t="str" cm="1">
        <f t="array" ref="N31">IFERROR(_xlfn.SINGLE(INDEX(Data!$A$1:Y$816,_xlfn.AGGREGATE(15,6,((Data!$C$1:$C$816=N$6)/(Data!$C$1:$C$816=N$6))*ROW(Data!$C$1:$C$816),ROW(N31)-ROW(N$6)),1)),"")</f>
        <v>Showtime Family</v>
      </c>
      <c r="O31" s="38"/>
      <c r="P31" s="38" t="str" cm="1">
        <f t="array" ref="P31">IFERROR(_xlfn.SINGLE(INDEX(Data!$A$1:L$816,_xlfn.AGGREGATE(15,6,((Data!$C$1:$C$816=P$6)/(Data!$C$1:$C$816=P$6))*ROW(Data!$C$1:$C$816),ROW(P31)-ROW(P$6)),1)),"")</f>
        <v>PlayKids</v>
      </c>
      <c r="Q31" s="38"/>
      <c r="R31" s="38" t="str" cm="1">
        <f t="array" ref="R31">IFERROR(_xlfn.SINGLE(INDEX(Data!$A$1:M$816,_xlfn.AGGREGATE(15,6,((Data!$C$1:$C$816=R$6)/(Data!$C$1:$C$816=R$6))*ROW(Data!$C$1:$C$816),ROW(R31)-ROW(R$6)),1)),"")</f>
        <v>Law And Crime</v>
      </c>
      <c r="S31" s="38"/>
      <c r="T31" s="38" t="str" cm="1">
        <f t="array" ref="T31">IFERROR(_xlfn.SINGLE(INDEX(Data!$A$1:O$816,_xlfn.AGGREGATE(15,6,((Data!$C$1:$C$816=T$6)/(Data!$C$1:$C$816=T$6))*ROW(Data!$C$1:$C$816),ROW(T31)-ROW(T$6)),1)),"")</f>
        <v>Vevo Hip-Hop</v>
      </c>
      <c r="U31" s="38"/>
      <c r="V31" s="38" t="str" cm="1">
        <f t="array" ref="V31">IFERROR(_xlfn.SINGLE(INDEX(Data!$A$1:Q$816,_xlfn.AGGREGATE(15,6,((Data!$C$1:$C$816=V$6)/(Data!$C$1:$C$816=V$6))*ROW(Data!$C$1:$C$816),ROW(V31)-ROW(V$6)),1)),"")</f>
        <v>De Pelicula Clásico</v>
      </c>
      <c r="W31" s="38"/>
      <c r="X31" s="38" t="str" cm="1">
        <f t="array" ref="X31">IFERROR(_xlfn.SINGLE(INDEX(Data!$A$1:S$816,_xlfn.AGGREGATE(15,6,((Data!$C$1:$C$816=X$6)/(Data!$C$1:$C$816=X$6))*ROW(Data!$C$1:$C$816),ROW(X31)-ROW(X$6)),1)),"")</f>
        <v>S Channel</v>
      </c>
      <c r="Y31" s="38"/>
      <c r="Z31" s="38" t="str" cm="1">
        <f t="array" ref="Z31">IFERROR(_xlfn.SINGLE(INDEX(Data!$A$1:U$816,_xlfn.AGGREGATE(15,6,((Data!$C$1:$C$816=Z$6)/(Data!$C$1:$C$816=Z$6))*ROW(Data!$C$1:$C$816),ROW(Z31)-ROW(Z$6)),1)),"")</f>
        <v/>
      </c>
    </row>
    <row r="32" spans="1:26" x14ac:dyDescent="0.35">
      <c r="A32" s="38"/>
      <c r="B32" s="38" t="str" cm="1">
        <f t="array" ref="B32">IFERROR(_xlfn.SINGLE(INDEX(Data!A$1:$A$816,_xlfn.AGGREGATE(15,6,((Data!$C$1:$C$816=B$6)/(Data!$C$1:$C$816=B$6))*ROW(Data!$C$1:$C$816),ROW(B32)-ROW(B$6)),1)),"")</f>
        <v/>
      </c>
      <c r="C32" s="38"/>
      <c r="D32" s="38" t="str" cm="1">
        <f t="array" ref="D32">IFERROR(_xlfn.SINGLE(INDEX(Data!$A$1:C$816,_xlfn.AGGREGATE(15,6,((Data!$C$1:$C$816=D$6)/(Data!$C$1:$C$816=D$6))*ROW(Data!$C$1:$C$816),ROW(D32)-ROW(D$6)),1)),"")</f>
        <v>Fun Roads TV</v>
      </c>
      <c r="E32" s="38"/>
      <c r="F32" s="38" t="str" cm="1">
        <f t="array" ref="F32">IFERROR(_xlfn.SINGLE(INDEX(Data!$A$1:E$816,_xlfn.AGGREGATE(15,6,((Data!$C$1:$C$816=F$6)/(Data!$C$1:$C$816=F$6))*ROW(Data!$C$1:$C$816),ROW(F32)-ROW(F$6)),1)),"")</f>
        <v>Fox Sports 1</v>
      </c>
      <c r="G32" s="38"/>
      <c r="H32" s="38" t="str" cm="1">
        <f t="array" ref="H32">IFERROR(_xlfn.SINGLE(INDEX(Data!$A$1:G$816,_xlfn.AGGREGATE(15,6,((Data!$C$1:$C$816=H$6)/(Data!$C$1:$C$816=H$6))*ROW(Data!$C$1:$C$816),ROW(H32)-ROW(H$6)),1)),"")</f>
        <v>Bally Sports West</v>
      </c>
      <c r="I32" s="38"/>
      <c r="J32" s="38" t="str" cm="1">
        <f t="array" ref="J32">IFERROR(_xlfn.SINGLE(INDEX(Data!$A$1:W$816,_xlfn.AGGREGATE(15,6,((Data!$C$1:$C$816=J$6)/(Data!$C$1:$C$816=J$6))*ROW(Data!$C$1:$C$816),ROW(J32)-ROW(J$6)),1)),"")</f>
        <v>Comedy TV</v>
      </c>
      <c r="K32" s="38"/>
      <c r="L32" s="38" t="str" cm="1">
        <f t="array" ref="L32">IFERROR(_xlfn.SINGLE(INDEX(Data!$A$1:I$816,_xlfn.AGGREGATE(15,6,((Data!$C$1:$C$816=L$6)/(Data!$C$1:$C$816=L$6))*ROW(Data!$C$1:$C$816),ROW(L32)-ROW(L$6)),1)),"")</f>
        <v>Shudder</v>
      </c>
      <c r="M32" s="38"/>
      <c r="N32" s="38" t="str" cm="1">
        <f t="array" ref="N32">IFERROR(_xlfn.SINGLE(INDEX(Data!$A$1:Y$816,_xlfn.AGGREGATE(15,6,((Data!$C$1:$C$816=N$6)/(Data!$C$1:$C$816=N$6))*ROW(Data!$C$1:$C$816),ROW(N32)-ROW(N$6)),1)),"")</f>
        <v>Showtime Next</v>
      </c>
      <c r="O32" s="38"/>
      <c r="P32" s="38" t="str" cm="1">
        <f t="array" ref="P32">IFERROR(_xlfn.SINGLE(INDEX(Data!$A$1:L$816,_xlfn.AGGREGATE(15,6,((Data!$C$1:$C$816=P$6)/(Data!$C$1:$C$816=P$6))*ROW(Data!$C$1:$C$816),ROW(P32)-ROW(P$6)),1)),"")</f>
        <v>RetroCrush</v>
      </c>
      <c r="Q32" s="38"/>
      <c r="R32" s="38" t="str" cm="1">
        <f t="array" ref="R32">IFERROR(_xlfn.SINGLE(INDEX(Data!$A$1:M$816,_xlfn.AGGREGATE(15,6,((Data!$C$1:$C$816=R$6)/(Data!$C$1:$C$816=R$6))*ROW(Data!$C$1:$C$816),ROW(R32)-ROW(R$6)),1)),"")</f>
        <v>Level Up</v>
      </c>
      <c r="S32" s="38"/>
      <c r="T32" s="38" t="str" cm="1">
        <f t="array" ref="T32">IFERROR(_xlfn.SINGLE(INDEX(Data!$A$1:O$816,_xlfn.AGGREGATE(15,6,((Data!$C$1:$C$816=T$6)/(Data!$C$1:$C$816=T$6))*ROW(Data!$C$1:$C$816),ROW(T32)-ROW(T$6)),1)),"")</f>
        <v>Vevo Holiday</v>
      </c>
      <c r="U32" s="38"/>
      <c r="V32" s="38" t="str" cm="1">
        <f t="array" ref="V32">IFERROR(_xlfn.SINGLE(INDEX(Data!$A$1:Q$816,_xlfn.AGGREGATE(15,6,((Data!$C$1:$C$816=V$6)/(Data!$C$1:$C$816=V$6))*ROW(Data!$C$1:$C$816),ROW(V32)-ROW(V$6)),1)),"")</f>
        <v>De Pelicula Plus</v>
      </c>
      <c r="W32" s="38"/>
      <c r="X32" s="38" t="str" cm="1">
        <f t="array" ref="X32">IFERROR(_xlfn.SINGLE(INDEX(Data!$A$1:S$816,_xlfn.AGGREGATE(15,6,((Data!$C$1:$C$816=X$6)/(Data!$C$1:$C$816=X$6))*ROW(Data!$C$1:$C$816),ROW(X32)-ROW(X$6)),1)),"")</f>
        <v>SBS</v>
      </c>
      <c r="Y32" s="38"/>
      <c r="Z32" s="38" t="str" cm="1">
        <f t="array" ref="Z32">IFERROR(_xlfn.SINGLE(INDEX(Data!$A$1:U$816,_xlfn.AGGREGATE(15,6,((Data!$C$1:$C$816=Z$6)/(Data!$C$1:$C$816=Z$6))*ROW(Data!$C$1:$C$816),ROW(Z32)-ROW(Z$6)),1)),"")</f>
        <v/>
      </c>
    </row>
    <row r="33" spans="1:26" ht="24" x14ac:dyDescent="0.35">
      <c r="A33" s="38"/>
      <c r="B33" s="38" t="str" cm="1">
        <f t="array" ref="B33">IFERROR(_xlfn.SINGLE(INDEX(Data!A$1:$A$816,_xlfn.AGGREGATE(15,6,((Data!$C$1:$C$816=B$6)/(Data!$C$1:$C$816=B$6))*ROW(Data!$C$1:$C$816),ROW(B33)-ROW(B$6)),1)),"")</f>
        <v/>
      </c>
      <c r="C33" s="38"/>
      <c r="D33" s="38" t="str" cm="1">
        <f t="array" ref="D33">IFERROR(_xlfn.SINGLE(INDEX(Data!$A$1:C$816,_xlfn.AGGREGATE(15,6,((Data!$C$1:$C$816=D$6)/(Data!$C$1:$C$816=D$6))*ROW(Data!$C$1:$C$816),ROW(D33)-ROW(D$6)),1)),"")</f>
        <v>FYI</v>
      </c>
      <c r="E33" s="38"/>
      <c r="F33" s="38" t="str" cm="1">
        <f t="array" ref="F33">IFERROR(_xlfn.SINGLE(INDEX(Data!$A$1:E$816,_xlfn.AGGREGATE(15,6,((Data!$C$1:$C$816=F$6)/(Data!$C$1:$C$816=F$6))*ROW(Data!$C$1:$C$816),ROW(F33)-ROW(F$6)),1)),"")</f>
        <v>Fox Sports 2</v>
      </c>
      <c r="G33" s="38"/>
      <c r="H33" s="38" t="str" cm="1">
        <f t="array" ref="H33">IFERROR(_xlfn.SINGLE(INDEX(Data!$A$1:G$816,_xlfn.AGGREGATE(15,6,((Data!$C$1:$C$816=H$6)/(Data!$C$1:$C$816=H$6))*ROW(Data!$C$1:$C$816),ROW(H33)-ROW(H$6)),1)),"")</f>
        <v>Bally Sports Wisconsin</v>
      </c>
      <c r="I33" s="38"/>
      <c r="J33" s="38" t="str" cm="1">
        <f t="array" ref="J33">IFERROR(_xlfn.SINGLE(INDEX(Data!$A$1:W$816,_xlfn.AGGREGATE(15,6,((Data!$C$1:$C$816=J$6)/(Data!$C$1:$C$816=J$6))*ROW(Data!$C$1:$C$816),ROW(J33)-ROW(J$6)),1)),"")</f>
        <v>Comet TV</v>
      </c>
      <c r="K33" s="38"/>
      <c r="L33" s="38" t="str" cm="1">
        <f t="array" ref="L33">IFERROR(_xlfn.SINGLE(INDEX(Data!$A$1:I$816,_xlfn.AGGREGATE(15,6,((Data!$C$1:$C$816=L$6)/(Data!$C$1:$C$816=L$6))*ROW(Data!$C$1:$C$816),ROW(L33)-ROW(L$6)),1)),"")</f>
        <v>Sony Movie Channel</v>
      </c>
      <c r="M33" s="38"/>
      <c r="N33" s="38" t="str" cm="1">
        <f t="array" ref="N33">IFERROR(_xlfn.SINGLE(INDEX(Data!$A$1:Y$816,_xlfn.AGGREGATE(15,6,((Data!$C$1:$C$816=N$6)/(Data!$C$1:$C$816=N$6))*ROW(Data!$C$1:$C$816),ROW(N33)-ROW(N$6)),1)),"")</f>
        <v>Showtime Showcase</v>
      </c>
      <c r="O33" s="38"/>
      <c r="P33" s="38" t="str" cm="1">
        <f t="array" ref="P33">IFERROR(_xlfn.SINGLE(INDEX(Data!$A$1:L$816,_xlfn.AGGREGATE(15,6,((Data!$C$1:$C$816=P$6)/(Data!$C$1:$C$816=P$6))*ROW(Data!$C$1:$C$816),ROW(P33)-ROW(P$6)),1)),"")</f>
        <v>Teen Nick</v>
      </c>
      <c r="Q33" s="38"/>
      <c r="R33" s="38" t="str" cm="1">
        <f t="array" ref="R33">IFERROR(_xlfn.SINGLE(INDEX(Data!$A$1:M$816,_xlfn.AGGREGATE(15,6,((Data!$C$1:$C$816=R$6)/(Data!$C$1:$C$816=R$6))*ROW(Data!$C$1:$C$816),ROW(R33)-ROW(R$6)),1)),"")</f>
        <v>LiveNow from FOX</v>
      </c>
      <c r="S33" s="38"/>
      <c r="T33" s="38" t="str" cm="1">
        <f t="array" ref="T33">IFERROR(_xlfn.SINGLE(INDEX(Data!$A$1:O$816,_xlfn.AGGREGATE(15,6,((Data!$C$1:$C$816=T$6)/(Data!$C$1:$C$816=T$6))*ROW(Data!$C$1:$C$816),ROW(T33)-ROW(T$6)),1)),"")</f>
        <v>Vevo Pop</v>
      </c>
      <c r="U33" s="38"/>
      <c r="V33" s="38" t="str" cm="1">
        <f t="array" ref="V33">IFERROR(_xlfn.SINGLE(INDEX(Data!$A$1:Q$816,_xlfn.AGGREGATE(15,6,((Data!$C$1:$C$816=V$6)/(Data!$C$1:$C$816=V$6))*ROW(Data!$C$1:$C$816),ROW(V33)-ROW(V$6)),1)),"")</f>
        <v>Discovery En Espanol</v>
      </c>
      <c r="W33" s="38"/>
      <c r="X33" s="38" t="str" cm="1">
        <f t="array" ref="X33">IFERROR(_xlfn.SINGLE(INDEX(Data!$A$1:S$816,_xlfn.AGGREGATE(15,6,((Data!$C$1:$C$816=X$6)/(Data!$C$1:$C$816=X$6))*ROW(Data!$C$1:$C$816),ROW(X33)-ROW(X$6)),1)),"")</f>
        <v>SBS Plus</v>
      </c>
      <c r="Y33" s="38"/>
      <c r="Z33" s="38" t="str" cm="1">
        <f t="array" ref="Z33">IFERROR(_xlfn.SINGLE(INDEX(Data!$A$1:U$816,_xlfn.AGGREGATE(15,6,((Data!$C$1:$C$816=Z$6)/(Data!$C$1:$C$816=Z$6))*ROW(Data!$C$1:$C$816),ROW(Z33)-ROW(Z$6)),1)),"")</f>
        <v/>
      </c>
    </row>
    <row r="34" spans="1:26" ht="24" x14ac:dyDescent="0.35">
      <c r="A34" s="38"/>
      <c r="B34" s="38" t="str" cm="1">
        <f t="array" ref="B34">IFERROR(_xlfn.SINGLE(INDEX(Data!A$1:$A$816,_xlfn.AGGREGATE(15,6,((Data!$C$1:$C$816=B$6)/(Data!$C$1:$C$816=B$6))*ROW(Data!$C$1:$C$816),ROW(B34)-ROW(B$6)),1)),"")</f>
        <v/>
      </c>
      <c r="C34" s="38"/>
      <c r="D34" s="38" t="str" cm="1">
        <f t="array" ref="D34">IFERROR(_xlfn.SINGLE(INDEX(Data!$A$1:C$816,_xlfn.AGGREGATE(15,6,((Data!$C$1:$C$816=D$6)/(Data!$C$1:$C$816=D$6))*ROW(Data!$C$1:$C$816),ROW(D34)-ROW(D$6)),1)),"")</f>
        <v>GAC Living</v>
      </c>
      <c r="E34" s="38"/>
      <c r="F34" s="38" t="str" cm="1">
        <f t="array" ref="F34">IFERROR(_xlfn.SINGLE(INDEX(Data!$A$1:E$816,_xlfn.AGGREGATE(15,6,((Data!$C$1:$C$816=F$6)/(Data!$C$1:$C$816=F$6))*ROW(Data!$C$1:$C$816),ROW(F34)-ROW(F$6)),1)),"")</f>
        <v>Fubo Latino Network</v>
      </c>
      <c r="G34" s="38"/>
      <c r="H34" s="38" t="str" cm="1">
        <f t="array" ref="H34">IFERROR(_xlfn.SINGLE(INDEX(Data!$A$1:G$816,_xlfn.AGGREGATE(15,6,((Data!$C$1:$C$816=H$6)/(Data!$C$1:$C$816=H$6))*ROW(Data!$C$1:$C$816),ROW(H34)-ROW(H$6)),1)),"")</f>
        <v>Big Ten Network</v>
      </c>
      <c r="I34" s="38"/>
      <c r="J34" s="38" t="str" cm="1">
        <f t="array" ref="J34">IFERROR(_xlfn.SINGLE(INDEX(Data!$A$1:W$816,_xlfn.AGGREGATE(15,6,((Data!$C$1:$C$816=J$6)/(Data!$C$1:$C$816=J$6))*ROW(Data!$C$1:$C$816),ROW(J34)-ROW(J$6)),1)),"")</f>
        <v>Court TV</v>
      </c>
      <c r="K34" s="38"/>
      <c r="L34" s="38" t="str" cm="1">
        <f t="array" ref="L34">IFERROR(_xlfn.SINGLE(INDEX(Data!$A$1:I$816,_xlfn.AGGREGATE(15,6,((Data!$C$1:$C$816=L$6)/(Data!$C$1:$C$816=L$6))*ROW(Data!$C$1:$C$816),ROW(L34)-ROW(L$6)),1)),"")</f>
        <v>Sundance Now</v>
      </c>
      <c r="M34" s="38"/>
      <c r="N34" s="38" t="str" cm="1">
        <f t="array" ref="N34">IFERROR(_xlfn.SINGLE(INDEX(Data!$A$1:Y$816,_xlfn.AGGREGATE(15,6,((Data!$C$1:$C$816=N$6)/(Data!$C$1:$C$816=N$6))*ROW(Data!$C$1:$C$816),ROW(N34)-ROW(N$6)),1)),"")</f>
        <v>Showtime Women</v>
      </c>
      <c r="O34" s="38"/>
      <c r="P34" s="38" t="str" cm="1">
        <f t="array" ref="P34">IFERROR(_xlfn.SINGLE(INDEX(Data!$A$1:L$816,_xlfn.AGGREGATE(15,6,((Data!$C$1:$C$816=P$6)/(Data!$C$1:$C$816=P$6))*ROW(Data!$C$1:$C$816),ROW(P34)-ROW(P$6)),1)),"")</f>
        <v>TG Jr</v>
      </c>
      <c r="Q34" s="38"/>
      <c r="R34" s="38" t="str" cm="1">
        <f t="array" ref="R34">IFERROR(_xlfn.SINGLE(INDEX(Data!$A$1:M$816,_xlfn.AGGREGATE(15,6,((Data!$C$1:$C$816=R$6)/(Data!$C$1:$C$816=R$6))*ROW(Data!$C$1:$C$816),ROW(R34)-ROW(R$6)),1)),"")</f>
        <v>Local Now</v>
      </c>
      <c r="S34" s="38"/>
      <c r="T34" s="38" t="str" cm="1">
        <f t="array" ref="T34">IFERROR(_xlfn.SINGLE(INDEX(Data!$A$1:O$816,_xlfn.AGGREGATE(15,6,((Data!$C$1:$C$816=T$6)/(Data!$C$1:$C$816=T$6))*ROW(Data!$C$1:$C$816),ROW(T34)-ROW(T$6)),1)),"")</f>
        <v/>
      </c>
      <c r="U34" s="38"/>
      <c r="V34" s="38" t="str" cm="1">
        <f t="array" ref="V34">IFERROR(_xlfn.SINGLE(INDEX(Data!$A$1:Q$816,_xlfn.AGGREGATE(15,6,((Data!$C$1:$C$816=V$6)/(Data!$C$1:$C$816=V$6))*ROW(Data!$C$1:$C$816),ROW(V34)-ROW(V$6)),1)),"")</f>
        <v>Discovery Familia</v>
      </c>
      <c r="W34" s="38"/>
      <c r="X34" s="38" t="str" cm="1">
        <f t="array" ref="X34">IFERROR(_xlfn.SINGLE(INDEX(Data!$A$1:S$816,_xlfn.AGGREGATE(15,6,((Data!$C$1:$C$816=X$6)/(Data!$C$1:$C$816=X$6))*ROW(Data!$C$1:$C$816),ROW(X34)-ROW(X$6)),1)),"")</f>
        <v>SBTN</v>
      </c>
      <c r="Y34" s="38"/>
      <c r="Z34" s="38" t="str" cm="1">
        <f t="array" ref="Z34">IFERROR(_xlfn.SINGLE(INDEX(Data!$A$1:U$816,_xlfn.AGGREGATE(15,6,((Data!$C$1:$C$816=Z$6)/(Data!$C$1:$C$816=Z$6))*ROW(Data!$C$1:$C$816),ROW(Z34)-ROW(Z$6)),1)),"")</f>
        <v/>
      </c>
    </row>
    <row r="35" spans="1:26" ht="24" x14ac:dyDescent="0.35">
      <c r="A35" s="38"/>
      <c r="B35" s="38" t="str" cm="1">
        <f t="array" ref="B35">IFERROR(_xlfn.SINGLE(INDEX(Data!A$1:$A$816,_xlfn.AGGREGATE(15,6,((Data!$C$1:$C$816=B$6)/(Data!$C$1:$C$816=B$6))*ROW(Data!$C$1:$C$816),ROW(B35)-ROW(B$6)),1)),"")</f>
        <v/>
      </c>
      <c r="C35" s="38"/>
      <c r="D35" s="38" t="str" cm="1">
        <f t="array" ref="D35">IFERROR(_xlfn.SINGLE(INDEX(Data!$A$1:C$816,_xlfn.AGGREGATE(15,6,((Data!$C$1:$C$816=D$6)/(Data!$C$1:$C$816=D$6))*ROW(Data!$C$1:$C$816),ROW(D35)-ROW(D$6)),1)),"")</f>
        <v>Gaia</v>
      </c>
      <c r="E35" s="38"/>
      <c r="F35" s="38" t="str" cm="1">
        <f t="array" ref="F35">IFERROR(_xlfn.SINGLE(INDEX(Data!$A$1:E$816,_xlfn.AGGREGATE(15,6,((Data!$C$1:$C$816=F$6)/(Data!$C$1:$C$816=F$6))*ROW(Data!$C$1:$C$816),ROW(F35)-ROW(F$6)),1)),"")</f>
        <v>Fubo Sports Network</v>
      </c>
      <c r="G35" s="38"/>
      <c r="H35" s="38" t="str" cm="1">
        <f t="array" ref="H35">IFERROR(_xlfn.SINGLE(INDEX(Data!$A$1:G$816,_xlfn.AGGREGATE(15,6,((Data!$C$1:$C$816=H$6)/(Data!$C$1:$C$816=H$6))*ROW(Data!$C$1:$C$816),ROW(H35)-ROW(H$6)),1)),"")</f>
        <v>BigTen Net Alternate n</v>
      </c>
      <c r="I35" s="38"/>
      <c r="J35" s="38" t="str" cm="1">
        <f t="array" ref="J35">IFERROR(_xlfn.SINGLE(INDEX(Data!$A$1:W$816,_xlfn.AGGREGATE(15,6,((Data!$C$1:$C$816=J$6)/(Data!$C$1:$C$816=J$6))*ROW(Data!$C$1:$C$816),ROW(J35)-ROW(J$6)),1)),"")</f>
        <v>COZI</v>
      </c>
      <c r="K35" s="38"/>
      <c r="L35" s="38" t="str" cm="1">
        <f t="array" ref="L35">IFERROR(_xlfn.SINGLE(INDEX(Data!$A$1:I$816,_xlfn.AGGREGATE(15,6,((Data!$C$1:$C$816=L$6)/(Data!$C$1:$C$816=L$6))*ROW(Data!$C$1:$C$816),ROW(L35)-ROW(L$6)),1)),"")</f>
        <v>TCM</v>
      </c>
      <c r="M35" s="38"/>
      <c r="N35" s="38" t="str" cm="1">
        <f t="array" ref="N35">IFERROR(_xlfn.SINGLE(INDEX(Data!$A$1:Y$816,_xlfn.AGGREGATE(15,6,((Data!$C$1:$C$816=N$6)/(Data!$C$1:$C$816=N$6))*ROW(Data!$C$1:$C$816),ROW(N35)-ROW(N$6)),1)),"")</f>
        <v>Starz</v>
      </c>
      <c r="O35" s="38"/>
      <c r="P35" s="38" t="str" cm="1">
        <f t="array" ref="P35">IFERROR(_xlfn.SINGLE(INDEX(Data!$A$1:L$816,_xlfn.AGGREGATE(15,6,((Data!$C$1:$C$816=P$6)/(Data!$C$1:$C$816=P$6))*ROW(Data!$C$1:$C$816),ROW(P35)-ROW(P$6)),1)),"")</f>
        <v>Toon Goggles</v>
      </c>
      <c r="Q35" s="38"/>
      <c r="R35" s="38" t="str" cm="1">
        <f t="array" ref="R35">IFERROR(_xlfn.SINGLE(INDEX(Data!$A$1:M$816,_xlfn.AGGREGATE(15,6,((Data!$C$1:$C$816=R$6)/(Data!$C$1:$C$816=R$6))*ROW(Data!$C$1:$C$816),ROW(R35)-ROW(R$6)),1)),"")</f>
        <v>Local Now M</v>
      </c>
      <c r="S35" s="38"/>
      <c r="T35" s="38" t="str" cm="1">
        <f t="array" ref="T35">IFERROR(_xlfn.SINGLE(INDEX(Data!$A$1:O$816,_xlfn.AGGREGATE(15,6,((Data!$C$1:$C$816=T$6)/(Data!$C$1:$C$816=T$6))*ROW(Data!$C$1:$C$816),ROW(T35)-ROW(T$6)),1)),"")</f>
        <v/>
      </c>
      <c r="U35" s="38"/>
      <c r="V35" s="38" t="str" cm="1">
        <f t="array" ref="V35">IFERROR(_xlfn.SINGLE(INDEX(Data!$A$1:Q$816,_xlfn.AGGREGATE(15,6,((Data!$C$1:$C$816=V$6)/(Data!$C$1:$C$816=V$6))*ROW(Data!$C$1:$C$816),ROW(V35)-ROW(V$6)),1)),"")</f>
        <v>Ecuador TV</v>
      </c>
      <c r="W35" s="38"/>
      <c r="X35" s="38" t="str" cm="1">
        <f t="array" ref="X35">IFERROR(_xlfn.SINGLE(INDEX(Data!$A$1:S$816,_xlfn.AGGREGATE(15,6,((Data!$C$1:$C$816=X$6)/(Data!$C$1:$C$816=X$6))*ROW(Data!$C$1:$C$816),ROW(X35)-ROW(X$6)),1)),"")</f>
        <v>Sony Liv</v>
      </c>
      <c r="Y35" s="38"/>
      <c r="Z35" s="38" t="str" cm="1">
        <f t="array" ref="Z35">IFERROR(_xlfn.SINGLE(INDEX(Data!$A$1:U$816,_xlfn.AGGREGATE(15,6,((Data!$C$1:$C$816=Z$6)/(Data!$C$1:$C$816=Z$6))*ROW(Data!$C$1:$C$816),ROW(Z35)-ROW(Z$6)),1)),"")</f>
        <v/>
      </c>
    </row>
    <row r="36" spans="1:26" ht="24" x14ac:dyDescent="0.35">
      <c r="A36" s="38"/>
      <c r="B36" s="38" t="str" cm="1">
        <f t="array" ref="B36">IFERROR(_xlfn.SINGLE(INDEX(Data!A$1:$A$816,_xlfn.AGGREGATE(15,6,((Data!$C$1:$C$816=B$6)/(Data!$C$1:$C$816=B$6))*ROW(Data!$C$1:$C$816),ROW(B36)-ROW(B$6)),1)),"")</f>
        <v/>
      </c>
      <c r="C36" s="38"/>
      <c r="D36" s="38" t="str" cm="1">
        <f t="array" ref="D36">IFERROR(_xlfn.SINGLE(INDEX(Data!$A$1:C$816,_xlfn.AGGREGATE(15,6,((Data!$C$1:$C$816=D$6)/(Data!$C$1:$C$816=D$6))*ROW(Data!$C$1:$C$816),ROW(D36)-ROW(D$6)),1)),"")</f>
        <v>Gallery</v>
      </c>
      <c r="E36" s="38"/>
      <c r="F36" s="38" t="str" cm="1">
        <f t="array" ref="F36">IFERROR(_xlfn.SINGLE(INDEX(Data!$A$1:E$816,_xlfn.AGGREGATE(15,6,((Data!$C$1:$C$816=F$6)/(Data!$C$1:$C$816=F$6))*ROW(Data!$C$1:$C$816),ROW(F36)-ROW(F$6)),1)),"")</f>
        <v>Fuel TV</v>
      </c>
      <c r="G36" s="38"/>
      <c r="H36" s="38" t="str" cm="1">
        <f t="array" ref="H36">IFERROR(_xlfn.SINGLE(INDEX(Data!$A$1:G$816,_xlfn.AGGREGATE(15,6,((Data!$C$1:$C$816=H$6)/(Data!$C$1:$C$816=H$6))*ROW(Data!$C$1:$C$816),ROW(H36)-ROW(H$6)),1)),"")</f>
        <v>Eleven Sports</v>
      </c>
      <c r="I36" s="38"/>
      <c r="J36" s="38" t="str" cm="1">
        <f t="array" ref="J36">IFERROR(_xlfn.SINGLE(INDEX(Data!$A$1:W$816,_xlfn.AGGREGATE(15,6,((Data!$C$1:$C$816=J$6)/(Data!$C$1:$C$816=J$6))*ROW(Data!$C$1:$C$816),ROW(J36)-ROW(J$6)),1)),"")</f>
        <v>Crackle</v>
      </c>
      <c r="K36" s="38"/>
      <c r="L36" s="38" t="str" cm="1">
        <f t="array" ref="L36">IFERROR(_xlfn.SINGLE(INDEX(Data!$A$1:I$816,_xlfn.AGGREGATE(15,6,((Data!$C$1:$C$816=L$6)/(Data!$C$1:$C$816=L$6))*ROW(Data!$C$1:$C$816),ROW(L36)-ROW(L$6)),1)),"")</f>
        <v>Youtube Movies</v>
      </c>
      <c r="M36" s="38"/>
      <c r="N36" s="38" t="str" cm="1">
        <f t="array" ref="N36">IFERROR(_xlfn.SINGLE(INDEX(Data!$A$1:Y$816,_xlfn.AGGREGATE(15,6,((Data!$C$1:$C$816=N$6)/(Data!$C$1:$C$816=N$6))*ROW(Data!$C$1:$C$816),ROW(N36)-ROW(N$6)),1)),"")</f>
        <v>STARZ Cinema</v>
      </c>
      <c r="O36" s="38"/>
      <c r="P36" s="38" t="str" cm="1">
        <f t="array" ref="P36">IFERROR(_xlfn.SINGLE(INDEX(Data!$A$1:L$816,_xlfn.AGGREGATE(15,6,((Data!$C$1:$C$816=P$6)/(Data!$C$1:$C$816=P$6))*ROW(Data!$C$1:$C$816),ROW(P36)-ROW(P$6)),1)),"")</f>
        <v>TumbleBooks</v>
      </c>
      <c r="Q36" s="38"/>
      <c r="R36" s="38" t="str" cm="1">
        <f t="array" ref="R36">IFERROR(_xlfn.SINGLE(INDEX(Data!$A$1:M$816,_xlfn.AGGREGATE(15,6,((Data!$C$1:$C$816=R$6)/(Data!$C$1:$C$816=R$6))*ROW(Data!$C$1:$C$816),ROW(R36)-ROW(R$6)),1)),"")</f>
        <v>MSNBC</v>
      </c>
      <c r="S36" s="38"/>
      <c r="T36" s="38" t="str" cm="1">
        <f t="array" ref="T36">IFERROR(_xlfn.SINGLE(INDEX(Data!$A$1:O$816,_xlfn.AGGREGATE(15,6,((Data!$C$1:$C$816=T$6)/(Data!$C$1:$C$816=T$6))*ROW(Data!$C$1:$C$816),ROW(T36)-ROW(T$6)),1)),"")</f>
        <v/>
      </c>
      <c r="U36" s="38"/>
      <c r="V36" s="38" t="str" cm="1">
        <f t="array" ref="V36">IFERROR(_xlfn.SINGLE(INDEX(Data!$A$1:Q$816,_xlfn.AGGREGATE(15,6,((Data!$C$1:$C$816=V$6)/(Data!$C$1:$C$816=V$6))*ROW(Data!$C$1:$C$816),ROW(V36)-ROW(V$6)),1)),"")</f>
        <v>Ecuavisa Internacional</v>
      </c>
      <c r="W36" s="38"/>
      <c r="X36" s="38" t="str" cm="1">
        <f t="array" ref="X36">IFERROR(_xlfn.SINGLE(INDEX(Data!$A$1:S$816,_xlfn.AGGREGATE(15,6,((Data!$C$1:$C$816=X$6)/(Data!$C$1:$C$816=X$6))*ROW(Data!$C$1:$C$816),ROW(X36)-ROW(X$6)),1)),"")</f>
        <v>SporTV</v>
      </c>
      <c r="Y36" s="38"/>
      <c r="Z36" s="38" t="str" cm="1">
        <f t="array" ref="Z36">IFERROR(_xlfn.SINGLE(INDEX(Data!$A$1:U$816,_xlfn.AGGREGATE(15,6,((Data!$C$1:$C$816=Z$6)/(Data!$C$1:$C$816=Z$6))*ROW(Data!$C$1:$C$816),ROW(Z36)-ROW(Z$6)),1)),"")</f>
        <v/>
      </c>
    </row>
    <row r="37" spans="1:26" ht="24" x14ac:dyDescent="0.35">
      <c r="A37" s="38"/>
      <c r="B37" s="38" t="str" cm="1">
        <f t="array" ref="B37">IFERROR(_xlfn.SINGLE(INDEX(Data!A$1:$A$816,_xlfn.AGGREGATE(15,6,((Data!$C$1:$C$816=B$6)/(Data!$C$1:$C$816=B$6))*ROW(Data!$C$1:$C$816),ROW(B37)-ROW(B$6)),1)),"")</f>
        <v/>
      </c>
      <c r="C37" s="38"/>
      <c r="D37" s="38" t="str" cm="1">
        <f t="array" ref="D37">IFERROR(_xlfn.SINGLE(INDEX(Data!$A$1:C$816,_xlfn.AGGREGATE(15,6,((Data!$C$1:$C$816=D$6)/(Data!$C$1:$C$816=D$6))*ROW(Data!$C$1:$C$816),ROW(D37)-ROW(D$6)),1)),"")</f>
        <v>Game+</v>
      </c>
      <c r="E37" s="38"/>
      <c r="F37" s="38" t="str" cm="1">
        <f t="array" ref="F37">IFERROR(_xlfn.SINGLE(INDEX(Data!$A$1:E$816,_xlfn.AGGREGATE(15,6,((Data!$C$1:$C$816=F$6)/(Data!$C$1:$C$816=F$6))*ROW(Data!$C$1:$C$816),ROW(F37)-ROW(F$6)),1)),"")</f>
        <v>GINX eSports TV</v>
      </c>
      <c r="G37" s="38"/>
      <c r="H37" s="38" t="str" cm="1">
        <f t="array" ref="H37">IFERROR(_xlfn.SINGLE(INDEX(Data!$A$1:G$816,_xlfn.AGGREGATE(15,6,((Data!$C$1:$C$816=H$6)/(Data!$C$1:$C$816=H$6))*ROW(Data!$C$1:$C$816),ROW(H37)-ROW(H$6)),1)),"")</f>
        <v>Longhorn Network</v>
      </c>
      <c r="I37" s="38"/>
      <c r="J37" s="38" t="str" cm="1">
        <f t="array" ref="J37">IFERROR(_xlfn.SINGLE(INDEX(Data!$A$1:W$816,_xlfn.AGGREGATE(15,6,((Data!$C$1:$C$816=J$6)/(Data!$C$1:$C$816=J$6))*ROW(Data!$C$1:$C$816),ROW(J37)-ROW(J$6)),1)),"")</f>
        <v>Crime + Investigation</v>
      </c>
      <c r="K37" s="38"/>
      <c r="L37" s="38" t="str" cm="1">
        <f t="array" ref="L37">IFERROR(_xlfn.SINGLE(INDEX(Data!$A$1:I$816,_xlfn.AGGREGATE(15,6,((Data!$C$1:$C$816=L$6)/(Data!$C$1:$C$816=L$6))*ROW(Data!$C$1:$C$816),ROW(L37)-ROW(L$6)),1)),"")</f>
        <v/>
      </c>
      <c r="M37" s="38"/>
      <c r="N37" s="38" t="str" cm="1">
        <f t="array" ref="N37">IFERROR(_xlfn.SINGLE(INDEX(Data!$A$1:Y$816,_xlfn.AGGREGATE(15,6,((Data!$C$1:$C$816=N$6)/(Data!$C$1:$C$816=N$6))*ROW(Data!$C$1:$C$816),ROW(N37)-ROW(N$6)),1)),"")</f>
        <v>Starz Comedy</v>
      </c>
      <c r="O37" s="38"/>
      <c r="P37" s="38" t="str" cm="1">
        <f t="array" ref="P37">IFERROR(_xlfn.SINGLE(INDEX(Data!$A$1:L$816,_xlfn.AGGREGATE(15,6,((Data!$C$1:$C$816=P$6)/(Data!$C$1:$C$816=P$6))*ROW(Data!$C$1:$C$816),ROW(P37)-ROW(P$6)),1)),"")</f>
        <v>TV Land</v>
      </c>
      <c r="Q37" s="38"/>
      <c r="R37" s="38" t="str" cm="1">
        <f t="array" ref="R37">IFERROR(_xlfn.SINGLE(INDEX(Data!$A$1:M$816,_xlfn.AGGREGATE(15,6,((Data!$C$1:$C$816=R$6)/(Data!$C$1:$C$816=R$6))*ROW(Data!$C$1:$C$816),ROW(R37)-ROW(R$6)),1)),"")</f>
        <v>NBC News Now</v>
      </c>
      <c r="S37" s="38"/>
      <c r="T37" s="38" t="str" cm="1">
        <f t="array" ref="T37">IFERROR(_xlfn.SINGLE(INDEX(Data!$A$1:O$816,_xlfn.AGGREGATE(15,6,((Data!$C$1:$C$816=T$6)/(Data!$C$1:$C$816=T$6))*ROW(Data!$C$1:$C$816),ROW(T37)-ROW(T$6)),1)),"")</f>
        <v/>
      </c>
      <c r="U37" s="38"/>
      <c r="V37" s="38" t="str" cm="1">
        <f t="array" ref="V37">IFERROR(_xlfn.SINGLE(INDEX(Data!$A$1:Q$816,_xlfn.AGGREGATE(15,6,((Data!$C$1:$C$816=V$6)/(Data!$C$1:$C$816=V$6))*ROW(Data!$C$1:$C$816),ROW(V37)-ROW(V$6)),1)),"")</f>
        <v>El Conflicto</v>
      </c>
      <c r="W37" s="38"/>
      <c r="X37" s="38" t="str" cm="1">
        <f t="array" ref="X37">IFERROR(_xlfn.SINGLE(INDEX(Data!$A$1:S$816,_xlfn.AGGREGATE(15,6,((Data!$C$1:$C$816=X$6)/(Data!$C$1:$C$816=X$6))*ROW(Data!$C$1:$C$816),ROW(X37)-ROW(X$6)),1)),"")</f>
        <v>Supercanal Caribe</v>
      </c>
      <c r="Y37" s="38"/>
      <c r="Z37" s="38" t="str" cm="1">
        <f t="array" ref="Z37">IFERROR(_xlfn.SINGLE(INDEX(Data!$A$1:U$816,_xlfn.AGGREGATE(15,6,((Data!$C$1:$C$816=Z$6)/(Data!$C$1:$C$816=Z$6))*ROW(Data!$C$1:$C$816),ROW(Z37)-ROW(Z$6)),1)),"")</f>
        <v/>
      </c>
    </row>
    <row r="38" spans="1:26" ht="24" x14ac:dyDescent="0.35">
      <c r="A38" s="38"/>
      <c r="B38" s="38" t="str" cm="1">
        <f t="array" ref="B38">IFERROR(_xlfn.SINGLE(INDEX(Data!A$1:$A$816,_xlfn.AGGREGATE(15,6,((Data!$C$1:$C$816=B$6)/(Data!$C$1:$C$816=B$6))*ROW(Data!$C$1:$C$816),ROW(B38)-ROW(B$6)),1)),"")</f>
        <v/>
      </c>
      <c r="C38" s="38"/>
      <c r="D38" s="38" t="str" cm="1">
        <f t="array" ref="D38">IFERROR(_xlfn.SINGLE(INDEX(Data!$A$1:C$816,_xlfn.AGGREGATE(15,6,((Data!$C$1:$C$816=D$6)/(Data!$C$1:$C$816=D$6))*ROW(Data!$C$1:$C$816),ROW(D38)-ROW(D$6)),1)),"")</f>
        <v>GoTraveler</v>
      </c>
      <c r="E38" s="38"/>
      <c r="F38" s="38" t="str" cm="1">
        <f t="array" ref="F38">IFERROR(_xlfn.SINGLE(INDEX(Data!$A$1:E$816,_xlfn.AGGREGATE(15,6,((Data!$C$1:$C$816=F$6)/(Data!$C$1:$C$816=F$6))*ROW(Data!$C$1:$C$816),ROW(F38)-ROW(F$6)),1)),"")</f>
        <v>Golf Channel</v>
      </c>
      <c r="G38" s="38"/>
      <c r="H38" s="38" t="str" cm="1">
        <f t="array" ref="H38">IFERROR(_xlfn.SINGLE(INDEX(Data!$A$1:G$816,_xlfn.AGGREGATE(15,6,((Data!$C$1:$C$816=H$6)/(Data!$C$1:$C$816=H$6))*ROW(Data!$C$1:$C$816),ROW(H38)-ROW(H$6)),1)),"")</f>
        <v>Marquee Sports Network</v>
      </c>
      <c r="I38" s="38"/>
      <c r="J38" s="38" t="str" cm="1">
        <f t="array" ref="J38">IFERROR(_xlfn.SINGLE(INDEX(Data!$A$1:W$816,_xlfn.AGGREGATE(15,6,((Data!$C$1:$C$816=J$6)/(Data!$C$1:$C$816=J$6))*ROW(Data!$C$1:$C$816),ROW(J38)-ROW(J$6)),1)),"")</f>
        <v>Dark Corners</v>
      </c>
      <c r="K38" s="38"/>
      <c r="L38" s="38" t="str" cm="1">
        <f t="array" ref="L38">IFERROR(_xlfn.SINGLE(INDEX(Data!$A$1:I$816,_xlfn.AGGREGATE(15,6,((Data!$C$1:$C$816=L$6)/(Data!$C$1:$C$816=L$6))*ROW(Data!$C$1:$C$816),ROW(L38)-ROW(L$6)),1)),"")</f>
        <v/>
      </c>
      <c r="M38" s="38"/>
      <c r="N38" s="38" t="str" cm="1">
        <f t="array" ref="N38">IFERROR(_xlfn.SINGLE(INDEX(Data!$A$1:Y$816,_xlfn.AGGREGATE(15,6,((Data!$C$1:$C$816=N$6)/(Data!$C$1:$C$816=N$6))*ROW(Data!$C$1:$C$816),ROW(N38)-ROW(N$6)),1)),"")</f>
        <v>Starz Edge</v>
      </c>
      <c r="O38" s="38"/>
      <c r="P38" s="38" t="str" cm="1">
        <f t="array" ref="P38">IFERROR(_xlfn.SINGLE(INDEX(Data!$A$1:L$816,_xlfn.AGGREGATE(15,6,((Data!$C$1:$C$816=P$6)/(Data!$C$1:$C$816=P$6))*ROW(Data!$C$1:$C$816),ROW(P38)-ROW(P$6)),1)),"")</f>
        <v>Universal Kids</v>
      </c>
      <c r="Q38" s="38"/>
      <c r="R38" s="38" t="str" cm="1">
        <f t="array" ref="R38">IFERROR(_xlfn.SINGLE(INDEX(Data!$A$1:M$816,_xlfn.AGGREGATE(15,6,((Data!$C$1:$C$816=R$6)/(Data!$C$1:$C$816=R$6))*ROW(Data!$C$1:$C$816),ROW(R38)-ROW(R$6)),1)),"")</f>
        <v>NBCLX</v>
      </c>
      <c r="S38" s="38"/>
      <c r="T38" s="38" t="str" cm="1">
        <f t="array" ref="T38">IFERROR(_xlfn.SINGLE(INDEX(Data!$A$1:O$816,_xlfn.AGGREGATE(15,6,((Data!$C$1:$C$816=T$6)/(Data!$C$1:$C$816=T$6))*ROW(Data!$C$1:$C$816),ROW(T38)-ROW(T$6)),1)),"")</f>
        <v/>
      </c>
      <c r="U38" s="38"/>
      <c r="V38" s="38" t="str" cm="1">
        <f t="array" ref="V38">IFERROR(_xlfn.SINGLE(INDEX(Data!$A$1:Q$816,_xlfn.AGGREGATE(15,6,((Data!$C$1:$C$816=V$6)/(Data!$C$1:$C$816=V$6))*ROW(Data!$C$1:$C$816),ROW(V38)-ROW(V$6)),1)),"")</f>
        <v>El Trece</v>
      </c>
      <c r="W38" s="38"/>
      <c r="X38" s="38" t="str" cm="1">
        <f t="array" ref="X38">IFERROR(_xlfn.SINGLE(INDEX(Data!$A$1:S$816,_xlfn.AGGREGATE(15,6,((Data!$C$1:$C$816=X$6)/(Data!$C$1:$C$816=X$6))*ROW(Data!$C$1:$C$816),ROW(X38)-ROW(X$6)),1)),"")</f>
        <v>TAN TV</v>
      </c>
      <c r="Y38" s="38"/>
      <c r="Z38" s="38" t="str" cm="1">
        <f t="array" ref="Z38">IFERROR(_xlfn.SINGLE(INDEX(Data!$A$1:U$816,_xlfn.AGGREGATE(15,6,((Data!$C$1:$C$816=Z$6)/(Data!$C$1:$C$816=Z$6))*ROW(Data!$C$1:$C$816),ROW(Z38)-ROW(Z$6)),1)),"")</f>
        <v/>
      </c>
    </row>
    <row r="39" spans="1:26" x14ac:dyDescent="0.35">
      <c r="A39" s="38"/>
      <c r="B39" s="38" t="str" cm="1">
        <f t="array" ref="B39">IFERROR(_xlfn.SINGLE(INDEX(Data!A$1:$A$816,_xlfn.AGGREGATE(15,6,((Data!$C$1:$C$816=B$6)/(Data!$C$1:$C$816=B$6))*ROW(Data!$C$1:$C$816),ROW(B39)-ROW(B$6)),1)),"")</f>
        <v/>
      </c>
      <c r="C39" s="38"/>
      <c r="D39" s="38" t="str" cm="1">
        <f t="array" ref="D39">IFERROR(_xlfn.SINGLE(INDEX(Data!$A$1:C$816,_xlfn.AGGREGATE(15,6,((Data!$C$1:$C$816=D$6)/(Data!$C$1:$C$816=D$6))*ROW(Data!$C$1:$C$816),ROW(D39)-ROW(D$6)),1)),"")</f>
        <v>Here TV</v>
      </c>
      <c r="E39" s="38"/>
      <c r="F39" s="38" t="str" cm="1">
        <f t="array" ref="F39">IFERROR(_xlfn.SINGLE(INDEX(Data!$A$1:E$816,_xlfn.AGGREGATE(15,6,((Data!$C$1:$C$816=F$6)/(Data!$C$1:$C$816=F$6))*ROW(Data!$C$1:$C$816),ROW(F39)-ROW(F$6)),1)),"")</f>
        <v>GolTV</v>
      </c>
      <c r="G39" s="38"/>
      <c r="H39" s="38" t="str" cm="1">
        <f t="array" ref="H39">IFERROR(_xlfn.SINGLE(INDEX(Data!$A$1:G$816,_xlfn.AGGREGATE(15,6,((Data!$C$1:$C$816=H$6)/(Data!$C$1:$C$816=H$6))*ROW(Data!$C$1:$C$816),ROW(H39)-ROW(H$6)),1)),"")</f>
        <v>MASN</v>
      </c>
      <c r="I39" s="38"/>
      <c r="J39" s="38" t="str" cm="1">
        <f t="array" ref="J39">IFERROR(_xlfn.SINGLE(INDEX(Data!$A$1:W$816,_xlfn.AGGREGATE(15,6,((Data!$C$1:$C$816=J$6)/(Data!$C$1:$C$816=J$6))*ROW(Data!$C$1:$C$816),ROW(J39)-ROW(J$6)),1)),"")</f>
        <v>Dark Matter</v>
      </c>
      <c r="K39" s="38"/>
      <c r="L39" s="38" t="str" cm="1">
        <f t="array" ref="L39">IFERROR(_xlfn.SINGLE(INDEX(Data!$A$1:I$816,_xlfn.AGGREGATE(15,6,((Data!$C$1:$C$816=L$6)/(Data!$C$1:$C$816=L$6))*ROW(Data!$C$1:$C$816),ROW(L39)-ROW(L$6)),1)),"")</f>
        <v/>
      </c>
      <c r="M39" s="38"/>
      <c r="N39" s="38" t="str" cm="1">
        <f t="array" ref="N39">IFERROR(_xlfn.SINGLE(INDEX(Data!$A$1:Y$816,_xlfn.AGGREGATE(15,6,((Data!$C$1:$C$816=N$6)/(Data!$C$1:$C$816=N$6))*ROW(Data!$C$1:$C$816),ROW(N39)-ROW(N$6)),1)),"")</f>
        <v>Starz Encore</v>
      </c>
      <c r="O39" s="38"/>
      <c r="P39" s="38" t="str" cm="1">
        <f t="array" ref="P39">IFERROR(_xlfn.SINGLE(INDEX(Data!$A$1:L$816,_xlfn.AGGREGATE(15,6,((Data!$C$1:$C$816=P$6)/(Data!$C$1:$C$816=P$6))*ROW(Data!$C$1:$C$816),ROW(P39)-ROW(P$6)),1)),"")</f>
        <v>Up Faith &amp; Family</v>
      </c>
      <c r="Q39" s="38"/>
      <c r="R39" s="38" t="str" cm="1">
        <f t="array" ref="R39">IFERROR(_xlfn.SINGLE(INDEX(Data!$A$1:M$816,_xlfn.AGGREGATE(15,6,((Data!$C$1:$C$816=R$6)/(Data!$C$1:$C$816=R$6))*ROW(Data!$C$1:$C$816),ROW(R39)-ROW(R$6)),1)),"")</f>
        <v>NDTV 24X7</v>
      </c>
      <c r="S39" s="38"/>
      <c r="T39" s="38" t="str" cm="1">
        <f t="array" ref="T39">IFERROR(_xlfn.SINGLE(INDEX(Data!$A$1:O$816,_xlfn.AGGREGATE(15,6,((Data!$C$1:$C$816=T$6)/(Data!$C$1:$C$816=T$6))*ROW(Data!$C$1:$C$816),ROW(T39)-ROW(T$6)),1)),"")</f>
        <v/>
      </c>
      <c r="U39" s="38"/>
      <c r="V39" s="38" t="str" cm="1">
        <f t="array" ref="V39">IFERROR(_xlfn.SINGLE(INDEX(Data!$A$1:Q$816,_xlfn.AGGREGATE(15,6,((Data!$C$1:$C$816=V$6)/(Data!$C$1:$C$816=V$6))*ROW(Data!$C$1:$C$816),ROW(V39)-ROW(V$6)),1)),"")</f>
        <v>Enlace</v>
      </c>
      <c r="W39" s="38"/>
      <c r="X39" s="38" t="str" cm="1">
        <f t="array" ref="X39">IFERROR(_xlfn.SINGLE(INDEX(Data!$A$1:S$816,_xlfn.AGGREGATE(15,6,((Data!$C$1:$C$816=X$6)/(Data!$C$1:$C$816=X$6))*ROW(Data!$C$1:$C$816),ROW(X39)-ROW(X$6)),1)),"")</f>
        <v>Tele El Salvador</v>
      </c>
      <c r="Y39" s="38"/>
      <c r="Z39" s="38" t="str" cm="1">
        <f t="array" ref="Z39">IFERROR(_xlfn.SINGLE(INDEX(Data!$A$1:U$816,_xlfn.AGGREGATE(15,6,((Data!$C$1:$C$816=Z$6)/(Data!$C$1:$C$816=Z$6))*ROW(Data!$C$1:$C$816),ROW(Z39)-ROW(Z$6)),1)),"")</f>
        <v/>
      </c>
    </row>
    <row r="40" spans="1:26" ht="24" x14ac:dyDescent="0.35">
      <c r="A40" s="38"/>
      <c r="B40" s="38" t="str" cm="1">
        <f t="array" ref="B40">IFERROR(_xlfn.SINGLE(INDEX(Data!A$1:$A$816,_xlfn.AGGREGATE(15,6,((Data!$C$1:$C$816=B$6)/(Data!$C$1:$C$816=B$6))*ROW(Data!$C$1:$C$816),ROW(B40)-ROW(B$6)),1)),"")</f>
        <v/>
      </c>
      <c r="C40" s="38"/>
      <c r="D40" s="38" t="str" cm="1">
        <f t="array" ref="D40">IFERROR(_xlfn.SINGLE(INDEX(Data!$A$1:C$816,_xlfn.AGGREGATE(15,6,((Data!$C$1:$C$816=D$6)/(Data!$C$1:$C$816=D$6))*ROW(Data!$C$1:$C$816),ROW(D40)-ROW(D$6)),1)),"")</f>
        <v>HGTV</v>
      </c>
      <c r="E40" s="38"/>
      <c r="F40" s="38" t="str" cm="1">
        <f t="array" ref="F40">IFERROR(_xlfn.SINGLE(INDEX(Data!$A$1:E$816,_xlfn.AGGREGATE(15,6,((Data!$C$1:$C$816=F$6)/(Data!$C$1:$C$816=F$6))*ROW(Data!$C$1:$C$816),ROW(F40)-ROW(F$6)),1)),"")</f>
        <v>GolTV Spanish</v>
      </c>
      <c r="G40" s="38"/>
      <c r="H40" s="38" t="str" cm="1">
        <f t="array" ref="H40">IFERROR(_xlfn.SINGLE(INDEX(Data!$A$1:G$816,_xlfn.AGGREGATE(15,6,((Data!$C$1:$C$816=H$6)/(Data!$C$1:$C$816=H$6))*ROW(Data!$C$1:$C$816),ROW(H40)-ROW(H$6)),1)),"")</f>
        <v>MASN2</v>
      </c>
      <c r="I40" s="38"/>
      <c r="J40" s="38" t="str" cm="1">
        <f t="array" ref="J40">IFERROR(_xlfn.SINGLE(INDEX(Data!$A$1:W$816,_xlfn.AGGREGATE(15,6,((Data!$C$1:$C$816=J$6)/(Data!$C$1:$C$816=J$6))*ROW(Data!$C$1:$C$816),ROW(J40)-ROW(J$6)),1)),"")</f>
        <v>Decades</v>
      </c>
      <c r="K40" s="38"/>
      <c r="L40" s="38" t="str" cm="1">
        <f t="array" ref="L40">IFERROR(_xlfn.SINGLE(INDEX(Data!$A$1:I$816,_xlfn.AGGREGATE(15,6,((Data!$C$1:$C$816=L$6)/(Data!$C$1:$C$816=L$6))*ROW(Data!$C$1:$C$816),ROW(L40)-ROW(L$6)),1)),"")</f>
        <v/>
      </c>
      <c r="M40" s="38"/>
      <c r="N40" s="38" t="str" cm="1">
        <f t="array" ref="N40">IFERROR(_xlfn.SINGLE(INDEX(Data!$A$1:Y$816,_xlfn.AGGREGATE(15,6,((Data!$C$1:$C$816=N$6)/(Data!$C$1:$C$816=N$6))*ROW(Data!$C$1:$C$816),ROW(N40)-ROW(N$6)),1)),"")</f>
        <v>Starz Encore Action</v>
      </c>
      <c r="O40" s="38"/>
      <c r="P40" s="38" t="str" cm="1">
        <f t="array" ref="P40">IFERROR(_xlfn.SINGLE(INDEX(Data!$A$1:L$816,_xlfn.AGGREGATE(15,6,((Data!$C$1:$C$816=P$6)/(Data!$C$1:$C$816=P$6))*ROW(Data!$C$1:$C$816),ROW(P40)-ROW(P$6)),1)),"")</f>
        <v>WatchitKid!</v>
      </c>
      <c r="Q40" s="38"/>
      <c r="R40" s="38" t="str" cm="1">
        <f t="array" ref="R40">IFERROR(_xlfn.SINGLE(INDEX(Data!$A$1:M$816,_xlfn.AGGREGATE(15,6,((Data!$C$1:$C$816=R$6)/(Data!$C$1:$C$816=R$6))*ROW(Data!$C$1:$C$816),ROW(R40)-ROW(R$6)),1)),"")</f>
        <v>News18</v>
      </c>
      <c r="S40" s="38"/>
      <c r="T40" s="38" t="str" cm="1">
        <f t="array" ref="T40">IFERROR(_xlfn.SINGLE(INDEX(Data!$A$1:O$816,_xlfn.AGGREGATE(15,6,((Data!$C$1:$C$816=T$6)/(Data!$C$1:$C$816=T$6))*ROW(Data!$C$1:$C$816),ROW(T40)-ROW(T$6)),1)),"")</f>
        <v/>
      </c>
      <c r="U40" s="38"/>
      <c r="V40" s="38" t="str" cm="1">
        <f t="array" ref="V40">IFERROR(_xlfn.SINGLE(INDEX(Data!$A$1:Q$816,_xlfn.AGGREGATE(15,6,((Data!$C$1:$C$816=V$6)/(Data!$C$1:$C$816=V$6))*ROW(Data!$C$1:$C$816),ROW(V40)-ROW(V$6)),1)),"")</f>
        <v>ESPN Deportes</v>
      </c>
      <c r="W40" s="38"/>
      <c r="X40" s="38" t="str" cm="1">
        <f t="array" ref="X40">IFERROR(_xlfn.SINGLE(INDEX(Data!$A$1:S$816,_xlfn.AGGREGATE(15,6,((Data!$C$1:$C$816=X$6)/(Data!$C$1:$C$816=X$6))*ROW(Data!$C$1:$C$816),ROW(X40)-ROW(X$6)),1)),"")</f>
        <v>Telemicro</v>
      </c>
      <c r="Y40" s="38"/>
      <c r="Z40" s="38" t="str" cm="1">
        <f t="array" ref="Z40">IFERROR(_xlfn.SINGLE(INDEX(Data!$A$1:U$816,_xlfn.AGGREGATE(15,6,((Data!$C$1:$C$816=Z$6)/(Data!$C$1:$C$816=Z$6))*ROW(Data!$C$1:$C$816),ROW(Z40)-ROW(Z$6)),1)),"")</f>
        <v/>
      </c>
    </row>
    <row r="41" spans="1:26" x14ac:dyDescent="0.35">
      <c r="A41" s="38"/>
      <c r="B41" s="38" t="str" cm="1">
        <f t="array" ref="B41">IFERROR(_xlfn.SINGLE(INDEX(Data!A$1:$A$816,_xlfn.AGGREGATE(15,6,((Data!$C$1:$C$816=B$6)/(Data!$C$1:$C$816=B$6))*ROW(Data!$C$1:$C$816),ROW(B41)-ROW(B$6)),1)),"")</f>
        <v/>
      </c>
      <c r="C41" s="38"/>
      <c r="D41" s="38" t="str" cm="1">
        <f t="array" ref="D41">IFERROR(_xlfn.SINGLE(INDEX(Data!$A$1:C$816,_xlfn.AGGREGATE(15,6,((Data!$C$1:$C$816=D$6)/(Data!$C$1:$C$816=D$6))*ROW(Data!$C$1:$C$816),ROW(D41)-ROW(D$6)),1)),"")</f>
        <v>Hi-Yah!</v>
      </c>
      <c r="E41" s="38"/>
      <c r="F41" s="38" t="str" cm="1">
        <f t="array" ref="F41">IFERROR(_xlfn.SINGLE(INDEX(Data!$A$1:E$816,_xlfn.AGGREGATE(15,6,((Data!$C$1:$C$816=F$6)/(Data!$C$1:$C$816=F$6))*ROW(Data!$C$1:$C$816),ROW(F41)-ROW(F$6)),1)),"")</f>
        <v>IMPACT! Wrestling</v>
      </c>
      <c r="G41" s="38"/>
      <c r="H41" s="38" t="str" cm="1">
        <f t="array" ref="H41">IFERROR(_xlfn.SINGLE(INDEX(Data!$A$1:G$816,_xlfn.AGGREGATE(15,6,((Data!$C$1:$C$816=H$6)/(Data!$C$1:$C$816=H$6))*ROW(Data!$C$1:$C$816),ROW(H41)-ROW(H$6)),1)),"")</f>
        <v>MSG</v>
      </c>
      <c r="I41" s="38"/>
      <c r="J41" s="38" t="str" cm="1">
        <f t="array" ref="J41">IFERROR(_xlfn.SINGLE(INDEX(Data!$A$1:W$816,_xlfn.AGGREGATE(15,6,((Data!$C$1:$C$816=J$6)/(Data!$C$1:$C$816=J$6))*ROW(Data!$C$1:$C$816),ROW(J41)-ROW(J$6)),1)),"")</f>
        <v>Deck the Hallmark</v>
      </c>
      <c r="K41" s="38"/>
      <c r="L41" s="38" t="str" cm="1">
        <f t="array" ref="L41">IFERROR(_xlfn.SINGLE(INDEX(Data!$A$1:I$816,_xlfn.AGGREGATE(15,6,((Data!$C$1:$C$816=L$6)/(Data!$C$1:$C$816=L$6))*ROW(Data!$C$1:$C$816),ROW(L41)-ROW(L$6)),1)),"")</f>
        <v/>
      </c>
      <c r="M41" s="38"/>
      <c r="N41" s="38" t="str" cm="1">
        <f t="array" ref="N41">IFERROR(_xlfn.SINGLE(INDEX(Data!$A$1:Y$816,_xlfn.AGGREGATE(15,6,((Data!$C$1:$C$816=N$6)/(Data!$C$1:$C$816=N$6))*ROW(Data!$C$1:$C$816),ROW(N41)-ROW(N$6)),1)),"")</f>
        <v>Starz Encore Black</v>
      </c>
      <c r="O41" s="38"/>
      <c r="P41" s="38" t="str" cm="1">
        <f t="array" ref="P41">IFERROR(_xlfn.SINGLE(INDEX(Data!$A$1:L$816,_xlfn.AGGREGATE(15,6,((Data!$C$1:$C$816=P$6)/(Data!$C$1:$C$816=P$6))*ROW(Data!$C$1:$C$816),ROW(P41)-ROW(P$6)),1)),"")</f>
        <v/>
      </c>
      <c r="Q41" s="38"/>
      <c r="R41" s="38" t="str" cm="1">
        <f t="array" ref="R41">IFERROR(_xlfn.SINGLE(INDEX(Data!$A$1:M$816,_xlfn.AGGREGATE(15,6,((Data!$C$1:$C$816=R$6)/(Data!$C$1:$C$816=R$6))*ROW(Data!$C$1:$C$816),ROW(R41)-ROW(R$6)),1)),"")</f>
        <v>Newsmax</v>
      </c>
      <c r="S41" s="38"/>
      <c r="T41" s="38" t="str" cm="1">
        <f t="array" ref="T41">IFERROR(_xlfn.SINGLE(INDEX(Data!$A$1:O$816,_xlfn.AGGREGATE(15,6,((Data!$C$1:$C$816=T$6)/(Data!$C$1:$C$816=T$6))*ROW(Data!$C$1:$C$816),ROW(T41)-ROW(T$6)),1)),"")</f>
        <v/>
      </c>
      <c r="U41" s="38"/>
      <c r="V41" s="38" t="str" cm="1">
        <f t="array" ref="V41">IFERROR(_xlfn.SINGLE(INDEX(Data!$A$1:Q$816,_xlfn.AGGREGATE(15,6,((Data!$C$1:$C$816=V$6)/(Data!$C$1:$C$816=V$6))*ROW(Data!$C$1:$C$816),ROW(V41)-ROW(V$6)),1)),"")</f>
        <v>Estrella Games</v>
      </c>
      <c r="W41" s="38"/>
      <c r="X41" s="38" t="str" cm="1">
        <f t="array" ref="X41">IFERROR(_xlfn.SINGLE(INDEX(Data!$A$1:S$816,_xlfn.AGGREGATE(15,6,((Data!$C$1:$C$816=X$6)/(Data!$C$1:$C$816=X$6))*ROW(Data!$C$1:$C$816),ROW(X41)-ROW(X$6)),1)),"")</f>
        <v>Teleuniverso</v>
      </c>
      <c r="Y41" s="38"/>
      <c r="Z41" s="38" t="str" cm="1">
        <f t="array" ref="Z41">IFERROR(_xlfn.SINGLE(INDEX(Data!$A$1:U$816,_xlfn.AGGREGATE(15,6,((Data!$C$1:$C$816=Z$6)/(Data!$C$1:$C$816=Z$6))*ROW(Data!$C$1:$C$816),ROW(Z41)-ROW(Z$6)),1)),"")</f>
        <v/>
      </c>
    </row>
    <row r="42" spans="1:26" ht="24" x14ac:dyDescent="0.35">
      <c r="A42" s="38"/>
      <c r="B42" s="38" t="str" cm="1">
        <f t="array" ref="B42">IFERROR(_xlfn.SINGLE(INDEX(Data!A$1:$A$816,_xlfn.AGGREGATE(15,6,((Data!$C$1:$C$816=B$6)/(Data!$C$1:$C$816=B$6))*ROW(Data!$C$1:$C$816),ROW(B42)-ROW(B$6)),1)),"")</f>
        <v/>
      </c>
      <c r="C42" s="38"/>
      <c r="D42" s="38" t="str" cm="1">
        <f t="array" ref="D42">IFERROR(_xlfn.SINGLE(INDEX(Data!$A$1:C$816,_xlfn.AGGREGATE(15,6,((Data!$C$1:$C$816=D$6)/(Data!$C$1:$C$816=D$6))*ROW(Data!$C$1:$C$816),ROW(D42)-ROW(D$6)),1)),"")</f>
        <v>HorseTV</v>
      </c>
      <c r="E42" s="38"/>
      <c r="F42" s="38" t="str" cm="1">
        <f t="array" ref="F42">IFERROR(_xlfn.SINGLE(INDEX(Data!$A$1:E$816,_xlfn.AGGREGATE(15,6,((Data!$C$1:$C$816=F$6)/(Data!$C$1:$C$816=F$6))*ROW(Data!$C$1:$C$816),ROW(F42)-ROW(F$6)),1)),"")</f>
        <v>Lacrosse Sports Network</v>
      </c>
      <c r="G42" s="38"/>
      <c r="H42" s="38" t="str" cm="1">
        <f t="array" ref="H42">IFERROR(_xlfn.SINGLE(INDEX(Data!$A$1:G$816,_xlfn.AGGREGATE(15,6,((Data!$C$1:$C$816=H$6)/(Data!$C$1:$C$816=H$6))*ROW(Data!$C$1:$C$816),ROW(H42)-ROW(H$6)),1)),"")</f>
        <v>NBC Sports Bay Area</v>
      </c>
      <c r="I42" s="38"/>
      <c r="J42" s="38" t="str" cm="1">
        <f t="array" ref="J42">IFERROR(_xlfn.SINGLE(INDEX(Data!$A$1:W$816,_xlfn.AGGREGATE(15,6,((Data!$C$1:$C$816=J$6)/(Data!$C$1:$C$816=J$6))*ROW(Data!$C$1:$C$816),ROW(J42)-ROW(J$6)),1)),"")</f>
        <v>Discovery Channel</v>
      </c>
      <c r="K42" s="38"/>
      <c r="L42" s="38" t="str" cm="1">
        <f t="array" ref="L42">IFERROR(_xlfn.SINGLE(INDEX(Data!$A$1:I$816,_xlfn.AGGREGATE(15,6,((Data!$C$1:$C$816=L$6)/(Data!$C$1:$C$816=L$6))*ROW(Data!$C$1:$C$816),ROW(L42)-ROW(L$6)),1)),"")</f>
        <v/>
      </c>
      <c r="M42" s="38"/>
      <c r="N42" s="38" t="str" cm="1">
        <f t="array" ref="N42">IFERROR(_xlfn.SINGLE(INDEX(Data!$A$1:Y$816,_xlfn.AGGREGATE(15,6,((Data!$C$1:$C$816=N$6)/(Data!$C$1:$C$816=N$6))*ROW(Data!$C$1:$C$816),ROW(N42)-ROW(N$6)),1)),"")</f>
        <v>Starz Encore Classic</v>
      </c>
      <c r="O42" s="38"/>
      <c r="P42" s="38" t="str" cm="1">
        <f t="array" ref="P42">IFERROR(_xlfn.SINGLE(INDEX(Data!$A$1:L$816,_xlfn.AGGREGATE(15,6,((Data!$C$1:$C$816=P$6)/(Data!$C$1:$C$816=P$6))*ROW(Data!$C$1:$C$816),ROW(P42)-ROW(P$6)),1)),"")</f>
        <v/>
      </c>
      <c r="Q42" s="38"/>
      <c r="R42" s="38" t="str" cm="1">
        <f t="array" ref="R42">IFERROR(_xlfn.SINGLE(INDEX(Data!$A$1:M$816,_xlfn.AGGREGATE(15,6,((Data!$C$1:$C$816=R$6)/(Data!$C$1:$C$816=R$6))*ROW(Data!$C$1:$C$816),ROW(R42)-ROW(R$6)),1)),"")</f>
        <v>NewsNation</v>
      </c>
      <c r="S42" s="38"/>
      <c r="T42" s="38" t="str" cm="1">
        <f t="array" ref="T42">IFERROR(_xlfn.SINGLE(INDEX(Data!$A$1:O$816,_xlfn.AGGREGATE(15,6,((Data!$C$1:$C$816=T$6)/(Data!$C$1:$C$816=T$6))*ROW(Data!$C$1:$C$816),ROW(T42)-ROW(T$6)),1)),"")</f>
        <v/>
      </c>
      <c r="U42" s="38"/>
      <c r="V42" s="38" t="str" cm="1">
        <f t="array" ref="V42">IFERROR(_xlfn.SINGLE(INDEX(Data!$A$1:Q$816,_xlfn.AGGREGATE(15,6,((Data!$C$1:$C$816=V$6)/(Data!$C$1:$C$816=V$6))*ROW(Data!$C$1:$C$816),ROW(V42)-ROW(V$6)),1)),"")</f>
        <v>Estrella News</v>
      </c>
      <c r="W42" s="38"/>
      <c r="X42" s="38" t="str" cm="1">
        <f t="array" ref="X42">IFERROR(_xlfn.SINGLE(INDEX(Data!$A$1:S$816,_xlfn.AGGREGATE(15,6,((Data!$C$1:$C$816=X$6)/(Data!$C$1:$C$816=X$6))*ROW(Data!$C$1:$C$816),ROW(X42)-ROW(X$6)),1)),"")</f>
        <v>TV Quisqueya</v>
      </c>
      <c r="Y42" s="38"/>
      <c r="Z42" s="38" t="str" cm="1">
        <f t="array" ref="Z42">IFERROR(_xlfn.SINGLE(INDEX(Data!$A$1:U$816,_xlfn.AGGREGATE(15,6,((Data!$C$1:$C$816=Z$6)/(Data!$C$1:$C$816=Z$6))*ROW(Data!$C$1:$C$816),ROW(Z42)-ROW(Z$6)),1)),"")</f>
        <v/>
      </c>
    </row>
    <row r="43" spans="1:26" ht="24" x14ac:dyDescent="0.35">
      <c r="A43" s="38"/>
      <c r="B43" s="38" t="str" cm="1">
        <f t="array" ref="B43">IFERROR(_xlfn.SINGLE(INDEX(Data!A$1:$A$816,_xlfn.AGGREGATE(15,6,((Data!$C$1:$C$816=B$6)/(Data!$C$1:$C$816=B$6))*ROW(Data!$C$1:$C$816),ROW(B43)-ROW(B$6)),1)),"")</f>
        <v/>
      </c>
      <c r="C43" s="38"/>
      <c r="D43" s="38" t="str" cm="1">
        <f t="array" ref="D43">IFERROR(_xlfn.SINGLE(INDEX(Data!$A$1:C$816,_xlfn.AGGREGATE(15,6,((Data!$C$1:$C$816=D$6)/(Data!$C$1:$C$816=D$6))*ROW(Data!$C$1:$C$816),ROW(D43)-ROW(D$6)),1)),"")</f>
        <v>HSN</v>
      </c>
      <c r="E43" s="38"/>
      <c r="F43" s="38" t="str" cm="1">
        <f t="array" ref="F43">IFERROR(_xlfn.SINGLE(INDEX(Data!$A$1:E$816,_xlfn.AGGREGATE(15,6,((Data!$C$1:$C$816=F$6)/(Data!$C$1:$C$816=F$6))*ROW(Data!$C$1:$C$816),ROW(F43)-ROW(F$6)),1)),"")</f>
        <v>LAFC</v>
      </c>
      <c r="G43" s="38"/>
      <c r="H43" s="38" t="str" cm="1">
        <f t="array" ref="H43">IFERROR(_xlfn.SINGLE(INDEX(Data!$A$1:G$816,_xlfn.AGGREGATE(15,6,((Data!$C$1:$C$816=H$6)/(Data!$C$1:$C$816=H$6))*ROW(Data!$C$1:$C$816),ROW(H43)-ROW(H$6)),1)),"")</f>
        <v>NBC Sports Boston</v>
      </c>
      <c r="I43" s="38"/>
      <c r="J43" s="38" t="str" cm="1">
        <f t="array" ref="J43">IFERROR(_xlfn.SINGLE(INDEX(Data!$A$1:W$816,_xlfn.AGGREGATE(15,6,((Data!$C$1:$C$816=J$6)/(Data!$C$1:$C$816=J$6))*ROW(Data!$C$1:$C$816),ROW(J43)-ROW(J$6)),1)),"")</f>
        <v>discovery+</v>
      </c>
      <c r="K43" s="38"/>
      <c r="L43" s="38" t="str" cm="1">
        <f t="array" ref="L43">IFERROR(_xlfn.SINGLE(INDEX(Data!$A$1:I$816,_xlfn.AGGREGATE(15,6,((Data!$C$1:$C$816=L$6)/(Data!$C$1:$C$816=L$6))*ROW(Data!$C$1:$C$816),ROW(L43)-ROW(L$6)),1)),"")</f>
        <v/>
      </c>
      <c r="M43" s="38"/>
      <c r="N43" s="38" t="str" cm="1">
        <f t="array" ref="N43">IFERROR(_xlfn.SINGLE(INDEX(Data!$A$1:Y$816,_xlfn.AGGREGATE(15,6,((Data!$C$1:$C$816=N$6)/(Data!$C$1:$C$816=N$6))*ROW(Data!$C$1:$C$816),ROW(N43)-ROW(N$6)),1)),"")</f>
        <v>Starz Encore Español</v>
      </c>
      <c r="O43" s="38"/>
      <c r="P43" s="38" t="str" cm="1">
        <f t="array" ref="P43">IFERROR(_xlfn.SINGLE(INDEX(Data!$A$1:L$816,_xlfn.AGGREGATE(15,6,((Data!$C$1:$C$816=P$6)/(Data!$C$1:$C$816=P$6))*ROW(Data!$C$1:$C$816),ROW(P43)-ROW(P$6)),1)),"")</f>
        <v/>
      </c>
      <c r="Q43" s="38"/>
      <c r="R43" s="38" t="str" cm="1">
        <f t="array" ref="R43">IFERROR(_xlfn.SINGLE(INDEX(Data!$A$1:M$816,_xlfn.AGGREGATE(15,6,((Data!$C$1:$C$816=R$6)/(Data!$C$1:$C$816=R$6))*ROW(Data!$C$1:$C$816),ROW(R43)-ROW(R$6)),1)),"")</f>
        <v>newsNET</v>
      </c>
      <c r="S43" s="38"/>
      <c r="T43" s="38" t="str" cm="1">
        <f t="array" ref="T43">IFERROR(_xlfn.SINGLE(INDEX(Data!$A$1:O$816,_xlfn.AGGREGATE(15,6,((Data!$C$1:$C$816=T$6)/(Data!$C$1:$C$816=T$6))*ROW(Data!$C$1:$C$816),ROW(T43)-ROW(T$6)),1)),"")</f>
        <v/>
      </c>
      <c r="U43" s="38"/>
      <c r="V43" s="38" t="str" cm="1">
        <f t="array" ref="V43">IFERROR(_xlfn.SINGLE(INDEX(Data!$A$1:Q$816,_xlfn.AGGREGATE(15,6,((Data!$C$1:$C$816=V$6)/(Data!$C$1:$C$816=V$6))*ROW(Data!$C$1:$C$816),ROW(V43)-ROW(V$6)),1)),"")</f>
        <v>Estrella TV</v>
      </c>
      <c r="W43" s="38"/>
      <c r="X43" s="38" t="str" cm="1">
        <f t="array" ref="X43">IFERROR(_xlfn.SINGLE(INDEX(Data!$A$1:S$816,_xlfn.AGGREGATE(15,6,((Data!$C$1:$C$816=X$6)/(Data!$C$1:$C$816=X$6))*ROW(Data!$C$1:$C$816),ROW(X43)-ROW(X$6)),1)),"")</f>
        <v>TV5Monde</v>
      </c>
      <c r="Y43" s="38"/>
      <c r="Z43" s="38" t="str" cm="1">
        <f t="array" ref="Z43">IFERROR(_xlfn.SINGLE(INDEX(Data!$A$1:U$816,_xlfn.AGGREGATE(15,6,((Data!$C$1:$C$816=Z$6)/(Data!$C$1:$C$816=Z$6))*ROW(Data!$C$1:$C$816),ROW(Z43)-ROW(Z$6)),1)),"")</f>
        <v/>
      </c>
    </row>
    <row r="44" spans="1:26" ht="24" x14ac:dyDescent="0.35">
      <c r="A44" s="38"/>
      <c r="B44" s="38" t="str" cm="1">
        <f t="array" ref="B44">IFERROR(_xlfn.SINGLE(INDEX(Data!A$1:$A$816,_xlfn.AGGREGATE(15,6,((Data!$C$1:$C$816=B$6)/(Data!$C$1:$C$816=B$6))*ROW(Data!$C$1:$C$816),ROW(B44)-ROW(B$6)),1)),"")</f>
        <v/>
      </c>
      <c r="C44" s="38"/>
      <c r="D44" s="38" t="str" cm="1">
        <f t="array" ref="D44">IFERROR(_xlfn.SINGLE(INDEX(Data!$A$1:C$816,_xlfn.AGGREGATE(15,6,((Data!$C$1:$C$816=D$6)/(Data!$C$1:$C$816=D$6))*ROW(Data!$C$1:$C$816),ROW(D44)-ROW(D$6)),1)),"")</f>
        <v>Hunt Channel</v>
      </c>
      <c r="E44" s="38"/>
      <c r="F44" s="38" t="str" cm="1">
        <f t="array" ref="F44">IFERROR(_xlfn.SINGLE(INDEX(Data!$A$1:E$816,_xlfn.AGGREGATE(15,6,((Data!$C$1:$C$816=F$6)/(Data!$C$1:$C$816=F$6))*ROW(Data!$C$1:$C$816),ROW(F44)-ROW(F$6)),1)),"")</f>
        <v>Mav TV</v>
      </c>
      <c r="G44" s="38"/>
      <c r="H44" s="38" t="str" cm="1">
        <f t="array" ref="H44">IFERROR(_xlfn.SINGLE(INDEX(Data!$A$1:G$816,_xlfn.AGGREGATE(15,6,((Data!$C$1:$C$816=H$6)/(Data!$C$1:$C$816=H$6))*ROW(Data!$C$1:$C$816),ROW(H44)-ROW(H$6)),1)),"")</f>
        <v>NBC Sports California</v>
      </c>
      <c r="I44" s="38"/>
      <c r="J44" s="38" t="str" cm="1">
        <f t="array" ref="J44">IFERROR(_xlfn.SINGLE(INDEX(Data!$A$1:W$816,_xlfn.AGGREGATE(15,6,((Data!$C$1:$C$816=J$6)/(Data!$C$1:$C$816=J$6))*ROW(Data!$C$1:$C$816),ROW(J44)-ROW(J$6)),1)),"")</f>
        <v>discovery+ Originals</v>
      </c>
      <c r="K44" s="38"/>
      <c r="L44" s="38" t="str" cm="1">
        <f t="array" ref="L44">IFERROR(_xlfn.SINGLE(INDEX(Data!$A$1:I$816,_xlfn.AGGREGATE(15,6,((Data!$C$1:$C$816=L$6)/(Data!$C$1:$C$816=L$6))*ROW(Data!$C$1:$C$816),ROW(L44)-ROW(L$6)),1)),"")</f>
        <v/>
      </c>
      <c r="M44" s="38"/>
      <c r="N44" s="38" t="str" cm="1">
        <f t="array" ref="N44">IFERROR(_xlfn.SINGLE(INDEX(Data!$A$1:Y$816,_xlfn.AGGREGATE(15,6,((Data!$C$1:$C$816=N$6)/(Data!$C$1:$C$816=N$6))*ROW(Data!$C$1:$C$816),ROW(N44)-ROW(N$6)),1)),"")</f>
        <v>Starz Encore Family</v>
      </c>
      <c r="O44" s="38"/>
      <c r="P44" s="38" t="str" cm="1">
        <f t="array" ref="P44">IFERROR(_xlfn.SINGLE(INDEX(Data!$A$1:L$816,_xlfn.AGGREGATE(15,6,((Data!$C$1:$C$816=P$6)/(Data!$C$1:$C$816=P$6))*ROW(Data!$C$1:$C$816),ROW(P44)-ROW(P$6)),1)),"")</f>
        <v/>
      </c>
      <c r="Q44" s="38"/>
      <c r="R44" s="38" t="str" cm="1">
        <f t="array" ref="R44">IFERROR(_xlfn.SINGLE(INDEX(Data!$A$1:M$816,_xlfn.AGGREGATE(15,6,((Data!$C$1:$C$816=R$6)/(Data!$C$1:$C$816=R$6))*ROW(Data!$C$1:$C$816),ROW(R44)-ROW(R$6)),1)),"")</f>
        <v>Newsy</v>
      </c>
      <c r="S44" s="38"/>
      <c r="T44" s="38" t="str" cm="1">
        <f t="array" ref="T44">IFERROR(_xlfn.SINGLE(INDEX(Data!$A$1:O$816,_xlfn.AGGREGATE(15,6,((Data!$C$1:$C$816=T$6)/(Data!$C$1:$C$816=T$6))*ROW(Data!$C$1:$C$816),ROW(T44)-ROW(T$6)),1)),"")</f>
        <v/>
      </c>
      <c r="U44" s="38"/>
      <c r="V44" s="38" t="str" cm="1">
        <f t="array" ref="V44">IFERROR(_xlfn.SINGLE(INDEX(Data!$A$1:Q$816,_xlfn.AGGREGATE(15,6,((Data!$C$1:$C$816=V$6)/(Data!$C$1:$C$816=V$6))*ROW(Data!$C$1:$C$816),ROW(V44)-ROW(V$6)),1)),"")</f>
        <v>Estudio 5</v>
      </c>
      <c r="W44" s="38"/>
      <c r="X44" s="38" t="str" cm="1">
        <f t="array" ref="X44">IFERROR(_xlfn.SINGLE(INDEX(Data!$A$1:S$816,_xlfn.AGGREGATE(15,6,((Data!$C$1:$C$816=X$6)/(Data!$C$1:$C$816=X$6))*ROW(Data!$C$1:$C$816),ROW(X44)-ROW(X$6)),1)),"")</f>
        <v>Tviet Network</v>
      </c>
      <c r="Y44" s="38"/>
      <c r="Z44" s="38" t="str" cm="1">
        <f t="array" ref="Z44">IFERROR(_xlfn.SINGLE(INDEX(Data!$A$1:U$816,_xlfn.AGGREGATE(15,6,((Data!$C$1:$C$816=Z$6)/(Data!$C$1:$C$816=Z$6))*ROW(Data!$C$1:$C$816),ROW(Z44)-ROW(Z$6)),1)),"")</f>
        <v/>
      </c>
    </row>
    <row r="45" spans="1:26" ht="24" x14ac:dyDescent="0.35">
      <c r="A45" s="38"/>
      <c r="B45" s="38" t="str" cm="1">
        <f t="array" ref="B45">IFERROR(_xlfn.SINGLE(INDEX(Data!A$1:$A$816,_xlfn.AGGREGATE(15,6,((Data!$C$1:$C$816=B$6)/(Data!$C$1:$C$816=B$6))*ROW(Data!$C$1:$C$816),ROW(B45)-ROW(B$6)),1)),"")</f>
        <v/>
      </c>
      <c r="C45" s="38"/>
      <c r="D45" s="38" t="str" cm="1">
        <f t="array" ref="D45">IFERROR(_xlfn.SINGLE(INDEX(Data!$A$1:C$816,_xlfn.AGGREGATE(15,6,((Data!$C$1:$C$816=D$6)/(Data!$C$1:$C$816=D$6))*ROW(Data!$C$1:$C$816),ROW(D45)-ROW(D$6)),1)),"")</f>
        <v>Jewelry TV</v>
      </c>
      <c r="E45" s="38"/>
      <c r="F45" s="38" t="str" cm="1">
        <f t="array" ref="F45">IFERROR(_xlfn.SINGLE(INDEX(Data!$A$1:E$816,_xlfn.AGGREGATE(15,6,((Data!$C$1:$C$816=F$6)/(Data!$C$1:$C$816=F$6))*ROW(Data!$C$1:$C$816),ROW(F45)-ROW(F$6)),1)),"")</f>
        <v>MLB Network</v>
      </c>
      <c r="G45" s="38"/>
      <c r="H45" s="38" t="str" cm="1">
        <f t="array" ref="H45">IFERROR(_xlfn.SINGLE(INDEX(Data!$A$1:G$816,_xlfn.AGGREGATE(15,6,((Data!$C$1:$C$816=H$6)/(Data!$C$1:$C$816=H$6))*ROW(Data!$C$1:$C$816),ROW(H45)-ROW(H$6)),1)),"")</f>
        <v>NBC Sports Chicago</v>
      </c>
      <c r="I45" s="38"/>
      <c r="J45" s="38" t="str" cm="1">
        <f t="array" ref="J45">IFERROR(_xlfn.SINGLE(INDEX(Data!$A$1:W$816,_xlfn.AGGREGATE(15,6,((Data!$C$1:$C$816=J$6)/(Data!$C$1:$C$816=J$6))*ROW(Data!$C$1:$C$816),ROW(J45)-ROW(J$6)),1)),"")</f>
        <v>Docurama</v>
      </c>
      <c r="K45" s="38"/>
      <c r="L45" s="38" t="str" cm="1">
        <f t="array" ref="L45">IFERROR(_xlfn.SINGLE(INDEX(Data!$A$1:I$816,_xlfn.AGGREGATE(15,6,((Data!$C$1:$C$816=L$6)/(Data!$C$1:$C$816=L$6))*ROW(Data!$C$1:$C$816),ROW(L45)-ROW(L$6)),1)),"")</f>
        <v/>
      </c>
      <c r="M45" s="38"/>
      <c r="N45" s="38" t="str" cm="1">
        <f t="array" ref="N45">IFERROR(_xlfn.SINGLE(INDEX(Data!$A$1:Y$816,_xlfn.AGGREGATE(15,6,((Data!$C$1:$C$816=N$6)/(Data!$C$1:$C$816=N$6))*ROW(Data!$C$1:$C$816),ROW(N45)-ROW(N$6)),1)),"")</f>
        <v>Starz Encore Suspense</v>
      </c>
      <c r="O45" s="38"/>
      <c r="P45" s="38" t="str" cm="1">
        <f t="array" ref="P45">IFERROR(_xlfn.SINGLE(INDEX(Data!$A$1:L$816,_xlfn.AGGREGATE(15,6,((Data!$C$1:$C$816=P$6)/(Data!$C$1:$C$816=P$6))*ROW(Data!$C$1:$C$816),ROW(P45)-ROW(P$6)),1)),"")</f>
        <v/>
      </c>
      <c r="Q45" s="38"/>
      <c r="R45" s="38" t="str" cm="1">
        <f t="array" ref="R45">IFERROR(_xlfn.SINGLE(INDEX(Data!$A$1:M$816,_xlfn.AGGREGATE(15,6,((Data!$C$1:$C$816=R$6)/(Data!$C$1:$C$816=R$6))*ROW(Data!$C$1:$C$816),ROW(R45)-ROW(R$6)),1)),"")</f>
        <v>One American News</v>
      </c>
      <c r="S45" s="38"/>
      <c r="T45" s="38" t="str" cm="1">
        <f t="array" ref="T45">IFERROR(_xlfn.SINGLE(INDEX(Data!$A$1:O$816,_xlfn.AGGREGATE(15,6,((Data!$C$1:$C$816=T$6)/(Data!$C$1:$C$816=T$6))*ROW(Data!$C$1:$C$816),ROW(T45)-ROW(T$6)),1)),"")</f>
        <v/>
      </c>
      <c r="U45" s="38"/>
      <c r="V45" s="38" t="str" cm="1">
        <f t="array" ref="V45">IFERROR(_xlfn.SINGLE(INDEX(Data!$A$1:Q$816,_xlfn.AGGREGATE(15,6,((Data!$C$1:$C$816=V$6)/(Data!$C$1:$C$816=V$6))*ROW(Data!$C$1:$C$816),ROW(V45)-ROW(V$6)),1)),"")</f>
        <v>Euro News Espanol</v>
      </c>
      <c r="W45" s="38"/>
      <c r="X45" s="38" t="str" cm="1">
        <f t="array" ref="X45">IFERROR(_xlfn.SINGLE(INDEX(Data!$A$1:S$816,_xlfn.AGGREGATE(15,6,((Data!$C$1:$C$816=X$6)/(Data!$C$1:$C$816=X$6))*ROW(Data!$C$1:$C$816),ROW(X45)-ROW(X$6)),1)),"")</f>
        <v>VGN TV</v>
      </c>
      <c r="Y45" s="38"/>
      <c r="Z45" s="38" t="str" cm="1">
        <f t="array" ref="Z45">IFERROR(_xlfn.SINGLE(INDEX(Data!$A$1:U$816,_xlfn.AGGREGATE(15,6,((Data!$C$1:$C$816=Z$6)/(Data!$C$1:$C$816=Z$6))*ROW(Data!$C$1:$C$816),ROW(Z45)-ROW(Z$6)),1)),"")</f>
        <v/>
      </c>
    </row>
    <row r="46" spans="1:26" ht="24" x14ac:dyDescent="0.35">
      <c r="A46" s="38"/>
      <c r="B46" s="38" t="str" cm="1">
        <f t="array" ref="B46">IFERROR(_xlfn.SINGLE(INDEX(Data!A$1:$A$816,_xlfn.AGGREGATE(15,6,((Data!$C$1:$C$816=B$6)/(Data!$C$1:$C$816=B$6))*ROW(Data!$C$1:$C$816),ROW(B46)-ROW(B$6)),1)),"")</f>
        <v/>
      </c>
      <c r="C46" s="38"/>
      <c r="D46" s="38" t="str" cm="1">
        <f t="array" ref="D46">IFERROR(_xlfn.SINGLE(INDEX(Data!$A$1:C$816,_xlfn.AGGREGATE(15,6,((Data!$C$1:$C$816=D$6)/(Data!$C$1:$C$816=D$6))*ROW(Data!$C$1:$C$816),ROW(D46)-ROW(D$6)),1)),"")</f>
        <v>JTV</v>
      </c>
      <c r="E46" s="38"/>
      <c r="F46" s="38" t="str" cm="1">
        <f t="array" ref="F46">IFERROR(_xlfn.SINGLE(INDEX(Data!$A$1:E$816,_xlfn.AGGREGATE(15,6,((Data!$C$1:$C$816=F$6)/(Data!$C$1:$C$816=F$6))*ROW(Data!$C$1:$C$816),ROW(F46)-ROW(F$6)),1)),"")</f>
        <v>MLB Strike Zone</v>
      </c>
      <c r="G46" s="38"/>
      <c r="H46" s="38" t="str" cm="1">
        <f t="array" ref="H46">IFERROR(_xlfn.SINGLE(INDEX(Data!$A$1:G$816,_xlfn.AGGREGATE(15,6,((Data!$C$1:$C$816=H$6)/(Data!$C$1:$C$816=H$6))*ROW(Data!$C$1:$C$816),ROW(H46)-ROW(H$6)),1)),"")</f>
        <v>NBC Sports Regionals</v>
      </c>
      <c r="I46" s="38"/>
      <c r="J46" s="38" t="str" cm="1">
        <f t="array" ref="J46">IFERROR(_xlfn.SINGLE(INDEX(Data!$A$1:W$816,_xlfn.AGGREGATE(15,6,((Data!$C$1:$C$816=J$6)/(Data!$C$1:$C$816=J$6))*ROW(Data!$C$1:$C$816),ROW(J46)-ROW(J$6)),1)),"")</f>
        <v>Dove Channel</v>
      </c>
      <c r="K46" s="38"/>
      <c r="L46" s="38" t="str" cm="1">
        <f t="array" ref="L46">IFERROR(_xlfn.SINGLE(INDEX(Data!$A$1:I$816,_xlfn.AGGREGATE(15,6,((Data!$C$1:$C$816=L$6)/(Data!$C$1:$C$816=L$6))*ROW(Data!$C$1:$C$816),ROW(L46)-ROW(L$6)),1)),"")</f>
        <v/>
      </c>
      <c r="M46" s="38"/>
      <c r="N46" s="38" t="str" cm="1">
        <f t="array" ref="N46">IFERROR(_xlfn.SINGLE(INDEX(Data!$A$1:Y$816,_xlfn.AGGREGATE(15,6,((Data!$C$1:$C$816=N$6)/(Data!$C$1:$C$816=N$6))*ROW(Data!$C$1:$C$816),ROW(N46)-ROW(N$6)),1)),"")</f>
        <v>Starz Encore Westerns</v>
      </c>
      <c r="O46" s="38"/>
      <c r="P46" s="38" t="str" cm="1">
        <f t="array" ref="P46">IFERROR(_xlfn.SINGLE(INDEX(Data!$A$1:L$816,_xlfn.AGGREGATE(15,6,((Data!$C$1:$C$816=P$6)/(Data!$C$1:$C$816=P$6))*ROW(Data!$C$1:$C$816),ROW(P46)-ROW(P$6)),1)),"")</f>
        <v/>
      </c>
      <c r="Q46" s="38"/>
      <c r="R46" s="38" t="str" cm="1">
        <f t="array" ref="R46">IFERROR(_xlfn.SINGLE(INDEX(Data!$A$1:M$816,_xlfn.AGGREGATE(15,6,((Data!$C$1:$C$816=R$6)/(Data!$C$1:$C$816=R$6))*ROW(Data!$C$1:$C$816),ROW(R46)-ROW(R$6)),1)),"")</f>
        <v>Salem News</v>
      </c>
      <c r="S46" s="38"/>
      <c r="T46" s="38" t="str" cm="1">
        <f t="array" ref="T46">IFERROR(_xlfn.SINGLE(INDEX(Data!$A$1:O$816,_xlfn.AGGREGATE(15,6,((Data!$C$1:$C$816=T$6)/(Data!$C$1:$C$816=T$6))*ROW(Data!$C$1:$C$816),ROW(T46)-ROW(T$6)),1)),"")</f>
        <v/>
      </c>
      <c r="U46" s="38"/>
      <c r="V46" s="38" t="str" cm="1">
        <f t="array" ref="V46">IFERROR(_xlfn.SINGLE(INDEX(Data!$A$1:Q$816,_xlfn.AGGREGATE(15,6,((Data!$C$1:$C$816=V$6)/(Data!$C$1:$C$816=V$6))*ROW(Data!$C$1:$C$816),ROW(V46)-ROW(V$6)),1)),"")</f>
        <v>FlixLatino</v>
      </c>
      <c r="W46" s="38"/>
      <c r="X46" s="38" t="str" cm="1">
        <f t="array" ref="X46">IFERROR(_xlfn.SINGLE(INDEX(Data!$A$1:S$816,_xlfn.AGGREGATE(15,6,((Data!$C$1:$C$816=X$6)/(Data!$C$1:$C$816=X$6))*ROW(Data!$C$1:$C$816),ROW(X46)-ROW(X$6)),1)),"")</f>
        <v>Vien Thao TV</v>
      </c>
      <c r="Y46" s="38"/>
      <c r="Z46" s="38" t="str" cm="1">
        <f t="array" ref="Z46">IFERROR(_xlfn.SINGLE(INDEX(Data!$A$1:U$816,_xlfn.AGGREGATE(15,6,((Data!$C$1:$C$816=Z$6)/(Data!$C$1:$C$816=Z$6))*ROW(Data!$C$1:$C$816),ROW(Z46)-ROW(Z$6)),1)),"")</f>
        <v/>
      </c>
    </row>
    <row r="47" spans="1:26" ht="24" x14ac:dyDescent="0.35">
      <c r="A47" s="38"/>
      <c r="B47" s="38" t="str" cm="1">
        <f t="array" ref="B47">IFERROR(_xlfn.SINGLE(INDEX(Data!A$1:$A$816,_xlfn.AGGREGATE(15,6,((Data!$C$1:$C$816=B$6)/(Data!$C$1:$C$816=B$6))*ROW(Data!$C$1:$C$816),ROW(B47)-ROW(B$6)),1)),"")</f>
        <v/>
      </c>
      <c r="C47" s="38"/>
      <c r="D47" s="38" t="str" cm="1">
        <f t="array" ref="D47">IFERROR(_xlfn.SINGLE(INDEX(Data!$A$1:C$816,_xlfn.AGGREGATE(15,6,((Data!$C$1:$C$816=D$6)/(Data!$C$1:$C$816=D$6))*ROW(Data!$C$1:$C$816),ROW(D47)-ROW(D$6)),1)),"")</f>
        <v>Kin</v>
      </c>
      <c r="E47" s="38"/>
      <c r="F47" s="38" t="str" cm="1">
        <f t="array" ref="F47">IFERROR(_xlfn.SINGLE(INDEX(Data!$A$1:E$816,_xlfn.AGGREGATE(15,6,((Data!$C$1:$C$816=F$6)/(Data!$C$1:$C$816=F$6))*ROW(Data!$C$1:$C$816),ROW(F47)-ROW(F$6)),1)),"")</f>
        <v>Motor Trend</v>
      </c>
      <c r="G47" s="38"/>
      <c r="H47" s="38" t="str" cm="1">
        <f t="array" ref="H47">IFERROR(_xlfn.SINGLE(INDEX(Data!$A$1:G$816,_xlfn.AGGREGATE(15,6,((Data!$C$1:$C$816=H$6)/(Data!$C$1:$C$816=H$6))*ROW(Data!$C$1:$C$816),ROW(H47)-ROW(H$6)),1)),"")</f>
        <v>NBC Sports Washington</v>
      </c>
      <c r="I47" s="38"/>
      <c r="J47" s="38" t="str" cm="1">
        <f t="array" ref="J47">IFERROR(_xlfn.SINGLE(INDEX(Data!$A$1:W$816,_xlfn.AGGREGATE(15,6,((Data!$C$1:$C$816=J$6)/(Data!$C$1:$C$816=J$6))*ROW(Data!$C$1:$C$816),ROW(J47)-ROW(J$6)),1)),"")</f>
        <v>DUNGEON TV</v>
      </c>
      <c r="K47" s="38"/>
      <c r="L47" s="38" t="str" cm="1">
        <f t="array" ref="L47">IFERROR(_xlfn.SINGLE(INDEX(Data!$A$1:I$816,_xlfn.AGGREGATE(15,6,((Data!$C$1:$C$816=L$6)/(Data!$C$1:$C$816=L$6))*ROW(Data!$C$1:$C$816),ROW(L47)-ROW(L$6)),1)),"")</f>
        <v/>
      </c>
      <c r="M47" s="38"/>
      <c r="N47" s="38" t="str" cm="1">
        <f t="array" ref="N47">IFERROR(_xlfn.SINGLE(INDEX(Data!$A$1:Y$816,_xlfn.AGGREGATE(15,6,((Data!$C$1:$C$816=N$6)/(Data!$C$1:$C$816=N$6))*ROW(Data!$C$1:$C$816),ROW(N47)-ROW(N$6)),1)),"")</f>
        <v>Starz in Black</v>
      </c>
      <c r="O47" s="38"/>
      <c r="P47" s="38" t="str" cm="1">
        <f t="array" ref="P47">IFERROR(_xlfn.SINGLE(INDEX(Data!$A$1:L$816,_xlfn.AGGREGATE(15,6,((Data!$C$1:$C$816=P$6)/(Data!$C$1:$C$816=P$6))*ROW(Data!$C$1:$C$816),ROW(P47)-ROW(P$6)),1)),"")</f>
        <v/>
      </c>
      <c r="Q47" s="38"/>
      <c r="R47" s="38" t="str" cm="1">
        <f t="array" ref="R47">IFERROR(_xlfn.SINGLE(INDEX(Data!$A$1:M$816,_xlfn.AGGREGATE(15,6,((Data!$C$1:$C$816=R$6)/(Data!$C$1:$C$816=R$6))*ROW(Data!$C$1:$C$816),ROW(R47)-ROW(R$6)),1)),"")</f>
        <v>Scripps News</v>
      </c>
      <c r="S47" s="38"/>
      <c r="T47" s="38" t="str" cm="1">
        <f t="array" ref="T47">IFERROR(_xlfn.SINGLE(INDEX(Data!$A$1:O$816,_xlfn.AGGREGATE(15,6,((Data!$C$1:$C$816=T$6)/(Data!$C$1:$C$816=T$6))*ROW(Data!$C$1:$C$816),ROW(T47)-ROW(T$6)),1)),"")</f>
        <v/>
      </c>
      <c r="U47" s="38"/>
      <c r="V47" s="38" t="str" cm="1">
        <f t="array" ref="V47">IFERROR(_xlfn.SINGLE(INDEX(Data!$A$1:Q$816,_xlfn.AGGREGATE(15,6,((Data!$C$1:$C$816=V$6)/(Data!$C$1:$C$816=V$6))*ROW(Data!$C$1:$C$816),ROW(V47)-ROW(V$6)),1)),"")</f>
        <v>ForoTV</v>
      </c>
      <c r="W47" s="38"/>
      <c r="X47" s="38" t="str" cm="1">
        <f t="array" ref="X47">IFERROR(_xlfn.SINGLE(INDEX(Data!$A$1:S$816,_xlfn.AGGREGATE(15,6,((Data!$C$1:$C$816=X$6)/(Data!$C$1:$C$816=X$6))*ROW(Data!$C$1:$C$816),ROW(X47)-ROW(X$6)),1)),"")</f>
        <v>Vietface TV</v>
      </c>
      <c r="Y47" s="38"/>
      <c r="Z47" s="38" t="str" cm="1">
        <f t="array" ref="Z47">IFERROR(_xlfn.SINGLE(INDEX(Data!$A$1:U$816,_xlfn.AGGREGATE(15,6,((Data!$C$1:$C$816=Z$6)/(Data!$C$1:$C$816=Z$6))*ROW(Data!$C$1:$C$816),ROW(Z47)-ROW(Z$6)),1)),"")</f>
        <v/>
      </c>
    </row>
    <row r="48" spans="1:26" ht="24" x14ac:dyDescent="0.35">
      <c r="A48" s="38"/>
      <c r="B48" s="38" t="str" cm="1">
        <f t="array" ref="B48">IFERROR(_xlfn.SINGLE(INDEX(Data!A$1:$A$816,_xlfn.AGGREGATE(15,6,((Data!$C$1:$C$816=B$6)/(Data!$C$1:$C$816=B$6))*ROW(Data!$C$1:$C$816),ROW(B48)-ROW(B$6)),1)),"")</f>
        <v/>
      </c>
      <c r="C48" s="38"/>
      <c r="D48" s="38" t="str" cm="1">
        <f t="array" ref="D48">IFERROR(_xlfn.SINGLE(INDEX(Data!$A$1:C$816,_xlfn.AGGREGATE(15,6,((Data!$C$1:$C$816=D$6)/(Data!$C$1:$C$816=D$6))*ROW(Data!$C$1:$C$816),ROW(D48)-ROW(D$6)),1)),"")</f>
        <v>Lifetime</v>
      </c>
      <c r="E48" s="38"/>
      <c r="F48" s="38" t="str" cm="1">
        <f t="array" ref="F48">IFERROR(_xlfn.SINGLE(INDEX(Data!$A$1:E$816,_xlfn.AGGREGATE(15,6,((Data!$C$1:$C$816=F$6)/(Data!$C$1:$C$816=F$6))*ROW(Data!$C$1:$C$816),ROW(F48)-ROW(F$6)),1)),"")</f>
        <v>Nautical Channel</v>
      </c>
      <c r="G48" s="38"/>
      <c r="H48" s="38" t="str" cm="1">
        <f t="array" ref="H48">IFERROR(_xlfn.SINGLE(INDEX(Data!$A$1:G$816,_xlfn.AGGREGATE(15,6,((Data!$C$1:$C$816=H$6)/(Data!$C$1:$C$816=H$6))*ROW(Data!$C$1:$C$816),ROW(H48)-ROW(H$6)),1)),"")</f>
        <v>NESN</v>
      </c>
      <c r="I48" s="38"/>
      <c r="J48" s="38" t="str" cm="1">
        <f t="array" ref="J48">IFERROR(_xlfn.SINGLE(INDEX(Data!$A$1:W$816,_xlfn.AGGREGATE(15,6,((Data!$C$1:$C$816=J$6)/(Data!$C$1:$C$816=J$6))*ROW(Data!$C$1:$C$816),ROW(J48)-ROW(J$6)),1)),"")</f>
        <v>DUST</v>
      </c>
      <c r="K48" s="38"/>
      <c r="L48" s="38" t="str" cm="1">
        <f t="array" ref="L48">IFERROR(_xlfn.SINGLE(INDEX(Data!$A$1:I$816,_xlfn.AGGREGATE(15,6,((Data!$C$1:$C$816=L$6)/(Data!$C$1:$C$816=L$6))*ROW(Data!$C$1:$C$816),ROW(L48)-ROW(L$6)),1)),"")</f>
        <v/>
      </c>
      <c r="M48" s="38"/>
      <c r="N48" s="38" t="str" cm="1">
        <f t="array" ref="N48">IFERROR(_xlfn.SINGLE(INDEX(Data!$A$1:Y$816,_xlfn.AGGREGATE(15,6,((Data!$C$1:$C$816=N$6)/(Data!$C$1:$C$816=N$6))*ROW(Data!$C$1:$C$816),ROW(N48)-ROW(N$6)),1)),"")</f>
        <v>Starz Kids &amp; Family</v>
      </c>
      <c r="O48" s="38"/>
      <c r="P48" s="38" t="str" cm="1">
        <f t="array" ref="P48">IFERROR(_xlfn.SINGLE(INDEX(Data!$A$1:L$816,_xlfn.AGGREGATE(15,6,((Data!$C$1:$C$816=P$6)/(Data!$C$1:$C$816=P$6))*ROW(Data!$C$1:$C$816),ROW(P48)-ROW(P$6)),1)),"")</f>
        <v/>
      </c>
      <c r="Q48" s="38"/>
      <c r="R48" s="38" t="str" cm="1">
        <f t="array" ref="R48">IFERROR(_xlfn.SINGLE(INDEX(Data!$A$1:M$816,_xlfn.AGGREGATE(15,6,((Data!$C$1:$C$816=R$6)/(Data!$C$1:$C$816=R$6))*ROW(Data!$C$1:$C$816),ROW(R48)-ROW(R$6)),1)),"")</f>
        <v>Second Opinion Panel</v>
      </c>
      <c r="S48" s="38"/>
      <c r="T48" s="38" t="str" cm="1">
        <f t="array" ref="T48">IFERROR(_xlfn.SINGLE(INDEX(Data!$A$1:O$816,_xlfn.AGGREGATE(15,6,((Data!$C$1:$C$816=T$6)/(Data!$C$1:$C$816=T$6))*ROW(Data!$C$1:$C$816),ROW(T48)-ROW(T$6)),1)),"")</f>
        <v/>
      </c>
      <c r="U48" s="38"/>
      <c r="V48" s="38" t="str" cm="1">
        <f t="array" ref="V48">IFERROR(_xlfn.SINGLE(INDEX(Data!$A$1:Q$816,_xlfn.AGGREGATE(15,6,((Data!$C$1:$C$816=V$6)/(Data!$C$1:$C$816=V$6))*ROW(Data!$C$1:$C$816),ROW(V48)-ROW(V$6)),1)),"")</f>
        <v>Fox Deportes</v>
      </c>
      <c r="W48" s="38"/>
      <c r="X48" s="38" t="str" cm="1">
        <f t="array" ref="X48">IFERROR(_xlfn.SINGLE(INDEX(Data!$A$1:S$816,_xlfn.AGGREGATE(15,6,((Data!$C$1:$C$816=X$6)/(Data!$C$1:$C$816=X$6))*ROW(Data!$C$1:$C$816),ROW(X48)-ROW(X$6)),1)),"")</f>
        <v>VIETV</v>
      </c>
      <c r="Y48" s="38"/>
      <c r="Z48" s="38" t="str" cm="1">
        <f t="array" ref="Z48">IFERROR(_xlfn.SINGLE(INDEX(Data!$A$1:U$816,_xlfn.AGGREGATE(15,6,((Data!$C$1:$C$816=Z$6)/(Data!$C$1:$C$816=Z$6))*ROW(Data!$C$1:$C$816),ROW(Z48)-ROW(Z$6)),1)),"")</f>
        <v/>
      </c>
    </row>
    <row r="49" spans="1:26" x14ac:dyDescent="0.35">
      <c r="A49" s="38"/>
      <c r="B49" s="38" t="str" cm="1">
        <f t="array" ref="B49">IFERROR(_xlfn.SINGLE(INDEX(Data!A$1:$A$816,_xlfn.AGGREGATE(15,6,((Data!$C$1:$C$816=B$6)/(Data!$C$1:$C$816=B$6))*ROW(Data!$C$1:$C$816),ROW(B49)-ROW(B$6)),1)),"")</f>
        <v/>
      </c>
      <c r="C49" s="38"/>
      <c r="D49" s="38" t="str" cm="1">
        <f t="array" ref="D49">IFERROR(_xlfn.SINGLE(INDEX(Data!$A$1:C$816,_xlfn.AGGREGATE(15,6,((Data!$C$1:$C$816=D$6)/(Data!$C$1:$C$816=D$6))*ROW(Data!$C$1:$C$816),ROW(D49)-ROW(D$6)),1)),"")</f>
        <v>Logo</v>
      </c>
      <c r="E49" s="38"/>
      <c r="F49" s="38" t="str" cm="1">
        <f t="array" ref="F49">IFERROR(_xlfn.SINGLE(INDEX(Data!$A$1:E$816,_xlfn.AGGREGATE(15,6,((Data!$C$1:$C$816=F$6)/(Data!$C$1:$C$816=F$6))*ROW(Data!$C$1:$C$816),ROW(F49)-ROW(F$6)),1)),"")</f>
        <v>NBA League Pass</v>
      </c>
      <c r="G49" s="38"/>
      <c r="H49" s="38" t="str" cm="1">
        <f t="array" ref="H49">IFERROR(_xlfn.SINGLE(INDEX(Data!$A$1:G$816,_xlfn.AGGREGATE(15,6,((Data!$C$1:$C$816=H$6)/(Data!$C$1:$C$816=H$6))*ROW(Data!$C$1:$C$816),ROW(H49)-ROW(H$6)),1)),"")</f>
        <v>Pac 12 Arizona</v>
      </c>
      <c r="I49" s="38"/>
      <c r="J49" s="38" t="str" cm="1">
        <f t="array" ref="J49">IFERROR(_xlfn.SINGLE(INDEX(Data!$A$1:W$816,_xlfn.AGGREGATE(15,6,((Data!$C$1:$C$816=J$6)/(Data!$C$1:$C$816=J$6))*ROW(Data!$C$1:$C$816),ROW(J49)-ROW(J$6)),1)),"")</f>
        <v>El ConflictoTV</v>
      </c>
      <c r="K49" s="38"/>
      <c r="L49" s="38" t="str" cm="1">
        <f t="array" ref="L49">IFERROR(_xlfn.SINGLE(INDEX(Data!$A$1:I$816,_xlfn.AGGREGATE(15,6,((Data!$C$1:$C$816=L$6)/(Data!$C$1:$C$816=L$6))*ROW(Data!$C$1:$C$816),ROW(L49)-ROW(L$6)),1)),"")</f>
        <v/>
      </c>
      <c r="M49" s="38"/>
      <c r="N49" s="38" t="str" cm="1">
        <f t="array" ref="N49">IFERROR(_xlfn.SINGLE(INDEX(Data!$A$1:Y$816,_xlfn.AGGREGATE(15,6,((Data!$C$1:$C$816=N$6)/(Data!$C$1:$C$816=N$6))*ROW(Data!$C$1:$C$816),ROW(N49)-ROW(N$6)),1)),"")</f>
        <v>ThrillerMax</v>
      </c>
      <c r="O49" s="38"/>
      <c r="P49" s="38" t="str" cm="1">
        <f t="array" ref="P49">IFERROR(_xlfn.SINGLE(INDEX(Data!$A$1:L$816,_xlfn.AGGREGATE(15,6,((Data!$C$1:$C$816=P$6)/(Data!$C$1:$C$816=P$6))*ROW(Data!$C$1:$C$816),ROW(P49)-ROW(P$6)),1)),"")</f>
        <v/>
      </c>
      <c r="Q49" s="38"/>
      <c r="R49" s="38" t="str" cm="1">
        <f t="array" ref="R49">IFERROR(_xlfn.SINGLE(INDEX(Data!$A$1:M$816,_xlfn.AGGREGATE(15,6,((Data!$C$1:$C$816=R$6)/(Data!$C$1:$C$816=R$6))*ROW(Data!$C$1:$C$816),ROW(R49)-ROW(R$6)),1)),"")</f>
        <v>The First</v>
      </c>
      <c r="S49" s="38"/>
      <c r="T49" s="38" t="str" cm="1">
        <f t="array" ref="T49">IFERROR(_xlfn.SINGLE(INDEX(Data!$A$1:O$816,_xlfn.AGGREGATE(15,6,((Data!$C$1:$C$816=T$6)/(Data!$C$1:$C$816=T$6))*ROW(Data!$C$1:$C$816),ROW(T49)-ROW(T$6)),1)),"")</f>
        <v/>
      </c>
      <c r="U49" s="38"/>
      <c r="V49" s="38" t="str" cm="1">
        <f t="array" ref="V49">IFERROR(_xlfn.SINGLE(INDEX(Data!$A$1:Q$816,_xlfn.AGGREGATE(15,6,((Data!$C$1:$C$816=V$6)/(Data!$C$1:$C$816=V$6))*ROW(Data!$C$1:$C$816),ROW(V49)-ROW(V$6)),1)),"")</f>
        <v>Foxlife</v>
      </c>
      <c r="W49" s="38"/>
      <c r="X49" s="38" t="str" cm="1">
        <f t="array" ref="X49">IFERROR(_xlfn.SINGLE(INDEX(Data!$A$1:S$816,_xlfn.AGGREGATE(15,6,((Data!$C$1:$C$816=X$6)/(Data!$C$1:$C$816=X$6))*ROW(Data!$C$1:$C$816),ROW(X49)-ROW(X$6)),1)),"")</f>
        <v>Voot</v>
      </c>
      <c r="Y49" s="38"/>
      <c r="Z49" s="38" t="str" cm="1">
        <f t="array" ref="Z49">IFERROR(_xlfn.SINGLE(INDEX(Data!$A$1:U$816,_xlfn.AGGREGATE(15,6,((Data!$C$1:$C$816=Z$6)/(Data!$C$1:$C$816=Z$6))*ROW(Data!$C$1:$C$816),ROW(Z49)-ROW(Z$6)),1)),"")</f>
        <v/>
      </c>
    </row>
    <row r="50" spans="1:26" x14ac:dyDescent="0.35">
      <c r="A50" s="38"/>
      <c r="B50" s="38" t="str" cm="1">
        <f t="array" ref="B50">IFERROR(_xlfn.SINGLE(INDEX(Data!A$1:$A$816,_xlfn.AGGREGATE(15,6,((Data!$C$1:$C$816=B$6)/(Data!$C$1:$C$816=B$6))*ROW(Data!$C$1:$C$816),ROW(B50)-ROW(B$6)),1)),"")</f>
        <v/>
      </c>
      <c r="C50" s="38"/>
      <c r="D50" s="38" t="str" cm="1">
        <f t="array" ref="D50">IFERROR(_xlfn.SINGLE(INDEX(Data!$A$1:C$816,_xlfn.AGGREGATE(15,6,((Data!$C$1:$C$816=D$6)/(Data!$C$1:$C$816=D$6))*ROW(Data!$C$1:$C$816),ROW(D50)-ROW(D$6)),1)),"")</f>
        <v>Magnolia Network</v>
      </c>
      <c r="E50" s="38"/>
      <c r="F50" s="38" t="str" cm="1">
        <f t="array" ref="F50">IFERROR(_xlfn.SINGLE(INDEX(Data!$A$1:E$816,_xlfn.AGGREGATE(15,6,((Data!$C$1:$C$816=F$6)/(Data!$C$1:$C$816=F$6))*ROW(Data!$C$1:$C$816),ROW(F50)-ROW(F$6)),1)),"")</f>
        <v>NBA TV</v>
      </c>
      <c r="G50" s="38"/>
      <c r="H50" s="38" t="str" cm="1">
        <f t="array" ref="H50">IFERROR(_xlfn.SINGLE(INDEX(Data!$A$1:G$816,_xlfn.AGGREGATE(15,6,((Data!$C$1:$C$816=H$6)/(Data!$C$1:$C$816=H$6))*ROW(Data!$C$1:$C$816),ROW(H50)-ROW(H$6)),1)),"")</f>
        <v>Pac 12 Bay Area</v>
      </c>
      <c r="I50" s="38"/>
      <c r="J50" s="38" t="str" cm="1">
        <f t="array" ref="J50">IFERROR(_xlfn.SINGLE(INDEX(Data!$A$1:W$816,_xlfn.AGGREGATE(15,6,((Data!$C$1:$C$816=J$6)/(Data!$C$1:$C$816=J$6))*ROW(Data!$C$1:$C$816),ROW(J50)-ROW(J$6)),1)),"")</f>
        <v>Electric Now</v>
      </c>
      <c r="K50" s="38"/>
      <c r="L50" s="38" t="str" cm="1">
        <f t="array" ref="L50">IFERROR(_xlfn.SINGLE(INDEX(Data!$A$1:I$816,_xlfn.AGGREGATE(15,6,((Data!$C$1:$C$816=L$6)/(Data!$C$1:$C$816=L$6))*ROW(Data!$C$1:$C$816),ROW(L50)-ROW(L$6)),1)),"")</f>
        <v/>
      </c>
      <c r="M50" s="38"/>
      <c r="N50" s="38" t="str" cm="1">
        <f t="array" ref="N50">IFERROR(_xlfn.SINGLE(INDEX(Data!$A$1:Y$816,_xlfn.AGGREGATE(15,6,((Data!$C$1:$C$816=N$6)/(Data!$C$1:$C$816=N$6))*ROW(Data!$C$1:$C$816),ROW(N50)-ROW(N$6)),1)),"")</f>
        <v/>
      </c>
      <c r="O50" s="38"/>
      <c r="P50" s="38" t="str" cm="1">
        <f t="array" ref="P50">IFERROR(_xlfn.SINGLE(INDEX(Data!$A$1:L$816,_xlfn.AGGREGATE(15,6,((Data!$C$1:$C$816=P$6)/(Data!$C$1:$C$816=P$6))*ROW(Data!$C$1:$C$816),ROW(P50)-ROW(P$6)),1)),"")</f>
        <v/>
      </c>
      <c r="Q50" s="38"/>
      <c r="R50" s="38" t="str" cm="1">
        <f t="array" ref="R50">IFERROR(_xlfn.SINGLE(INDEX(Data!$A$1:M$816,_xlfn.AGGREGATE(15,6,((Data!$C$1:$C$816=R$6)/(Data!$C$1:$C$816=R$6))*ROW(Data!$C$1:$C$816),ROW(R50)-ROW(R$6)),1)),"")</f>
        <v>The Young Turks</v>
      </c>
      <c r="S50" s="38"/>
      <c r="T50" s="38" t="str" cm="1">
        <f t="array" ref="T50">IFERROR(_xlfn.SINGLE(INDEX(Data!$A$1:O$816,_xlfn.AGGREGATE(15,6,((Data!$C$1:$C$816=T$6)/(Data!$C$1:$C$816=T$6))*ROW(Data!$C$1:$C$816),ROW(T50)-ROW(T$6)),1)),"")</f>
        <v/>
      </c>
      <c r="U50" s="38"/>
      <c r="V50" s="38" t="str" cm="1">
        <f t="array" ref="V50">IFERROR(_xlfn.SINGLE(INDEX(Data!$A$1:Q$816,_xlfn.AGGREGATE(15,6,((Data!$C$1:$C$816=V$6)/(Data!$C$1:$C$816=V$6))*ROW(Data!$C$1:$C$816),ROW(V50)-ROW(V$6)),1)),"")</f>
        <v>France24 Espanol</v>
      </c>
      <c r="W50" s="38"/>
      <c r="X50" s="38" t="str" cm="1">
        <f t="array" ref="X50">IFERROR(_xlfn.SINGLE(INDEX(Data!$A$1:S$816,_xlfn.AGGREGATE(15,6,((Data!$C$1:$C$816=X$6)/(Data!$C$1:$C$816=X$6))*ROW(Data!$C$1:$C$816),ROW(X50)-ROW(X$6)),1)),"")</f>
        <v>WAPA America</v>
      </c>
      <c r="Y50" s="38"/>
      <c r="Z50" s="38" t="str" cm="1">
        <f t="array" ref="Z50">IFERROR(_xlfn.SINGLE(INDEX(Data!$A$1:U$816,_xlfn.AGGREGATE(15,6,((Data!$C$1:$C$816=Z$6)/(Data!$C$1:$C$816=Z$6))*ROW(Data!$C$1:$C$816),ROW(Z50)-ROW(Z$6)),1)),"")</f>
        <v/>
      </c>
    </row>
    <row r="51" spans="1:26" x14ac:dyDescent="0.35">
      <c r="A51" s="38"/>
      <c r="B51" s="38" t="str" cm="1">
        <f t="array" ref="B51">IFERROR(_xlfn.SINGLE(INDEX(Data!A$1:$A$816,_xlfn.AGGREGATE(15,6,((Data!$C$1:$C$816=B$6)/(Data!$C$1:$C$816=B$6))*ROW(Data!$C$1:$C$816),ROW(B51)-ROW(B$6)),1)),"")</f>
        <v/>
      </c>
      <c r="C51" s="38"/>
      <c r="D51" s="38" t="str" cm="1">
        <f t="array" ref="D51">IFERROR(_xlfn.SINGLE(INDEX(Data!$A$1:C$816,_xlfn.AGGREGATE(15,6,((Data!$C$1:$C$816=D$6)/(Data!$C$1:$C$816=D$6))*ROW(Data!$C$1:$C$816),ROW(D51)-ROW(D$6)),1)),"")</f>
        <v>Motorvision TV</v>
      </c>
      <c r="E51" s="38"/>
      <c r="F51" s="38" t="str" cm="1">
        <f t="array" ref="F51">IFERROR(_xlfn.SINGLE(INDEX(Data!$A$1:E$816,_xlfn.AGGREGATE(15,6,((Data!$C$1:$C$816=F$6)/(Data!$C$1:$C$816=F$6))*ROW(Data!$C$1:$C$816),ROW(F51)-ROW(F$6)),1)),"")</f>
        <v>NBCSN</v>
      </c>
      <c r="G51" s="38"/>
      <c r="H51" s="38" t="str" cm="1">
        <f t="array" ref="H51">IFERROR(_xlfn.SINGLE(INDEX(Data!$A$1:G$816,_xlfn.AGGREGATE(15,6,((Data!$C$1:$C$816=H$6)/(Data!$C$1:$C$816=H$6))*ROW(Data!$C$1:$C$816),ROW(H51)-ROW(H$6)),1)),"")</f>
        <v>Pac 12 Los Angeles</v>
      </c>
      <c r="I51" s="38"/>
      <c r="J51" s="38" t="str" cm="1">
        <f t="array" ref="J51">IFERROR(_xlfn.SINGLE(INDEX(Data!$A$1:W$816,_xlfn.AGGREGATE(15,6,((Data!$C$1:$C$816=J$6)/(Data!$C$1:$C$816=J$6))*ROW(Data!$C$1:$C$816),ROW(J51)-ROW(J$6)),1)),"")</f>
        <v>Fail Army</v>
      </c>
      <c r="K51" s="38"/>
      <c r="L51" s="38" t="str" cm="1">
        <f t="array" ref="L51">IFERROR(_xlfn.SINGLE(INDEX(Data!$A$1:I$816,_xlfn.AGGREGATE(15,6,((Data!$C$1:$C$816=L$6)/(Data!$C$1:$C$816=L$6))*ROW(Data!$C$1:$C$816),ROW(L51)-ROW(L$6)),1)),"")</f>
        <v/>
      </c>
      <c r="M51" s="38"/>
      <c r="N51" s="38" t="str" cm="1">
        <f t="array" ref="N51">IFERROR(_xlfn.SINGLE(INDEX(Data!$A$1:Y$816,_xlfn.AGGREGATE(15,6,((Data!$C$1:$C$816=N$6)/(Data!$C$1:$C$816=N$6))*ROW(Data!$C$1:$C$816),ROW(N51)-ROW(N$6)),1)),"")</f>
        <v/>
      </c>
      <c r="O51" s="38"/>
      <c r="P51" s="38" t="str" cm="1">
        <f t="array" ref="P51">IFERROR(_xlfn.SINGLE(INDEX(Data!$A$1:L$816,_xlfn.AGGREGATE(15,6,((Data!$C$1:$C$816=P$6)/(Data!$C$1:$C$816=P$6))*ROW(Data!$C$1:$C$816),ROW(P51)-ROW(P$6)),1)),"")</f>
        <v/>
      </c>
      <c r="Q51" s="38"/>
      <c r="R51" s="38" t="str" cm="1">
        <f t="array" ref="R51">IFERROR(_xlfn.SINGLE(INDEX(Data!$A$1:M$816,_xlfn.AGGREGATE(15,6,((Data!$C$1:$C$816=R$6)/(Data!$C$1:$C$816=R$6))*ROW(Data!$C$1:$C$816),ROW(R51)-ROW(R$6)),1)),"")</f>
        <v>Ticker News</v>
      </c>
      <c r="S51" s="38"/>
      <c r="T51" s="38" t="str" cm="1">
        <f t="array" ref="T51">IFERROR(_xlfn.SINGLE(INDEX(Data!$A$1:O$816,_xlfn.AGGREGATE(15,6,((Data!$C$1:$C$816=T$6)/(Data!$C$1:$C$816=T$6))*ROW(Data!$C$1:$C$816),ROW(T51)-ROW(T$6)),1)),"")</f>
        <v/>
      </c>
      <c r="U51" s="38"/>
      <c r="V51" s="38" t="str" cm="1">
        <f t="array" ref="V51">IFERROR(_xlfn.SINGLE(INDEX(Data!$A$1:Q$816,_xlfn.AGGREGATE(15,6,((Data!$C$1:$C$816=V$6)/(Data!$C$1:$C$816=V$6))*ROW(Data!$C$1:$C$816),ROW(V51)-ROW(V$6)),1)),"")</f>
        <v>Galavision</v>
      </c>
      <c r="W51" s="38"/>
      <c r="X51" s="38" t="str" cm="1">
        <f t="array" ref="X51">IFERROR(_xlfn.SINGLE(INDEX(Data!$A$1:S$816,_xlfn.AGGREGATE(15,6,((Data!$C$1:$C$816=X$6)/(Data!$C$1:$C$816=X$6))*ROW(Data!$C$1:$C$816),ROW(X51)-ROW(X$6)),1)),"")</f>
        <v>YTN</v>
      </c>
      <c r="Y51" s="38"/>
      <c r="Z51" s="38" t="str" cm="1">
        <f t="array" ref="Z51">IFERROR(_xlfn.SINGLE(INDEX(Data!$A$1:U$816,_xlfn.AGGREGATE(15,6,((Data!$C$1:$C$816=Z$6)/(Data!$C$1:$C$816=Z$6))*ROW(Data!$C$1:$C$816),ROW(Z51)-ROW(Z$6)),1)),"")</f>
        <v/>
      </c>
    </row>
    <row r="52" spans="1:26" x14ac:dyDescent="0.35">
      <c r="A52" s="38"/>
      <c r="B52" s="38" t="str" cm="1">
        <f t="array" ref="B52">IFERROR(_xlfn.SINGLE(INDEX(Data!A$1:$A$816,_xlfn.AGGREGATE(15,6,((Data!$C$1:$C$816=B$6)/(Data!$C$1:$C$816=B$6))*ROW(Data!$C$1:$C$816),ROW(B52)-ROW(B$6)),1)),"")</f>
        <v/>
      </c>
      <c r="C52" s="38"/>
      <c r="D52" s="38" t="str" cm="1">
        <f t="array" ref="D52">IFERROR(_xlfn.SINGLE(INDEX(Data!$A$1:C$816,_xlfn.AGGREGATE(15,6,((Data!$C$1:$C$816=D$6)/(Data!$C$1:$C$816=D$6))*ROW(Data!$C$1:$C$816),ROW(D52)-ROW(D$6)),1)),"")</f>
        <v>My Outdoor TV</v>
      </c>
      <c r="E52" s="38"/>
      <c r="F52" s="38" t="str" cm="1">
        <f t="array" ref="F52">IFERROR(_xlfn.SINGLE(INDEX(Data!$A$1:E$816,_xlfn.AGGREGATE(15,6,((Data!$C$1:$C$816=F$6)/(Data!$C$1:$C$816=F$6))*ROW(Data!$C$1:$C$816),ROW(F52)-ROW(F$6)),1)),"")</f>
        <v>NECN</v>
      </c>
      <c r="G52" s="38"/>
      <c r="H52" s="38" t="str" cm="1">
        <f t="array" ref="H52">IFERROR(_xlfn.SINGLE(INDEX(Data!$A$1:G$816,_xlfn.AGGREGATE(15,6,((Data!$C$1:$C$816=H$6)/(Data!$C$1:$C$816=H$6))*ROW(Data!$C$1:$C$816),ROW(H52)-ROW(H$6)),1)),"")</f>
        <v>Pac 12 Mountain</v>
      </c>
      <c r="I52" s="38"/>
      <c r="J52" s="38" t="str" cm="1">
        <f t="array" ref="J52">IFERROR(_xlfn.SINGLE(INDEX(Data!$A$1:W$816,_xlfn.AGGREGATE(15,6,((Data!$C$1:$C$816=J$6)/(Data!$C$1:$C$816=J$6))*ROW(Data!$C$1:$C$816),ROW(J52)-ROW(J$6)),1)),"")</f>
        <v>FETV</v>
      </c>
      <c r="K52" s="38"/>
      <c r="L52" s="38" t="str" cm="1">
        <f t="array" ref="L52">IFERROR(_xlfn.SINGLE(INDEX(Data!$A$1:I$816,_xlfn.AGGREGATE(15,6,((Data!$C$1:$C$816=L$6)/(Data!$C$1:$C$816=L$6))*ROW(Data!$C$1:$C$816),ROW(L52)-ROW(L$6)),1)),"")</f>
        <v/>
      </c>
      <c r="M52" s="38"/>
      <c r="N52" s="38" t="str" cm="1">
        <f t="array" ref="N52">IFERROR(_xlfn.SINGLE(INDEX(Data!$A$1:Y$816,_xlfn.AGGREGATE(15,6,((Data!$C$1:$C$816=N$6)/(Data!$C$1:$C$816=N$6))*ROW(Data!$C$1:$C$816),ROW(N52)-ROW(N$6)),1)),"")</f>
        <v/>
      </c>
      <c r="O52" s="38"/>
      <c r="P52" s="38" t="str" cm="1">
        <f t="array" ref="P52">IFERROR(_xlfn.SINGLE(INDEX(Data!$A$1:L$816,_xlfn.AGGREGATE(15,6,((Data!$C$1:$C$816=P$6)/(Data!$C$1:$C$816=P$6))*ROW(Data!$C$1:$C$816),ROW(P52)-ROW(P$6)),1)),"")</f>
        <v/>
      </c>
      <c r="Q52" s="38"/>
      <c r="R52" s="38" t="str" cm="1">
        <f t="array" ref="R52">IFERROR(_xlfn.SINGLE(INDEX(Data!$A$1:M$816,_xlfn.AGGREGATE(15,6,((Data!$C$1:$C$816=R$6)/(Data!$C$1:$C$816=R$6))*ROW(Data!$C$1:$C$816),ROW(R52)-ROW(R$6)),1)),"")</f>
        <v>Weather Channel</v>
      </c>
      <c r="S52" s="38"/>
      <c r="T52" s="38" t="str" cm="1">
        <f t="array" ref="T52">IFERROR(_xlfn.SINGLE(INDEX(Data!$A$1:O$816,_xlfn.AGGREGATE(15,6,((Data!$C$1:$C$816=T$6)/(Data!$C$1:$C$816=T$6))*ROW(Data!$C$1:$C$816),ROW(T52)-ROW(T$6)),1)),"")</f>
        <v/>
      </c>
      <c r="U52" s="38"/>
      <c r="V52" s="38" t="str" cm="1">
        <f t="array" ref="V52">IFERROR(_xlfn.SINGLE(INDEX(Data!$A$1:Q$816,_xlfn.AGGREGATE(15,6,((Data!$C$1:$C$816=V$6)/(Data!$C$1:$C$816=V$6))*ROW(Data!$C$1:$C$816),ROW(V52)-ROW(V$6)),1)),"")</f>
        <v>History En Español</v>
      </c>
      <c r="W52" s="38"/>
      <c r="X52" s="38" t="str" cm="1">
        <f t="array" ref="X52">IFERROR(_xlfn.SINGLE(INDEX(Data!$A$1:S$816,_xlfn.AGGREGATE(15,6,((Data!$C$1:$C$816=X$6)/(Data!$C$1:$C$816=X$6))*ROW(Data!$C$1:$C$816),ROW(X52)-ROW(X$6)),1)),"")</f>
        <v/>
      </c>
      <c r="Y52" s="38"/>
      <c r="Z52" s="38" t="str" cm="1">
        <f t="array" ref="Z52">IFERROR(_xlfn.SINGLE(INDEX(Data!$A$1:U$816,_xlfn.AGGREGATE(15,6,((Data!$C$1:$C$816=Z$6)/(Data!$C$1:$C$816=Z$6))*ROW(Data!$C$1:$C$816),ROW(Z52)-ROW(Z$6)),1)),"")</f>
        <v/>
      </c>
    </row>
    <row r="53" spans="1:26" ht="24" x14ac:dyDescent="0.35">
      <c r="A53" s="38"/>
      <c r="B53" s="38" t="str" cm="1">
        <f t="array" ref="B53">IFERROR(_xlfn.SINGLE(INDEX(Data!A$1:$A$816,_xlfn.AGGREGATE(15,6,((Data!$C$1:$C$816=B$6)/(Data!$C$1:$C$816=B$6))*ROW(Data!$C$1:$C$816),ROW(B53)-ROW(B$6)),1)),"")</f>
        <v/>
      </c>
      <c r="C53" s="38"/>
      <c r="D53" s="38" t="str" cm="1">
        <f t="array" ref="D53">IFERROR(_xlfn.SINGLE(INDEX(Data!$A$1:C$816,_xlfn.AGGREGATE(15,6,((Data!$C$1:$C$816=D$6)/(Data!$C$1:$C$816=D$6))*ROW(Data!$C$1:$C$816),ROW(D53)-ROW(D$6)),1)),"")</f>
        <v>Nat Geo Wild</v>
      </c>
      <c r="E53" s="38"/>
      <c r="F53" s="38" t="str" cm="1">
        <f t="array" ref="F53">IFERROR(_xlfn.SINGLE(INDEX(Data!$A$1:E$816,_xlfn.AGGREGATE(15,6,((Data!$C$1:$C$816=F$6)/(Data!$C$1:$C$816=F$6))*ROW(Data!$C$1:$C$816),ROW(F53)-ROW(F$6)),1)),"")</f>
        <v>News 12 New York</v>
      </c>
      <c r="G53" s="38"/>
      <c r="H53" s="38" t="str" cm="1">
        <f t="array" ref="H53">IFERROR(_xlfn.SINGLE(INDEX(Data!$A$1:G$816,_xlfn.AGGREGATE(15,6,((Data!$C$1:$C$816=H$6)/(Data!$C$1:$C$816=H$6))*ROW(Data!$C$1:$C$816),ROW(H53)-ROW(H$6)),1)),"")</f>
        <v>Pac 12 National Feed</v>
      </c>
      <c r="I53" s="38"/>
      <c r="J53" s="38" t="str" cm="1">
        <f t="array" ref="J53">IFERROR(_xlfn.SINGLE(INDEX(Data!$A$1:W$816,_xlfn.AGGREGATE(15,6,((Data!$C$1:$C$816=J$6)/(Data!$C$1:$C$816=J$6))*ROW(Data!$C$1:$C$816),ROW(J53)-ROW(J$6)),1)),"")</f>
        <v>Fox Nation</v>
      </c>
      <c r="K53" s="38"/>
      <c r="L53" s="38" t="str" cm="1">
        <f t="array" ref="L53">IFERROR(_xlfn.SINGLE(INDEX(Data!$A$1:I$816,_xlfn.AGGREGATE(15,6,((Data!$C$1:$C$816=L$6)/(Data!$C$1:$C$816=L$6))*ROW(Data!$C$1:$C$816),ROW(L53)-ROW(L$6)),1)),"")</f>
        <v/>
      </c>
      <c r="M53" s="38"/>
      <c r="N53" s="38" t="str" cm="1">
        <f t="array" ref="N53">IFERROR(_xlfn.SINGLE(INDEX(Data!$A$1:Y$816,_xlfn.AGGREGATE(15,6,((Data!$C$1:$C$816=N$6)/(Data!$C$1:$C$816=N$6))*ROW(Data!$C$1:$C$816),ROW(N53)-ROW(N$6)),1)),"")</f>
        <v/>
      </c>
      <c r="O53" s="38"/>
      <c r="P53" s="38" t="str" cm="1">
        <f t="array" ref="P53">IFERROR(_xlfn.SINGLE(INDEX(Data!$A$1:L$816,_xlfn.AGGREGATE(15,6,((Data!$C$1:$C$816=P$6)/(Data!$C$1:$C$816=P$6))*ROW(Data!$C$1:$C$816),ROW(P53)-ROW(P$6)),1)),"")</f>
        <v/>
      </c>
      <c r="Q53" s="38"/>
      <c r="R53" s="38" t="str" cm="1">
        <f t="array" ref="R53">IFERROR(_xlfn.SINGLE(INDEX(Data!$A$1:M$816,_xlfn.AGGREGATE(15,6,((Data!$C$1:$C$816=R$6)/(Data!$C$1:$C$816=R$6))*ROW(Data!$C$1:$C$816),ROW(R53)-ROW(R$6)),1)),"")</f>
        <v>Weather Channel Espanol</v>
      </c>
      <c r="S53" s="38"/>
      <c r="T53" s="38" t="str" cm="1">
        <f t="array" ref="T53">IFERROR(_xlfn.SINGLE(INDEX(Data!$A$1:O$816,_xlfn.AGGREGATE(15,6,((Data!$C$1:$C$816=T$6)/(Data!$C$1:$C$816=T$6))*ROW(Data!$C$1:$C$816),ROW(T53)-ROW(T$6)),1)),"")</f>
        <v/>
      </c>
      <c r="U53" s="38"/>
      <c r="V53" s="38" t="str" cm="1">
        <f t="array" ref="V53">IFERROR(_xlfn.SINGLE(INDEX(Data!$A$1:Q$816,_xlfn.AGGREGATE(15,6,((Data!$C$1:$C$816=V$6)/(Data!$C$1:$C$816=V$6))*ROW(Data!$C$1:$C$816),ROW(V53)-ROW(V$6)),1)),"")</f>
        <v>HITN TV</v>
      </c>
      <c r="W53" s="38"/>
      <c r="X53" s="38" t="str" cm="1">
        <f t="array" ref="X53">IFERROR(_xlfn.SINGLE(INDEX(Data!$A$1:S$816,_xlfn.AGGREGATE(15,6,((Data!$C$1:$C$816=X$6)/(Data!$C$1:$C$816=X$6))*ROW(Data!$C$1:$C$816),ROW(X53)-ROW(X$6)),1)),"")</f>
        <v/>
      </c>
      <c r="Y53" s="38"/>
      <c r="Z53" s="38" t="str" cm="1">
        <f t="array" ref="Z53">IFERROR(_xlfn.SINGLE(INDEX(Data!$A$1:U$816,_xlfn.AGGREGATE(15,6,((Data!$C$1:$C$816=Z$6)/(Data!$C$1:$C$816=Z$6))*ROW(Data!$C$1:$C$816),ROW(Z53)-ROW(Z$6)),1)),"")</f>
        <v/>
      </c>
    </row>
    <row r="54" spans="1:26" x14ac:dyDescent="0.35">
      <c r="A54" s="38"/>
      <c r="B54" s="38" t="str" cm="1">
        <f t="array" ref="B54">IFERROR(_xlfn.SINGLE(INDEX(Data!A$1:$A$816,_xlfn.AGGREGATE(15,6,((Data!$C$1:$C$816=B$6)/(Data!$C$1:$C$816=B$6))*ROW(Data!$C$1:$C$816),ROW(B54)-ROW(B$6)),1)),"")</f>
        <v/>
      </c>
      <c r="C54" s="38"/>
      <c r="D54" s="38" t="str" cm="1">
        <f t="array" ref="D54">IFERROR(_xlfn.SINGLE(INDEX(Data!$A$1:C$816,_xlfn.AGGREGATE(15,6,((Data!$C$1:$C$816=D$6)/(Data!$C$1:$C$816=D$6))*ROW(Data!$C$1:$C$816),ROW(D54)-ROW(D$6)),1)),"")</f>
        <v>OAN Plus</v>
      </c>
      <c r="E54" s="38"/>
      <c r="F54" s="38" t="str" cm="1">
        <f t="array" ref="F54">IFERROR(_xlfn.SINGLE(INDEX(Data!$A$1:E$816,_xlfn.AGGREGATE(15,6,((Data!$C$1:$C$816=F$6)/(Data!$C$1:$C$816=F$6))*ROW(Data!$C$1:$C$816),ROW(F54)-ROW(F$6)),1)),"")</f>
        <v>NFL Network</v>
      </c>
      <c r="G54" s="38"/>
      <c r="H54" s="38" t="str" cm="1">
        <f t="array" ref="H54">IFERROR(_xlfn.SINGLE(INDEX(Data!$A$1:G$816,_xlfn.AGGREGATE(15,6,((Data!$C$1:$C$816=H$6)/(Data!$C$1:$C$816=H$6))*ROW(Data!$C$1:$C$816),ROW(H54)-ROW(H$6)),1)),"")</f>
        <v>Pac 12 Oregon</v>
      </c>
      <c r="I54" s="38"/>
      <c r="J54" s="38" t="str" cm="1">
        <f t="array" ref="J54">IFERROR(_xlfn.SINGLE(INDEX(Data!$A$1:W$816,_xlfn.AGGREGATE(15,6,((Data!$C$1:$C$816=J$6)/(Data!$C$1:$C$816=J$6))*ROW(Data!$C$1:$C$816),ROW(J54)-ROW(J$6)),1)),"")</f>
        <v>FX</v>
      </c>
      <c r="K54" s="38"/>
      <c r="L54" s="38" t="str" cm="1">
        <f t="array" ref="L54">IFERROR(_xlfn.SINGLE(INDEX(Data!$A$1:I$816,_xlfn.AGGREGATE(15,6,((Data!$C$1:$C$816=L$6)/(Data!$C$1:$C$816=L$6))*ROW(Data!$C$1:$C$816),ROW(L54)-ROW(L$6)),1)),"")</f>
        <v/>
      </c>
      <c r="M54" s="38"/>
      <c r="N54" s="38" t="str" cm="1">
        <f t="array" ref="N54">IFERROR(_xlfn.SINGLE(INDEX(Data!$A$1:Y$816,_xlfn.AGGREGATE(15,6,((Data!$C$1:$C$816=N$6)/(Data!$C$1:$C$816=N$6))*ROW(Data!$C$1:$C$816),ROW(N54)-ROW(N$6)),1)),"")</f>
        <v/>
      </c>
      <c r="O54" s="38"/>
      <c r="P54" s="38" t="str" cm="1">
        <f t="array" ref="P54">IFERROR(_xlfn.SINGLE(INDEX(Data!$A$1:L$816,_xlfn.AGGREGATE(15,6,((Data!$C$1:$C$816=P$6)/(Data!$C$1:$C$816=P$6))*ROW(Data!$C$1:$C$816),ROW(P54)-ROW(P$6)),1)),"")</f>
        <v/>
      </c>
      <c r="Q54" s="38"/>
      <c r="R54" s="38" t="str" cm="1">
        <f t="array" ref="R54">IFERROR(_xlfn.SINGLE(INDEX(Data!$A$1:M$816,_xlfn.AGGREGATE(15,6,((Data!$C$1:$C$816=R$6)/(Data!$C$1:$C$816=R$6))*ROW(Data!$C$1:$C$816),ROW(R54)-ROW(R$6)),1)),"")</f>
        <v>Weather Nation</v>
      </c>
      <c r="S54" s="38"/>
      <c r="T54" s="38" t="str" cm="1">
        <f t="array" ref="T54">IFERROR(_xlfn.SINGLE(INDEX(Data!$A$1:O$816,_xlfn.AGGREGATE(15,6,((Data!$C$1:$C$816=T$6)/(Data!$C$1:$C$816=T$6))*ROW(Data!$C$1:$C$816),ROW(T54)-ROW(T$6)),1)),"")</f>
        <v/>
      </c>
      <c r="U54" s="38"/>
      <c r="V54" s="38" t="str" cm="1">
        <f t="array" ref="V54">IFERROR(_xlfn.SINGLE(INDEX(Data!$A$1:Q$816,_xlfn.AGGREGATE(15,6,((Data!$C$1:$C$816=V$6)/(Data!$C$1:$C$816=V$6))*ROW(Data!$C$1:$C$816),ROW(V54)-ROW(V$6)),1)),"")</f>
        <v>Hogar De HGTV</v>
      </c>
      <c r="W54" s="38"/>
      <c r="X54" s="38" t="str" cm="1">
        <f t="array" ref="X54">IFERROR(_xlfn.SINGLE(INDEX(Data!$A$1:S$816,_xlfn.AGGREGATE(15,6,((Data!$C$1:$C$816=X$6)/(Data!$C$1:$C$816=X$6))*ROW(Data!$C$1:$C$816),ROW(X54)-ROW(X$6)),1)),"")</f>
        <v/>
      </c>
      <c r="Y54" s="38"/>
      <c r="Z54" s="38" t="str" cm="1">
        <f t="array" ref="Z54">IFERROR(_xlfn.SINGLE(INDEX(Data!$A$1:U$816,_xlfn.AGGREGATE(15,6,((Data!$C$1:$C$816=Z$6)/(Data!$C$1:$C$816=Z$6))*ROW(Data!$C$1:$C$816),ROW(Z54)-ROW(Z$6)),1)),"")</f>
        <v/>
      </c>
    </row>
    <row r="55" spans="1:26" x14ac:dyDescent="0.35">
      <c r="A55" s="38"/>
      <c r="B55" s="38" t="str" cm="1">
        <f t="array" ref="B55">IFERROR(_xlfn.SINGLE(INDEX(Data!A$1:$A$816,_xlfn.AGGREGATE(15,6,((Data!$C$1:$C$816=B$6)/(Data!$C$1:$C$816=B$6))*ROW(Data!$C$1:$C$816),ROW(B55)-ROW(B$6)),1)),"")</f>
        <v/>
      </c>
      <c r="C55" s="38"/>
      <c r="D55" s="38" t="str" cm="1">
        <f t="array" ref="D55">IFERROR(_xlfn.SINGLE(INDEX(Data!$A$1:C$816,_xlfn.AGGREGATE(15,6,((Data!$C$1:$C$816=D$6)/(Data!$C$1:$C$816=D$6))*ROW(Data!$C$1:$C$816),ROW(D55)-ROW(D$6)),1)),"")</f>
        <v>Outdoor Channel</v>
      </c>
      <c r="E55" s="38"/>
      <c r="F55" s="38" t="str" cm="1">
        <f t="array" ref="F55">IFERROR(_xlfn.SINGLE(INDEX(Data!$A$1:E$816,_xlfn.AGGREGATE(15,6,((Data!$C$1:$C$816=F$6)/(Data!$C$1:$C$816=F$6))*ROW(Data!$C$1:$C$816),ROW(F55)-ROW(F$6)),1)),"")</f>
        <v>NFL Red Zone</v>
      </c>
      <c r="G55" s="38"/>
      <c r="H55" s="38" t="str" cm="1">
        <f t="array" ref="H55">IFERROR(_xlfn.SINGLE(INDEX(Data!$A$1:G$816,_xlfn.AGGREGATE(15,6,((Data!$C$1:$C$816=H$6)/(Data!$C$1:$C$816=H$6))*ROW(Data!$C$1:$C$816),ROW(H55)-ROW(H$6)),1)),"")</f>
        <v>Pac 12 Washington</v>
      </c>
      <c r="I55" s="38"/>
      <c r="J55" s="38" t="str" cm="1">
        <f t="array" ref="J55">IFERROR(_xlfn.SINGLE(INDEX(Data!$A$1:W$816,_xlfn.AGGREGATE(15,6,((Data!$C$1:$C$816=J$6)/(Data!$C$1:$C$816=J$6))*ROW(Data!$C$1:$C$816),ROW(J55)-ROW(J$6)),1)),"")</f>
        <v>FXX</v>
      </c>
      <c r="K55" s="38"/>
      <c r="L55" s="38" t="str" cm="1">
        <f t="array" ref="L55">IFERROR(_xlfn.SINGLE(INDEX(Data!$A$1:I$816,_xlfn.AGGREGATE(15,6,((Data!$C$1:$C$816=L$6)/(Data!$C$1:$C$816=L$6))*ROW(Data!$C$1:$C$816),ROW(L55)-ROW(L$6)),1)),"")</f>
        <v/>
      </c>
      <c r="M55" s="38"/>
      <c r="N55" s="38" t="str" cm="1">
        <f t="array" ref="N55">IFERROR(_xlfn.SINGLE(INDEX(Data!$A$1:Y$816,_xlfn.AGGREGATE(15,6,((Data!$C$1:$C$816=N$6)/(Data!$C$1:$C$816=N$6))*ROW(Data!$C$1:$C$816),ROW(N55)-ROW(N$6)),1)),"")</f>
        <v/>
      </c>
      <c r="O55" s="38"/>
      <c r="P55" s="38" t="str" cm="1">
        <f t="array" ref="P55">IFERROR(_xlfn.SINGLE(INDEX(Data!$A$1:L$816,_xlfn.AGGREGATE(15,6,((Data!$C$1:$C$816=P$6)/(Data!$C$1:$C$816=P$6))*ROW(Data!$C$1:$C$816),ROW(P55)-ROW(P$6)),1)),"")</f>
        <v/>
      </c>
      <c r="Q55" s="38"/>
      <c r="R55" s="38" t="str" cm="1">
        <f t="array" ref="R55">IFERROR(_xlfn.SINGLE(INDEX(Data!$A$1:M$816,_xlfn.AGGREGATE(15,6,((Data!$C$1:$C$816=R$6)/(Data!$C$1:$C$816=R$6))*ROW(Data!$C$1:$C$816),ROW(R55)-ROW(R$6)),1)),"")</f>
        <v>WeatherSpy</v>
      </c>
      <c r="S55" s="38"/>
      <c r="T55" s="38" t="str" cm="1">
        <f t="array" ref="T55">IFERROR(_xlfn.SINGLE(INDEX(Data!$A$1:O$816,_xlfn.AGGREGATE(15,6,((Data!$C$1:$C$816=T$6)/(Data!$C$1:$C$816=T$6))*ROW(Data!$C$1:$C$816),ROW(T55)-ROW(T$6)),1)),"")</f>
        <v/>
      </c>
      <c r="U55" s="38"/>
      <c r="V55" s="38" t="str" cm="1">
        <f t="array" ref="V55">IFERROR(_xlfn.SINGLE(INDEX(Data!$A$1:Q$816,_xlfn.AGGREGATE(15,6,((Data!$C$1:$C$816=V$6)/(Data!$C$1:$C$816=V$6))*ROW(Data!$C$1:$C$816),ROW(V55)-ROW(V$6)),1)),"")</f>
        <v>MegaTV</v>
      </c>
      <c r="W55" s="38"/>
      <c r="X55" s="38" t="str" cm="1">
        <f t="array" ref="X55">IFERROR(_xlfn.SINGLE(INDEX(Data!$A$1:S$816,_xlfn.AGGREGATE(15,6,((Data!$C$1:$C$816=X$6)/(Data!$C$1:$C$816=X$6))*ROW(Data!$C$1:$C$816),ROW(X55)-ROW(X$6)),1)),"")</f>
        <v/>
      </c>
      <c r="Y55" s="38"/>
      <c r="Z55" s="38" t="str" cm="1">
        <f t="array" ref="Z55">IFERROR(_xlfn.SINGLE(INDEX(Data!$A$1:U$816,_xlfn.AGGREGATE(15,6,((Data!$C$1:$C$816=Z$6)/(Data!$C$1:$C$816=Z$6))*ROW(Data!$C$1:$C$816),ROW(Z55)-ROW(Z$6)),1)),"")</f>
        <v/>
      </c>
    </row>
    <row r="56" spans="1:26" ht="24" x14ac:dyDescent="0.35">
      <c r="A56" s="38"/>
      <c r="B56" s="38" t="str" cm="1">
        <f t="array" ref="B56">IFERROR(_xlfn.SINGLE(INDEX(Data!A$1:$A$816,_xlfn.AGGREGATE(15,6,((Data!$C$1:$C$816=B$6)/(Data!$C$1:$C$816=B$6))*ROW(Data!$C$1:$C$816),ROW(B56)-ROW(B$6)),1)),"")</f>
        <v/>
      </c>
      <c r="C56" s="38"/>
      <c r="D56" s="38" t="str" cm="1">
        <f t="array" ref="D56">IFERROR(_xlfn.SINGLE(INDEX(Data!$A$1:C$816,_xlfn.AGGREGATE(15,6,((Data!$C$1:$C$816=D$6)/(Data!$C$1:$C$816=D$6))*ROW(Data!$C$1:$C$816),ROW(D56)-ROW(D$6)),1)),"")</f>
        <v>Ovation</v>
      </c>
      <c r="E56" s="38"/>
      <c r="F56" s="38" t="str" cm="1">
        <f t="array" ref="F56">IFERROR(_xlfn.SINGLE(INDEX(Data!$A$1:E$816,_xlfn.AGGREGATE(15,6,((Data!$C$1:$C$816=F$6)/(Data!$C$1:$C$816=F$6))*ROW(Data!$C$1:$C$816),ROW(F56)-ROW(F$6)),1)),"")</f>
        <v>NHL Network</v>
      </c>
      <c r="G56" s="38"/>
      <c r="H56" s="38" t="str" cm="1">
        <f t="array" ref="H56">IFERROR(_xlfn.SINGLE(INDEX(Data!$A$1:G$816,_xlfn.AGGREGATE(15,6,((Data!$C$1:$C$816=H$6)/(Data!$C$1:$C$816=H$6))*ROW(Data!$C$1:$C$816),ROW(H56)-ROW(H$6)),1)),"")</f>
        <v>Root Sports Northwest</v>
      </c>
      <c r="I56" s="38"/>
      <c r="J56" s="38" t="str" cm="1">
        <f t="array" ref="J56">IFERROR(_xlfn.SINGLE(INDEX(Data!$A$1:W$816,_xlfn.AGGREGATE(15,6,((Data!$C$1:$C$816=J$6)/(Data!$C$1:$C$816=J$6))*ROW(Data!$C$1:$C$816),ROW(J56)-ROW(J$6)),1)),"")</f>
        <v>Game Show Network</v>
      </c>
      <c r="K56" s="38"/>
      <c r="L56" s="38" t="str" cm="1">
        <f t="array" ref="L56">IFERROR(_xlfn.SINGLE(INDEX(Data!$A$1:I$816,_xlfn.AGGREGATE(15,6,((Data!$C$1:$C$816=L$6)/(Data!$C$1:$C$816=L$6))*ROW(Data!$C$1:$C$816),ROW(L56)-ROW(L$6)),1)),"")</f>
        <v/>
      </c>
      <c r="M56" s="38"/>
      <c r="N56" s="38" t="str" cm="1">
        <f t="array" ref="N56">IFERROR(_xlfn.SINGLE(INDEX(Data!$A$1:Y$816,_xlfn.AGGREGATE(15,6,((Data!$C$1:$C$816=N$6)/(Data!$C$1:$C$816=N$6))*ROW(Data!$C$1:$C$816),ROW(N56)-ROW(N$6)),1)),"")</f>
        <v/>
      </c>
      <c r="O56" s="38"/>
      <c r="P56" s="38" t="str" cm="1">
        <f t="array" ref="P56">IFERROR(_xlfn.SINGLE(INDEX(Data!$A$1:L$816,_xlfn.AGGREGATE(15,6,((Data!$C$1:$C$816=P$6)/(Data!$C$1:$C$816=P$6))*ROW(Data!$C$1:$C$816),ROW(P56)-ROW(P$6)),1)),"")</f>
        <v/>
      </c>
      <c r="Q56" s="38"/>
      <c r="R56" s="38" t="str" cm="1">
        <f t="array" ref="R56">IFERROR(_xlfn.SINGLE(INDEX(Data!$A$1:M$816,_xlfn.AGGREGATE(15,6,((Data!$C$1:$C$816=R$6)/(Data!$C$1:$C$816=R$6))*ROW(Data!$C$1:$C$816),ROW(R56)-ROW(R$6)),1)),"")</f>
        <v/>
      </c>
      <c r="S56" s="38"/>
      <c r="T56" s="38" t="str" cm="1">
        <f t="array" ref="T56">IFERROR(_xlfn.SINGLE(INDEX(Data!$A$1:O$816,_xlfn.AGGREGATE(15,6,((Data!$C$1:$C$816=T$6)/(Data!$C$1:$C$816=T$6))*ROW(Data!$C$1:$C$816),ROW(T56)-ROW(T$6)),1)),"")</f>
        <v/>
      </c>
      <c r="U56" s="38"/>
      <c r="V56" s="38" t="str" cm="1">
        <f t="array" ref="V56">IFERROR(_xlfn.SINGLE(INDEX(Data!$A$1:Q$816,_xlfn.AGGREGATE(15,6,((Data!$C$1:$C$816=V$6)/(Data!$C$1:$C$816=V$6))*ROW(Data!$C$1:$C$816),ROW(V56)-ROW(V$6)),1)),"")</f>
        <v>Mexicanal</v>
      </c>
      <c r="W56" s="38"/>
      <c r="X56" s="38" t="str" cm="1">
        <f t="array" ref="X56">IFERROR(_xlfn.SINGLE(INDEX(Data!$A$1:S$816,_xlfn.AGGREGATE(15,6,((Data!$C$1:$C$816=X$6)/(Data!$C$1:$C$816=X$6))*ROW(Data!$C$1:$C$816),ROW(X56)-ROW(X$6)),1)),"")</f>
        <v/>
      </c>
      <c r="Y56" s="38"/>
      <c r="Z56" s="38" t="str" cm="1">
        <f t="array" ref="Z56">IFERROR(_xlfn.SINGLE(INDEX(Data!$A$1:U$816,_xlfn.AGGREGATE(15,6,((Data!$C$1:$C$816=Z$6)/(Data!$C$1:$C$816=Z$6))*ROW(Data!$C$1:$C$816),ROW(Z56)-ROW(Z$6)),1)),"")</f>
        <v/>
      </c>
    </row>
    <row r="57" spans="1:26" ht="24" x14ac:dyDescent="0.35">
      <c r="A57" s="38"/>
      <c r="B57" s="38" t="str" cm="1">
        <f t="array" ref="B57">IFERROR(_xlfn.SINGLE(INDEX(Data!A$1:$A$816,_xlfn.AGGREGATE(15,6,((Data!$C$1:$C$816=B$6)/(Data!$C$1:$C$816=B$6))*ROW(Data!$C$1:$C$816),ROW(B57)-ROW(B$6)),1)),"")</f>
        <v/>
      </c>
      <c r="C57" s="38"/>
      <c r="D57" s="38" t="str" cm="1">
        <f t="array" ref="D57">IFERROR(_xlfn.SINGLE(INDEX(Data!$A$1:C$816,_xlfn.AGGREGATE(15,6,((Data!$C$1:$C$816=D$6)/(Data!$C$1:$C$816=D$6))*ROW(Data!$C$1:$C$816),ROW(D57)-ROW(D$6)),1)),"")</f>
        <v>Own</v>
      </c>
      <c r="E57" s="38"/>
      <c r="F57" s="38" t="str" cm="1">
        <f t="array" ref="F57">IFERROR(_xlfn.SINGLE(INDEX(Data!$A$1:E$816,_xlfn.AGGREGATE(15,6,((Data!$C$1:$C$816=F$6)/(Data!$C$1:$C$816=F$6))*ROW(Data!$C$1:$C$816),ROW(F57)-ROW(F$6)),1)),"")</f>
        <v>Origin Sports Network</v>
      </c>
      <c r="G57" s="38"/>
      <c r="H57" s="38" t="str" cm="1">
        <f t="array" ref="H57">IFERROR(_xlfn.SINGLE(INDEX(Data!$A$1:G$816,_xlfn.AGGREGATE(15,6,((Data!$C$1:$C$816=H$6)/(Data!$C$1:$C$816=H$6))*ROW(Data!$C$1:$C$816),ROW(H57)-ROW(H$6)),1)),"")</f>
        <v>SEC Network</v>
      </c>
      <c r="I57" s="38"/>
      <c r="J57" s="38" t="str" cm="1">
        <f t="array" ref="J57">IFERROR(_xlfn.SINGLE(INDEX(Data!$A$1:W$816,_xlfn.AGGREGATE(15,6,((Data!$C$1:$C$816=J$6)/(Data!$C$1:$C$816=J$6))*ROW(Data!$C$1:$C$816),ROW(J57)-ROW(J$6)),1)),"")</f>
        <v>GetTV</v>
      </c>
      <c r="K57" s="38"/>
      <c r="L57" s="38" t="str" cm="1">
        <f t="array" ref="L57">IFERROR(_xlfn.SINGLE(INDEX(Data!$A$1:I$816,_xlfn.AGGREGATE(15,6,((Data!$C$1:$C$816=L$6)/(Data!$C$1:$C$816=L$6))*ROW(Data!$C$1:$C$816),ROW(L57)-ROW(L$6)),1)),"")</f>
        <v/>
      </c>
      <c r="M57" s="38"/>
      <c r="N57" s="38" t="str" cm="1">
        <f t="array" ref="N57">IFERROR(_xlfn.SINGLE(INDEX(Data!$A$1:Y$816,_xlfn.AGGREGATE(15,6,((Data!$C$1:$C$816=N$6)/(Data!$C$1:$C$816=N$6))*ROW(Data!$C$1:$C$816),ROW(N57)-ROW(N$6)),1)),"")</f>
        <v/>
      </c>
      <c r="O57" s="38"/>
      <c r="P57" s="38" t="str" cm="1">
        <f t="array" ref="P57">IFERROR(_xlfn.SINGLE(INDEX(Data!$A$1:L$816,_xlfn.AGGREGATE(15,6,((Data!$C$1:$C$816=P$6)/(Data!$C$1:$C$816=P$6))*ROW(Data!$C$1:$C$816),ROW(P57)-ROW(P$6)),1)),"")</f>
        <v/>
      </c>
      <c r="Q57" s="38"/>
      <c r="R57" s="38" t="str" cm="1">
        <f t="array" ref="R57">IFERROR(_xlfn.SINGLE(INDEX(Data!$A$1:M$816,_xlfn.AGGREGATE(15,6,((Data!$C$1:$C$816=R$6)/(Data!$C$1:$C$816=R$6))*ROW(Data!$C$1:$C$816),ROW(R57)-ROW(R$6)),1)),"")</f>
        <v/>
      </c>
      <c r="S57" s="38"/>
      <c r="T57" s="38" t="str" cm="1">
        <f t="array" ref="T57">IFERROR(_xlfn.SINGLE(INDEX(Data!$A$1:O$816,_xlfn.AGGREGATE(15,6,((Data!$C$1:$C$816=T$6)/(Data!$C$1:$C$816=T$6))*ROW(Data!$C$1:$C$816),ROW(T57)-ROW(T$6)),1)),"")</f>
        <v/>
      </c>
      <c r="U57" s="38"/>
      <c r="V57" s="38" t="str" cm="1">
        <f t="array" ref="V57">IFERROR(_xlfn.SINGLE(INDEX(Data!$A$1:Q$816,_xlfn.AGGREGATE(15,6,((Data!$C$1:$C$816=V$6)/(Data!$C$1:$C$816=V$6))*ROW(Data!$C$1:$C$816),ROW(V57)-ROW(V$6)),1)),"")</f>
        <v>Milenio Televisión</v>
      </c>
      <c r="W57" s="38"/>
      <c r="X57" s="38" t="str" cm="1">
        <f t="array" ref="X57">IFERROR(_xlfn.SINGLE(INDEX(Data!$A$1:S$816,_xlfn.AGGREGATE(15,6,((Data!$C$1:$C$816=X$6)/(Data!$C$1:$C$816=X$6))*ROW(Data!$C$1:$C$816),ROW(X57)-ROW(X$6)),1)),"")</f>
        <v/>
      </c>
      <c r="Y57" s="38"/>
      <c r="Z57" s="38" t="str" cm="1">
        <f t="array" ref="Z57">IFERROR(_xlfn.SINGLE(INDEX(Data!$A$1:U$816,_xlfn.AGGREGATE(15,6,((Data!$C$1:$C$816=Z$6)/(Data!$C$1:$C$816=Z$6))*ROW(Data!$C$1:$C$816),ROW(Z57)-ROW(Z$6)),1)),"")</f>
        <v/>
      </c>
    </row>
    <row r="58" spans="1:26" ht="24" x14ac:dyDescent="0.35">
      <c r="A58" s="38"/>
      <c r="B58" s="38" t="str" cm="1">
        <f t="array" ref="B58">IFERROR(_xlfn.SINGLE(INDEX(Data!A$1:$A$816,_xlfn.AGGREGATE(15,6,((Data!$C$1:$C$816=B$6)/(Data!$C$1:$C$816=B$6))*ROW(Data!$C$1:$C$816),ROW(B58)-ROW(B$6)),1)),"")</f>
        <v/>
      </c>
      <c r="C58" s="38"/>
      <c r="D58" s="38" t="str" cm="1">
        <f t="array" ref="D58">IFERROR(_xlfn.SINGLE(INDEX(Data!$A$1:C$816,_xlfn.AGGREGATE(15,6,((Data!$C$1:$C$816=D$6)/(Data!$C$1:$C$816=D$6))*ROW(Data!$C$1:$C$816),ROW(D58)-ROW(D$6)),1)),"")</f>
        <v>Oxygen</v>
      </c>
      <c r="E58" s="38"/>
      <c r="F58" s="38" t="str" cm="1">
        <f t="array" ref="F58">IFERROR(_xlfn.SINGLE(INDEX(Data!$A$1:E$816,_xlfn.AGGREGATE(15,6,((Data!$C$1:$C$816=F$6)/(Data!$C$1:$C$816=F$6))*ROW(Data!$C$1:$C$816),ROW(F58)-ROW(F$6)),1)),"")</f>
        <v>Orlando City</v>
      </c>
      <c r="G58" s="38"/>
      <c r="H58" s="38" t="str" cm="1">
        <f t="array" ref="H58">IFERROR(_xlfn.SINGLE(INDEX(Data!$A$1:G$816,_xlfn.AGGREGATE(15,6,((Data!$C$1:$C$816=H$6)/(Data!$C$1:$C$816=H$6))*ROW(Data!$C$1:$C$816),ROW(H58)-ROW(H$6)),1)),"")</f>
        <v>SEC Network+</v>
      </c>
      <c r="I58" s="38"/>
      <c r="J58" s="38" t="str" cm="1">
        <f t="array" ref="J58">IFERROR(_xlfn.SINGLE(INDEX(Data!$A$1:W$816,_xlfn.AGGREGATE(15,6,((Data!$C$1:$C$816=J$6)/(Data!$C$1:$C$816=J$6))*ROW(Data!$C$1:$C$816),ROW(J58)-ROW(J$6)),1)),"")</f>
        <v>Great American Country</v>
      </c>
      <c r="K58" s="38"/>
      <c r="L58" s="38" t="str" cm="1">
        <f t="array" ref="L58">IFERROR(_xlfn.SINGLE(INDEX(Data!$A$1:I$816,_xlfn.AGGREGATE(15,6,((Data!$C$1:$C$816=L$6)/(Data!$C$1:$C$816=L$6))*ROW(Data!$C$1:$C$816),ROW(L58)-ROW(L$6)),1)),"")</f>
        <v/>
      </c>
      <c r="M58" s="38"/>
      <c r="N58" s="38" t="str" cm="1">
        <f t="array" ref="N58">IFERROR(_xlfn.SINGLE(INDEX(Data!$A$1:Y$816,_xlfn.AGGREGATE(15,6,((Data!$C$1:$C$816=N$6)/(Data!$C$1:$C$816=N$6))*ROW(Data!$C$1:$C$816),ROW(N58)-ROW(N$6)),1)),"")</f>
        <v/>
      </c>
      <c r="O58" s="38"/>
      <c r="P58" s="38" t="str" cm="1">
        <f t="array" ref="P58">IFERROR(_xlfn.SINGLE(INDEX(Data!$A$1:L$816,_xlfn.AGGREGATE(15,6,((Data!$C$1:$C$816=P$6)/(Data!$C$1:$C$816=P$6))*ROW(Data!$C$1:$C$816),ROW(P58)-ROW(P$6)),1)),"")</f>
        <v/>
      </c>
      <c r="Q58" s="38"/>
      <c r="R58" s="38" t="str" cm="1">
        <f t="array" ref="R58">IFERROR(_xlfn.SINGLE(INDEX(Data!$A$1:M$816,_xlfn.AGGREGATE(15,6,((Data!$C$1:$C$816=R$6)/(Data!$C$1:$C$816=R$6))*ROW(Data!$C$1:$C$816),ROW(R58)-ROW(R$6)),1)),"")</f>
        <v/>
      </c>
      <c r="S58" s="38"/>
      <c r="T58" s="38" t="str" cm="1">
        <f t="array" ref="T58">IFERROR(_xlfn.SINGLE(INDEX(Data!$A$1:O$816,_xlfn.AGGREGATE(15,6,((Data!$C$1:$C$816=T$6)/(Data!$C$1:$C$816=T$6))*ROW(Data!$C$1:$C$816),ROW(T58)-ROW(T$6)),1)),"")</f>
        <v/>
      </c>
      <c r="U58" s="38"/>
      <c r="V58" s="38" t="str" cm="1">
        <f t="array" ref="V58">IFERROR(_xlfn.SINGLE(INDEX(Data!$A$1:Q$816,_xlfn.AGGREGATE(15,6,((Data!$C$1:$C$816=V$6)/(Data!$C$1:$C$816=V$6))*ROW(Data!$C$1:$C$816),ROW(V58)-ROW(V$6)),1)),"")</f>
        <v>MTV Tres</v>
      </c>
      <c r="W58" s="38"/>
      <c r="X58" s="38" t="str" cm="1">
        <f t="array" ref="X58">IFERROR(_xlfn.SINGLE(INDEX(Data!$A$1:S$816,_xlfn.AGGREGATE(15,6,((Data!$C$1:$C$816=X$6)/(Data!$C$1:$C$816=X$6))*ROW(Data!$C$1:$C$816),ROW(X58)-ROW(X$6)),1)),"")</f>
        <v/>
      </c>
      <c r="Y58" s="38"/>
      <c r="Z58" s="38" t="str" cm="1">
        <f t="array" ref="Z58">IFERROR(_xlfn.SINGLE(INDEX(Data!$A$1:U$816,_xlfn.AGGREGATE(15,6,((Data!$C$1:$C$816=Z$6)/(Data!$C$1:$C$816=Z$6))*ROW(Data!$C$1:$C$816),ROW(Z58)-ROW(Z$6)),1)),"")</f>
        <v/>
      </c>
    </row>
    <row r="59" spans="1:26" x14ac:dyDescent="0.35">
      <c r="A59" s="38"/>
      <c r="B59" s="38" t="str" cm="1">
        <f t="array" ref="B59">IFERROR(_xlfn.SINGLE(INDEX(Data!A$1:$A$816,_xlfn.AGGREGATE(15,6,((Data!$C$1:$C$816=B$6)/(Data!$C$1:$C$816=B$6))*ROW(Data!$C$1:$C$816),ROW(B59)-ROW(B$6)),1)),"")</f>
        <v/>
      </c>
      <c r="C59" s="38"/>
      <c r="D59" s="38" t="str" cm="1">
        <f t="array" ref="D59">IFERROR(_xlfn.SINGLE(INDEX(Data!$A$1:C$816,_xlfn.AGGREGATE(15,6,((Data!$C$1:$C$816=D$6)/(Data!$C$1:$C$816=D$6))*ROW(Data!$C$1:$C$816),ROW(D59)-ROW(D$6)),1)),"")</f>
        <v>PC</v>
      </c>
      <c r="E59" s="38"/>
      <c r="F59" s="38" t="str" cm="1">
        <f t="array" ref="F59">IFERROR(_xlfn.SINGLE(INDEX(Data!$A$1:E$816,_xlfn.AGGREGATE(15,6,((Data!$C$1:$C$816=F$6)/(Data!$C$1:$C$816=F$6))*ROW(Data!$C$1:$C$816),ROW(F59)-ROW(F$6)),1)),"")</f>
        <v>Outside TV</v>
      </c>
      <c r="G59" s="38"/>
      <c r="H59" s="38" t="str" cm="1">
        <f t="array" ref="H59">IFERROR(_xlfn.SINGLE(INDEX(Data!$A$1:G$816,_xlfn.AGGREGATE(15,6,((Data!$C$1:$C$816=H$6)/(Data!$C$1:$C$816=H$6))*ROW(Data!$C$1:$C$816),ROW(H59)-ROW(H$6)),1)),"")</f>
        <v>SNY</v>
      </c>
      <c r="I59" s="38"/>
      <c r="J59" s="38" t="str" cm="1">
        <f t="array" ref="J59">IFERROR(_xlfn.SINGLE(INDEX(Data!$A$1:W$816,_xlfn.AGGREGATE(15,6,((Data!$C$1:$C$816=J$6)/(Data!$C$1:$C$816=J$6))*ROW(Data!$C$1:$C$816),ROW(J59)-ROW(J$6)),1)),"")</f>
        <v>Grit</v>
      </c>
      <c r="K59" s="38"/>
      <c r="L59" s="38" t="str" cm="1">
        <f t="array" ref="L59">IFERROR(_xlfn.SINGLE(INDEX(Data!$A$1:I$816,_xlfn.AGGREGATE(15,6,((Data!$C$1:$C$816=L$6)/(Data!$C$1:$C$816=L$6))*ROW(Data!$C$1:$C$816),ROW(L59)-ROW(L$6)),1)),"")</f>
        <v/>
      </c>
      <c r="M59" s="38"/>
      <c r="N59" s="38" t="str" cm="1">
        <f t="array" ref="N59">IFERROR(_xlfn.SINGLE(INDEX(Data!$A$1:Y$816,_xlfn.AGGREGATE(15,6,((Data!$C$1:$C$816=N$6)/(Data!$C$1:$C$816=N$6))*ROW(Data!$C$1:$C$816),ROW(N59)-ROW(N$6)),1)),"")</f>
        <v/>
      </c>
      <c r="O59" s="38"/>
      <c r="P59" s="38" t="str" cm="1">
        <f t="array" ref="P59">IFERROR(_xlfn.SINGLE(INDEX(Data!$A$1:L$816,_xlfn.AGGREGATE(15,6,((Data!$C$1:$C$816=P$6)/(Data!$C$1:$C$816=P$6))*ROW(Data!$C$1:$C$816),ROW(P59)-ROW(P$6)),1)),"")</f>
        <v/>
      </c>
      <c r="Q59" s="38"/>
      <c r="R59" s="38" t="str" cm="1">
        <f t="array" ref="R59">IFERROR(_xlfn.SINGLE(INDEX(Data!$A$1:M$816,_xlfn.AGGREGATE(15,6,((Data!$C$1:$C$816=R$6)/(Data!$C$1:$C$816=R$6))*ROW(Data!$C$1:$C$816),ROW(R59)-ROW(R$6)),1)),"")</f>
        <v/>
      </c>
      <c r="S59" s="38"/>
      <c r="T59" s="38" t="str" cm="1">
        <f t="array" ref="T59">IFERROR(_xlfn.SINGLE(INDEX(Data!$A$1:O$816,_xlfn.AGGREGATE(15,6,((Data!$C$1:$C$816=T$6)/(Data!$C$1:$C$816=T$6))*ROW(Data!$C$1:$C$816),ROW(T59)-ROW(T$6)),1)),"")</f>
        <v/>
      </c>
      <c r="U59" s="38"/>
      <c r="V59" s="38" t="str" cm="1">
        <f t="array" ref="V59">IFERROR(_xlfn.SINGLE(INDEX(Data!$A$1:Q$816,_xlfn.AGGREGATE(15,6,((Data!$C$1:$C$816=V$6)/(Data!$C$1:$C$816=V$6))*ROW(Data!$C$1:$C$816),ROW(V59)-ROW(V$6)),1)),"")</f>
        <v>Multimedios</v>
      </c>
      <c r="W59" s="38"/>
      <c r="X59" s="38" t="str" cm="1">
        <f t="array" ref="X59">IFERROR(_xlfn.SINGLE(INDEX(Data!$A$1:S$816,_xlfn.AGGREGATE(15,6,((Data!$C$1:$C$816=X$6)/(Data!$C$1:$C$816=X$6))*ROW(Data!$C$1:$C$816),ROW(X59)-ROW(X$6)),1)),"")</f>
        <v/>
      </c>
      <c r="Y59" s="38"/>
      <c r="Z59" s="38" t="str" cm="1">
        <f t="array" ref="Z59">IFERROR(_xlfn.SINGLE(INDEX(Data!$A$1:U$816,_xlfn.AGGREGATE(15,6,((Data!$C$1:$C$816=Z$6)/(Data!$C$1:$C$816=Z$6))*ROW(Data!$C$1:$C$816),ROW(Z59)-ROW(Z$6)),1)),"")</f>
        <v/>
      </c>
    </row>
    <row r="60" spans="1:26" ht="24" x14ac:dyDescent="0.35">
      <c r="A60" s="38"/>
      <c r="B60" s="38" t="str" cm="1">
        <f t="array" ref="B60">IFERROR(_xlfn.SINGLE(INDEX(Data!A$1:$A$816,_xlfn.AGGREGATE(15,6,((Data!$C$1:$C$816=B$6)/(Data!$C$1:$C$816=B$6))*ROW(Data!$C$1:$C$816),ROW(B60)-ROW(B$6)),1)),"")</f>
        <v/>
      </c>
      <c r="C60" s="38"/>
      <c r="D60" s="38" t="str" cm="1">
        <f t="array" ref="D60">IFERROR(_xlfn.SINGLE(INDEX(Data!$A$1:C$816,_xlfn.AGGREGATE(15,6,((Data!$C$1:$C$816=D$6)/(Data!$C$1:$C$816=D$6))*ROW(Data!$C$1:$C$816),ROW(D60)-ROW(D$6)),1)),"")</f>
        <v>People TV</v>
      </c>
      <c r="E60" s="38"/>
      <c r="F60" s="38" t="str" cm="1">
        <f t="array" ref="F60">IFERROR(_xlfn.SINGLE(INDEX(Data!$A$1:E$816,_xlfn.AGGREGATE(15,6,((Data!$C$1:$C$816=F$6)/(Data!$C$1:$C$816=F$6))*ROW(Data!$C$1:$C$816),ROW(F60)-ROW(F$6)),1)),"")</f>
        <v>Outside TV Features</v>
      </c>
      <c r="G60" s="38"/>
      <c r="H60" s="38" t="str" cm="1">
        <f t="array" ref="H60">IFERROR(_xlfn.SINGLE(INDEX(Data!$A$1:G$816,_xlfn.AGGREGATE(15,6,((Data!$C$1:$C$816=H$6)/(Data!$C$1:$C$816=H$6))*ROW(Data!$C$1:$C$816),ROW(H60)-ROW(H$6)),1)),"")</f>
        <v>Spectrum SportsNet</v>
      </c>
      <c r="I60" s="38"/>
      <c r="J60" s="38" t="str" cm="1">
        <f t="array" ref="J60">IFERROR(_xlfn.SINGLE(INDEX(Data!$A$1:W$816,_xlfn.AGGREGATE(15,6,((Data!$C$1:$C$816=J$6)/(Data!$C$1:$C$816=J$6))*ROW(Data!$C$1:$C$816),ROW(J60)-ROW(J$6)),1)),"")</f>
        <v>Gusto TV</v>
      </c>
      <c r="K60" s="38"/>
      <c r="L60" s="38" t="str" cm="1">
        <f t="array" ref="L60">IFERROR(_xlfn.SINGLE(INDEX(Data!$A$1:I$816,_xlfn.AGGREGATE(15,6,((Data!$C$1:$C$816=L$6)/(Data!$C$1:$C$816=L$6))*ROW(Data!$C$1:$C$816),ROW(L60)-ROW(L$6)),1)),"")</f>
        <v/>
      </c>
      <c r="M60" s="38"/>
      <c r="N60" s="38" t="str" cm="1">
        <f t="array" ref="N60">IFERROR(_xlfn.SINGLE(INDEX(Data!$A$1:Y$816,_xlfn.AGGREGATE(15,6,((Data!$C$1:$C$816=N$6)/(Data!$C$1:$C$816=N$6))*ROW(Data!$C$1:$C$816),ROW(N60)-ROW(N$6)),1)),"")</f>
        <v/>
      </c>
      <c r="O60" s="38"/>
      <c r="P60" s="38" t="str" cm="1">
        <f t="array" ref="P60">IFERROR(_xlfn.SINGLE(INDEX(Data!$A$1:L$816,_xlfn.AGGREGATE(15,6,((Data!$C$1:$C$816=P$6)/(Data!$C$1:$C$816=P$6))*ROW(Data!$C$1:$C$816),ROW(P60)-ROW(P$6)),1)),"")</f>
        <v/>
      </c>
      <c r="Q60" s="38"/>
      <c r="R60" s="38" t="str" cm="1">
        <f t="array" ref="R60">IFERROR(_xlfn.SINGLE(INDEX(Data!$A$1:M$816,_xlfn.AGGREGATE(15,6,((Data!$C$1:$C$816=R$6)/(Data!$C$1:$C$816=R$6))*ROW(Data!$C$1:$C$816),ROW(R60)-ROW(R$6)),1)),"")</f>
        <v/>
      </c>
      <c r="S60" s="38"/>
      <c r="T60" s="38" t="str" cm="1">
        <f t="array" ref="T60">IFERROR(_xlfn.SINGLE(INDEX(Data!$A$1:O$816,_xlfn.AGGREGATE(15,6,((Data!$C$1:$C$816=T$6)/(Data!$C$1:$C$816=T$6))*ROW(Data!$C$1:$C$816),ROW(T60)-ROW(T$6)),1)),"")</f>
        <v/>
      </c>
      <c r="U60" s="38"/>
      <c r="V60" s="38" t="str" cm="1">
        <f t="array" ref="V60">IFERROR(_xlfn.SINGLE(INDEX(Data!$A$1:Q$816,_xlfn.AGGREGATE(15,6,((Data!$C$1:$C$816=V$6)/(Data!$C$1:$C$816=V$6))*ROW(Data!$C$1:$C$816),ROW(V60)-ROW(V$6)),1)),"")</f>
        <v>Nat Geo Mundo</v>
      </c>
      <c r="W60" s="38"/>
      <c r="X60" s="38" t="str" cm="1">
        <f t="array" ref="X60">IFERROR(_xlfn.SINGLE(INDEX(Data!$A$1:S$816,_xlfn.AGGREGATE(15,6,((Data!$C$1:$C$816=X$6)/(Data!$C$1:$C$816=X$6))*ROW(Data!$C$1:$C$816),ROW(X60)-ROW(X$6)),1)),"")</f>
        <v/>
      </c>
      <c r="Y60" s="38"/>
      <c r="Z60" s="38" t="str" cm="1">
        <f t="array" ref="Z60">IFERROR(_xlfn.SINGLE(INDEX(Data!$A$1:U$816,_xlfn.AGGREGATE(15,6,((Data!$C$1:$C$816=Z$6)/(Data!$C$1:$C$816=Z$6))*ROW(Data!$C$1:$C$816),ROW(Z60)-ROW(Z$6)),1)),"")</f>
        <v/>
      </c>
    </row>
    <row r="61" spans="1:26" ht="24" x14ac:dyDescent="0.35">
      <c r="A61" s="38"/>
      <c r="B61" s="38" t="str" cm="1">
        <f t="array" ref="B61">IFERROR(_xlfn.SINGLE(INDEX(Data!A$1:$A$816,_xlfn.AGGREGATE(15,6,((Data!$C$1:$C$816=B$6)/(Data!$C$1:$C$816=B$6))*ROW(Data!$C$1:$C$816),ROW(B61)-ROW(B$6)),1)),"")</f>
        <v/>
      </c>
      <c r="C61" s="38"/>
      <c r="D61" s="38" t="str" cm="1">
        <f t="array" ref="D61">IFERROR(_xlfn.SINGLE(INDEX(Data!$A$1:C$816,_xlfn.AGGREGATE(15,6,((Data!$C$1:$C$816=D$6)/(Data!$C$1:$C$816=D$6))*ROW(Data!$C$1:$C$816),ROW(D61)-ROW(D$6)),1)),"")</f>
        <v>PixL</v>
      </c>
      <c r="E61" s="38"/>
      <c r="F61" s="38" t="str" cm="1">
        <f t="array" ref="F61">IFERROR(_xlfn.SINGLE(INDEX(Data!$A$1:E$816,_xlfn.AGGREGATE(15,6,((Data!$C$1:$C$816=F$6)/(Data!$C$1:$C$816=F$6))*ROW(Data!$C$1:$C$816),ROW(F61)-ROW(F$6)),1)),"")</f>
        <v>Pac 12 Insider</v>
      </c>
      <c r="G61" s="38"/>
      <c r="H61" s="38" t="str" cm="1">
        <f t="array" ref="H61">IFERROR(_xlfn.SINGLE(INDEX(Data!$A$1:G$816,_xlfn.AGGREGATE(15,6,((Data!$C$1:$C$816=H$6)/(Data!$C$1:$C$816=H$6))*ROW(Data!$C$1:$C$816),ROW(H61)-ROW(H$6)),1)),"")</f>
        <v>Spectrum SportsNet LA</v>
      </c>
      <c r="I61" s="38"/>
      <c r="J61" s="38" t="str" cm="1">
        <f t="array" ref="J61">IFERROR(_xlfn.SINGLE(INDEX(Data!$A$1:W$816,_xlfn.AGGREGATE(15,6,((Data!$C$1:$C$816=J$6)/(Data!$C$1:$C$816=J$6))*ROW(Data!$C$1:$C$816),ROW(J61)-ROW(J$6)),1)),"")</f>
        <v>Hard Knocks</v>
      </c>
      <c r="K61" s="38"/>
      <c r="L61" s="38" t="str" cm="1">
        <f t="array" ref="L61">IFERROR(_xlfn.SINGLE(INDEX(Data!$A$1:I$816,_xlfn.AGGREGATE(15,6,((Data!$C$1:$C$816=L$6)/(Data!$C$1:$C$816=L$6))*ROW(Data!$C$1:$C$816),ROW(L61)-ROW(L$6)),1)),"")</f>
        <v/>
      </c>
      <c r="M61" s="38"/>
      <c r="N61" s="38" t="str" cm="1">
        <f t="array" ref="N61">IFERROR(_xlfn.SINGLE(INDEX(Data!$A$1:Y$816,_xlfn.AGGREGATE(15,6,((Data!$C$1:$C$816=N$6)/(Data!$C$1:$C$816=N$6))*ROW(Data!$C$1:$C$816),ROW(N61)-ROW(N$6)),1)),"")</f>
        <v/>
      </c>
      <c r="O61" s="38"/>
      <c r="P61" s="38" t="str" cm="1">
        <f t="array" ref="P61">IFERROR(_xlfn.SINGLE(INDEX(Data!$A$1:L$816,_xlfn.AGGREGATE(15,6,((Data!$C$1:$C$816=P$6)/(Data!$C$1:$C$816=P$6))*ROW(Data!$C$1:$C$816),ROW(P61)-ROW(P$6)),1)),"")</f>
        <v/>
      </c>
      <c r="Q61" s="38"/>
      <c r="R61" s="38" t="str" cm="1">
        <f t="array" ref="R61">IFERROR(_xlfn.SINGLE(INDEX(Data!$A$1:M$816,_xlfn.AGGREGATE(15,6,((Data!$C$1:$C$816=R$6)/(Data!$C$1:$C$816=R$6))*ROW(Data!$C$1:$C$816),ROW(R61)-ROW(R$6)),1)),"")</f>
        <v/>
      </c>
      <c r="S61" s="38"/>
      <c r="T61" s="38" t="str" cm="1">
        <f t="array" ref="T61">IFERROR(_xlfn.SINGLE(INDEX(Data!$A$1:O$816,_xlfn.AGGREGATE(15,6,((Data!$C$1:$C$816=T$6)/(Data!$C$1:$C$816=T$6))*ROW(Data!$C$1:$C$816),ROW(T61)-ROW(T$6)),1)),"")</f>
        <v/>
      </c>
      <c r="U61" s="38"/>
      <c r="V61" s="38" t="str" cm="1">
        <f t="array" ref="V61">IFERROR(_xlfn.SINGLE(INDEX(Data!$A$1:Q$816,_xlfn.AGGREGATE(15,6,((Data!$C$1:$C$816=V$6)/(Data!$C$1:$C$816=V$6))*ROW(Data!$C$1:$C$816),ROW(V61)-ROW(V$6)),1)),"")</f>
        <v>NTN24</v>
      </c>
      <c r="W61" s="38"/>
      <c r="X61" s="38" t="str" cm="1">
        <f t="array" ref="X61">IFERROR(_xlfn.SINGLE(INDEX(Data!$A$1:S$816,_xlfn.AGGREGATE(15,6,((Data!$C$1:$C$816=X$6)/(Data!$C$1:$C$816=X$6))*ROW(Data!$C$1:$C$816),ROW(X61)-ROW(X$6)),1)),"")</f>
        <v/>
      </c>
      <c r="Y61" s="38"/>
      <c r="Z61" s="38" t="str" cm="1">
        <f t="array" ref="Z61">IFERROR(_xlfn.SINGLE(INDEX(Data!$A$1:U$816,_xlfn.AGGREGATE(15,6,((Data!$C$1:$C$816=Z$6)/(Data!$C$1:$C$816=Z$6))*ROW(Data!$C$1:$C$816),ROW(Z61)-ROW(Z$6)),1)),"")</f>
        <v/>
      </c>
    </row>
    <row r="62" spans="1:26" x14ac:dyDescent="0.35">
      <c r="A62" s="38"/>
      <c r="B62" s="38" t="str" cm="1">
        <f t="array" ref="B62">IFERROR(_xlfn.SINGLE(INDEX(Data!A$1:$A$816,_xlfn.AGGREGATE(15,6,((Data!$C$1:$C$816=B$6)/(Data!$C$1:$C$816=B$6))*ROW(Data!$C$1:$C$816),ROW(B62)-ROW(B$6)),1)),"")</f>
        <v/>
      </c>
      <c r="C62" s="38"/>
      <c r="D62" s="38" t="str" cm="1">
        <f t="array" ref="D62">IFERROR(_xlfn.SINGLE(INDEX(Data!$A$1:C$816,_xlfn.AGGREGATE(15,6,((Data!$C$1:$C$816=D$6)/(Data!$C$1:$C$816=D$6))*ROW(Data!$C$1:$C$816),ROW(D62)-ROW(D$6)),1)),"")</f>
        <v>Planet Earth</v>
      </c>
      <c r="E62" s="38"/>
      <c r="F62" s="38" t="str" cm="1">
        <f t="array" ref="F62">IFERROR(_xlfn.SINGLE(INDEX(Data!$A$1:E$816,_xlfn.AGGREGATE(15,6,((Data!$C$1:$C$816=F$6)/(Data!$C$1:$C$816=F$6))*ROW(Data!$C$1:$C$816),ROW(F62)-ROW(F$6)),1)),"")</f>
        <v>Perfect Game TV</v>
      </c>
      <c r="G62" s="38"/>
      <c r="H62" s="38" t="str" cm="1">
        <f t="array" ref="H62">IFERROR(_xlfn.SINGLE(INDEX(Data!$A$1:G$816,_xlfn.AGGREGATE(15,6,((Data!$C$1:$C$816=H$6)/(Data!$C$1:$C$816=H$6))*ROW(Data!$C$1:$C$816),ROW(H62)-ROW(H$6)),1)),"")</f>
        <v>YES Network</v>
      </c>
      <c r="I62" s="38"/>
      <c r="J62" s="38" t="str" cm="1">
        <f t="array" ref="J62">IFERROR(_xlfn.SINGLE(INDEX(Data!$A$1:W$816,_xlfn.AGGREGATE(15,6,((Data!$C$1:$C$816=J$6)/(Data!$C$1:$C$816=J$6))*ROW(Data!$C$1:$C$816),ROW(J62)-ROW(J$6)),1)),"")</f>
        <v>Heroes &amp; Icons</v>
      </c>
      <c r="K62" s="38"/>
      <c r="L62" s="38" t="str" cm="1">
        <f t="array" ref="L62">IFERROR(_xlfn.SINGLE(INDEX(Data!$A$1:I$816,_xlfn.AGGREGATE(15,6,((Data!$C$1:$C$816=L$6)/(Data!$C$1:$C$816=L$6))*ROW(Data!$C$1:$C$816),ROW(L62)-ROW(L$6)),1)),"")</f>
        <v/>
      </c>
      <c r="M62" s="38"/>
      <c r="N62" s="38" t="str" cm="1">
        <f t="array" ref="N62">IFERROR(_xlfn.SINGLE(INDEX(Data!$A$1:Y$816,_xlfn.AGGREGATE(15,6,((Data!$C$1:$C$816=N$6)/(Data!$C$1:$C$816=N$6))*ROW(Data!$C$1:$C$816),ROW(N62)-ROW(N$6)),1)),"")</f>
        <v/>
      </c>
      <c r="O62" s="38"/>
      <c r="P62" s="38" t="str" cm="1">
        <f t="array" ref="P62">IFERROR(_xlfn.SINGLE(INDEX(Data!$A$1:L$816,_xlfn.AGGREGATE(15,6,((Data!$C$1:$C$816=P$6)/(Data!$C$1:$C$816=P$6))*ROW(Data!$C$1:$C$816),ROW(P62)-ROW(P$6)),1)),"")</f>
        <v/>
      </c>
      <c r="Q62" s="38"/>
      <c r="R62" s="38" t="str" cm="1">
        <f t="array" ref="R62">IFERROR(_xlfn.SINGLE(INDEX(Data!$A$1:M$816,_xlfn.AGGREGATE(15,6,((Data!$C$1:$C$816=R$6)/(Data!$C$1:$C$816=R$6))*ROW(Data!$C$1:$C$816),ROW(R62)-ROW(R$6)),1)),"")</f>
        <v/>
      </c>
      <c r="S62" s="38"/>
      <c r="T62" s="38" t="str" cm="1">
        <f t="array" ref="T62">IFERROR(_xlfn.SINGLE(INDEX(Data!$A$1:O$816,_xlfn.AGGREGATE(15,6,((Data!$C$1:$C$816=T$6)/(Data!$C$1:$C$816=T$6))*ROW(Data!$C$1:$C$816),ROW(T62)-ROW(T$6)),1)),"")</f>
        <v/>
      </c>
      <c r="U62" s="38"/>
      <c r="V62" s="38" t="str" cm="1">
        <f t="array" ref="V62">IFERROR(_xlfn.SINGLE(INDEX(Data!$A$1:Q$816,_xlfn.AGGREGATE(15,6,((Data!$C$1:$C$816=V$6)/(Data!$C$1:$C$816=V$6))*ROW(Data!$C$1:$C$816),ROW(V62)-ROW(V$6)),1)),"")</f>
        <v>Nuestra Tele</v>
      </c>
      <c r="W62" s="38"/>
      <c r="X62" s="38" t="str" cm="1">
        <f t="array" ref="X62">IFERROR(_xlfn.SINGLE(INDEX(Data!$A$1:S$816,_xlfn.AGGREGATE(15,6,((Data!$C$1:$C$816=X$6)/(Data!$C$1:$C$816=X$6))*ROW(Data!$C$1:$C$816),ROW(X62)-ROW(X$6)),1)),"")</f>
        <v/>
      </c>
      <c r="Y62" s="38"/>
      <c r="Z62" s="38" t="str" cm="1">
        <f t="array" ref="Z62">IFERROR(_xlfn.SINGLE(INDEX(Data!$A$1:U$816,_xlfn.AGGREGATE(15,6,((Data!$C$1:$C$816=Z$6)/(Data!$C$1:$C$816=Z$6))*ROW(Data!$C$1:$C$816),ROW(Z62)-ROW(Z$6)),1)),"")</f>
        <v/>
      </c>
    </row>
    <row r="63" spans="1:26" ht="24" x14ac:dyDescent="0.35">
      <c r="A63" s="38"/>
      <c r="B63" s="38" t="str" cm="1">
        <f t="array" ref="B63">IFERROR(_xlfn.SINGLE(INDEX(Data!A$1:$A$816,_xlfn.AGGREGATE(15,6,((Data!$C$1:$C$816=B$6)/(Data!$C$1:$C$816=B$6))*ROW(Data!$C$1:$C$816),ROW(B63)-ROW(B$6)),1)),"")</f>
        <v/>
      </c>
      <c r="C63" s="38"/>
      <c r="D63" s="38" t="str" cm="1">
        <f t="array" ref="D63">IFERROR(_xlfn.SINGLE(INDEX(Data!$A$1:C$816,_xlfn.AGGREGATE(15,6,((Data!$C$1:$C$816=D$6)/(Data!$C$1:$C$816=D$6))*ROW(Data!$C$1:$C$816),ROW(D63)-ROW(D$6)),1)),"")</f>
        <v>POP</v>
      </c>
      <c r="E63" s="38"/>
      <c r="F63" s="38" t="str" cm="1">
        <f t="array" ref="F63">IFERROR(_xlfn.SINGLE(INDEX(Data!$A$1:E$816,_xlfn.AGGREGATE(15,6,((Data!$C$1:$C$816=F$6)/(Data!$C$1:$C$816=F$6))*ROW(Data!$C$1:$C$816),ROW(F63)-ROW(F$6)),1)),"")</f>
        <v>Poker Night in America</v>
      </c>
      <c r="G63" s="38"/>
      <c r="H63" s="38" t="str" cm="1">
        <f t="array" ref="H63">IFERROR(_xlfn.SINGLE(INDEX(Data!$A$1:G$816,_xlfn.AGGREGATE(15,6,((Data!$C$1:$C$816=H$6)/(Data!$C$1:$C$816=H$6))*ROW(Data!$C$1:$C$816),ROW(H63)-ROW(H$6)),1)),"")</f>
        <v/>
      </c>
      <c r="I63" s="38"/>
      <c r="J63" s="38" t="str" cm="1">
        <f t="array" ref="J63">IFERROR(_xlfn.SINGLE(INDEX(Data!$A$1:W$816,_xlfn.AGGREGATE(15,6,((Data!$C$1:$C$816=J$6)/(Data!$C$1:$C$816=J$6))*ROW(Data!$C$1:$C$816),ROW(J63)-ROW(J$6)),1)),"")</f>
        <v>History</v>
      </c>
      <c r="K63" s="38"/>
      <c r="L63" s="38" t="str" cm="1">
        <f t="array" ref="L63">IFERROR(_xlfn.SINGLE(INDEX(Data!$A$1:I$816,_xlfn.AGGREGATE(15,6,((Data!$C$1:$C$816=L$6)/(Data!$C$1:$C$816=L$6))*ROW(Data!$C$1:$C$816),ROW(L63)-ROW(L$6)),1)),"")</f>
        <v/>
      </c>
      <c r="M63" s="38"/>
      <c r="N63" s="38" t="str" cm="1">
        <f t="array" ref="N63">IFERROR(_xlfn.SINGLE(INDEX(Data!$A$1:Y$816,_xlfn.AGGREGATE(15,6,((Data!$C$1:$C$816=N$6)/(Data!$C$1:$C$816=N$6))*ROW(Data!$C$1:$C$816),ROW(N63)-ROW(N$6)),1)),"")</f>
        <v/>
      </c>
      <c r="O63" s="38"/>
      <c r="P63" s="38" t="str" cm="1">
        <f t="array" ref="P63">IFERROR(_xlfn.SINGLE(INDEX(Data!$A$1:L$816,_xlfn.AGGREGATE(15,6,((Data!$C$1:$C$816=P$6)/(Data!$C$1:$C$816=P$6))*ROW(Data!$C$1:$C$816),ROW(P63)-ROW(P$6)),1)),"")</f>
        <v/>
      </c>
      <c r="Q63" s="38"/>
      <c r="R63" s="38" t="str" cm="1">
        <f t="array" ref="R63">IFERROR(_xlfn.SINGLE(INDEX(Data!$A$1:M$816,_xlfn.AGGREGATE(15,6,((Data!$C$1:$C$816=R$6)/(Data!$C$1:$C$816=R$6))*ROW(Data!$C$1:$C$816),ROW(R63)-ROW(R$6)),1)),"")</f>
        <v/>
      </c>
      <c r="S63" s="38"/>
      <c r="T63" s="38" t="str" cm="1">
        <f t="array" ref="T63">IFERROR(_xlfn.SINGLE(INDEX(Data!$A$1:O$816,_xlfn.AGGREGATE(15,6,((Data!$C$1:$C$816=T$6)/(Data!$C$1:$C$816=T$6))*ROW(Data!$C$1:$C$816),ROW(T63)-ROW(T$6)),1)),"")</f>
        <v/>
      </c>
      <c r="U63" s="38"/>
      <c r="V63" s="38" t="str" cm="1">
        <f t="array" ref="V63">IFERROR(_xlfn.SINGLE(INDEX(Data!$A$1:Q$816,_xlfn.AGGREGATE(15,6,((Data!$C$1:$C$816=V$6)/(Data!$C$1:$C$816=V$6))*ROW(Data!$C$1:$C$816),ROW(V63)-ROW(V$6)),1)),"")</f>
        <v>Nuestra Vision</v>
      </c>
      <c r="W63" s="38"/>
      <c r="X63" s="38" t="str" cm="1">
        <f t="array" ref="X63">IFERROR(_xlfn.SINGLE(INDEX(Data!$A$1:S$816,_xlfn.AGGREGATE(15,6,((Data!$C$1:$C$816=X$6)/(Data!$C$1:$C$816=X$6))*ROW(Data!$C$1:$C$816),ROW(X63)-ROW(X$6)),1)),"")</f>
        <v/>
      </c>
      <c r="Y63" s="38"/>
      <c r="Z63" s="38" t="str" cm="1">
        <f t="array" ref="Z63">IFERROR(_xlfn.SINGLE(INDEX(Data!$A$1:U$816,_xlfn.AGGREGATE(15,6,((Data!$C$1:$C$816=Z$6)/(Data!$C$1:$C$816=Z$6))*ROW(Data!$C$1:$C$816),ROW(Z63)-ROW(Z$6)),1)),"")</f>
        <v/>
      </c>
    </row>
    <row r="64" spans="1:26" x14ac:dyDescent="0.35">
      <c r="A64" s="38"/>
      <c r="B64" s="38" t="str" cm="1">
        <f t="array" ref="B64">IFERROR(_xlfn.SINGLE(INDEX(Data!A$1:$A$816,_xlfn.AGGREGATE(15,6,((Data!$C$1:$C$816=B$6)/(Data!$C$1:$C$816=B$6))*ROW(Data!$C$1:$C$816),ROW(B64)-ROW(B$6)),1)),"")</f>
        <v/>
      </c>
      <c r="C64" s="38"/>
      <c r="D64" s="38" t="str" cm="1">
        <f t="array" ref="D64">IFERROR(_xlfn.SINGLE(INDEX(Data!$A$1:C$816,_xlfn.AGGREGATE(15,6,((Data!$C$1:$C$816=D$6)/(Data!$C$1:$C$816=D$6))*ROW(Data!$C$1:$C$816),ROW(D64)-ROW(D$6)),1)),"")</f>
        <v>Pursuit Channel</v>
      </c>
      <c r="E64" s="38"/>
      <c r="F64" s="38" t="str" cm="1">
        <f t="array" ref="F64">IFERROR(_xlfn.SINGLE(INDEX(Data!$A$1:E$816,_xlfn.AGGREGATE(15,6,((Data!$C$1:$C$816=F$6)/(Data!$C$1:$C$816=F$6))*ROW(Data!$C$1:$C$816),ROW(F64)-ROW(F$6)),1)),"")</f>
        <v>PokerGO</v>
      </c>
      <c r="G64" s="38"/>
      <c r="H64" s="38" t="str" cm="1">
        <f t="array" ref="H64">IFERROR(_xlfn.SINGLE(INDEX(Data!$A$1:G$816,_xlfn.AGGREGATE(15,6,((Data!$C$1:$C$816=H$6)/(Data!$C$1:$C$816=H$6))*ROW(Data!$C$1:$C$816),ROW(H64)-ROW(H$6)),1)),"")</f>
        <v/>
      </c>
      <c r="I64" s="38"/>
      <c r="J64" s="38" t="str" cm="1">
        <f t="array" ref="J64">IFERROR(_xlfn.SINGLE(INDEX(Data!$A$1:W$816,_xlfn.AGGREGATE(15,6,((Data!$C$1:$C$816=J$6)/(Data!$C$1:$C$816=J$6))*ROW(Data!$C$1:$C$816),ROW(J64)-ROW(J$6)),1)),"")</f>
        <v>Horror Machine</v>
      </c>
      <c r="K64" s="38"/>
      <c r="L64" s="38" t="str" cm="1">
        <f t="array" ref="L64">IFERROR(_xlfn.SINGLE(INDEX(Data!$A$1:I$816,_xlfn.AGGREGATE(15,6,((Data!$C$1:$C$816=L$6)/(Data!$C$1:$C$816=L$6))*ROW(Data!$C$1:$C$816),ROW(L64)-ROW(L$6)),1)),"")</f>
        <v/>
      </c>
      <c r="M64" s="38"/>
      <c r="N64" s="38" t="str" cm="1">
        <f t="array" ref="N64">IFERROR(_xlfn.SINGLE(INDEX(Data!$A$1:Y$816,_xlfn.AGGREGATE(15,6,((Data!$C$1:$C$816=N$6)/(Data!$C$1:$C$816=N$6))*ROW(Data!$C$1:$C$816),ROW(N64)-ROW(N$6)),1)),"")</f>
        <v/>
      </c>
      <c r="O64" s="38"/>
      <c r="P64" s="38" t="str" cm="1">
        <f t="array" ref="P64">IFERROR(_xlfn.SINGLE(INDEX(Data!$A$1:L$816,_xlfn.AGGREGATE(15,6,((Data!$C$1:$C$816=P$6)/(Data!$C$1:$C$816=P$6))*ROW(Data!$C$1:$C$816),ROW(P64)-ROW(P$6)),1)),"")</f>
        <v/>
      </c>
      <c r="Q64" s="38"/>
      <c r="R64" s="38" t="str" cm="1">
        <f t="array" ref="R64">IFERROR(_xlfn.SINGLE(INDEX(Data!$A$1:M$816,_xlfn.AGGREGATE(15,6,((Data!$C$1:$C$816=R$6)/(Data!$C$1:$C$816=R$6))*ROW(Data!$C$1:$C$816),ROW(R64)-ROW(R$6)),1)),"")</f>
        <v/>
      </c>
      <c r="S64" s="38"/>
      <c r="T64" s="38" t="str" cm="1">
        <f t="array" ref="T64">IFERROR(_xlfn.SINGLE(INDEX(Data!$A$1:O$816,_xlfn.AGGREGATE(15,6,((Data!$C$1:$C$816=T$6)/(Data!$C$1:$C$816=T$6))*ROW(Data!$C$1:$C$816),ROW(T64)-ROW(T$6)),1)),"")</f>
        <v/>
      </c>
      <c r="U64" s="38"/>
      <c r="V64" s="38" t="str" cm="1">
        <f t="array" ref="V64">IFERROR(_xlfn.SINGLE(INDEX(Data!$A$1:Q$816,_xlfn.AGGREGATE(15,6,((Data!$C$1:$C$816=V$6)/(Data!$C$1:$C$816=V$6))*ROW(Data!$C$1:$C$816),ROW(V64)-ROW(V$6)),1)),"")</f>
        <v>ONCE MEXICO</v>
      </c>
      <c r="W64" s="38"/>
      <c r="X64" s="38" t="str" cm="1">
        <f t="array" ref="X64">IFERROR(_xlfn.SINGLE(INDEX(Data!$A$1:S$816,_xlfn.AGGREGATE(15,6,((Data!$C$1:$C$816=X$6)/(Data!$C$1:$C$816=X$6))*ROW(Data!$C$1:$C$816),ROW(X64)-ROW(X$6)),1)),"")</f>
        <v/>
      </c>
      <c r="Y64" s="38"/>
      <c r="Z64" s="38" t="str" cm="1">
        <f t="array" ref="Z64">IFERROR(_xlfn.SINGLE(INDEX(Data!$A$1:U$816,_xlfn.AGGREGATE(15,6,((Data!$C$1:$C$816=Z$6)/(Data!$C$1:$C$816=Z$6))*ROW(Data!$C$1:$C$816),ROW(Z64)-ROW(Z$6)),1)),"")</f>
        <v/>
      </c>
    </row>
    <row r="65" spans="1:26" x14ac:dyDescent="0.35">
      <c r="A65" s="38"/>
      <c r="B65" s="38" t="str" cm="1">
        <f t="array" ref="B65">IFERROR(_xlfn.SINGLE(INDEX(Data!A$1:$A$816,_xlfn.AGGREGATE(15,6,((Data!$C$1:$C$816=B$6)/(Data!$C$1:$C$816=B$6))*ROW(Data!$C$1:$C$816),ROW(B65)-ROW(B$6)),1)),"")</f>
        <v/>
      </c>
      <c r="C65" s="38"/>
      <c r="D65" s="38" t="str" cm="1">
        <f t="array" ref="D65">IFERROR(_xlfn.SINGLE(INDEX(Data!$A$1:C$816,_xlfn.AGGREGATE(15,6,((Data!$C$1:$C$816=D$6)/(Data!$C$1:$C$816=D$6))*ROW(Data!$C$1:$C$816),ROW(D65)-ROW(D$6)),1)),"")</f>
        <v>PursuitUP</v>
      </c>
      <c r="E65" s="38"/>
      <c r="F65" s="38" t="str" cm="1">
        <f t="array" ref="F65">IFERROR(_xlfn.SINGLE(INDEX(Data!$A$1:E$816,_xlfn.AGGREGATE(15,6,((Data!$C$1:$C$816=F$6)/(Data!$C$1:$C$816=F$6))*ROW(Data!$C$1:$C$816),ROW(F65)-ROW(F$6)),1)),"")</f>
        <v>Racing America</v>
      </c>
      <c r="G65" s="38"/>
      <c r="H65" s="38" t="str" cm="1">
        <f t="array" ref="H65">IFERROR(_xlfn.SINGLE(INDEX(Data!$A$1:G$816,_xlfn.AGGREGATE(15,6,((Data!$C$1:$C$816=H$6)/(Data!$C$1:$C$816=H$6))*ROW(Data!$C$1:$C$816),ROW(H65)-ROW(H$6)),1)),"")</f>
        <v/>
      </c>
      <c r="I65" s="38"/>
      <c r="J65" s="38" t="str" cm="1">
        <f t="array" ref="J65">IFERROR(_xlfn.SINGLE(INDEX(Data!$A$1:W$816,_xlfn.AGGREGATE(15,6,((Data!$C$1:$C$816=J$6)/(Data!$C$1:$C$816=J$6))*ROW(Data!$C$1:$C$816),ROW(J65)-ROW(J$6)),1)),"")</f>
        <v>IFC</v>
      </c>
      <c r="K65" s="38"/>
      <c r="L65" s="38" t="str" cm="1">
        <f t="array" ref="L65">IFERROR(_xlfn.SINGLE(INDEX(Data!$A$1:I$816,_xlfn.AGGREGATE(15,6,((Data!$C$1:$C$816=L$6)/(Data!$C$1:$C$816=L$6))*ROW(Data!$C$1:$C$816),ROW(L65)-ROW(L$6)),1)),"")</f>
        <v/>
      </c>
      <c r="M65" s="38"/>
      <c r="N65" s="38" t="str" cm="1">
        <f t="array" ref="N65">IFERROR(_xlfn.SINGLE(INDEX(Data!$A$1:Y$816,_xlfn.AGGREGATE(15,6,((Data!$C$1:$C$816=N$6)/(Data!$C$1:$C$816=N$6))*ROW(Data!$C$1:$C$816),ROW(N65)-ROW(N$6)),1)),"")</f>
        <v/>
      </c>
      <c r="O65" s="38"/>
      <c r="P65" s="38" t="str" cm="1">
        <f t="array" ref="P65">IFERROR(_xlfn.SINGLE(INDEX(Data!$A$1:L$816,_xlfn.AGGREGATE(15,6,((Data!$C$1:$C$816=P$6)/(Data!$C$1:$C$816=P$6))*ROW(Data!$C$1:$C$816),ROW(P65)-ROW(P$6)),1)),"")</f>
        <v/>
      </c>
      <c r="Q65" s="38"/>
      <c r="R65" s="38" t="str" cm="1">
        <f t="array" ref="R65">IFERROR(_xlfn.SINGLE(INDEX(Data!$A$1:M$816,_xlfn.AGGREGATE(15,6,((Data!$C$1:$C$816=R$6)/(Data!$C$1:$C$816=R$6))*ROW(Data!$C$1:$C$816),ROW(R65)-ROW(R$6)),1)),"")</f>
        <v/>
      </c>
      <c r="S65" s="38"/>
      <c r="T65" s="38" t="str" cm="1">
        <f t="array" ref="T65">IFERROR(_xlfn.SINGLE(INDEX(Data!$A$1:O$816,_xlfn.AGGREGATE(15,6,((Data!$C$1:$C$816=T$6)/(Data!$C$1:$C$816=T$6))*ROW(Data!$C$1:$C$816),ROW(T65)-ROW(T$6)),1)),"")</f>
        <v/>
      </c>
      <c r="U65" s="38"/>
      <c r="V65" s="38" t="str" cm="1">
        <f t="array" ref="V65">IFERROR(_xlfn.SINGLE(INDEX(Data!$A$1:Q$816,_xlfn.AGGREGATE(15,6,((Data!$C$1:$C$816=V$6)/(Data!$C$1:$C$816=V$6))*ROW(Data!$C$1:$C$816),ROW(V65)-ROW(V$6)),1)),"")</f>
        <v>Pasiones</v>
      </c>
      <c r="W65" s="38"/>
      <c r="X65" s="38" t="str" cm="1">
        <f t="array" ref="X65">IFERROR(_xlfn.SINGLE(INDEX(Data!$A$1:S$816,_xlfn.AGGREGATE(15,6,((Data!$C$1:$C$816=X$6)/(Data!$C$1:$C$816=X$6))*ROW(Data!$C$1:$C$816),ROW(X65)-ROW(X$6)),1)),"")</f>
        <v/>
      </c>
      <c r="Y65" s="38"/>
      <c r="Z65" s="38" t="str" cm="1">
        <f t="array" ref="Z65">IFERROR(_xlfn.SINGLE(INDEX(Data!$A$1:U$816,_xlfn.AGGREGATE(15,6,((Data!$C$1:$C$816=Z$6)/(Data!$C$1:$C$816=Z$6))*ROW(Data!$C$1:$C$816),ROW(Z65)-ROW(Z$6)),1)),"")</f>
        <v/>
      </c>
    </row>
    <row r="66" spans="1:26" x14ac:dyDescent="0.35">
      <c r="A66" s="38"/>
      <c r="B66" s="38" t="str" cm="1">
        <f t="array" ref="B66">IFERROR(_xlfn.SINGLE(INDEX(Data!A$1:$A$816,_xlfn.AGGREGATE(15,6,((Data!$C$1:$C$816=B$6)/(Data!$C$1:$C$816=B$6))*ROW(Data!$C$1:$C$816),ROW(B66)-ROW(B$6)),1)),"")</f>
        <v/>
      </c>
      <c r="C66" s="38"/>
      <c r="D66" s="38" t="str" cm="1">
        <f t="array" ref="D66">IFERROR(_xlfn.SINGLE(INDEX(Data!$A$1:C$816,_xlfn.AGGREGATE(15,6,((Data!$C$1:$C$816=D$6)/(Data!$C$1:$C$816=D$6))*ROW(Data!$C$1:$C$816),ROW(D66)-ROW(D$6)),1)),"")</f>
        <v>QVC</v>
      </c>
      <c r="E66" s="38"/>
      <c r="F66" s="38" t="str" cm="1">
        <f t="array" ref="F66">IFERROR(_xlfn.SINGLE(INDEX(Data!$A$1:E$816,_xlfn.AGGREGATE(15,6,((Data!$C$1:$C$816=F$6)/(Data!$C$1:$C$816=F$6))*ROW(Data!$C$1:$C$816),ROW(F66)-ROW(F$6)),1)),"")</f>
        <v>Real Madrid TV</v>
      </c>
      <c r="G66" s="38"/>
      <c r="H66" s="38" t="str" cm="1">
        <f t="array" ref="H66">IFERROR(_xlfn.SINGLE(INDEX(Data!$A$1:G$816,_xlfn.AGGREGATE(15,6,((Data!$C$1:$C$816=H$6)/(Data!$C$1:$C$816=H$6))*ROW(Data!$C$1:$C$816),ROW(H66)-ROW(H$6)),1)),"")</f>
        <v/>
      </c>
      <c r="I66" s="38"/>
      <c r="J66" s="38" t="str" cm="1">
        <f t="array" ref="J66">IFERROR(_xlfn.SINGLE(INDEX(Data!$A$1:W$816,_xlfn.AGGREGATE(15,6,((Data!$C$1:$C$816=J$6)/(Data!$C$1:$C$816=J$6))*ROW(Data!$C$1:$C$816),ROW(J66)-ROW(J$6)),1)),"")</f>
        <v>Impact</v>
      </c>
      <c r="K66" s="38"/>
      <c r="L66" s="38" t="str" cm="1">
        <f t="array" ref="L66">IFERROR(_xlfn.SINGLE(INDEX(Data!$A$1:I$816,_xlfn.AGGREGATE(15,6,((Data!$C$1:$C$816=L$6)/(Data!$C$1:$C$816=L$6))*ROW(Data!$C$1:$C$816),ROW(L66)-ROW(L$6)),1)),"")</f>
        <v/>
      </c>
      <c r="M66" s="38"/>
      <c r="N66" s="38" t="str" cm="1">
        <f t="array" ref="N66">IFERROR(_xlfn.SINGLE(INDEX(Data!$A$1:Y$816,_xlfn.AGGREGATE(15,6,((Data!$C$1:$C$816=N$6)/(Data!$C$1:$C$816=N$6))*ROW(Data!$C$1:$C$816),ROW(N66)-ROW(N$6)),1)),"")</f>
        <v/>
      </c>
      <c r="O66" s="38"/>
      <c r="P66" s="38" t="str" cm="1">
        <f t="array" ref="P66">IFERROR(_xlfn.SINGLE(INDEX(Data!$A$1:L$816,_xlfn.AGGREGATE(15,6,((Data!$C$1:$C$816=P$6)/(Data!$C$1:$C$816=P$6))*ROW(Data!$C$1:$C$816),ROW(P66)-ROW(P$6)),1)),"")</f>
        <v/>
      </c>
      <c r="Q66" s="38"/>
      <c r="R66" s="38" t="str" cm="1">
        <f t="array" ref="R66">IFERROR(_xlfn.SINGLE(INDEX(Data!$A$1:M$816,_xlfn.AGGREGATE(15,6,((Data!$C$1:$C$816=R$6)/(Data!$C$1:$C$816=R$6))*ROW(Data!$C$1:$C$816),ROW(R66)-ROW(R$6)),1)),"")</f>
        <v/>
      </c>
      <c r="S66" s="38"/>
      <c r="T66" s="38" t="str" cm="1">
        <f t="array" ref="T66">IFERROR(_xlfn.SINGLE(INDEX(Data!$A$1:O$816,_xlfn.AGGREGATE(15,6,((Data!$C$1:$C$816=T$6)/(Data!$C$1:$C$816=T$6))*ROW(Data!$C$1:$C$816),ROW(T66)-ROW(T$6)),1)),"")</f>
        <v/>
      </c>
      <c r="U66" s="38"/>
      <c r="V66" s="38" t="str" cm="1">
        <f t="array" ref="V66">IFERROR(_xlfn.SINGLE(INDEX(Data!$A$1:Q$816,_xlfn.AGGREGATE(15,6,((Data!$C$1:$C$816=V$6)/(Data!$C$1:$C$816=V$6))*ROW(Data!$C$1:$C$816),ROW(V66)-ROW(V$6)),1)),"")</f>
        <v>Perú Mágico</v>
      </c>
      <c r="W66" s="38"/>
      <c r="X66" s="38" t="str" cm="1">
        <f t="array" ref="X66">IFERROR(_xlfn.SINGLE(INDEX(Data!$A$1:S$816,_xlfn.AGGREGATE(15,6,((Data!$C$1:$C$816=X$6)/(Data!$C$1:$C$816=X$6))*ROW(Data!$C$1:$C$816),ROW(X66)-ROW(X$6)),1)),"")</f>
        <v/>
      </c>
      <c r="Y66" s="38"/>
      <c r="Z66" s="38" t="str" cm="1">
        <f t="array" ref="Z66">IFERROR(_xlfn.SINGLE(INDEX(Data!$A$1:U$816,_xlfn.AGGREGATE(15,6,((Data!$C$1:$C$816=Z$6)/(Data!$C$1:$C$816=Z$6))*ROW(Data!$C$1:$C$816),ROW(Z66)-ROW(Z$6)),1)),"")</f>
        <v/>
      </c>
    </row>
    <row r="67" spans="1:26" x14ac:dyDescent="0.35">
      <c r="A67" s="38"/>
      <c r="B67" s="38" t="str" cm="1">
        <f t="array" ref="B67">IFERROR(_xlfn.SINGLE(INDEX(Data!A$1:$A$816,_xlfn.AGGREGATE(15,6,((Data!$C$1:$C$816=B$6)/(Data!$C$1:$C$816=B$6))*ROW(Data!$C$1:$C$816),ROW(B67)-ROW(B$6)),1)),"")</f>
        <v/>
      </c>
      <c r="C67" s="38"/>
      <c r="D67" s="38" t="str" cm="1">
        <f t="array" ref="D67">IFERROR(_xlfn.SINGLE(INDEX(Data!$A$1:C$816,_xlfn.AGGREGATE(15,6,((Data!$C$1:$C$816=D$6)/(Data!$C$1:$C$816=D$6))*ROW(Data!$C$1:$C$816),ROW(D67)-ROW(D$6)),1)),"")</f>
        <v>QVC 2</v>
      </c>
      <c r="E67" s="38"/>
      <c r="F67" s="38" t="str" cm="1">
        <f t="array" ref="F67">IFERROR(_xlfn.SINGLE(INDEX(Data!$A$1:E$816,_xlfn.AGGREGATE(15,6,((Data!$C$1:$C$816=F$6)/(Data!$C$1:$C$816=F$6))*ROW(Data!$C$1:$C$816),ROW(F67)-ROW(F$6)),1)),"")</f>
        <v>SPEEDVISION</v>
      </c>
      <c r="G67" s="38"/>
      <c r="H67" s="38" t="str" cm="1">
        <f t="array" ref="H67">IFERROR(_xlfn.SINGLE(INDEX(Data!$A$1:G$816,_xlfn.AGGREGATE(15,6,((Data!$C$1:$C$816=H$6)/(Data!$C$1:$C$816=H$6))*ROW(Data!$C$1:$C$816),ROW(H67)-ROW(H$6)),1)),"")</f>
        <v/>
      </c>
      <c r="I67" s="38"/>
      <c r="J67" s="38" t="str" cm="1">
        <f t="array" ref="J67">IFERROR(_xlfn.SINGLE(INDEX(Data!$A$1:W$816,_xlfn.AGGREGATE(15,6,((Data!$C$1:$C$816=J$6)/(Data!$C$1:$C$816=J$6))*ROW(Data!$C$1:$C$816),ROW(J67)-ROW(J$6)),1)),"")</f>
        <v xml:space="preserve">IndiePlex </v>
      </c>
      <c r="K67" s="38"/>
      <c r="L67" s="38" t="str" cm="1">
        <f t="array" ref="L67">IFERROR(_xlfn.SINGLE(INDEX(Data!$A$1:I$816,_xlfn.AGGREGATE(15,6,((Data!$C$1:$C$816=L$6)/(Data!$C$1:$C$816=L$6))*ROW(Data!$C$1:$C$816),ROW(L67)-ROW(L$6)),1)),"")</f>
        <v/>
      </c>
      <c r="M67" s="38"/>
      <c r="N67" s="38" t="str" cm="1">
        <f t="array" ref="N67">IFERROR(_xlfn.SINGLE(INDEX(Data!$A$1:Y$816,_xlfn.AGGREGATE(15,6,((Data!$C$1:$C$816=N$6)/(Data!$C$1:$C$816=N$6))*ROW(Data!$C$1:$C$816),ROW(N67)-ROW(N$6)),1)),"")</f>
        <v/>
      </c>
      <c r="O67" s="38"/>
      <c r="P67" s="38" t="str" cm="1">
        <f t="array" ref="P67">IFERROR(_xlfn.SINGLE(INDEX(Data!$A$1:L$816,_xlfn.AGGREGATE(15,6,((Data!$C$1:$C$816=P$6)/(Data!$C$1:$C$816=P$6))*ROW(Data!$C$1:$C$816),ROW(P67)-ROW(P$6)),1)),"")</f>
        <v/>
      </c>
      <c r="Q67" s="38"/>
      <c r="R67" s="38" t="str" cm="1">
        <f t="array" ref="R67">IFERROR(_xlfn.SINGLE(INDEX(Data!$A$1:M$816,_xlfn.AGGREGATE(15,6,((Data!$C$1:$C$816=R$6)/(Data!$C$1:$C$816=R$6))*ROW(Data!$C$1:$C$816),ROW(R67)-ROW(R$6)),1)),"")</f>
        <v/>
      </c>
      <c r="S67" s="38"/>
      <c r="T67" s="38" t="str" cm="1">
        <f t="array" ref="T67">IFERROR(_xlfn.SINGLE(INDEX(Data!$A$1:O$816,_xlfn.AGGREGATE(15,6,((Data!$C$1:$C$816=T$6)/(Data!$C$1:$C$816=T$6))*ROW(Data!$C$1:$C$816),ROW(T67)-ROW(T$6)),1)),"")</f>
        <v/>
      </c>
      <c r="U67" s="38"/>
      <c r="V67" s="38" t="str" cm="1">
        <f t="array" ref="V67">IFERROR(_xlfn.SINGLE(INDEX(Data!$A$1:Q$816,_xlfn.AGGREGATE(15,6,((Data!$C$1:$C$816=V$6)/(Data!$C$1:$C$816=V$6))*ROW(Data!$C$1:$C$816),ROW(V67)-ROW(V$6)),1)),"")</f>
        <v>PX Sports</v>
      </c>
      <c r="W67" s="38"/>
      <c r="X67" s="38" t="str" cm="1">
        <f t="array" ref="X67">IFERROR(_xlfn.SINGLE(INDEX(Data!$A$1:S$816,_xlfn.AGGREGATE(15,6,((Data!$C$1:$C$816=X$6)/(Data!$C$1:$C$816=X$6))*ROW(Data!$C$1:$C$816),ROW(X67)-ROW(X$6)),1)),"")</f>
        <v/>
      </c>
      <c r="Y67" s="38"/>
      <c r="Z67" s="38" t="str" cm="1">
        <f t="array" ref="Z67">IFERROR(_xlfn.SINGLE(INDEX(Data!$A$1:U$816,_xlfn.AGGREGATE(15,6,((Data!$C$1:$C$816=Z$6)/(Data!$C$1:$C$816=Z$6))*ROW(Data!$C$1:$C$816),ROW(Z67)-ROW(Z$6)),1)),"")</f>
        <v/>
      </c>
    </row>
    <row r="68" spans="1:26" x14ac:dyDescent="0.35">
      <c r="A68" s="38"/>
      <c r="B68" s="38" t="str" cm="1">
        <f t="array" ref="B68">IFERROR(_xlfn.SINGLE(INDEX(Data!A$1:$A$816,_xlfn.AGGREGATE(15,6,((Data!$C$1:$C$816=B$6)/(Data!$C$1:$C$816=B$6))*ROW(Data!$C$1:$C$816),ROW(B68)-ROW(B$6)),1)),"")</f>
        <v/>
      </c>
      <c r="C68" s="38"/>
      <c r="D68" s="38" t="str" cm="1">
        <f t="array" ref="D68">IFERROR(_xlfn.SINGLE(INDEX(Data!$A$1:C$816,_xlfn.AGGREGATE(15,6,((Data!$C$1:$C$816=D$6)/(Data!$C$1:$C$816=D$6))*ROW(Data!$C$1:$C$816),ROW(D68)-ROW(D$6)),1)),"")</f>
        <v>Recipe.TV</v>
      </c>
      <c r="E68" s="38"/>
      <c r="F68" s="38" t="str" cm="1">
        <f t="array" ref="F68">IFERROR(_xlfn.SINGLE(INDEX(Data!$A$1:E$816,_xlfn.AGGREGATE(15,6,((Data!$C$1:$C$816=F$6)/(Data!$C$1:$C$816=F$6))*ROW(Data!$C$1:$C$816),ROW(F68)-ROW(F$6)),1)),"")</f>
        <v>Sports Grid</v>
      </c>
      <c r="G68" s="38"/>
      <c r="H68" s="38" t="str" cm="1">
        <f t="array" ref="H68">IFERROR(_xlfn.SINGLE(INDEX(Data!$A$1:G$816,_xlfn.AGGREGATE(15,6,((Data!$C$1:$C$816=H$6)/(Data!$C$1:$C$816=H$6))*ROW(Data!$C$1:$C$816),ROW(H68)-ROW(H$6)),1)),"")</f>
        <v/>
      </c>
      <c r="I68" s="38"/>
      <c r="J68" s="38" t="str" cm="1">
        <f t="array" ref="J68">IFERROR(_xlfn.SINGLE(INDEX(Data!$A$1:W$816,_xlfn.AGGREGATE(15,6,((Data!$C$1:$C$816=J$6)/(Data!$C$1:$C$816=J$6))*ROW(Data!$C$1:$C$816),ROW(J68)-ROW(J$6)),1)),"")</f>
        <v>InfoWars</v>
      </c>
      <c r="K68" s="38"/>
      <c r="L68" s="38" t="str" cm="1">
        <f t="array" ref="L68">IFERROR(_xlfn.SINGLE(INDEX(Data!$A$1:I$816,_xlfn.AGGREGATE(15,6,((Data!$C$1:$C$816=L$6)/(Data!$C$1:$C$816=L$6))*ROW(Data!$C$1:$C$816),ROW(L68)-ROW(L$6)),1)),"")</f>
        <v/>
      </c>
      <c r="M68" s="38"/>
      <c r="N68" s="38" t="str" cm="1">
        <f t="array" ref="N68">IFERROR(_xlfn.SINGLE(INDEX(Data!$A$1:Y$816,_xlfn.AGGREGATE(15,6,((Data!$C$1:$C$816=N$6)/(Data!$C$1:$C$816=N$6))*ROW(Data!$C$1:$C$816),ROW(N68)-ROW(N$6)),1)),"")</f>
        <v/>
      </c>
      <c r="O68" s="38"/>
      <c r="P68" s="38" t="str" cm="1">
        <f t="array" ref="P68">IFERROR(_xlfn.SINGLE(INDEX(Data!$A$1:L$816,_xlfn.AGGREGATE(15,6,((Data!$C$1:$C$816=P$6)/(Data!$C$1:$C$816=P$6))*ROW(Data!$C$1:$C$816),ROW(P68)-ROW(P$6)),1)),"")</f>
        <v/>
      </c>
      <c r="Q68" s="38"/>
      <c r="R68" s="38" t="str" cm="1">
        <f t="array" ref="R68">IFERROR(_xlfn.SINGLE(INDEX(Data!$A$1:M$816,_xlfn.AGGREGATE(15,6,((Data!$C$1:$C$816=R$6)/(Data!$C$1:$C$816=R$6))*ROW(Data!$C$1:$C$816),ROW(R68)-ROW(R$6)),1)),"")</f>
        <v/>
      </c>
      <c r="S68" s="38"/>
      <c r="T68" s="38" t="str" cm="1">
        <f t="array" ref="T68">IFERROR(_xlfn.SINGLE(INDEX(Data!$A$1:O$816,_xlfn.AGGREGATE(15,6,((Data!$C$1:$C$816=T$6)/(Data!$C$1:$C$816=T$6))*ROW(Data!$C$1:$C$816),ROW(T68)-ROW(T$6)),1)),"")</f>
        <v/>
      </c>
      <c r="U68" s="38"/>
      <c r="V68" s="38" t="str" cm="1">
        <f t="array" ref="V68">IFERROR(_xlfn.SINGLE(INDEX(Data!$A$1:Q$816,_xlfn.AGGREGATE(15,6,((Data!$C$1:$C$816=V$6)/(Data!$C$1:$C$816=V$6))*ROW(Data!$C$1:$C$816),ROW(V68)-ROW(V$6)),1)),"")</f>
        <v>RCN Novelas</v>
      </c>
      <c r="W68" s="38"/>
      <c r="X68" s="38" t="str" cm="1">
        <f t="array" ref="X68">IFERROR(_xlfn.SINGLE(INDEX(Data!$A$1:S$816,_xlfn.AGGREGATE(15,6,((Data!$C$1:$C$816=X$6)/(Data!$C$1:$C$816=X$6))*ROW(Data!$C$1:$C$816),ROW(X68)-ROW(X$6)),1)),"")</f>
        <v/>
      </c>
      <c r="Y68" s="38"/>
      <c r="Z68" s="38" t="str" cm="1">
        <f t="array" ref="Z68">IFERROR(_xlfn.SINGLE(INDEX(Data!$A$1:U$816,_xlfn.AGGREGATE(15,6,((Data!$C$1:$C$816=Z$6)/(Data!$C$1:$C$816=Z$6))*ROW(Data!$C$1:$C$816),ROW(Z68)-ROW(Z$6)),1)),"")</f>
        <v/>
      </c>
    </row>
    <row r="69" spans="1:26" ht="24" x14ac:dyDescent="0.35">
      <c r="A69" s="38"/>
      <c r="B69" s="38" t="str" cm="1">
        <f t="array" ref="B69">IFERROR(_xlfn.SINGLE(INDEX(Data!A$1:$A$816,_xlfn.AGGREGATE(15,6,((Data!$C$1:$C$816=B$6)/(Data!$C$1:$C$816=B$6))*ROW(Data!$C$1:$C$816),ROW(B69)-ROW(B$6)),1)),"")</f>
        <v/>
      </c>
      <c r="C69" s="38"/>
      <c r="D69" s="38" t="str" cm="1">
        <f t="array" ref="D69">IFERROR(_xlfn.SINGLE(INDEX(Data!$A$1:C$816,_xlfn.AGGREGATE(15,6,((Data!$C$1:$C$816=D$6)/(Data!$C$1:$C$816=D$6))*ROW(Data!$C$1:$C$816),ROW(D69)-ROW(D$6)),1)),"")</f>
        <v>Revry</v>
      </c>
      <c r="E69" s="38"/>
      <c r="F69" s="38" t="str" cm="1">
        <f t="array" ref="F69">IFERROR(_xlfn.SINGLE(INDEX(Data!$A$1:E$816,_xlfn.AGGREGATE(15,6,((Data!$C$1:$C$816=F$6)/(Data!$C$1:$C$816=F$6))*ROW(Data!$C$1:$C$816),ROW(F69)-ROW(F$6)),1)),"")</f>
        <v>Sportsman Channel</v>
      </c>
      <c r="G69" s="38"/>
      <c r="H69" s="38" t="str" cm="1">
        <f t="array" ref="H69">IFERROR(_xlfn.SINGLE(INDEX(Data!$A$1:G$816,_xlfn.AGGREGATE(15,6,((Data!$C$1:$C$816=H$6)/(Data!$C$1:$C$816=H$6))*ROW(Data!$C$1:$C$816),ROW(H69)-ROW(H$6)),1)),"")</f>
        <v/>
      </c>
      <c r="I69" s="38"/>
      <c r="J69" s="38" t="str" cm="1">
        <f t="array" ref="J69">IFERROR(_xlfn.SINGLE(INDEX(Data!$A$1:W$816,_xlfn.AGGREGATE(15,6,((Data!$C$1:$C$816=J$6)/(Data!$C$1:$C$816=J$6))*ROW(Data!$C$1:$C$816),ROW(J69)-ROW(J$6)),1)),"")</f>
        <v>Insight TV</v>
      </c>
      <c r="K69" s="38"/>
      <c r="L69" s="38" t="str" cm="1">
        <f t="array" ref="L69">IFERROR(_xlfn.SINGLE(INDEX(Data!$A$1:I$816,_xlfn.AGGREGATE(15,6,((Data!$C$1:$C$816=L$6)/(Data!$C$1:$C$816=L$6))*ROW(Data!$C$1:$C$816),ROW(L69)-ROW(L$6)),1)),"")</f>
        <v/>
      </c>
      <c r="M69" s="38"/>
      <c r="N69" s="38" t="str" cm="1">
        <f t="array" ref="N69">IFERROR(_xlfn.SINGLE(INDEX(Data!$A$1:Y$816,_xlfn.AGGREGATE(15,6,((Data!$C$1:$C$816=N$6)/(Data!$C$1:$C$816=N$6))*ROW(Data!$C$1:$C$816),ROW(N69)-ROW(N$6)),1)),"")</f>
        <v/>
      </c>
      <c r="O69" s="38"/>
      <c r="P69" s="38" t="str" cm="1">
        <f t="array" ref="P69">IFERROR(_xlfn.SINGLE(INDEX(Data!$A$1:L$816,_xlfn.AGGREGATE(15,6,((Data!$C$1:$C$816=P$6)/(Data!$C$1:$C$816=P$6))*ROW(Data!$C$1:$C$816),ROW(P69)-ROW(P$6)),1)),"")</f>
        <v/>
      </c>
      <c r="Q69" s="38"/>
      <c r="R69" s="38" t="str" cm="1">
        <f t="array" ref="R69">IFERROR(_xlfn.SINGLE(INDEX(Data!$A$1:M$816,_xlfn.AGGREGATE(15,6,((Data!$C$1:$C$816=R$6)/(Data!$C$1:$C$816=R$6))*ROW(Data!$C$1:$C$816),ROW(R69)-ROW(R$6)),1)),"")</f>
        <v/>
      </c>
      <c r="S69" s="38"/>
      <c r="T69" s="38" t="str" cm="1">
        <f t="array" ref="T69">IFERROR(_xlfn.SINGLE(INDEX(Data!$A$1:O$816,_xlfn.AGGREGATE(15,6,((Data!$C$1:$C$816=T$6)/(Data!$C$1:$C$816=T$6))*ROW(Data!$C$1:$C$816),ROW(T69)-ROW(T$6)),1)),"")</f>
        <v/>
      </c>
      <c r="U69" s="38"/>
      <c r="V69" s="38" t="str" cm="1">
        <f t="array" ref="V69">IFERROR(_xlfn.SINGLE(INDEX(Data!$A$1:Q$816,_xlfn.AGGREGATE(15,6,((Data!$C$1:$C$816=V$6)/(Data!$C$1:$C$816=V$6))*ROW(Data!$C$1:$C$816),ROW(V69)-ROW(V$6)),1)),"")</f>
        <v>RCN Nuestra Tele</v>
      </c>
      <c r="W69" s="38"/>
      <c r="X69" s="38" t="str" cm="1">
        <f t="array" ref="X69">IFERROR(_xlfn.SINGLE(INDEX(Data!$A$1:S$816,_xlfn.AGGREGATE(15,6,((Data!$C$1:$C$816=X$6)/(Data!$C$1:$C$816=X$6))*ROW(Data!$C$1:$C$816),ROW(X69)-ROW(X$6)),1)),"")</f>
        <v/>
      </c>
      <c r="Y69" s="38"/>
      <c r="Z69" s="38" t="str" cm="1">
        <f t="array" ref="Z69">IFERROR(_xlfn.SINGLE(INDEX(Data!$A$1:U$816,_xlfn.AGGREGATE(15,6,((Data!$C$1:$C$816=Z$6)/(Data!$C$1:$C$816=Z$6))*ROW(Data!$C$1:$C$816),ROW(Z69)-ROW(Z$6)),1)),"")</f>
        <v/>
      </c>
    </row>
    <row r="70" spans="1:26" x14ac:dyDescent="0.35">
      <c r="A70" s="38"/>
      <c r="B70" s="38" t="str" cm="1">
        <f t="array" ref="B70">IFERROR(_xlfn.SINGLE(INDEX(Data!A$1:$A$816,_xlfn.AGGREGATE(15,6,((Data!$C$1:$C$816=B$6)/(Data!$C$1:$C$816=B$6))*ROW(Data!$C$1:$C$816),ROW(B70)-ROW(B$6)),1)),"")</f>
        <v/>
      </c>
      <c r="C70" s="38"/>
      <c r="D70" s="38" t="str" cm="1">
        <f t="array" ref="D70">IFERROR(_xlfn.SINGLE(INDEX(Data!$A$1:C$816,_xlfn.AGGREGATE(15,6,((Data!$C$1:$C$816=D$6)/(Data!$C$1:$C$816=D$6))*ROW(Data!$C$1:$C$816),ROW(D70)-ROW(D$6)),1)),"")</f>
        <v>RFD-TV</v>
      </c>
      <c r="E70" s="38"/>
      <c r="F70" s="38" t="str" cm="1">
        <f t="array" ref="F70">IFERROR(_xlfn.SINGLE(INDEX(Data!$A$1:E$816,_xlfn.AGGREGATE(15,6,((Data!$C$1:$C$816=F$6)/(Data!$C$1:$C$816=F$6))*ROW(Data!$C$1:$C$816),ROW(F70)-ROW(F$6)),1)),"")</f>
        <v>Stadium</v>
      </c>
      <c r="G70" s="38"/>
      <c r="H70" s="38" t="str" cm="1">
        <f t="array" ref="H70">IFERROR(_xlfn.SINGLE(INDEX(Data!$A$1:G$816,_xlfn.AGGREGATE(15,6,((Data!$C$1:$C$816=H$6)/(Data!$C$1:$C$816=H$6))*ROW(Data!$C$1:$C$816),ROW(H70)-ROW(H$6)),1)),"")</f>
        <v/>
      </c>
      <c r="I70" s="38"/>
      <c r="J70" s="38" t="str" cm="1">
        <f t="array" ref="J70">IFERROR(_xlfn.SINGLE(INDEX(Data!$A$1:W$816,_xlfn.AGGREGATE(15,6,((Data!$C$1:$C$816=J$6)/(Data!$C$1:$C$816=J$6))*ROW(Data!$C$1:$C$816),ROW(J70)-ROW(J$6)),1)),"")</f>
        <v>Insp</v>
      </c>
      <c r="K70" s="38"/>
      <c r="L70" s="38" t="str" cm="1">
        <f t="array" ref="L70">IFERROR(_xlfn.SINGLE(INDEX(Data!$A$1:I$816,_xlfn.AGGREGATE(15,6,((Data!$C$1:$C$816=L$6)/(Data!$C$1:$C$816=L$6))*ROW(Data!$C$1:$C$816),ROW(L70)-ROW(L$6)),1)),"")</f>
        <v/>
      </c>
      <c r="M70" s="38"/>
      <c r="N70" s="38" t="str" cm="1">
        <f t="array" ref="N70">IFERROR(_xlfn.SINGLE(INDEX(Data!$A$1:Y$816,_xlfn.AGGREGATE(15,6,((Data!$C$1:$C$816=N$6)/(Data!$C$1:$C$816=N$6))*ROW(Data!$C$1:$C$816),ROW(N70)-ROW(N$6)),1)),"")</f>
        <v/>
      </c>
      <c r="O70" s="38"/>
      <c r="P70" s="38" t="str" cm="1">
        <f t="array" ref="P70">IFERROR(_xlfn.SINGLE(INDEX(Data!$A$1:L$816,_xlfn.AGGREGATE(15,6,((Data!$C$1:$C$816=P$6)/(Data!$C$1:$C$816=P$6))*ROW(Data!$C$1:$C$816),ROW(P70)-ROW(P$6)),1)),"")</f>
        <v/>
      </c>
      <c r="Q70" s="38"/>
      <c r="R70" s="38" t="str" cm="1">
        <f t="array" ref="R70">IFERROR(_xlfn.SINGLE(INDEX(Data!$A$1:M$816,_xlfn.AGGREGATE(15,6,((Data!$C$1:$C$816=R$6)/(Data!$C$1:$C$816=R$6))*ROW(Data!$C$1:$C$816),ROW(R70)-ROW(R$6)),1)),"")</f>
        <v/>
      </c>
      <c r="S70" s="38"/>
      <c r="T70" s="38" t="str" cm="1">
        <f t="array" ref="T70">IFERROR(_xlfn.SINGLE(INDEX(Data!$A$1:O$816,_xlfn.AGGREGATE(15,6,((Data!$C$1:$C$816=T$6)/(Data!$C$1:$C$816=T$6))*ROW(Data!$C$1:$C$816),ROW(T70)-ROW(T$6)),1)),"")</f>
        <v/>
      </c>
      <c r="U70" s="38"/>
      <c r="V70" s="38" t="str" cm="1">
        <f t="array" ref="V70">IFERROR(_xlfn.SINGLE(INDEX(Data!$A$1:Q$816,_xlfn.AGGREGATE(15,6,((Data!$C$1:$C$816=V$6)/(Data!$C$1:$C$816=V$6))*ROW(Data!$C$1:$C$816),ROW(V70)-ROW(V$6)),1)),"")</f>
        <v>SUR Perú</v>
      </c>
      <c r="W70" s="38"/>
      <c r="X70" s="38" t="str" cm="1">
        <f t="array" ref="X70">IFERROR(_xlfn.SINGLE(INDEX(Data!$A$1:S$816,_xlfn.AGGREGATE(15,6,((Data!$C$1:$C$816=X$6)/(Data!$C$1:$C$816=X$6))*ROW(Data!$C$1:$C$816),ROW(X70)-ROW(X$6)),1)),"")</f>
        <v/>
      </c>
      <c r="Y70" s="38"/>
      <c r="Z70" s="38" t="str" cm="1">
        <f t="array" ref="Z70">IFERROR(_xlfn.SINGLE(INDEX(Data!$A$1:U$816,_xlfn.AGGREGATE(15,6,((Data!$C$1:$C$816=Z$6)/(Data!$C$1:$C$816=Z$6))*ROW(Data!$C$1:$C$816),ROW(Z70)-ROW(Z$6)),1)),"")</f>
        <v/>
      </c>
    </row>
    <row r="71" spans="1:26" x14ac:dyDescent="0.35">
      <c r="A71" s="38"/>
      <c r="B71" s="38" t="str" cm="1">
        <f t="array" ref="B71">IFERROR(_xlfn.SINGLE(INDEX(Data!A$1:$A$816,_xlfn.AGGREGATE(15,6,((Data!$C$1:$C$816=B$6)/(Data!$C$1:$C$816=B$6))*ROW(Data!$C$1:$C$816),ROW(B71)-ROW(B$6)),1)),"")</f>
        <v/>
      </c>
      <c r="C71" s="38"/>
      <c r="D71" s="38" t="str" cm="1">
        <f t="array" ref="D71">IFERROR(_xlfn.SINGLE(INDEX(Data!$A$1:C$816,_xlfn.AGGREGATE(15,6,((Data!$C$1:$C$816=D$6)/(Data!$C$1:$C$816=D$6))*ROW(Data!$C$1:$C$816),ROW(D71)-ROW(D$6)),1)),"")</f>
        <v>Science</v>
      </c>
      <c r="E71" s="38"/>
      <c r="F71" s="38" t="str" cm="1">
        <f t="array" ref="F71">IFERROR(_xlfn.SINGLE(INDEX(Data!$A$1:E$816,_xlfn.AGGREGATE(15,6,((Data!$C$1:$C$816=F$6)/(Data!$C$1:$C$816=F$6))*ROW(Data!$C$1:$C$816),ROW(F71)-ROW(F$6)),1)),"")</f>
        <v>Stadium 1</v>
      </c>
      <c r="G71" s="38"/>
      <c r="H71" s="38" t="str" cm="1">
        <f t="array" ref="H71">IFERROR(_xlfn.SINGLE(INDEX(Data!$A$1:G$816,_xlfn.AGGREGATE(15,6,((Data!$C$1:$C$816=H$6)/(Data!$C$1:$C$816=H$6))*ROW(Data!$C$1:$C$816),ROW(H71)-ROW(H$6)),1)),"")</f>
        <v/>
      </c>
      <c r="I71" s="38"/>
      <c r="J71" s="38" t="str" cm="1">
        <f t="array" ref="J71">IFERROR(_xlfn.SINGLE(INDEX(Data!$A$1:W$816,_xlfn.AGGREGATE(15,6,((Data!$C$1:$C$816=J$6)/(Data!$C$1:$C$816=J$6))*ROW(Data!$C$1:$C$816),ROW(J71)-ROW(J$6)),1)),"")</f>
        <v>INTROUBLE</v>
      </c>
      <c r="K71" s="38"/>
      <c r="L71" s="38" t="str" cm="1">
        <f t="array" ref="L71">IFERROR(_xlfn.SINGLE(INDEX(Data!$A$1:I$816,_xlfn.AGGREGATE(15,6,((Data!$C$1:$C$816=L$6)/(Data!$C$1:$C$816=L$6))*ROW(Data!$C$1:$C$816),ROW(L71)-ROW(L$6)),1)),"")</f>
        <v/>
      </c>
      <c r="M71" s="38"/>
      <c r="N71" s="38" t="str" cm="1">
        <f t="array" ref="N71">IFERROR(_xlfn.SINGLE(INDEX(Data!$A$1:Y$816,_xlfn.AGGREGATE(15,6,((Data!$C$1:$C$816=N$6)/(Data!$C$1:$C$816=N$6))*ROW(Data!$C$1:$C$816),ROW(N71)-ROW(N$6)),1)),"")</f>
        <v/>
      </c>
      <c r="O71" s="38"/>
      <c r="P71" s="38" t="str" cm="1">
        <f t="array" ref="P71">IFERROR(_xlfn.SINGLE(INDEX(Data!$A$1:L$816,_xlfn.AGGREGATE(15,6,((Data!$C$1:$C$816=P$6)/(Data!$C$1:$C$816=P$6))*ROW(Data!$C$1:$C$816),ROW(P71)-ROW(P$6)),1)),"")</f>
        <v/>
      </c>
      <c r="Q71" s="38"/>
      <c r="R71" s="38" t="str" cm="1">
        <f t="array" ref="R71">IFERROR(_xlfn.SINGLE(INDEX(Data!$A$1:M$816,_xlfn.AGGREGATE(15,6,((Data!$C$1:$C$816=R$6)/(Data!$C$1:$C$816=R$6))*ROW(Data!$C$1:$C$816),ROW(R71)-ROW(R$6)),1)),"")</f>
        <v/>
      </c>
      <c r="S71" s="38"/>
      <c r="T71" s="38" t="str" cm="1">
        <f t="array" ref="T71">IFERROR(_xlfn.SINGLE(INDEX(Data!$A$1:O$816,_xlfn.AGGREGATE(15,6,((Data!$C$1:$C$816=T$6)/(Data!$C$1:$C$816=T$6))*ROW(Data!$C$1:$C$816),ROW(T71)-ROW(T$6)),1)),"")</f>
        <v/>
      </c>
      <c r="U71" s="38"/>
      <c r="V71" s="38" t="str" cm="1">
        <f t="array" ref="V71">IFERROR(_xlfn.SINGLE(INDEX(Data!$A$1:Q$816,_xlfn.AGGREGATE(15,6,((Data!$C$1:$C$816=V$6)/(Data!$C$1:$C$816=V$6))*ROW(Data!$C$1:$C$816),ROW(V71)-ROW(V$6)),1)),"")</f>
        <v>Tarima TV</v>
      </c>
      <c r="W71" s="38"/>
      <c r="X71" s="38" t="str" cm="1">
        <f t="array" ref="X71">IFERROR(_xlfn.SINGLE(INDEX(Data!$A$1:S$816,_xlfn.AGGREGATE(15,6,((Data!$C$1:$C$816=X$6)/(Data!$C$1:$C$816=X$6))*ROW(Data!$C$1:$C$816),ROW(X71)-ROW(X$6)),1)),"")</f>
        <v/>
      </c>
      <c r="Y71" s="38"/>
      <c r="Z71" s="38" t="str" cm="1">
        <f t="array" ref="Z71">IFERROR(_xlfn.SINGLE(INDEX(Data!$A$1:U$816,_xlfn.AGGREGATE(15,6,((Data!$C$1:$C$816=Z$6)/(Data!$C$1:$C$816=Z$6))*ROW(Data!$C$1:$C$816),ROW(Z71)-ROW(Z$6)),1)),"")</f>
        <v/>
      </c>
    </row>
    <row r="72" spans="1:26" ht="24" x14ac:dyDescent="0.35">
      <c r="A72" s="38"/>
      <c r="B72" s="38" t="str" cm="1">
        <f t="array" ref="B72">IFERROR(_xlfn.SINGLE(INDEX(Data!A$1:$A$816,_xlfn.AGGREGATE(15,6,((Data!$C$1:$C$816=B$6)/(Data!$C$1:$C$816=B$6))*ROW(Data!$C$1:$C$816),ROW(B72)-ROW(B$6)),1)),"")</f>
        <v/>
      </c>
      <c r="C72" s="38"/>
      <c r="D72" s="38" t="str" cm="1">
        <f t="array" ref="D72">IFERROR(_xlfn.SINGLE(INDEX(Data!$A$1:C$816,_xlfn.AGGREGATE(15,6,((Data!$C$1:$C$816=D$6)/(Data!$C$1:$C$816=D$6))*ROW(Data!$C$1:$C$816),ROW(D72)-ROW(D$6)),1)),"")</f>
        <v>Scientology Network</v>
      </c>
      <c r="E72" s="38"/>
      <c r="F72" s="38" t="str" cm="1">
        <f t="array" ref="F72">IFERROR(_xlfn.SINGLE(INDEX(Data!$A$1:E$816,_xlfn.AGGREGATE(15,6,((Data!$C$1:$C$816=F$6)/(Data!$C$1:$C$816=F$6))*ROW(Data!$C$1:$C$816),ROW(F72)-ROW(F$6)),1)),"")</f>
        <v>Stadium 2</v>
      </c>
      <c r="G72" s="38"/>
      <c r="H72" s="38" t="str" cm="1">
        <f t="array" ref="H72">IFERROR(_xlfn.SINGLE(INDEX(Data!$A$1:G$816,_xlfn.AGGREGATE(15,6,((Data!$C$1:$C$816=H$6)/(Data!$C$1:$C$816=H$6))*ROW(Data!$C$1:$C$816),ROW(H72)-ROW(H$6)),1)),"")</f>
        <v/>
      </c>
      <c r="I72" s="38"/>
      <c r="J72" s="38" t="str" cm="1">
        <f t="array" ref="J72">IFERROR(_xlfn.SINGLE(INDEX(Data!$A$1:W$816,_xlfn.AGGREGATE(15,6,((Data!$C$1:$C$816=J$6)/(Data!$C$1:$C$816=J$6))*ROW(Data!$C$1:$C$816),ROW(J72)-ROW(J$6)),1)),"")</f>
        <v>Investigation Discovery</v>
      </c>
      <c r="K72" s="38"/>
      <c r="L72" s="38" t="str" cm="1">
        <f t="array" ref="L72">IFERROR(_xlfn.SINGLE(INDEX(Data!$A$1:I$816,_xlfn.AGGREGATE(15,6,((Data!$C$1:$C$816=L$6)/(Data!$C$1:$C$816=L$6))*ROW(Data!$C$1:$C$816),ROW(L72)-ROW(L$6)),1)),"")</f>
        <v/>
      </c>
      <c r="M72" s="38"/>
      <c r="N72" s="38" t="str" cm="1">
        <f t="array" ref="N72">IFERROR(_xlfn.SINGLE(INDEX(Data!$A$1:Y$816,_xlfn.AGGREGATE(15,6,((Data!$C$1:$C$816=N$6)/(Data!$C$1:$C$816=N$6))*ROW(Data!$C$1:$C$816),ROW(N72)-ROW(N$6)),1)),"")</f>
        <v/>
      </c>
      <c r="O72" s="38"/>
      <c r="P72" s="38" t="str" cm="1">
        <f t="array" ref="P72">IFERROR(_xlfn.SINGLE(INDEX(Data!$A$1:L$816,_xlfn.AGGREGATE(15,6,((Data!$C$1:$C$816=P$6)/(Data!$C$1:$C$816=P$6))*ROW(Data!$C$1:$C$816),ROW(P72)-ROW(P$6)),1)),"")</f>
        <v/>
      </c>
      <c r="Q72" s="38"/>
      <c r="R72" s="38" t="str" cm="1">
        <f t="array" ref="R72">IFERROR(_xlfn.SINGLE(INDEX(Data!$A$1:M$816,_xlfn.AGGREGATE(15,6,((Data!$C$1:$C$816=R$6)/(Data!$C$1:$C$816=R$6))*ROW(Data!$C$1:$C$816),ROW(R72)-ROW(R$6)),1)),"")</f>
        <v/>
      </c>
      <c r="S72" s="38"/>
      <c r="T72" s="38" t="str" cm="1">
        <f t="array" ref="T72">IFERROR(_xlfn.SINGLE(INDEX(Data!$A$1:O$816,_xlfn.AGGREGATE(15,6,((Data!$C$1:$C$816=T$6)/(Data!$C$1:$C$816=T$6))*ROW(Data!$C$1:$C$816),ROW(T72)-ROW(T$6)),1)),"")</f>
        <v/>
      </c>
      <c r="U72" s="38"/>
      <c r="V72" s="38" t="str" cm="1">
        <f t="array" ref="V72">IFERROR(_xlfn.SINGLE(INDEX(Data!$A$1:Q$816,_xlfn.AGGREGATE(15,6,((Data!$C$1:$C$816=V$6)/(Data!$C$1:$C$816=V$6))*ROW(Data!$C$1:$C$816),ROW(V72)-ROW(V$6)),1)),"")</f>
        <v>TeleCentro</v>
      </c>
      <c r="W72" s="38"/>
      <c r="X72" s="38" t="str" cm="1">
        <f t="array" ref="X72">IFERROR(_xlfn.SINGLE(INDEX(Data!$A$1:S$816,_xlfn.AGGREGATE(15,6,((Data!$C$1:$C$816=X$6)/(Data!$C$1:$C$816=X$6))*ROW(Data!$C$1:$C$816),ROW(X72)-ROW(X$6)),1)),"")</f>
        <v/>
      </c>
      <c r="Y72" s="38"/>
      <c r="Z72" s="38" t="str" cm="1">
        <f t="array" ref="Z72">IFERROR(_xlfn.SINGLE(INDEX(Data!$A$1:U$816,_xlfn.AGGREGATE(15,6,((Data!$C$1:$C$816=Z$6)/(Data!$C$1:$C$816=Z$6))*ROW(Data!$C$1:$C$816),ROW(Z72)-ROW(Z$6)),1)),"")</f>
        <v/>
      </c>
    </row>
    <row r="73" spans="1:26" x14ac:dyDescent="0.35">
      <c r="A73" s="38"/>
      <c r="B73" s="38" t="str" cm="1">
        <f t="array" ref="B73">IFERROR(_xlfn.SINGLE(INDEX(Data!A$1:$A$816,_xlfn.AGGREGATE(15,6,((Data!$C$1:$C$816=B$6)/(Data!$C$1:$C$816=B$6))*ROW(Data!$C$1:$C$816),ROW(B73)-ROW(B$6)),1)),"")</f>
        <v/>
      </c>
      <c r="C73" s="38"/>
      <c r="D73" s="38" t="str" cm="1">
        <f t="array" ref="D73">IFERROR(_xlfn.SINGLE(INDEX(Data!$A$1:C$816,_xlfn.AGGREGATE(15,6,((Data!$C$1:$C$816=D$6)/(Data!$C$1:$C$816=D$6))*ROW(Data!$C$1:$C$816),ROW(D73)-ROW(D$6)),1)),"")</f>
        <v>Shop LC</v>
      </c>
      <c r="E73" s="38"/>
      <c r="F73" s="38" t="str" cm="1">
        <f t="array" ref="F73">IFERROR(_xlfn.SINGLE(INDEX(Data!$A$1:E$816,_xlfn.AGGREGATE(15,6,((Data!$C$1:$C$816=F$6)/(Data!$C$1:$C$816=F$6))*ROW(Data!$C$1:$C$816),ROW(F73)-ROW(F$6)),1)),"")</f>
        <v>Stadium 3</v>
      </c>
      <c r="G73" s="38"/>
      <c r="H73" s="38" t="str" cm="1">
        <f t="array" ref="H73">IFERROR(_xlfn.SINGLE(INDEX(Data!$A$1:G$816,_xlfn.AGGREGATE(15,6,((Data!$C$1:$C$816=H$6)/(Data!$C$1:$C$816=H$6))*ROW(Data!$C$1:$C$816),ROW(H73)-ROW(H$6)),1)),"")</f>
        <v/>
      </c>
      <c r="I73" s="38"/>
      <c r="J73" s="38" t="str" cm="1">
        <f t="array" ref="J73">IFERROR(_xlfn.SINGLE(INDEX(Data!$A$1:W$816,_xlfn.AGGREGATE(15,6,((Data!$C$1:$C$816=J$6)/(Data!$C$1:$C$816=J$6))*ROW(Data!$C$1:$C$816),ROW(J73)-ROW(J$6)),1)),"")</f>
        <v>INWONDER</v>
      </c>
      <c r="K73" s="38"/>
      <c r="L73" s="38" t="str" cm="1">
        <f t="array" ref="L73">IFERROR(_xlfn.SINGLE(INDEX(Data!$A$1:I$816,_xlfn.AGGREGATE(15,6,((Data!$C$1:$C$816=L$6)/(Data!$C$1:$C$816=L$6))*ROW(Data!$C$1:$C$816),ROW(L73)-ROW(L$6)),1)),"")</f>
        <v/>
      </c>
      <c r="M73" s="38"/>
      <c r="N73" s="38" t="str" cm="1">
        <f t="array" ref="N73">IFERROR(_xlfn.SINGLE(INDEX(Data!$A$1:Y$816,_xlfn.AGGREGATE(15,6,((Data!$C$1:$C$816=N$6)/(Data!$C$1:$C$816=N$6))*ROW(Data!$C$1:$C$816),ROW(N73)-ROW(N$6)),1)),"")</f>
        <v/>
      </c>
      <c r="O73" s="38"/>
      <c r="P73" s="38" t="str" cm="1">
        <f t="array" ref="P73">IFERROR(_xlfn.SINGLE(INDEX(Data!$A$1:L$816,_xlfn.AGGREGATE(15,6,((Data!$C$1:$C$816=P$6)/(Data!$C$1:$C$816=P$6))*ROW(Data!$C$1:$C$816),ROW(P73)-ROW(P$6)),1)),"")</f>
        <v/>
      </c>
      <c r="Q73" s="38"/>
      <c r="R73" s="38" t="str" cm="1">
        <f t="array" ref="R73">IFERROR(_xlfn.SINGLE(INDEX(Data!$A$1:M$816,_xlfn.AGGREGATE(15,6,((Data!$C$1:$C$816=R$6)/(Data!$C$1:$C$816=R$6))*ROW(Data!$C$1:$C$816),ROW(R73)-ROW(R$6)),1)),"")</f>
        <v/>
      </c>
      <c r="S73" s="38"/>
      <c r="T73" s="38" t="str" cm="1">
        <f t="array" ref="T73">IFERROR(_xlfn.SINGLE(INDEX(Data!$A$1:O$816,_xlfn.AGGREGATE(15,6,((Data!$C$1:$C$816=T$6)/(Data!$C$1:$C$816=T$6))*ROW(Data!$C$1:$C$816),ROW(T73)-ROW(T$6)),1)),"")</f>
        <v/>
      </c>
      <c r="U73" s="38"/>
      <c r="V73" s="38" t="str" cm="1">
        <f t="array" ref="V73">IFERROR(_xlfn.SINGLE(INDEX(Data!$A$1:Q$816,_xlfn.AGGREGATE(15,6,((Data!$C$1:$C$816=V$6)/(Data!$C$1:$C$816=V$6))*ROW(Data!$C$1:$C$816),ROW(V73)-ROW(V$6)),1)),"")</f>
        <v>Telefe</v>
      </c>
      <c r="W73" s="38"/>
      <c r="X73" s="38" t="str" cm="1">
        <f t="array" ref="X73">IFERROR(_xlfn.SINGLE(INDEX(Data!$A$1:S$816,_xlfn.AGGREGATE(15,6,((Data!$C$1:$C$816=X$6)/(Data!$C$1:$C$816=X$6))*ROW(Data!$C$1:$C$816),ROW(X73)-ROW(X$6)),1)),"")</f>
        <v/>
      </c>
      <c r="Y73" s="38"/>
      <c r="Z73" s="38" t="str" cm="1">
        <f t="array" ref="Z73">IFERROR(_xlfn.SINGLE(INDEX(Data!$A$1:U$816,_xlfn.AGGREGATE(15,6,((Data!$C$1:$C$816=Z$6)/(Data!$C$1:$C$816=Z$6))*ROW(Data!$C$1:$C$816),ROW(Z73)-ROW(Z$6)),1)),"")</f>
        <v/>
      </c>
    </row>
    <row r="74" spans="1:26" x14ac:dyDescent="0.35">
      <c r="A74" s="38"/>
      <c r="B74" s="38" t="str" cm="1">
        <f t="array" ref="B74">IFERROR(_xlfn.SINGLE(INDEX(Data!A$1:$A$816,_xlfn.AGGREGATE(15,6,((Data!$C$1:$C$816=B$6)/(Data!$C$1:$C$816=B$6))*ROW(Data!$C$1:$C$816),ROW(B74)-ROW(B$6)),1)),"")</f>
        <v/>
      </c>
      <c r="C74" s="38"/>
      <c r="D74" s="38" t="str" cm="1">
        <f t="array" ref="D74">IFERROR(_xlfn.SINGLE(INDEX(Data!$A$1:C$816,_xlfn.AGGREGATE(15,6,((Data!$C$1:$C$816=D$6)/(Data!$C$1:$C$816=D$6))*ROW(Data!$C$1:$C$816),ROW(D74)-ROW(D$6)),1)),"")</f>
        <v>Smithsonian</v>
      </c>
      <c r="E74" s="38"/>
      <c r="F74" s="38" t="str" cm="1">
        <f t="array" ref="F74">IFERROR(_xlfn.SINGLE(INDEX(Data!$A$1:E$816,_xlfn.AGGREGATE(15,6,((Data!$C$1:$C$816=F$6)/(Data!$C$1:$C$816=F$6))*ROW(Data!$C$1:$C$816),ROW(F74)-ROW(F$6)),1)),"")</f>
        <v>Swerve Sports</v>
      </c>
      <c r="G74" s="38"/>
      <c r="H74" s="38" t="str" cm="1">
        <f t="array" ref="H74">IFERROR(_xlfn.SINGLE(INDEX(Data!$A$1:G$816,_xlfn.AGGREGATE(15,6,((Data!$C$1:$C$816=H$6)/(Data!$C$1:$C$816=H$6))*ROW(Data!$C$1:$C$816),ROW(H74)-ROW(H$6)),1)),"")</f>
        <v/>
      </c>
      <c r="I74" s="38"/>
      <c r="J74" s="38" t="str" cm="1">
        <f t="array" ref="J74">IFERROR(_xlfn.SINGLE(INDEX(Data!$A$1:W$816,_xlfn.AGGREGATE(15,6,((Data!$C$1:$C$816=J$6)/(Data!$C$1:$C$816=J$6))*ROW(Data!$C$1:$C$816),ROW(J74)-ROW(J$6)),1)),"")</f>
        <v>ION Mystery</v>
      </c>
      <c r="K74" s="38"/>
      <c r="L74" s="38" t="str" cm="1">
        <f t="array" ref="L74">IFERROR(_xlfn.SINGLE(INDEX(Data!$A$1:I$816,_xlfn.AGGREGATE(15,6,((Data!$C$1:$C$816=L$6)/(Data!$C$1:$C$816=L$6))*ROW(Data!$C$1:$C$816),ROW(L74)-ROW(L$6)),1)),"")</f>
        <v/>
      </c>
      <c r="M74" s="38"/>
      <c r="N74" s="38" t="str" cm="1">
        <f t="array" ref="N74">IFERROR(_xlfn.SINGLE(INDEX(Data!$A$1:Y$816,_xlfn.AGGREGATE(15,6,((Data!$C$1:$C$816=N$6)/(Data!$C$1:$C$816=N$6))*ROW(Data!$C$1:$C$816),ROW(N74)-ROW(N$6)),1)),"")</f>
        <v/>
      </c>
      <c r="O74" s="38"/>
      <c r="P74" s="38" t="str" cm="1">
        <f t="array" ref="P74">IFERROR(_xlfn.SINGLE(INDEX(Data!$A$1:L$816,_xlfn.AGGREGATE(15,6,((Data!$C$1:$C$816=P$6)/(Data!$C$1:$C$816=P$6))*ROW(Data!$C$1:$C$816),ROW(P74)-ROW(P$6)),1)),"")</f>
        <v/>
      </c>
      <c r="Q74" s="38"/>
      <c r="R74" s="38" t="str" cm="1">
        <f t="array" ref="R74">IFERROR(_xlfn.SINGLE(INDEX(Data!$A$1:M$816,_xlfn.AGGREGATE(15,6,((Data!$C$1:$C$816=R$6)/(Data!$C$1:$C$816=R$6))*ROW(Data!$C$1:$C$816),ROW(R74)-ROW(R$6)),1)),"")</f>
        <v/>
      </c>
      <c r="S74" s="38"/>
      <c r="T74" s="38" t="str" cm="1">
        <f t="array" ref="T74">IFERROR(_xlfn.SINGLE(INDEX(Data!$A$1:O$816,_xlfn.AGGREGATE(15,6,((Data!$C$1:$C$816=T$6)/(Data!$C$1:$C$816=T$6))*ROW(Data!$C$1:$C$816),ROW(T74)-ROW(T$6)),1)),"")</f>
        <v/>
      </c>
      <c r="U74" s="38"/>
      <c r="V74" s="38" t="str" cm="1">
        <f t="array" ref="V74">IFERROR(_xlfn.SINGLE(INDEX(Data!$A$1:Q$816,_xlfn.AGGREGATE(15,6,((Data!$C$1:$C$816=V$6)/(Data!$C$1:$C$816=V$6))*ROW(Data!$C$1:$C$816),ROW(V74)-ROW(V$6)),1)),"")</f>
        <v>TeleFórmula</v>
      </c>
      <c r="W74" s="38"/>
      <c r="X74" s="38" t="str" cm="1">
        <f t="array" ref="X74">IFERROR(_xlfn.SINGLE(INDEX(Data!$A$1:S$816,_xlfn.AGGREGATE(15,6,((Data!$C$1:$C$816=X$6)/(Data!$C$1:$C$816=X$6))*ROW(Data!$C$1:$C$816),ROW(X74)-ROW(X$6)),1)),"")</f>
        <v/>
      </c>
      <c r="Y74" s="38"/>
      <c r="Z74" s="38" t="str" cm="1">
        <f t="array" ref="Z74">IFERROR(_xlfn.SINGLE(INDEX(Data!$A$1:U$816,_xlfn.AGGREGATE(15,6,((Data!$C$1:$C$816=Z$6)/(Data!$C$1:$C$816=Z$6))*ROW(Data!$C$1:$C$816),ROW(Z74)-ROW(Z$6)),1)),"")</f>
        <v/>
      </c>
    </row>
    <row r="75" spans="1:26" x14ac:dyDescent="0.35">
      <c r="A75" s="38"/>
      <c r="B75" s="38" t="str" cm="1">
        <f t="array" ref="B75">IFERROR(_xlfn.SINGLE(INDEX(Data!A$1:$A$816,_xlfn.AGGREGATE(15,6,((Data!$C$1:$C$816=B$6)/(Data!$C$1:$C$816=B$6))*ROW(Data!$C$1:$C$816),ROW(B75)-ROW(B$6)),1)),"")</f>
        <v/>
      </c>
      <c r="C75" s="38"/>
      <c r="D75" s="38" t="str" cm="1">
        <f t="array" ref="D75">IFERROR(_xlfn.SINGLE(INDEX(Data!$A$1:C$816,_xlfn.AGGREGATE(15,6,((Data!$C$1:$C$816=D$6)/(Data!$C$1:$C$816=D$6))*ROW(Data!$C$1:$C$816),ROW(D75)-ROW(D$6)),1)),"")</f>
        <v>Tastemade</v>
      </c>
      <c r="E75" s="38"/>
      <c r="F75" s="38" t="str" cm="1">
        <f t="array" ref="F75">IFERROR(_xlfn.SINGLE(INDEX(Data!$A$1:E$816,_xlfn.AGGREGATE(15,6,((Data!$C$1:$C$816=F$6)/(Data!$C$1:$C$816=F$6))*ROW(Data!$C$1:$C$816),ROW(F75)-ROW(F$6)),1)),"")</f>
        <v>Tennis Channel</v>
      </c>
      <c r="G75" s="38"/>
      <c r="H75" s="38" t="str" cm="1">
        <f t="array" ref="H75">IFERROR(_xlfn.SINGLE(INDEX(Data!$A$1:G$816,_xlfn.AGGREGATE(15,6,((Data!$C$1:$C$816=H$6)/(Data!$C$1:$C$816=H$6))*ROW(Data!$C$1:$C$816),ROW(H75)-ROW(H$6)),1)),"")</f>
        <v/>
      </c>
      <c r="I75" s="38"/>
      <c r="J75" s="38" t="str" cm="1">
        <f t="array" ref="J75">IFERROR(_xlfn.SINGLE(INDEX(Data!$A$1:W$816,_xlfn.AGGREGATE(15,6,((Data!$C$1:$C$816=J$6)/(Data!$C$1:$C$816=J$6))*ROW(Data!$C$1:$C$816),ROW(J75)-ROW(J$6)),1)),"")</f>
        <v>ION Plus</v>
      </c>
      <c r="K75" s="38"/>
      <c r="L75" s="38" t="str" cm="1">
        <f t="array" ref="L75">IFERROR(_xlfn.SINGLE(INDEX(Data!$A$1:I$816,_xlfn.AGGREGATE(15,6,((Data!$C$1:$C$816=L$6)/(Data!$C$1:$C$816=L$6))*ROW(Data!$C$1:$C$816),ROW(L75)-ROW(L$6)),1)),"")</f>
        <v/>
      </c>
      <c r="M75" s="38"/>
      <c r="N75" s="38" t="str" cm="1">
        <f t="array" ref="N75">IFERROR(_xlfn.SINGLE(INDEX(Data!$A$1:Y$816,_xlfn.AGGREGATE(15,6,((Data!$C$1:$C$816=N$6)/(Data!$C$1:$C$816=N$6))*ROW(Data!$C$1:$C$816),ROW(N75)-ROW(N$6)),1)),"")</f>
        <v/>
      </c>
      <c r="O75" s="38"/>
      <c r="P75" s="38" t="str" cm="1">
        <f t="array" ref="P75">IFERROR(_xlfn.SINGLE(INDEX(Data!$A$1:L$816,_xlfn.AGGREGATE(15,6,((Data!$C$1:$C$816=P$6)/(Data!$C$1:$C$816=P$6))*ROW(Data!$C$1:$C$816),ROW(P75)-ROW(P$6)),1)),"")</f>
        <v/>
      </c>
      <c r="Q75" s="38"/>
      <c r="R75" s="38" t="str" cm="1">
        <f t="array" ref="R75">IFERROR(_xlfn.SINGLE(INDEX(Data!$A$1:M$816,_xlfn.AGGREGATE(15,6,((Data!$C$1:$C$816=R$6)/(Data!$C$1:$C$816=R$6))*ROW(Data!$C$1:$C$816),ROW(R75)-ROW(R$6)),1)),"")</f>
        <v/>
      </c>
      <c r="S75" s="38"/>
      <c r="T75" s="38" t="str" cm="1">
        <f t="array" ref="T75">IFERROR(_xlfn.SINGLE(INDEX(Data!$A$1:O$816,_xlfn.AGGREGATE(15,6,((Data!$C$1:$C$816=T$6)/(Data!$C$1:$C$816=T$6))*ROW(Data!$C$1:$C$816),ROW(T75)-ROW(T$6)),1)),"")</f>
        <v/>
      </c>
      <c r="U75" s="38"/>
      <c r="V75" s="38" t="str" cm="1">
        <f t="array" ref="V75">IFERROR(_xlfn.SINGLE(INDEX(Data!$A$1:Q$816,_xlfn.AGGREGATE(15,6,((Data!$C$1:$C$816=V$6)/(Data!$C$1:$C$816=V$6))*ROW(Data!$C$1:$C$816),ROW(V75)-ROW(V$6)),1)),"")</f>
        <v>Telehit</v>
      </c>
      <c r="W75" s="38"/>
      <c r="X75" s="38" t="str" cm="1">
        <f t="array" ref="X75">IFERROR(_xlfn.SINGLE(INDEX(Data!$A$1:S$816,_xlfn.AGGREGATE(15,6,((Data!$C$1:$C$816=X$6)/(Data!$C$1:$C$816=X$6))*ROW(Data!$C$1:$C$816),ROW(X75)-ROW(X$6)),1)),"")</f>
        <v/>
      </c>
      <c r="Y75" s="38"/>
      <c r="Z75" s="38" t="str" cm="1">
        <f t="array" ref="Z75">IFERROR(_xlfn.SINGLE(INDEX(Data!$A$1:U$816,_xlfn.AGGREGATE(15,6,((Data!$C$1:$C$816=Z$6)/(Data!$C$1:$C$816=Z$6))*ROW(Data!$C$1:$C$816),ROW(Z75)-ROW(Z$6)),1)),"")</f>
        <v/>
      </c>
    </row>
    <row r="76" spans="1:26" ht="24" x14ac:dyDescent="0.35">
      <c r="A76" s="38"/>
      <c r="B76" s="38" t="str" cm="1">
        <f t="array" ref="B76">IFERROR(_xlfn.SINGLE(INDEX(Data!A$1:$A$816,_xlfn.AGGREGATE(15,6,((Data!$C$1:$C$816=B$6)/(Data!$C$1:$C$816=B$6))*ROW(Data!$C$1:$C$816),ROW(B76)-ROW(B$6)),1)),"")</f>
        <v/>
      </c>
      <c r="C76" s="38"/>
      <c r="D76" s="38" t="str" cm="1">
        <f t="array" ref="D76">IFERROR(_xlfn.SINGLE(INDEX(Data!$A$1:C$816,_xlfn.AGGREGATE(15,6,((Data!$C$1:$C$816=D$6)/(Data!$C$1:$C$816=D$6))*ROW(Data!$C$1:$C$816),ROW(D76)-ROW(D$6)),1)),"")</f>
        <v>Tastemade +</v>
      </c>
      <c r="E76" s="38"/>
      <c r="F76" s="38" t="str" cm="1">
        <f t="array" ref="F76">IFERROR(_xlfn.SINGLE(INDEX(Data!$A$1:E$816,_xlfn.AGGREGATE(15,6,((Data!$C$1:$C$816=F$6)/(Data!$C$1:$C$816=F$6))*ROW(Data!$C$1:$C$816),ROW(F76)-ROW(F$6)),1)),"")</f>
        <v>The Cowboy Channel</v>
      </c>
      <c r="G76" s="38"/>
      <c r="H76" s="38" t="str" cm="1">
        <f t="array" ref="H76">IFERROR(_xlfn.SINGLE(INDEX(Data!$A$1:G$816,_xlfn.AGGREGATE(15,6,((Data!$C$1:$C$816=H$6)/(Data!$C$1:$C$816=H$6))*ROW(Data!$C$1:$C$816),ROW(H76)-ROW(H$6)),1)),"")</f>
        <v/>
      </c>
      <c r="I76" s="38"/>
      <c r="J76" s="38" t="str" cm="1">
        <f t="array" ref="J76">IFERROR(_xlfn.SINGLE(INDEX(Data!$A$1:W$816,_xlfn.AGGREGATE(15,6,((Data!$C$1:$C$816=J$6)/(Data!$C$1:$C$816=J$6))*ROW(Data!$C$1:$C$816),ROW(J76)-ROW(J$6)),1)),"")</f>
        <v>ION TV</v>
      </c>
      <c r="K76" s="38"/>
      <c r="L76" s="38" t="str" cm="1">
        <f t="array" ref="L76">IFERROR(_xlfn.SINGLE(INDEX(Data!$A$1:I$816,_xlfn.AGGREGATE(15,6,((Data!$C$1:$C$816=L$6)/(Data!$C$1:$C$816=L$6))*ROW(Data!$C$1:$C$816),ROW(L76)-ROW(L$6)),1)),"")</f>
        <v/>
      </c>
      <c r="M76" s="38"/>
      <c r="N76" s="38" t="str" cm="1">
        <f t="array" ref="N76">IFERROR(_xlfn.SINGLE(INDEX(Data!$A$1:Y$816,_xlfn.AGGREGATE(15,6,((Data!$C$1:$C$816=N$6)/(Data!$C$1:$C$816=N$6))*ROW(Data!$C$1:$C$816),ROW(N76)-ROW(N$6)),1)),"")</f>
        <v/>
      </c>
      <c r="O76" s="38"/>
      <c r="P76" s="38" t="str" cm="1">
        <f t="array" ref="P76">IFERROR(_xlfn.SINGLE(INDEX(Data!$A$1:L$816,_xlfn.AGGREGATE(15,6,((Data!$C$1:$C$816=P$6)/(Data!$C$1:$C$816=P$6))*ROW(Data!$C$1:$C$816),ROW(P76)-ROW(P$6)),1)),"")</f>
        <v/>
      </c>
      <c r="Q76" s="38"/>
      <c r="R76" s="38" t="str" cm="1">
        <f t="array" ref="R76">IFERROR(_xlfn.SINGLE(INDEX(Data!$A$1:M$816,_xlfn.AGGREGATE(15,6,((Data!$C$1:$C$816=R$6)/(Data!$C$1:$C$816=R$6))*ROW(Data!$C$1:$C$816),ROW(R76)-ROW(R$6)),1)),"")</f>
        <v/>
      </c>
      <c r="S76" s="38"/>
      <c r="T76" s="38" t="str" cm="1">
        <f t="array" ref="T76">IFERROR(_xlfn.SINGLE(INDEX(Data!$A$1:O$816,_xlfn.AGGREGATE(15,6,((Data!$C$1:$C$816=T$6)/(Data!$C$1:$C$816=T$6))*ROW(Data!$C$1:$C$816),ROW(T76)-ROW(T$6)),1)),"")</f>
        <v/>
      </c>
      <c r="U76" s="38"/>
      <c r="V76" s="38" t="str" cm="1">
        <f t="array" ref="V76">IFERROR(_xlfn.SINGLE(INDEX(Data!$A$1:Q$816,_xlfn.AGGREGATE(15,6,((Data!$C$1:$C$816=V$6)/(Data!$C$1:$C$816=V$6))*ROW(Data!$C$1:$C$816),ROW(V76)-ROW(V$6)),1)),"")</f>
        <v>Telehit Música</v>
      </c>
      <c r="W76" s="38"/>
      <c r="X76" s="38" t="str" cm="1">
        <f t="array" ref="X76">IFERROR(_xlfn.SINGLE(INDEX(Data!$A$1:S$816,_xlfn.AGGREGATE(15,6,((Data!$C$1:$C$816=X$6)/(Data!$C$1:$C$816=X$6))*ROW(Data!$C$1:$C$816),ROW(X76)-ROW(X$6)),1)),"")</f>
        <v/>
      </c>
      <c r="Y76" s="38"/>
      <c r="Z76" s="38" t="str" cm="1">
        <f t="array" ref="Z76">IFERROR(_xlfn.SINGLE(INDEX(Data!$A$1:U$816,_xlfn.AGGREGATE(15,6,((Data!$C$1:$C$816=Z$6)/(Data!$C$1:$C$816=Z$6))*ROW(Data!$C$1:$C$816),ROW(Z76)-ROW(Z$6)),1)),"")</f>
        <v/>
      </c>
    </row>
    <row r="77" spans="1:26" ht="24" x14ac:dyDescent="0.35">
      <c r="A77" s="38"/>
      <c r="B77" s="38" t="str" cm="1">
        <f t="array" ref="B77">IFERROR(_xlfn.SINGLE(INDEX(Data!A$1:$A$816,_xlfn.AGGREGATE(15,6,((Data!$C$1:$C$816=B$6)/(Data!$C$1:$C$816=B$6))*ROW(Data!$C$1:$C$816),ROW(B77)-ROW(B$6)),1)),"")</f>
        <v/>
      </c>
      <c r="C77" s="38"/>
      <c r="D77" s="38" t="str" cm="1">
        <f t="array" ref="D77">IFERROR(_xlfn.SINGLE(INDEX(Data!$A$1:C$816,_xlfn.AGGREGATE(15,6,((Data!$C$1:$C$816=D$6)/(Data!$C$1:$C$816=D$6))*ROW(Data!$C$1:$C$816),ROW(D77)-ROW(D$6)),1)),"")</f>
        <v>Tastemade en Espanol</v>
      </c>
      <c r="E77" s="38"/>
      <c r="F77" s="38" t="str" cm="1">
        <f t="array" ref="F77">IFERROR(_xlfn.SINGLE(INDEX(Data!$A$1:E$816,_xlfn.AGGREGATE(15,6,((Data!$C$1:$C$816=F$6)/(Data!$C$1:$C$816=F$6))*ROW(Data!$C$1:$C$816),ROW(F77)-ROW(F$6)),1)),"")</f>
        <v>Tigo Sports</v>
      </c>
      <c r="G77" s="38"/>
      <c r="H77" s="38" t="str" cm="1">
        <f t="array" ref="H77">IFERROR(_xlfn.SINGLE(INDEX(Data!$A$1:G$816,_xlfn.AGGREGATE(15,6,((Data!$C$1:$C$816=H$6)/(Data!$C$1:$C$816=H$6))*ROW(Data!$C$1:$C$816),ROW(H77)-ROW(H$6)),1)),"")</f>
        <v/>
      </c>
      <c r="I77" s="38"/>
      <c r="J77" s="38" t="str" cm="1">
        <f t="array" ref="J77">IFERROR(_xlfn.SINGLE(INDEX(Data!$A$1:W$816,_xlfn.AGGREGATE(15,6,((Data!$C$1:$C$816=J$6)/(Data!$C$1:$C$816=J$6))*ROW(Data!$C$1:$C$816),ROW(J77)-ROW(J$6)),1)),"")</f>
        <v>Justice Central</v>
      </c>
      <c r="K77" s="38"/>
      <c r="L77" s="38" t="str" cm="1">
        <f t="array" ref="L77">IFERROR(_xlfn.SINGLE(INDEX(Data!$A$1:I$816,_xlfn.AGGREGATE(15,6,((Data!$C$1:$C$816=L$6)/(Data!$C$1:$C$816=L$6))*ROW(Data!$C$1:$C$816),ROW(L77)-ROW(L$6)),1)),"")</f>
        <v/>
      </c>
      <c r="M77" s="38"/>
      <c r="N77" s="38" t="str" cm="1">
        <f t="array" ref="N77">IFERROR(_xlfn.SINGLE(INDEX(Data!$A$1:Y$816,_xlfn.AGGREGATE(15,6,((Data!$C$1:$C$816=N$6)/(Data!$C$1:$C$816=N$6))*ROW(Data!$C$1:$C$816),ROW(N77)-ROW(N$6)),1)),"")</f>
        <v/>
      </c>
      <c r="O77" s="38"/>
      <c r="P77" s="38" t="str" cm="1">
        <f t="array" ref="P77">IFERROR(_xlfn.SINGLE(INDEX(Data!$A$1:L$816,_xlfn.AGGREGATE(15,6,((Data!$C$1:$C$816=P$6)/(Data!$C$1:$C$816=P$6))*ROW(Data!$C$1:$C$816),ROW(P77)-ROW(P$6)),1)),"")</f>
        <v/>
      </c>
      <c r="Q77" s="38"/>
      <c r="R77" s="38" t="str" cm="1">
        <f t="array" ref="R77">IFERROR(_xlfn.SINGLE(INDEX(Data!$A$1:M$816,_xlfn.AGGREGATE(15,6,((Data!$C$1:$C$816=R$6)/(Data!$C$1:$C$816=R$6))*ROW(Data!$C$1:$C$816),ROW(R77)-ROW(R$6)),1)),"")</f>
        <v/>
      </c>
      <c r="S77" s="38"/>
      <c r="T77" s="38" t="str" cm="1">
        <f t="array" ref="T77">IFERROR(_xlfn.SINGLE(INDEX(Data!$A$1:O$816,_xlfn.AGGREGATE(15,6,((Data!$C$1:$C$816=T$6)/(Data!$C$1:$C$816=T$6))*ROW(Data!$C$1:$C$816),ROW(T77)-ROW(T$6)),1)),"")</f>
        <v/>
      </c>
      <c r="U77" s="38"/>
      <c r="V77" s="38" t="str" cm="1">
        <f t="array" ref="V77">IFERROR(_xlfn.SINGLE(INDEX(Data!$A$1:Q$816,_xlfn.AGGREGATE(15,6,((Data!$C$1:$C$816=V$6)/(Data!$C$1:$C$816=V$6))*ROW(Data!$C$1:$C$816),ROW(V77)-ROW(V$6)),1)),"")</f>
        <v>Telehit Urbano</v>
      </c>
      <c r="W77" s="38"/>
      <c r="X77" s="38" t="str" cm="1">
        <f t="array" ref="X77">IFERROR(_xlfn.SINGLE(INDEX(Data!$A$1:S$816,_xlfn.AGGREGATE(15,6,((Data!$C$1:$C$816=X$6)/(Data!$C$1:$C$816=X$6))*ROW(Data!$C$1:$C$816),ROW(X77)-ROW(X$6)),1)),"")</f>
        <v/>
      </c>
      <c r="Y77" s="38"/>
      <c r="Z77" s="38" t="str" cm="1">
        <f t="array" ref="Z77">IFERROR(_xlfn.SINGLE(INDEX(Data!$A$1:U$816,_xlfn.AGGREGATE(15,6,((Data!$C$1:$C$816=Z$6)/(Data!$C$1:$C$816=Z$6))*ROW(Data!$C$1:$C$816),ROW(Z77)-ROW(Z$6)),1)),"")</f>
        <v/>
      </c>
    </row>
    <row r="78" spans="1:26" ht="24" x14ac:dyDescent="0.35">
      <c r="A78" s="38"/>
      <c r="B78" s="38" t="str" cm="1">
        <f t="array" ref="B78">IFERROR(_xlfn.SINGLE(INDEX(Data!A$1:$A$816,_xlfn.AGGREGATE(15,6,((Data!$C$1:$C$816=B$6)/(Data!$C$1:$C$816=B$6))*ROW(Data!$C$1:$C$816),ROW(B78)-ROW(B$6)),1)),"")</f>
        <v/>
      </c>
      <c r="C78" s="38"/>
      <c r="D78" s="38" t="str" cm="1">
        <f t="array" ref="D78">IFERROR(_xlfn.SINGLE(INDEX(Data!$A$1:C$816,_xlfn.AGGREGATE(15,6,((Data!$C$1:$C$816=D$6)/(Data!$C$1:$C$816=D$6))*ROW(Data!$C$1:$C$816),ROW(D78)-ROW(D$6)),1)),"")</f>
        <v>TASTEMADE HOME</v>
      </c>
      <c r="E78" s="38"/>
      <c r="F78" s="38" t="str" cm="1">
        <f t="array" ref="F78">IFERROR(_xlfn.SINGLE(INDEX(Data!$A$1:E$816,_xlfn.AGGREGATE(15,6,((Data!$C$1:$C$816=F$6)/(Data!$C$1:$C$816=F$6))*ROW(Data!$C$1:$C$816),ROW(F78)-ROW(F$6)),1)),"")</f>
        <v>Ty C TV</v>
      </c>
      <c r="G78" s="38"/>
      <c r="H78" s="38" t="str" cm="1">
        <f t="array" ref="H78">IFERROR(_xlfn.SINGLE(INDEX(Data!$A$1:G$816,_xlfn.AGGREGATE(15,6,((Data!$C$1:$C$816=H$6)/(Data!$C$1:$C$816=H$6))*ROW(Data!$C$1:$C$816),ROW(H78)-ROW(H$6)),1)),"")</f>
        <v/>
      </c>
      <c r="I78" s="38"/>
      <c r="J78" s="38" t="str" cm="1">
        <f t="array" ref="J78">IFERROR(_xlfn.SINGLE(INDEX(Data!$A$1:W$816,_xlfn.AGGREGATE(15,6,((Data!$C$1:$C$816=J$6)/(Data!$C$1:$C$816=J$6))*ROW(Data!$C$1:$C$816),ROW(J78)-ROW(J$6)),1)),"")</f>
        <v>LAFF</v>
      </c>
      <c r="K78" s="38"/>
      <c r="L78" s="38" t="str" cm="1">
        <f t="array" ref="L78">IFERROR(_xlfn.SINGLE(INDEX(Data!$A$1:I$816,_xlfn.AGGREGATE(15,6,((Data!$C$1:$C$816=L$6)/(Data!$C$1:$C$816=L$6))*ROW(Data!$C$1:$C$816),ROW(L78)-ROW(L$6)),1)),"")</f>
        <v/>
      </c>
      <c r="M78" s="38"/>
      <c r="N78" s="38" t="str" cm="1">
        <f t="array" ref="N78">IFERROR(_xlfn.SINGLE(INDEX(Data!$A$1:Y$816,_xlfn.AGGREGATE(15,6,((Data!$C$1:$C$816=N$6)/(Data!$C$1:$C$816=N$6))*ROW(Data!$C$1:$C$816),ROW(N78)-ROW(N$6)),1)),"")</f>
        <v/>
      </c>
      <c r="O78" s="38"/>
      <c r="P78" s="38" t="str" cm="1">
        <f t="array" ref="P78">IFERROR(_xlfn.SINGLE(INDEX(Data!$A$1:L$816,_xlfn.AGGREGATE(15,6,((Data!$C$1:$C$816=P$6)/(Data!$C$1:$C$816=P$6))*ROW(Data!$C$1:$C$816),ROW(P78)-ROW(P$6)),1)),"")</f>
        <v/>
      </c>
      <c r="Q78" s="38"/>
      <c r="R78" s="38" t="str" cm="1">
        <f t="array" ref="R78">IFERROR(_xlfn.SINGLE(INDEX(Data!$A$1:M$816,_xlfn.AGGREGATE(15,6,((Data!$C$1:$C$816=R$6)/(Data!$C$1:$C$816=R$6))*ROW(Data!$C$1:$C$816),ROW(R78)-ROW(R$6)),1)),"")</f>
        <v/>
      </c>
      <c r="S78" s="38"/>
      <c r="T78" s="38" t="str" cm="1">
        <f t="array" ref="T78">IFERROR(_xlfn.SINGLE(INDEX(Data!$A$1:O$816,_xlfn.AGGREGATE(15,6,((Data!$C$1:$C$816=T$6)/(Data!$C$1:$C$816=T$6))*ROW(Data!$C$1:$C$816),ROW(T78)-ROW(T$6)),1)),"")</f>
        <v/>
      </c>
      <c r="U78" s="38"/>
      <c r="V78" s="38" t="str" cm="1">
        <f t="array" ref="V78">IFERROR(_xlfn.SINGLE(INDEX(Data!$A$1:Q$816,_xlfn.AGGREGATE(15,6,((Data!$C$1:$C$816=V$6)/(Data!$C$1:$C$816=V$6))*ROW(Data!$C$1:$C$816),ROW(V78)-ROW(V$6)),1)),"")</f>
        <v>Telemundo</v>
      </c>
      <c r="W78" s="38"/>
      <c r="X78" s="38" t="str" cm="1">
        <f t="array" ref="X78">IFERROR(_xlfn.SINGLE(INDEX(Data!$A$1:S$816,_xlfn.AGGREGATE(15,6,((Data!$C$1:$C$816=X$6)/(Data!$C$1:$C$816=X$6))*ROW(Data!$C$1:$C$816),ROW(X78)-ROW(X$6)),1)),"")</f>
        <v/>
      </c>
      <c r="Y78" s="38"/>
      <c r="Z78" s="38" t="str" cm="1">
        <f t="array" ref="Z78">IFERROR(_xlfn.SINGLE(INDEX(Data!$A$1:U$816,_xlfn.AGGREGATE(15,6,((Data!$C$1:$C$816=Z$6)/(Data!$C$1:$C$816=Z$6))*ROW(Data!$C$1:$C$816),ROW(Z78)-ROW(Z$6)),1)),"")</f>
        <v/>
      </c>
    </row>
    <row r="79" spans="1:26" x14ac:dyDescent="0.35">
      <c r="A79" s="38"/>
      <c r="B79" s="38" t="str" cm="1">
        <f t="array" ref="B79">IFERROR(_xlfn.SINGLE(INDEX(Data!A$1:$A$816,_xlfn.AGGREGATE(15,6,((Data!$C$1:$C$816=B$6)/(Data!$C$1:$C$816=B$6))*ROW(Data!$C$1:$C$816),ROW(B79)-ROW(B$6)),1)),"")</f>
        <v/>
      </c>
      <c r="C79" s="38"/>
      <c r="D79" s="38" t="str" cm="1">
        <f t="array" ref="D79">IFERROR(_xlfn.SINGLE(INDEX(Data!$A$1:C$816,_xlfn.AGGREGATE(15,6,((Data!$C$1:$C$816=D$6)/(Data!$C$1:$C$816=D$6))*ROW(Data!$C$1:$C$816),ROW(D79)-ROW(D$6)),1)),"")</f>
        <v>Tastemade Travel</v>
      </c>
      <c r="E79" s="38"/>
      <c r="F79" s="38" t="str" cm="1">
        <f t="array" ref="F79">IFERROR(_xlfn.SINGLE(INDEX(Data!$A$1:E$816,_xlfn.AGGREGATE(15,6,((Data!$C$1:$C$816=F$6)/(Data!$C$1:$C$816=F$6))*ROW(Data!$C$1:$C$816),ROW(F79)-ROW(F$6)),1)),"")</f>
        <v>VSIN</v>
      </c>
      <c r="G79" s="38"/>
      <c r="H79" s="38" t="str" cm="1">
        <f t="array" ref="H79">IFERROR(_xlfn.SINGLE(INDEX(Data!$A$1:G$816,_xlfn.AGGREGATE(15,6,((Data!$C$1:$C$816=H$6)/(Data!$C$1:$C$816=H$6))*ROW(Data!$C$1:$C$816),ROW(H79)-ROW(H$6)),1)),"")</f>
        <v/>
      </c>
      <c r="I79" s="38"/>
      <c r="J79" s="38" t="str" cm="1">
        <f t="array" ref="J79">IFERROR(_xlfn.SINGLE(INDEX(Data!$A$1:W$816,_xlfn.AGGREGATE(15,6,((Data!$C$1:$C$816=J$6)/(Data!$C$1:$C$816=J$6))*ROW(Data!$C$1:$C$816),ROW(J79)-ROW(J$6)),1)),"")</f>
        <v>Love Nature</v>
      </c>
      <c r="K79" s="38"/>
      <c r="L79" s="38" t="str" cm="1">
        <f t="array" ref="L79">IFERROR(_xlfn.SINGLE(INDEX(Data!$A$1:I$816,_xlfn.AGGREGATE(15,6,((Data!$C$1:$C$816=L$6)/(Data!$C$1:$C$816=L$6))*ROW(Data!$C$1:$C$816),ROW(L79)-ROW(L$6)),1)),"")</f>
        <v/>
      </c>
      <c r="M79" s="38"/>
      <c r="N79" s="38" t="str" cm="1">
        <f t="array" ref="N79">IFERROR(_xlfn.SINGLE(INDEX(Data!$A$1:Y$816,_xlfn.AGGREGATE(15,6,((Data!$C$1:$C$816=N$6)/(Data!$C$1:$C$816=N$6))*ROW(Data!$C$1:$C$816),ROW(N79)-ROW(N$6)),1)),"")</f>
        <v/>
      </c>
      <c r="O79" s="38"/>
      <c r="P79" s="38" t="str" cm="1">
        <f t="array" ref="P79">IFERROR(_xlfn.SINGLE(INDEX(Data!$A$1:L$816,_xlfn.AGGREGATE(15,6,((Data!$C$1:$C$816=P$6)/(Data!$C$1:$C$816=P$6))*ROW(Data!$C$1:$C$816),ROW(P79)-ROW(P$6)),1)),"")</f>
        <v/>
      </c>
      <c r="Q79" s="38"/>
      <c r="R79" s="38" t="str" cm="1">
        <f t="array" ref="R79">IFERROR(_xlfn.SINGLE(INDEX(Data!$A$1:M$816,_xlfn.AGGREGATE(15,6,((Data!$C$1:$C$816=R$6)/(Data!$C$1:$C$816=R$6))*ROW(Data!$C$1:$C$816),ROW(R79)-ROW(R$6)),1)),"")</f>
        <v/>
      </c>
      <c r="S79" s="38"/>
      <c r="T79" s="38" t="str" cm="1">
        <f t="array" ref="T79">IFERROR(_xlfn.SINGLE(INDEX(Data!$A$1:O$816,_xlfn.AGGREGATE(15,6,((Data!$C$1:$C$816=T$6)/(Data!$C$1:$C$816=T$6))*ROW(Data!$C$1:$C$816),ROW(T79)-ROW(T$6)),1)),"")</f>
        <v/>
      </c>
      <c r="U79" s="38"/>
      <c r="V79" s="38" t="str" cm="1">
        <f t="array" ref="V79">IFERROR(_xlfn.SINGLE(INDEX(Data!$A$1:Q$816,_xlfn.AGGREGATE(15,6,((Data!$C$1:$C$816=V$6)/(Data!$C$1:$C$816=V$6))*ROW(Data!$C$1:$C$816),ROW(V79)-ROW(V$6)),1)),"")</f>
        <v>Telenovelas</v>
      </c>
      <c r="W79" s="38"/>
      <c r="X79" s="38" t="str" cm="1">
        <f t="array" ref="X79">IFERROR(_xlfn.SINGLE(INDEX(Data!$A$1:S$816,_xlfn.AGGREGATE(15,6,((Data!$C$1:$C$816=X$6)/(Data!$C$1:$C$816=X$6))*ROW(Data!$C$1:$C$816),ROW(X79)-ROW(X$6)),1)),"")</f>
        <v/>
      </c>
      <c r="Y79" s="38"/>
      <c r="Z79" s="38" t="str" cm="1">
        <f t="array" ref="Z79">IFERROR(_xlfn.SINGLE(INDEX(Data!$A$1:U$816,_xlfn.AGGREGATE(15,6,((Data!$C$1:$C$816=Z$6)/(Data!$C$1:$C$816=Z$6))*ROW(Data!$C$1:$C$816),ROW(Z79)-ROW(Z$6)),1)),"")</f>
        <v/>
      </c>
    </row>
    <row r="80" spans="1:26" ht="24" x14ac:dyDescent="0.35">
      <c r="A80" s="38"/>
      <c r="B80" s="38" t="str" cm="1">
        <f t="array" ref="B80">IFERROR(_xlfn.SINGLE(INDEX(Data!A$1:$A$816,_xlfn.AGGREGATE(15,6,((Data!$C$1:$C$816=B$6)/(Data!$C$1:$C$816=B$6))*ROW(Data!$C$1:$C$816),ROW(B80)-ROW(B$6)),1)),"")</f>
        <v/>
      </c>
      <c r="C80" s="38"/>
      <c r="D80" s="38" t="str" cm="1">
        <f t="array" ref="D80">IFERROR(_xlfn.SINGLE(INDEX(Data!$A$1:C$816,_xlfn.AGGREGATE(15,6,((Data!$C$1:$C$816=D$6)/(Data!$C$1:$C$816=D$6))*ROW(Data!$C$1:$C$816),ROW(D80)-ROW(D$6)),1)),"")</f>
        <v>THE BIG DISH</v>
      </c>
      <c r="E80" s="38"/>
      <c r="F80" s="38" t="str" cm="1">
        <f t="array" ref="F80">IFERROR(_xlfn.SINGLE(INDEX(Data!$A$1:E$816,_xlfn.AGGREGATE(15,6,((Data!$C$1:$C$816=F$6)/(Data!$C$1:$C$816=F$6))*ROW(Data!$C$1:$C$816),ROW(F80)-ROW(F$6)),1)),"")</f>
        <v>Women's Sports Network</v>
      </c>
      <c r="G80" s="38"/>
      <c r="H80" s="38" t="str" cm="1">
        <f t="array" ref="H80">IFERROR(_xlfn.SINGLE(INDEX(Data!$A$1:G$816,_xlfn.AGGREGATE(15,6,((Data!$C$1:$C$816=H$6)/(Data!$C$1:$C$816=H$6))*ROW(Data!$C$1:$C$816),ROW(H80)-ROW(H$6)),1)),"")</f>
        <v/>
      </c>
      <c r="I80" s="38"/>
      <c r="J80" s="38" t="str" cm="1">
        <f t="array" ref="J80">IFERROR(_xlfn.SINGLE(INDEX(Data!$A$1:W$816,_xlfn.AGGREGATE(15,6,((Data!$C$1:$C$816=J$6)/(Data!$C$1:$C$816=J$6))*ROW(Data!$C$1:$C$816),ROW(J80)-ROW(J$6)),1)),"")</f>
        <v>MagellanTV</v>
      </c>
      <c r="K80" s="38"/>
      <c r="L80" s="38" t="str" cm="1">
        <f t="array" ref="L80">IFERROR(_xlfn.SINGLE(INDEX(Data!$A$1:I$816,_xlfn.AGGREGATE(15,6,((Data!$C$1:$C$816=L$6)/(Data!$C$1:$C$816=L$6))*ROW(Data!$C$1:$C$816),ROW(L80)-ROW(L$6)),1)),"")</f>
        <v/>
      </c>
      <c r="M80" s="38"/>
      <c r="N80" s="38" t="str" cm="1">
        <f t="array" ref="N80">IFERROR(_xlfn.SINGLE(INDEX(Data!$A$1:Y$816,_xlfn.AGGREGATE(15,6,((Data!$C$1:$C$816=N$6)/(Data!$C$1:$C$816=N$6))*ROW(Data!$C$1:$C$816),ROW(N80)-ROW(N$6)),1)),"")</f>
        <v/>
      </c>
      <c r="O80" s="38"/>
      <c r="P80" s="38" t="str" cm="1">
        <f t="array" ref="P80">IFERROR(_xlfn.SINGLE(INDEX(Data!$A$1:L$816,_xlfn.AGGREGATE(15,6,((Data!$C$1:$C$816=P$6)/(Data!$C$1:$C$816=P$6))*ROW(Data!$C$1:$C$816),ROW(P80)-ROW(P$6)),1)),"")</f>
        <v/>
      </c>
      <c r="Q80" s="38"/>
      <c r="R80" s="38" t="str" cm="1">
        <f t="array" ref="R80">IFERROR(_xlfn.SINGLE(INDEX(Data!$A$1:M$816,_xlfn.AGGREGATE(15,6,((Data!$C$1:$C$816=R$6)/(Data!$C$1:$C$816=R$6))*ROW(Data!$C$1:$C$816),ROW(R80)-ROW(R$6)),1)),"")</f>
        <v/>
      </c>
      <c r="S80" s="38"/>
      <c r="T80" s="38" t="str" cm="1">
        <f t="array" ref="T80">IFERROR(_xlfn.SINGLE(INDEX(Data!$A$1:O$816,_xlfn.AGGREGATE(15,6,((Data!$C$1:$C$816=T$6)/(Data!$C$1:$C$816=T$6))*ROW(Data!$C$1:$C$816),ROW(T80)-ROW(T$6)),1)),"")</f>
        <v/>
      </c>
      <c r="U80" s="38"/>
      <c r="V80" s="38" t="str" cm="1">
        <f t="array" ref="V80">IFERROR(_xlfn.SINGLE(INDEX(Data!$A$1:Q$816,_xlfn.AGGREGATE(15,6,((Data!$C$1:$C$816=V$6)/(Data!$C$1:$C$816=V$6))*ROW(Data!$C$1:$C$816),ROW(V80)-ROW(V$6)),1)),"")</f>
        <v>Teleritmo</v>
      </c>
      <c r="W80" s="38"/>
      <c r="X80" s="38" t="str" cm="1">
        <f t="array" ref="X80">IFERROR(_xlfn.SINGLE(INDEX(Data!$A$1:S$816,_xlfn.AGGREGATE(15,6,((Data!$C$1:$C$816=X$6)/(Data!$C$1:$C$816=X$6))*ROW(Data!$C$1:$C$816),ROW(X80)-ROW(X$6)),1)),"")</f>
        <v/>
      </c>
      <c r="Y80" s="38"/>
      <c r="Z80" s="38" t="str" cm="1">
        <f t="array" ref="Z80">IFERROR(_xlfn.SINGLE(INDEX(Data!$A$1:U$816,_xlfn.AGGREGATE(15,6,((Data!$C$1:$C$816=Z$6)/(Data!$C$1:$C$816=Z$6))*ROW(Data!$C$1:$C$816),ROW(Z80)-ROW(Z$6)),1)),"")</f>
        <v/>
      </c>
    </row>
    <row r="81" spans="1:26" ht="24" x14ac:dyDescent="0.35">
      <c r="A81" s="38"/>
      <c r="B81" s="38" t="str" cm="1">
        <f t="array" ref="B81">IFERROR(_xlfn.SINGLE(INDEX(Data!A$1:$A$816,_xlfn.AGGREGATE(15,6,((Data!$C$1:$C$816=B$6)/(Data!$C$1:$C$816=B$6))*ROW(Data!$C$1:$C$816),ROW(B81)-ROW(B$6)),1)),"")</f>
        <v/>
      </c>
      <c r="C81" s="38"/>
      <c r="D81" s="38" t="str" cm="1">
        <f t="array" ref="D81">IFERROR(_xlfn.SINGLE(INDEX(Data!$A$1:C$816,_xlfn.AGGREGATE(15,6,((Data!$C$1:$C$816=D$6)/(Data!$C$1:$C$816=D$6))*ROW(Data!$C$1:$C$816),ROW(D81)-ROW(D$6)),1)),"")</f>
        <v>The Bob Ross Channel</v>
      </c>
      <c r="E81" s="38"/>
      <c r="F81" s="38" t="str" cm="1">
        <f t="array" ref="F81">IFERROR(_xlfn.SINGLE(INDEX(Data!$A$1:E$816,_xlfn.AGGREGATE(15,6,((Data!$C$1:$C$816=F$6)/(Data!$C$1:$C$816=F$6))*ROW(Data!$C$1:$C$816),ROW(F81)-ROW(F$6)),1)),"")</f>
        <v>World Fishing Network</v>
      </c>
      <c r="G81" s="38"/>
      <c r="H81" s="38" t="str" cm="1">
        <f t="array" ref="H81">IFERROR(_xlfn.SINGLE(INDEX(Data!$A$1:G$816,_xlfn.AGGREGATE(15,6,((Data!$C$1:$C$816=H$6)/(Data!$C$1:$C$816=H$6))*ROW(Data!$C$1:$C$816),ROW(H81)-ROW(H$6)),1)),"")</f>
        <v/>
      </c>
      <c r="I81" s="38"/>
      <c r="J81" s="38" t="str" cm="1">
        <f t="array" ref="J81">IFERROR(_xlfn.SINGLE(INDEX(Data!$A$1:W$816,_xlfn.AGGREGATE(15,6,((Data!$C$1:$C$816=J$6)/(Data!$C$1:$C$816=J$6))*ROW(Data!$C$1:$C$816),ROW(J81)-ROW(J$6)),1)),"")</f>
        <v>MeTV</v>
      </c>
      <c r="K81" s="38"/>
      <c r="L81" s="38" t="str" cm="1">
        <f t="array" ref="L81">IFERROR(_xlfn.SINGLE(INDEX(Data!$A$1:I$816,_xlfn.AGGREGATE(15,6,((Data!$C$1:$C$816=L$6)/(Data!$C$1:$C$816=L$6))*ROW(Data!$C$1:$C$816),ROW(L81)-ROW(L$6)),1)),"")</f>
        <v/>
      </c>
      <c r="M81" s="38"/>
      <c r="N81" s="38" t="str" cm="1">
        <f t="array" ref="N81">IFERROR(_xlfn.SINGLE(INDEX(Data!$A$1:Y$816,_xlfn.AGGREGATE(15,6,((Data!$C$1:$C$816=N$6)/(Data!$C$1:$C$816=N$6))*ROW(Data!$C$1:$C$816),ROW(N81)-ROW(N$6)),1)),"")</f>
        <v/>
      </c>
      <c r="O81" s="38"/>
      <c r="P81" s="38" t="str" cm="1">
        <f t="array" ref="P81">IFERROR(_xlfn.SINGLE(INDEX(Data!$A$1:L$816,_xlfn.AGGREGATE(15,6,((Data!$C$1:$C$816=P$6)/(Data!$C$1:$C$816=P$6))*ROW(Data!$C$1:$C$816),ROW(P81)-ROW(P$6)),1)),"")</f>
        <v/>
      </c>
      <c r="Q81" s="38"/>
      <c r="R81" s="38" t="str" cm="1">
        <f t="array" ref="R81">IFERROR(_xlfn.SINGLE(INDEX(Data!$A$1:M$816,_xlfn.AGGREGATE(15,6,((Data!$C$1:$C$816=R$6)/(Data!$C$1:$C$816=R$6))*ROW(Data!$C$1:$C$816),ROW(R81)-ROW(R$6)),1)),"")</f>
        <v/>
      </c>
      <c r="S81" s="38"/>
      <c r="T81" s="38" t="str" cm="1">
        <f t="array" ref="T81">IFERROR(_xlfn.SINGLE(INDEX(Data!$A$1:O$816,_xlfn.AGGREGATE(15,6,((Data!$C$1:$C$816=T$6)/(Data!$C$1:$C$816=T$6))*ROW(Data!$C$1:$C$816),ROW(T81)-ROW(T$6)),1)),"")</f>
        <v/>
      </c>
      <c r="U81" s="38"/>
      <c r="V81" s="38" t="str" cm="1">
        <f t="array" ref="V81">IFERROR(_xlfn.SINGLE(INDEX(Data!$A$1:Q$816,_xlfn.AGGREGATE(15,6,((Data!$C$1:$C$816=V$6)/(Data!$C$1:$C$816=V$6))*ROW(Data!$C$1:$C$816),ROW(V81)-ROW(V$6)),1)),"")</f>
        <v>Todo Noticias</v>
      </c>
      <c r="W81" s="38"/>
      <c r="X81" s="38" t="str" cm="1">
        <f t="array" ref="X81">IFERROR(_xlfn.SINGLE(INDEX(Data!$A$1:S$816,_xlfn.AGGREGATE(15,6,((Data!$C$1:$C$816=X$6)/(Data!$C$1:$C$816=X$6))*ROW(Data!$C$1:$C$816),ROW(X81)-ROW(X$6)),1)),"")</f>
        <v/>
      </c>
      <c r="Y81" s="38"/>
      <c r="Z81" s="38" t="str" cm="1">
        <f t="array" ref="Z81">IFERROR(_xlfn.SINGLE(INDEX(Data!$A$1:U$816,_xlfn.AGGREGATE(15,6,((Data!$C$1:$C$816=Z$6)/(Data!$C$1:$C$816=Z$6))*ROW(Data!$C$1:$C$816),ROW(Z81)-ROW(Z$6)),1)),"")</f>
        <v/>
      </c>
    </row>
    <row r="82" spans="1:26" ht="24" x14ac:dyDescent="0.35">
      <c r="A82" s="38"/>
      <c r="B82" s="38" t="str" cm="1">
        <f t="array" ref="B82">IFERROR(_xlfn.SINGLE(INDEX(Data!A$1:$A$816,_xlfn.AGGREGATE(15,6,((Data!$C$1:$C$816=B$6)/(Data!$C$1:$C$816=B$6))*ROW(Data!$C$1:$C$816),ROW(B82)-ROW(B$6)),1)),"")</f>
        <v/>
      </c>
      <c r="C82" s="38"/>
      <c r="D82" s="38" t="str" cm="1">
        <f t="array" ref="D82">IFERROR(_xlfn.SINGLE(INDEX(Data!$A$1:C$816,_xlfn.AGGREGATE(15,6,((Data!$C$1:$C$816=D$6)/(Data!$C$1:$C$816=D$6))*ROW(Data!$C$1:$C$816),ROW(D82)-ROW(D$6)),1)),"")</f>
        <v>The Pet Collective</v>
      </c>
      <c r="E82" s="38"/>
      <c r="F82" s="38" t="str" cm="1">
        <f t="array" ref="F82">IFERROR(_xlfn.SINGLE(INDEX(Data!$A$1:E$816,_xlfn.AGGREGATE(15,6,((Data!$C$1:$C$816=F$6)/(Data!$C$1:$C$816=F$6))*ROW(Data!$C$1:$C$816),ROW(F82)-ROW(F$6)),1)),"")</f>
        <v>World Poker Tour</v>
      </c>
      <c r="G82" s="38"/>
      <c r="H82" s="38" t="str" cm="1">
        <f t="array" ref="H82">IFERROR(_xlfn.SINGLE(INDEX(Data!$A$1:G$816,_xlfn.AGGREGATE(15,6,((Data!$C$1:$C$816=H$6)/(Data!$C$1:$C$816=H$6))*ROW(Data!$C$1:$C$816),ROW(H82)-ROW(H$6)),1)),"")</f>
        <v/>
      </c>
      <c r="I82" s="38"/>
      <c r="J82" s="38" t="str" cm="1">
        <f t="array" ref="J82">IFERROR(_xlfn.SINGLE(INDEX(Data!$A$1:W$816,_xlfn.AGGREGATE(15,6,((Data!$C$1:$C$816=J$6)/(Data!$C$1:$C$816=J$6))*ROW(Data!$C$1:$C$816),ROW(J82)-ROW(J$6)),1)),"")</f>
        <v>MhzChoice</v>
      </c>
      <c r="K82" s="38"/>
      <c r="L82" s="38" t="str" cm="1">
        <f t="array" ref="L82">IFERROR(_xlfn.SINGLE(INDEX(Data!$A$1:I$816,_xlfn.AGGREGATE(15,6,((Data!$C$1:$C$816=L$6)/(Data!$C$1:$C$816=L$6))*ROW(Data!$C$1:$C$816),ROW(L82)-ROW(L$6)),1)),"")</f>
        <v/>
      </c>
      <c r="M82" s="38"/>
      <c r="N82" s="38" t="str" cm="1">
        <f t="array" ref="N82">IFERROR(_xlfn.SINGLE(INDEX(Data!$A$1:Y$816,_xlfn.AGGREGATE(15,6,((Data!$C$1:$C$816=N$6)/(Data!$C$1:$C$816=N$6))*ROW(Data!$C$1:$C$816),ROW(N82)-ROW(N$6)),1)),"")</f>
        <v/>
      </c>
      <c r="O82" s="38"/>
      <c r="P82" s="38" t="str" cm="1">
        <f t="array" ref="P82">IFERROR(_xlfn.SINGLE(INDEX(Data!$A$1:L$816,_xlfn.AGGREGATE(15,6,((Data!$C$1:$C$816=P$6)/(Data!$C$1:$C$816=P$6))*ROW(Data!$C$1:$C$816),ROW(P82)-ROW(P$6)),1)),"")</f>
        <v/>
      </c>
      <c r="Q82" s="38"/>
      <c r="R82" s="38" t="str" cm="1">
        <f t="array" ref="R82">IFERROR(_xlfn.SINGLE(INDEX(Data!$A$1:M$816,_xlfn.AGGREGATE(15,6,((Data!$C$1:$C$816=R$6)/(Data!$C$1:$C$816=R$6))*ROW(Data!$C$1:$C$816),ROW(R82)-ROW(R$6)),1)),"")</f>
        <v/>
      </c>
      <c r="S82" s="38"/>
      <c r="T82" s="38" t="str" cm="1">
        <f t="array" ref="T82">IFERROR(_xlfn.SINGLE(INDEX(Data!$A$1:O$816,_xlfn.AGGREGATE(15,6,((Data!$C$1:$C$816=T$6)/(Data!$C$1:$C$816=T$6))*ROW(Data!$C$1:$C$816),ROW(T82)-ROW(T$6)),1)),"")</f>
        <v/>
      </c>
      <c r="U82" s="38"/>
      <c r="V82" s="38" t="str" cm="1">
        <f t="array" ref="V82">IFERROR(_xlfn.SINGLE(INDEX(Data!$A$1:Q$816,_xlfn.AGGREGATE(15,6,((Data!$C$1:$C$816=V$6)/(Data!$C$1:$C$816=V$6))*ROW(Data!$C$1:$C$816),ROW(V82)-ROW(V$6)),1)),"")</f>
        <v>Toon Goggles en Espanol</v>
      </c>
      <c r="W82" s="38"/>
      <c r="X82" s="38" t="str" cm="1">
        <f t="array" ref="X82">IFERROR(_xlfn.SINGLE(INDEX(Data!$A$1:S$816,_xlfn.AGGREGATE(15,6,((Data!$C$1:$C$816=X$6)/(Data!$C$1:$C$816=X$6))*ROW(Data!$C$1:$C$816),ROW(X82)-ROW(X$6)),1)),"")</f>
        <v/>
      </c>
      <c r="Y82" s="38"/>
      <c r="Z82" s="38" t="str" cm="1">
        <f t="array" ref="Z82">IFERROR(_xlfn.SINGLE(INDEX(Data!$A$1:U$816,_xlfn.AGGREGATE(15,6,((Data!$C$1:$C$816=Z$6)/(Data!$C$1:$C$816=Z$6))*ROW(Data!$C$1:$C$816),ROW(Z82)-ROW(Z$6)),1)),"")</f>
        <v/>
      </c>
    </row>
    <row r="83" spans="1:26" ht="24" x14ac:dyDescent="0.35">
      <c r="A83" s="38"/>
      <c r="B83" s="38" t="str" cm="1">
        <f t="array" ref="B83">IFERROR(_xlfn.SINGLE(INDEX(Data!A$1:$A$816,_xlfn.AGGREGATE(15,6,((Data!$C$1:$C$816=B$6)/(Data!$C$1:$C$816=B$6))*ROW(Data!$C$1:$C$816),ROW(B83)-ROW(B$6)),1)),"")</f>
        <v/>
      </c>
      <c r="C83" s="38"/>
      <c r="D83" s="38" t="str" cm="1">
        <f t="array" ref="D83">IFERROR(_xlfn.SINGLE(INDEX(Data!$A$1:C$816,_xlfn.AGGREGATE(15,6,((Data!$C$1:$C$816=D$6)/(Data!$C$1:$C$816=D$6))*ROW(Data!$C$1:$C$816),ROW(D83)-ROW(D$6)),1)),"")</f>
        <v>Thrillist</v>
      </c>
      <c r="E83" s="38"/>
      <c r="F83" s="38" t="str" cm="1">
        <f t="array" ref="F83">IFERROR(_xlfn.SINGLE(INDEX(Data!$A$1:E$816,_xlfn.AGGREGATE(15,6,((Data!$C$1:$C$816=F$6)/(Data!$C$1:$C$816=F$6))*ROW(Data!$C$1:$C$816),ROW(F83)-ROW(F$6)),1)),"")</f>
        <v>Zona Futbol</v>
      </c>
      <c r="G83" s="38"/>
      <c r="H83" s="38" t="str" cm="1">
        <f t="array" ref="H83">IFERROR(_xlfn.SINGLE(INDEX(Data!$A$1:G$816,_xlfn.AGGREGATE(15,6,((Data!$C$1:$C$816=H$6)/(Data!$C$1:$C$816=H$6))*ROW(Data!$C$1:$C$816),ROW(H83)-ROW(H$6)),1)),"")</f>
        <v/>
      </c>
      <c r="I83" s="38"/>
      <c r="J83" s="38" t="str" cm="1">
        <f t="array" ref="J83">IFERROR(_xlfn.SINGLE(INDEX(Data!$A$1:W$816,_xlfn.AGGREGATE(15,6,((Data!$C$1:$C$816=J$6)/(Data!$C$1:$C$816=J$6))*ROW(Data!$C$1:$C$816),ROW(J83)-ROW(J$6)),1)),"")</f>
        <v>Military History Channel</v>
      </c>
      <c r="K83" s="38"/>
      <c r="L83" s="38" t="str" cm="1">
        <f t="array" ref="L83">IFERROR(_xlfn.SINGLE(INDEX(Data!$A$1:I$816,_xlfn.AGGREGATE(15,6,((Data!$C$1:$C$816=L$6)/(Data!$C$1:$C$816=L$6))*ROW(Data!$C$1:$C$816),ROW(L83)-ROW(L$6)),1)),"")</f>
        <v/>
      </c>
      <c r="M83" s="38"/>
      <c r="N83" s="38" t="str" cm="1">
        <f t="array" ref="N83">IFERROR(_xlfn.SINGLE(INDEX(Data!$A$1:Y$816,_xlfn.AGGREGATE(15,6,((Data!$C$1:$C$816=N$6)/(Data!$C$1:$C$816=N$6))*ROW(Data!$C$1:$C$816),ROW(N83)-ROW(N$6)),1)),"")</f>
        <v/>
      </c>
      <c r="O83" s="38"/>
      <c r="P83" s="38" t="str" cm="1">
        <f t="array" ref="P83">IFERROR(_xlfn.SINGLE(INDEX(Data!$A$1:L$816,_xlfn.AGGREGATE(15,6,((Data!$C$1:$C$816=P$6)/(Data!$C$1:$C$816=P$6))*ROW(Data!$C$1:$C$816),ROW(P83)-ROW(P$6)),1)),"")</f>
        <v/>
      </c>
      <c r="Q83" s="38"/>
      <c r="R83" s="38" t="str" cm="1">
        <f t="array" ref="R83">IFERROR(_xlfn.SINGLE(INDEX(Data!$A$1:M$816,_xlfn.AGGREGATE(15,6,((Data!$C$1:$C$816=R$6)/(Data!$C$1:$C$816=R$6))*ROW(Data!$C$1:$C$816),ROW(R83)-ROW(R$6)),1)),"")</f>
        <v/>
      </c>
      <c r="S83" s="38"/>
      <c r="T83" s="38" t="str" cm="1">
        <f t="array" ref="T83">IFERROR(_xlfn.SINGLE(INDEX(Data!$A$1:O$816,_xlfn.AGGREGATE(15,6,((Data!$C$1:$C$816=T$6)/(Data!$C$1:$C$816=T$6))*ROW(Data!$C$1:$C$816),ROW(T83)-ROW(T$6)),1)),"")</f>
        <v/>
      </c>
      <c r="U83" s="38"/>
      <c r="V83" s="38" t="str" cm="1">
        <f t="array" ref="V83">IFERROR(_xlfn.SINGLE(INDEX(Data!$A$1:Q$816,_xlfn.AGGREGATE(15,6,((Data!$C$1:$C$816=V$6)/(Data!$C$1:$C$816=V$6))*ROW(Data!$C$1:$C$816),ROW(V83)-ROW(V$6)),1)),"")</f>
        <v>TUDN</v>
      </c>
      <c r="W83" s="38"/>
      <c r="X83" s="38" t="str" cm="1">
        <f t="array" ref="X83">IFERROR(_xlfn.SINGLE(INDEX(Data!$A$1:S$816,_xlfn.AGGREGATE(15,6,((Data!$C$1:$C$816=X$6)/(Data!$C$1:$C$816=X$6))*ROW(Data!$C$1:$C$816),ROW(X83)-ROW(X$6)),1)),"")</f>
        <v/>
      </c>
      <c r="Y83" s="38"/>
      <c r="Z83" s="38" t="str" cm="1">
        <f t="array" ref="Z83">IFERROR(_xlfn.SINGLE(INDEX(Data!$A$1:U$816,_xlfn.AGGREGATE(15,6,((Data!$C$1:$C$816=Z$6)/(Data!$C$1:$C$816=Z$6))*ROW(Data!$C$1:$C$816),ROW(Z83)-ROW(Z$6)),1)),"")</f>
        <v/>
      </c>
    </row>
    <row r="84" spans="1:26" x14ac:dyDescent="0.35">
      <c r="A84" s="38"/>
      <c r="B84" s="38" t="str" cm="1">
        <f t="array" ref="B84">IFERROR(_xlfn.SINGLE(INDEX(Data!A$1:$A$816,_xlfn.AGGREGATE(15,6,((Data!$C$1:$C$816=B$6)/(Data!$C$1:$C$816=B$6))*ROW(Data!$C$1:$C$816),ROW(B84)-ROW(B$6)),1)),"")</f>
        <v/>
      </c>
      <c r="C84" s="38"/>
      <c r="D84" s="38" t="str" cm="1">
        <f t="array" ref="D84">IFERROR(_xlfn.SINGLE(INDEX(Data!$A$1:C$816,_xlfn.AGGREGATE(15,6,((Data!$C$1:$C$816=D$6)/(Data!$C$1:$C$816=D$6))*ROW(Data!$C$1:$C$816),ROW(D84)-ROW(D$6)),1)),"")</f>
        <v>TLC</v>
      </c>
      <c r="E84" s="38"/>
      <c r="F84" s="38" t="str" cm="1">
        <f t="array" ref="F84">IFERROR(_xlfn.SINGLE(INDEX(Data!$A$1:E$816,_xlfn.AGGREGATE(15,6,((Data!$C$1:$C$816=F$6)/(Data!$C$1:$C$816=F$6))*ROW(Data!$C$1:$C$816),ROW(F84)-ROW(F$6)),1)),"")</f>
        <v/>
      </c>
      <c r="G84" s="38"/>
      <c r="H84" s="38" t="str" cm="1">
        <f t="array" ref="H84">IFERROR(_xlfn.SINGLE(INDEX(Data!$A$1:G$816,_xlfn.AGGREGATE(15,6,((Data!$C$1:$C$816=H$6)/(Data!$C$1:$C$816=H$6))*ROW(Data!$C$1:$C$816),ROW(H84)-ROW(H$6)),1)),"")</f>
        <v/>
      </c>
      <c r="I84" s="38"/>
      <c r="J84" s="38" t="str" cm="1">
        <f t="array" ref="J84">IFERROR(_xlfn.SINGLE(INDEX(Data!$A$1:W$816,_xlfn.AGGREGATE(15,6,((Data!$C$1:$C$816=J$6)/(Data!$C$1:$C$816=J$6))*ROW(Data!$C$1:$C$816),ROW(J84)-ROW(J$6)),1)),"")</f>
        <v>MOB TV</v>
      </c>
      <c r="K84" s="38"/>
      <c r="L84" s="38" t="str" cm="1">
        <f t="array" ref="L84">IFERROR(_xlfn.SINGLE(INDEX(Data!$A$1:I$816,_xlfn.AGGREGATE(15,6,((Data!$C$1:$C$816=L$6)/(Data!$C$1:$C$816=L$6))*ROW(Data!$C$1:$C$816),ROW(L84)-ROW(L$6)),1)),"")</f>
        <v/>
      </c>
      <c r="M84" s="38"/>
      <c r="N84" s="38" t="str" cm="1">
        <f t="array" ref="N84">IFERROR(_xlfn.SINGLE(INDEX(Data!$A$1:Y$816,_xlfn.AGGREGATE(15,6,((Data!$C$1:$C$816=N$6)/(Data!$C$1:$C$816=N$6))*ROW(Data!$C$1:$C$816),ROW(N84)-ROW(N$6)),1)),"")</f>
        <v/>
      </c>
      <c r="O84" s="38"/>
      <c r="P84" s="38" t="str" cm="1">
        <f t="array" ref="P84">IFERROR(_xlfn.SINGLE(INDEX(Data!$A$1:L$816,_xlfn.AGGREGATE(15,6,((Data!$C$1:$C$816=P$6)/(Data!$C$1:$C$816=P$6))*ROW(Data!$C$1:$C$816),ROW(P84)-ROW(P$6)),1)),"")</f>
        <v/>
      </c>
      <c r="Q84" s="38"/>
      <c r="R84" s="38" t="str" cm="1">
        <f t="array" ref="R84">IFERROR(_xlfn.SINGLE(INDEX(Data!$A$1:M$816,_xlfn.AGGREGATE(15,6,((Data!$C$1:$C$816=R$6)/(Data!$C$1:$C$816=R$6))*ROW(Data!$C$1:$C$816),ROW(R84)-ROW(R$6)),1)),"")</f>
        <v/>
      </c>
      <c r="S84" s="38"/>
      <c r="T84" s="38" t="str" cm="1">
        <f t="array" ref="T84">IFERROR(_xlfn.SINGLE(INDEX(Data!$A$1:O$816,_xlfn.AGGREGATE(15,6,((Data!$C$1:$C$816=T$6)/(Data!$C$1:$C$816=T$6))*ROW(Data!$C$1:$C$816),ROW(T84)-ROW(T$6)),1)),"")</f>
        <v/>
      </c>
      <c r="U84" s="38"/>
      <c r="V84" s="38" t="str" cm="1">
        <f t="array" ref="V84">IFERROR(_xlfn.SINGLE(INDEX(Data!$A$1:Q$816,_xlfn.AGGREGATE(15,6,((Data!$C$1:$C$816=V$6)/(Data!$C$1:$C$816=V$6))*ROW(Data!$C$1:$C$816),ROW(V84)-ROW(V$6)),1)),"")</f>
        <v>TUDNxtra n</v>
      </c>
      <c r="W84" s="38"/>
      <c r="X84" s="38" t="str" cm="1">
        <f t="array" ref="X84">IFERROR(_xlfn.SINGLE(INDEX(Data!$A$1:S$816,_xlfn.AGGREGATE(15,6,((Data!$C$1:$C$816=X$6)/(Data!$C$1:$C$816=X$6))*ROW(Data!$C$1:$C$816),ROW(X84)-ROW(X$6)),1)),"")</f>
        <v/>
      </c>
      <c r="Y84" s="38"/>
      <c r="Z84" s="38" t="str" cm="1">
        <f t="array" ref="Z84">IFERROR(_xlfn.SINGLE(INDEX(Data!$A$1:U$816,_xlfn.AGGREGATE(15,6,((Data!$C$1:$C$816=Z$6)/(Data!$C$1:$C$816=Z$6))*ROW(Data!$C$1:$C$816),ROW(Z84)-ROW(Z$6)),1)),"")</f>
        <v/>
      </c>
    </row>
    <row r="85" spans="1:26" ht="24" x14ac:dyDescent="0.35">
      <c r="A85" s="38"/>
      <c r="B85" s="38" t="str" cm="1">
        <f t="array" ref="B85">IFERROR(_xlfn.SINGLE(INDEX(Data!A$1:$A$816,_xlfn.AGGREGATE(15,6,((Data!$C$1:$C$816=B$6)/(Data!$C$1:$C$816=B$6))*ROW(Data!$C$1:$C$816),ROW(B85)-ROW(B$6)),1)),"")</f>
        <v/>
      </c>
      <c r="C85" s="38"/>
      <c r="D85" s="38" t="str" cm="1">
        <f t="array" ref="D85">IFERROR(_xlfn.SINGLE(INDEX(Data!$A$1:C$816,_xlfn.AGGREGATE(15,6,((Data!$C$1:$C$816=D$6)/(Data!$C$1:$C$816=D$6))*ROW(Data!$C$1:$C$816),ROW(D85)-ROW(D$6)),1)),"")</f>
        <v>Travel Channel</v>
      </c>
      <c r="E85" s="38"/>
      <c r="F85" s="38" t="str" cm="1">
        <f t="array" ref="F85">IFERROR(_xlfn.SINGLE(INDEX(Data!$A$1:E$816,_xlfn.AGGREGATE(15,6,((Data!$C$1:$C$816=F$6)/(Data!$C$1:$C$816=F$6))*ROW(Data!$C$1:$C$816),ROW(F85)-ROW(F$6)),1)),"")</f>
        <v/>
      </c>
      <c r="G85" s="38"/>
      <c r="H85" s="38" t="str" cm="1">
        <f t="array" ref="H85">IFERROR(_xlfn.SINGLE(INDEX(Data!$A$1:G$816,_xlfn.AGGREGATE(15,6,((Data!$C$1:$C$816=H$6)/(Data!$C$1:$C$816=H$6))*ROW(Data!$C$1:$C$816),ROW(H85)-ROW(H$6)),1)),"")</f>
        <v/>
      </c>
      <c r="I85" s="38"/>
      <c r="J85" s="38" t="str" cm="1">
        <f t="array" ref="J85">IFERROR(_xlfn.SINGLE(INDEX(Data!$A$1:W$816,_xlfn.AGGREGATE(15,6,((Data!$C$1:$C$816=J$6)/(Data!$C$1:$C$816=J$6))*ROW(Data!$C$1:$C$816),ROW(J85)-ROW(J$6)),1)),"")</f>
        <v>Monsters &amp; Nightmares</v>
      </c>
      <c r="K85" s="38"/>
      <c r="L85" s="38" t="str" cm="1">
        <f t="array" ref="L85">IFERROR(_xlfn.SINGLE(INDEX(Data!$A$1:I$816,_xlfn.AGGREGATE(15,6,((Data!$C$1:$C$816=L$6)/(Data!$C$1:$C$816=L$6))*ROW(Data!$C$1:$C$816),ROW(L85)-ROW(L$6)),1)),"")</f>
        <v/>
      </c>
      <c r="M85" s="38"/>
      <c r="N85" s="38" t="str" cm="1">
        <f t="array" ref="N85">IFERROR(_xlfn.SINGLE(INDEX(Data!$A$1:Y$816,_xlfn.AGGREGATE(15,6,((Data!$C$1:$C$816=N$6)/(Data!$C$1:$C$816=N$6))*ROW(Data!$C$1:$C$816),ROW(N85)-ROW(N$6)),1)),"")</f>
        <v/>
      </c>
      <c r="O85" s="38"/>
      <c r="P85" s="38" t="str" cm="1">
        <f t="array" ref="P85">IFERROR(_xlfn.SINGLE(INDEX(Data!$A$1:L$816,_xlfn.AGGREGATE(15,6,((Data!$C$1:$C$816=P$6)/(Data!$C$1:$C$816=P$6))*ROW(Data!$C$1:$C$816),ROW(P85)-ROW(P$6)),1)),"")</f>
        <v/>
      </c>
      <c r="Q85" s="38"/>
      <c r="R85" s="38" t="str" cm="1">
        <f t="array" ref="R85">IFERROR(_xlfn.SINGLE(INDEX(Data!$A$1:M$816,_xlfn.AGGREGATE(15,6,((Data!$C$1:$C$816=R$6)/(Data!$C$1:$C$816=R$6))*ROW(Data!$C$1:$C$816),ROW(R85)-ROW(R$6)),1)),"")</f>
        <v/>
      </c>
      <c r="S85" s="38"/>
      <c r="T85" s="38" t="str" cm="1">
        <f t="array" ref="T85">IFERROR(_xlfn.SINGLE(INDEX(Data!$A$1:O$816,_xlfn.AGGREGATE(15,6,((Data!$C$1:$C$816=T$6)/(Data!$C$1:$C$816=T$6))*ROW(Data!$C$1:$C$816),ROW(T85)-ROW(T$6)),1)),"")</f>
        <v/>
      </c>
      <c r="U85" s="38"/>
      <c r="V85" s="38" t="str" cm="1">
        <f t="array" ref="V85">IFERROR(_xlfn.SINGLE(INDEX(Data!$A$1:Q$816,_xlfn.AGGREGATE(15,6,((Data!$C$1:$C$816=V$6)/(Data!$C$1:$C$816=V$6))*ROW(Data!$C$1:$C$816),ROW(V85)-ROW(V$6)),1)),"")</f>
        <v>TV Chile</v>
      </c>
      <c r="W85" s="38"/>
      <c r="X85" s="38" t="str" cm="1">
        <f t="array" ref="X85">IFERROR(_xlfn.SINGLE(INDEX(Data!$A$1:S$816,_xlfn.AGGREGATE(15,6,((Data!$C$1:$C$816=X$6)/(Data!$C$1:$C$816=X$6))*ROW(Data!$C$1:$C$816),ROW(X85)-ROW(X$6)),1)),"")</f>
        <v/>
      </c>
      <c r="Y85" s="38"/>
      <c r="Z85" s="38" t="str" cm="1">
        <f t="array" ref="Z85">IFERROR(_xlfn.SINGLE(INDEX(Data!$A$1:U$816,_xlfn.AGGREGATE(15,6,((Data!$C$1:$C$816=Z$6)/(Data!$C$1:$C$816=Z$6))*ROW(Data!$C$1:$C$816),ROW(Z85)-ROW(Z$6)),1)),"")</f>
        <v/>
      </c>
    </row>
    <row r="86" spans="1:26" x14ac:dyDescent="0.35">
      <c r="A86" s="38"/>
      <c r="B86" s="38" t="str" cm="1">
        <f t="array" ref="B86">IFERROR(_xlfn.SINGLE(INDEX(Data!A$1:$A$816,_xlfn.AGGREGATE(15,6,((Data!$C$1:$C$816=B$6)/(Data!$C$1:$C$816=B$6))*ROW(Data!$C$1:$C$816),ROW(B86)-ROW(B$6)),1)),"")</f>
        <v/>
      </c>
      <c r="C86" s="38"/>
      <c r="D86" s="38" t="str" cm="1">
        <f t="array" ref="D86">IFERROR(_xlfn.SINGLE(INDEX(Data!$A$1:C$816,_xlfn.AGGREGATE(15,6,((Data!$C$1:$C$816=D$6)/(Data!$C$1:$C$816=D$6))*ROW(Data!$C$1:$C$816),ROW(D86)-ROW(D$6)),1)),"")</f>
        <v>TV One</v>
      </c>
      <c r="E86" s="38"/>
      <c r="F86" s="38" t="str" cm="1">
        <f t="array" ref="F86">IFERROR(_xlfn.SINGLE(INDEX(Data!$A$1:E$816,_xlfn.AGGREGATE(15,6,((Data!$C$1:$C$816=F$6)/(Data!$C$1:$C$816=F$6))*ROW(Data!$C$1:$C$816),ROW(F86)-ROW(F$6)),1)),"")</f>
        <v/>
      </c>
      <c r="G86" s="38"/>
      <c r="H86" s="38" t="str" cm="1">
        <f t="array" ref="H86">IFERROR(_xlfn.SINGLE(INDEX(Data!$A$1:G$816,_xlfn.AGGREGATE(15,6,((Data!$C$1:$C$816=H$6)/(Data!$C$1:$C$816=H$6))*ROW(Data!$C$1:$C$816),ROW(H86)-ROW(H$6)),1)),"")</f>
        <v/>
      </c>
      <c r="I86" s="38"/>
      <c r="J86" s="38" t="str" cm="1">
        <f t="array" ref="J86">IFERROR(_xlfn.SINGLE(INDEX(Data!$A$1:W$816,_xlfn.AGGREGATE(15,6,((Data!$C$1:$C$816=J$6)/(Data!$C$1:$C$816=J$6))*ROW(Data!$C$1:$C$816),ROW(J86)-ROW(J$6)),1)),"")</f>
        <v>MTV2</v>
      </c>
      <c r="K86" s="38"/>
      <c r="L86" s="38" t="str" cm="1">
        <f t="array" ref="L86">IFERROR(_xlfn.SINGLE(INDEX(Data!$A$1:I$816,_xlfn.AGGREGATE(15,6,((Data!$C$1:$C$816=L$6)/(Data!$C$1:$C$816=L$6))*ROW(Data!$C$1:$C$816),ROW(L86)-ROW(L$6)),1)),"")</f>
        <v/>
      </c>
      <c r="M86" s="38"/>
      <c r="N86" s="38" t="str" cm="1">
        <f t="array" ref="N86">IFERROR(_xlfn.SINGLE(INDEX(Data!$A$1:Y$816,_xlfn.AGGREGATE(15,6,((Data!$C$1:$C$816=N$6)/(Data!$C$1:$C$816=N$6))*ROW(Data!$C$1:$C$816),ROW(N86)-ROW(N$6)),1)),"")</f>
        <v/>
      </c>
      <c r="O86" s="38"/>
      <c r="P86" s="38" t="str" cm="1">
        <f t="array" ref="P86">IFERROR(_xlfn.SINGLE(INDEX(Data!$A$1:L$816,_xlfn.AGGREGATE(15,6,((Data!$C$1:$C$816=P$6)/(Data!$C$1:$C$816=P$6))*ROW(Data!$C$1:$C$816),ROW(P86)-ROW(P$6)),1)),"")</f>
        <v/>
      </c>
      <c r="Q86" s="38"/>
      <c r="R86" s="38" t="str" cm="1">
        <f t="array" ref="R86">IFERROR(_xlfn.SINGLE(INDEX(Data!$A$1:M$816,_xlfn.AGGREGATE(15,6,((Data!$C$1:$C$816=R$6)/(Data!$C$1:$C$816=R$6))*ROW(Data!$C$1:$C$816),ROW(R86)-ROW(R$6)),1)),"")</f>
        <v/>
      </c>
      <c r="S86" s="38"/>
      <c r="T86" s="38" t="str" cm="1">
        <f t="array" ref="T86">IFERROR(_xlfn.SINGLE(INDEX(Data!$A$1:O$816,_xlfn.AGGREGATE(15,6,((Data!$C$1:$C$816=T$6)/(Data!$C$1:$C$816=T$6))*ROW(Data!$C$1:$C$816),ROW(T86)-ROW(T$6)),1)),"")</f>
        <v/>
      </c>
      <c r="U86" s="38"/>
      <c r="V86" s="38" t="str" cm="1">
        <f t="array" ref="V86">IFERROR(_xlfn.SINGLE(INDEX(Data!$A$1:Q$816,_xlfn.AGGREGATE(15,6,((Data!$C$1:$C$816=V$6)/(Data!$C$1:$C$816=V$6))*ROW(Data!$C$1:$C$816),ROW(V86)-ROW(V$6)),1)),"")</f>
        <v>TV Dominicana</v>
      </c>
      <c r="W86" s="38"/>
      <c r="X86" s="38" t="str" cm="1">
        <f t="array" ref="X86">IFERROR(_xlfn.SINGLE(INDEX(Data!$A$1:S$816,_xlfn.AGGREGATE(15,6,((Data!$C$1:$C$816=X$6)/(Data!$C$1:$C$816=X$6))*ROW(Data!$C$1:$C$816),ROW(X86)-ROW(X$6)),1)),"")</f>
        <v/>
      </c>
      <c r="Y86" s="38"/>
      <c r="Z86" s="38" t="str" cm="1">
        <f t="array" ref="Z86">IFERROR(_xlfn.SINGLE(INDEX(Data!$A$1:U$816,_xlfn.AGGREGATE(15,6,((Data!$C$1:$C$816=Z$6)/(Data!$C$1:$C$816=Z$6))*ROW(Data!$C$1:$C$816),ROW(Z86)-ROW(Z$6)),1)),"")</f>
        <v/>
      </c>
    </row>
    <row r="87" spans="1:26" ht="24" x14ac:dyDescent="0.35">
      <c r="A87" s="38"/>
      <c r="B87" s="38" t="str" cm="1">
        <f t="array" ref="B87">IFERROR(_xlfn.SINGLE(INDEX(Data!A$1:$A$816,_xlfn.AGGREGATE(15,6,((Data!$C$1:$C$816=B$6)/(Data!$C$1:$C$816=B$6))*ROW(Data!$C$1:$C$816),ROW(B87)-ROW(B$6)),1)),"")</f>
        <v/>
      </c>
      <c r="C87" s="38"/>
      <c r="D87" s="38" t="str" cm="1">
        <f t="array" ref="D87">IFERROR(_xlfn.SINGLE(INDEX(Data!$A$1:C$816,_xlfn.AGGREGATE(15,6,((Data!$C$1:$C$816=D$6)/(Data!$C$1:$C$816=D$6))*ROW(Data!$C$1:$C$816),ROW(D87)-ROW(D$6)),1)),"")</f>
        <v>Vice</v>
      </c>
      <c r="E87" s="38"/>
      <c r="F87" s="38" t="str" cm="1">
        <f t="array" ref="F87">IFERROR(_xlfn.SINGLE(INDEX(Data!$A$1:E$816,_xlfn.AGGREGATE(15,6,((Data!$C$1:$C$816=F$6)/(Data!$C$1:$C$816=F$6))*ROW(Data!$C$1:$C$816),ROW(F87)-ROW(F$6)),1)),"")</f>
        <v/>
      </c>
      <c r="G87" s="38"/>
      <c r="H87" s="38" t="str" cm="1">
        <f t="array" ref="H87">IFERROR(_xlfn.SINGLE(INDEX(Data!$A$1:G$816,_xlfn.AGGREGATE(15,6,((Data!$C$1:$C$816=H$6)/(Data!$C$1:$C$816=H$6))*ROW(Data!$C$1:$C$816),ROW(H87)-ROW(H$6)),1)),"")</f>
        <v/>
      </c>
      <c r="I87" s="38"/>
      <c r="J87" s="38" t="str" cm="1">
        <f t="array" ref="J87">IFERROR(_xlfn.SINGLE(INDEX(Data!$A$1:W$816,_xlfn.AGGREGATE(15,6,((Data!$C$1:$C$816=J$6)/(Data!$C$1:$C$816=J$6))*ROW(Data!$C$1:$C$816),ROW(J87)-ROW(J$6)),1)),"")</f>
        <v>NASA TV</v>
      </c>
      <c r="K87" s="38"/>
      <c r="L87" s="38" t="str" cm="1">
        <f t="array" ref="L87">IFERROR(_xlfn.SINGLE(INDEX(Data!$A$1:I$816,_xlfn.AGGREGATE(15,6,((Data!$C$1:$C$816=L$6)/(Data!$C$1:$C$816=L$6))*ROW(Data!$C$1:$C$816),ROW(L87)-ROW(L$6)),1)),"")</f>
        <v/>
      </c>
      <c r="M87" s="38"/>
      <c r="N87" s="38" t="str" cm="1">
        <f t="array" ref="N87">IFERROR(_xlfn.SINGLE(INDEX(Data!$A$1:Y$816,_xlfn.AGGREGATE(15,6,((Data!$C$1:$C$816=N$6)/(Data!$C$1:$C$816=N$6))*ROW(Data!$C$1:$C$816),ROW(N87)-ROW(N$6)),1)),"")</f>
        <v/>
      </c>
      <c r="O87" s="38"/>
      <c r="P87" s="38" t="str" cm="1">
        <f t="array" ref="P87">IFERROR(_xlfn.SINGLE(INDEX(Data!$A$1:L$816,_xlfn.AGGREGATE(15,6,((Data!$C$1:$C$816=P$6)/(Data!$C$1:$C$816=P$6))*ROW(Data!$C$1:$C$816),ROW(P87)-ROW(P$6)),1)),"")</f>
        <v/>
      </c>
      <c r="Q87" s="38"/>
      <c r="R87" s="38" t="str" cm="1">
        <f t="array" ref="R87">IFERROR(_xlfn.SINGLE(INDEX(Data!$A$1:M$816,_xlfn.AGGREGATE(15,6,((Data!$C$1:$C$816=R$6)/(Data!$C$1:$C$816=R$6))*ROW(Data!$C$1:$C$816),ROW(R87)-ROW(R$6)),1)),"")</f>
        <v/>
      </c>
      <c r="S87" s="38"/>
      <c r="T87" s="38" t="str" cm="1">
        <f t="array" ref="T87">IFERROR(_xlfn.SINGLE(INDEX(Data!$A$1:O$816,_xlfn.AGGREGATE(15,6,((Data!$C$1:$C$816=T$6)/(Data!$C$1:$C$816=T$6))*ROW(Data!$C$1:$C$816),ROW(T87)-ROW(T$6)),1)),"")</f>
        <v/>
      </c>
      <c r="U87" s="38"/>
      <c r="V87" s="38" t="str" cm="1">
        <f t="array" ref="V87">IFERROR(_xlfn.SINGLE(INDEX(Data!$A$1:Q$816,_xlfn.AGGREGATE(15,6,((Data!$C$1:$C$816=V$6)/(Data!$C$1:$C$816=V$6))*ROW(Data!$C$1:$C$816),ROW(V87)-ROW(V$6)),1)),"")</f>
        <v>TV Española Internacional</v>
      </c>
      <c r="W87" s="38"/>
      <c r="X87" s="38" t="str" cm="1">
        <f t="array" ref="X87">IFERROR(_xlfn.SINGLE(INDEX(Data!$A$1:S$816,_xlfn.AGGREGATE(15,6,((Data!$C$1:$C$816=X$6)/(Data!$C$1:$C$816=X$6))*ROW(Data!$C$1:$C$816),ROW(X87)-ROW(X$6)),1)),"")</f>
        <v/>
      </c>
      <c r="Y87" s="38"/>
      <c r="Z87" s="38" t="str" cm="1">
        <f t="array" ref="Z87">IFERROR(_xlfn.SINGLE(INDEX(Data!$A$1:U$816,_xlfn.AGGREGATE(15,6,((Data!$C$1:$C$816=Z$6)/(Data!$C$1:$C$816=Z$6))*ROW(Data!$C$1:$C$816),ROW(Z87)-ROW(Z$6)),1)),"")</f>
        <v/>
      </c>
    </row>
    <row r="88" spans="1:26" ht="24" x14ac:dyDescent="0.35">
      <c r="A88" s="38"/>
      <c r="B88" s="38" t="str" cm="1">
        <f t="array" ref="B88">IFERROR(_xlfn.SINGLE(INDEX(Data!A$1:$A$816,_xlfn.AGGREGATE(15,6,((Data!$C$1:$C$816=B$6)/(Data!$C$1:$C$816=B$6))*ROW(Data!$C$1:$C$816),ROW(B88)-ROW(B$6)),1)),"")</f>
        <v/>
      </c>
      <c r="C88" s="38"/>
      <c r="D88" s="38" t="str" cm="1">
        <f t="array" ref="D88">IFERROR(_xlfn.SINGLE(INDEX(Data!$A$1:C$816,_xlfn.AGGREGATE(15,6,((Data!$C$1:$C$816=D$6)/(Data!$C$1:$C$816=D$6))*ROW(Data!$C$1:$C$816),ROW(D88)-ROW(D$6)),1)),"")</f>
        <v>Volty TV</v>
      </c>
      <c r="E88" s="38"/>
      <c r="F88" s="38" t="str" cm="1">
        <f t="array" ref="F88">IFERROR(_xlfn.SINGLE(INDEX(Data!$A$1:E$816,_xlfn.AGGREGATE(15,6,((Data!$C$1:$C$816=F$6)/(Data!$C$1:$C$816=F$6))*ROW(Data!$C$1:$C$816),ROW(F88)-ROW(F$6)),1)),"")</f>
        <v/>
      </c>
      <c r="G88" s="38"/>
      <c r="H88" s="38" t="str" cm="1">
        <f t="array" ref="H88">IFERROR(_xlfn.SINGLE(INDEX(Data!$A$1:G$816,_xlfn.AGGREGATE(15,6,((Data!$C$1:$C$816=H$6)/(Data!$C$1:$C$816=H$6))*ROW(Data!$C$1:$C$816),ROW(H88)-ROW(H$6)),1)),"")</f>
        <v/>
      </c>
      <c r="I88" s="38"/>
      <c r="J88" s="38" t="str" cm="1">
        <f t="array" ref="J88">IFERROR(_xlfn.SINGLE(INDEX(Data!$A$1:W$816,_xlfn.AGGREGATE(15,6,((Data!$C$1:$C$816=J$6)/(Data!$C$1:$C$816=J$6))*ROW(Data!$C$1:$C$816),ROW(J88)-ROW(J$6)),1)),"")</f>
        <v>National Geographic</v>
      </c>
      <c r="K88" s="38"/>
      <c r="L88" s="38" t="str" cm="1">
        <f t="array" ref="L88">IFERROR(_xlfn.SINGLE(INDEX(Data!$A$1:I$816,_xlfn.AGGREGATE(15,6,((Data!$C$1:$C$816=L$6)/(Data!$C$1:$C$816=L$6))*ROW(Data!$C$1:$C$816),ROW(L88)-ROW(L$6)),1)),"")</f>
        <v/>
      </c>
      <c r="M88" s="38"/>
      <c r="N88" s="38" t="str" cm="1">
        <f t="array" ref="N88">IFERROR(_xlfn.SINGLE(INDEX(Data!$A$1:Y$816,_xlfn.AGGREGATE(15,6,((Data!$C$1:$C$816=N$6)/(Data!$C$1:$C$816=N$6))*ROW(Data!$C$1:$C$816),ROW(N88)-ROW(N$6)),1)),"")</f>
        <v/>
      </c>
      <c r="O88" s="38"/>
      <c r="P88" s="38" t="str" cm="1">
        <f t="array" ref="P88">IFERROR(_xlfn.SINGLE(INDEX(Data!$A$1:L$816,_xlfn.AGGREGATE(15,6,((Data!$C$1:$C$816=P$6)/(Data!$C$1:$C$816=P$6))*ROW(Data!$C$1:$C$816),ROW(P88)-ROW(P$6)),1)),"")</f>
        <v/>
      </c>
      <c r="Q88" s="38"/>
      <c r="R88" s="38" t="str" cm="1">
        <f t="array" ref="R88">IFERROR(_xlfn.SINGLE(INDEX(Data!$A$1:M$816,_xlfn.AGGREGATE(15,6,((Data!$C$1:$C$816=R$6)/(Data!$C$1:$C$816=R$6))*ROW(Data!$C$1:$C$816),ROW(R88)-ROW(R$6)),1)),"")</f>
        <v/>
      </c>
      <c r="S88" s="38"/>
      <c r="T88" s="38" t="str" cm="1">
        <f t="array" ref="T88">IFERROR(_xlfn.SINGLE(INDEX(Data!$A$1:O$816,_xlfn.AGGREGATE(15,6,((Data!$C$1:$C$816=T$6)/(Data!$C$1:$C$816=T$6))*ROW(Data!$C$1:$C$816),ROW(T88)-ROW(T$6)),1)),"")</f>
        <v/>
      </c>
      <c r="U88" s="38"/>
      <c r="V88" s="38" t="str" cm="1">
        <f t="array" ref="V88">IFERROR(_xlfn.SINGLE(INDEX(Data!$A$1:Q$816,_xlfn.AGGREGATE(15,6,((Data!$C$1:$C$816=V$6)/(Data!$C$1:$C$816=V$6))*ROW(Data!$C$1:$C$816),ROW(V88)-ROW(V$6)),1)),"")</f>
        <v>TVE</v>
      </c>
      <c r="W88" s="38"/>
      <c r="X88" s="38" t="str" cm="1">
        <f t="array" ref="X88">IFERROR(_xlfn.SINGLE(INDEX(Data!$A$1:S$816,_xlfn.AGGREGATE(15,6,((Data!$C$1:$C$816=X$6)/(Data!$C$1:$C$816=X$6))*ROW(Data!$C$1:$C$816),ROW(X88)-ROW(X$6)),1)),"")</f>
        <v/>
      </c>
      <c r="Y88" s="38"/>
      <c r="Z88" s="38" t="str" cm="1">
        <f t="array" ref="Z88">IFERROR(_xlfn.SINGLE(INDEX(Data!$A$1:U$816,_xlfn.AGGREGATE(15,6,((Data!$C$1:$C$816=Z$6)/(Data!$C$1:$C$816=Z$6))*ROW(Data!$C$1:$C$816),ROW(Z88)-ROW(Z$6)),1)),"")</f>
        <v/>
      </c>
    </row>
    <row r="89" spans="1:26" x14ac:dyDescent="0.35">
      <c r="A89" s="38"/>
      <c r="B89" s="38" t="str" cm="1">
        <f t="array" ref="B89">IFERROR(_xlfn.SINGLE(INDEX(Data!A$1:$A$816,_xlfn.AGGREGATE(15,6,((Data!$C$1:$C$816=B$6)/(Data!$C$1:$C$816=B$6))*ROW(Data!$C$1:$C$816),ROW(B89)-ROW(B$6)),1)),"")</f>
        <v/>
      </c>
      <c r="C89" s="38"/>
      <c r="D89" s="38" t="str" cm="1">
        <f t="array" ref="D89">IFERROR(_xlfn.SINGLE(INDEX(Data!$A$1:C$816,_xlfn.AGGREGATE(15,6,((Data!$C$1:$C$816=D$6)/(Data!$C$1:$C$816=D$6))*ROW(Data!$C$1:$C$816),ROW(D89)-ROW(D$6)),1)),"")</f>
        <v>Waypoint</v>
      </c>
      <c r="E89" s="38"/>
      <c r="F89" s="38" t="str" cm="1">
        <f t="array" ref="F89">IFERROR(_xlfn.SINGLE(INDEX(Data!$A$1:E$816,_xlfn.AGGREGATE(15,6,((Data!$C$1:$C$816=F$6)/(Data!$C$1:$C$816=F$6))*ROW(Data!$C$1:$C$816),ROW(F89)-ROW(F$6)),1)),"")</f>
        <v/>
      </c>
      <c r="G89" s="38"/>
      <c r="H89" s="38" t="str" cm="1">
        <f t="array" ref="H89">IFERROR(_xlfn.SINGLE(INDEX(Data!$A$1:G$816,_xlfn.AGGREGATE(15,6,((Data!$C$1:$C$816=H$6)/(Data!$C$1:$C$816=H$6))*ROW(Data!$C$1:$C$816),ROW(H89)-ROW(H$6)),1)),"")</f>
        <v/>
      </c>
      <c r="I89" s="38"/>
      <c r="J89" s="38" t="str" cm="1">
        <f t="array" ref="J89">IFERROR(_xlfn.SINGLE(INDEX(Data!$A$1:W$816,_xlfn.AGGREGATE(15,6,((Data!$C$1:$C$816=J$6)/(Data!$C$1:$C$816=J$6))*ROW(Data!$C$1:$C$816),ROW(J89)-ROW(J$6)),1)),"")</f>
        <v>Nosey</v>
      </c>
      <c r="K89" s="38"/>
      <c r="L89" s="38" t="str" cm="1">
        <f t="array" ref="L89">IFERROR(_xlfn.SINGLE(INDEX(Data!$A$1:I$816,_xlfn.AGGREGATE(15,6,((Data!$C$1:$C$816=L$6)/(Data!$C$1:$C$816=L$6))*ROW(Data!$C$1:$C$816),ROW(L89)-ROW(L$6)),1)),"")</f>
        <v/>
      </c>
      <c r="M89" s="38"/>
      <c r="N89" s="38" t="str" cm="1">
        <f t="array" ref="N89">IFERROR(_xlfn.SINGLE(INDEX(Data!$A$1:Y$816,_xlfn.AGGREGATE(15,6,((Data!$C$1:$C$816=N$6)/(Data!$C$1:$C$816=N$6))*ROW(Data!$C$1:$C$816),ROW(N89)-ROW(N$6)),1)),"")</f>
        <v/>
      </c>
      <c r="O89" s="38"/>
      <c r="P89" s="38" t="str" cm="1">
        <f t="array" ref="P89">IFERROR(_xlfn.SINGLE(INDEX(Data!$A$1:L$816,_xlfn.AGGREGATE(15,6,((Data!$C$1:$C$816=P$6)/(Data!$C$1:$C$816=P$6))*ROW(Data!$C$1:$C$816),ROW(P89)-ROW(P$6)),1)),"")</f>
        <v/>
      </c>
      <c r="Q89" s="38"/>
      <c r="R89" s="38" t="str" cm="1">
        <f t="array" ref="R89">IFERROR(_xlfn.SINGLE(INDEX(Data!$A$1:M$816,_xlfn.AGGREGATE(15,6,((Data!$C$1:$C$816=R$6)/(Data!$C$1:$C$816=R$6))*ROW(Data!$C$1:$C$816),ROW(R89)-ROW(R$6)),1)),"")</f>
        <v/>
      </c>
      <c r="S89" s="38"/>
      <c r="T89" s="38" t="str" cm="1">
        <f t="array" ref="T89">IFERROR(_xlfn.SINGLE(INDEX(Data!$A$1:O$816,_xlfn.AGGREGATE(15,6,((Data!$C$1:$C$816=T$6)/(Data!$C$1:$C$816=T$6))*ROW(Data!$C$1:$C$816),ROW(T89)-ROW(T$6)),1)),"")</f>
        <v/>
      </c>
      <c r="U89" s="38"/>
      <c r="V89" s="38" t="str" cm="1">
        <f t="array" ref="V89">IFERROR(_xlfn.SINGLE(INDEX(Data!$A$1:Q$816,_xlfn.AGGREGATE(15,6,((Data!$C$1:$C$816=V$6)/(Data!$C$1:$C$816=V$6))*ROW(Data!$C$1:$C$816),ROW(V89)-ROW(V$6)),1)),"")</f>
        <v>Unimas</v>
      </c>
      <c r="W89" s="38"/>
      <c r="X89" s="38" t="str" cm="1">
        <f t="array" ref="X89">IFERROR(_xlfn.SINGLE(INDEX(Data!$A$1:S$816,_xlfn.AGGREGATE(15,6,((Data!$C$1:$C$816=X$6)/(Data!$C$1:$C$816=X$6))*ROW(Data!$C$1:$C$816),ROW(X89)-ROW(X$6)),1)),"")</f>
        <v/>
      </c>
      <c r="Y89" s="38"/>
      <c r="Z89" s="38" t="str" cm="1">
        <f t="array" ref="Z89">IFERROR(_xlfn.SINGLE(INDEX(Data!$A$1:U$816,_xlfn.AGGREGATE(15,6,((Data!$C$1:$C$816=Z$6)/(Data!$C$1:$C$816=Z$6))*ROW(Data!$C$1:$C$816),ROW(Z89)-ROW(Z$6)),1)),"")</f>
        <v/>
      </c>
    </row>
    <row r="90" spans="1:26" ht="24" x14ac:dyDescent="0.35">
      <c r="A90" s="38"/>
      <c r="B90" s="38" t="str" cm="1">
        <f t="array" ref="B90">IFERROR(_xlfn.SINGLE(INDEX(Data!A$1:$A$816,_xlfn.AGGREGATE(15,6,((Data!$C$1:$C$816=B$6)/(Data!$C$1:$C$816=B$6))*ROW(Data!$C$1:$C$816),ROW(B90)-ROW(B$6)),1)),"")</f>
        <v/>
      </c>
      <c r="C90" s="38"/>
      <c r="D90" s="38" t="str" cm="1">
        <f t="array" ref="D90">IFERROR(_xlfn.SINGLE(INDEX(Data!$A$1:C$816,_xlfn.AGGREGATE(15,6,((Data!$C$1:$C$816=D$6)/(Data!$C$1:$C$816=D$6))*ROW(Data!$C$1:$C$816),ROW(D90)-ROW(D$6)),1)),"")</f>
        <v>We TV</v>
      </c>
      <c r="E90" s="38"/>
      <c r="F90" s="38" t="str" cm="1">
        <f t="array" ref="F90">IFERROR(_xlfn.SINGLE(INDEX(Data!$A$1:E$816,_xlfn.AGGREGATE(15,6,((Data!$C$1:$C$816=F$6)/(Data!$C$1:$C$816=F$6))*ROW(Data!$C$1:$C$816),ROW(F90)-ROW(F$6)),1)),"")</f>
        <v/>
      </c>
      <c r="G90" s="38"/>
      <c r="H90" s="38" t="str" cm="1">
        <f t="array" ref="H90">IFERROR(_xlfn.SINGLE(INDEX(Data!$A$1:G$816,_xlfn.AGGREGATE(15,6,((Data!$C$1:$C$816=H$6)/(Data!$C$1:$C$816=H$6))*ROW(Data!$C$1:$C$816),ROW(H90)-ROW(H$6)),1)),"")</f>
        <v/>
      </c>
      <c r="I90" s="38"/>
      <c r="J90" s="38" t="str" cm="1">
        <f t="array" ref="J90">IFERROR(_xlfn.SINGLE(INDEX(Data!$A$1:W$816,_xlfn.AGGREGATE(15,6,((Data!$C$1:$C$816=J$6)/(Data!$C$1:$C$816=J$6))*ROW(Data!$C$1:$C$816),ROW(J90)-ROW(J$6)),1)),"")</f>
        <v>Paramount Network</v>
      </c>
      <c r="K90" s="38"/>
      <c r="L90" s="38" t="str" cm="1">
        <f t="array" ref="L90">IFERROR(_xlfn.SINGLE(INDEX(Data!$A$1:I$816,_xlfn.AGGREGATE(15,6,((Data!$C$1:$C$816=L$6)/(Data!$C$1:$C$816=L$6))*ROW(Data!$C$1:$C$816),ROW(L90)-ROW(L$6)),1)),"")</f>
        <v/>
      </c>
      <c r="M90" s="38"/>
      <c r="N90" s="38" t="str" cm="1">
        <f t="array" ref="N90">IFERROR(_xlfn.SINGLE(INDEX(Data!$A$1:Y$816,_xlfn.AGGREGATE(15,6,((Data!$C$1:$C$816=N$6)/(Data!$C$1:$C$816=N$6))*ROW(Data!$C$1:$C$816),ROW(N90)-ROW(N$6)),1)),"")</f>
        <v/>
      </c>
      <c r="O90" s="38"/>
      <c r="P90" s="38" t="str" cm="1">
        <f t="array" ref="P90">IFERROR(_xlfn.SINGLE(INDEX(Data!$A$1:L$816,_xlfn.AGGREGATE(15,6,((Data!$C$1:$C$816=P$6)/(Data!$C$1:$C$816=P$6))*ROW(Data!$C$1:$C$816),ROW(P90)-ROW(P$6)),1)),"")</f>
        <v/>
      </c>
      <c r="Q90" s="38"/>
      <c r="R90" s="38" t="str" cm="1">
        <f t="array" ref="R90">IFERROR(_xlfn.SINGLE(INDEX(Data!$A$1:M$816,_xlfn.AGGREGATE(15,6,((Data!$C$1:$C$816=R$6)/(Data!$C$1:$C$816=R$6))*ROW(Data!$C$1:$C$816),ROW(R90)-ROW(R$6)),1)),"")</f>
        <v/>
      </c>
      <c r="S90" s="38"/>
      <c r="T90" s="38" t="str" cm="1">
        <f t="array" ref="T90">IFERROR(_xlfn.SINGLE(INDEX(Data!$A$1:O$816,_xlfn.AGGREGATE(15,6,((Data!$C$1:$C$816=T$6)/(Data!$C$1:$C$816=T$6))*ROW(Data!$C$1:$C$816),ROW(T90)-ROW(T$6)),1)),"")</f>
        <v/>
      </c>
      <c r="U90" s="38"/>
      <c r="V90" s="38" t="str" cm="1">
        <f t="array" ref="V90">IFERROR(_xlfn.SINGLE(INDEX(Data!$A$1:Q$816,_xlfn.AGGREGATE(15,6,((Data!$C$1:$C$816=V$6)/(Data!$C$1:$C$816=V$6))*ROW(Data!$C$1:$C$816),ROW(V90)-ROW(V$6)),1)),"")</f>
        <v>Universo</v>
      </c>
      <c r="W90" s="38"/>
      <c r="X90" s="38" t="str" cm="1">
        <f t="array" ref="X90">IFERROR(_xlfn.SINGLE(INDEX(Data!$A$1:S$816,_xlfn.AGGREGATE(15,6,((Data!$C$1:$C$816=X$6)/(Data!$C$1:$C$816=X$6))*ROW(Data!$C$1:$C$816),ROW(X90)-ROW(X$6)),1)),"")</f>
        <v/>
      </c>
      <c r="Y90" s="38"/>
      <c r="Z90" s="38" t="str" cm="1">
        <f t="array" ref="Z90">IFERROR(_xlfn.SINGLE(INDEX(Data!$A$1:U$816,_xlfn.AGGREGATE(15,6,((Data!$C$1:$C$816=Z$6)/(Data!$C$1:$C$816=Z$6))*ROW(Data!$C$1:$C$816),ROW(Z90)-ROW(Z$6)),1)),"")</f>
        <v/>
      </c>
    </row>
    <row r="91" spans="1:26" ht="24" x14ac:dyDescent="0.35">
      <c r="A91" s="38"/>
      <c r="B91" s="38" t="str" cm="1">
        <f t="array" ref="B91">IFERROR(_xlfn.SINGLE(INDEX(Data!A$1:$A$816,_xlfn.AGGREGATE(15,6,((Data!$C$1:$C$816=B$6)/(Data!$C$1:$C$816=B$6))*ROW(Data!$C$1:$C$816),ROW(B91)-ROW(B$6)),1)),"")</f>
        <v/>
      </c>
      <c r="C91" s="38"/>
      <c r="D91" s="38" t="str" cm="1">
        <f t="array" ref="D91">IFERROR(_xlfn.SINGLE(INDEX(Data!$A$1:C$816,_xlfn.AGGREGATE(15,6,((Data!$C$1:$C$816=D$6)/(Data!$C$1:$C$816=D$6))*ROW(Data!$C$1:$C$816),ROW(D91)-ROW(D$6)),1)),"")</f>
        <v/>
      </c>
      <c r="E91" s="38"/>
      <c r="F91" s="38" t="str" cm="1">
        <f t="array" ref="F91">IFERROR(_xlfn.SINGLE(INDEX(Data!$A$1:E$816,_xlfn.AGGREGATE(15,6,((Data!$C$1:$C$816=F$6)/(Data!$C$1:$C$816=F$6))*ROW(Data!$C$1:$C$816),ROW(F91)-ROW(F$6)),1)),"")</f>
        <v/>
      </c>
      <c r="G91" s="38"/>
      <c r="H91" s="38" t="str" cm="1">
        <f t="array" ref="H91">IFERROR(_xlfn.SINGLE(INDEX(Data!$A$1:G$816,_xlfn.AGGREGATE(15,6,((Data!$C$1:$C$816=H$6)/(Data!$C$1:$C$816=H$6))*ROW(Data!$C$1:$C$816),ROW(H91)-ROW(H$6)),1)),"")</f>
        <v/>
      </c>
      <c r="I91" s="38"/>
      <c r="J91" s="38" t="str" cm="1">
        <f t="array" ref="J91">IFERROR(_xlfn.SINGLE(INDEX(Data!$A$1:W$816,_xlfn.AGGREGATE(15,6,((Data!$C$1:$C$816=J$6)/(Data!$C$1:$C$816=J$6))*ROW(Data!$C$1:$C$816),ROW(J91)-ROW(J$6)),1)),"")</f>
        <v>People Are Awesome</v>
      </c>
      <c r="K91" s="38"/>
      <c r="L91" s="38" t="str" cm="1">
        <f t="array" ref="L91">IFERROR(_xlfn.SINGLE(INDEX(Data!$A$1:I$816,_xlfn.AGGREGATE(15,6,((Data!$C$1:$C$816=L$6)/(Data!$C$1:$C$816=L$6))*ROW(Data!$C$1:$C$816),ROW(L91)-ROW(L$6)),1)),"")</f>
        <v/>
      </c>
      <c r="M91" s="38"/>
      <c r="N91" s="38" t="str" cm="1">
        <f t="array" ref="N91">IFERROR(_xlfn.SINGLE(INDEX(Data!$A$1:Y$816,_xlfn.AGGREGATE(15,6,((Data!$C$1:$C$816=N$6)/(Data!$C$1:$C$816=N$6))*ROW(Data!$C$1:$C$816),ROW(N91)-ROW(N$6)),1)),"")</f>
        <v/>
      </c>
      <c r="O91" s="38"/>
      <c r="P91" s="38" t="str" cm="1">
        <f t="array" ref="P91">IFERROR(_xlfn.SINGLE(INDEX(Data!$A$1:L$816,_xlfn.AGGREGATE(15,6,((Data!$C$1:$C$816=P$6)/(Data!$C$1:$C$816=P$6))*ROW(Data!$C$1:$C$816),ROW(P91)-ROW(P$6)),1)),"")</f>
        <v/>
      </c>
      <c r="Q91" s="38"/>
      <c r="R91" s="38" t="str" cm="1">
        <f t="array" ref="R91">IFERROR(_xlfn.SINGLE(INDEX(Data!$A$1:M$816,_xlfn.AGGREGATE(15,6,((Data!$C$1:$C$816=R$6)/(Data!$C$1:$C$816=R$6))*ROW(Data!$C$1:$C$816),ROW(R91)-ROW(R$6)),1)),"")</f>
        <v/>
      </c>
      <c r="S91" s="38"/>
      <c r="T91" s="38" t="str" cm="1">
        <f t="array" ref="T91">IFERROR(_xlfn.SINGLE(INDEX(Data!$A$1:O$816,_xlfn.AGGREGATE(15,6,((Data!$C$1:$C$816=T$6)/(Data!$C$1:$C$816=T$6))*ROW(Data!$C$1:$C$816),ROW(T91)-ROW(T$6)),1)),"")</f>
        <v/>
      </c>
      <c r="U91" s="38"/>
      <c r="V91" s="38" t="str" cm="1">
        <f t="array" ref="V91">IFERROR(_xlfn.SINGLE(INDEX(Data!$A$1:Q$816,_xlfn.AGGREGATE(15,6,((Data!$C$1:$C$816=V$6)/(Data!$C$1:$C$816=V$6))*ROW(Data!$C$1:$C$816),ROW(V91)-ROW(V$6)),1)),"")</f>
        <v>Univision</v>
      </c>
      <c r="W91" s="38"/>
      <c r="X91" s="38" t="str" cm="1">
        <f t="array" ref="X91">IFERROR(_xlfn.SINGLE(INDEX(Data!$A$1:S$816,_xlfn.AGGREGATE(15,6,((Data!$C$1:$C$816=X$6)/(Data!$C$1:$C$816=X$6))*ROW(Data!$C$1:$C$816),ROW(X91)-ROW(X$6)),1)),"")</f>
        <v/>
      </c>
      <c r="Y91" s="38"/>
      <c r="Z91" s="38" t="str" cm="1">
        <f t="array" ref="Z91">IFERROR(_xlfn.SINGLE(INDEX(Data!$A$1:U$816,_xlfn.AGGREGATE(15,6,((Data!$C$1:$C$816=Z$6)/(Data!$C$1:$C$816=Z$6))*ROW(Data!$C$1:$C$816),ROW(Z91)-ROW(Z$6)),1)),"")</f>
        <v/>
      </c>
    </row>
    <row r="92" spans="1:26" x14ac:dyDescent="0.35">
      <c r="A92" s="38"/>
      <c r="B92" s="38" t="str" cm="1">
        <f t="array" ref="B92">IFERROR(_xlfn.SINGLE(INDEX(Data!A$1:$A$816,_xlfn.AGGREGATE(15,6,((Data!$C$1:$C$816=B$6)/(Data!$C$1:$C$816=B$6))*ROW(Data!$C$1:$C$816),ROW(B92)-ROW(B$6)),1)),"")</f>
        <v/>
      </c>
      <c r="C92" s="38"/>
      <c r="D92" s="38" t="str" cm="1">
        <f t="array" ref="D92">IFERROR(_xlfn.SINGLE(INDEX(Data!$A$1:C$816,_xlfn.AGGREGATE(15,6,((Data!$C$1:$C$816=D$6)/(Data!$C$1:$C$816=D$6))*ROW(Data!$C$1:$C$816),ROW(D92)-ROW(D$6)),1)),"")</f>
        <v/>
      </c>
      <c r="E92" s="38"/>
      <c r="F92" s="38" t="str" cm="1">
        <f t="array" ref="F92">IFERROR(_xlfn.SINGLE(INDEX(Data!$A$1:E$816,_xlfn.AGGREGATE(15,6,((Data!$C$1:$C$816=F$6)/(Data!$C$1:$C$816=F$6))*ROW(Data!$C$1:$C$816),ROW(F92)-ROW(F$6)),1)),"")</f>
        <v/>
      </c>
      <c r="G92" s="38"/>
      <c r="H92" s="38" t="str" cm="1">
        <f t="array" ref="H92">IFERROR(_xlfn.SINGLE(INDEX(Data!$A$1:G$816,_xlfn.AGGREGATE(15,6,((Data!$C$1:$C$816=H$6)/(Data!$C$1:$C$816=H$6))*ROW(Data!$C$1:$C$816),ROW(H92)-ROW(H$6)),1)),"")</f>
        <v/>
      </c>
      <c r="I92" s="38"/>
      <c r="J92" s="38" t="str" cm="1">
        <f t="array" ref="J92">IFERROR(_xlfn.SINGLE(INDEX(Data!$A$1:W$816,_xlfn.AGGREGATE(15,6,((Data!$C$1:$C$816=J$6)/(Data!$C$1:$C$816=J$6))*ROW(Data!$C$1:$C$816),ROW(J92)-ROW(J$6)),1)),"")</f>
        <v>PlayersTV</v>
      </c>
      <c r="K92" s="38"/>
      <c r="L92" s="38" t="str" cm="1">
        <f t="array" ref="L92">IFERROR(_xlfn.SINGLE(INDEX(Data!$A$1:I$816,_xlfn.AGGREGATE(15,6,((Data!$C$1:$C$816=L$6)/(Data!$C$1:$C$816=L$6))*ROW(Data!$C$1:$C$816),ROW(L92)-ROW(L$6)),1)),"")</f>
        <v/>
      </c>
      <c r="M92" s="38"/>
      <c r="N92" s="38" t="str" cm="1">
        <f t="array" ref="N92">IFERROR(_xlfn.SINGLE(INDEX(Data!$A$1:Y$816,_xlfn.AGGREGATE(15,6,((Data!$C$1:$C$816=N$6)/(Data!$C$1:$C$816=N$6))*ROW(Data!$C$1:$C$816),ROW(N92)-ROW(N$6)),1)),"")</f>
        <v/>
      </c>
      <c r="O92" s="38"/>
      <c r="P92" s="38" t="str" cm="1">
        <f t="array" ref="P92">IFERROR(_xlfn.SINGLE(INDEX(Data!$A$1:L$816,_xlfn.AGGREGATE(15,6,((Data!$C$1:$C$816=P$6)/(Data!$C$1:$C$816=P$6))*ROW(Data!$C$1:$C$816),ROW(P92)-ROW(P$6)),1)),"")</f>
        <v/>
      </c>
      <c r="Q92" s="38"/>
      <c r="R92" s="38" t="str" cm="1">
        <f t="array" ref="R92">IFERROR(_xlfn.SINGLE(INDEX(Data!$A$1:M$816,_xlfn.AGGREGATE(15,6,((Data!$C$1:$C$816=R$6)/(Data!$C$1:$C$816=R$6))*ROW(Data!$C$1:$C$816),ROW(R92)-ROW(R$6)),1)),"")</f>
        <v/>
      </c>
      <c r="S92" s="38"/>
      <c r="T92" s="38" t="str" cm="1">
        <f t="array" ref="T92">IFERROR(_xlfn.SINGLE(INDEX(Data!$A$1:O$816,_xlfn.AGGREGATE(15,6,((Data!$C$1:$C$816=T$6)/(Data!$C$1:$C$816=T$6))*ROW(Data!$C$1:$C$816),ROW(T92)-ROW(T$6)),1)),"")</f>
        <v/>
      </c>
      <c r="U92" s="38"/>
      <c r="V92" s="38" t="str" cm="1">
        <f t="array" ref="V92">IFERROR(_xlfn.SINGLE(INDEX(Data!$A$1:Q$816,_xlfn.AGGREGATE(15,6,((Data!$C$1:$C$816=V$6)/(Data!$C$1:$C$816=V$6))*ROW(Data!$C$1:$C$816),ROW(V92)-ROW(V$6)),1)),"")</f>
        <v>Univision tlnovelas</v>
      </c>
      <c r="W92" s="38"/>
      <c r="X92" s="38" t="str" cm="1">
        <f t="array" ref="X92">IFERROR(_xlfn.SINGLE(INDEX(Data!$A$1:S$816,_xlfn.AGGREGATE(15,6,((Data!$C$1:$C$816=X$6)/(Data!$C$1:$C$816=X$6))*ROW(Data!$C$1:$C$816),ROW(X92)-ROW(X$6)),1)),"")</f>
        <v/>
      </c>
      <c r="Y92" s="38"/>
      <c r="Z92" s="38" t="str" cm="1">
        <f t="array" ref="Z92">IFERROR(_xlfn.SINGLE(INDEX(Data!$A$1:U$816,_xlfn.AGGREGATE(15,6,((Data!$C$1:$C$816=Z$6)/(Data!$C$1:$C$816=Z$6))*ROW(Data!$C$1:$C$816),ROW(Z92)-ROW(Z$6)),1)),"")</f>
        <v/>
      </c>
    </row>
    <row r="93" spans="1:26" x14ac:dyDescent="0.35">
      <c r="A93" s="38"/>
      <c r="B93" s="38" t="str" cm="1">
        <f t="array" ref="B93">IFERROR(_xlfn.SINGLE(INDEX(Data!A$1:$A$816,_xlfn.AGGREGATE(15,6,((Data!$C$1:$C$816=B$6)/(Data!$C$1:$C$816=B$6))*ROW(Data!$C$1:$C$816),ROW(B93)-ROW(B$6)),1)),"")</f>
        <v/>
      </c>
      <c r="C93" s="38"/>
      <c r="D93" s="38" t="str" cm="1">
        <f t="array" ref="D93">IFERROR(_xlfn.SINGLE(INDEX(Data!$A$1:C$816,_xlfn.AGGREGATE(15,6,((Data!$C$1:$C$816=D$6)/(Data!$C$1:$C$816=D$6))*ROW(Data!$C$1:$C$816),ROW(D93)-ROW(D$6)),1)),"")</f>
        <v/>
      </c>
      <c r="E93" s="38"/>
      <c r="F93" s="38" t="str" cm="1">
        <f t="array" ref="F93">IFERROR(_xlfn.SINGLE(INDEX(Data!$A$1:E$816,_xlfn.AGGREGATE(15,6,((Data!$C$1:$C$816=F$6)/(Data!$C$1:$C$816=F$6))*ROW(Data!$C$1:$C$816),ROW(F93)-ROW(F$6)),1)),"")</f>
        <v/>
      </c>
      <c r="G93" s="38"/>
      <c r="H93" s="38" t="str" cm="1">
        <f t="array" ref="H93">IFERROR(_xlfn.SINGLE(INDEX(Data!$A$1:G$816,_xlfn.AGGREGATE(15,6,((Data!$C$1:$C$816=H$6)/(Data!$C$1:$C$816=H$6))*ROW(Data!$C$1:$C$816),ROW(H93)-ROW(H$6)),1)),"")</f>
        <v/>
      </c>
      <c r="I93" s="38"/>
      <c r="J93" s="38" t="str" cm="1">
        <f t="array" ref="J93">IFERROR(_xlfn.SINGLE(INDEX(Data!$A$1:W$816,_xlfn.AGGREGATE(15,6,((Data!$C$1:$C$816=J$6)/(Data!$C$1:$C$816=J$6))*ROW(Data!$C$1:$C$816),ROW(J93)-ROW(J$6)),1)),"")</f>
        <v>pocket.watch</v>
      </c>
      <c r="K93" s="38"/>
      <c r="L93" s="38" t="str" cm="1">
        <f t="array" ref="L93">IFERROR(_xlfn.SINGLE(INDEX(Data!$A$1:I$816,_xlfn.AGGREGATE(15,6,((Data!$C$1:$C$816=L$6)/(Data!$C$1:$C$816=L$6))*ROW(Data!$C$1:$C$816),ROW(L93)-ROW(L$6)),1)),"")</f>
        <v/>
      </c>
      <c r="M93" s="38"/>
      <c r="N93" s="38" t="str" cm="1">
        <f t="array" ref="N93">IFERROR(_xlfn.SINGLE(INDEX(Data!$A$1:Y$816,_xlfn.AGGREGATE(15,6,((Data!$C$1:$C$816=N$6)/(Data!$C$1:$C$816=N$6))*ROW(Data!$C$1:$C$816),ROW(N93)-ROW(N$6)),1)),"")</f>
        <v/>
      </c>
      <c r="O93" s="38"/>
      <c r="P93" s="38" t="str" cm="1">
        <f t="array" ref="P93">IFERROR(_xlfn.SINGLE(INDEX(Data!$A$1:L$816,_xlfn.AGGREGATE(15,6,((Data!$C$1:$C$816=P$6)/(Data!$C$1:$C$816=P$6))*ROW(Data!$C$1:$C$816),ROW(P93)-ROW(P$6)),1)),"")</f>
        <v/>
      </c>
      <c r="Q93" s="38"/>
      <c r="R93" s="38" t="str" cm="1">
        <f t="array" ref="R93">IFERROR(_xlfn.SINGLE(INDEX(Data!$A$1:M$816,_xlfn.AGGREGATE(15,6,((Data!$C$1:$C$816=R$6)/(Data!$C$1:$C$816=R$6))*ROW(Data!$C$1:$C$816),ROW(R93)-ROW(R$6)),1)),"")</f>
        <v/>
      </c>
      <c r="S93" s="38"/>
      <c r="T93" s="38" t="str" cm="1">
        <f t="array" ref="T93">IFERROR(_xlfn.SINGLE(INDEX(Data!$A$1:O$816,_xlfn.AGGREGATE(15,6,((Data!$C$1:$C$816=T$6)/(Data!$C$1:$C$816=T$6))*ROW(Data!$C$1:$C$816),ROW(T93)-ROW(T$6)),1)),"")</f>
        <v/>
      </c>
      <c r="U93" s="38"/>
      <c r="V93" s="38" t="str" cm="1">
        <f t="array" ref="V93">IFERROR(_xlfn.SINGLE(INDEX(Data!$A$1:Q$816,_xlfn.AGGREGATE(15,6,((Data!$C$1:$C$816=V$6)/(Data!$C$1:$C$816=V$6))*ROW(Data!$C$1:$C$816),ROW(V93)-ROW(V$6)),1)),"")</f>
        <v>VePlus</v>
      </c>
      <c r="W93" s="38"/>
      <c r="X93" s="38" t="str" cm="1">
        <f t="array" ref="X93">IFERROR(_xlfn.SINGLE(INDEX(Data!$A$1:S$816,_xlfn.AGGREGATE(15,6,((Data!$C$1:$C$816=X$6)/(Data!$C$1:$C$816=X$6))*ROW(Data!$C$1:$C$816),ROW(X93)-ROW(X$6)),1)),"")</f>
        <v/>
      </c>
      <c r="Y93" s="38"/>
      <c r="Z93" s="38" t="str" cm="1">
        <f t="array" ref="Z93">IFERROR(_xlfn.SINGLE(INDEX(Data!$A$1:U$816,_xlfn.AGGREGATE(15,6,((Data!$C$1:$C$816=Z$6)/(Data!$C$1:$C$816=Z$6))*ROW(Data!$C$1:$C$816),ROW(Z93)-ROW(Z$6)),1)),"")</f>
        <v/>
      </c>
    </row>
    <row r="94" spans="1:26" x14ac:dyDescent="0.35">
      <c r="A94" s="38"/>
      <c r="B94" s="38" t="str" cm="1">
        <f t="array" ref="B94">IFERROR(_xlfn.SINGLE(INDEX(Data!A$1:$A$816,_xlfn.AGGREGATE(15,6,((Data!$C$1:$C$816=B$6)/(Data!$C$1:$C$816=B$6))*ROW(Data!$C$1:$C$816),ROW(B94)-ROW(B$6)),1)),"")</f>
        <v/>
      </c>
      <c r="C94" s="38"/>
      <c r="D94" s="38" t="str" cm="1">
        <f t="array" ref="D94">IFERROR(_xlfn.SINGLE(INDEX(Data!$A$1:C$816,_xlfn.AGGREGATE(15,6,((Data!$C$1:$C$816=D$6)/(Data!$C$1:$C$816=D$6))*ROW(Data!$C$1:$C$816),ROW(D94)-ROW(D$6)),1)),"")</f>
        <v/>
      </c>
      <c r="E94" s="38"/>
      <c r="F94" s="38" t="str" cm="1">
        <f t="array" ref="F94">IFERROR(_xlfn.SINGLE(INDEX(Data!$A$1:E$816,_xlfn.AGGREGATE(15,6,((Data!$C$1:$C$816=F$6)/(Data!$C$1:$C$816=F$6))*ROW(Data!$C$1:$C$816),ROW(F94)-ROW(F$6)),1)),"")</f>
        <v/>
      </c>
      <c r="G94" s="38"/>
      <c r="H94" s="38" t="str" cm="1">
        <f t="array" ref="H94">IFERROR(_xlfn.SINGLE(INDEX(Data!$A$1:G$816,_xlfn.AGGREGATE(15,6,((Data!$C$1:$C$816=H$6)/(Data!$C$1:$C$816=H$6))*ROW(Data!$C$1:$C$816),ROW(H94)-ROW(H$6)),1)),"")</f>
        <v/>
      </c>
      <c r="I94" s="38"/>
      <c r="J94" s="38" t="str" cm="1">
        <f t="array" ref="J94">IFERROR(_xlfn.SINGLE(INDEX(Data!$A$1:W$816,_xlfn.AGGREGATE(15,6,((Data!$C$1:$C$816=J$6)/(Data!$C$1:$C$816=J$6))*ROW(Data!$C$1:$C$816),ROW(J94)-ROW(J$6)),1)),"")</f>
        <v>PopStar</v>
      </c>
      <c r="K94" s="38"/>
      <c r="L94" s="38" t="str" cm="1">
        <f t="array" ref="L94">IFERROR(_xlfn.SINGLE(INDEX(Data!$A$1:I$816,_xlfn.AGGREGATE(15,6,((Data!$C$1:$C$816=L$6)/(Data!$C$1:$C$816=L$6))*ROW(Data!$C$1:$C$816),ROW(L94)-ROW(L$6)),1)),"")</f>
        <v/>
      </c>
      <c r="M94" s="38"/>
      <c r="N94" s="38" t="str" cm="1">
        <f t="array" ref="N94">IFERROR(_xlfn.SINGLE(INDEX(Data!$A$1:Y$816,_xlfn.AGGREGATE(15,6,((Data!$C$1:$C$816=N$6)/(Data!$C$1:$C$816=N$6))*ROW(Data!$C$1:$C$816),ROW(N94)-ROW(N$6)),1)),"")</f>
        <v/>
      </c>
      <c r="O94" s="38"/>
      <c r="P94" s="38" t="str" cm="1">
        <f t="array" ref="P94">IFERROR(_xlfn.SINGLE(INDEX(Data!$A$1:L$816,_xlfn.AGGREGATE(15,6,((Data!$C$1:$C$816=P$6)/(Data!$C$1:$C$816=P$6))*ROW(Data!$C$1:$C$816),ROW(P94)-ROW(P$6)),1)),"")</f>
        <v/>
      </c>
      <c r="Q94" s="38"/>
      <c r="R94" s="38" t="str" cm="1">
        <f t="array" ref="R94">IFERROR(_xlfn.SINGLE(INDEX(Data!$A$1:M$816,_xlfn.AGGREGATE(15,6,((Data!$C$1:$C$816=R$6)/(Data!$C$1:$C$816=R$6))*ROW(Data!$C$1:$C$816),ROW(R94)-ROW(R$6)),1)),"")</f>
        <v/>
      </c>
      <c r="S94" s="38"/>
      <c r="T94" s="38" t="str" cm="1">
        <f t="array" ref="T94">IFERROR(_xlfn.SINGLE(INDEX(Data!$A$1:O$816,_xlfn.AGGREGATE(15,6,((Data!$C$1:$C$816=T$6)/(Data!$C$1:$C$816=T$6))*ROW(Data!$C$1:$C$816),ROW(T94)-ROW(T$6)),1)),"")</f>
        <v/>
      </c>
      <c r="U94" s="38"/>
      <c r="V94" s="38" t="str" cm="1">
        <f t="array" ref="V94">IFERROR(_xlfn.SINGLE(INDEX(Data!$A$1:Q$816,_xlfn.AGGREGATE(15,6,((Data!$C$1:$C$816=V$6)/(Data!$C$1:$C$816=V$6))*ROW(Data!$C$1:$C$816),ROW(V94)-ROW(V$6)),1)),"")</f>
        <v>Videorola</v>
      </c>
      <c r="W94" s="38"/>
      <c r="X94" s="38" t="str" cm="1">
        <f t="array" ref="X94">IFERROR(_xlfn.SINGLE(INDEX(Data!$A$1:S$816,_xlfn.AGGREGATE(15,6,((Data!$C$1:$C$816=X$6)/(Data!$C$1:$C$816=X$6))*ROW(Data!$C$1:$C$816),ROW(X94)-ROW(X$6)),1)),"")</f>
        <v/>
      </c>
      <c r="Y94" s="38"/>
      <c r="Z94" s="38" t="str" cm="1">
        <f t="array" ref="Z94">IFERROR(_xlfn.SINGLE(INDEX(Data!$A$1:U$816,_xlfn.AGGREGATE(15,6,((Data!$C$1:$C$816=Z$6)/(Data!$C$1:$C$816=Z$6))*ROW(Data!$C$1:$C$816),ROW(Z94)-ROW(Z$6)),1)),"")</f>
        <v/>
      </c>
    </row>
    <row r="95" spans="1:26" x14ac:dyDescent="0.35">
      <c r="A95" s="38"/>
      <c r="B95" s="38" t="str" cm="1">
        <f t="array" ref="B95">IFERROR(_xlfn.SINGLE(INDEX(Data!A$1:$A$816,_xlfn.AGGREGATE(15,6,((Data!$C$1:$C$816=B$6)/(Data!$C$1:$C$816=B$6))*ROW(Data!$C$1:$C$816),ROW(B95)-ROW(B$6)),1)),"")</f>
        <v/>
      </c>
      <c r="C95" s="38"/>
      <c r="D95" s="38" t="str" cm="1">
        <f t="array" ref="D95">IFERROR(_xlfn.SINGLE(INDEX(Data!$A$1:C$816,_xlfn.AGGREGATE(15,6,((Data!$C$1:$C$816=D$6)/(Data!$C$1:$C$816=D$6))*ROW(Data!$C$1:$C$816),ROW(D95)-ROW(D$6)),1)),"")</f>
        <v/>
      </c>
      <c r="E95" s="38"/>
      <c r="F95" s="38" t="str" cm="1">
        <f t="array" ref="F95">IFERROR(_xlfn.SINGLE(INDEX(Data!$A$1:E$816,_xlfn.AGGREGATE(15,6,((Data!$C$1:$C$816=F$6)/(Data!$C$1:$C$816=F$6))*ROW(Data!$C$1:$C$816),ROW(F95)-ROW(F$6)),1)),"")</f>
        <v/>
      </c>
      <c r="G95" s="38"/>
      <c r="H95" s="38" t="str" cm="1">
        <f t="array" ref="H95">IFERROR(_xlfn.SINGLE(INDEX(Data!$A$1:G$816,_xlfn.AGGREGATE(15,6,((Data!$C$1:$C$816=H$6)/(Data!$C$1:$C$816=H$6))*ROW(Data!$C$1:$C$816),ROW(H95)-ROW(H$6)),1)),"")</f>
        <v/>
      </c>
      <c r="I95" s="38"/>
      <c r="J95" s="38" t="str" cm="1">
        <f t="array" ref="J95">IFERROR(_xlfn.SINGLE(INDEX(Data!$A$1:W$816,_xlfn.AGGREGATE(15,6,((Data!$C$1:$C$816=J$6)/(Data!$C$1:$C$816=J$6))*ROW(Data!$C$1:$C$816),ROW(J95)-ROW(J$6)),1)),"")</f>
        <v>Quietude</v>
      </c>
      <c r="K95" s="38"/>
      <c r="L95" s="38" t="str" cm="1">
        <f t="array" ref="L95">IFERROR(_xlfn.SINGLE(INDEX(Data!$A$1:I$816,_xlfn.AGGREGATE(15,6,((Data!$C$1:$C$816=L$6)/(Data!$C$1:$C$816=L$6))*ROW(Data!$C$1:$C$816),ROW(L95)-ROW(L$6)),1)),"")</f>
        <v/>
      </c>
      <c r="M95" s="38"/>
      <c r="N95" s="38" t="str" cm="1">
        <f t="array" ref="N95">IFERROR(_xlfn.SINGLE(INDEX(Data!$A$1:Y$816,_xlfn.AGGREGATE(15,6,((Data!$C$1:$C$816=N$6)/(Data!$C$1:$C$816=N$6))*ROW(Data!$C$1:$C$816),ROW(N95)-ROW(N$6)),1)),"")</f>
        <v/>
      </c>
      <c r="O95" s="38"/>
      <c r="P95" s="38" t="str" cm="1">
        <f t="array" ref="P95">IFERROR(_xlfn.SINGLE(INDEX(Data!$A$1:L$816,_xlfn.AGGREGATE(15,6,((Data!$C$1:$C$816=P$6)/(Data!$C$1:$C$816=P$6))*ROW(Data!$C$1:$C$816),ROW(P95)-ROW(P$6)),1)),"")</f>
        <v/>
      </c>
      <c r="Q95" s="38"/>
      <c r="R95" s="38" t="str" cm="1">
        <f t="array" ref="R95">IFERROR(_xlfn.SINGLE(INDEX(Data!$A$1:M$816,_xlfn.AGGREGATE(15,6,((Data!$C$1:$C$816=R$6)/(Data!$C$1:$C$816=R$6))*ROW(Data!$C$1:$C$816),ROW(R95)-ROW(R$6)),1)),"")</f>
        <v/>
      </c>
      <c r="S95" s="38"/>
      <c r="T95" s="38" t="str" cm="1">
        <f t="array" ref="T95">IFERROR(_xlfn.SINGLE(INDEX(Data!$A$1:O$816,_xlfn.AGGREGATE(15,6,((Data!$C$1:$C$816=T$6)/(Data!$C$1:$C$816=T$6))*ROW(Data!$C$1:$C$816),ROW(T95)-ROW(T$6)),1)),"")</f>
        <v/>
      </c>
      <c r="U95" s="38"/>
      <c r="V95" s="38" t="str" cm="1">
        <f t="array" ref="V95">IFERROR(_xlfn.SINGLE(INDEX(Data!$A$1:Q$816,_xlfn.AGGREGATE(15,6,((Data!$C$1:$C$816=V$6)/(Data!$C$1:$C$816=V$6))*ROW(Data!$C$1:$C$816),ROW(V95)-ROW(V$6)),1)),"")</f>
        <v>ViendoMovies</v>
      </c>
      <c r="W95" s="38"/>
      <c r="X95" s="38" t="str" cm="1">
        <f t="array" ref="X95">IFERROR(_xlfn.SINGLE(INDEX(Data!$A$1:S$816,_xlfn.AGGREGATE(15,6,((Data!$C$1:$C$816=X$6)/(Data!$C$1:$C$816=X$6))*ROW(Data!$C$1:$C$816),ROW(X95)-ROW(X$6)),1)),"")</f>
        <v/>
      </c>
      <c r="Y95" s="38"/>
      <c r="Z95" s="38" t="str" cm="1">
        <f t="array" ref="Z95">IFERROR(_xlfn.SINGLE(INDEX(Data!$A$1:U$816,_xlfn.AGGREGATE(15,6,((Data!$C$1:$C$816=Z$6)/(Data!$C$1:$C$816=Z$6))*ROW(Data!$C$1:$C$816),ROW(Z95)-ROW(Z$6)),1)),"")</f>
        <v/>
      </c>
    </row>
    <row r="96" spans="1:26" x14ac:dyDescent="0.35">
      <c r="A96" s="38"/>
      <c r="B96" s="38" t="str" cm="1">
        <f t="array" ref="B96">IFERROR(_xlfn.SINGLE(INDEX(Data!A$1:$A$816,_xlfn.AGGREGATE(15,6,((Data!$C$1:$C$816=B$6)/(Data!$C$1:$C$816=B$6))*ROW(Data!$C$1:$C$816),ROW(B96)-ROW(B$6)),1)),"")</f>
        <v/>
      </c>
      <c r="C96" s="38"/>
      <c r="D96" s="38" t="str" cm="1">
        <f t="array" ref="D96">IFERROR(_xlfn.SINGLE(INDEX(Data!$A$1:C$816,_xlfn.AGGREGATE(15,6,((Data!$C$1:$C$816=D$6)/(Data!$C$1:$C$816=D$6))*ROW(Data!$C$1:$C$816),ROW(D96)-ROW(D$6)),1)),"")</f>
        <v/>
      </c>
      <c r="E96" s="38"/>
      <c r="F96" s="38" t="str" cm="1">
        <f t="array" ref="F96">IFERROR(_xlfn.SINGLE(INDEX(Data!$A$1:E$816,_xlfn.AGGREGATE(15,6,((Data!$C$1:$C$816=F$6)/(Data!$C$1:$C$816=F$6))*ROW(Data!$C$1:$C$816),ROW(F96)-ROW(F$6)),1)),"")</f>
        <v/>
      </c>
      <c r="G96" s="38"/>
      <c r="H96" s="38" t="str" cm="1">
        <f t="array" ref="H96">IFERROR(_xlfn.SINGLE(INDEX(Data!$A$1:G$816,_xlfn.AGGREGATE(15,6,((Data!$C$1:$C$816=H$6)/(Data!$C$1:$C$816=H$6))*ROW(Data!$C$1:$C$816),ROW(H96)-ROW(H$6)),1)),"")</f>
        <v/>
      </c>
      <c r="I96" s="38"/>
      <c r="J96" s="38" t="str" cm="1">
        <f t="array" ref="J96">IFERROR(_xlfn.SINGLE(INDEX(Data!$A$1:W$816,_xlfn.AGGREGATE(15,6,((Data!$C$1:$C$816=J$6)/(Data!$C$1:$C$816=J$6))*ROW(Data!$C$1:$C$816),ROW(J96)-ROW(J$6)),1)),"")</f>
        <v>Real Nosey</v>
      </c>
      <c r="K96" s="38"/>
      <c r="L96" s="38" t="str" cm="1">
        <f t="array" ref="L96">IFERROR(_xlfn.SINGLE(INDEX(Data!$A$1:I$816,_xlfn.AGGREGATE(15,6,((Data!$C$1:$C$816=L$6)/(Data!$C$1:$C$816=L$6))*ROW(Data!$C$1:$C$816),ROW(L96)-ROW(L$6)),1)),"")</f>
        <v/>
      </c>
      <c r="M96" s="38"/>
      <c r="N96" s="38" t="str" cm="1">
        <f t="array" ref="N96">IFERROR(_xlfn.SINGLE(INDEX(Data!$A$1:Y$816,_xlfn.AGGREGATE(15,6,((Data!$C$1:$C$816=N$6)/(Data!$C$1:$C$816=N$6))*ROW(Data!$C$1:$C$816),ROW(N96)-ROW(N$6)),1)),"")</f>
        <v/>
      </c>
      <c r="O96" s="38"/>
      <c r="P96" s="38" t="str" cm="1">
        <f t="array" ref="P96">IFERROR(_xlfn.SINGLE(INDEX(Data!$A$1:L$816,_xlfn.AGGREGATE(15,6,((Data!$C$1:$C$816=P$6)/(Data!$C$1:$C$816=P$6))*ROW(Data!$C$1:$C$816),ROW(P96)-ROW(P$6)),1)),"")</f>
        <v/>
      </c>
      <c r="Q96" s="38"/>
      <c r="R96" s="38" t="str" cm="1">
        <f t="array" ref="R96">IFERROR(_xlfn.SINGLE(INDEX(Data!$A$1:M$816,_xlfn.AGGREGATE(15,6,((Data!$C$1:$C$816=R$6)/(Data!$C$1:$C$816=R$6))*ROW(Data!$C$1:$C$816),ROW(R96)-ROW(R$6)),1)),"")</f>
        <v/>
      </c>
      <c r="S96" s="38"/>
      <c r="T96" s="38" t="str" cm="1">
        <f t="array" ref="T96">IFERROR(_xlfn.SINGLE(INDEX(Data!$A$1:O$816,_xlfn.AGGREGATE(15,6,((Data!$C$1:$C$816=T$6)/(Data!$C$1:$C$816=T$6))*ROW(Data!$C$1:$C$816),ROW(T96)-ROW(T$6)),1)),"")</f>
        <v/>
      </c>
      <c r="U96" s="38"/>
      <c r="V96" s="38" t="str" cm="1">
        <f t="array" ref="V96">IFERROR(_xlfn.SINGLE(INDEX(Data!$A$1:Q$816,_xlfn.AGGREGATE(15,6,((Data!$C$1:$C$816=V$6)/(Data!$C$1:$C$816=V$6))*ROW(Data!$C$1:$C$816),ROW(V96)-ROW(V$6)),1)),"")</f>
        <v>Vix+</v>
      </c>
      <c r="W96" s="38"/>
      <c r="X96" s="38" t="str" cm="1">
        <f t="array" ref="X96">IFERROR(_xlfn.SINGLE(INDEX(Data!$A$1:S$816,_xlfn.AGGREGATE(15,6,((Data!$C$1:$C$816=X$6)/(Data!$C$1:$C$816=X$6))*ROW(Data!$C$1:$C$816),ROW(X96)-ROW(X$6)),1)),"")</f>
        <v/>
      </c>
      <c r="Y96" s="38"/>
      <c r="Z96" s="38" t="str" cm="1">
        <f t="array" ref="Z96">IFERROR(_xlfn.SINGLE(INDEX(Data!$A$1:U$816,_xlfn.AGGREGATE(15,6,((Data!$C$1:$C$816=Z$6)/(Data!$C$1:$C$816=Z$6))*ROW(Data!$C$1:$C$816),ROW(Z96)-ROW(Z$6)),1)),"")</f>
        <v/>
      </c>
    </row>
    <row r="97" spans="1:26" x14ac:dyDescent="0.35">
      <c r="A97" s="38"/>
      <c r="B97" s="38" t="str" cm="1">
        <f t="array" ref="B97">IFERROR(_xlfn.SINGLE(INDEX(Data!A$1:$A$816,_xlfn.AGGREGATE(15,6,((Data!$C$1:$C$816=B$6)/(Data!$C$1:$C$816=B$6))*ROW(Data!$C$1:$C$816),ROW(B97)-ROW(B$6)),1)),"")</f>
        <v/>
      </c>
      <c r="C97" s="38"/>
      <c r="D97" s="38" t="str" cm="1">
        <f t="array" ref="D97">IFERROR(_xlfn.SINGLE(INDEX(Data!$A$1:C$816,_xlfn.AGGREGATE(15,6,((Data!$C$1:$C$816=D$6)/(Data!$C$1:$C$816=D$6))*ROW(Data!$C$1:$C$816),ROW(D97)-ROW(D$6)),1)),"")</f>
        <v/>
      </c>
      <c r="E97" s="38"/>
      <c r="F97" s="38" t="str" cm="1">
        <f t="array" ref="F97">IFERROR(_xlfn.SINGLE(INDEX(Data!$A$1:E$816,_xlfn.AGGREGATE(15,6,((Data!$C$1:$C$816=F$6)/(Data!$C$1:$C$816=F$6))*ROW(Data!$C$1:$C$816),ROW(F97)-ROW(F$6)),1)),"")</f>
        <v/>
      </c>
      <c r="G97" s="38"/>
      <c r="H97" s="38" t="str" cm="1">
        <f t="array" ref="H97">IFERROR(_xlfn.SINGLE(INDEX(Data!$A$1:G$816,_xlfn.AGGREGATE(15,6,((Data!$C$1:$C$816=H$6)/(Data!$C$1:$C$816=H$6))*ROW(Data!$C$1:$C$816),ROW(H97)-ROW(H$6)),1)),"")</f>
        <v/>
      </c>
      <c r="I97" s="38"/>
      <c r="J97" s="38" t="str" cm="1">
        <f t="array" ref="J97">IFERROR(_xlfn.SINGLE(INDEX(Data!$A$1:W$816,_xlfn.AGGREGATE(15,6,((Data!$C$1:$C$816=J$6)/(Data!$C$1:$C$816=J$6))*ROW(Data!$C$1:$C$816),ROW(J97)-ROW(J$6)),1)),"")</f>
        <v>Reelz</v>
      </c>
      <c r="K97" s="38"/>
      <c r="L97" s="38" t="str" cm="1">
        <f t="array" ref="L97">IFERROR(_xlfn.SINGLE(INDEX(Data!$A$1:I$816,_xlfn.AGGREGATE(15,6,((Data!$C$1:$C$816=L$6)/(Data!$C$1:$C$816=L$6))*ROW(Data!$C$1:$C$816),ROW(L97)-ROW(L$6)),1)),"")</f>
        <v/>
      </c>
      <c r="M97" s="38"/>
      <c r="N97" s="38" t="str" cm="1">
        <f t="array" ref="N97">IFERROR(_xlfn.SINGLE(INDEX(Data!$A$1:Y$816,_xlfn.AGGREGATE(15,6,((Data!$C$1:$C$816=N$6)/(Data!$C$1:$C$816=N$6))*ROW(Data!$C$1:$C$816),ROW(N97)-ROW(N$6)),1)),"")</f>
        <v/>
      </c>
      <c r="O97" s="38"/>
      <c r="P97" s="38" t="str" cm="1">
        <f t="array" ref="P97">IFERROR(_xlfn.SINGLE(INDEX(Data!$A$1:L$816,_xlfn.AGGREGATE(15,6,((Data!$C$1:$C$816=P$6)/(Data!$C$1:$C$816=P$6))*ROW(Data!$C$1:$C$816),ROW(P97)-ROW(P$6)),1)),"")</f>
        <v/>
      </c>
      <c r="Q97" s="38"/>
      <c r="R97" s="38" t="str" cm="1">
        <f t="array" ref="R97">IFERROR(_xlfn.SINGLE(INDEX(Data!$A$1:M$816,_xlfn.AGGREGATE(15,6,((Data!$C$1:$C$816=R$6)/(Data!$C$1:$C$816=R$6))*ROW(Data!$C$1:$C$816),ROW(R97)-ROW(R$6)),1)),"")</f>
        <v/>
      </c>
      <c r="S97" s="38"/>
      <c r="T97" s="38" t="str" cm="1">
        <f t="array" ref="T97">IFERROR(_xlfn.SINGLE(INDEX(Data!$A$1:O$816,_xlfn.AGGREGATE(15,6,((Data!$C$1:$C$816=T$6)/(Data!$C$1:$C$816=T$6))*ROW(Data!$C$1:$C$816),ROW(T97)-ROW(T$6)),1)),"")</f>
        <v/>
      </c>
      <c r="U97" s="38"/>
      <c r="V97" s="38" t="str" cm="1">
        <f t="array" ref="V97">IFERROR(_xlfn.SINGLE(INDEX(Data!$A$1:Q$816,_xlfn.AGGREGATE(15,6,((Data!$C$1:$C$816=V$6)/(Data!$C$1:$C$816=V$6))*ROW(Data!$C$1:$C$816),ROW(V97)-ROW(V$6)),1)),"")</f>
        <v>Vme</v>
      </c>
      <c r="W97" s="38"/>
      <c r="X97" s="38" t="str" cm="1">
        <f t="array" ref="X97">IFERROR(_xlfn.SINGLE(INDEX(Data!$A$1:S$816,_xlfn.AGGREGATE(15,6,((Data!$C$1:$C$816=X$6)/(Data!$C$1:$C$816=X$6))*ROW(Data!$C$1:$C$816),ROW(X97)-ROW(X$6)),1)),"")</f>
        <v/>
      </c>
      <c r="Y97" s="38"/>
      <c r="Z97" s="38" t="str" cm="1">
        <f t="array" ref="Z97">IFERROR(_xlfn.SINGLE(INDEX(Data!$A$1:U$816,_xlfn.AGGREGATE(15,6,((Data!$C$1:$C$816=Z$6)/(Data!$C$1:$C$816=Z$6))*ROW(Data!$C$1:$C$816),ROW(Z97)-ROW(Z$6)),1)),"")</f>
        <v/>
      </c>
    </row>
    <row r="98" spans="1:26" x14ac:dyDescent="0.35">
      <c r="A98" s="38"/>
      <c r="B98" s="38" t="str" cm="1">
        <f t="array" ref="B98">IFERROR(_xlfn.SINGLE(INDEX(Data!A$1:$A$816,_xlfn.AGGREGATE(15,6,((Data!$C$1:$C$816=B$6)/(Data!$C$1:$C$816=B$6))*ROW(Data!$C$1:$C$816),ROW(B98)-ROW(B$6)),1)),"")</f>
        <v/>
      </c>
      <c r="C98" s="38"/>
      <c r="D98" s="38" t="str" cm="1">
        <f t="array" ref="D98">IFERROR(_xlfn.SINGLE(INDEX(Data!$A$1:C$816,_xlfn.AGGREGATE(15,6,((Data!$C$1:$C$816=D$6)/(Data!$C$1:$C$816=D$6))*ROW(Data!$C$1:$C$816),ROW(D98)-ROW(D$6)),1)),"")</f>
        <v/>
      </c>
      <c r="E98" s="38"/>
      <c r="F98" s="38" t="str" cm="1">
        <f t="array" ref="F98">IFERROR(_xlfn.SINGLE(INDEX(Data!$A$1:E$816,_xlfn.AGGREGATE(15,6,((Data!$C$1:$C$816=F$6)/(Data!$C$1:$C$816=F$6))*ROW(Data!$C$1:$C$816),ROW(F98)-ROW(F$6)),1)),"")</f>
        <v/>
      </c>
      <c r="G98" s="38"/>
      <c r="H98" s="38" t="str" cm="1">
        <f t="array" ref="H98">IFERROR(_xlfn.SINGLE(INDEX(Data!$A$1:G$816,_xlfn.AGGREGATE(15,6,((Data!$C$1:$C$816=H$6)/(Data!$C$1:$C$816=H$6))*ROW(Data!$C$1:$C$816),ROW(H98)-ROW(H$6)),1)),"")</f>
        <v/>
      </c>
      <c r="I98" s="38"/>
      <c r="J98" s="38" t="str" cm="1">
        <f t="array" ref="J98">IFERROR(_xlfn.SINGLE(INDEX(Data!$A$1:W$816,_xlfn.AGGREGATE(15,6,((Data!$C$1:$C$816=J$6)/(Data!$C$1:$C$816=J$6))*ROW(Data!$C$1:$C$816),ROW(J98)-ROW(J$6)),1)),"")</f>
        <v>Ryan and Friends</v>
      </c>
      <c r="K98" s="38"/>
      <c r="L98" s="38" t="str" cm="1">
        <f t="array" ref="L98">IFERROR(_xlfn.SINGLE(INDEX(Data!$A$1:I$816,_xlfn.AGGREGATE(15,6,((Data!$C$1:$C$816=L$6)/(Data!$C$1:$C$816=L$6))*ROW(Data!$C$1:$C$816),ROW(L98)-ROW(L$6)),1)),"")</f>
        <v/>
      </c>
      <c r="M98" s="38"/>
      <c r="N98" s="38" t="str" cm="1">
        <f t="array" ref="N98">IFERROR(_xlfn.SINGLE(INDEX(Data!$A$1:Y$816,_xlfn.AGGREGATE(15,6,((Data!$C$1:$C$816=N$6)/(Data!$C$1:$C$816=N$6))*ROW(Data!$C$1:$C$816),ROW(N98)-ROW(N$6)),1)),"")</f>
        <v/>
      </c>
      <c r="O98" s="38"/>
      <c r="P98" s="38" t="str" cm="1">
        <f t="array" ref="P98">IFERROR(_xlfn.SINGLE(INDEX(Data!$A$1:L$816,_xlfn.AGGREGATE(15,6,((Data!$C$1:$C$816=P$6)/(Data!$C$1:$C$816=P$6))*ROW(Data!$C$1:$C$816),ROW(P98)-ROW(P$6)),1)),"")</f>
        <v/>
      </c>
      <c r="Q98" s="38"/>
      <c r="R98" s="38" t="str" cm="1">
        <f t="array" ref="R98">IFERROR(_xlfn.SINGLE(INDEX(Data!$A$1:M$816,_xlfn.AGGREGATE(15,6,((Data!$C$1:$C$816=R$6)/(Data!$C$1:$C$816=R$6))*ROW(Data!$C$1:$C$816),ROW(R98)-ROW(R$6)),1)),"")</f>
        <v/>
      </c>
      <c r="S98" s="38"/>
      <c r="T98" s="38" t="str" cm="1">
        <f t="array" ref="T98">IFERROR(_xlfn.SINGLE(INDEX(Data!$A$1:O$816,_xlfn.AGGREGATE(15,6,((Data!$C$1:$C$816=T$6)/(Data!$C$1:$C$816=T$6))*ROW(Data!$C$1:$C$816),ROW(T98)-ROW(T$6)),1)),"")</f>
        <v/>
      </c>
      <c r="U98" s="38"/>
      <c r="V98" s="38" t="str" cm="1">
        <f t="array" ref="V98">IFERROR(_xlfn.SINGLE(INDEX(Data!$A$1:Q$816,_xlfn.AGGREGATE(15,6,((Data!$C$1:$C$816=V$6)/(Data!$C$1:$C$816=V$6))*ROW(Data!$C$1:$C$816),ROW(V98)-ROW(V$6)),1)),"")</f>
        <v>Zoomoo</v>
      </c>
      <c r="W98" s="38"/>
      <c r="X98" s="38" t="str" cm="1">
        <f t="array" ref="X98">IFERROR(_xlfn.SINGLE(INDEX(Data!$A$1:S$816,_xlfn.AGGREGATE(15,6,((Data!$C$1:$C$816=X$6)/(Data!$C$1:$C$816=X$6))*ROW(Data!$C$1:$C$816),ROW(X98)-ROW(X$6)),1)),"")</f>
        <v/>
      </c>
      <c r="Y98" s="38"/>
      <c r="Z98" s="38" t="str" cm="1">
        <f t="array" ref="Z98">IFERROR(_xlfn.SINGLE(INDEX(Data!$A$1:U$816,_xlfn.AGGREGATE(15,6,((Data!$C$1:$C$816=Z$6)/(Data!$C$1:$C$816=Z$6))*ROW(Data!$C$1:$C$816),ROW(Z98)-ROW(Z$6)),1)),"")</f>
        <v/>
      </c>
    </row>
    <row r="99" spans="1:26" x14ac:dyDescent="0.35">
      <c r="A99" s="38"/>
      <c r="B99" s="38" t="str" cm="1">
        <f t="array" ref="B99">IFERROR(_xlfn.SINGLE(INDEX(Data!A$1:$A$816,_xlfn.AGGREGATE(15,6,((Data!$C$1:$C$816=B$6)/(Data!$C$1:$C$816=B$6))*ROW(Data!$C$1:$C$816),ROW(B99)-ROW(B$6)),1)),"")</f>
        <v/>
      </c>
      <c r="C99" s="38"/>
      <c r="D99" s="38" t="str" cm="1">
        <f t="array" ref="D99">IFERROR(_xlfn.SINGLE(INDEX(Data!$A$1:C$816,_xlfn.AGGREGATE(15,6,((Data!$C$1:$C$816=D$6)/(Data!$C$1:$C$816=D$6))*ROW(Data!$C$1:$C$816),ROW(D99)-ROW(D$6)),1)),"")</f>
        <v/>
      </c>
      <c r="E99" s="38"/>
      <c r="F99" s="38" t="str" cm="1">
        <f t="array" ref="F99">IFERROR(_xlfn.SINGLE(INDEX(Data!$A$1:E$816,_xlfn.AGGREGATE(15,6,((Data!$C$1:$C$816=F$6)/(Data!$C$1:$C$816=F$6))*ROW(Data!$C$1:$C$816),ROW(F99)-ROW(F$6)),1)),"")</f>
        <v/>
      </c>
      <c r="G99" s="38"/>
      <c r="H99" s="38" t="str" cm="1">
        <f t="array" ref="H99">IFERROR(_xlfn.SINGLE(INDEX(Data!$A$1:G$816,_xlfn.AGGREGATE(15,6,((Data!$C$1:$C$816=H$6)/(Data!$C$1:$C$816=H$6))*ROW(Data!$C$1:$C$816),ROW(H99)-ROW(H$6)),1)),"")</f>
        <v/>
      </c>
      <c r="I99" s="38"/>
      <c r="J99" s="38" t="str" cm="1">
        <f t="array" ref="J99">IFERROR(_xlfn.SINGLE(INDEX(Data!$A$1:W$816,_xlfn.AGGREGATE(15,6,((Data!$C$1:$C$816=J$6)/(Data!$C$1:$C$816=J$6))*ROW(Data!$C$1:$C$816),ROW(J99)-ROW(J$6)),1)),"")</f>
        <v>Seeker</v>
      </c>
      <c r="K99" s="38"/>
      <c r="L99" s="38" t="str" cm="1">
        <f t="array" ref="L99">IFERROR(_xlfn.SINGLE(INDEX(Data!$A$1:I$816,_xlfn.AGGREGATE(15,6,((Data!$C$1:$C$816=L$6)/(Data!$C$1:$C$816=L$6))*ROW(Data!$C$1:$C$816),ROW(L99)-ROW(L$6)),1)),"")</f>
        <v/>
      </c>
      <c r="M99" s="38"/>
      <c r="N99" s="38" t="str" cm="1">
        <f t="array" ref="N99">IFERROR(_xlfn.SINGLE(INDEX(Data!$A$1:Y$816,_xlfn.AGGREGATE(15,6,((Data!$C$1:$C$816=N$6)/(Data!$C$1:$C$816=N$6))*ROW(Data!$C$1:$C$816),ROW(N99)-ROW(N$6)),1)),"")</f>
        <v/>
      </c>
      <c r="O99" s="38"/>
      <c r="P99" s="38" t="str" cm="1">
        <f t="array" ref="P99">IFERROR(_xlfn.SINGLE(INDEX(Data!$A$1:L$816,_xlfn.AGGREGATE(15,6,((Data!$C$1:$C$816=P$6)/(Data!$C$1:$C$816=P$6))*ROW(Data!$C$1:$C$816),ROW(P99)-ROW(P$6)),1)),"")</f>
        <v/>
      </c>
      <c r="Q99" s="38"/>
      <c r="R99" s="38" t="str" cm="1">
        <f t="array" ref="R99">IFERROR(_xlfn.SINGLE(INDEX(Data!$A$1:M$816,_xlfn.AGGREGATE(15,6,((Data!$C$1:$C$816=R$6)/(Data!$C$1:$C$816=R$6))*ROW(Data!$C$1:$C$816),ROW(R99)-ROW(R$6)),1)),"")</f>
        <v/>
      </c>
      <c r="S99" s="38"/>
      <c r="T99" s="38" t="str" cm="1">
        <f t="array" ref="T99">IFERROR(_xlfn.SINGLE(INDEX(Data!$A$1:O$816,_xlfn.AGGREGATE(15,6,((Data!$C$1:$C$816=T$6)/(Data!$C$1:$C$816=T$6))*ROW(Data!$C$1:$C$816),ROW(T99)-ROW(T$6)),1)),"")</f>
        <v/>
      </c>
      <c r="U99" s="38"/>
      <c r="V99" s="38" t="str" cm="1">
        <f t="array" ref="V99">IFERROR(_xlfn.SINGLE(INDEX(Data!$A$1:Q$816,_xlfn.AGGREGATE(15,6,((Data!$C$1:$C$816=V$6)/(Data!$C$1:$C$816=V$6))*ROW(Data!$C$1:$C$816),ROW(V99)-ROW(V$6)),1)),"")</f>
        <v/>
      </c>
      <c r="W99" s="38"/>
      <c r="X99" s="38" t="str" cm="1">
        <f t="array" ref="X99">IFERROR(_xlfn.SINGLE(INDEX(Data!$A$1:S$816,_xlfn.AGGREGATE(15,6,((Data!$C$1:$C$816=X$6)/(Data!$C$1:$C$816=X$6))*ROW(Data!$C$1:$C$816),ROW(X99)-ROW(X$6)),1)),"")</f>
        <v/>
      </c>
      <c r="Y99" s="38"/>
      <c r="Z99" s="38" t="str" cm="1">
        <f t="array" ref="Z99">IFERROR(_xlfn.SINGLE(INDEX(Data!$A$1:U$816,_xlfn.AGGREGATE(15,6,((Data!$C$1:$C$816=Z$6)/(Data!$C$1:$C$816=Z$6))*ROW(Data!$C$1:$C$816),ROW(Z99)-ROW(Z$6)),1)),"")</f>
        <v/>
      </c>
    </row>
    <row r="100" spans="1:26" x14ac:dyDescent="0.35">
      <c r="A100" s="38"/>
      <c r="B100" s="38" t="str" cm="1">
        <f t="array" ref="B100">IFERROR(_xlfn.SINGLE(INDEX(Data!A$1:$A$816,_xlfn.AGGREGATE(15,6,((Data!$C$1:$C$816=B$6)/(Data!$C$1:$C$816=B$6))*ROW(Data!$C$1:$C$816),ROW(B100)-ROW(B$6)),1)),"")</f>
        <v/>
      </c>
      <c r="C100" s="38"/>
      <c r="D100" s="38" t="str" cm="1">
        <f t="array" ref="D100">IFERROR(_xlfn.SINGLE(INDEX(Data!$A$1:C$816,_xlfn.AGGREGATE(15,6,((Data!$C$1:$C$816=D$6)/(Data!$C$1:$C$816=D$6))*ROW(Data!$C$1:$C$816),ROW(D100)-ROW(D$6)),1)),"")</f>
        <v/>
      </c>
      <c r="E100" s="38"/>
      <c r="F100" s="38" t="str" cm="1">
        <f t="array" ref="F100">IFERROR(_xlfn.SINGLE(INDEX(Data!$A$1:E$816,_xlfn.AGGREGATE(15,6,((Data!$C$1:$C$816=F$6)/(Data!$C$1:$C$816=F$6))*ROW(Data!$C$1:$C$816),ROW(F100)-ROW(F$6)),1)),"")</f>
        <v/>
      </c>
      <c r="G100" s="38"/>
      <c r="H100" s="38" t="str" cm="1">
        <f t="array" ref="H100">IFERROR(_xlfn.SINGLE(INDEX(Data!$A$1:G$816,_xlfn.AGGREGATE(15,6,((Data!$C$1:$C$816=H$6)/(Data!$C$1:$C$816=H$6))*ROW(Data!$C$1:$C$816),ROW(H100)-ROW(H$6)),1)),"")</f>
        <v/>
      </c>
      <c r="I100" s="38"/>
      <c r="J100" s="38" t="str" cm="1">
        <f t="array" ref="J100">IFERROR(_xlfn.SINGLE(INDEX(Data!$A$1:W$816,_xlfn.AGGREGATE(15,6,((Data!$C$1:$C$816=J$6)/(Data!$C$1:$C$816=J$6))*ROW(Data!$C$1:$C$816),ROW(J100)-ROW(J$6)),1)),"")</f>
        <v>Sightline</v>
      </c>
      <c r="K100" s="38"/>
      <c r="L100" s="38" t="str" cm="1">
        <f t="array" ref="L100">IFERROR(_xlfn.SINGLE(INDEX(Data!$A$1:I$816,_xlfn.AGGREGATE(15,6,((Data!$C$1:$C$816=L$6)/(Data!$C$1:$C$816=L$6))*ROW(Data!$C$1:$C$816),ROW(L100)-ROW(L$6)),1)),"")</f>
        <v/>
      </c>
      <c r="M100" s="38"/>
      <c r="N100" s="38" t="str" cm="1">
        <f t="array" ref="N100">IFERROR(_xlfn.SINGLE(INDEX(Data!$A$1:Y$816,_xlfn.AGGREGATE(15,6,((Data!$C$1:$C$816=N$6)/(Data!$C$1:$C$816=N$6))*ROW(Data!$C$1:$C$816),ROW(N100)-ROW(N$6)),1)),"")</f>
        <v/>
      </c>
      <c r="O100" s="38"/>
      <c r="P100" s="38" t="str" cm="1">
        <f t="array" ref="P100">IFERROR(_xlfn.SINGLE(INDEX(Data!$A$1:L$816,_xlfn.AGGREGATE(15,6,((Data!$C$1:$C$816=P$6)/(Data!$C$1:$C$816=P$6))*ROW(Data!$C$1:$C$816),ROW(P100)-ROW(P$6)),1)),"")</f>
        <v/>
      </c>
      <c r="Q100" s="38"/>
      <c r="R100" s="38" t="str" cm="1">
        <f t="array" ref="R100">IFERROR(_xlfn.SINGLE(INDEX(Data!$A$1:M$816,_xlfn.AGGREGATE(15,6,((Data!$C$1:$C$816=R$6)/(Data!$C$1:$C$816=R$6))*ROW(Data!$C$1:$C$816),ROW(R100)-ROW(R$6)),1)),"")</f>
        <v/>
      </c>
      <c r="S100" s="38"/>
      <c r="T100" s="38" t="str" cm="1">
        <f t="array" ref="T100">IFERROR(_xlfn.SINGLE(INDEX(Data!$A$1:O$816,_xlfn.AGGREGATE(15,6,((Data!$C$1:$C$816=T$6)/(Data!$C$1:$C$816=T$6))*ROW(Data!$C$1:$C$816),ROW(T100)-ROW(T$6)),1)),"")</f>
        <v/>
      </c>
      <c r="U100" s="38"/>
      <c r="V100" s="38" t="str" cm="1">
        <f t="array" ref="V100">IFERROR(_xlfn.SINGLE(INDEX(Data!$A$1:Q$816,_xlfn.AGGREGATE(15,6,((Data!$C$1:$C$816=V$6)/(Data!$C$1:$C$816=V$6))*ROW(Data!$C$1:$C$816),ROW(V100)-ROW(V$6)),1)),"")</f>
        <v/>
      </c>
      <c r="W100" s="38"/>
      <c r="X100" s="38" t="str" cm="1">
        <f t="array" ref="X100">IFERROR(_xlfn.SINGLE(INDEX(Data!$A$1:S$816,_xlfn.AGGREGATE(15,6,((Data!$C$1:$C$816=X$6)/(Data!$C$1:$C$816=X$6))*ROW(Data!$C$1:$C$816),ROW(X100)-ROW(X$6)),1)),"")</f>
        <v/>
      </c>
      <c r="Y100" s="38"/>
      <c r="Z100" s="38" t="str" cm="1">
        <f t="array" ref="Z100">IFERROR(_xlfn.SINGLE(INDEX(Data!$A$1:U$816,_xlfn.AGGREGATE(15,6,((Data!$C$1:$C$816=Z$6)/(Data!$C$1:$C$816=Z$6))*ROW(Data!$C$1:$C$816),ROW(Z100)-ROW(Z$6)),1)),"")</f>
        <v/>
      </c>
    </row>
    <row r="101" spans="1:26" x14ac:dyDescent="0.35">
      <c r="A101" s="38"/>
      <c r="B101" s="38" t="str" cm="1">
        <f t="array" ref="B101">IFERROR(_xlfn.SINGLE(INDEX(Data!A$1:$A$816,_xlfn.AGGREGATE(15,6,((Data!$C$1:$C$816=B$6)/(Data!$C$1:$C$816=B$6))*ROW(Data!$C$1:$C$816),ROW(B101)-ROW(B$6)),1)),"")</f>
        <v/>
      </c>
      <c r="C101" s="38"/>
      <c r="D101" s="38" t="str" cm="1">
        <f t="array" ref="D101">IFERROR(_xlfn.SINGLE(INDEX(Data!$A$1:C$816,_xlfn.AGGREGATE(15,6,((Data!$C$1:$C$816=D$6)/(Data!$C$1:$C$816=D$6))*ROW(Data!$C$1:$C$816),ROW(D101)-ROW(D$6)),1)),"")</f>
        <v/>
      </c>
      <c r="E101" s="38"/>
      <c r="F101" s="38" t="str" cm="1">
        <f t="array" ref="F101">IFERROR(_xlfn.SINGLE(INDEX(Data!$A$1:E$816,_xlfn.AGGREGATE(15,6,((Data!$C$1:$C$816=F$6)/(Data!$C$1:$C$816=F$6))*ROW(Data!$C$1:$C$816),ROW(F101)-ROW(F$6)),1)),"")</f>
        <v/>
      </c>
      <c r="G101" s="38"/>
      <c r="H101" s="38" t="str" cm="1">
        <f t="array" ref="H101">IFERROR(_xlfn.SINGLE(INDEX(Data!$A$1:G$816,_xlfn.AGGREGATE(15,6,((Data!$C$1:$C$816=H$6)/(Data!$C$1:$C$816=H$6))*ROW(Data!$C$1:$C$816),ROW(H101)-ROW(H$6)),1)),"")</f>
        <v/>
      </c>
      <c r="I101" s="38"/>
      <c r="J101" s="38" t="str" cm="1">
        <f t="array" ref="J101">IFERROR(_xlfn.SINGLE(INDEX(Data!$A$1:W$816,_xlfn.AGGREGATE(15,6,((Data!$C$1:$C$816=J$6)/(Data!$C$1:$C$816=J$6))*ROW(Data!$C$1:$C$816),ROW(J101)-ROW(J$6)),1)),"")</f>
        <v>Start TV</v>
      </c>
      <c r="K101" s="38"/>
      <c r="L101" s="38" t="str" cm="1">
        <f t="array" ref="L101">IFERROR(_xlfn.SINGLE(INDEX(Data!$A$1:I$816,_xlfn.AGGREGATE(15,6,((Data!$C$1:$C$816=L$6)/(Data!$C$1:$C$816=L$6))*ROW(Data!$C$1:$C$816),ROW(L101)-ROW(L$6)),1)),"")</f>
        <v/>
      </c>
      <c r="M101" s="38"/>
      <c r="N101" s="38" t="str" cm="1">
        <f t="array" ref="N101">IFERROR(_xlfn.SINGLE(INDEX(Data!$A$1:Y$816,_xlfn.AGGREGATE(15,6,((Data!$C$1:$C$816=N$6)/(Data!$C$1:$C$816=N$6))*ROW(Data!$C$1:$C$816),ROW(N101)-ROW(N$6)),1)),"")</f>
        <v/>
      </c>
      <c r="O101" s="38"/>
      <c r="P101" s="38" t="str" cm="1">
        <f t="array" ref="P101">IFERROR(_xlfn.SINGLE(INDEX(Data!$A$1:L$816,_xlfn.AGGREGATE(15,6,((Data!$C$1:$C$816=P$6)/(Data!$C$1:$C$816=P$6))*ROW(Data!$C$1:$C$816),ROW(P101)-ROW(P$6)),1)),"")</f>
        <v/>
      </c>
      <c r="Q101" s="38"/>
      <c r="R101" s="38" t="str" cm="1">
        <f t="array" ref="R101">IFERROR(_xlfn.SINGLE(INDEX(Data!$A$1:M$816,_xlfn.AGGREGATE(15,6,((Data!$C$1:$C$816=R$6)/(Data!$C$1:$C$816=R$6))*ROW(Data!$C$1:$C$816),ROW(R101)-ROW(R$6)),1)),"")</f>
        <v/>
      </c>
      <c r="S101" s="38"/>
      <c r="T101" s="38" t="str" cm="1">
        <f t="array" ref="T101">IFERROR(_xlfn.SINGLE(INDEX(Data!$A$1:O$816,_xlfn.AGGREGATE(15,6,((Data!$C$1:$C$816=T$6)/(Data!$C$1:$C$816=T$6))*ROW(Data!$C$1:$C$816),ROW(T101)-ROW(T$6)),1)),"")</f>
        <v/>
      </c>
      <c r="U101" s="38"/>
      <c r="V101" s="38" t="str" cm="1">
        <f t="array" ref="V101">IFERROR(_xlfn.SINGLE(INDEX(Data!$A$1:Q$816,_xlfn.AGGREGATE(15,6,((Data!$C$1:$C$816=V$6)/(Data!$C$1:$C$816=V$6))*ROW(Data!$C$1:$C$816),ROW(V101)-ROW(V$6)),1)),"")</f>
        <v/>
      </c>
      <c r="W101" s="38"/>
      <c r="X101" s="38" t="str" cm="1">
        <f t="array" ref="X101">IFERROR(_xlfn.SINGLE(INDEX(Data!$A$1:S$816,_xlfn.AGGREGATE(15,6,((Data!$C$1:$C$816=X$6)/(Data!$C$1:$C$816=X$6))*ROW(Data!$C$1:$C$816),ROW(X101)-ROW(X$6)),1)),"")</f>
        <v/>
      </c>
      <c r="Y101" s="38"/>
      <c r="Z101" s="38" t="str" cm="1">
        <f t="array" ref="Z101">IFERROR(_xlfn.SINGLE(INDEX(Data!$A$1:U$816,_xlfn.AGGREGATE(15,6,((Data!$C$1:$C$816=Z$6)/(Data!$C$1:$C$816=Z$6))*ROW(Data!$C$1:$C$816),ROW(Z101)-ROW(Z$6)),1)),"")</f>
        <v/>
      </c>
    </row>
    <row r="102" spans="1:26" x14ac:dyDescent="0.35">
      <c r="A102" s="38"/>
      <c r="B102" s="38" t="str" cm="1">
        <f t="array" ref="B102">IFERROR(_xlfn.SINGLE(INDEX(Data!A$1:$A$816,_xlfn.AGGREGATE(15,6,((Data!$C$1:$C$816=B$6)/(Data!$C$1:$C$816=B$6))*ROW(Data!$C$1:$C$816),ROW(B102)-ROW(B$6)),1)),"")</f>
        <v/>
      </c>
      <c r="C102" s="38"/>
      <c r="D102" s="38" t="str" cm="1">
        <f t="array" ref="D102">IFERROR(_xlfn.SINGLE(INDEX(Data!$A$1:C$816,_xlfn.AGGREGATE(15,6,((Data!$C$1:$C$816=D$6)/(Data!$C$1:$C$816=D$6))*ROW(Data!$C$1:$C$816),ROW(D102)-ROW(D$6)),1)),"")</f>
        <v/>
      </c>
      <c r="E102" s="38"/>
      <c r="F102" s="38" t="str" cm="1">
        <f t="array" ref="F102">IFERROR(_xlfn.SINGLE(INDEX(Data!$A$1:E$816,_xlfn.AGGREGATE(15,6,((Data!$C$1:$C$816=F$6)/(Data!$C$1:$C$816=F$6))*ROW(Data!$C$1:$C$816),ROW(F102)-ROW(F$6)),1)),"")</f>
        <v/>
      </c>
      <c r="G102" s="38"/>
      <c r="H102" s="38" t="str" cm="1">
        <f t="array" ref="H102">IFERROR(_xlfn.SINGLE(INDEX(Data!$A$1:G$816,_xlfn.AGGREGATE(15,6,((Data!$C$1:$C$816=H$6)/(Data!$C$1:$C$816=H$6))*ROW(Data!$C$1:$C$816),ROW(H102)-ROW(H$6)),1)),"")</f>
        <v/>
      </c>
      <c r="I102" s="38"/>
      <c r="J102" s="38" t="str" cm="1">
        <f t="array" ref="J102">IFERROR(_xlfn.SINGLE(INDEX(Data!$A$1:W$816,_xlfn.AGGREGATE(15,6,((Data!$C$1:$C$816=J$6)/(Data!$C$1:$C$816=J$6))*ROW(Data!$C$1:$C$816),ROW(J102)-ROW(J$6)),1)),"")</f>
        <v>StoryTV</v>
      </c>
      <c r="K102" s="38"/>
      <c r="L102" s="38" t="str" cm="1">
        <f t="array" ref="L102">IFERROR(_xlfn.SINGLE(INDEX(Data!$A$1:I$816,_xlfn.AGGREGATE(15,6,((Data!$C$1:$C$816=L$6)/(Data!$C$1:$C$816=L$6))*ROW(Data!$C$1:$C$816),ROW(L102)-ROW(L$6)),1)),"")</f>
        <v/>
      </c>
      <c r="M102" s="38"/>
      <c r="N102" s="38" t="str" cm="1">
        <f t="array" ref="N102">IFERROR(_xlfn.SINGLE(INDEX(Data!$A$1:Y$816,_xlfn.AGGREGATE(15,6,((Data!$C$1:$C$816=N$6)/(Data!$C$1:$C$816=N$6))*ROW(Data!$C$1:$C$816),ROW(N102)-ROW(N$6)),1)),"")</f>
        <v/>
      </c>
      <c r="O102" s="38"/>
      <c r="P102" s="38" t="str" cm="1">
        <f t="array" ref="P102">IFERROR(_xlfn.SINGLE(INDEX(Data!$A$1:L$816,_xlfn.AGGREGATE(15,6,((Data!$C$1:$C$816=P$6)/(Data!$C$1:$C$816=P$6))*ROW(Data!$C$1:$C$816),ROW(P102)-ROW(P$6)),1)),"")</f>
        <v/>
      </c>
      <c r="Q102" s="38"/>
      <c r="R102" s="38" t="str" cm="1">
        <f t="array" ref="R102">IFERROR(_xlfn.SINGLE(INDEX(Data!$A$1:M$816,_xlfn.AGGREGATE(15,6,((Data!$C$1:$C$816=R$6)/(Data!$C$1:$C$816=R$6))*ROW(Data!$C$1:$C$816),ROW(R102)-ROW(R$6)),1)),"")</f>
        <v/>
      </c>
      <c r="S102" s="38"/>
      <c r="T102" s="38" t="str" cm="1">
        <f t="array" ref="T102">IFERROR(_xlfn.SINGLE(INDEX(Data!$A$1:O$816,_xlfn.AGGREGATE(15,6,((Data!$C$1:$C$816=T$6)/(Data!$C$1:$C$816=T$6))*ROW(Data!$C$1:$C$816),ROW(T102)-ROW(T$6)),1)),"")</f>
        <v/>
      </c>
      <c r="U102" s="38"/>
      <c r="V102" s="38" t="str" cm="1">
        <f t="array" ref="V102">IFERROR(_xlfn.SINGLE(INDEX(Data!$A$1:Q$816,_xlfn.AGGREGATE(15,6,((Data!$C$1:$C$816=V$6)/(Data!$C$1:$C$816=V$6))*ROW(Data!$C$1:$C$816),ROW(V102)-ROW(V$6)),1)),"")</f>
        <v/>
      </c>
      <c r="W102" s="38"/>
      <c r="X102" s="38" t="str" cm="1">
        <f t="array" ref="X102">IFERROR(_xlfn.SINGLE(INDEX(Data!$A$1:S$816,_xlfn.AGGREGATE(15,6,((Data!$C$1:$C$816=X$6)/(Data!$C$1:$C$816=X$6))*ROW(Data!$C$1:$C$816),ROW(X102)-ROW(X$6)),1)),"")</f>
        <v/>
      </c>
      <c r="Y102" s="38"/>
      <c r="Z102" s="38" t="str" cm="1">
        <f t="array" ref="Z102">IFERROR(_xlfn.SINGLE(INDEX(Data!$A$1:U$816,_xlfn.AGGREGATE(15,6,((Data!$C$1:$C$816=Z$6)/(Data!$C$1:$C$816=Z$6))*ROW(Data!$C$1:$C$816),ROW(Z102)-ROW(Z$6)),1)),"")</f>
        <v/>
      </c>
    </row>
    <row r="103" spans="1:26" x14ac:dyDescent="0.35">
      <c r="A103" s="38"/>
      <c r="B103" s="38" t="str" cm="1">
        <f t="array" ref="B103">IFERROR(_xlfn.SINGLE(INDEX(Data!A$1:$A$816,_xlfn.AGGREGATE(15,6,((Data!$C$1:$C$816=B$6)/(Data!$C$1:$C$816=B$6))*ROW(Data!$C$1:$C$816),ROW(B103)-ROW(B$6)),1)),"")</f>
        <v/>
      </c>
      <c r="C103" s="38"/>
      <c r="D103" s="38" t="str" cm="1">
        <f t="array" ref="D103">IFERROR(_xlfn.SINGLE(INDEX(Data!$A$1:C$816,_xlfn.AGGREGATE(15,6,((Data!$C$1:$C$816=D$6)/(Data!$C$1:$C$816=D$6))*ROW(Data!$C$1:$C$816),ROW(D103)-ROW(D$6)),1)),"")</f>
        <v/>
      </c>
      <c r="E103" s="38"/>
      <c r="F103" s="38" t="str" cm="1">
        <f t="array" ref="F103">IFERROR(_xlfn.SINGLE(INDEX(Data!$A$1:E$816,_xlfn.AGGREGATE(15,6,((Data!$C$1:$C$816=F$6)/(Data!$C$1:$C$816=F$6))*ROW(Data!$C$1:$C$816),ROW(F103)-ROW(F$6)),1)),"")</f>
        <v/>
      </c>
      <c r="G103" s="38"/>
      <c r="H103" s="38" t="str" cm="1">
        <f t="array" ref="H103">IFERROR(_xlfn.SINGLE(INDEX(Data!$A$1:G$816,_xlfn.AGGREGATE(15,6,((Data!$C$1:$C$816=H$6)/(Data!$C$1:$C$816=H$6))*ROW(Data!$C$1:$C$816),ROW(H103)-ROW(H$6)),1)),"")</f>
        <v/>
      </c>
      <c r="I103" s="38"/>
      <c r="J103" s="38" t="str" cm="1">
        <f t="array" ref="J103">IFERROR(_xlfn.SINGLE(INDEX(Data!$A$1:W$816,_xlfn.AGGREGATE(15,6,((Data!$C$1:$C$816=J$6)/(Data!$C$1:$C$816=J$6))*ROW(Data!$C$1:$C$816),ROW(J103)-ROW(J$6)),1)),"")</f>
        <v>Sundance TV</v>
      </c>
      <c r="K103" s="38"/>
      <c r="L103" s="38" t="str" cm="1">
        <f t="array" ref="L103">IFERROR(_xlfn.SINGLE(INDEX(Data!$A$1:I$816,_xlfn.AGGREGATE(15,6,((Data!$C$1:$C$816=L$6)/(Data!$C$1:$C$816=L$6))*ROW(Data!$C$1:$C$816),ROW(L103)-ROW(L$6)),1)),"")</f>
        <v/>
      </c>
      <c r="M103" s="38"/>
      <c r="N103" s="38" t="str" cm="1">
        <f t="array" ref="N103">IFERROR(_xlfn.SINGLE(INDEX(Data!$A$1:Y$816,_xlfn.AGGREGATE(15,6,((Data!$C$1:$C$816=N$6)/(Data!$C$1:$C$816=N$6))*ROW(Data!$C$1:$C$816),ROW(N103)-ROW(N$6)),1)),"")</f>
        <v/>
      </c>
      <c r="O103" s="38"/>
      <c r="P103" s="38" t="str" cm="1">
        <f t="array" ref="P103">IFERROR(_xlfn.SINGLE(INDEX(Data!$A$1:L$816,_xlfn.AGGREGATE(15,6,((Data!$C$1:$C$816=P$6)/(Data!$C$1:$C$816=P$6))*ROW(Data!$C$1:$C$816),ROW(P103)-ROW(P$6)),1)),"")</f>
        <v/>
      </c>
      <c r="Q103" s="38"/>
      <c r="R103" s="38" t="str" cm="1">
        <f t="array" ref="R103">IFERROR(_xlfn.SINGLE(INDEX(Data!$A$1:M$816,_xlfn.AGGREGATE(15,6,((Data!$C$1:$C$816=R$6)/(Data!$C$1:$C$816=R$6))*ROW(Data!$C$1:$C$816),ROW(R103)-ROW(R$6)),1)),"")</f>
        <v/>
      </c>
      <c r="S103" s="38"/>
      <c r="T103" s="38" t="str" cm="1">
        <f t="array" ref="T103">IFERROR(_xlfn.SINGLE(INDEX(Data!$A$1:O$816,_xlfn.AGGREGATE(15,6,((Data!$C$1:$C$816=T$6)/(Data!$C$1:$C$816=T$6))*ROW(Data!$C$1:$C$816),ROW(T103)-ROW(T$6)),1)),"")</f>
        <v/>
      </c>
      <c r="U103" s="38"/>
      <c r="V103" s="38" t="str" cm="1">
        <f t="array" ref="V103">IFERROR(_xlfn.SINGLE(INDEX(Data!$A$1:Q$816,_xlfn.AGGREGATE(15,6,((Data!$C$1:$C$816=V$6)/(Data!$C$1:$C$816=V$6))*ROW(Data!$C$1:$C$816),ROW(V103)-ROW(V$6)),1)),"")</f>
        <v/>
      </c>
      <c r="W103" s="38"/>
      <c r="X103" s="38" t="str" cm="1">
        <f t="array" ref="X103">IFERROR(_xlfn.SINGLE(INDEX(Data!$A$1:S$816,_xlfn.AGGREGATE(15,6,((Data!$C$1:$C$816=X$6)/(Data!$C$1:$C$816=X$6))*ROW(Data!$C$1:$C$816),ROW(X103)-ROW(X$6)),1)),"")</f>
        <v/>
      </c>
      <c r="Y103" s="38"/>
      <c r="Z103" s="38" t="str" cm="1">
        <f t="array" ref="Z103">IFERROR(_xlfn.SINGLE(INDEX(Data!$A$1:U$816,_xlfn.AGGREGATE(15,6,((Data!$C$1:$C$816=Z$6)/(Data!$C$1:$C$816=Z$6))*ROW(Data!$C$1:$C$816),ROW(Z103)-ROW(Z$6)),1)),"")</f>
        <v/>
      </c>
    </row>
    <row r="104" spans="1:26" x14ac:dyDescent="0.35">
      <c r="A104" s="38"/>
      <c r="B104" s="38" t="str" cm="1">
        <f t="array" ref="B104">IFERROR(_xlfn.SINGLE(INDEX(Data!A$1:$A$816,_xlfn.AGGREGATE(15,6,((Data!$C$1:$C$816=B$6)/(Data!$C$1:$C$816=B$6))*ROW(Data!$C$1:$C$816),ROW(B104)-ROW(B$6)),1)),"")</f>
        <v/>
      </c>
      <c r="C104" s="38"/>
      <c r="D104" s="38" t="str" cm="1">
        <f t="array" ref="D104">IFERROR(_xlfn.SINGLE(INDEX(Data!$A$1:C$816,_xlfn.AGGREGATE(15,6,((Data!$C$1:$C$816=D$6)/(Data!$C$1:$C$816=D$6))*ROW(Data!$C$1:$C$816),ROW(D104)-ROW(D$6)),1)),"")</f>
        <v/>
      </c>
      <c r="E104" s="38"/>
      <c r="F104" s="38" t="str" cm="1">
        <f t="array" ref="F104">IFERROR(_xlfn.SINGLE(INDEX(Data!$A$1:E$816,_xlfn.AGGREGATE(15,6,((Data!$C$1:$C$816=F$6)/(Data!$C$1:$C$816=F$6))*ROW(Data!$C$1:$C$816),ROW(F104)-ROW(F$6)),1)),"")</f>
        <v/>
      </c>
      <c r="G104" s="38"/>
      <c r="H104" s="38" t="str" cm="1">
        <f t="array" ref="H104">IFERROR(_xlfn.SINGLE(INDEX(Data!$A$1:G$816,_xlfn.AGGREGATE(15,6,((Data!$C$1:$C$816=H$6)/(Data!$C$1:$C$816=H$6))*ROW(Data!$C$1:$C$816),ROW(H104)-ROW(H$6)),1)),"")</f>
        <v/>
      </c>
      <c r="I104" s="38"/>
      <c r="J104" s="38" t="str" cm="1">
        <f t="array" ref="J104">IFERROR(_xlfn.SINGLE(INDEX(Data!$A$1:W$816,_xlfn.AGGREGATE(15,6,((Data!$C$1:$C$816=J$6)/(Data!$C$1:$C$816=J$6))*ROW(Data!$C$1:$C$816),ROW(J104)-ROW(J$6)),1)),"")</f>
        <v>Syfy</v>
      </c>
      <c r="K104" s="38"/>
      <c r="L104" s="38" t="str" cm="1">
        <f t="array" ref="L104">IFERROR(_xlfn.SINGLE(INDEX(Data!$A$1:I$816,_xlfn.AGGREGATE(15,6,((Data!$C$1:$C$816=L$6)/(Data!$C$1:$C$816=L$6))*ROW(Data!$C$1:$C$816),ROW(L104)-ROW(L$6)),1)),"")</f>
        <v/>
      </c>
      <c r="M104" s="38"/>
      <c r="N104" s="38" t="str" cm="1">
        <f t="array" ref="N104">IFERROR(_xlfn.SINGLE(INDEX(Data!$A$1:Y$816,_xlfn.AGGREGATE(15,6,((Data!$C$1:$C$816=N$6)/(Data!$C$1:$C$816=N$6))*ROW(Data!$C$1:$C$816),ROW(N104)-ROW(N$6)),1)),"")</f>
        <v/>
      </c>
      <c r="O104" s="38"/>
      <c r="P104" s="38" t="str" cm="1">
        <f t="array" ref="P104">IFERROR(_xlfn.SINGLE(INDEX(Data!$A$1:L$816,_xlfn.AGGREGATE(15,6,((Data!$C$1:$C$816=P$6)/(Data!$C$1:$C$816=P$6))*ROW(Data!$C$1:$C$816),ROW(P104)-ROW(P$6)),1)),"")</f>
        <v/>
      </c>
      <c r="Q104" s="38"/>
      <c r="R104" s="38" t="str" cm="1">
        <f t="array" ref="R104">IFERROR(_xlfn.SINGLE(INDEX(Data!$A$1:M$816,_xlfn.AGGREGATE(15,6,((Data!$C$1:$C$816=R$6)/(Data!$C$1:$C$816=R$6))*ROW(Data!$C$1:$C$816),ROW(R104)-ROW(R$6)),1)),"")</f>
        <v/>
      </c>
      <c r="S104" s="38"/>
      <c r="T104" s="38" t="str" cm="1">
        <f t="array" ref="T104">IFERROR(_xlfn.SINGLE(INDEX(Data!$A$1:O$816,_xlfn.AGGREGATE(15,6,((Data!$C$1:$C$816=T$6)/(Data!$C$1:$C$816=T$6))*ROW(Data!$C$1:$C$816),ROW(T104)-ROW(T$6)),1)),"")</f>
        <v/>
      </c>
      <c r="U104" s="38"/>
      <c r="V104" s="38" t="str" cm="1">
        <f t="array" ref="V104">IFERROR(_xlfn.SINGLE(INDEX(Data!$A$1:Q$816,_xlfn.AGGREGATE(15,6,((Data!$C$1:$C$816=V$6)/(Data!$C$1:$C$816=V$6))*ROW(Data!$C$1:$C$816),ROW(V104)-ROW(V$6)),1)),"")</f>
        <v/>
      </c>
      <c r="W104" s="38"/>
      <c r="X104" s="38" t="str" cm="1">
        <f t="array" ref="X104">IFERROR(_xlfn.SINGLE(INDEX(Data!$A$1:S$816,_xlfn.AGGREGATE(15,6,((Data!$C$1:$C$816=X$6)/(Data!$C$1:$C$816=X$6))*ROW(Data!$C$1:$C$816),ROW(X104)-ROW(X$6)),1)),"")</f>
        <v/>
      </c>
      <c r="Y104" s="38"/>
      <c r="Z104" s="38" t="str" cm="1">
        <f t="array" ref="Z104">IFERROR(_xlfn.SINGLE(INDEX(Data!$A$1:U$816,_xlfn.AGGREGATE(15,6,((Data!$C$1:$C$816=Z$6)/(Data!$C$1:$C$816=Z$6))*ROW(Data!$C$1:$C$816),ROW(Z104)-ROW(Z$6)),1)),"")</f>
        <v/>
      </c>
    </row>
    <row r="105" spans="1:26" x14ac:dyDescent="0.35">
      <c r="A105" s="38"/>
      <c r="B105" s="38" t="str" cm="1">
        <f t="array" ref="B105">IFERROR(_xlfn.SINGLE(INDEX(Data!A$1:$A$816,_xlfn.AGGREGATE(15,6,((Data!$C$1:$C$816=B$6)/(Data!$C$1:$C$816=B$6))*ROW(Data!$C$1:$C$816),ROW(B105)-ROW(B$6)),1)),"")</f>
        <v/>
      </c>
      <c r="C105" s="38"/>
      <c r="D105" s="38" t="str" cm="1">
        <f t="array" ref="D105">IFERROR(_xlfn.SINGLE(INDEX(Data!$A$1:C$816,_xlfn.AGGREGATE(15,6,((Data!$C$1:$C$816=D$6)/(Data!$C$1:$C$816=D$6))*ROW(Data!$C$1:$C$816),ROW(D105)-ROW(D$6)),1)),"")</f>
        <v/>
      </c>
      <c r="E105" s="38"/>
      <c r="F105" s="38" t="str" cm="1">
        <f t="array" ref="F105">IFERROR(_xlfn.SINGLE(INDEX(Data!$A$1:E$816,_xlfn.AGGREGATE(15,6,((Data!$C$1:$C$816=F$6)/(Data!$C$1:$C$816=F$6))*ROW(Data!$C$1:$C$816),ROW(F105)-ROW(F$6)),1)),"")</f>
        <v/>
      </c>
      <c r="G105" s="38"/>
      <c r="H105" s="38" t="str" cm="1">
        <f t="array" ref="H105">IFERROR(_xlfn.SINGLE(INDEX(Data!$A$1:G$816,_xlfn.AGGREGATE(15,6,((Data!$C$1:$C$816=H$6)/(Data!$C$1:$C$816=H$6))*ROW(Data!$C$1:$C$816),ROW(H105)-ROW(H$6)),1)),"")</f>
        <v/>
      </c>
      <c r="I105" s="38"/>
      <c r="J105" s="38" t="str" cm="1">
        <f t="array" ref="J105">IFERROR(_xlfn.SINGLE(INDEX(Data!$A$1:W$816,_xlfn.AGGREGATE(15,6,((Data!$C$1:$C$816=J$6)/(Data!$C$1:$C$816=J$6))*ROW(Data!$C$1:$C$816),ROW(J105)-ROW(J$6)),1)),"")</f>
        <v>TBS</v>
      </c>
      <c r="K105" s="38"/>
      <c r="L105" s="38" t="str" cm="1">
        <f t="array" ref="L105">IFERROR(_xlfn.SINGLE(INDEX(Data!$A$1:I$816,_xlfn.AGGREGATE(15,6,((Data!$C$1:$C$816=L$6)/(Data!$C$1:$C$816=L$6))*ROW(Data!$C$1:$C$816),ROW(L105)-ROW(L$6)),1)),"")</f>
        <v/>
      </c>
      <c r="M105" s="38"/>
      <c r="N105" s="38" t="str" cm="1">
        <f t="array" ref="N105">IFERROR(_xlfn.SINGLE(INDEX(Data!$A$1:Y$816,_xlfn.AGGREGATE(15,6,((Data!$C$1:$C$816=N$6)/(Data!$C$1:$C$816=N$6))*ROW(Data!$C$1:$C$816),ROW(N105)-ROW(N$6)),1)),"")</f>
        <v/>
      </c>
      <c r="O105" s="38"/>
      <c r="P105" s="38" t="str" cm="1">
        <f t="array" ref="P105">IFERROR(_xlfn.SINGLE(INDEX(Data!$A$1:L$816,_xlfn.AGGREGATE(15,6,((Data!$C$1:$C$816=P$6)/(Data!$C$1:$C$816=P$6))*ROW(Data!$C$1:$C$816),ROW(P105)-ROW(P$6)),1)),"")</f>
        <v/>
      </c>
      <c r="Q105" s="38"/>
      <c r="R105" s="38" t="str" cm="1">
        <f t="array" ref="R105">IFERROR(_xlfn.SINGLE(INDEX(Data!$A$1:M$816,_xlfn.AGGREGATE(15,6,((Data!$C$1:$C$816=R$6)/(Data!$C$1:$C$816=R$6))*ROW(Data!$C$1:$C$816),ROW(R105)-ROW(R$6)),1)),"")</f>
        <v/>
      </c>
      <c r="S105" s="38"/>
      <c r="T105" s="38" t="str" cm="1">
        <f t="array" ref="T105">IFERROR(_xlfn.SINGLE(INDEX(Data!$A$1:O$816,_xlfn.AGGREGATE(15,6,((Data!$C$1:$C$816=T$6)/(Data!$C$1:$C$816=T$6))*ROW(Data!$C$1:$C$816),ROW(T105)-ROW(T$6)),1)),"")</f>
        <v/>
      </c>
      <c r="U105" s="38"/>
      <c r="V105" s="38" t="str" cm="1">
        <f t="array" ref="V105">IFERROR(_xlfn.SINGLE(INDEX(Data!$A$1:Q$816,_xlfn.AGGREGATE(15,6,((Data!$C$1:$C$816=V$6)/(Data!$C$1:$C$816=V$6))*ROW(Data!$C$1:$C$816),ROW(V105)-ROW(V$6)),1)),"")</f>
        <v/>
      </c>
      <c r="W105" s="38"/>
      <c r="X105" s="38" t="str" cm="1">
        <f t="array" ref="X105">IFERROR(_xlfn.SINGLE(INDEX(Data!$A$1:S$816,_xlfn.AGGREGATE(15,6,((Data!$C$1:$C$816=X$6)/(Data!$C$1:$C$816=X$6))*ROW(Data!$C$1:$C$816),ROW(X105)-ROW(X$6)),1)),"")</f>
        <v/>
      </c>
      <c r="Y105" s="38"/>
      <c r="Z105" s="38" t="str" cm="1">
        <f t="array" ref="Z105">IFERROR(_xlfn.SINGLE(INDEX(Data!$A$1:U$816,_xlfn.AGGREGATE(15,6,((Data!$C$1:$C$816=Z$6)/(Data!$C$1:$C$816=Z$6))*ROW(Data!$C$1:$C$816),ROW(Z105)-ROW(Z$6)),1)),"")</f>
        <v/>
      </c>
    </row>
    <row r="106" spans="1:26" ht="24" x14ac:dyDescent="0.35">
      <c r="A106" s="38"/>
      <c r="B106" s="38" t="str" cm="1">
        <f t="array" ref="B106">IFERROR(_xlfn.SINGLE(INDEX(Data!A$1:$A$816,_xlfn.AGGREGATE(15,6,((Data!$C$1:$C$816=B$6)/(Data!$C$1:$C$816=B$6))*ROW(Data!$C$1:$C$816),ROW(B106)-ROW(B$6)),1)),"")</f>
        <v/>
      </c>
      <c r="C106" s="38"/>
      <c r="D106" s="38" t="str" cm="1">
        <f t="array" ref="D106">IFERROR(_xlfn.SINGLE(INDEX(Data!$A$1:C$816,_xlfn.AGGREGATE(15,6,((Data!$C$1:$C$816=D$6)/(Data!$C$1:$C$816=D$6))*ROW(Data!$C$1:$C$816),ROW(D106)-ROW(D$6)),1)),"")</f>
        <v/>
      </c>
      <c r="E106" s="38"/>
      <c r="F106" s="38" t="str" cm="1">
        <f t="array" ref="F106">IFERROR(_xlfn.SINGLE(INDEX(Data!$A$1:E$816,_xlfn.AGGREGATE(15,6,((Data!$C$1:$C$816=F$6)/(Data!$C$1:$C$816=F$6))*ROW(Data!$C$1:$C$816),ROW(F106)-ROW(F$6)),1)),"")</f>
        <v/>
      </c>
      <c r="G106" s="38"/>
      <c r="H106" s="38" t="str" cm="1">
        <f t="array" ref="H106">IFERROR(_xlfn.SINGLE(INDEX(Data!$A$1:G$816,_xlfn.AGGREGATE(15,6,((Data!$C$1:$C$816=H$6)/(Data!$C$1:$C$816=H$6))*ROW(Data!$C$1:$C$816),ROW(H106)-ROW(H$6)),1)),"")</f>
        <v/>
      </c>
      <c r="I106" s="38"/>
      <c r="J106" s="38" t="str" cm="1">
        <f t="array" ref="J106">IFERROR(_xlfn.SINGLE(INDEX(Data!$A$1:W$816,_xlfn.AGGREGATE(15,6,((Data!$C$1:$C$816=J$6)/(Data!$C$1:$C$816=J$6))*ROW(Data!$C$1:$C$816),ROW(J106)-ROW(J$6)),1)),"")</f>
        <v>The Design Network</v>
      </c>
      <c r="K106" s="38"/>
      <c r="L106" s="38" t="str" cm="1">
        <f t="array" ref="L106">IFERROR(_xlfn.SINGLE(INDEX(Data!$A$1:I$816,_xlfn.AGGREGATE(15,6,((Data!$C$1:$C$816=L$6)/(Data!$C$1:$C$816=L$6))*ROW(Data!$C$1:$C$816),ROW(L106)-ROW(L$6)),1)),"")</f>
        <v/>
      </c>
      <c r="M106" s="38"/>
      <c r="N106" s="38" t="str" cm="1">
        <f t="array" ref="N106">IFERROR(_xlfn.SINGLE(INDEX(Data!$A$1:Y$816,_xlfn.AGGREGATE(15,6,((Data!$C$1:$C$816=N$6)/(Data!$C$1:$C$816=N$6))*ROW(Data!$C$1:$C$816),ROW(N106)-ROW(N$6)),1)),"")</f>
        <v/>
      </c>
      <c r="O106" s="38"/>
      <c r="P106" s="38" t="str" cm="1">
        <f t="array" ref="P106">IFERROR(_xlfn.SINGLE(INDEX(Data!$A$1:L$816,_xlfn.AGGREGATE(15,6,((Data!$C$1:$C$816=P$6)/(Data!$C$1:$C$816=P$6))*ROW(Data!$C$1:$C$816),ROW(P106)-ROW(P$6)),1)),"")</f>
        <v/>
      </c>
      <c r="Q106" s="38"/>
      <c r="R106" s="38" t="str" cm="1">
        <f t="array" ref="R106">IFERROR(_xlfn.SINGLE(INDEX(Data!$A$1:M$816,_xlfn.AGGREGATE(15,6,((Data!$C$1:$C$816=R$6)/(Data!$C$1:$C$816=R$6))*ROW(Data!$C$1:$C$816),ROW(R106)-ROW(R$6)),1)),"")</f>
        <v/>
      </c>
      <c r="S106" s="38"/>
      <c r="T106" s="38" t="str" cm="1">
        <f t="array" ref="T106">IFERROR(_xlfn.SINGLE(INDEX(Data!$A$1:O$816,_xlfn.AGGREGATE(15,6,((Data!$C$1:$C$816=T$6)/(Data!$C$1:$C$816=T$6))*ROW(Data!$C$1:$C$816),ROW(T106)-ROW(T$6)),1)),"")</f>
        <v/>
      </c>
      <c r="U106" s="38"/>
      <c r="V106" s="38" t="str" cm="1">
        <f t="array" ref="V106">IFERROR(_xlfn.SINGLE(INDEX(Data!$A$1:Q$816,_xlfn.AGGREGATE(15,6,((Data!$C$1:$C$816=V$6)/(Data!$C$1:$C$816=V$6))*ROW(Data!$C$1:$C$816),ROW(V106)-ROW(V$6)),1)),"")</f>
        <v/>
      </c>
      <c r="W106" s="38"/>
      <c r="X106" s="38" t="str" cm="1">
        <f t="array" ref="X106">IFERROR(_xlfn.SINGLE(INDEX(Data!$A$1:S$816,_xlfn.AGGREGATE(15,6,((Data!$C$1:$C$816=X$6)/(Data!$C$1:$C$816=X$6))*ROW(Data!$C$1:$C$816),ROW(X106)-ROW(X$6)),1)),"")</f>
        <v/>
      </c>
      <c r="Y106" s="38"/>
      <c r="Z106" s="38" t="str" cm="1">
        <f t="array" ref="Z106">IFERROR(_xlfn.SINGLE(INDEX(Data!$A$1:U$816,_xlfn.AGGREGATE(15,6,((Data!$C$1:$C$816=Z$6)/(Data!$C$1:$C$816=Z$6))*ROW(Data!$C$1:$C$816),ROW(Z106)-ROW(Z$6)),1)),"")</f>
        <v/>
      </c>
    </row>
    <row r="107" spans="1:26" x14ac:dyDescent="0.35">
      <c r="A107" s="38"/>
      <c r="B107" s="38" t="str" cm="1">
        <f t="array" ref="B107">IFERROR(_xlfn.SINGLE(INDEX(Data!A$1:$A$816,_xlfn.AGGREGATE(15,6,((Data!$C$1:$C$816=B$6)/(Data!$C$1:$C$816=B$6))*ROW(Data!$C$1:$C$816),ROW(B107)-ROW(B$6)),1)),"")</f>
        <v/>
      </c>
      <c r="C107" s="38"/>
      <c r="D107" s="38" t="str" cm="1">
        <f t="array" ref="D107">IFERROR(_xlfn.SINGLE(INDEX(Data!$A$1:C$816,_xlfn.AGGREGATE(15,6,((Data!$C$1:$C$816=D$6)/(Data!$C$1:$C$816=D$6))*ROW(Data!$C$1:$C$816),ROW(D107)-ROW(D$6)),1)),"")</f>
        <v/>
      </c>
      <c r="E107" s="38"/>
      <c r="F107" s="38" t="str" cm="1">
        <f t="array" ref="F107">IFERROR(_xlfn.SINGLE(INDEX(Data!$A$1:E$816,_xlfn.AGGREGATE(15,6,((Data!$C$1:$C$816=F$6)/(Data!$C$1:$C$816=F$6))*ROW(Data!$C$1:$C$816),ROW(F107)-ROW(F$6)),1)),"")</f>
        <v/>
      </c>
      <c r="G107" s="38"/>
      <c r="H107" s="38" t="str" cm="1">
        <f t="array" ref="H107">IFERROR(_xlfn.SINGLE(INDEX(Data!$A$1:G$816,_xlfn.AGGREGATE(15,6,((Data!$C$1:$C$816=H$6)/(Data!$C$1:$C$816=H$6))*ROW(Data!$C$1:$C$816),ROW(H107)-ROW(H$6)),1)),"")</f>
        <v/>
      </c>
      <c r="I107" s="38"/>
      <c r="J107" s="38" t="str" cm="1">
        <f t="array" ref="J107">IFERROR(_xlfn.SINGLE(INDEX(Data!$A$1:W$816,_xlfn.AGGREGATE(15,6,((Data!$C$1:$C$816=J$6)/(Data!$C$1:$C$816=J$6))*ROW(Data!$C$1:$C$816),ROW(J107)-ROW(J$6)),1)),"")</f>
        <v>The Great Courses</v>
      </c>
      <c r="K107" s="38"/>
      <c r="L107" s="38" t="str" cm="1">
        <f t="array" ref="L107">IFERROR(_xlfn.SINGLE(INDEX(Data!$A$1:I$816,_xlfn.AGGREGATE(15,6,((Data!$C$1:$C$816=L$6)/(Data!$C$1:$C$816=L$6))*ROW(Data!$C$1:$C$816),ROW(L107)-ROW(L$6)),1)),"")</f>
        <v/>
      </c>
      <c r="M107" s="38"/>
      <c r="N107" s="38" t="str" cm="1">
        <f t="array" ref="N107">IFERROR(_xlfn.SINGLE(INDEX(Data!$A$1:Y$816,_xlfn.AGGREGATE(15,6,((Data!$C$1:$C$816=N$6)/(Data!$C$1:$C$816=N$6))*ROW(Data!$C$1:$C$816),ROW(N107)-ROW(N$6)),1)),"")</f>
        <v/>
      </c>
      <c r="O107" s="38"/>
      <c r="P107" s="38" t="str" cm="1">
        <f t="array" ref="P107">IFERROR(_xlfn.SINGLE(INDEX(Data!$A$1:L$816,_xlfn.AGGREGATE(15,6,((Data!$C$1:$C$816=P$6)/(Data!$C$1:$C$816=P$6))*ROW(Data!$C$1:$C$816),ROW(P107)-ROW(P$6)),1)),"")</f>
        <v/>
      </c>
      <c r="Q107" s="38"/>
      <c r="R107" s="38" t="str" cm="1">
        <f t="array" ref="R107">IFERROR(_xlfn.SINGLE(INDEX(Data!$A$1:M$816,_xlfn.AGGREGATE(15,6,((Data!$C$1:$C$816=R$6)/(Data!$C$1:$C$816=R$6))*ROW(Data!$C$1:$C$816),ROW(R107)-ROW(R$6)),1)),"")</f>
        <v/>
      </c>
      <c r="S107" s="38"/>
      <c r="T107" s="38" t="str" cm="1">
        <f t="array" ref="T107">IFERROR(_xlfn.SINGLE(INDEX(Data!$A$1:O$816,_xlfn.AGGREGATE(15,6,((Data!$C$1:$C$816=T$6)/(Data!$C$1:$C$816=T$6))*ROW(Data!$C$1:$C$816),ROW(T107)-ROW(T$6)),1)),"")</f>
        <v/>
      </c>
      <c r="U107" s="38"/>
      <c r="V107" s="38" t="str" cm="1">
        <f t="array" ref="V107">IFERROR(_xlfn.SINGLE(INDEX(Data!$A$1:Q$816,_xlfn.AGGREGATE(15,6,((Data!$C$1:$C$816=V$6)/(Data!$C$1:$C$816=V$6))*ROW(Data!$C$1:$C$816),ROW(V107)-ROW(V$6)),1)),"")</f>
        <v/>
      </c>
      <c r="W107" s="38"/>
      <c r="X107" s="38" t="str" cm="1">
        <f t="array" ref="X107">IFERROR(_xlfn.SINGLE(INDEX(Data!$A$1:S$816,_xlfn.AGGREGATE(15,6,((Data!$C$1:$C$816=X$6)/(Data!$C$1:$C$816=X$6))*ROW(Data!$C$1:$C$816),ROW(X107)-ROW(X$6)),1)),"")</f>
        <v/>
      </c>
      <c r="Y107" s="38"/>
      <c r="Z107" s="38" t="str" cm="1">
        <f t="array" ref="Z107">IFERROR(_xlfn.SINGLE(INDEX(Data!$A$1:U$816,_xlfn.AGGREGATE(15,6,((Data!$C$1:$C$816=Z$6)/(Data!$C$1:$C$816=Z$6))*ROW(Data!$C$1:$C$816),ROW(Z107)-ROW(Z$6)),1)),"")</f>
        <v/>
      </c>
    </row>
    <row r="108" spans="1:26" x14ac:dyDescent="0.35">
      <c r="A108" s="38"/>
      <c r="B108" s="38" t="str" cm="1">
        <f t="array" ref="B108">IFERROR(_xlfn.SINGLE(INDEX(Data!A$1:$A$816,_xlfn.AGGREGATE(15,6,((Data!$C$1:$C$816=B$6)/(Data!$C$1:$C$816=B$6))*ROW(Data!$C$1:$C$816),ROW(B108)-ROW(B$6)),1)),"")</f>
        <v/>
      </c>
      <c r="C108" s="38"/>
      <c r="D108" s="38" t="str" cm="1">
        <f t="array" ref="D108">IFERROR(_xlfn.SINGLE(INDEX(Data!$A$1:C$816,_xlfn.AGGREGATE(15,6,((Data!$C$1:$C$816=D$6)/(Data!$C$1:$C$816=D$6))*ROW(Data!$C$1:$C$816),ROW(D108)-ROW(D$6)),1)),"")</f>
        <v/>
      </c>
      <c r="E108" s="38"/>
      <c r="F108" s="38" t="str" cm="1">
        <f t="array" ref="F108">IFERROR(_xlfn.SINGLE(INDEX(Data!$A$1:E$816,_xlfn.AGGREGATE(15,6,((Data!$C$1:$C$816=F$6)/(Data!$C$1:$C$816=F$6))*ROW(Data!$C$1:$C$816),ROW(F108)-ROW(F$6)),1)),"")</f>
        <v/>
      </c>
      <c r="G108" s="38"/>
      <c r="H108" s="38" t="str" cm="1">
        <f t="array" ref="H108">IFERROR(_xlfn.SINGLE(INDEX(Data!$A$1:G$816,_xlfn.AGGREGATE(15,6,((Data!$C$1:$C$816=H$6)/(Data!$C$1:$C$816=H$6))*ROW(Data!$C$1:$C$816),ROW(H108)-ROW(H$6)),1)),"")</f>
        <v/>
      </c>
      <c r="I108" s="38"/>
      <c r="J108" s="38" t="str" cm="1">
        <f t="array" ref="J108">IFERROR(_xlfn.SINGLE(INDEX(Data!$A$1:W$816,_xlfn.AGGREGATE(15,6,((Data!$C$1:$C$816=J$6)/(Data!$C$1:$C$816=J$6))*ROW(Data!$C$1:$C$816),ROW(J108)-ROW(J$6)),1)),"")</f>
        <v>TheGrio</v>
      </c>
      <c r="K108" s="38"/>
      <c r="L108" s="38" t="str" cm="1">
        <f t="array" ref="L108">IFERROR(_xlfn.SINGLE(INDEX(Data!$A$1:I$816,_xlfn.AGGREGATE(15,6,((Data!$C$1:$C$816=L$6)/(Data!$C$1:$C$816=L$6))*ROW(Data!$C$1:$C$816),ROW(L108)-ROW(L$6)),1)),"")</f>
        <v/>
      </c>
      <c r="M108" s="38"/>
      <c r="N108" s="38" t="str" cm="1">
        <f t="array" ref="N108">IFERROR(_xlfn.SINGLE(INDEX(Data!$A$1:Y$816,_xlfn.AGGREGATE(15,6,((Data!$C$1:$C$816=N$6)/(Data!$C$1:$C$816=N$6))*ROW(Data!$C$1:$C$816),ROW(N108)-ROW(N$6)),1)),"")</f>
        <v/>
      </c>
      <c r="O108" s="38"/>
      <c r="P108" s="38" t="str" cm="1">
        <f t="array" ref="P108">IFERROR(_xlfn.SINGLE(INDEX(Data!$A$1:L$816,_xlfn.AGGREGATE(15,6,((Data!$C$1:$C$816=P$6)/(Data!$C$1:$C$816=P$6))*ROW(Data!$C$1:$C$816),ROW(P108)-ROW(P$6)),1)),"")</f>
        <v/>
      </c>
      <c r="Q108" s="38"/>
      <c r="R108" s="38" t="str" cm="1">
        <f t="array" ref="R108">IFERROR(_xlfn.SINGLE(INDEX(Data!$A$1:M$816,_xlfn.AGGREGATE(15,6,((Data!$C$1:$C$816=R$6)/(Data!$C$1:$C$816=R$6))*ROW(Data!$C$1:$C$816),ROW(R108)-ROW(R$6)),1)),"")</f>
        <v/>
      </c>
      <c r="S108" s="38"/>
      <c r="T108" s="38" t="str" cm="1">
        <f t="array" ref="T108">IFERROR(_xlfn.SINGLE(INDEX(Data!$A$1:O$816,_xlfn.AGGREGATE(15,6,((Data!$C$1:$C$816=T$6)/(Data!$C$1:$C$816=T$6))*ROW(Data!$C$1:$C$816),ROW(T108)-ROW(T$6)),1)),"")</f>
        <v/>
      </c>
      <c r="U108" s="38"/>
      <c r="V108" s="38" t="str" cm="1">
        <f t="array" ref="V108">IFERROR(_xlfn.SINGLE(INDEX(Data!$A$1:Q$816,_xlfn.AGGREGATE(15,6,((Data!$C$1:$C$816=V$6)/(Data!$C$1:$C$816=V$6))*ROW(Data!$C$1:$C$816),ROW(V108)-ROW(V$6)),1)),"")</f>
        <v/>
      </c>
      <c r="W108" s="38"/>
      <c r="X108" s="38" t="str" cm="1">
        <f t="array" ref="X108">IFERROR(_xlfn.SINGLE(INDEX(Data!$A$1:S$816,_xlfn.AGGREGATE(15,6,((Data!$C$1:$C$816=X$6)/(Data!$C$1:$C$816=X$6))*ROW(Data!$C$1:$C$816),ROW(X108)-ROW(X$6)),1)),"")</f>
        <v/>
      </c>
      <c r="Y108" s="38"/>
      <c r="Z108" s="38" t="str" cm="1">
        <f t="array" ref="Z108">IFERROR(_xlfn.SINGLE(INDEX(Data!$A$1:U$816,_xlfn.AGGREGATE(15,6,((Data!$C$1:$C$816=Z$6)/(Data!$C$1:$C$816=Z$6))*ROW(Data!$C$1:$C$816),ROW(Z108)-ROW(Z$6)),1)),"")</f>
        <v/>
      </c>
    </row>
    <row r="109" spans="1:26" x14ac:dyDescent="0.35">
      <c r="A109" s="38"/>
      <c r="B109" s="38" t="str" cm="1">
        <f t="array" ref="B109">IFERROR(_xlfn.SINGLE(INDEX(Data!A$1:$A$816,_xlfn.AGGREGATE(15,6,((Data!$C$1:$C$816=B$6)/(Data!$C$1:$C$816=B$6))*ROW(Data!$C$1:$C$816),ROW(B109)-ROW(B$6)),1)),"")</f>
        <v/>
      </c>
      <c r="C109" s="38"/>
      <c r="D109" s="38" t="str" cm="1">
        <f t="array" ref="D109">IFERROR(_xlfn.SINGLE(INDEX(Data!$A$1:C$816,_xlfn.AGGREGATE(15,6,((Data!$C$1:$C$816=D$6)/(Data!$C$1:$C$816=D$6))*ROW(Data!$C$1:$C$816),ROW(D109)-ROW(D$6)),1)),"")</f>
        <v/>
      </c>
      <c r="E109" s="38"/>
      <c r="F109" s="38" t="str" cm="1">
        <f t="array" ref="F109">IFERROR(_xlfn.SINGLE(INDEX(Data!$A$1:E$816,_xlfn.AGGREGATE(15,6,((Data!$C$1:$C$816=F$6)/(Data!$C$1:$C$816=F$6))*ROW(Data!$C$1:$C$816),ROW(F109)-ROW(F$6)),1)),"")</f>
        <v/>
      </c>
      <c r="G109" s="38"/>
      <c r="H109" s="38" t="str" cm="1">
        <f t="array" ref="H109">IFERROR(_xlfn.SINGLE(INDEX(Data!$A$1:G$816,_xlfn.AGGREGATE(15,6,((Data!$C$1:$C$816=H$6)/(Data!$C$1:$C$816=H$6))*ROW(Data!$C$1:$C$816),ROW(H109)-ROW(H$6)),1)),"")</f>
        <v/>
      </c>
      <c r="I109" s="38"/>
      <c r="J109" s="38" t="str" cm="1">
        <f t="array" ref="J109">IFERROR(_xlfn.SINGLE(INDEX(Data!$A$1:W$816,_xlfn.AGGREGATE(15,6,((Data!$C$1:$C$816=J$6)/(Data!$C$1:$C$816=J$6))*ROW(Data!$C$1:$C$816),ROW(J109)-ROW(J$6)),1)),"")</f>
        <v>TNT</v>
      </c>
      <c r="K109" s="38"/>
      <c r="L109" s="38" t="str" cm="1">
        <f t="array" ref="L109">IFERROR(_xlfn.SINGLE(INDEX(Data!$A$1:I$816,_xlfn.AGGREGATE(15,6,((Data!$C$1:$C$816=L$6)/(Data!$C$1:$C$816=L$6))*ROW(Data!$C$1:$C$816),ROW(L109)-ROW(L$6)),1)),"")</f>
        <v/>
      </c>
      <c r="M109" s="38"/>
      <c r="N109" s="38" t="str" cm="1">
        <f t="array" ref="N109">IFERROR(_xlfn.SINGLE(INDEX(Data!$A$1:Y$816,_xlfn.AGGREGATE(15,6,((Data!$C$1:$C$816=N$6)/(Data!$C$1:$C$816=N$6))*ROW(Data!$C$1:$C$816),ROW(N109)-ROW(N$6)),1)),"")</f>
        <v/>
      </c>
      <c r="O109" s="38"/>
      <c r="P109" s="38" t="str" cm="1">
        <f t="array" ref="P109">IFERROR(_xlfn.SINGLE(INDEX(Data!$A$1:L$816,_xlfn.AGGREGATE(15,6,((Data!$C$1:$C$816=P$6)/(Data!$C$1:$C$816=P$6))*ROW(Data!$C$1:$C$816),ROW(P109)-ROW(P$6)),1)),"")</f>
        <v/>
      </c>
      <c r="Q109" s="38"/>
      <c r="R109" s="38" t="str" cm="1">
        <f t="array" ref="R109">IFERROR(_xlfn.SINGLE(INDEX(Data!$A$1:M$816,_xlfn.AGGREGATE(15,6,((Data!$C$1:$C$816=R$6)/(Data!$C$1:$C$816=R$6))*ROW(Data!$C$1:$C$816),ROW(R109)-ROW(R$6)),1)),"")</f>
        <v/>
      </c>
      <c r="S109" s="38"/>
      <c r="T109" s="38" t="str" cm="1">
        <f t="array" ref="T109">IFERROR(_xlfn.SINGLE(INDEX(Data!$A$1:O$816,_xlfn.AGGREGATE(15,6,((Data!$C$1:$C$816=T$6)/(Data!$C$1:$C$816=T$6))*ROW(Data!$C$1:$C$816),ROW(T109)-ROW(T$6)),1)),"")</f>
        <v/>
      </c>
      <c r="U109" s="38"/>
      <c r="V109" s="38" t="str" cm="1">
        <f t="array" ref="V109">IFERROR(_xlfn.SINGLE(INDEX(Data!$A$1:Q$816,_xlfn.AGGREGATE(15,6,((Data!$C$1:$C$816=V$6)/(Data!$C$1:$C$816=V$6))*ROW(Data!$C$1:$C$816),ROW(V109)-ROW(V$6)),1)),"")</f>
        <v/>
      </c>
      <c r="W109" s="38"/>
      <c r="X109" s="38" t="str" cm="1">
        <f t="array" ref="X109">IFERROR(_xlfn.SINGLE(INDEX(Data!$A$1:S$816,_xlfn.AGGREGATE(15,6,((Data!$C$1:$C$816=X$6)/(Data!$C$1:$C$816=X$6))*ROW(Data!$C$1:$C$816),ROW(X109)-ROW(X$6)),1)),"")</f>
        <v/>
      </c>
      <c r="Y109" s="38"/>
      <c r="Z109" s="38" t="str" cm="1">
        <f t="array" ref="Z109">IFERROR(_xlfn.SINGLE(INDEX(Data!$A$1:U$816,_xlfn.AGGREGATE(15,6,((Data!$C$1:$C$816=Z$6)/(Data!$C$1:$C$816=Z$6))*ROW(Data!$C$1:$C$816),ROW(Z109)-ROW(Z$6)),1)),"")</f>
        <v/>
      </c>
    </row>
    <row r="110" spans="1:26" x14ac:dyDescent="0.35">
      <c r="A110" s="38"/>
      <c r="B110" s="38" t="str" cm="1">
        <f t="array" ref="B110">IFERROR(_xlfn.SINGLE(INDEX(Data!A$1:$A$816,_xlfn.AGGREGATE(15,6,((Data!$C$1:$C$816=B$6)/(Data!$C$1:$C$816=B$6))*ROW(Data!$C$1:$C$816),ROW(B110)-ROW(B$6)),1)),"")</f>
        <v/>
      </c>
      <c r="C110" s="38"/>
      <c r="D110" s="38" t="str" cm="1">
        <f t="array" ref="D110">IFERROR(_xlfn.SINGLE(INDEX(Data!$A$1:C$816,_xlfn.AGGREGATE(15,6,((Data!$C$1:$C$816=D$6)/(Data!$C$1:$C$816=D$6))*ROW(Data!$C$1:$C$816),ROW(D110)-ROW(D$6)),1)),"")</f>
        <v/>
      </c>
      <c r="E110" s="38"/>
      <c r="F110" s="38" t="str" cm="1">
        <f t="array" ref="F110">IFERROR(_xlfn.SINGLE(INDEX(Data!$A$1:E$816,_xlfn.AGGREGATE(15,6,((Data!$C$1:$C$816=F$6)/(Data!$C$1:$C$816=F$6))*ROW(Data!$C$1:$C$816),ROW(F110)-ROW(F$6)),1)),"")</f>
        <v/>
      </c>
      <c r="G110" s="38"/>
      <c r="H110" s="38" t="str" cm="1">
        <f t="array" ref="H110">IFERROR(_xlfn.SINGLE(INDEX(Data!$A$1:G$816,_xlfn.AGGREGATE(15,6,((Data!$C$1:$C$816=H$6)/(Data!$C$1:$C$816=H$6))*ROW(Data!$C$1:$C$816),ROW(H110)-ROW(H$6)),1)),"")</f>
        <v/>
      </c>
      <c r="I110" s="38"/>
      <c r="J110" s="38" t="str" cm="1">
        <f t="array" ref="J110">IFERROR(_xlfn.SINGLE(INDEX(Data!$A$1:W$816,_xlfn.AGGREGATE(15,6,((Data!$C$1:$C$816=J$6)/(Data!$C$1:$C$816=J$6))*ROW(Data!$C$1:$C$816),ROW(J110)-ROW(J$6)),1)),"")</f>
        <v>Topic</v>
      </c>
      <c r="K110" s="38"/>
      <c r="L110" s="38" t="str" cm="1">
        <f t="array" ref="L110">IFERROR(_xlfn.SINGLE(INDEX(Data!$A$1:I$816,_xlfn.AGGREGATE(15,6,((Data!$C$1:$C$816=L$6)/(Data!$C$1:$C$816=L$6))*ROW(Data!$C$1:$C$816),ROW(L110)-ROW(L$6)),1)),"")</f>
        <v/>
      </c>
      <c r="M110" s="38"/>
      <c r="N110" s="38" t="str" cm="1">
        <f t="array" ref="N110">IFERROR(_xlfn.SINGLE(INDEX(Data!$A$1:Y$816,_xlfn.AGGREGATE(15,6,((Data!$C$1:$C$816=N$6)/(Data!$C$1:$C$816=N$6))*ROW(Data!$C$1:$C$816),ROW(N110)-ROW(N$6)),1)),"")</f>
        <v/>
      </c>
      <c r="O110" s="38"/>
      <c r="P110" s="38" t="str" cm="1">
        <f t="array" ref="P110">IFERROR(_xlfn.SINGLE(INDEX(Data!$A$1:L$816,_xlfn.AGGREGATE(15,6,((Data!$C$1:$C$816=P$6)/(Data!$C$1:$C$816=P$6))*ROW(Data!$C$1:$C$816),ROW(P110)-ROW(P$6)),1)),"")</f>
        <v/>
      </c>
      <c r="Q110" s="38"/>
      <c r="R110" s="38" t="str" cm="1">
        <f t="array" ref="R110">IFERROR(_xlfn.SINGLE(INDEX(Data!$A$1:M$816,_xlfn.AGGREGATE(15,6,((Data!$C$1:$C$816=R$6)/(Data!$C$1:$C$816=R$6))*ROW(Data!$C$1:$C$816),ROW(R110)-ROW(R$6)),1)),"")</f>
        <v/>
      </c>
      <c r="S110" s="38"/>
      <c r="T110" s="38" t="str" cm="1">
        <f t="array" ref="T110">IFERROR(_xlfn.SINGLE(INDEX(Data!$A$1:O$816,_xlfn.AGGREGATE(15,6,((Data!$C$1:$C$816=T$6)/(Data!$C$1:$C$816=T$6))*ROW(Data!$C$1:$C$816),ROW(T110)-ROW(T$6)),1)),"")</f>
        <v/>
      </c>
      <c r="U110" s="38"/>
      <c r="V110" s="38" t="str" cm="1">
        <f t="array" ref="V110">IFERROR(_xlfn.SINGLE(INDEX(Data!$A$1:Q$816,_xlfn.AGGREGATE(15,6,((Data!$C$1:$C$816=V$6)/(Data!$C$1:$C$816=V$6))*ROW(Data!$C$1:$C$816),ROW(V110)-ROW(V$6)),1)),"")</f>
        <v/>
      </c>
      <c r="W110" s="38"/>
      <c r="X110" s="38" t="str" cm="1">
        <f t="array" ref="X110">IFERROR(_xlfn.SINGLE(INDEX(Data!$A$1:S$816,_xlfn.AGGREGATE(15,6,((Data!$C$1:$C$816=X$6)/(Data!$C$1:$C$816=X$6))*ROW(Data!$C$1:$C$816),ROW(X110)-ROW(X$6)),1)),"")</f>
        <v/>
      </c>
      <c r="Y110" s="38"/>
      <c r="Z110" s="38" t="str" cm="1">
        <f t="array" ref="Z110">IFERROR(_xlfn.SINGLE(INDEX(Data!$A$1:U$816,_xlfn.AGGREGATE(15,6,((Data!$C$1:$C$816=Z$6)/(Data!$C$1:$C$816=Z$6))*ROW(Data!$C$1:$C$816),ROW(Z110)-ROW(Z$6)),1)),"")</f>
        <v/>
      </c>
    </row>
    <row r="111" spans="1:26" x14ac:dyDescent="0.35">
      <c r="A111" s="38"/>
      <c r="B111" s="38" t="str" cm="1">
        <f t="array" ref="B111">IFERROR(_xlfn.SINGLE(INDEX(Data!A$1:$A$816,_xlfn.AGGREGATE(15,6,((Data!$C$1:$C$816=B$6)/(Data!$C$1:$C$816=B$6))*ROW(Data!$C$1:$C$816),ROW(B111)-ROW(B$6)),1)),"")</f>
        <v/>
      </c>
      <c r="C111" s="38"/>
      <c r="D111" s="38" t="str" cm="1">
        <f t="array" ref="D111">IFERROR(_xlfn.SINGLE(INDEX(Data!$A$1:C$816,_xlfn.AGGREGATE(15,6,((Data!$C$1:$C$816=D$6)/(Data!$C$1:$C$816=D$6))*ROW(Data!$C$1:$C$816),ROW(D111)-ROW(D$6)),1)),"")</f>
        <v/>
      </c>
      <c r="E111" s="38"/>
      <c r="F111" s="38" t="str" cm="1">
        <f t="array" ref="F111">IFERROR(_xlfn.SINGLE(INDEX(Data!$A$1:E$816,_xlfn.AGGREGATE(15,6,((Data!$C$1:$C$816=F$6)/(Data!$C$1:$C$816=F$6))*ROW(Data!$C$1:$C$816),ROW(F111)-ROW(F$6)),1)),"")</f>
        <v/>
      </c>
      <c r="G111" s="38"/>
      <c r="H111" s="38" t="str" cm="1">
        <f t="array" ref="H111">IFERROR(_xlfn.SINGLE(INDEX(Data!$A$1:G$816,_xlfn.AGGREGATE(15,6,((Data!$C$1:$C$816=H$6)/(Data!$C$1:$C$816=H$6))*ROW(Data!$C$1:$C$816),ROW(H111)-ROW(H$6)),1)),"")</f>
        <v/>
      </c>
      <c r="I111" s="38"/>
      <c r="J111" s="38" t="str" cm="1">
        <f t="array" ref="J111">IFERROR(_xlfn.SINGLE(INDEX(Data!$A$1:W$816,_xlfn.AGGREGATE(15,6,((Data!$C$1:$C$816=J$6)/(Data!$C$1:$C$816=J$6))*ROW(Data!$C$1:$C$816),ROW(J111)-ROW(J$6)),1)),"")</f>
        <v>True Royalty TV</v>
      </c>
      <c r="K111" s="38"/>
      <c r="L111" s="38" t="str" cm="1">
        <f t="array" ref="L111">IFERROR(_xlfn.SINGLE(INDEX(Data!$A$1:I$816,_xlfn.AGGREGATE(15,6,((Data!$C$1:$C$816=L$6)/(Data!$C$1:$C$816=L$6))*ROW(Data!$C$1:$C$816),ROW(L111)-ROW(L$6)),1)),"")</f>
        <v/>
      </c>
      <c r="M111" s="38"/>
      <c r="N111" s="38" t="str" cm="1">
        <f t="array" ref="N111">IFERROR(_xlfn.SINGLE(INDEX(Data!$A$1:Y$816,_xlfn.AGGREGATE(15,6,((Data!$C$1:$C$816=N$6)/(Data!$C$1:$C$816=N$6))*ROW(Data!$C$1:$C$816),ROW(N111)-ROW(N$6)),1)),"")</f>
        <v/>
      </c>
      <c r="O111" s="38"/>
      <c r="P111" s="38" t="str" cm="1">
        <f t="array" ref="P111">IFERROR(_xlfn.SINGLE(INDEX(Data!$A$1:L$816,_xlfn.AGGREGATE(15,6,((Data!$C$1:$C$816=P$6)/(Data!$C$1:$C$816=P$6))*ROW(Data!$C$1:$C$816),ROW(P111)-ROW(P$6)),1)),"")</f>
        <v/>
      </c>
      <c r="Q111" s="38"/>
      <c r="R111" s="38" t="str" cm="1">
        <f t="array" ref="R111">IFERROR(_xlfn.SINGLE(INDEX(Data!$A$1:M$816,_xlfn.AGGREGATE(15,6,((Data!$C$1:$C$816=R$6)/(Data!$C$1:$C$816=R$6))*ROW(Data!$C$1:$C$816),ROW(R111)-ROW(R$6)),1)),"")</f>
        <v/>
      </c>
      <c r="S111" s="38"/>
      <c r="T111" s="38" t="str" cm="1">
        <f t="array" ref="T111">IFERROR(_xlfn.SINGLE(INDEX(Data!$A$1:O$816,_xlfn.AGGREGATE(15,6,((Data!$C$1:$C$816=T$6)/(Data!$C$1:$C$816=T$6))*ROW(Data!$C$1:$C$816),ROW(T111)-ROW(T$6)),1)),"")</f>
        <v/>
      </c>
      <c r="U111" s="38"/>
      <c r="V111" s="38" t="str" cm="1">
        <f t="array" ref="V111">IFERROR(_xlfn.SINGLE(INDEX(Data!$A$1:Q$816,_xlfn.AGGREGATE(15,6,((Data!$C$1:$C$816=V$6)/(Data!$C$1:$C$816=V$6))*ROW(Data!$C$1:$C$816),ROW(V111)-ROW(V$6)),1)),"")</f>
        <v/>
      </c>
      <c r="W111" s="38"/>
      <c r="X111" s="38" t="str" cm="1">
        <f t="array" ref="X111">IFERROR(_xlfn.SINGLE(INDEX(Data!$A$1:S$816,_xlfn.AGGREGATE(15,6,((Data!$C$1:$C$816=X$6)/(Data!$C$1:$C$816=X$6))*ROW(Data!$C$1:$C$816),ROW(X111)-ROW(X$6)),1)),"")</f>
        <v/>
      </c>
      <c r="Y111" s="38"/>
      <c r="Z111" s="38" t="str" cm="1">
        <f t="array" ref="Z111">IFERROR(_xlfn.SINGLE(INDEX(Data!$A$1:U$816,_xlfn.AGGREGATE(15,6,((Data!$C$1:$C$816=Z$6)/(Data!$C$1:$C$816=Z$6))*ROW(Data!$C$1:$C$816),ROW(Z111)-ROW(Z$6)),1)),"")</f>
        <v/>
      </c>
    </row>
    <row r="112" spans="1:26" x14ac:dyDescent="0.35">
      <c r="A112" s="38"/>
      <c r="B112" s="38" t="str" cm="1">
        <f t="array" ref="B112">IFERROR(_xlfn.SINGLE(INDEX(Data!A$1:$A$816,_xlfn.AGGREGATE(15,6,((Data!$C$1:$C$816=B$6)/(Data!$C$1:$C$816=B$6))*ROW(Data!$C$1:$C$816),ROW(B112)-ROW(B$6)),1)),"")</f>
        <v/>
      </c>
      <c r="C112" s="38"/>
      <c r="D112" s="38" t="str" cm="1">
        <f t="array" ref="D112">IFERROR(_xlfn.SINGLE(INDEX(Data!$A$1:C$816,_xlfn.AGGREGATE(15,6,((Data!$C$1:$C$816=D$6)/(Data!$C$1:$C$816=D$6))*ROW(Data!$C$1:$C$816),ROW(D112)-ROW(D$6)),1)),"")</f>
        <v/>
      </c>
      <c r="E112" s="38"/>
      <c r="F112" s="38" t="str" cm="1">
        <f t="array" ref="F112">IFERROR(_xlfn.SINGLE(INDEX(Data!$A$1:E$816,_xlfn.AGGREGATE(15,6,((Data!$C$1:$C$816=F$6)/(Data!$C$1:$C$816=F$6))*ROW(Data!$C$1:$C$816),ROW(F112)-ROW(F$6)),1)),"")</f>
        <v/>
      </c>
      <c r="G112" s="38"/>
      <c r="H112" s="38" t="str" cm="1">
        <f t="array" ref="H112">IFERROR(_xlfn.SINGLE(INDEX(Data!$A$1:G$816,_xlfn.AGGREGATE(15,6,((Data!$C$1:$C$816=H$6)/(Data!$C$1:$C$816=H$6))*ROW(Data!$C$1:$C$816),ROW(H112)-ROW(H$6)),1)),"")</f>
        <v/>
      </c>
      <c r="I112" s="38"/>
      <c r="J112" s="38" t="str" cm="1">
        <f t="array" ref="J112">IFERROR(_xlfn.SINGLE(INDEX(Data!$A$1:W$816,_xlfn.AGGREGATE(15,6,((Data!$C$1:$C$816=J$6)/(Data!$C$1:$C$816=J$6))*ROW(Data!$C$1:$C$816),ROW(J112)-ROW(J$6)),1)),"")</f>
        <v>TruTV</v>
      </c>
      <c r="K112" s="38"/>
      <c r="L112" s="38" t="str" cm="1">
        <f t="array" ref="L112">IFERROR(_xlfn.SINGLE(INDEX(Data!$A$1:I$816,_xlfn.AGGREGATE(15,6,((Data!$C$1:$C$816=L$6)/(Data!$C$1:$C$816=L$6))*ROW(Data!$C$1:$C$816),ROW(L112)-ROW(L$6)),1)),"")</f>
        <v/>
      </c>
      <c r="M112" s="38"/>
      <c r="N112" s="38" t="str" cm="1">
        <f t="array" ref="N112">IFERROR(_xlfn.SINGLE(INDEX(Data!$A$1:Y$816,_xlfn.AGGREGATE(15,6,((Data!$C$1:$C$816=N$6)/(Data!$C$1:$C$816=N$6))*ROW(Data!$C$1:$C$816),ROW(N112)-ROW(N$6)),1)),"")</f>
        <v/>
      </c>
      <c r="O112" s="38"/>
      <c r="P112" s="38" t="str" cm="1">
        <f t="array" ref="P112">IFERROR(_xlfn.SINGLE(INDEX(Data!$A$1:L$816,_xlfn.AGGREGATE(15,6,((Data!$C$1:$C$816=P$6)/(Data!$C$1:$C$816=P$6))*ROW(Data!$C$1:$C$816),ROW(P112)-ROW(P$6)),1)),"")</f>
        <v/>
      </c>
      <c r="Q112" s="38"/>
      <c r="R112" s="38" t="str" cm="1">
        <f t="array" ref="R112">IFERROR(_xlfn.SINGLE(INDEX(Data!$A$1:M$816,_xlfn.AGGREGATE(15,6,((Data!$C$1:$C$816=R$6)/(Data!$C$1:$C$816=R$6))*ROW(Data!$C$1:$C$816),ROW(R112)-ROW(R$6)),1)),"")</f>
        <v/>
      </c>
      <c r="S112" s="38"/>
      <c r="T112" s="38" t="str" cm="1">
        <f t="array" ref="T112">IFERROR(_xlfn.SINGLE(INDEX(Data!$A$1:O$816,_xlfn.AGGREGATE(15,6,((Data!$C$1:$C$816=T$6)/(Data!$C$1:$C$816=T$6))*ROW(Data!$C$1:$C$816),ROW(T112)-ROW(T$6)),1)),"")</f>
        <v/>
      </c>
      <c r="U112" s="38"/>
      <c r="V112" s="38" t="str" cm="1">
        <f t="array" ref="V112">IFERROR(_xlfn.SINGLE(INDEX(Data!$A$1:Q$816,_xlfn.AGGREGATE(15,6,((Data!$C$1:$C$816=V$6)/(Data!$C$1:$C$816=V$6))*ROW(Data!$C$1:$C$816),ROW(V112)-ROW(V$6)),1)),"")</f>
        <v/>
      </c>
      <c r="W112" s="38"/>
      <c r="X112" s="38" t="str" cm="1">
        <f t="array" ref="X112">IFERROR(_xlfn.SINGLE(INDEX(Data!$A$1:S$816,_xlfn.AGGREGATE(15,6,((Data!$C$1:$C$816=X$6)/(Data!$C$1:$C$816=X$6))*ROW(Data!$C$1:$C$816),ROW(X112)-ROW(X$6)),1)),"")</f>
        <v/>
      </c>
      <c r="Y112" s="38"/>
      <c r="Z112" s="38" t="str" cm="1">
        <f t="array" ref="Z112">IFERROR(_xlfn.SINGLE(INDEX(Data!$A$1:U$816,_xlfn.AGGREGATE(15,6,((Data!$C$1:$C$816=Z$6)/(Data!$C$1:$C$816=Z$6))*ROW(Data!$C$1:$C$816),ROW(Z112)-ROW(Z$6)),1)),"")</f>
        <v/>
      </c>
    </row>
    <row r="113" spans="1:26" x14ac:dyDescent="0.35">
      <c r="A113" s="38"/>
      <c r="B113" s="38" t="str" cm="1">
        <f t="array" ref="B113">IFERROR(_xlfn.SINGLE(INDEX(Data!A$1:$A$816,_xlfn.AGGREGATE(15,6,((Data!$C$1:$C$816=B$6)/(Data!$C$1:$C$816=B$6))*ROW(Data!$C$1:$C$816),ROW(B113)-ROW(B$6)),1)),"")</f>
        <v/>
      </c>
      <c r="C113" s="38"/>
      <c r="D113" s="38" t="str" cm="1">
        <f t="array" ref="D113">IFERROR(_xlfn.SINGLE(INDEX(Data!$A$1:C$816,_xlfn.AGGREGATE(15,6,((Data!$C$1:$C$816=D$6)/(Data!$C$1:$C$816=D$6))*ROW(Data!$C$1:$C$816),ROW(D113)-ROW(D$6)),1)),"")</f>
        <v/>
      </c>
      <c r="E113" s="38"/>
      <c r="F113" s="38" t="str" cm="1">
        <f t="array" ref="F113">IFERROR(_xlfn.SINGLE(INDEX(Data!$A$1:E$816,_xlfn.AGGREGATE(15,6,((Data!$C$1:$C$816=F$6)/(Data!$C$1:$C$816=F$6))*ROW(Data!$C$1:$C$816),ROW(F113)-ROW(F$6)),1)),"")</f>
        <v/>
      </c>
      <c r="G113" s="38"/>
      <c r="H113" s="38" t="str" cm="1">
        <f t="array" ref="H113">IFERROR(_xlfn.SINGLE(INDEX(Data!$A$1:G$816,_xlfn.AGGREGATE(15,6,((Data!$C$1:$C$816=H$6)/(Data!$C$1:$C$816=H$6))*ROW(Data!$C$1:$C$816),ROW(H113)-ROW(H$6)),1)),"")</f>
        <v/>
      </c>
      <c r="I113" s="38"/>
      <c r="J113" s="38" t="str" cm="1">
        <f t="array" ref="J113">IFERROR(_xlfn.SINGLE(INDEX(Data!$A$1:W$816,_xlfn.AGGREGATE(15,6,((Data!$C$1:$C$816=J$6)/(Data!$C$1:$C$816=J$6))*ROW(Data!$C$1:$C$816),ROW(J113)-ROW(J$6)),1)),"")</f>
        <v>Unbeaten</v>
      </c>
      <c r="K113" s="38"/>
      <c r="L113" s="38" t="str" cm="1">
        <f t="array" ref="L113">IFERROR(_xlfn.SINGLE(INDEX(Data!$A$1:I$816,_xlfn.AGGREGATE(15,6,((Data!$C$1:$C$816=L$6)/(Data!$C$1:$C$816=L$6))*ROW(Data!$C$1:$C$816),ROW(L113)-ROW(L$6)),1)),"")</f>
        <v/>
      </c>
      <c r="M113" s="38"/>
      <c r="N113" s="38" t="str" cm="1">
        <f t="array" ref="N113">IFERROR(_xlfn.SINGLE(INDEX(Data!$A$1:Y$816,_xlfn.AGGREGATE(15,6,((Data!$C$1:$C$816=N$6)/(Data!$C$1:$C$816=N$6))*ROW(Data!$C$1:$C$816),ROW(N113)-ROW(N$6)),1)),"")</f>
        <v/>
      </c>
      <c r="O113" s="38"/>
      <c r="P113" s="38" t="str" cm="1">
        <f t="array" ref="P113">IFERROR(_xlfn.SINGLE(INDEX(Data!$A$1:L$816,_xlfn.AGGREGATE(15,6,((Data!$C$1:$C$816=P$6)/(Data!$C$1:$C$816=P$6))*ROW(Data!$C$1:$C$816),ROW(P113)-ROW(P$6)),1)),"")</f>
        <v/>
      </c>
      <c r="Q113" s="38"/>
      <c r="R113" s="38" t="str" cm="1">
        <f t="array" ref="R113">IFERROR(_xlfn.SINGLE(INDEX(Data!$A$1:M$816,_xlfn.AGGREGATE(15,6,((Data!$C$1:$C$816=R$6)/(Data!$C$1:$C$816=R$6))*ROW(Data!$C$1:$C$816),ROW(R113)-ROW(R$6)),1)),"")</f>
        <v/>
      </c>
      <c r="S113" s="38"/>
      <c r="T113" s="38" t="str" cm="1">
        <f t="array" ref="T113">IFERROR(_xlfn.SINGLE(INDEX(Data!$A$1:O$816,_xlfn.AGGREGATE(15,6,((Data!$C$1:$C$816=T$6)/(Data!$C$1:$C$816=T$6))*ROW(Data!$C$1:$C$816),ROW(T113)-ROW(T$6)),1)),"")</f>
        <v/>
      </c>
      <c r="U113" s="38"/>
      <c r="V113" s="38" t="str" cm="1">
        <f t="array" ref="V113">IFERROR(_xlfn.SINGLE(INDEX(Data!$A$1:Q$816,_xlfn.AGGREGATE(15,6,((Data!$C$1:$C$816=V$6)/(Data!$C$1:$C$816=V$6))*ROW(Data!$C$1:$C$816),ROW(V113)-ROW(V$6)),1)),"")</f>
        <v/>
      </c>
      <c r="W113" s="38"/>
      <c r="X113" s="38" t="str" cm="1">
        <f t="array" ref="X113">IFERROR(_xlfn.SINGLE(INDEX(Data!$A$1:S$816,_xlfn.AGGREGATE(15,6,((Data!$C$1:$C$816=X$6)/(Data!$C$1:$C$816=X$6))*ROW(Data!$C$1:$C$816),ROW(X113)-ROW(X$6)),1)),"")</f>
        <v/>
      </c>
      <c r="Y113" s="38"/>
      <c r="Z113" s="38" t="str" cm="1">
        <f t="array" ref="Z113">IFERROR(_xlfn.SINGLE(INDEX(Data!$A$1:U$816,_xlfn.AGGREGATE(15,6,((Data!$C$1:$C$816=Z$6)/(Data!$C$1:$C$816=Z$6))*ROW(Data!$C$1:$C$816),ROW(Z113)-ROW(Z$6)),1)),"")</f>
        <v/>
      </c>
    </row>
    <row r="114" spans="1:26" x14ac:dyDescent="0.35">
      <c r="A114" s="38"/>
      <c r="B114" s="38" t="str" cm="1">
        <f t="array" ref="B114">IFERROR(_xlfn.SINGLE(INDEX(Data!A$1:$A$816,_xlfn.AGGREGATE(15,6,((Data!$C$1:$C$816=B$6)/(Data!$C$1:$C$816=B$6))*ROW(Data!$C$1:$C$816),ROW(B114)-ROW(B$6)),1)),"")</f>
        <v/>
      </c>
      <c r="C114" s="38"/>
      <c r="D114" s="38" t="str" cm="1">
        <f t="array" ref="D114">IFERROR(_xlfn.SINGLE(INDEX(Data!$A$1:C$816,_xlfn.AGGREGATE(15,6,((Data!$C$1:$C$816=D$6)/(Data!$C$1:$C$816=D$6))*ROW(Data!$C$1:$C$816),ROW(D114)-ROW(D$6)),1)),"")</f>
        <v/>
      </c>
      <c r="E114" s="38"/>
      <c r="F114" s="38" t="str" cm="1">
        <f t="array" ref="F114">IFERROR(_xlfn.SINGLE(INDEX(Data!$A$1:E$816,_xlfn.AGGREGATE(15,6,((Data!$C$1:$C$816=F$6)/(Data!$C$1:$C$816=F$6))*ROW(Data!$C$1:$C$816),ROW(F114)-ROW(F$6)),1)),"")</f>
        <v/>
      </c>
      <c r="G114" s="38"/>
      <c r="H114" s="38" t="str" cm="1">
        <f t="array" ref="H114">IFERROR(_xlfn.SINGLE(INDEX(Data!$A$1:G$816,_xlfn.AGGREGATE(15,6,((Data!$C$1:$C$816=H$6)/(Data!$C$1:$C$816=H$6))*ROW(Data!$C$1:$C$816),ROW(H114)-ROW(H$6)),1)),"")</f>
        <v/>
      </c>
      <c r="I114" s="38"/>
      <c r="J114" s="38" t="str" cm="1">
        <f t="array" ref="J114">IFERROR(_xlfn.SINGLE(INDEX(Data!$A$1:W$816,_xlfn.AGGREGATE(15,6,((Data!$C$1:$C$816=J$6)/(Data!$C$1:$C$816=J$6))*ROW(Data!$C$1:$C$816),ROW(J114)-ROW(J$6)),1)),"")</f>
        <v>USA Network</v>
      </c>
      <c r="K114" s="38"/>
      <c r="L114" s="38" t="str" cm="1">
        <f t="array" ref="L114">IFERROR(_xlfn.SINGLE(INDEX(Data!$A$1:I$816,_xlfn.AGGREGATE(15,6,((Data!$C$1:$C$816=L$6)/(Data!$C$1:$C$816=L$6))*ROW(Data!$C$1:$C$816),ROW(L114)-ROW(L$6)),1)),"")</f>
        <v/>
      </c>
      <c r="M114" s="38"/>
      <c r="N114" s="38" t="str" cm="1">
        <f t="array" ref="N114">IFERROR(_xlfn.SINGLE(INDEX(Data!$A$1:Y$816,_xlfn.AGGREGATE(15,6,((Data!$C$1:$C$816=N$6)/(Data!$C$1:$C$816=N$6))*ROW(Data!$C$1:$C$816),ROW(N114)-ROW(N$6)),1)),"")</f>
        <v/>
      </c>
      <c r="O114" s="38"/>
      <c r="P114" s="38" t="str" cm="1">
        <f t="array" ref="P114">IFERROR(_xlfn.SINGLE(INDEX(Data!$A$1:L$816,_xlfn.AGGREGATE(15,6,((Data!$C$1:$C$816=P$6)/(Data!$C$1:$C$816=P$6))*ROW(Data!$C$1:$C$816),ROW(P114)-ROW(P$6)),1)),"")</f>
        <v/>
      </c>
      <c r="Q114" s="38"/>
      <c r="R114" s="38" t="str" cm="1">
        <f t="array" ref="R114">IFERROR(_xlfn.SINGLE(INDEX(Data!$A$1:M$816,_xlfn.AGGREGATE(15,6,((Data!$C$1:$C$816=R$6)/(Data!$C$1:$C$816=R$6))*ROW(Data!$C$1:$C$816),ROW(R114)-ROW(R$6)),1)),"")</f>
        <v/>
      </c>
      <c r="S114" s="38"/>
      <c r="T114" s="38" t="str" cm="1">
        <f t="array" ref="T114">IFERROR(_xlfn.SINGLE(INDEX(Data!$A$1:O$816,_xlfn.AGGREGATE(15,6,((Data!$C$1:$C$816=T$6)/(Data!$C$1:$C$816=T$6))*ROW(Data!$C$1:$C$816),ROW(T114)-ROW(T$6)),1)),"")</f>
        <v/>
      </c>
      <c r="U114" s="38"/>
      <c r="V114" s="38" t="str" cm="1">
        <f t="array" ref="V114">IFERROR(_xlfn.SINGLE(INDEX(Data!$A$1:Q$816,_xlfn.AGGREGATE(15,6,((Data!$C$1:$C$816=V$6)/(Data!$C$1:$C$816=V$6))*ROW(Data!$C$1:$C$816),ROW(V114)-ROW(V$6)),1)),"")</f>
        <v/>
      </c>
      <c r="W114" s="38"/>
      <c r="X114" s="38" t="str" cm="1">
        <f t="array" ref="X114">IFERROR(_xlfn.SINGLE(INDEX(Data!$A$1:S$816,_xlfn.AGGREGATE(15,6,((Data!$C$1:$C$816=X$6)/(Data!$C$1:$C$816=X$6))*ROW(Data!$C$1:$C$816),ROW(X114)-ROW(X$6)),1)),"")</f>
        <v/>
      </c>
      <c r="Y114" s="38"/>
      <c r="Z114" s="38" t="str" cm="1">
        <f t="array" ref="Z114">IFERROR(_xlfn.SINGLE(INDEX(Data!$A$1:U$816,_xlfn.AGGREGATE(15,6,((Data!$C$1:$C$816=Z$6)/(Data!$C$1:$C$816=Z$6))*ROW(Data!$C$1:$C$816),ROW(Z114)-ROW(Z$6)),1)),"")</f>
        <v/>
      </c>
    </row>
    <row r="115" spans="1:26" x14ac:dyDescent="0.35">
      <c r="A115" s="38"/>
      <c r="B115" s="38" t="str" cm="1">
        <f t="array" ref="B115">IFERROR(_xlfn.SINGLE(INDEX(Data!A$1:$A$816,_xlfn.AGGREGATE(15,6,((Data!$C$1:$C$816=B$6)/(Data!$C$1:$C$816=B$6))*ROW(Data!$C$1:$C$816),ROW(B115)-ROW(B$6)),1)),"")</f>
        <v/>
      </c>
      <c r="C115" s="38"/>
      <c r="D115" s="38" t="str" cm="1">
        <f t="array" ref="D115">IFERROR(_xlfn.SINGLE(INDEX(Data!$A$1:C$816,_xlfn.AGGREGATE(15,6,((Data!$C$1:$C$816=D$6)/(Data!$C$1:$C$816=D$6))*ROW(Data!$C$1:$C$816),ROW(D115)-ROW(D$6)),1)),"")</f>
        <v/>
      </c>
      <c r="E115" s="38"/>
      <c r="F115" s="38" t="str" cm="1">
        <f t="array" ref="F115">IFERROR(_xlfn.SINGLE(INDEX(Data!$A$1:E$816,_xlfn.AGGREGATE(15,6,((Data!$C$1:$C$816=F$6)/(Data!$C$1:$C$816=F$6))*ROW(Data!$C$1:$C$816),ROW(F115)-ROW(F$6)),1)),"")</f>
        <v/>
      </c>
      <c r="G115" s="38"/>
      <c r="H115" s="38" t="str" cm="1">
        <f t="array" ref="H115">IFERROR(_xlfn.SINGLE(INDEX(Data!$A$1:G$816,_xlfn.AGGREGATE(15,6,((Data!$C$1:$C$816=H$6)/(Data!$C$1:$C$816=H$6))*ROW(Data!$C$1:$C$816),ROW(H115)-ROW(H$6)),1)),"")</f>
        <v/>
      </c>
      <c r="I115" s="38"/>
      <c r="J115" s="38" t="str" cm="1">
        <f t="array" ref="J115">IFERROR(_xlfn.SINGLE(INDEX(Data!$A$1:W$816,_xlfn.AGGREGATE(15,6,((Data!$C$1:$C$816=J$6)/(Data!$C$1:$C$816=J$6))*ROW(Data!$C$1:$C$816),ROW(J115)-ROW(J$6)),1)),"")</f>
        <v>VH1</v>
      </c>
      <c r="K115" s="38"/>
      <c r="L115" s="38" t="str" cm="1">
        <f t="array" ref="L115">IFERROR(_xlfn.SINGLE(INDEX(Data!$A$1:I$816,_xlfn.AGGREGATE(15,6,((Data!$C$1:$C$816=L$6)/(Data!$C$1:$C$816=L$6))*ROW(Data!$C$1:$C$816),ROW(L115)-ROW(L$6)),1)),"")</f>
        <v/>
      </c>
      <c r="M115" s="38"/>
      <c r="N115" s="38" t="str" cm="1">
        <f t="array" ref="N115">IFERROR(_xlfn.SINGLE(INDEX(Data!$A$1:Y$816,_xlfn.AGGREGATE(15,6,((Data!$C$1:$C$816=N$6)/(Data!$C$1:$C$816=N$6))*ROW(Data!$C$1:$C$816),ROW(N115)-ROW(N$6)),1)),"")</f>
        <v/>
      </c>
      <c r="O115" s="38"/>
      <c r="P115" s="38" t="str" cm="1">
        <f t="array" ref="P115">IFERROR(_xlfn.SINGLE(INDEX(Data!$A$1:L$816,_xlfn.AGGREGATE(15,6,((Data!$C$1:$C$816=P$6)/(Data!$C$1:$C$816=P$6))*ROW(Data!$C$1:$C$816),ROW(P115)-ROW(P$6)),1)),"")</f>
        <v/>
      </c>
      <c r="Q115" s="38"/>
      <c r="R115" s="38" t="str" cm="1">
        <f t="array" ref="R115">IFERROR(_xlfn.SINGLE(INDEX(Data!$A$1:M$816,_xlfn.AGGREGATE(15,6,((Data!$C$1:$C$816=R$6)/(Data!$C$1:$C$816=R$6))*ROW(Data!$C$1:$C$816),ROW(R115)-ROW(R$6)),1)),"")</f>
        <v/>
      </c>
      <c r="S115" s="38"/>
      <c r="T115" s="38" t="str" cm="1">
        <f t="array" ref="T115">IFERROR(_xlfn.SINGLE(INDEX(Data!$A$1:O$816,_xlfn.AGGREGATE(15,6,((Data!$C$1:$C$816=T$6)/(Data!$C$1:$C$816=T$6))*ROW(Data!$C$1:$C$816),ROW(T115)-ROW(T$6)),1)),"")</f>
        <v/>
      </c>
      <c r="U115" s="38"/>
      <c r="V115" s="38" t="str" cm="1">
        <f t="array" ref="V115">IFERROR(_xlfn.SINGLE(INDEX(Data!$A$1:Q$816,_xlfn.AGGREGATE(15,6,((Data!$C$1:$C$816=V$6)/(Data!$C$1:$C$816=V$6))*ROW(Data!$C$1:$C$816),ROW(V115)-ROW(V$6)),1)),"")</f>
        <v/>
      </c>
      <c r="W115" s="38"/>
      <c r="X115" s="38" t="str" cm="1">
        <f t="array" ref="X115">IFERROR(_xlfn.SINGLE(INDEX(Data!$A$1:S$816,_xlfn.AGGREGATE(15,6,((Data!$C$1:$C$816=X$6)/(Data!$C$1:$C$816=X$6))*ROW(Data!$C$1:$C$816),ROW(X115)-ROW(X$6)),1)),"")</f>
        <v/>
      </c>
      <c r="Y115" s="38"/>
      <c r="Z115" s="38" t="str" cm="1">
        <f t="array" ref="Z115">IFERROR(_xlfn.SINGLE(INDEX(Data!$A$1:U$816,_xlfn.AGGREGATE(15,6,((Data!$C$1:$C$816=Z$6)/(Data!$C$1:$C$816=Z$6))*ROW(Data!$C$1:$C$816),ROW(Z115)-ROW(Z$6)),1)),"")</f>
        <v/>
      </c>
    </row>
    <row r="116" spans="1:26" ht="24" x14ac:dyDescent="0.35">
      <c r="A116" s="38"/>
      <c r="B116" s="38" t="str" cm="1">
        <f t="array" ref="B116">IFERROR(_xlfn.SINGLE(INDEX(Data!A$1:$A$816,_xlfn.AGGREGATE(15,6,((Data!$C$1:$C$816=B$6)/(Data!$C$1:$C$816=B$6))*ROW(Data!$C$1:$C$816),ROW(B116)-ROW(B$6)),1)),"")</f>
        <v/>
      </c>
      <c r="C116" s="38"/>
      <c r="D116" s="38" t="str" cm="1">
        <f t="array" ref="D116">IFERROR(_xlfn.SINGLE(INDEX(Data!$A$1:C$816,_xlfn.AGGREGATE(15,6,((Data!$C$1:$C$816=D$6)/(Data!$C$1:$C$816=D$6))*ROW(Data!$C$1:$C$816),ROW(D116)-ROW(D$6)),1)),"")</f>
        <v/>
      </c>
      <c r="E116" s="38"/>
      <c r="F116" s="38" t="str" cm="1">
        <f t="array" ref="F116">IFERROR(_xlfn.SINGLE(INDEX(Data!$A$1:E$816,_xlfn.AGGREGATE(15,6,((Data!$C$1:$C$816=F$6)/(Data!$C$1:$C$816=F$6))*ROW(Data!$C$1:$C$816),ROW(F116)-ROW(F$6)),1)),"")</f>
        <v/>
      </c>
      <c r="G116" s="38"/>
      <c r="H116" s="38" t="str" cm="1">
        <f t="array" ref="H116">IFERROR(_xlfn.SINGLE(INDEX(Data!$A$1:G$816,_xlfn.AGGREGATE(15,6,((Data!$C$1:$C$816=H$6)/(Data!$C$1:$C$816=H$6))*ROW(Data!$C$1:$C$816),ROW(H116)-ROW(H$6)),1)),"")</f>
        <v/>
      </c>
      <c r="I116" s="38"/>
      <c r="J116" s="38" t="str" cm="1">
        <f t="array" ref="J116">IFERROR(_xlfn.SINGLE(INDEX(Data!$A$1:W$816,_xlfn.AGGREGATE(15,6,((Data!$C$1:$C$816=J$6)/(Data!$C$1:$C$816=J$6))*ROW(Data!$C$1:$C$816),ROW(J116)-ROW(J$6)),1)),"")</f>
        <v>Warriors &amp; Gangsters</v>
      </c>
      <c r="K116" s="38"/>
      <c r="L116" s="38" t="str" cm="1">
        <f t="array" ref="L116">IFERROR(_xlfn.SINGLE(INDEX(Data!$A$1:I$816,_xlfn.AGGREGATE(15,6,((Data!$C$1:$C$816=L$6)/(Data!$C$1:$C$816=L$6))*ROW(Data!$C$1:$C$816),ROW(L116)-ROW(L$6)),1)),"")</f>
        <v/>
      </c>
      <c r="M116" s="38"/>
      <c r="N116" s="38" t="str" cm="1">
        <f t="array" ref="N116">IFERROR(_xlfn.SINGLE(INDEX(Data!$A$1:Y$816,_xlfn.AGGREGATE(15,6,((Data!$C$1:$C$816=N$6)/(Data!$C$1:$C$816=N$6))*ROW(Data!$C$1:$C$816),ROW(N116)-ROW(N$6)),1)),"")</f>
        <v/>
      </c>
      <c r="O116" s="38"/>
      <c r="P116" s="38" t="str" cm="1">
        <f t="array" ref="P116">IFERROR(_xlfn.SINGLE(INDEX(Data!$A$1:L$816,_xlfn.AGGREGATE(15,6,((Data!$C$1:$C$816=P$6)/(Data!$C$1:$C$816=P$6))*ROW(Data!$C$1:$C$816),ROW(P116)-ROW(P$6)),1)),"")</f>
        <v/>
      </c>
      <c r="Q116" s="38"/>
      <c r="R116" s="38" t="str" cm="1">
        <f t="array" ref="R116">IFERROR(_xlfn.SINGLE(INDEX(Data!$A$1:M$816,_xlfn.AGGREGATE(15,6,((Data!$C$1:$C$816=R$6)/(Data!$C$1:$C$816=R$6))*ROW(Data!$C$1:$C$816),ROW(R116)-ROW(R$6)),1)),"")</f>
        <v/>
      </c>
      <c r="S116" s="38"/>
      <c r="T116" s="38" t="str" cm="1">
        <f t="array" ref="T116">IFERROR(_xlfn.SINGLE(INDEX(Data!$A$1:O$816,_xlfn.AGGREGATE(15,6,((Data!$C$1:$C$816=T$6)/(Data!$C$1:$C$816=T$6))*ROW(Data!$C$1:$C$816),ROW(T116)-ROW(T$6)),1)),"")</f>
        <v/>
      </c>
      <c r="U116" s="38"/>
      <c r="V116" s="38" t="str" cm="1">
        <f t="array" ref="V116">IFERROR(_xlfn.SINGLE(INDEX(Data!$A$1:Q$816,_xlfn.AGGREGATE(15,6,((Data!$C$1:$C$816=V$6)/(Data!$C$1:$C$816=V$6))*ROW(Data!$C$1:$C$816),ROW(V116)-ROW(V$6)),1)),"")</f>
        <v/>
      </c>
      <c r="W116" s="38"/>
      <c r="X116" s="38" t="str" cm="1">
        <f t="array" ref="X116">IFERROR(_xlfn.SINGLE(INDEX(Data!$A$1:S$816,_xlfn.AGGREGATE(15,6,((Data!$C$1:$C$816=X$6)/(Data!$C$1:$C$816=X$6))*ROW(Data!$C$1:$C$816),ROW(X116)-ROW(X$6)),1)),"")</f>
        <v/>
      </c>
      <c r="Y116" s="38"/>
      <c r="Z116" s="38" t="str" cm="1">
        <f t="array" ref="Z116">IFERROR(_xlfn.SINGLE(INDEX(Data!$A$1:U$816,_xlfn.AGGREGATE(15,6,((Data!$C$1:$C$816=Z$6)/(Data!$C$1:$C$816=Z$6))*ROW(Data!$C$1:$C$816),ROW(Z116)-ROW(Z$6)),1)),"")</f>
        <v/>
      </c>
    </row>
    <row r="117" spans="1:26" x14ac:dyDescent="0.35">
      <c r="A117" s="38"/>
      <c r="B117" s="38" t="str" cm="1">
        <f t="array" ref="B117">IFERROR(_xlfn.SINGLE(INDEX(Data!A$1:$A$816,_xlfn.AGGREGATE(15,6,((Data!$C$1:$C$816=B$6)/(Data!$C$1:$C$816=B$6))*ROW(Data!$C$1:$C$816),ROW(B117)-ROW(B$6)),1)),"")</f>
        <v/>
      </c>
      <c r="C117" s="38"/>
      <c r="D117" s="38" t="str" cm="1">
        <f t="array" ref="D117">IFERROR(_xlfn.SINGLE(INDEX(Data!$A$1:C$816,_xlfn.AGGREGATE(15,6,((Data!$C$1:$C$816=D$6)/(Data!$C$1:$C$816=D$6))*ROW(Data!$C$1:$C$816),ROW(D117)-ROW(D$6)),1)),"")</f>
        <v/>
      </c>
      <c r="E117" s="38"/>
      <c r="F117" s="38" t="str" cm="1">
        <f t="array" ref="F117">IFERROR(_xlfn.SINGLE(INDEX(Data!$A$1:E$816,_xlfn.AGGREGATE(15,6,((Data!$C$1:$C$816=F$6)/(Data!$C$1:$C$816=F$6))*ROW(Data!$C$1:$C$816),ROW(F117)-ROW(F$6)),1)),"")</f>
        <v/>
      </c>
      <c r="G117" s="38"/>
      <c r="H117" s="38" t="str" cm="1">
        <f t="array" ref="H117">IFERROR(_xlfn.SINGLE(INDEX(Data!$A$1:G$816,_xlfn.AGGREGATE(15,6,((Data!$C$1:$C$816=H$6)/(Data!$C$1:$C$816=H$6))*ROW(Data!$C$1:$C$816),ROW(H117)-ROW(H$6)),1)),"")</f>
        <v/>
      </c>
      <c r="I117" s="38"/>
      <c r="J117" s="38" t="str" cm="1">
        <f t="array" ref="J117">IFERROR(_xlfn.SINGLE(INDEX(Data!$A$1:W$816,_xlfn.AGGREGATE(15,6,((Data!$C$1:$C$816=J$6)/(Data!$C$1:$C$816=J$6))*ROW(Data!$C$1:$C$816),ROW(J117)-ROW(J$6)),1)),"")</f>
        <v>Wire2Fish</v>
      </c>
      <c r="K117" s="38"/>
      <c r="L117" s="38" t="str" cm="1">
        <f t="array" ref="L117">IFERROR(_xlfn.SINGLE(INDEX(Data!$A$1:I$816,_xlfn.AGGREGATE(15,6,((Data!$C$1:$C$816=L$6)/(Data!$C$1:$C$816=L$6))*ROW(Data!$C$1:$C$816),ROW(L117)-ROW(L$6)),1)),"")</f>
        <v/>
      </c>
      <c r="M117" s="38"/>
      <c r="N117" s="38" t="str" cm="1">
        <f t="array" ref="N117">IFERROR(_xlfn.SINGLE(INDEX(Data!$A$1:Y$816,_xlfn.AGGREGATE(15,6,((Data!$C$1:$C$816=N$6)/(Data!$C$1:$C$816=N$6))*ROW(Data!$C$1:$C$816),ROW(N117)-ROW(N$6)),1)),"")</f>
        <v/>
      </c>
      <c r="O117" s="38"/>
      <c r="P117" s="38" t="str" cm="1">
        <f t="array" ref="P117">IFERROR(_xlfn.SINGLE(INDEX(Data!$A$1:L$816,_xlfn.AGGREGATE(15,6,((Data!$C$1:$C$816=P$6)/(Data!$C$1:$C$816=P$6))*ROW(Data!$C$1:$C$816),ROW(P117)-ROW(P$6)),1)),"")</f>
        <v/>
      </c>
      <c r="Q117" s="38"/>
      <c r="R117" s="38" t="str" cm="1">
        <f t="array" ref="R117">IFERROR(_xlfn.SINGLE(INDEX(Data!$A$1:M$816,_xlfn.AGGREGATE(15,6,((Data!$C$1:$C$816=R$6)/(Data!$C$1:$C$816=R$6))*ROW(Data!$C$1:$C$816),ROW(R117)-ROW(R$6)),1)),"")</f>
        <v/>
      </c>
      <c r="S117" s="38"/>
      <c r="T117" s="38" t="str" cm="1">
        <f t="array" ref="T117">IFERROR(_xlfn.SINGLE(INDEX(Data!$A$1:O$816,_xlfn.AGGREGATE(15,6,((Data!$C$1:$C$816=T$6)/(Data!$C$1:$C$816=T$6))*ROW(Data!$C$1:$C$816),ROW(T117)-ROW(T$6)),1)),"")</f>
        <v/>
      </c>
      <c r="U117" s="38"/>
      <c r="V117" s="38" t="str" cm="1">
        <f t="array" ref="V117">IFERROR(_xlfn.SINGLE(INDEX(Data!$A$1:Q$816,_xlfn.AGGREGATE(15,6,((Data!$C$1:$C$816=V$6)/(Data!$C$1:$C$816=V$6))*ROW(Data!$C$1:$C$816),ROW(V117)-ROW(V$6)),1)),"")</f>
        <v/>
      </c>
      <c r="W117" s="38"/>
      <c r="X117" s="38" t="str" cm="1">
        <f t="array" ref="X117">IFERROR(_xlfn.SINGLE(INDEX(Data!$A$1:S$816,_xlfn.AGGREGATE(15,6,((Data!$C$1:$C$816=X$6)/(Data!$C$1:$C$816=X$6))*ROW(Data!$C$1:$C$816),ROW(X117)-ROW(X$6)),1)),"")</f>
        <v/>
      </c>
      <c r="Y117" s="38"/>
      <c r="Z117" s="38" t="str" cm="1">
        <f t="array" ref="Z117">IFERROR(_xlfn.SINGLE(INDEX(Data!$A$1:U$816,_xlfn.AGGREGATE(15,6,((Data!$C$1:$C$816=Z$6)/(Data!$C$1:$C$816=Z$6))*ROW(Data!$C$1:$C$816),ROW(Z117)-ROW(Z$6)),1)),"")</f>
        <v/>
      </c>
    </row>
    <row r="118" spans="1:26" x14ac:dyDescent="0.35">
      <c r="A118" s="38"/>
      <c r="B118" s="38" t="str" cm="1">
        <f t="array" ref="B118">IFERROR(_xlfn.SINGLE(INDEX(Data!A$1:$A$816,_xlfn.AGGREGATE(15,6,((Data!$C$1:$C$816=B$6)/(Data!$C$1:$C$816=B$6))*ROW(Data!$C$1:$C$816),ROW(B118)-ROW(B$6)),1)),"")</f>
        <v/>
      </c>
      <c r="C118" s="38"/>
      <c r="D118" s="38" t="str" cm="1">
        <f t="array" ref="D118">IFERROR(_xlfn.SINGLE(INDEX(Data!$A$1:C$816,_xlfn.AGGREGATE(15,6,((Data!$C$1:$C$816=D$6)/(Data!$C$1:$C$816=D$6))*ROW(Data!$C$1:$C$816),ROW(D118)-ROW(D$6)),1)),"")</f>
        <v/>
      </c>
      <c r="E118" s="38"/>
      <c r="F118" s="38" t="str" cm="1">
        <f t="array" ref="F118">IFERROR(_xlfn.SINGLE(INDEX(Data!$A$1:E$816,_xlfn.AGGREGATE(15,6,((Data!$C$1:$C$816=F$6)/(Data!$C$1:$C$816=F$6))*ROW(Data!$C$1:$C$816),ROW(F118)-ROW(F$6)),1)),"")</f>
        <v/>
      </c>
      <c r="G118" s="38"/>
      <c r="H118" s="38" t="str" cm="1">
        <f t="array" ref="H118">IFERROR(_xlfn.SINGLE(INDEX(Data!$A$1:G$816,_xlfn.AGGREGATE(15,6,((Data!$C$1:$C$816=H$6)/(Data!$C$1:$C$816=H$6))*ROW(Data!$C$1:$C$816),ROW(H118)-ROW(H$6)),1)),"")</f>
        <v/>
      </c>
      <c r="I118" s="38"/>
      <c r="J118" s="38" t="str" cm="1">
        <f t="array" ref="J118">IFERROR(_xlfn.SINGLE(INDEX(Data!$A$1:W$816,_xlfn.AGGREGATE(15,6,((Data!$C$1:$C$816=J$6)/(Data!$C$1:$C$816=J$6))*ROW(Data!$C$1:$C$816),ROW(J118)-ROW(J$6)),1)),"")</f>
        <v>Youtube Originals</v>
      </c>
      <c r="K118" s="38"/>
      <c r="L118" s="38" t="str" cm="1">
        <f t="array" ref="L118">IFERROR(_xlfn.SINGLE(INDEX(Data!$A$1:I$816,_xlfn.AGGREGATE(15,6,((Data!$C$1:$C$816=L$6)/(Data!$C$1:$C$816=L$6))*ROW(Data!$C$1:$C$816),ROW(L118)-ROW(L$6)),1)),"")</f>
        <v/>
      </c>
      <c r="M118" s="38"/>
      <c r="N118" s="38" t="str" cm="1">
        <f t="array" ref="N118">IFERROR(_xlfn.SINGLE(INDEX(Data!$A$1:Y$816,_xlfn.AGGREGATE(15,6,((Data!$C$1:$C$816=N$6)/(Data!$C$1:$C$816=N$6))*ROW(Data!$C$1:$C$816),ROW(N118)-ROW(N$6)),1)),"")</f>
        <v/>
      </c>
      <c r="O118" s="38"/>
      <c r="P118" s="38" t="str" cm="1">
        <f t="array" ref="P118">IFERROR(_xlfn.SINGLE(INDEX(Data!$A$1:L$816,_xlfn.AGGREGATE(15,6,((Data!$C$1:$C$816=P$6)/(Data!$C$1:$C$816=P$6))*ROW(Data!$C$1:$C$816),ROW(P118)-ROW(P$6)),1)),"")</f>
        <v/>
      </c>
      <c r="Q118" s="38"/>
      <c r="R118" s="38" t="str" cm="1">
        <f t="array" ref="R118">IFERROR(_xlfn.SINGLE(INDEX(Data!$A$1:M$816,_xlfn.AGGREGATE(15,6,((Data!$C$1:$C$816=R$6)/(Data!$C$1:$C$816=R$6))*ROW(Data!$C$1:$C$816),ROW(R118)-ROW(R$6)),1)),"")</f>
        <v/>
      </c>
      <c r="S118" s="38"/>
      <c r="T118" s="38" t="str" cm="1">
        <f t="array" ref="T118">IFERROR(_xlfn.SINGLE(INDEX(Data!$A$1:O$816,_xlfn.AGGREGATE(15,6,((Data!$C$1:$C$816=T$6)/(Data!$C$1:$C$816=T$6))*ROW(Data!$C$1:$C$816),ROW(T118)-ROW(T$6)),1)),"")</f>
        <v/>
      </c>
      <c r="U118" s="38"/>
      <c r="V118" s="38" t="str" cm="1">
        <f t="array" ref="V118">IFERROR(_xlfn.SINGLE(INDEX(Data!$A$1:Q$816,_xlfn.AGGREGATE(15,6,((Data!$C$1:$C$816=V$6)/(Data!$C$1:$C$816=V$6))*ROW(Data!$C$1:$C$816),ROW(V118)-ROW(V$6)),1)),"")</f>
        <v/>
      </c>
      <c r="W118" s="38"/>
      <c r="X118" s="38" t="str" cm="1">
        <f t="array" ref="X118">IFERROR(_xlfn.SINGLE(INDEX(Data!$A$1:S$816,_xlfn.AGGREGATE(15,6,((Data!$C$1:$C$816=X$6)/(Data!$C$1:$C$816=X$6))*ROW(Data!$C$1:$C$816),ROW(X118)-ROW(X$6)),1)),"")</f>
        <v/>
      </c>
      <c r="Y118" s="38"/>
      <c r="Z118" s="38" t="str" cm="1">
        <f t="array" ref="Z118">IFERROR(_xlfn.SINGLE(INDEX(Data!$A$1:U$816,_xlfn.AGGREGATE(15,6,((Data!$C$1:$C$816=Z$6)/(Data!$C$1:$C$816=Z$6))*ROW(Data!$C$1:$C$816),ROW(Z118)-ROW(Z$6)),1)),"")</f>
        <v/>
      </c>
    </row>
    <row r="119" spans="1:26" x14ac:dyDescent="0.35">
      <c r="A119" s="38"/>
      <c r="B119" s="38" t="str" cm="1">
        <f t="array" ref="B119">IFERROR(_xlfn.SINGLE(INDEX(Data!A$1:$A$816,_xlfn.AGGREGATE(15,6,((Data!$C$1:$C$816=B$6)/(Data!$C$1:$C$816=B$6))*ROW(Data!$C$1:$C$816),ROW(B119)-ROW(B$6)),1)),"")</f>
        <v/>
      </c>
      <c r="C119" s="38"/>
      <c r="D119" s="38" t="str" cm="1">
        <f t="array" ref="D119">IFERROR(_xlfn.SINGLE(INDEX(Data!$A$1:C$816,_xlfn.AGGREGATE(15,6,((Data!$C$1:$C$816=D$6)/(Data!$C$1:$C$816=D$6))*ROW(Data!$C$1:$C$816),ROW(D119)-ROW(D$6)),1)),"")</f>
        <v/>
      </c>
      <c r="E119" s="38"/>
      <c r="F119" s="38" t="str" cm="1">
        <f t="array" ref="F119">IFERROR(_xlfn.SINGLE(INDEX(Data!$A$1:E$816,_xlfn.AGGREGATE(15,6,((Data!$C$1:$C$816=F$6)/(Data!$C$1:$C$816=F$6))*ROW(Data!$C$1:$C$816),ROW(F119)-ROW(F$6)),1)),"")</f>
        <v/>
      </c>
      <c r="G119" s="38"/>
      <c r="H119" s="38" t="str" cm="1">
        <f t="array" ref="H119">IFERROR(_xlfn.SINGLE(INDEX(Data!$A$1:G$816,_xlfn.AGGREGATE(15,6,((Data!$C$1:$C$816=H$6)/(Data!$C$1:$C$816=H$6))*ROW(Data!$C$1:$C$816),ROW(H119)-ROW(H$6)),1)),"")</f>
        <v/>
      </c>
      <c r="I119" s="38"/>
      <c r="J119" s="38" t="str" cm="1">
        <f t="array" ref="J119">IFERROR(_xlfn.SINGLE(INDEX(Data!$A$1:W$816,_xlfn.AGGREGATE(15,6,((Data!$C$1:$C$816=J$6)/(Data!$C$1:$C$816=J$6))*ROW(Data!$C$1:$C$816),ROW(J119)-ROW(J$6)),1)),"")</f>
        <v/>
      </c>
      <c r="K119" s="38"/>
      <c r="L119" s="38" t="str" cm="1">
        <f t="array" ref="L119">IFERROR(_xlfn.SINGLE(INDEX(Data!$A$1:I$816,_xlfn.AGGREGATE(15,6,((Data!$C$1:$C$816=L$6)/(Data!$C$1:$C$816=L$6))*ROW(Data!$C$1:$C$816),ROW(L119)-ROW(L$6)),1)),"")</f>
        <v/>
      </c>
      <c r="M119" s="38"/>
      <c r="N119" s="38" t="str" cm="1">
        <f t="array" ref="N119">IFERROR(_xlfn.SINGLE(INDEX(Data!$A$1:Y$816,_xlfn.AGGREGATE(15,6,((Data!$C$1:$C$816=N$6)/(Data!$C$1:$C$816=N$6))*ROW(Data!$C$1:$C$816),ROW(N119)-ROW(N$6)),1)),"")</f>
        <v/>
      </c>
      <c r="O119" s="38"/>
      <c r="P119" s="38" t="str" cm="1">
        <f t="array" ref="P119">IFERROR(_xlfn.SINGLE(INDEX(Data!$A$1:L$816,_xlfn.AGGREGATE(15,6,((Data!$C$1:$C$816=P$6)/(Data!$C$1:$C$816=P$6))*ROW(Data!$C$1:$C$816),ROW(P119)-ROW(P$6)),1)),"")</f>
        <v/>
      </c>
      <c r="Q119" s="38"/>
      <c r="R119" s="38" t="str" cm="1">
        <f t="array" ref="R119">IFERROR(_xlfn.SINGLE(INDEX(Data!$A$1:M$816,_xlfn.AGGREGATE(15,6,((Data!$C$1:$C$816=R$6)/(Data!$C$1:$C$816=R$6))*ROW(Data!$C$1:$C$816),ROW(R119)-ROW(R$6)),1)),"")</f>
        <v/>
      </c>
      <c r="S119" s="38"/>
      <c r="T119" s="38" t="str" cm="1">
        <f t="array" ref="T119">IFERROR(_xlfn.SINGLE(INDEX(Data!$A$1:O$816,_xlfn.AGGREGATE(15,6,((Data!$C$1:$C$816=T$6)/(Data!$C$1:$C$816=T$6))*ROW(Data!$C$1:$C$816),ROW(T119)-ROW(T$6)),1)),"")</f>
        <v/>
      </c>
      <c r="U119" s="38"/>
      <c r="V119" s="38" t="str" cm="1">
        <f t="array" ref="V119">IFERROR(_xlfn.SINGLE(INDEX(Data!$A$1:Q$816,_xlfn.AGGREGATE(15,6,((Data!$C$1:$C$816=V$6)/(Data!$C$1:$C$816=V$6))*ROW(Data!$C$1:$C$816),ROW(V119)-ROW(V$6)),1)),"")</f>
        <v/>
      </c>
      <c r="W119" s="38"/>
      <c r="X119" s="38" t="str" cm="1">
        <f t="array" ref="X119">IFERROR(_xlfn.SINGLE(INDEX(Data!$A$1:S$816,_xlfn.AGGREGATE(15,6,((Data!$C$1:$C$816=X$6)/(Data!$C$1:$C$816=X$6))*ROW(Data!$C$1:$C$816),ROW(X119)-ROW(X$6)),1)),"")</f>
        <v/>
      </c>
      <c r="Y119" s="38"/>
      <c r="Z119" s="38" t="str" cm="1">
        <f t="array" ref="Z119">IFERROR(_xlfn.SINGLE(INDEX(Data!$A$1:U$816,_xlfn.AGGREGATE(15,6,((Data!$C$1:$C$816=Z$6)/(Data!$C$1:$C$816=Z$6))*ROW(Data!$C$1:$C$816),ROW(Z119)-ROW(Z$6)),1)),"")</f>
        <v/>
      </c>
    </row>
    <row r="120" spans="1:26" x14ac:dyDescent="0.35">
      <c r="A120" s="38"/>
      <c r="B120" s="38" t="str" cm="1">
        <f t="array" ref="B120">IFERROR(_xlfn.SINGLE(INDEX(Data!A$1:$A$816,_xlfn.AGGREGATE(15,6,((Data!$C$1:$C$816=B$6)/(Data!$C$1:$C$816=B$6))*ROW(Data!$C$1:$C$816),ROW(B120)-ROW(B$6)),1)),"")</f>
        <v/>
      </c>
      <c r="C120" s="38"/>
      <c r="D120" s="38" t="str" cm="1">
        <f t="array" ref="D120">IFERROR(_xlfn.SINGLE(INDEX(Data!$A$1:C$816,_xlfn.AGGREGATE(15,6,((Data!$C$1:$C$816=D$6)/(Data!$C$1:$C$816=D$6))*ROW(Data!$C$1:$C$816),ROW(D120)-ROW(D$6)),1)),"")</f>
        <v/>
      </c>
      <c r="E120" s="38"/>
      <c r="F120" s="38" t="str" cm="1">
        <f t="array" ref="F120">IFERROR(_xlfn.SINGLE(INDEX(Data!$A$1:E$816,_xlfn.AGGREGATE(15,6,((Data!$C$1:$C$816=F$6)/(Data!$C$1:$C$816=F$6))*ROW(Data!$C$1:$C$816),ROW(F120)-ROW(F$6)),1)),"")</f>
        <v/>
      </c>
      <c r="G120" s="38"/>
      <c r="H120" s="38" t="str" cm="1">
        <f t="array" ref="H120">IFERROR(_xlfn.SINGLE(INDEX(Data!$A$1:G$816,_xlfn.AGGREGATE(15,6,((Data!$C$1:$C$816=H$6)/(Data!$C$1:$C$816=H$6))*ROW(Data!$C$1:$C$816),ROW(H120)-ROW(H$6)),1)),"")</f>
        <v/>
      </c>
      <c r="I120" s="38"/>
      <c r="J120" s="38" t="str" cm="1">
        <f t="array" ref="J120">IFERROR(_xlfn.SINGLE(INDEX(Data!$A$1:W$816,_xlfn.AGGREGATE(15,6,((Data!$C$1:$C$816=J$6)/(Data!$C$1:$C$816=J$6))*ROW(Data!$C$1:$C$816),ROW(J120)-ROW(J$6)),1)),"")</f>
        <v/>
      </c>
      <c r="K120" s="38"/>
      <c r="L120" s="38" t="str" cm="1">
        <f t="array" ref="L120">IFERROR(_xlfn.SINGLE(INDEX(Data!$A$1:I$816,_xlfn.AGGREGATE(15,6,((Data!$C$1:$C$816=L$6)/(Data!$C$1:$C$816=L$6))*ROW(Data!$C$1:$C$816),ROW(L120)-ROW(L$6)),1)),"")</f>
        <v/>
      </c>
      <c r="M120" s="38"/>
      <c r="N120" s="38" t="str" cm="1">
        <f t="array" ref="N120">IFERROR(_xlfn.SINGLE(INDEX(Data!$A$1:Y$816,_xlfn.AGGREGATE(15,6,((Data!$C$1:$C$816=N$6)/(Data!$C$1:$C$816=N$6))*ROW(Data!$C$1:$C$816),ROW(N120)-ROW(N$6)),1)),"")</f>
        <v/>
      </c>
      <c r="O120" s="38"/>
      <c r="P120" s="38" t="str" cm="1">
        <f t="array" ref="P120">IFERROR(_xlfn.SINGLE(INDEX(Data!$A$1:L$816,_xlfn.AGGREGATE(15,6,((Data!$C$1:$C$816=P$6)/(Data!$C$1:$C$816=P$6))*ROW(Data!$C$1:$C$816),ROW(P120)-ROW(P$6)),1)),"")</f>
        <v/>
      </c>
      <c r="Q120" s="38"/>
      <c r="R120" s="38" t="str" cm="1">
        <f t="array" ref="R120">IFERROR(_xlfn.SINGLE(INDEX(Data!$A$1:M$816,_xlfn.AGGREGATE(15,6,((Data!$C$1:$C$816=R$6)/(Data!$C$1:$C$816=R$6))*ROW(Data!$C$1:$C$816),ROW(R120)-ROW(R$6)),1)),"")</f>
        <v/>
      </c>
      <c r="S120" s="38"/>
      <c r="T120" s="38" t="str" cm="1">
        <f t="array" ref="T120">IFERROR(_xlfn.SINGLE(INDEX(Data!$A$1:O$816,_xlfn.AGGREGATE(15,6,((Data!$C$1:$C$816=T$6)/(Data!$C$1:$C$816=T$6))*ROW(Data!$C$1:$C$816),ROW(T120)-ROW(T$6)),1)),"")</f>
        <v/>
      </c>
      <c r="U120" s="38"/>
      <c r="V120" s="38" t="str" cm="1">
        <f t="array" ref="V120">IFERROR(_xlfn.SINGLE(INDEX(Data!$A$1:Q$816,_xlfn.AGGREGATE(15,6,((Data!$C$1:$C$816=V$6)/(Data!$C$1:$C$816=V$6))*ROW(Data!$C$1:$C$816),ROW(V120)-ROW(V$6)),1)),"")</f>
        <v/>
      </c>
      <c r="W120" s="38"/>
      <c r="X120" s="38" t="str" cm="1">
        <f t="array" ref="X120">IFERROR(_xlfn.SINGLE(INDEX(Data!$A$1:S$816,_xlfn.AGGREGATE(15,6,((Data!$C$1:$C$816=X$6)/(Data!$C$1:$C$816=X$6))*ROW(Data!$C$1:$C$816),ROW(X120)-ROW(X$6)),1)),"")</f>
        <v/>
      </c>
      <c r="Y120" s="38"/>
      <c r="Z120" s="38" t="str" cm="1">
        <f t="array" ref="Z120">IFERROR(_xlfn.SINGLE(INDEX(Data!$A$1:U$816,_xlfn.AGGREGATE(15,6,((Data!$C$1:$C$816=Z$6)/(Data!$C$1:$C$816=Z$6))*ROW(Data!$C$1:$C$816),ROW(Z120)-ROW(Z$6)),1)),"")</f>
        <v/>
      </c>
    </row>
    <row r="121" spans="1:26" x14ac:dyDescent="0.35">
      <c r="A121" s="38"/>
      <c r="B121" s="38" t="str" cm="1">
        <f t="array" ref="B121">IFERROR(_xlfn.SINGLE(INDEX(Data!A$1:$A$816,_xlfn.AGGREGATE(15,6,((Data!$C$1:$C$816=B$6)/(Data!$C$1:$C$816=B$6))*ROW(Data!$C$1:$C$816),ROW(B121)-ROW(B$6)),1)),"")</f>
        <v/>
      </c>
      <c r="C121" s="38"/>
      <c r="D121" s="38" t="str" cm="1">
        <f t="array" ref="D121">IFERROR(_xlfn.SINGLE(INDEX(Data!$A$1:C$816,_xlfn.AGGREGATE(15,6,((Data!$C$1:$C$816=D$6)/(Data!$C$1:$C$816=D$6))*ROW(Data!$C$1:$C$816),ROW(D121)-ROW(D$6)),1)),"")</f>
        <v/>
      </c>
      <c r="E121" s="38"/>
      <c r="F121" s="38" t="str" cm="1">
        <f t="array" ref="F121">IFERROR(_xlfn.SINGLE(INDEX(Data!$A$1:E$816,_xlfn.AGGREGATE(15,6,((Data!$C$1:$C$816=F$6)/(Data!$C$1:$C$816=F$6))*ROW(Data!$C$1:$C$816),ROW(F121)-ROW(F$6)),1)),"")</f>
        <v/>
      </c>
      <c r="G121" s="38"/>
      <c r="H121" s="38" t="str" cm="1">
        <f t="array" ref="H121">IFERROR(_xlfn.SINGLE(INDEX(Data!$A$1:G$816,_xlfn.AGGREGATE(15,6,((Data!$C$1:$C$816=H$6)/(Data!$C$1:$C$816=H$6))*ROW(Data!$C$1:$C$816),ROW(H121)-ROW(H$6)),1)),"")</f>
        <v/>
      </c>
      <c r="I121" s="38"/>
      <c r="J121" s="38" t="str" cm="1">
        <f t="array" ref="J121">IFERROR(_xlfn.SINGLE(INDEX(Data!$A$1:W$816,_xlfn.AGGREGATE(15,6,((Data!$C$1:$C$816=J$6)/(Data!$C$1:$C$816=J$6))*ROW(Data!$C$1:$C$816),ROW(J121)-ROW(J$6)),1)),"")</f>
        <v/>
      </c>
      <c r="K121" s="38"/>
      <c r="L121" s="38" t="str" cm="1">
        <f t="array" ref="L121">IFERROR(_xlfn.SINGLE(INDEX(Data!$A$1:I$816,_xlfn.AGGREGATE(15,6,((Data!$C$1:$C$816=L$6)/(Data!$C$1:$C$816=L$6))*ROW(Data!$C$1:$C$816),ROW(L121)-ROW(L$6)),1)),"")</f>
        <v/>
      </c>
      <c r="M121" s="38"/>
      <c r="N121" s="38" t="str" cm="1">
        <f t="array" ref="N121">IFERROR(_xlfn.SINGLE(INDEX(Data!$A$1:Y$816,_xlfn.AGGREGATE(15,6,((Data!$C$1:$C$816=N$6)/(Data!$C$1:$C$816=N$6))*ROW(Data!$C$1:$C$816),ROW(N121)-ROW(N$6)),1)),"")</f>
        <v/>
      </c>
      <c r="O121" s="38"/>
      <c r="P121" s="38" t="str" cm="1">
        <f t="array" ref="P121">IFERROR(_xlfn.SINGLE(INDEX(Data!$A$1:L$816,_xlfn.AGGREGATE(15,6,((Data!$C$1:$C$816=P$6)/(Data!$C$1:$C$816=P$6))*ROW(Data!$C$1:$C$816),ROW(P121)-ROW(P$6)),1)),"")</f>
        <v/>
      </c>
      <c r="Q121" s="38"/>
      <c r="R121" s="38" t="str" cm="1">
        <f t="array" ref="R121">IFERROR(_xlfn.SINGLE(INDEX(Data!$A$1:M$816,_xlfn.AGGREGATE(15,6,((Data!$C$1:$C$816=R$6)/(Data!$C$1:$C$816=R$6))*ROW(Data!$C$1:$C$816),ROW(R121)-ROW(R$6)),1)),"")</f>
        <v/>
      </c>
      <c r="S121" s="38"/>
      <c r="T121" s="38" t="str" cm="1">
        <f t="array" ref="T121">IFERROR(_xlfn.SINGLE(INDEX(Data!$A$1:O$816,_xlfn.AGGREGATE(15,6,((Data!$C$1:$C$816=T$6)/(Data!$C$1:$C$816=T$6))*ROW(Data!$C$1:$C$816),ROW(T121)-ROW(T$6)),1)),"")</f>
        <v/>
      </c>
      <c r="U121" s="38"/>
      <c r="V121" s="38" t="str" cm="1">
        <f t="array" ref="V121">IFERROR(_xlfn.SINGLE(INDEX(Data!$A$1:Q$816,_xlfn.AGGREGATE(15,6,((Data!$C$1:$C$816=V$6)/(Data!$C$1:$C$816=V$6))*ROW(Data!$C$1:$C$816),ROW(V121)-ROW(V$6)),1)),"")</f>
        <v/>
      </c>
      <c r="W121" s="38"/>
      <c r="X121" s="38" t="str" cm="1">
        <f t="array" ref="X121">IFERROR(_xlfn.SINGLE(INDEX(Data!$A$1:S$816,_xlfn.AGGREGATE(15,6,((Data!$C$1:$C$816=X$6)/(Data!$C$1:$C$816=X$6))*ROW(Data!$C$1:$C$816),ROW(X121)-ROW(X$6)),1)),"")</f>
        <v/>
      </c>
      <c r="Y121" s="38"/>
      <c r="Z121" s="38" t="str" cm="1">
        <f t="array" ref="Z121">IFERROR(_xlfn.SINGLE(INDEX(Data!$A$1:U$816,_xlfn.AGGREGATE(15,6,((Data!$C$1:$C$816=Z$6)/(Data!$C$1:$C$816=Z$6))*ROW(Data!$C$1:$C$816),ROW(Z121)-ROW(Z$6)),1)),"")</f>
        <v/>
      </c>
    </row>
    <row r="122" spans="1:26" x14ac:dyDescent="0.35">
      <c r="A122" s="38"/>
      <c r="B122" s="38" t="str" cm="1">
        <f t="array" ref="B122">IFERROR(_xlfn.SINGLE(INDEX(Data!A$1:$A$816,_xlfn.AGGREGATE(15,6,((Data!$C$1:$C$816=B$6)/(Data!$C$1:$C$816=B$6))*ROW(Data!$C$1:$C$816),ROW(B122)-ROW(B$6)),1)),"")</f>
        <v/>
      </c>
      <c r="C122" s="38"/>
      <c r="D122" s="38" t="str" cm="1">
        <f t="array" ref="D122">IFERROR(_xlfn.SINGLE(INDEX(Data!$A$1:C$816,_xlfn.AGGREGATE(15,6,((Data!$C$1:$C$816=D$6)/(Data!$C$1:$C$816=D$6))*ROW(Data!$C$1:$C$816),ROW(D122)-ROW(D$6)),1)),"")</f>
        <v/>
      </c>
      <c r="E122" s="38"/>
      <c r="F122" s="38" t="str" cm="1">
        <f t="array" ref="F122">IFERROR(_xlfn.SINGLE(INDEX(Data!$A$1:E$816,_xlfn.AGGREGATE(15,6,((Data!$C$1:$C$816=F$6)/(Data!$C$1:$C$816=F$6))*ROW(Data!$C$1:$C$816),ROW(F122)-ROW(F$6)),1)),"")</f>
        <v/>
      </c>
      <c r="G122" s="38"/>
      <c r="H122" s="38" t="str" cm="1">
        <f t="array" ref="H122">IFERROR(_xlfn.SINGLE(INDEX(Data!$A$1:G$816,_xlfn.AGGREGATE(15,6,((Data!$C$1:$C$816=H$6)/(Data!$C$1:$C$816=H$6))*ROW(Data!$C$1:$C$816),ROW(H122)-ROW(H$6)),1)),"")</f>
        <v/>
      </c>
      <c r="I122" s="38"/>
      <c r="J122" s="38" t="str" cm="1">
        <f t="array" ref="J122">IFERROR(_xlfn.SINGLE(INDEX(Data!$A$1:W$816,_xlfn.AGGREGATE(15,6,((Data!$C$1:$C$816=J$6)/(Data!$C$1:$C$816=J$6))*ROW(Data!$C$1:$C$816),ROW(J122)-ROW(J$6)),1)),"")</f>
        <v/>
      </c>
      <c r="K122" s="38"/>
      <c r="L122" s="38" t="str" cm="1">
        <f t="array" ref="L122">IFERROR(_xlfn.SINGLE(INDEX(Data!$A$1:I$816,_xlfn.AGGREGATE(15,6,((Data!$C$1:$C$816=L$6)/(Data!$C$1:$C$816=L$6))*ROW(Data!$C$1:$C$816),ROW(L122)-ROW(L$6)),1)),"")</f>
        <v/>
      </c>
      <c r="M122" s="38"/>
      <c r="N122" s="38" t="str" cm="1">
        <f t="array" ref="N122">IFERROR(_xlfn.SINGLE(INDEX(Data!$A$1:Y$816,_xlfn.AGGREGATE(15,6,((Data!$C$1:$C$816=N$6)/(Data!$C$1:$C$816=N$6))*ROW(Data!$C$1:$C$816),ROW(N122)-ROW(N$6)),1)),"")</f>
        <v/>
      </c>
      <c r="O122" s="38"/>
      <c r="P122" s="38" t="str" cm="1">
        <f t="array" ref="P122">IFERROR(_xlfn.SINGLE(INDEX(Data!$A$1:L$816,_xlfn.AGGREGATE(15,6,((Data!$C$1:$C$816=P$6)/(Data!$C$1:$C$816=P$6))*ROW(Data!$C$1:$C$816),ROW(P122)-ROW(P$6)),1)),"")</f>
        <v/>
      </c>
      <c r="Q122" s="38"/>
      <c r="R122" s="38" t="str" cm="1">
        <f t="array" ref="R122">IFERROR(_xlfn.SINGLE(INDEX(Data!$A$1:M$816,_xlfn.AGGREGATE(15,6,((Data!$C$1:$C$816=R$6)/(Data!$C$1:$C$816=R$6))*ROW(Data!$C$1:$C$816),ROW(R122)-ROW(R$6)),1)),"")</f>
        <v/>
      </c>
      <c r="S122" s="38"/>
      <c r="T122" s="38" t="str" cm="1">
        <f t="array" ref="T122">IFERROR(_xlfn.SINGLE(INDEX(Data!$A$1:O$816,_xlfn.AGGREGATE(15,6,((Data!$C$1:$C$816=T$6)/(Data!$C$1:$C$816=T$6))*ROW(Data!$C$1:$C$816),ROW(T122)-ROW(T$6)),1)),"")</f>
        <v/>
      </c>
      <c r="U122" s="38"/>
      <c r="V122" s="38" t="str" cm="1">
        <f t="array" ref="V122">IFERROR(_xlfn.SINGLE(INDEX(Data!$A$1:Q$816,_xlfn.AGGREGATE(15,6,((Data!$C$1:$C$816=V$6)/(Data!$C$1:$C$816=V$6))*ROW(Data!$C$1:$C$816),ROW(V122)-ROW(V$6)),1)),"")</f>
        <v/>
      </c>
      <c r="W122" s="38"/>
      <c r="X122" s="38" t="str" cm="1">
        <f t="array" ref="X122">IFERROR(_xlfn.SINGLE(INDEX(Data!$A$1:S$816,_xlfn.AGGREGATE(15,6,((Data!$C$1:$C$816=X$6)/(Data!$C$1:$C$816=X$6))*ROW(Data!$C$1:$C$816),ROW(X122)-ROW(X$6)),1)),"")</f>
        <v/>
      </c>
      <c r="Y122" s="38"/>
      <c r="Z122" s="38" t="str" cm="1">
        <f t="array" ref="Z122">IFERROR(_xlfn.SINGLE(INDEX(Data!$A$1:U$816,_xlfn.AGGREGATE(15,6,((Data!$C$1:$C$816=Z$6)/(Data!$C$1:$C$816=Z$6))*ROW(Data!$C$1:$C$816),ROW(Z122)-ROW(Z$6)),1)),"")</f>
        <v/>
      </c>
    </row>
    <row r="123" spans="1:26" x14ac:dyDescent="0.35">
      <c r="A123" s="38"/>
      <c r="B123" s="38" t="str" cm="1">
        <f t="array" ref="B123">IFERROR(_xlfn.SINGLE(INDEX(Data!A$1:$A$816,_xlfn.AGGREGATE(15,6,((Data!$C$1:$C$816=B$6)/(Data!$C$1:$C$816=B$6))*ROW(Data!$C$1:$C$816),ROW(B123)-ROW(B$6)),1)),"")</f>
        <v/>
      </c>
      <c r="C123" s="38"/>
      <c r="D123" s="38" t="str" cm="1">
        <f t="array" ref="D123">IFERROR(_xlfn.SINGLE(INDEX(Data!$A$1:C$816,_xlfn.AGGREGATE(15,6,((Data!$C$1:$C$816=D$6)/(Data!$C$1:$C$816=D$6))*ROW(Data!$C$1:$C$816),ROW(D123)-ROW(D$6)),1)),"")</f>
        <v/>
      </c>
      <c r="E123" s="38"/>
      <c r="F123" s="38" t="str" cm="1">
        <f t="array" ref="F123">IFERROR(_xlfn.SINGLE(INDEX(Data!$A$1:E$816,_xlfn.AGGREGATE(15,6,((Data!$C$1:$C$816=F$6)/(Data!$C$1:$C$816=F$6))*ROW(Data!$C$1:$C$816),ROW(F123)-ROW(F$6)),1)),"")</f>
        <v/>
      </c>
      <c r="G123" s="38"/>
      <c r="H123" s="38" t="str" cm="1">
        <f t="array" ref="H123">IFERROR(_xlfn.SINGLE(INDEX(Data!$A$1:G$816,_xlfn.AGGREGATE(15,6,((Data!$C$1:$C$816=H$6)/(Data!$C$1:$C$816=H$6))*ROW(Data!$C$1:$C$816),ROW(H123)-ROW(H$6)),1)),"")</f>
        <v/>
      </c>
      <c r="I123" s="38"/>
      <c r="J123" s="38" t="str" cm="1">
        <f t="array" ref="J123">IFERROR(_xlfn.SINGLE(INDEX(Data!$A$1:W$816,_xlfn.AGGREGATE(15,6,((Data!$C$1:$C$816=J$6)/(Data!$C$1:$C$816=J$6))*ROW(Data!$C$1:$C$816),ROW(J123)-ROW(J$6)),1)),"")</f>
        <v/>
      </c>
      <c r="K123" s="38"/>
      <c r="L123" s="38" t="str" cm="1">
        <f t="array" ref="L123">IFERROR(_xlfn.SINGLE(INDEX(Data!$A$1:I$816,_xlfn.AGGREGATE(15,6,((Data!$C$1:$C$816=L$6)/(Data!$C$1:$C$816=L$6))*ROW(Data!$C$1:$C$816),ROW(L123)-ROW(L$6)),1)),"")</f>
        <v/>
      </c>
      <c r="M123" s="38"/>
      <c r="N123" s="38" t="str" cm="1">
        <f t="array" ref="N123">IFERROR(_xlfn.SINGLE(INDEX(Data!$A$1:Y$816,_xlfn.AGGREGATE(15,6,((Data!$C$1:$C$816=N$6)/(Data!$C$1:$C$816=N$6))*ROW(Data!$C$1:$C$816),ROW(N123)-ROW(N$6)),1)),"")</f>
        <v/>
      </c>
      <c r="O123" s="38"/>
      <c r="P123" s="38" t="str" cm="1">
        <f t="array" ref="P123">IFERROR(_xlfn.SINGLE(INDEX(Data!$A$1:L$816,_xlfn.AGGREGATE(15,6,((Data!$C$1:$C$816=P$6)/(Data!$C$1:$C$816=P$6))*ROW(Data!$C$1:$C$816),ROW(P123)-ROW(P$6)),1)),"")</f>
        <v/>
      </c>
      <c r="Q123" s="38"/>
      <c r="R123" s="38" t="str" cm="1">
        <f t="array" ref="R123">IFERROR(_xlfn.SINGLE(INDEX(Data!$A$1:M$816,_xlfn.AGGREGATE(15,6,((Data!$C$1:$C$816=R$6)/(Data!$C$1:$C$816=R$6))*ROW(Data!$C$1:$C$816),ROW(R123)-ROW(R$6)),1)),"")</f>
        <v/>
      </c>
      <c r="S123" s="38"/>
      <c r="T123" s="38" t="str" cm="1">
        <f t="array" ref="T123">IFERROR(_xlfn.SINGLE(INDEX(Data!$A$1:O$816,_xlfn.AGGREGATE(15,6,((Data!$C$1:$C$816=T$6)/(Data!$C$1:$C$816=T$6))*ROW(Data!$C$1:$C$816),ROW(T123)-ROW(T$6)),1)),"")</f>
        <v/>
      </c>
      <c r="U123" s="38"/>
      <c r="V123" s="38" t="str" cm="1">
        <f t="array" ref="V123">IFERROR(_xlfn.SINGLE(INDEX(Data!$A$1:Q$816,_xlfn.AGGREGATE(15,6,((Data!$C$1:$C$816=V$6)/(Data!$C$1:$C$816=V$6))*ROW(Data!$C$1:$C$816),ROW(V123)-ROW(V$6)),1)),"")</f>
        <v/>
      </c>
      <c r="W123" s="38"/>
      <c r="X123" s="38" t="str" cm="1">
        <f t="array" ref="X123">IFERROR(_xlfn.SINGLE(INDEX(Data!$A$1:S$816,_xlfn.AGGREGATE(15,6,((Data!$C$1:$C$816=X$6)/(Data!$C$1:$C$816=X$6))*ROW(Data!$C$1:$C$816),ROW(X123)-ROW(X$6)),1)),"")</f>
        <v/>
      </c>
      <c r="Y123" s="38"/>
      <c r="Z123" s="38" t="str" cm="1">
        <f t="array" ref="Z123">IFERROR(_xlfn.SINGLE(INDEX(Data!$A$1:U$816,_xlfn.AGGREGATE(15,6,((Data!$C$1:$C$816=Z$6)/(Data!$C$1:$C$816=Z$6))*ROW(Data!$C$1:$C$816),ROW(Z123)-ROW(Z$6)),1)),"")</f>
        <v/>
      </c>
    </row>
    <row r="124" spans="1:26" x14ac:dyDescent="0.35">
      <c r="A124" s="38"/>
      <c r="B124" s="38" t="str" cm="1">
        <f t="array" ref="B124">IFERROR(_xlfn.SINGLE(INDEX(Data!A$1:$A$816,_xlfn.AGGREGATE(15,6,((Data!$C$1:$C$816=B$6)/(Data!$C$1:$C$816=B$6))*ROW(Data!$C$1:$C$816),ROW(B124)-ROW(B$6)),1)),"")</f>
        <v/>
      </c>
      <c r="C124" s="38"/>
      <c r="D124" s="38" t="str" cm="1">
        <f t="array" ref="D124">IFERROR(_xlfn.SINGLE(INDEX(Data!$A$1:C$816,_xlfn.AGGREGATE(15,6,((Data!$C$1:$C$816=D$6)/(Data!$C$1:$C$816=D$6))*ROW(Data!$C$1:$C$816),ROW(D124)-ROW(D$6)),1)),"")</f>
        <v/>
      </c>
      <c r="E124" s="38"/>
      <c r="F124" s="38" t="str" cm="1">
        <f t="array" ref="F124">IFERROR(_xlfn.SINGLE(INDEX(Data!$A$1:E$816,_xlfn.AGGREGATE(15,6,((Data!$C$1:$C$816=F$6)/(Data!$C$1:$C$816=F$6))*ROW(Data!$C$1:$C$816),ROW(F124)-ROW(F$6)),1)),"")</f>
        <v/>
      </c>
      <c r="G124" s="38"/>
      <c r="H124" s="38" t="str" cm="1">
        <f t="array" ref="H124">IFERROR(_xlfn.SINGLE(INDEX(Data!$A$1:G$816,_xlfn.AGGREGATE(15,6,((Data!$C$1:$C$816=H$6)/(Data!$C$1:$C$816=H$6))*ROW(Data!$C$1:$C$816),ROW(H124)-ROW(H$6)),1)),"")</f>
        <v/>
      </c>
      <c r="I124" s="38"/>
      <c r="J124" s="38" t="str" cm="1">
        <f t="array" ref="J124">IFERROR(_xlfn.SINGLE(INDEX(Data!$A$1:W$816,_xlfn.AGGREGATE(15,6,((Data!$C$1:$C$816=J$6)/(Data!$C$1:$C$816=J$6))*ROW(Data!$C$1:$C$816),ROW(J124)-ROW(J$6)),1)),"")</f>
        <v/>
      </c>
      <c r="K124" s="38"/>
      <c r="L124" s="38" t="str" cm="1">
        <f t="array" ref="L124">IFERROR(_xlfn.SINGLE(INDEX(Data!$A$1:I$816,_xlfn.AGGREGATE(15,6,((Data!$C$1:$C$816=L$6)/(Data!$C$1:$C$816=L$6))*ROW(Data!$C$1:$C$816),ROW(L124)-ROW(L$6)),1)),"")</f>
        <v/>
      </c>
      <c r="M124" s="38"/>
      <c r="N124" s="38" t="str" cm="1">
        <f t="array" ref="N124">IFERROR(_xlfn.SINGLE(INDEX(Data!$A$1:Y$816,_xlfn.AGGREGATE(15,6,((Data!$C$1:$C$816=N$6)/(Data!$C$1:$C$816=N$6))*ROW(Data!$C$1:$C$816),ROW(N124)-ROW(N$6)),1)),"")</f>
        <v/>
      </c>
      <c r="O124" s="38"/>
      <c r="P124" s="38" t="str" cm="1">
        <f t="array" ref="P124">IFERROR(_xlfn.SINGLE(INDEX(Data!$A$1:L$816,_xlfn.AGGREGATE(15,6,((Data!$C$1:$C$816=P$6)/(Data!$C$1:$C$816=P$6))*ROW(Data!$C$1:$C$816),ROW(P124)-ROW(P$6)),1)),"")</f>
        <v/>
      </c>
      <c r="Q124" s="38"/>
      <c r="R124" s="38" t="str" cm="1">
        <f t="array" ref="R124">IFERROR(_xlfn.SINGLE(INDEX(Data!$A$1:M$816,_xlfn.AGGREGATE(15,6,((Data!$C$1:$C$816=R$6)/(Data!$C$1:$C$816=R$6))*ROW(Data!$C$1:$C$816),ROW(R124)-ROW(R$6)),1)),"")</f>
        <v/>
      </c>
      <c r="S124" s="38"/>
      <c r="T124" s="38" t="str" cm="1">
        <f t="array" ref="T124">IFERROR(_xlfn.SINGLE(INDEX(Data!$A$1:O$816,_xlfn.AGGREGATE(15,6,((Data!$C$1:$C$816=T$6)/(Data!$C$1:$C$816=T$6))*ROW(Data!$C$1:$C$816),ROW(T124)-ROW(T$6)),1)),"")</f>
        <v/>
      </c>
      <c r="U124" s="38"/>
      <c r="V124" s="38" t="str" cm="1">
        <f t="array" ref="V124">IFERROR(_xlfn.SINGLE(INDEX(Data!$A$1:Q$816,_xlfn.AGGREGATE(15,6,((Data!$C$1:$C$816=V$6)/(Data!$C$1:$C$816=V$6))*ROW(Data!$C$1:$C$816),ROW(V124)-ROW(V$6)),1)),"")</f>
        <v/>
      </c>
      <c r="W124" s="38"/>
      <c r="X124" s="38" t="str" cm="1">
        <f t="array" ref="X124">IFERROR(_xlfn.SINGLE(INDEX(Data!$A$1:S$816,_xlfn.AGGREGATE(15,6,((Data!$C$1:$C$816=X$6)/(Data!$C$1:$C$816=X$6))*ROW(Data!$C$1:$C$816),ROW(X124)-ROW(X$6)),1)),"")</f>
        <v/>
      </c>
      <c r="Y124" s="38"/>
      <c r="Z124" s="38" t="str" cm="1">
        <f t="array" ref="Z124">IFERROR(_xlfn.SINGLE(INDEX(Data!$A$1:U$816,_xlfn.AGGREGATE(15,6,((Data!$C$1:$C$816=Z$6)/(Data!$C$1:$C$816=Z$6))*ROW(Data!$C$1:$C$816),ROW(Z124)-ROW(Z$6)),1)),"")</f>
        <v/>
      </c>
    </row>
    <row r="125" spans="1:26" x14ac:dyDescent="0.35">
      <c r="A125" s="38"/>
      <c r="B125" s="38" t="str" cm="1">
        <f t="array" ref="B125">IFERROR(_xlfn.SINGLE(INDEX(Data!A$1:$A$816,_xlfn.AGGREGATE(15,6,((Data!$C$1:$C$816=B$6)/(Data!$C$1:$C$816=B$6))*ROW(Data!$C$1:$C$816),ROW(B125)-ROW(B$6)),1)),"")</f>
        <v/>
      </c>
      <c r="C125" s="38"/>
      <c r="D125" s="38" t="str" cm="1">
        <f t="array" ref="D125">IFERROR(_xlfn.SINGLE(INDEX(Data!$A$1:C$816,_xlfn.AGGREGATE(15,6,((Data!$C$1:$C$816=D$6)/(Data!$C$1:$C$816=D$6))*ROW(Data!$C$1:$C$816),ROW(D125)-ROW(D$6)),1)),"")</f>
        <v/>
      </c>
      <c r="E125" s="38"/>
      <c r="F125" s="38" t="str" cm="1">
        <f t="array" ref="F125">IFERROR(_xlfn.SINGLE(INDEX(Data!$A$1:E$816,_xlfn.AGGREGATE(15,6,((Data!$C$1:$C$816=F$6)/(Data!$C$1:$C$816=F$6))*ROW(Data!$C$1:$C$816),ROW(F125)-ROW(F$6)),1)),"")</f>
        <v/>
      </c>
      <c r="G125" s="38"/>
      <c r="H125" s="38" t="str" cm="1">
        <f t="array" ref="H125">IFERROR(_xlfn.SINGLE(INDEX(Data!$A$1:G$816,_xlfn.AGGREGATE(15,6,((Data!$C$1:$C$816=H$6)/(Data!$C$1:$C$816=H$6))*ROW(Data!$C$1:$C$816),ROW(H125)-ROW(H$6)),1)),"")</f>
        <v/>
      </c>
      <c r="I125" s="38"/>
      <c r="J125" s="38" t="str" cm="1">
        <f t="array" ref="J125">IFERROR(_xlfn.SINGLE(INDEX(Data!$A$1:W$816,_xlfn.AGGREGATE(15,6,((Data!$C$1:$C$816=J$6)/(Data!$C$1:$C$816=J$6))*ROW(Data!$C$1:$C$816),ROW(J125)-ROW(J$6)),1)),"")</f>
        <v/>
      </c>
      <c r="K125" s="38"/>
      <c r="L125" s="38" t="str" cm="1">
        <f t="array" ref="L125">IFERROR(_xlfn.SINGLE(INDEX(Data!$A$1:I$816,_xlfn.AGGREGATE(15,6,((Data!$C$1:$C$816=L$6)/(Data!$C$1:$C$816=L$6))*ROW(Data!$C$1:$C$816),ROW(L125)-ROW(L$6)),1)),"")</f>
        <v/>
      </c>
      <c r="M125" s="38"/>
      <c r="N125" s="38" t="str" cm="1">
        <f t="array" ref="N125">IFERROR(_xlfn.SINGLE(INDEX(Data!$A$1:Y$816,_xlfn.AGGREGATE(15,6,((Data!$C$1:$C$816=N$6)/(Data!$C$1:$C$816=N$6))*ROW(Data!$C$1:$C$816),ROW(N125)-ROW(N$6)),1)),"")</f>
        <v/>
      </c>
      <c r="O125" s="38"/>
      <c r="P125" s="38" t="str" cm="1">
        <f t="array" ref="P125">IFERROR(_xlfn.SINGLE(INDEX(Data!$A$1:L$816,_xlfn.AGGREGATE(15,6,((Data!$C$1:$C$816=P$6)/(Data!$C$1:$C$816=P$6))*ROW(Data!$C$1:$C$816),ROW(P125)-ROW(P$6)),1)),"")</f>
        <v/>
      </c>
      <c r="Q125" s="38"/>
      <c r="R125" s="38" t="str" cm="1">
        <f t="array" ref="R125">IFERROR(_xlfn.SINGLE(INDEX(Data!$A$1:M$816,_xlfn.AGGREGATE(15,6,((Data!$C$1:$C$816=R$6)/(Data!$C$1:$C$816=R$6))*ROW(Data!$C$1:$C$816),ROW(R125)-ROW(R$6)),1)),"")</f>
        <v/>
      </c>
      <c r="S125" s="38"/>
      <c r="T125" s="38" t="str" cm="1">
        <f t="array" ref="T125">IFERROR(_xlfn.SINGLE(INDEX(Data!$A$1:O$816,_xlfn.AGGREGATE(15,6,((Data!$C$1:$C$816=T$6)/(Data!$C$1:$C$816=T$6))*ROW(Data!$C$1:$C$816),ROW(T125)-ROW(T$6)),1)),"")</f>
        <v/>
      </c>
      <c r="U125" s="38"/>
      <c r="V125" s="38" t="str" cm="1">
        <f t="array" ref="V125">IFERROR(_xlfn.SINGLE(INDEX(Data!$A$1:Q$816,_xlfn.AGGREGATE(15,6,((Data!$C$1:$C$816=V$6)/(Data!$C$1:$C$816=V$6))*ROW(Data!$C$1:$C$816),ROW(V125)-ROW(V$6)),1)),"")</f>
        <v/>
      </c>
      <c r="W125" s="38"/>
      <c r="X125" s="38" t="str" cm="1">
        <f t="array" ref="X125">IFERROR(_xlfn.SINGLE(INDEX(Data!$A$1:S$816,_xlfn.AGGREGATE(15,6,((Data!$C$1:$C$816=X$6)/(Data!$C$1:$C$816=X$6))*ROW(Data!$C$1:$C$816),ROW(X125)-ROW(X$6)),1)),"")</f>
        <v/>
      </c>
      <c r="Y125" s="38"/>
      <c r="Z125" s="38" t="str" cm="1">
        <f t="array" ref="Z125">IFERROR(_xlfn.SINGLE(INDEX(Data!$A$1:U$816,_xlfn.AGGREGATE(15,6,((Data!$C$1:$C$816=Z$6)/(Data!$C$1:$C$816=Z$6))*ROW(Data!$C$1:$C$816),ROW(Z125)-ROW(Z$6)),1)),"")</f>
        <v/>
      </c>
    </row>
    <row r="126" spans="1:26" x14ac:dyDescent="0.35">
      <c r="A126" s="38"/>
      <c r="B126" s="38" t="str" cm="1">
        <f t="array" ref="B126">IFERROR(_xlfn.SINGLE(INDEX(Data!A$1:$A$816,_xlfn.AGGREGATE(15,6,((Data!$C$1:$C$816=B$6)/(Data!$C$1:$C$816=B$6))*ROW(Data!$C$1:$C$816),ROW(B126)-ROW(B$6)),1)),"")</f>
        <v/>
      </c>
      <c r="C126" s="38"/>
      <c r="D126" s="38" t="str" cm="1">
        <f t="array" ref="D126">IFERROR(_xlfn.SINGLE(INDEX(Data!$A$1:C$816,_xlfn.AGGREGATE(15,6,((Data!$C$1:$C$816=D$6)/(Data!$C$1:$C$816=D$6))*ROW(Data!$C$1:$C$816),ROW(D126)-ROW(D$6)),1)),"")</f>
        <v/>
      </c>
      <c r="E126" s="38"/>
      <c r="F126" s="38" t="str" cm="1">
        <f t="array" ref="F126">IFERROR(_xlfn.SINGLE(INDEX(Data!$A$1:E$816,_xlfn.AGGREGATE(15,6,((Data!$C$1:$C$816=F$6)/(Data!$C$1:$C$816=F$6))*ROW(Data!$C$1:$C$816),ROW(F126)-ROW(F$6)),1)),"")</f>
        <v/>
      </c>
      <c r="G126" s="38"/>
      <c r="H126" s="38" t="str" cm="1">
        <f t="array" ref="H126">IFERROR(_xlfn.SINGLE(INDEX(Data!$A$1:G$816,_xlfn.AGGREGATE(15,6,((Data!$C$1:$C$816=H$6)/(Data!$C$1:$C$816=H$6))*ROW(Data!$C$1:$C$816),ROW(H126)-ROW(H$6)),1)),"")</f>
        <v/>
      </c>
      <c r="I126" s="38"/>
      <c r="J126" s="38" t="str" cm="1">
        <f t="array" ref="J126">IFERROR(_xlfn.SINGLE(INDEX(Data!$A$1:W$816,_xlfn.AGGREGATE(15,6,((Data!$C$1:$C$816=J$6)/(Data!$C$1:$C$816=J$6))*ROW(Data!$C$1:$C$816),ROW(J126)-ROW(J$6)),1)),"")</f>
        <v/>
      </c>
      <c r="K126" s="38"/>
      <c r="L126" s="38" t="str" cm="1">
        <f t="array" ref="L126">IFERROR(_xlfn.SINGLE(INDEX(Data!$A$1:I$816,_xlfn.AGGREGATE(15,6,((Data!$C$1:$C$816=L$6)/(Data!$C$1:$C$816=L$6))*ROW(Data!$C$1:$C$816),ROW(L126)-ROW(L$6)),1)),"")</f>
        <v/>
      </c>
      <c r="M126" s="38"/>
      <c r="N126" s="38" t="str" cm="1">
        <f t="array" ref="N126">IFERROR(_xlfn.SINGLE(INDEX(Data!$A$1:Y$816,_xlfn.AGGREGATE(15,6,((Data!$C$1:$C$816=N$6)/(Data!$C$1:$C$816=N$6))*ROW(Data!$C$1:$C$816),ROW(N126)-ROW(N$6)),1)),"")</f>
        <v/>
      </c>
      <c r="O126" s="38"/>
      <c r="P126" s="38" t="str" cm="1">
        <f t="array" ref="P126">IFERROR(_xlfn.SINGLE(INDEX(Data!$A$1:L$816,_xlfn.AGGREGATE(15,6,((Data!$C$1:$C$816=P$6)/(Data!$C$1:$C$816=P$6))*ROW(Data!$C$1:$C$816),ROW(P126)-ROW(P$6)),1)),"")</f>
        <v/>
      </c>
      <c r="Q126" s="38"/>
      <c r="R126" s="38" t="str" cm="1">
        <f t="array" ref="R126">IFERROR(_xlfn.SINGLE(INDEX(Data!$A$1:M$816,_xlfn.AGGREGATE(15,6,((Data!$C$1:$C$816=R$6)/(Data!$C$1:$C$816=R$6))*ROW(Data!$C$1:$C$816),ROW(R126)-ROW(R$6)),1)),"")</f>
        <v/>
      </c>
      <c r="S126" s="38"/>
      <c r="T126" s="38" t="str" cm="1">
        <f t="array" ref="T126">IFERROR(_xlfn.SINGLE(INDEX(Data!$A$1:O$816,_xlfn.AGGREGATE(15,6,((Data!$C$1:$C$816=T$6)/(Data!$C$1:$C$816=T$6))*ROW(Data!$C$1:$C$816),ROW(T126)-ROW(T$6)),1)),"")</f>
        <v/>
      </c>
      <c r="U126" s="38"/>
      <c r="V126" s="38" t="str" cm="1">
        <f t="array" ref="V126">IFERROR(_xlfn.SINGLE(INDEX(Data!$A$1:Q$816,_xlfn.AGGREGATE(15,6,((Data!$C$1:$C$816=V$6)/(Data!$C$1:$C$816=V$6))*ROW(Data!$C$1:$C$816),ROW(V126)-ROW(V$6)),1)),"")</f>
        <v/>
      </c>
      <c r="W126" s="38"/>
      <c r="X126" s="38" t="str" cm="1">
        <f t="array" ref="X126">IFERROR(_xlfn.SINGLE(INDEX(Data!$A$1:S$816,_xlfn.AGGREGATE(15,6,((Data!$C$1:$C$816=X$6)/(Data!$C$1:$C$816=X$6))*ROW(Data!$C$1:$C$816),ROW(X126)-ROW(X$6)),1)),"")</f>
        <v/>
      </c>
      <c r="Y126" s="38"/>
      <c r="Z126" s="38" t="str" cm="1">
        <f t="array" ref="Z126">IFERROR(_xlfn.SINGLE(INDEX(Data!$A$1:U$816,_xlfn.AGGREGATE(15,6,((Data!$C$1:$C$816=Z$6)/(Data!$C$1:$C$816=Z$6))*ROW(Data!$C$1:$C$816),ROW(Z126)-ROW(Z$6)),1)),"")</f>
        <v/>
      </c>
    </row>
    <row r="127" spans="1:26" x14ac:dyDescent="0.35">
      <c r="A127" s="38"/>
      <c r="B127" s="38" t="str" cm="1">
        <f t="array" ref="B127">IFERROR(_xlfn.SINGLE(INDEX(Data!A$1:$A$816,_xlfn.AGGREGATE(15,6,((Data!$C$1:$C$816=B$6)/(Data!$C$1:$C$816=B$6))*ROW(Data!$C$1:$C$816),ROW(B127)-ROW(B$6)),1)),"")</f>
        <v/>
      </c>
      <c r="C127" s="38"/>
      <c r="D127" s="38" t="str" cm="1">
        <f t="array" ref="D127">IFERROR(_xlfn.SINGLE(INDEX(Data!$A$1:C$816,_xlfn.AGGREGATE(15,6,((Data!$C$1:$C$816=D$6)/(Data!$C$1:$C$816=D$6))*ROW(Data!$C$1:$C$816),ROW(D127)-ROW(D$6)),1)),"")</f>
        <v/>
      </c>
      <c r="E127" s="38"/>
      <c r="F127" s="38" t="str" cm="1">
        <f t="array" ref="F127">IFERROR(_xlfn.SINGLE(INDEX(Data!$A$1:E$816,_xlfn.AGGREGATE(15,6,((Data!$C$1:$C$816=F$6)/(Data!$C$1:$C$816=F$6))*ROW(Data!$C$1:$C$816),ROW(F127)-ROW(F$6)),1)),"")</f>
        <v/>
      </c>
      <c r="G127" s="38"/>
      <c r="H127" s="38" t="str" cm="1">
        <f t="array" ref="H127">IFERROR(_xlfn.SINGLE(INDEX(Data!$A$1:G$816,_xlfn.AGGREGATE(15,6,((Data!$C$1:$C$816=H$6)/(Data!$C$1:$C$816=H$6))*ROW(Data!$C$1:$C$816),ROW(H127)-ROW(H$6)),1)),"")</f>
        <v/>
      </c>
      <c r="I127" s="38"/>
      <c r="J127" s="38" t="str" cm="1">
        <f t="array" ref="J127">IFERROR(_xlfn.SINGLE(INDEX(Data!$A$1:W$816,_xlfn.AGGREGATE(15,6,((Data!$C$1:$C$816=J$6)/(Data!$C$1:$C$816=J$6))*ROW(Data!$C$1:$C$816),ROW(J127)-ROW(J$6)),1)),"")</f>
        <v/>
      </c>
      <c r="K127" s="38"/>
      <c r="L127" s="38" t="str" cm="1">
        <f t="array" ref="L127">IFERROR(_xlfn.SINGLE(INDEX(Data!$A$1:I$816,_xlfn.AGGREGATE(15,6,((Data!$C$1:$C$816=L$6)/(Data!$C$1:$C$816=L$6))*ROW(Data!$C$1:$C$816),ROW(L127)-ROW(L$6)),1)),"")</f>
        <v/>
      </c>
      <c r="M127" s="38"/>
      <c r="N127" s="38" t="str" cm="1">
        <f t="array" ref="N127">IFERROR(_xlfn.SINGLE(INDEX(Data!$A$1:Y$816,_xlfn.AGGREGATE(15,6,((Data!$C$1:$C$816=N$6)/(Data!$C$1:$C$816=N$6))*ROW(Data!$C$1:$C$816),ROW(N127)-ROW(N$6)),1)),"")</f>
        <v/>
      </c>
      <c r="O127" s="38"/>
      <c r="P127" s="38" t="str" cm="1">
        <f t="array" ref="P127">IFERROR(_xlfn.SINGLE(INDEX(Data!$A$1:L$816,_xlfn.AGGREGATE(15,6,((Data!$C$1:$C$816=P$6)/(Data!$C$1:$C$816=P$6))*ROW(Data!$C$1:$C$816),ROW(P127)-ROW(P$6)),1)),"")</f>
        <v/>
      </c>
      <c r="Q127" s="38"/>
      <c r="R127" s="38" t="str" cm="1">
        <f t="array" ref="R127">IFERROR(_xlfn.SINGLE(INDEX(Data!$A$1:M$816,_xlfn.AGGREGATE(15,6,((Data!$C$1:$C$816=R$6)/(Data!$C$1:$C$816=R$6))*ROW(Data!$C$1:$C$816),ROW(R127)-ROW(R$6)),1)),"")</f>
        <v/>
      </c>
      <c r="S127" s="38"/>
      <c r="T127" s="38" t="str" cm="1">
        <f t="array" ref="T127">IFERROR(_xlfn.SINGLE(INDEX(Data!$A$1:O$816,_xlfn.AGGREGATE(15,6,((Data!$C$1:$C$816=T$6)/(Data!$C$1:$C$816=T$6))*ROW(Data!$C$1:$C$816),ROW(T127)-ROW(T$6)),1)),"")</f>
        <v/>
      </c>
      <c r="U127" s="38"/>
      <c r="V127" s="38" t="str" cm="1">
        <f t="array" ref="V127">IFERROR(_xlfn.SINGLE(INDEX(Data!$A$1:Q$816,_xlfn.AGGREGATE(15,6,((Data!$C$1:$C$816=V$6)/(Data!$C$1:$C$816=V$6))*ROW(Data!$C$1:$C$816),ROW(V127)-ROW(V$6)),1)),"")</f>
        <v/>
      </c>
      <c r="W127" s="38"/>
      <c r="X127" s="38" t="str" cm="1">
        <f t="array" ref="X127">IFERROR(_xlfn.SINGLE(INDEX(Data!$A$1:S$816,_xlfn.AGGREGATE(15,6,((Data!$C$1:$C$816=X$6)/(Data!$C$1:$C$816=X$6))*ROW(Data!$C$1:$C$816),ROW(X127)-ROW(X$6)),1)),"")</f>
        <v/>
      </c>
      <c r="Y127" s="38"/>
      <c r="Z127" s="38" t="str" cm="1">
        <f t="array" ref="Z127">IFERROR(_xlfn.SINGLE(INDEX(Data!$A$1:U$816,_xlfn.AGGREGATE(15,6,((Data!$C$1:$C$816=Z$6)/(Data!$C$1:$C$816=Z$6))*ROW(Data!$C$1:$C$816),ROW(Z127)-ROW(Z$6)),1)),"")</f>
        <v/>
      </c>
    </row>
    <row r="128" spans="1:26" x14ac:dyDescent="0.35">
      <c r="A128" s="38"/>
      <c r="B128" s="38" t="str" cm="1">
        <f t="array" ref="B128">IFERROR(_xlfn.SINGLE(INDEX(Data!A$1:$A$816,_xlfn.AGGREGATE(15,6,((Data!$C$1:$C$816=B$6)/(Data!$C$1:$C$816=B$6))*ROW(Data!$C$1:$C$816),ROW(B128)-ROW(B$6)),1)),"")</f>
        <v/>
      </c>
      <c r="C128" s="38"/>
      <c r="D128" s="38" t="str" cm="1">
        <f t="array" ref="D128">IFERROR(_xlfn.SINGLE(INDEX(Data!$A$1:C$816,_xlfn.AGGREGATE(15,6,((Data!$C$1:$C$816=D$6)/(Data!$C$1:$C$816=D$6))*ROW(Data!$C$1:$C$816),ROW(D128)-ROW(D$6)),1)),"")</f>
        <v/>
      </c>
      <c r="E128" s="38"/>
      <c r="F128" s="38" t="str" cm="1">
        <f t="array" ref="F128">IFERROR(_xlfn.SINGLE(INDEX(Data!$A$1:E$816,_xlfn.AGGREGATE(15,6,((Data!$C$1:$C$816=F$6)/(Data!$C$1:$C$816=F$6))*ROW(Data!$C$1:$C$816),ROW(F128)-ROW(F$6)),1)),"")</f>
        <v/>
      </c>
      <c r="G128" s="38"/>
      <c r="H128" s="38" t="str" cm="1">
        <f t="array" ref="H128">IFERROR(_xlfn.SINGLE(INDEX(Data!$A$1:G$816,_xlfn.AGGREGATE(15,6,((Data!$C$1:$C$816=H$6)/(Data!$C$1:$C$816=H$6))*ROW(Data!$C$1:$C$816),ROW(H128)-ROW(H$6)),1)),"")</f>
        <v/>
      </c>
      <c r="I128" s="38"/>
      <c r="J128" s="38" t="str" cm="1">
        <f t="array" ref="J128">IFERROR(_xlfn.SINGLE(INDEX(Data!$A$1:W$816,_xlfn.AGGREGATE(15,6,((Data!$C$1:$C$816=J$6)/(Data!$C$1:$C$816=J$6))*ROW(Data!$C$1:$C$816),ROW(J128)-ROW(J$6)),1)),"")</f>
        <v/>
      </c>
      <c r="K128" s="38"/>
      <c r="L128" s="38" t="str" cm="1">
        <f t="array" ref="L128">IFERROR(_xlfn.SINGLE(INDEX(Data!$A$1:I$816,_xlfn.AGGREGATE(15,6,((Data!$C$1:$C$816=L$6)/(Data!$C$1:$C$816=L$6))*ROW(Data!$C$1:$C$816),ROW(L128)-ROW(L$6)),1)),"")</f>
        <v/>
      </c>
      <c r="M128" s="38"/>
      <c r="N128" s="38" t="str" cm="1">
        <f t="array" ref="N128">IFERROR(_xlfn.SINGLE(INDEX(Data!$A$1:Y$816,_xlfn.AGGREGATE(15,6,((Data!$C$1:$C$816=N$6)/(Data!$C$1:$C$816=N$6))*ROW(Data!$C$1:$C$816),ROW(N128)-ROW(N$6)),1)),"")</f>
        <v/>
      </c>
      <c r="O128" s="38"/>
      <c r="P128" s="38" t="str" cm="1">
        <f t="array" ref="P128">IFERROR(_xlfn.SINGLE(INDEX(Data!$A$1:L$816,_xlfn.AGGREGATE(15,6,((Data!$C$1:$C$816=P$6)/(Data!$C$1:$C$816=P$6))*ROW(Data!$C$1:$C$816),ROW(P128)-ROW(P$6)),1)),"")</f>
        <v/>
      </c>
      <c r="Q128" s="38"/>
      <c r="R128" s="38" t="str" cm="1">
        <f t="array" ref="R128">IFERROR(_xlfn.SINGLE(INDEX(Data!$A$1:M$816,_xlfn.AGGREGATE(15,6,((Data!$C$1:$C$816=R$6)/(Data!$C$1:$C$816=R$6))*ROW(Data!$C$1:$C$816),ROW(R128)-ROW(R$6)),1)),"")</f>
        <v/>
      </c>
      <c r="S128" s="38"/>
      <c r="T128" s="38" t="str" cm="1">
        <f t="array" ref="T128">IFERROR(_xlfn.SINGLE(INDEX(Data!$A$1:O$816,_xlfn.AGGREGATE(15,6,((Data!$C$1:$C$816=T$6)/(Data!$C$1:$C$816=T$6))*ROW(Data!$C$1:$C$816),ROW(T128)-ROW(T$6)),1)),"")</f>
        <v/>
      </c>
      <c r="U128" s="38"/>
      <c r="V128" s="38" t="str" cm="1">
        <f t="array" ref="V128">IFERROR(_xlfn.SINGLE(INDEX(Data!$A$1:Q$816,_xlfn.AGGREGATE(15,6,((Data!$C$1:$C$816=V$6)/(Data!$C$1:$C$816=V$6))*ROW(Data!$C$1:$C$816),ROW(V128)-ROW(V$6)),1)),"")</f>
        <v/>
      </c>
      <c r="W128" s="38"/>
      <c r="X128" s="38" t="str" cm="1">
        <f t="array" ref="X128">IFERROR(_xlfn.SINGLE(INDEX(Data!$A$1:S$816,_xlfn.AGGREGATE(15,6,((Data!$C$1:$C$816=X$6)/(Data!$C$1:$C$816=X$6))*ROW(Data!$C$1:$C$816),ROW(X128)-ROW(X$6)),1)),"")</f>
        <v/>
      </c>
      <c r="Y128" s="38"/>
      <c r="Z128" s="38" t="str" cm="1">
        <f t="array" ref="Z128">IFERROR(_xlfn.SINGLE(INDEX(Data!$A$1:U$816,_xlfn.AGGREGATE(15,6,((Data!$C$1:$C$816=Z$6)/(Data!$C$1:$C$816=Z$6))*ROW(Data!$C$1:$C$816),ROW(Z128)-ROW(Z$6)),1)),"")</f>
        <v/>
      </c>
    </row>
    <row r="129" spans="1:26" x14ac:dyDescent="0.35">
      <c r="A129" s="38"/>
      <c r="B129" s="38" t="str" cm="1">
        <f t="array" ref="B129">IFERROR(_xlfn.SINGLE(INDEX(Data!A$1:$A$816,_xlfn.AGGREGATE(15,6,((Data!$C$1:$C$816=B$6)/(Data!$C$1:$C$816=B$6))*ROW(Data!$C$1:$C$816),ROW(B129)-ROW(B$6)),1)),"")</f>
        <v/>
      </c>
      <c r="C129" s="38"/>
      <c r="D129" s="38" t="str" cm="1">
        <f t="array" ref="D129">IFERROR(_xlfn.SINGLE(INDEX(Data!$A$1:C$816,_xlfn.AGGREGATE(15,6,((Data!$C$1:$C$816=D$6)/(Data!$C$1:$C$816=D$6))*ROW(Data!$C$1:$C$816),ROW(D129)-ROW(D$6)),1)),"")</f>
        <v/>
      </c>
      <c r="E129" s="38"/>
      <c r="F129" s="38" t="str" cm="1">
        <f t="array" ref="F129">IFERROR(_xlfn.SINGLE(INDEX(Data!$A$1:E$816,_xlfn.AGGREGATE(15,6,((Data!$C$1:$C$816=F$6)/(Data!$C$1:$C$816=F$6))*ROW(Data!$C$1:$C$816),ROW(F129)-ROW(F$6)),1)),"")</f>
        <v/>
      </c>
      <c r="G129" s="38"/>
      <c r="H129" s="38" t="str" cm="1">
        <f t="array" ref="H129">IFERROR(_xlfn.SINGLE(INDEX(Data!$A$1:G$816,_xlfn.AGGREGATE(15,6,((Data!$C$1:$C$816=H$6)/(Data!$C$1:$C$816=H$6))*ROW(Data!$C$1:$C$816),ROW(H129)-ROW(H$6)),1)),"")</f>
        <v/>
      </c>
      <c r="I129" s="38"/>
      <c r="J129" s="38" t="str" cm="1">
        <f t="array" ref="J129">IFERROR(_xlfn.SINGLE(INDEX(Data!$A$1:W$816,_xlfn.AGGREGATE(15,6,((Data!$C$1:$C$816=J$6)/(Data!$C$1:$C$816=J$6))*ROW(Data!$C$1:$C$816),ROW(J129)-ROW(J$6)),1)),"")</f>
        <v/>
      </c>
      <c r="K129" s="38"/>
      <c r="L129" s="38" t="str" cm="1">
        <f t="array" ref="L129">IFERROR(_xlfn.SINGLE(INDEX(Data!$A$1:I$816,_xlfn.AGGREGATE(15,6,((Data!$C$1:$C$816=L$6)/(Data!$C$1:$C$816=L$6))*ROW(Data!$C$1:$C$816),ROW(L129)-ROW(L$6)),1)),"")</f>
        <v/>
      </c>
      <c r="M129" s="38"/>
      <c r="N129" s="38" t="str" cm="1">
        <f t="array" ref="N129">IFERROR(_xlfn.SINGLE(INDEX(Data!$A$1:Y$816,_xlfn.AGGREGATE(15,6,((Data!$C$1:$C$816=N$6)/(Data!$C$1:$C$816=N$6))*ROW(Data!$C$1:$C$816),ROW(N129)-ROW(N$6)),1)),"")</f>
        <v/>
      </c>
      <c r="O129" s="38"/>
      <c r="P129" s="38" t="str" cm="1">
        <f t="array" ref="P129">IFERROR(_xlfn.SINGLE(INDEX(Data!$A$1:L$816,_xlfn.AGGREGATE(15,6,((Data!$C$1:$C$816=P$6)/(Data!$C$1:$C$816=P$6))*ROW(Data!$C$1:$C$816),ROW(P129)-ROW(P$6)),1)),"")</f>
        <v/>
      </c>
      <c r="Q129" s="38"/>
      <c r="R129" s="38" t="str" cm="1">
        <f t="array" ref="R129">IFERROR(_xlfn.SINGLE(INDEX(Data!$A$1:M$816,_xlfn.AGGREGATE(15,6,((Data!$C$1:$C$816=R$6)/(Data!$C$1:$C$816=R$6))*ROW(Data!$C$1:$C$816),ROW(R129)-ROW(R$6)),1)),"")</f>
        <v/>
      </c>
      <c r="S129" s="38"/>
      <c r="T129" s="38" t="str" cm="1">
        <f t="array" ref="T129">IFERROR(_xlfn.SINGLE(INDEX(Data!$A$1:O$816,_xlfn.AGGREGATE(15,6,((Data!$C$1:$C$816=T$6)/(Data!$C$1:$C$816=T$6))*ROW(Data!$C$1:$C$816),ROW(T129)-ROW(T$6)),1)),"")</f>
        <v/>
      </c>
      <c r="U129" s="38"/>
      <c r="V129" s="38" t="str" cm="1">
        <f t="array" ref="V129">IFERROR(_xlfn.SINGLE(INDEX(Data!$A$1:Q$816,_xlfn.AGGREGATE(15,6,((Data!$C$1:$C$816=V$6)/(Data!$C$1:$C$816=V$6))*ROW(Data!$C$1:$C$816),ROW(V129)-ROW(V$6)),1)),"")</f>
        <v/>
      </c>
      <c r="W129" s="38"/>
      <c r="X129" s="38" t="str" cm="1">
        <f t="array" ref="X129">IFERROR(_xlfn.SINGLE(INDEX(Data!$A$1:S$816,_xlfn.AGGREGATE(15,6,((Data!$C$1:$C$816=X$6)/(Data!$C$1:$C$816=X$6))*ROW(Data!$C$1:$C$816),ROW(X129)-ROW(X$6)),1)),"")</f>
        <v/>
      </c>
      <c r="Y129" s="38"/>
      <c r="Z129" s="38" t="str" cm="1">
        <f t="array" ref="Z129">IFERROR(_xlfn.SINGLE(INDEX(Data!$A$1:U$816,_xlfn.AGGREGATE(15,6,((Data!$C$1:$C$816=Z$6)/(Data!$C$1:$C$816=Z$6))*ROW(Data!$C$1:$C$816),ROW(Z129)-ROW(Z$6)),1)),"")</f>
        <v/>
      </c>
    </row>
    <row r="130" spans="1:26" x14ac:dyDescent="0.35">
      <c r="A130" s="38"/>
      <c r="B130" s="38" t="str" cm="1">
        <f t="array" ref="B130">IFERROR(_xlfn.SINGLE(INDEX(Data!A$1:$A$816,_xlfn.AGGREGATE(15,6,((Data!$C$1:$C$816=B$6)/(Data!$C$1:$C$816=B$6))*ROW(Data!$C$1:$C$816),ROW(B130)-ROW(B$6)),1)),"")</f>
        <v/>
      </c>
      <c r="C130" s="38"/>
      <c r="D130" s="38" t="str" cm="1">
        <f t="array" ref="D130">IFERROR(_xlfn.SINGLE(INDEX(Data!$A$1:C$816,_xlfn.AGGREGATE(15,6,((Data!$C$1:$C$816=D$6)/(Data!$C$1:$C$816=D$6))*ROW(Data!$C$1:$C$816),ROW(D130)-ROW(D$6)),1)),"")</f>
        <v/>
      </c>
      <c r="E130" s="38"/>
      <c r="F130" s="38" t="str" cm="1">
        <f t="array" ref="F130">IFERROR(_xlfn.SINGLE(INDEX(Data!$A$1:E$816,_xlfn.AGGREGATE(15,6,((Data!$C$1:$C$816=F$6)/(Data!$C$1:$C$816=F$6))*ROW(Data!$C$1:$C$816),ROW(F130)-ROW(F$6)),1)),"")</f>
        <v/>
      </c>
      <c r="G130" s="38"/>
      <c r="H130" s="38" t="str" cm="1">
        <f t="array" ref="H130">IFERROR(_xlfn.SINGLE(INDEX(Data!$A$1:G$816,_xlfn.AGGREGATE(15,6,((Data!$C$1:$C$816=H$6)/(Data!$C$1:$C$816=H$6))*ROW(Data!$C$1:$C$816),ROW(H130)-ROW(H$6)),1)),"")</f>
        <v/>
      </c>
      <c r="I130" s="38"/>
      <c r="J130" s="38" t="str" cm="1">
        <f t="array" ref="J130">IFERROR(_xlfn.SINGLE(INDEX(Data!$A$1:W$816,_xlfn.AGGREGATE(15,6,((Data!$C$1:$C$816=J$6)/(Data!$C$1:$C$816=J$6))*ROW(Data!$C$1:$C$816),ROW(J130)-ROW(J$6)),1)),"")</f>
        <v/>
      </c>
      <c r="K130" s="38"/>
      <c r="L130" s="38" t="str" cm="1">
        <f t="array" ref="L130">IFERROR(_xlfn.SINGLE(INDEX(Data!$A$1:I$816,_xlfn.AGGREGATE(15,6,((Data!$C$1:$C$816=L$6)/(Data!$C$1:$C$816=L$6))*ROW(Data!$C$1:$C$816),ROW(L130)-ROW(L$6)),1)),"")</f>
        <v/>
      </c>
      <c r="M130" s="38"/>
      <c r="N130" s="38" t="str" cm="1">
        <f t="array" ref="N130">IFERROR(_xlfn.SINGLE(INDEX(Data!$A$1:Y$816,_xlfn.AGGREGATE(15,6,((Data!$C$1:$C$816=N$6)/(Data!$C$1:$C$816=N$6))*ROW(Data!$C$1:$C$816),ROW(N130)-ROW(N$6)),1)),"")</f>
        <v/>
      </c>
      <c r="O130" s="38"/>
      <c r="P130" s="38" t="str" cm="1">
        <f t="array" ref="P130">IFERROR(_xlfn.SINGLE(INDEX(Data!$A$1:L$816,_xlfn.AGGREGATE(15,6,((Data!$C$1:$C$816=P$6)/(Data!$C$1:$C$816=P$6))*ROW(Data!$C$1:$C$816),ROW(P130)-ROW(P$6)),1)),"")</f>
        <v/>
      </c>
      <c r="Q130" s="38"/>
      <c r="R130" s="38" t="str" cm="1">
        <f t="array" ref="R130">IFERROR(_xlfn.SINGLE(INDEX(Data!$A$1:M$816,_xlfn.AGGREGATE(15,6,((Data!$C$1:$C$816=R$6)/(Data!$C$1:$C$816=R$6))*ROW(Data!$C$1:$C$816),ROW(R130)-ROW(R$6)),1)),"")</f>
        <v/>
      </c>
      <c r="S130" s="38"/>
      <c r="T130" s="38" t="str" cm="1">
        <f t="array" ref="T130">IFERROR(_xlfn.SINGLE(INDEX(Data!$A$1:O$816,_xlfn.AGGREGATE(15,6,((Data!$C$1:$C$816=T$6)/(Data!$C$1:$C$816=T$6))*ROW(Data!$C$1:$C$816),ROW(T130)-ROW(T$6)),1)),"")</f>
        <v/>
      </c>
      <c r="U130" s="38"/>
      <c r="V130" s="38" t="str" cm="1">
        <f t="array" ref="V130">IFERROR(_xlfn.SINGLE(INDEX(Data!$A$1:Q$816,_xlfn.AGGREGATE(15,6,((Data!$C$1:$C$816=V$6)/(Data!$C$1:$C$816=V$6))*ROW(Data!$C$1:$C$816),ROW(V130)-ROW(V$6)),1)),"")</f>
        <v/>
      </c>
      <c r="W130" s="38"/>
      <c r="X130" s="38" t="str" cm="1">
        <f t="array" ref="X130">IFERROR(_xlfn.SINGLE(INDEX(Data!$A$1:S$816,_xlfn.AGGREGATE(15,6,((Data!$C$1:$C$816=X$6)/(Data!$C$1:$C$816=X$6))*ROW(Data!$C$1:$C$816),ROW(X130)-ROW(X$6)),1)),"")</f>
        <v/>
      </c>
      <c r="Y130" s="38"/>
      <c r="Z130" s="38" t="str" cm="1">
        <f t="array" ref="Z130">IFERROR(_xlfn.SINGLE(INDEX(Data!$A$1:U$816,_xlfn.AGGREGATE(15,6,((Data!$C$1:$C$816=Z$6)/(Data!$C$1:$C$816=Z$6))*ROW(Data!$C$1:$C$816),ROW(Z130)-ROW(Z$6)),1)),"")</f>
        <v/>
      </c>
    </row>
    <row r="131" spans="1:26" x14ac:dyDescent="0.35">
      <c r="A131" s="38"/>
      <c r="B131" s="38" t="str" cm="1">
        <f t="array" ref="B131">IFERROR(_xlfn.SINGLE(INDEX(Data!A$1:$A$816,_xlfn.AGGREGATE(15,6,((Data!$C$1:$C$816=B$6)/(Data!$C$1:$C$816=B$6))*ROW(Data!$C$1:$C$816),ROW(B131)-ROW(B$6)),1)),"")</f>
        <v/>
      </c>
      <c r="C131" s="38"/>
      <c r="D131" s="38" t="str" cm="1">
        <f t="array" ref="D131">IFERROR(_xlfn.SINGLE(INDEX(Data!$A$1:C$816,_xlfn.AGGREGATE(15,6,((Data!$C$1:$C$816=D$6)/(Data!$C$1:$C$816=D$6))*ROW(Data!$C$1:$C$816),ROW(D131)-ROW(D$6)),1)),"")</f>
        <v/>
      </c>
      <c r="E131" s="38"/>
      <c r="F131" s="38" t="str" cm="1">
        <f t="array" ref="F131">IFERROR(_xlfn.SINGLE(INDEX(Data!$A$1:E$816,_xlfn.AGGREGATE(15,6,((Data!$C$1:$C$816=F$6)/(Data!$C$1:$C$816=F$6))*ROW(Data!$C$1:$C$816),ROW(F131)-ROW(F$6)),1)),"")</f>
        <v/>
      </c>
      <c r="G131" s="38"/>
      <c r="H131" s="38" t="str" cm="1">
        <f t="array" ref="H131">IFERROR(_xlfn.SINGLE(INDEX(Data!$A$1:G$816,_xlfn.AGGREGATE(15,6,((Data!$C$1:$C$816=H$6)/(Data!$C$1:$C$816=H$6))*ROW(Data!$C$1:$C$816),ROW(H131)-ROW(H$6)),1)),"")</f>
        <v/>
      </c>
      <c r="I131" s="38"/>
      <c r="J131" s="38" t="str" cm="1">
        <f t="array" ref="J131">IFERROR(_xlfn.SINGLE(INDEX(Data!$A$1:W$816,_xlfn.AGGREGATE(15,6,((Data!$C$1:$C$816=J$6)/(Data!$C$1:$C$816=J$6))*ROW(Data!$C$1:$C$816),ROW(J131)-ROW(J$6)),1)),"")</f>
        <v/>
      </c>
      <c r="K131" s="38"/>
      <c r="L131" s="38" t="str" cm="1">
        <f t="array" ref="L131">IFERROR(_xlfn.SINGLE(INDEX(Data!$A$1:I$816,_xlfn.AGGREGATE(15,6,((Data!$C$1:$C$816=L$6)/(Data!$C$1:$C$816=L$6))*ROW(Data!$C$1:$C$816),ROW(L131)-ROW(L$6)),1)),"")</f>
        <v/>
      </c>
      <c r="M131" s="38"/>
      <c r="N131" s="38" t="str" cm="1">
        <f t="array" ref="N131">IFERROR(_xlfn.SINGLE(INDEX(Data!$A$1:Y$816,_xlfn.AGGREGATE(15,6,((Data!$C$1:$C$816=N$6)/(Data!$C$1:$C$816=N$6))*ROW(Data!$C$1:$C$816),ROW(N131)-ROW(N$6)),1)),"")</f>
        <v/>
      </c>
      <c r="O131" s="38"/>
      <c r="P131" s="38" t="str" cm="1">
        <f t="array" ref="P131">IFERROR(_xlfn.SINGLE(INDEX(Data!$A$1:L$816,_xlfn.AGGREGATE(15,6,((Data!$C$1:$C$816=P$6)/(Data!$C$1:$C$816=P$6))*ROW(Data!$C$1:$C$816),ROW(P131)-ROW(P$6)),1)),"")</f>
        <v/>
      </c>
      <c r="Q131" s="38"/>
      <c r="R131" s="38" t="str" cm="1">
        <f t="array" ref="R131">IFERROR(_xlfn.SINGLE(INDEX(Data!$A$1:M$816,_xlfn.AGGREGATE(15,6,((Data!$C$1:$C$816=R$6)/(Data!$C$1:$C$816=R$6))*ROW(Data!$C$1:$C$816),ROW(R131)-ROW(R$6)),1)),"")</f>
        <v/>
      </c>
      <c r="S131" s="38"/>
      <c r="T131" s="38" t="str" cm="1">
        <f t="array" ref="T131">IFERROR(_xlfn.SINGLE(INDEX(Data!$A$1:O$816,_xlfn.AGGREGATE(15,6,((Data!$C$1:$C$816=T$6)/(Data!$C$1:$C$816=T$6))*ROW(Data!$C$1:$C$816),ROW(T131)-ROW(T$6)),1)),"")</f>
        <v/>
      </c>
      <c r="U131" s="38"/>
      <c r="V131" s="38" t="str" cm="1">
        <f t="array" ref="V131">IFERROR(_xlfn.SINGLE(INDEX(Data!$A$1:Q$816,_xlfn.AGGREGATE(15,6,((Data!$C$1:$C$816=V$6)/(Data!$C$1:$C$816=V$6))*ROW(Data!$C$1:$C$816),ROW(V131)-ROW(V$6)),1)),"")</f>
        <v/>
      </c>
      <c r="W131" s="38"/>
      <c r="X131" s="38" t="str" cm="1">
        <f t="array" ref="X131">IFERROR(_xlfn.SINGLE(INDEX(Data!$A$1:S$816,_xlfn.AGGREGATE(15,6,((Data!$C$1:$C$816=X$6)/(Data!$C$1:$C$816=X$6))*ROW(Data!$C$1:$C$816),ROW(X131)-ROW(X$6)),1)),"")</f>
        <v/>
      </c>
      <c r="Y131" s="38"/>
      <c r="Z131" s="38" t="str" cm="1">
        <f t="array" ref="Z131">IFERROR(_xlfn.SINGLE(INDEX(Data!$A$1:U$816,_xlfn.AGGREGATE(15,6,((Data!$C$1:$C$816=Z$6)/(Data!$C$1:$C$816=Z$6))*ROW(Data!$C$1:$C$816),ROW(Z131)-ROW(Z$6)),1)),"")</f>
        <v/>
      </c>
    </row>
    <row r="132" spans="1:26" x14ac:dyDescent="0.35">
      <c r="A132" s="38"/>
      <c r="B132" s="38" t="str" cm="1">
        <f t="array" ref="B132">IFERROR(_xlfn.SINGLE(INDEX(Data!A$1:$A$816,_xlfn.AGGREGATE(15,6,((Data!$C$1:$C$816=B$6)/(Data!$C$1:$C$816=B$6))*ROW(Data!$C$1:$C$816),ROW(B132)-ROW(B$6)),1)),"")</f>
        <v/>
      </c>
      <c r="C132" s="38"/>
      <c r="D132" s="38" t="str" cm="1">
        <f t="array" ref="D132">IFERROR(_xlfn.SINGLE(INDEX(Data!$A$1:C$816,_xlfn.AGGREGATE(15,6,((Data!$C$1:$C$816=D$6)/(Data!$C$1:$C$816=D$6))*ROW(Data!$C$1:$C$816),ROW(D132)-ROW(D$6)),1)),"")</f>
        <v/>
      </c>
      <c r="E132" s="38"/>
      <c r="F132" s="38" t="str" cm="1">
        <f t="array" ref="F132">IFERROR(_xlfn.SINGLE(INDEX(Data!$A$1:E$816,_xlfn.AGGREGATE(15,6,((Data!$C$1:$C$816=F$6)/(Data!$C$1:$C$816=F$6))*ROW(Data!$C$1:$C$816),ROW(F132)-ROW(F$6)),1)),"")</f>
        <v/>
      </c>
      <c r="G132" s="38"/>
      <c r="H132" s="38" t="str" cm="1">
        <f t="array" ref="H132">IFERROR(_xlfn.SINGLE(INDEX(Data!$A$1:G$816,_xlfn.AGGREGATE(15,6,((Data!$C$1:$C$816=H$6)/(Data!$C$1:$C$816=H$6))*ROW(Data!$C$1:$C$816),ROW(H132)-ROW(H$6)),1)),"")</f>
        <v/>
      </c>
      <c r="I132" s="38"/>
      <c r="J132" s="38" t="str" cm="1">
        <f t="array" ref="J132">IFERROR(_xlfn.SINGLE(INDEX(Data!$A$1:W$816,_xlfn.AGGREGATE(15,6,((Data!$C$1:$C$816=J$6)/(Data!$C$1:$C$816=J$6))*ROW(Data!$C$1:$C$816),ROW(J132)-ROW(J$6)),1)),"")</f>
        <v/>
      </c>
      <c r="K132" s="38"/>
      <c r="L132" s="38" t="str" cm="1">
        <f t="array" ref="L132">IFERROR(_xlfn.SINGLE(INDEX(Data!$A$1:I$816,_xlfn.AGGREGATE(15,6,((Data!$C$1:$C$816=L$6)/(Data!$C$1:$C$816=L$6))*ROW(Data!$C$1:$C$816),ROW(L132)-ROW(L$6)),1)),"")</f>
        <v/>
      </c>
      <c r="M132" s="38"/>
      <c r="N132" s="38" t="str" cm="1">
        <f t="array" ref="N132">IFERROR(_xlfn.SINGLE(INDEX(Data!$A$1:Y$816,_xlfn.AGGREGATE(15,6,((Data!$C$1:$C$816=N$6)/(Data!$C$1:$C$816=N$6))*ROW(Data!$C$1:$C$816),ROW(N132)-ROW(N$6)),1)),"")</f>
        <v/>
      </c>
      <c r="O132" s="38"/>
      <c r="P132" s="38" t="str" cm="1">
        <f t="array" ref="P132">IFERROR(_xlfn.SINGLE(INDEX(Data!$A$1:L$816,_xlfn.AGGREGATE(15,6,((Data!$C$1:$C$816=P$6)/(Data!$C$1:$C$816=P$6))*ROW(Data!$C$1:$C$816),ROW(P132)-ROW(P$6)),1)),"")</f>
        <v/>
      </c>
      <c r="Q132" s="38"/>
      <c r="R132" s="38" t="str" cm="1">
        <f t="array" ref="R132">IFERROR(_xlfn.SINGLE(INDEX(Data!$A$1:M$816,_xlfn.AGGREGATE(15,6,((Data!$C$1:$C$816=R$6)/(Data!$C$1:$C$816=R$6))*ROW(Data!$C$1:$C$816),ROW(R132)-ROW(R$6)),1)),"")</f>
        <v/>
      </c>
      <c r="S132" s="38"/>
      <c r="T132" s="38" t="str" cm="1">
        <f t="array" ref="T132">IFERROR(_xlfn.SINGLE(INDEX(Data!$A$1:O$816,_xlfn.AGGREGATE(15,6,((Data!$C$1:$C$816=T$6)/(Data!$C$1:$C$816=T$6))*ROW(Data!$C$1:$C$816),ROW(T132)-ROW(T$6)),1)),"")</f>
        <v/>
      </c>
      <c r="U132" s="38"/>
      <c r="V132" s="38" t="str" cm="1">
        <f t="array" ref="V132">IFERROR(_xlfn.SINGLE(INDEX(Data!$A$1:Q$816,_xlfn.AGGREGATE(15,6,((Data!$C$1:$C$816=V$6)/(Data!$C$1:$C$816=V$6))*ROW(Data!$C$1:$C$816),ROW(V132)-ROW(V$6)),1)),"")</f>
        <v/>
      </c>
      <c r="W132" s="38"/>
      <c r="X132" s="38" t="str" cm="1">
        <f t="array" ref="X132">IFERROR(_xlfn.SINGLE(INDEX(Data!$A$1:S$816,_xlfn.AGGREGATE(15,6,((Data!$C$1:$C$816=X$6)/(Data!$C$1:$C$816=X$6))*ROW(Data!$C$1:$C$816),ROW(X132)-ROW(X$6)),1)),"")</f>
        <v/>
      </c>
      <c r="Y132" s="38"/>
      <c r="Z132" s="38" t="str" cm="1">
        <f t="array" ref="Z132">IFERROR(_xlfn.SINGLE(INDEX(Data!$A$1:U$816,_xlfn.AGGREGATE(15,6,((Data!$C$1:$C$816=Z$6)/(Data!$C$1:$C$816=Z$6))*ROW(Data!$C$1:$C$816),ROW(Z132)-ROW(Z$6)),1)),"")</f>
        <v/>
      </c>
    </row>
    <row r="133" spans="1:26" x14ac:dyDescent="0.35">
      <c r="A133" s="38"/>
      <c r="B133" s="38" t="str" cm="1">
        <f t="array" ref="B133">IFERROR(_xlfn.SINGLE(INDEX(Data!A$1:$A$816,_xlfn.AGGREGATE(15,6,((Data!$C$1:$C$816=B$6)/(Data!$C$1:$C$816=B$6))*ROW(Data!$C$1:$C$816),ROW(B133)-ROW(B$6)),1)),"")</f>
        <v/>
      </c>
      <c r="C133" s="38"/>
      <c r="D133" s="38" t="str" cm="1">
        <f t="array" ref="D133">IFERROR(_xlfn.SINGLE(INDEX(Data!$A$1:C$816,_xlfn.AGGREGATE(15,6,((Data!$C$1:$C$816=D$6)/(Data!$C$1:$C$816=D$6))*ROW(Data!$C$1:$C$816),ROW(D133)-ROW(D$6)),1)),"")</f>
        <v/>
      </c>
      <c r="E133" s="38"/>
      <c r="F133" s="38" t="str" cm="1">
        <f t="array" ref="F133">IFERROR(_xlfn.SINGLE(INDEX(Data!$A$1:E$816,_xlfn.AGGREGATE(15,6,((Data!$C$1:$C$816=F$6)/(Data!$C$1:$C$816=F$6))*ROW(Data!$C$1:$C$816),ROW(F133)-ROW(F$6)),1)),"")</f>
        <v/>
      </c>
      <c r="G133" s="38"/>
      <c r="H133" s="38" t="str" cm="1">
        <f t="array" ref="H133">IFERROR(_xlfn.SINGLE(INDEX(Data!$A$1:G$816,_xlfn.AGGREGATE(15,6,((Data!$C$1:$C$816=H$6)/(Data!$C$1:$C$816=H$6))*ROW(Data!$C$1:$C$816),ROW(H133)-ROW(H$6)),1)),"")</f>
        <v/>
      </c>
      <c r="I133" s="38"/>
      <c r="J133" s="38" t="str" cm="1">
        <f t="array" ref="J133">IFERROR(_xlfn.SINGLE(INDEX(Data!$A$1:W$816,_xlfn.AGGREGATE(15,6,((Data!$C$1:$C$816=J$6)/(Data!$C$1:$C$816=J$6))*ROW(Data!$C$1:$C$816),ROW(J133)-ROW(J$6)),1)),"")</f>
        <v/>
      </c>
      <c r="K133" s="38"/>
      <c r="L133" s="38" t="str" cm="1">
        <f t="array" ref="L133">IFERROR(_xlfn.SINGLE(INDEX(Data!$A$1:I$816,_xlfn.AGGREGATE(15,6,((Data!$C$1:$C$816=L$6)/(Data!$C$1:$C$816=L$6))*ROW(Data!$C$1:$C$816),ROW(L133)-ROW(L$6)),1)),"")</f>
        <v/>
      </c>
      <c r="M133" s="38"/>
      <c r="N133" s="38" t="str" cm="1">
        <f t="array" ref="N133">IFERROR(_xlfn.SINGLE(INDEX(Data!$A$1:Y$816,_xlfn.AGGREGATE(15,6,((Data!$C$1:$C$816=N$6)/(Data!$C$1:$C$816=N$6))*ROW(Data!$C$1:$C$816),ROW(N133)-ROW(N$6)),1)),"")</f>
        <v/>
      </c>
      <c r="O133" s="38"/>
      <c r="P133" s="38" t="str" cm="1">
        <f t="array" ref="P133">IFERROR(_xlfn.SINGLE(INDEX(Data!$A$1:L$816,_xlfn.AGGREGATE(15,6,((Data!$C$1:$C$816=P$6)/(Data!$C$1:$C$816=P$6))*ROW(Data!$C$1:$C$816),ROW(P133)-ROW(P$6)),1)),"")</f>
        <v/>
      </c>
      <c r="Q133" s="38"/>
      <c r="R133" s="38" t="str" cm="1">
        <f t="array" ref="R133">IFERROR(_xlfn.SINGLE(INDEX(Data!$A$1:M$816,_xlfn.AGGREGATE(15,6,((Data!$C$1:$C$816=R$6)/(Data!$C$1:$C$816=R$6))*ROW(Data!$C$1:$C$816),ROW(R133)-ROW(R$6)),1)),"")</f>
        <v/>
      </c>
      <c r="S133" s="38"/>
      <c r="T133" s="38" t="str" cm="1">
        <f t="array" ref="T133">IFERROR(_xlfn.SINGLE(INDEX(Data!$A$1:O$816,_xlfn.AGGREGATE(15,6,((Data!$C$1:$C$816=T$6)/(Data!$C$1:$C$816=T$6))*ROW(Data!$C$1:$C$816),ROW(T133)-ROW(T$6)),1)),"")</f>
        <v/>
      </c>
      <c r="U133" s="38"/>
      <c r="V133" s="38" t="str" cm="1">
        <f t="array" ref="V133">IFERROR(_xlfn.SINGLE(INDEX(Data!$A$1:Q$816,_xlfn.AGGREGATE(15,6,((Data!$C$1:$C$816=V$6)/(Data!$C$1:$C$816=V$6))*ROW(Data!$C$1:$C$816),ROW(V133)-ROW(V$6)),1)),"")</f>
        <v/>
      </c>
      <c r="W133" s="38"/>
      <c r="X133" s="38" t="str" cm="1">
        <f t="array" ref="X133">IFERROR(_xlfn.SINGLE(INDEX(Data!$A$1:S$816,_xlfn.AGGREGATE(15,6,((Data!$C$1:$C$816=X$6)/(Data!$C$1:$C$816=X$6))*ROW(Data!$C$1:$C$816),ROW(X133)-ROW(X$6)),1)),"")</f>
        <v/>
      </c>
      <c r="Y133" s="38"/>
      <c r="Z133" s="38" t="str" cm="1">
        <f t="array" ref="Z133">IFERROR(_xlfn.SINGLE(INDEX(Data!$A$1:U$816,_xlfn.AGGREGATE(15,6,((Data!$C$1:$C$816=Z$6)/(Data!$C$1:$C$816=Z$6))*ROW(Data!$C$1:$C$816),ROW(Z133)-ROW(Z$6)),1)),"")</f>
        <v/>
      </c>
    </row>
    <row r="134" spans="1:26" x14ac:dyDescent="0.35">
      <c r="A134" s="38"/>
      <c r="B134" s="38" t="str" cm="1">
        <f t="array" ref="B134">IFERROR(_xlfn.SINGLE(INDEX(Data!A$1:$A$816,_xlfn.AGGREGATE(15,6,((Data!$C$1:$C$816=B$6)/(Data!$C$1:$C$816=B$6))*ROW(Data!$C$1:$C$816),ROW(B134)-ROW(B$6)),1)),"")</f>
        <v/>
      </c>
      <c r="C134" s="38"/>
      <c r="D134" s="38" t="str" cm="1">
        <f t="array" ref="D134">IFERROR(_xlfn.SINGLE(INDEX(Data!$A$1:C$816,_xlfn.AGGREGATE(15,6,((Data!$C$1:$C$816=D$6)/(Data!$C$1:$C$816=D$6))*ROW(Data!$C$1:$C$816),ROW(D134)-ROW(D$6)),1)),"")</f>
        <v/>
      </c>
      <c r="E134" s="38"/>
      <c r="F134" s="38" t="str" cm="1">
        <f t="array" ref="F134">IFERROR(_xlfn.SINGLE(INDEX(Data!$A$1:E$816,_xlfn.AGGREGATE(15,6,((Data!$C$1:$C$816=F$6)/(Data!$C$1:$C$816=F$6))*ROW(Data!$C$1:$C$816),ROW(F134)-ROW(F$6)),1)),"")</f>
        <v/>
      </c>
      <c r="G134" s="38"/>
      <c r="H134" s="38" t="str" cm="1">
        <f t="array" ref="H134">IFERROR(_xlfn.SINGLE(INDEX(Data!$A$1:G$816,_xlfn.AGGREGATE(15,6,((Data!$C$1:$C$816=H$6)/(Data!$C$1:$C$816=H$6))*ROW(Data!$C$1:$C$816),ROW(H134)-ROW(H$6)),1)),"")</f>
        <v/>
      </c>
      <c r="I134" s="38"/>
      <c r="J134" s="38" t="str" cm="1">
        <f t="array" ref="J134">IFERROR(_xlfn.SINGLE(INDEX(Data!$A$1:W$816,_xlfn.AGGREGATE(15,6,((Data!$C$1:$C$816=J$6)/(Data!$C$1:$C$816=J$6))*ROW(Data!$C$1:$C$816),ROW(J134)-ROW(J$6)),1)),"")</f>
        <v/>
      </c>
      <c r="K134" s="38"/>
      <c r="L134" s="38" t="str" cm="1">
        <f t="array" ref="L134">IFERROR(_xlfn.SINGLE(INDEX(Data!$A$1:I$816,_xlfn.AGGREGATE(15,6,((Data!$C$1:$C$816=L$6)/(Data!$C$1:$C$816=L$6))*ROW(Data!$C$1:$C$816),ROW(L134)-ROW(L$6)),1)),"")</f>
        <v/>
      </c>
      <c r="M134" s="38"/>
      <c r="N134" s="38" t="str" cm="1">
        <f t="array" ref="N134">IFERROR(_xlfn.SINGLE(INDEX(Data!$A$1:Y$816,_xlfn.AGGREGATE(15,6,((Data!$C$1:$C$816=N$6)/(Data!$C$1:$C$816=N$6))*ROW(Data!$C$1:$C$816),ROW(N134)-ROW(N$6)),1)),"")</f>
        <v/>
      </c>
      <c r="O134" s="38"/>
      <c r="P134" s="38" t="str" cm="1">
        <f t="array" ref="P134">IFERROR(_xlfn.SINGLE(INDEX(Data!$A$1:L$816,_xlfn.AGGREGATE(15,6,((Data!$C$1:$C$816=P$6)/(Data!$C$1:$C$816=P$6))*ROW(Data!$C$1:$C$816),ROW(P134)-ROW(P$6)),1)),"")</f>
        <v/>
      </c>
      <c r="Q134" s="38"/>
      <c r="R134" s="38" t="str" cm="1">
        <f t="array" ref="R134">IFERROR(_xlfn.SINGLE(INDEX(Data!$A$1:M$816,_xlfn.AGGREGATE(15,6,((Data!$C$1:$C$816=R$6)/(Data!$C$1:$C$816=R$6))*ROW(Data!$C$1:$C$816),ROW(R134)-ROW(R$6)),1)),"")</f>
        <v/>
      </c>
      <c r="S134" s="38"/>
      <c r="T134" s="38" t="str" cm="1">
        <f t="array" ref="T134">IFERROR(_xlfn.SINGLE(INDEX(Data!$A$1:O$816,_xlfn.AGGREGATE(15,6,((Data!$C$1:$C$816=T$6)/(Data!$C$1:$C$816=T$6))*ROW(Data!$C$1:$C$816),ROW(T134)-ROW(T$6)),1)),"")</f>
        <v/>
      </c>
      <c r="U134" s="38"/>
      <c r="V134" s="38" t="str" cm="1">
        <f t="array" ref="V134">IFERROR(_xlfn.SINGLE(INDEX(Data!$A$1:Q$816,_xlfn.AGGREGATE(15,6,((Data!$C$1:$C$816=V$6)/(Data!$C$1:$C$816=V$6))*ROW(Data!$C$1:$C$816),ROW(V134)-ROW(V$6)),1)),"")</f>
        <v/>
      </c>
      <c r="W134" s="38"/>
      <c r="X134" s="38" t="str" cm="1">
        <f t="array" ref="X134">IFERROR(_xlfn.SINGLE(INDEX(Data!$A$1:S$816,_xlfn.AGGREGATE(15,6,((Data!$C$1:$C$816=X$6)/(Data!$C$1:$C$816=X$6))*ROW(Data!$C$1:$C$816),ROW(X134)-ROW(X$6)),1)),"")</f>
        <v/>
      </c>
      <c r="Y134" s="38"/>
      <c r="Z134" s="38" t="str" cm="1">
        <f t="array" ref="Z134">IFERROR(_xlfn.SINGLE(INDEX(Data!$A$1:U$816,_xlfn.AGGREGATE(15,6,((Data!$C$1:$C$816=Z$6)/(Data!$C$1:$C$816=Z$6))*ROW(Data!$C$1:$C$816),ROW(Z134)-ROW(Z$6)),1)),"")</f>
        <v/>
      </c>
    </row>
    <row r="135" spans="1:26" x14ac:dyDescent="0.35">
      <c r="A135" s="38"/>
      <c r="B135" s="38" t="str" cm="1">
        <f t="array" ref="B135">IFERROR(_xlfn.SINGLE(INDEX(Data!A$1:$A$816,_xlfn.AGGREGATE(15,6,((Data!$C$1:$C$816=B$6)/(Data!$C$1:$C$816=B$6))*ROW(Data!$C$1:$C$816),ROW(B135)-ROW(B$6)),1)),"")</f>
        <v/>
      </c>
      <c r="C135" s="38"/>
      <c r="D135" s="38" t="str" cm="1">
        <f t="array" ref="D135">IFERROR(_xlfn.SINGLE(INDEX(Data!$A$1:C$816,_xlfn.AGGREGATE(15,6,((Data!$C$1:$C$816=D$6)/(Data!$C$1:$C$816=D$6))*ROW(Data!$C$1:$C$816),ROW(D135)-ROW(D$6)),1)),"")</f>
        <v/>
      </c>
      <c r="E135" s="38"/>
      <c r="F135" s="38" t="str" cm="1">
        <f t="array" ref="F135">IFERROR(_xlfn.SINGLE(INDEX(Data!$A$1:E$816,_xlfn.AGGREGATE(15,6,((Data!$C$1:$C$816=F$6)/(Data!$C$1:$C$816=F$6))*ROW(Data!$C$1:$C$816),ROW(F135)-ROW(F$6)),1)),"")</f>
        <v/>
      </c>
      <c r="G135" s="38"/>
      <c r="H135" s="38" t="str" cm="1">
        <f t="array" ref="H135">IFERROR(_xlfn.SINGLE(INDEX(Data!$A$1:G$816,_xlfn.AGGREGATE(15,6,((Data!$C$1:$C$816=H$6)/(Data!$C$1:$C$816=H$6))*ROW(Data!$C$1:$C$816),ROW(H135)-ROW(H$6)),1)),"")</f>
        <v/>
      </c>
      <c r="I135" s="38"/>
      <c r="J135" s="38" t="str" cm="1">
        <f t="array" ref="J135">IFERROR(_xlfn.SINGLE(INDEX(Data!$A$1:W$816,_xlfn.AGGREGATE(15,6,((Data!$C$1:$C$816=J$6)/(Data!$C$1:$C$816=J$6))*ROW(Data!$C$1:$C$816),ROW(J135)-ROW(J$6)),1)),"")</f>
        <v/>
      </c>
      <c r="K135" s="38"/>
      <c r="L135" s="38" t="str" cm="1">
        <f t="array" ref="L135">IFERROR(_xlfn.SINGLE(INDEX(Data!$A$1:I$816,_xlfn.AGGREGATE(15,6,((Data!$C$1:$C$816=L$6)/(Data!$C$1:$C$816=L$6))*ROW(Data!$C$1:$C$816),ROW(L135)-ROW(L$6)),1)),"")</f>
        <v/>
      </c>
      <c r="M135" s="38"/>
      <c r="N135" s="38" t="str" cm="1">
        <f t="array" ref="N135">IFERROR(_xlfn.SINGLE(INDEX(Data!$A$1:Y$816,_xlfn.AGGREGATE(15,6,((Data!$C$1:$C$816=N$6)/(Data!$C$1:$C$816=N$6))*ROW(Data!$C$1:$C$816),ROW(N135)-ROW(N$6)),1)),"")</f>
        <v/>
      </c>
      <c r="O135" s="38"/>
      <c r="P135" s="38" t="str" cm="1">
        <f t="array" ref="P135">IFERROR(_xlfn.SINGLE(INDEX(Data!$A$1:L$816,_xlfn.AGGREGATE(15,6,((Data!$C$1:$C$816=P$6)/(Data!$C$1:$C$816=P$6))*ROW(Data!$C$1:$C$816),ROW(P135)-ROW(P$6)),1)),"")</f>
        <v/>
      </c>
      <c r="Q135" s="38"/>
      <c r="R135" s="38" t="str" cm="1">
        <f t="array" ref="R135">IFERROR(_xlfn.SINGLE(INDEX(Data!$A$1:M$816,_xlfn.AGGREGATE(15,6,((Data!$C$1:$C$816=R$6)/(Data!$C$1:$C$816=R$6))*ROW(Data!$C$1:$C$816),ROW(R135)-ROW(R$6)),1)),"")</f>
        <v/>
      </c>
      <c r="S135" s="38"/>
      <c r="T135" s="38" t="str" cm="1">
        <f t="array" ref="T135">IFERROR(_xlfn.SINGLE(INDEX(Data!$A$1:O$816,_xlfn.AGGREGATE(15,6,((Data!$C$1:$C$816=T$6)/(Data!$C$1:$C$816=T$6))*ROW(Data!$C$1:$C$816),ROW(T135)-ROW(T$6)),1)),"")</f>
        <v/>
      </c>
      <c r="U135" s="38"/>
      <c r="V135" s="38" t="str" cm="1">
        <f t="array" ref="V135">IFERROR(_xlfn.SINGLE(INDEX(Data!$A$1:Q$816,_xlfn.AGGREGATE(15,6,((Data!$C$1:$C$816=V$6)/(Data!$C$1:$C$816=V$6))*ROW(Data!$C$1:$C$816),ROW(V135)-ROW(V$6)),1)),"")</f>
        <v/>
      </c>
      <c r="W135" s="38"/>
      <c r="X135" s="38" t="str" cm="1">
        <f t="array" ref="X135">IFERROR(_xlfn.SINGLE(INDEX(Data!$A$1:S$816,_xlfn.AGGREGATE(15,6,((Data!$C$1:$C$816=X$6)/(Data!$C$1:$C$816=X$6))*ROW(Data!$C$1:$C$816),ROW(X135)-ROW(X$6)),1)),"")</f>
        <v/>
      </c>
      <c r="Y135" s="38"/>
      <c r="Z135" s="38" t="str" cm="1">
        <f t="array" ref="Z135">IFERROR(_xlfn.SINGLE(INDEX(Data!$A$1:U$816,_xlfn.AGGREGATE(15,6,((Data!$C$1:$C$816=Z$6)/(Data!$C$1:$C$816=Z$6))*ROW(Data!$C$1:$C$816),ROW(Z135)-ROW(Z$6)),1)),"")</f>
        <v/>
      </c>
    </row>
    <row r="136" spans="1:26" x14ac:dyDescent="0.35">
      <c r="A136" s="38"/>
      <c r="B136" s="38" t="str" cm="1">
        <f t="array" ref="B136">IFERROR(_xlfn.SINGLE(INDEX(Data!A$1:$A$816,_xlfn.AGGREGATE(15,6,((Data!$C$1:$C$816=B$6)/(Data!$C$1:$C$816=B$6))*ROW(Data!$C$1:$C$816),ROW(B136)-ROW(B$6)),1)),"")</f>
        <v/>
      </c>
      <c r="C136" s="38"/>
      <c r="D136" s="38" t="str" cm="1">
        <f t="array" ref="D136">IFERROR(_xlfn.SINGLE(INDEX(Data!$A$1:C$816,_xlfn.AGGREGATE(15,6,((Data!$C$1:$C$816=D$6)/(Data!$C$1:$C$816=D$6))*ROW(Data!$C$1:$C$816),ROW(D136)-ROW(D$6)),1)),"")</f>
        <v/>
      </c>
      <c r="E136" s="38"/>
      <c r="F136" s="38" t="str" cm="1">
        <f t="array" ref="F136">IFERROR(_xlfn.SINGLE(INDEX(Data!$A$1:E$816,_xlfn.AGGREGATE(15,6,((Data!$C$1:$C$816=F$6)/(Data!$C$1:$C$816=F$6))*ROW(Data!$C$1:$C$816),ROW(F136)-ROW(F$6)),1)),"")</f>
        <v/>
      </c>
      <c r="G136" s="38"/>
      <c r="H136" s="38" t="str" cm="1">
        <f t="array" ref="H136">IFERROR(_xlfn.SINGLE(INDEX(Data!$A$1:G$816,_xlfn.AGGREGATE(15,6,((Data!$C$1:$C$816=H$6)/(Data!$C$1:$C$816=H$6))*ROW(Data!$C$1:$C$816),ROW(H136)-ROW(H$6)),1)),"")</f>
        <v/>
      </c>
      <c r="I136" s="38"/>
      <c r="J136" s="38" t="str" cm="1">
        <f t="array" ref="J136">IFERROR(_xlfn.SINGLE(INDEX(Data!$A$1:W$816,_xlfn.AGGREGATE(15,6,((Data!$C$1:$C$816=J$6)/(Data!$C$1:$C$816=J$6))*ROW(Data!$C$1:$C$816),ROW(J136)-ROW(J$6)),1)),"")</f>
        <v/>
      </c>
      <c r="K136" s="38"/>
      <c r="L136" s="38" t="str" cm="1">
        <f t="array" ref="L136">IFERROR(_xlfn.SINGLE(INDEX(Data!$A$1:I$816,_xlfn.AGGREGATE(15,6,((Data!$C$1:$C$816=L$6)/(Data!$C$1:$C$816=L$6))*ROW(Data!$C$1:$C$816),ROW(L136)-ROW(L$6)),1)),"")</f>
        <v/>
      </c>
      <c r="M136" s="38"/>
      <c r="N136" s="38" t="str" cm="1">
        <f t="array" ref="N136">IFERROR(_xlfn.SINGLE(INDEX(Data!$A$1:Y$816,_xlfn.AGGREGATE(15,6,((Data!$C$1:$C$816=N$6)/(Data!$C$1:$C$816=N$6))*ROW(Data!$C$1:$C$816),ROW(N136)-ROW(N$6)),1)),"")</f>
        <v/>
      </c>
      <c r="O136" s="38"/>
      <c r="P136" s="38" t="str" cm="1">
        <f t="array" ref="P136">IFERROR(_xlfn.SINGLE(INDEX(Data!$A$1:L$816,_xlfn.AGGREGATE(15,6,((Data!$C$1:$C$816=P$6)/(Data!$C$1:$C$816=P$6))*ROW(Data!$C$1:$C$816),ROW(P136)-ROW(P$6)),1)),"")</f>
        <v/>
      </c>
      <c r="Q136" s="38"/>
      <c r="R136" s="38" t="str" cm="1">
        <f t="array" ref="R136">IFERROR(_xlfn.SINGLE(INDEX(Data!$A$1:M$816,_xlfn.AGGREGATE(15,6,((Data!$C$1:$C$816=R$6)/(Data!$C$1:$C$816=R$6))*ROW(Data!$C$1:$C$816),ROW(R136)-ROW(R$6)),1)),"")</f>
        <v/>
      </c>
      <c r="S136" s="38"/>
      <c r="T136" s="38" t="str" cm="1">
        <f t="array" ref="T136">IFERROR(_xlfn.SINGLE(INDEX(Data!$A$1:O$816,_xlfn.AGGREGATE(15,6,((Data!$C$1:$C$816=T$6)/(Data!$C$1:$C$816=T$6))*ROW(Data!$C$1:$C$816),ROW(T136)-ROW(T$6)),1)),"")</f>
        <v/>
      </c>
      <c r="U136" s="38"/>
      <c r="V136" s="38" t="str" cm="1">
        <f t="array" ref="V136">IFERROR(_xlfn.SINGLE(INDEX(Data!$A$1:Q$816,_xlfn.AGGREGATE(15,6,((Data!$C$1:$C$816=V$6)/(Data!$C$1:$C$816=V$6))*ROW(Data!$C$1:$C$816),ROW(V136)-ROW(V$6)),1)),"")</f>
        <v/>
      </c>
      <c r="W136" s="38"/>
      <c r="X136" s="38" t="str" cm="1">
        <f t="array" ref="X136">IFERROR(_xlfn.SINGLE(INDEX(Data!$A$1:S$816,_xlfn.AGGREGATE(15,6,((Data!$C$1:$C$816=X$6)/(Data!$C$1:$C$816=X$6))*ROW(Data!$C$1:$C$816),ROW(X136)-ROW(X$6)),1)),"")</f>
        <v/>
      </c>
      <c r="Y136" s="38"/>
      <c r="Z136" s="38" t="str" cm="1">
        <f t="array" ref="Z136">IFERROR(_xlfn.SINGLE(INDEX(Data!$A$1:U$816,_xlfn.AGGREGATE(15,6,((Data!$C$1:$C$816=Z$6)/(Data!$C$1:$C$816=Z$6))*ROW(Data!$C$1:$C$816),ROW(Z136)-ROW(Z$6)),1)),"")</f>
        <v/>
      </c>
    </row>
    <row r="137" spans="1:26" x14ac:dyDescent="0.35">
      <c r="A137" s="38"/>
      <c r="B137" s="38" t="str" cm="1">
        <f t="array" ref="B137">IFERROR(_xlfn.SINGLE(INDEX(Data!A$1:$A$816,_xlfn.AGGREGATE(15,6,((Data!$C$1:$C$816=B$6)/(Data!$C$1:$C$816=B$6))*ROW(Data!$C$1:$C$816),ROW(B137)-ROW(B$6)),1)),"")</f>
        <v/>
      </c>
      <c r="C137" s="38"/>
      <c r="D137" s="38" t="str" cm="1">
        <f t="array" ref="D137">IFERROR(_xlfn.SINGLE(INDEX(Data!$A$1:C$816,_xlfn.AGGREGATE(15,6,((Data!$C$1:$C$816=D$6)/(Data!$C$1:$C$816=D$6))*ROW(Data!$C$1:$C$816),ROW(D137)-ROW(D$6)),1)),"")</f>
        <v/>
      </c>
      <c r="E137" s="38"/>
      <c r="F137" s="38" t="str" cm="1">
        <f t="array" ref="F137">IFERROR(_xlfn.SINGLE(INDEX(Data!$A$1:E$816,_xlfn.AGGREGATE(15,6,((Data!$C$1:$C$816=F$6)/(Data!$C$1:$C$816=F$6))*ROW(Data!$C$1:$C$816),ROW(F137)-ROW(F$6)),1)),"")</f>
        <v/>
      </c>
      <c r="G137" s="38"/>
      <c r="H137" s="38" t="str" cm="1">
        <f t="array" ref="H137">IFERROR(_xlfn.SINGLE(INDEX(Data!$A$1:G$816,_xlfn.AGGREGATE(15,6,((Data!$C$1:$C$816=H$6)/(Data!$C$1:$C$816=H$6))*ROW(Data!$C$1:$C$816),ROW(H137)-ROW(H$6)),1)),"")</f>
        <v/>
      </c>
      <c r="I137" s="38"/>
      <c r="J137" s="38" t="str" cm="1">
        <f t="array" ref="J137">IFERROR(_xlfn.SINGLE(INDEX(Data!$A$1:W$816,_xlfn.AGGREGATE(15,6,((Data!$C$1:$C$816=J$6)/(Data!$C$1:$C$816=J$6))*ROW(Data!$C$1:$C$816),ROW(J137)-ROW(J$6)),1)),"")</f>
        <v/>
      </c>
      <c r="K137" s="38"/>
      <c r="L137" s="38" t="str" cm="1">
        <f t="array" ref="L137">IFERROR(_xlfn.SINGLE(INDEX(Data!$A$1:I$816,_xlfn.AGGREGATE(15,6,((Data!$C$1:$C$816=L$6)/(Data!$C$1:$C$816=L$6))*ROW(Data!$C$1:$C$816),ROW(L137)-ROW(L$6)),1)),"")</f>
        <v/>
      </c>
      <c r="M137" s="38"/>
      <c r="N137" s="38" t="str" cm="1">
        <f t="array" ref="N137">IFERROR(_xlfn.SINGLE(INDEX(Data!$A$1:Y$816,_xlfn.AGGREGATE(15,6,((Data!$C$1:$C$816=N$6)/(Data!$C$1:$C$816=N$6))*ROW(Data!$C$1:$C$816),ROW(N137)-ROW(N$6)),1)),"")</f>
        <v/>
      </c>
      <c r="O137" s="38"/>
      <c r="P137" s="38" t="str" cm="1">
        <f t="array" ref="P137">IFERROR(_xlfn.SINGLE(INDEX(Data!$A$1:L$816,_xlfn.AGGREGATE(15,6,((Data!$C$1:$C$816=P$6)/(Data!$C$1:$C$816=P$6))*ROW(Data!$C$1:$C$816),ROW(P137)-ROW(P$6)),1)),"")</f>
        <v/>
      </c>
      <c r="Q137" s="38"/>
      <c r="R137" s="38" t="str" cm="1">
        <f t="array" ref="R137">IFERROR(_xlfn.SINGLE(INDEX(Data!$A$1:M$816,_xlfn.AGGREGATE(15,6,((Data!$C$1:$C$816=R$6)/(Data!$C$1:$C$816=R$6))*ROW(Data!$C$1:$C$816),ROW(R137)-ROW(R$6)),1)),"")</f>
        <v/>
      </c>
      <c r="S137" s="38"/>
      <c r="T137" s="38" t="str" cm="1">
        <f t="array" ref="T137">IFERROR(_xlfn.SINGLE(INDEX(Data!$A$1:O$816,_xlfn.AGGREGATE(15,6,((Data!$C$1:$C$816=T$6)/(Data!$C$1:$C$816=T$6))*ROW(Data!$C$1:$C$816),ROW(T137)-ROW(T$6)),1)),"")</f>
        <v/>
      </c>
      <c r="U137" s="38"/>
      <c r="V137" s="38" t="str" cm="1">
        <f t="array" ref="V137">IFERROR(_xlfn.SINGLE(INDEX(Data!$A$1:Q$816,_xlfn.AGGREGATE(15,6,((Data!$C$1:$C$816=V$6)/(Data!$C$1:$C$816=V$6))*ROW(Data!$C$1:$C$816),ROW(V137)-ROW(V$6)),1)),"")</f>
        <v/>
      </c>
      <c r="W137" s="38"/>
      <c r="X137" s="38" t="str" cm="1">
        <f t="array" ref="X137">IFERROR(_xlfn.SINGLE(INDEX(Data!$A$1:S$816,_xlfn.AGGREGATE(15,6,((Data!$C$1:$C$816=X$6)/(Data!$C$1:$C$816=X$6))*ROW(Data!$C$1:$C$816),ROW(X137)-ROW(X$6)),1)),"")</f>
        <v/>
      </c>
      <c r="Y137" s="38"/>
      <c r="Z137" s="38" t="str" cm="1">
        <f t="array" ref="Z137">IFERROR(_xlfn.SINGLE(INDEX(Data!$A$1:U$816,_xlfn.AGGREGATE(15,6,((Data!$C$1:$C$816=Z$6)/(Data!$C$1:$C$816=Z$6))*ROW(Data!$C$1:$C$816),ROW(Z137)-ROW(Z$6)),1)),"")</f>
        <v/>
      </c>
    </row>
    <row r="138" spans="1:26" x14ac:dyDescent="0.35">
      <c r="A138" s="38"/>
      <c r="B138" s="38" t="str" cm="1">
        <f t="array" ref="B138">IFERROR(_xlfn.SINGLE(INDEX(Data!A$1:$A$816,_xlfn.AGGREGATE(15,6,((Data!$C$1:$C$816=B$6)/(Data!$C$1:$C$816=B$6))*ROW(Data!$C$1:$C$816),ROW(B138)-ROW(B$6)),1)),"")</f>
        <v/>
      </c>
      <c r="C138" s="38"/>
      <c r="D138" s="38" t="str" cm="1">
        <f t="array" ref="D138">IFERROR(_xlfn.SINGLE(INDEX(Data!$A$1:C$816,_xlfn.AGGREGATE(15,6,((Data!$C$1:$C$816=D$6)/(Data!$C$1:$C$816=D$6))*ROW(Data!$C$1:$C$816),ROW(D138)-ROW(D$6)),1)),"")</f>
        <v/>
      </c>
      <c r="E138" s="38"/>
      <c r="F138" s="38" t="str" cm="1">
        <f t="array" ref="F138">IFERROR(_xlfn.SINGLE(INDEX(Data!$A$1:E$816,_xlfn.AGGREGATE(15,6,((Data!$C$1:$C$816=F$6)/(Data!$C$1:$C$816=F$6))*ROW(Data!$C$1:$C$816),ROW(F138)-ROW(F$6)),1)),"")</f>
        <v/>
      </c>
      <c r="G138" s="38"/>
      <c r="H138" s="38" t="str" cm="1">
        <f t="array" ref="H138">IFERROR(_xlfn.SINGLE(INDEX(Data!$A$1:G$816,_xlfn.AGGREGATE(15,6,((Data!$C$1:$C$816=H$6)/(Data!$C$1:$C$816=H$6))*ROW(Data!$C$1:$C$816),ROW(H138)-ROW(H$6)),1)),"")</f>
        <v/>
      </c>
      <c r="I138" s="38"/>
      <c r="J138" s="38" t="str" cm="1">
        <f t="array" ref="J138">IFERROR(_xlfn.SINGLE(INDEX(Data!$A$1:W$816,_xlfn.AGGREGATE(15,6,((Data!$C$1:$C$816=J$6)/(Data!$C$1:$C$816=J$6))*ROW(Data!$C$1:$C$816),ROW(J138)-ROW(J$6)),1)),"")</f>
        <v/>
      </c>
      <c r="K138" s="38"/>
      <c r="L138" s="38" t="str" cm="1">
        <f t="array" ref="L138">IFERROR(_xlfn.SINGLE(INDEX(Data!$A$1:I$816,_xlfn.AGGREGATE(15,6,((Data!$C$1:$C$816=L$6)/(Data!$C$1:$C$816=L$6))*ROW(Data!$C$1:$C$816),ROW(L138)-ROW(L$6)),1)),"")</f>
        <v/>
      </c>
      <c r="M138" s="38"/>
      <c r="N138" s="38" t="str" cm="1">
        <f t="array" ref="N138">IFERROR(_xlfn.SINGLE(INDEX(Data!$A$1:Y$816,_xlfn.AGGREGATE(15,6,((Data!$C$1:$C$816=N$6)/(Data!$C$1:$C$816=N$6))*ROW(Data!$C$1:$C$816),ROW(N138)-ROW(N$6)),1)),"")</f>
        <v/>
      </c>
      <c r="O138" s="38"/>
      <c r="P138" s="38" t="str" cm="1">
        <f t="array" ref="P138">IFERROR(_xlfn.SINGLE(INDEX(Data!$A$1:L$816,_xlfn.AGGREGATE(15,6,((Data!$C$1:$C$816=P$6)/(Data!$C$1:$C$816=P$6))*ROW(Data!$C$1:$C$816),ROW(P138)-ROW(P$6)),1)),"")</f>
        <v/>
      </c>
      <c r="Q138" s="38"/>
      <c r="R138" s="38" t="str" cm="1">
        <f t="array" ref="R138">IFERROR(_xlfn.SINGLE(INDEX(Data!$A$1:M$816,_xlfn.AGGREGATE(15,6,((Data!$C$1:$C$816=R$6)/(Data!$C$1:$C$816=R$6))*ROW(Data!$C$1:$C$816),ROW(R138)-ROW(R$6)),1)),"")</f>
        <v/>
      </c>
      <c r="S138" s="38"/>
      <c r="T138" s="38" t="str" cm="1">
        <f t="array" ref="T138">IFERROR(_xlfn.SINGLE(INDEX(Data!$A$1:O$816,_xlfn.AGGREGATE(15,6,((Data!$C$1:$C$816=T$6)/(Data!$C$1:$C$816=T$6))*ROW(Data!$C$1:$C$816),ROW(T138)-ROW(T$6)),1)),"")</f>
        <v/>
      </c>
      <c r="U138" s="38"/>
      <c r="V138" s="38" t="str" cm="1">
        <f t="array" ref="V138">IFERROR(_xlfn.SINGLE(INDEX(Data!$A$1:Q$816,_xlfn.AGGREGATE(15,6,((Data!$C$1:$C$816=V$6)/(Data!$C$1:$C$816=V$6))*ROW(Data!$C$1:$C$816),ROW(V138)-ROW(V$6)),1)),"")</f>
        <v/>
      </c>
      <c r="W138" s="38"/>
      <c r="X138" s="38" t="str" cm="1">
        <f t="array" ref="X138">IFERROR(_xlfn.SINGLE(INDEX(Data!$A$1:S$816,_xlfn.AGGREGATE(15,6,((Data!$C$1:$C$816=X$6)/(Data!$C$1:$C$816=X$6))*ROW(Data!$C$1:$C$816),ROW(X138)-ROW(X$6)),1)),"")</f>
        <v/>
      </c>
      <c r="Y138" s="38"/>
      <c r="Z138" s="38" t="str" cm="1">
        <f t="array" ref="Z138">IFERROR(_xlfn.SINGLE(INDEX(Data!$A$1:U$816,_xlfn.AGGREGATE(15,6,((Data!$C$1:$C$816=Z$6)/(Data!$C$1:$C$816=Z$6))*ROW(Data!$C$1:$C$816),ROW(Z138)-ROW(Z$6)),1)),"")</f>
        <v/>
      </c>
    </row>
    <row r="139" spans="1:26" x14ac:dyDescent="0.35">
      <c r="A139" s="38"/>
      <c r="B139" s="38" t="str" cm="1">
        <f t="array" ref="B139">IFERROR(_xlfn.SINGLE(INDEX(Data!A$1:$A$816,_xlfn.AGGREGATE(15,6,((Data!$C$1:$C$816=B$6)/(Data!$C$1:$C$816=B$6))*ROW(Data!$C$1:$C$816),ROW(B139)-ROW(B$6)),1)),"")</f>
        <v/>
      </c>
      <c r="C139" s="38"/>
      <c r="D139" s="38" t="str" cm="1">
        <f t="array" ref="D139">IFERROR(_xlfn.SINGLE(INDEX(Data!$A$1:C$816,_xlfn.AGGREGATE(15,6,((Data!$C$1:$C$816=D$6)/(Data!$C$1:$C$816=D$6))*ROW(Data!$C$1:$C$816),ROW(D139)-ROW(D$6)),1)),"")</f>
        <v/>
      </c>
      <c r="E139" s="38"/>
      <c r="F139" s="38" t="str" cm="1">
        <f t="array" ref="F139">IFERROR(_xlfn.SINGLE(INDEX(Data!$A$1:E$816,_xlfn.AGGREGATE(15,6,((Data!$C$1:$C$816=F$6)/(Data!$C$1:$C$816=F$6))*ROW(Data!$C$1:$C$816),ROW(F139)-ROW(F$6)),1)),"")</f>
        <v/>
      </c>
      <c r="G139" s="38"/>
      <c r="H139" s="38" t="str" cm="1">
        <f t="array" ref="H139">IFERROR(_xlfn.SINGLE(INDEX(Data!$A$1:G$816,_xlfn.AGGREGATE(15,6,((Data!$C$1:$C$816=H$6)/(Data!$C$1:$C$816=H$6))*ROW(Data!$C$1:$C$816),ROW(H139)-ROW(H$6)),1)),"")</f>
        <v/>
      </c>
      <c r="I139" s="38"/>
      <c r="J139" s="38" t="str" cm="1">
        <f t="array" ref="J139">IFERROR(_xlfn.SINGLE(INDEX(Data!$A$1:W$816,_xlfn.AGGREGATE(15,6,((Data!$C$1:$C$816=J$6)/(Data!$C$1:$C$816=J$6))*ROW(Data!$C$1:$C$816),ROW(J139)-ROW(J$6)),1)),"")</f>
        <v/>
      </c>
      <c r="K139" s="38"/>
      <c r="L139" s="38" t="str" cm="1">
        <f t="array" ref="L139">IFERROR(_xlfn.SINGLE(INDEX(Data!$A$1:I$816,_xlfn.AGGREGATE(15,6,((Data!$C$1:$C$816=L$6)/(Data!$C$1:$C$816=L$6))*ROW(Data!$C$1:$C$816),ROW(L139)-ROW(L$6)),1)),"")</f>
        <v/>
      </c>
      <c r="M139" s="38"/>
      <c r="N139" s="38" t="str" cm="1">
        <f t="array" ref="N139">IFERROR(_xlfn.SINGLE(INDEX(Data!$A$1:Y$816,_xlfn.AGGREGATE(15,6,((Data!$C$1:$C$816=N$6)/(Data!$C$1:$C$816=N$6))*ROW(Data!$C$1:$C$816),ROW(N139)-ROW(N$6)),1)),"")</f>
        <v/>
      </c>
      <c r="O139" s="38"/>
      <c r="P139" s="38" t="str" cm="1">
        <f t="array" ref="P139">IFERROR(_xlfn.SINGLE(INDEX(Data!$A$1:L$816,_xlfn.AGGREGATE(15,6,((Data!$C$1:$C$816=P$6)/(Data!$C$1:$C$816=P$6))*ROW(Data!$C$1:$C$816),ROW(P139)-ROW(P$6)),1)),"")</f>
        <v/>
      </c>
      <c r="Q139" s="38"/>
      <c r="R139" s="38" t="str" cm="1">
        <f t="array" ref="R139">IFERROR(_xlfn.SINGLE(INDEX(Data!$A$1:M$816,_xlfn.AGGREGATE(15,6,((Data!$C$1:$C$816=R$6)/(Data!$C$1:$C$816=R$6))*ROW(Data!$C$1:$C$816),ROW(R139)-ROW(R$6)),1)),"")</f>
        <v/>
      </c>
      <c r="S139" s="38"/>
      <c r="T139" s="38" t="str" cm="1">
        <f t="array" ref="T139">IFERROR(_xlfn.SINGLE(INDEX(Data!$A$1:O$816,_xlfn.AGGREGATE(15,6,((Data!$C$1:$C$816=T$6)/(Data!$C$1:$C$816=T$6))*ROW(Data!$C$1:$C$816),ROW(T139)-ROW(T$6)),1)),"")</f>
        <v/>
      </c>
      <c r="U139" s="38"/>
      <c r="V139" s="38" t="str" cm="1">
        <f t="array" ref="V139">IFERROR(_xlfn.SINGLE(INDEX(Data!$A$1:Q$816,_xlfn.AGGREGATE(15,6,((Data!$C$1:$C$816=V$6)/(Data!$C$1:$C$816=V$6))*ROW(Data!$C$1:$C$816),ROW(V139)-ROW(V$6)),1)),"")</f>
        <v/>
      </c>
      <c r="W139" s="38"/>
      <c r="X139" s="38" t="str" cm="1">
        <f t="array" ref="X139">IFERROR(_xlfn.SINGLE(INDEX(Data!$A$1:S$816,_xlfn.AGGREGATE(15,6,((Data!$C$1:$C$816=X$6)/(Data!$C$1:$C$816=X$6))*ROW(Data!$C$1:$C$816),ROW(X139)-ROW(X$6)),1)),"")</f>
        <v/>
      </c>
      <c r="Y139" s="38"/>
      <c r="Z139" s="38" t="str" cm="1">
        <f t="array" ref="Z139">IFERROR(_xlfn.SINGLE(INDEX(Data!$A$1:U$816,_xlfn.AGGREGATE(15,6,((Data!$C$1:$C$816=Z$6)/(Data!$C$1:$C$816=Z$6))*ROW(Data!$C$1:$C$816),ROW(Z139)-ROW(Z$6)),1)),"")</f>
        <v/>
      </c>
    </row>
    <row r="140" spans="1:26" x14ac:dyDescent="0.35">
      <c r="A140" s="38"/>
      <c r="B140" s="38" t="str" cm="1">
        <f t="array" ref="B140">IFERROR(_xlfn.SINGLE(INDEX(Data!A$1:$A$816,_xlfn.AGGREGATE(15,6,((Data!$C$1:$C$816=B$6)/(Data!$C$1:$C$816=B$6))*ROW(Data!$C$1:$C$816),ROW(B140)-ROW(B$6)),1)),"")</f>
        <v/>
      </c>
      <c r="C140" s="38"/>
      <c r="D140" s="38" t="str" cm="1">
        <f t="array" ref="D140">IFERROR(_xlfn.SINGLE(INDEX(Data!$A$1:C$816,_xlfn.AGGREGATE(15,6,((Data!$C$1:$C$816=D$6)/(Data!$C$1:$C$816=D$6))*ROW(Data!$C$1:$C$816),ROW(D140)-ROW(D$6)),1)),"")</f>
        <v/>
      </c>
      <c r="E140" s="38"/>
      <c r="F140" s="38" t="str" cm="1">
        <f t="array" ref="F140">IFERROR(_xlfn.SINGLE(INDEX(Data!$A$1:E$816,_xlfn.AGGREGATE(15,6,((Data!$C$1:$C$816=F$6)/(Data!$C$1:$C$816=F$6))*ROW(Data!$C$1:$C$816),ROW(F140)-ROW(F$6)),1)),"")</f>
        <v/>
      </c>
      <c r="G140" s="38"/>
      <c r="H140" s="38" t="str" cm="1">
        <f t="array" ref="H140">IFERROR(_xlfn.SINGLE(INDEX(Data!$A$1:G$816,_xlfn.AGGREGATE(15,6,((Data!$C$1:$C$816=H$6)/(Data!$C$1:$C$816=H$6))*ROW(Data!$C$1:$C$816),ROW(H140)-ROW(H$6)),1)),"")</f>
        <v/>
      </c>
      <c r="I140" s="38"/>
      <c r="J140" s="38" t="str" cm="1">
        <f t="array" ref="J140">IFERROR(_xlfn.SINGLE(INDEX(Data!$A$1:W$816,_xlfn.AGGREGATE(15,6,((Data!$C$1:$C$816=J$6)/(Data!$C$1:$C$816=J$6))*ROW(Data!$C$1:$C$816),ROW(J140)-ROW(J$6)),1)),"")</f>
        <v/>
      </c>
      <c r="K140" s="38"/>
      <c r="L140" s="38" t="str" cm="1">
        <f t="array" ref="L140">IFERROR(_xlfn.SINGLE(INDEX(Data!$A$1:I$816,_xlfn.AGGREGATE(15,6,((Data!$C$1:$C$816=L$6)/(Data!$C$1:$C$816=L$6))*ROW(Data!$C$1:$C$816),ROW(L140)-ROW(L$6)),1)),"")</f>
        <v/>
      </c>
      <c r="M140" s="38"/>
      <c r="N140" s="38" t="str" cm="1">
        <f t="array" ref="N140">IFERROR(_xlfn.SINGLE(INDEX(Data!$A$1:Y$816,_xlfn.AGGREGATE(15,6,((Data!$C$1:$C$816=N$6)/(Data!$C$1:$C$816=N$6))*ROW(Data!$C$1:$C$816),ROW(N140)-ROW(N$6)),1)),"")</f>
        <v/>
      </c>
      <c r="O140" s="38"/>
      <c r="P140" s="38" t="str" cm="1">
        <f t="array" ref="P140">IFERROR(_xlfn.SINGLE(INDEX(Data!$A$1:L$816,_xlfn.AGGREGATE(15,6,((Data!$C$1:$C$816=P$6)/(Data!$C$1:$C$816=P$6))*ROW(Data!$C$1:$C$816),ROW(P140)-ROW(P$6)),1)),"")</f>
        <v/>
      </c>
      <c r="Q140" s="38"/>
      <c r="R140" s="38" t="str" cm="1">
        <f t="array" ref="R140">IFERROR(_xlfn.SINGLE(INDEX(Data!$A$1:M$816,_xlfn.AGGREGATE(15,6,((Data!$C$1:$C$816=R$6)/(Data!$C$1:$C$816=R$6))*ROW(Data!$C$1:$C$816),ROW(R140)-ROW(R$6)),1)),"")</f>
        <v/>
      </c>
      <c r="S140" s="38"/>
      <c r="T140" s="38" t="str" cm="1">
        <f t="array" ref="T140">IFERROR(_xlfn.SINGLE(INDEX(Data!$A$1:O$816,_xlfn.AGGREGATE(15,6,((Data!$C$1:$C$816=T$6)/(Data!$C$1:$C$816=T$6))*ROW(Data!$C$1:$C$816),ROW(T140)-ROW(T$6)),1)),"")</f>
        <v/>
      </c>
      <c r="U140" s="38"/>
      <c r="V140" s="38" t="str" cm="1">
        <f t="array" ref="V140">IFERROR(_xlfn.SINGLE(INDEX(Data!$A$1:Q$816,_xlfn.AGGREGATE(15,6,((Data!$C$1:$C$816=V$6)/(Data!$C$1:$C$816=V$6))*ROW(Data!$C$1:$C$816),ROW(V140)-ROW(V$6)),1)),"")</f>
        <v/>
      </c>
      <c r="W140" s="38"/>
      <c r="X140" s="38" t="str" cm="1">
        <f t="array" ref="X140">IFERROR(_xlfn.SINGLE(INDEX(Data!$A$1:S$816,_xlfn.AGGREGATE(15,6,((Data!$C$1:$C$816=X$6)/(Data!$C$1:$C$816=X$6))*ROW(Data!$C$1:$C$816),ROW(X140)-ROW(X$6)),1)),"")</f>
        <v/>
      </c>
      <c r="Y140" s="38"/>
      <c r="Z140" s="38" t="str" cm="1">
        <f t="array" ref="Z140">IFERROR(_xlfn.SINGLE(INDEX(Data!$A$1:U$816,_xlfn.AGGREGATE(15,6,((Data!$C$1:$C$816=Z$6)/(Data!$C$1:$C$816=Z$6))*ROW(Data!$C$1:$C$816),ROW(Z140)-ROW(Z$6)),1)),"")</f>
        <v/>
      </c>
    </row>
    <row r="141" spans="1:26" x14ac:dyDescent="0.35">
      <c r="A141" s="38"/>
      <c r="B141" s="38" t="str" cm="1">
        <f t="array" ref="B141">IFERROR(_xlfn.SINGLE(INDEX(Data!A$1:$A$816,_xlfn.AGGREGATE(15,6,((Data!$C$1:$C$816=B$6)/(Data!$C$1:$C$816=B$6))*ROW(Data!$C$1:$C$816),ROW(B141)-ROW(B$6)),1)),"")</f>
        <v/>
      </c>
      <c r="C141" s="38"/>
      <c r="D141" s="38" t="str" cm="1">
        <f t="array" ref="D141">IFERROR(_xlfn.SINGLE(INDEX(Data!$A$1:C$816,_xlfn.AGGREGATE(15,6,((Data!$C$1:$C$816=D$6)/(Data!$C$1:$C$816=D$6))*ROW(Data!$C$1:$C$816),ROW(D141)-ROW(D$6)),1)),"")</f>
        <v/>
      </c>
      <c r="E141" s="38"/>
      <c r="F141" s="38" t="str" cm="1">
        <f t="array" ref="F141">IFERROR(_xlfn.SINGLE(INDEX(Data!$A$1:E$816,_xlfn.AGGREGATE(15,6,((Data!$C$1:$C$816=F$6)/(Data!$C$1:$C$816=F$6))*ROW(Data!$C$1:$C$816),ROW(F141)-ROW(F$6)),1)),"")</f>
        <v/>
      </c>
      <c r="G141" s="38"/>
      <c r="H141" s="38" t="str" cm="1">
        <f t="array" ref="H141">IFERROR(_xlfn.SINGLE(INDEX(Data!$A$1:G$816,_xlfn.AGGREGATE(15,6,((Data!$C$1:$C$816=H$6)/(Data!$C$1:$C$816=H$6))*ROW(Data!$C$1:$C$816),ROW(H141)-ROW(H$6)),1)),"")</f>
        <v/>
      </c>
      <c r="I141" s="38"/>
      <c r="J141" s="38" t="str" cm="1">
        <f t="array" ref="J141">IFERROR(_xlfn.SINGLE(INDEX(Data!$A$1:W$816,_xlfn.AGGREGATE(15,6,((Data!$C$1:$C$816=J$6)/(Data!$C$1:$C$816=J$6))*ROW(Data!$C$1:$C$816),ROW(J141)-ROW(J$6)),1)),"")</f>
        <v/>
      </c>
      <c r="K141" s="38"/>
      <c r="L141" s="38" t="str" cm="1">
        <f t="array" ref="L141">IFERROR(_xlfn.SINGLE(INDEX(Data!$A$1:I$816,_xlfn.AGGREGATE(15,6,((Data!$C$1:$C$816=L$6)/(Data!$C$1:$C$816=L$6))*ROW(Data!$C$1:$C$816),ROW(L141)-ROW(L$6)),1)),"")</f>
        <v/>
      </c>
      <c r="M141" s="38"/>
      <c r="N141" s="38" t="str" cm="1">
        <f t="array" ref="N141">IFERROR(_xlfn.SINGLE(INDEX(Data!$A$1:Y$816,_xlfn.AGGREGATE(15,6,((Data!$C$1:$C$816=N$6)/(Data!$C$1:$C$816=N$6))*ROW(Data!$C$1:$C$816),ROW(N141)-ROW(N$6)),1)),"")</f>
        <v/>
      </c>
      <c r="O141" s="38"/>
      <c r="P141" s="38" t="str" cm="1">
        <f t="array" ref="P141">IFERROR(_xlfn.SINGLE(INDEX(Data!$A$1:L$816,_xlfn.AGGREGATE(15,6,((Data!$C$1:$C$816=P$6)/(Data!$C$1:$C$816=P$6))*ROW(Data!$C$1:$C$816),ROW(P141)-ROW(P$6)),1)),"")</f>
        <v/>
      </c>
      <c r="Q141" s="38"/>
      <c r="R141" s="38" t="str" cm="1">
        <f t="array" ref="R141">IFERROR(_xlfn.SINGLE(INDEX(Data!$A$1:M$816,_xlfn.AGGREGATE(15,6,((Data!$C$1:$C$816=R$6)/(Data!$C$1:$C$816=R$6))*ROW(Data!$C$1:$C$816),ROW(R141)-ROW(R$6)),1)),"")</f>
        <v/>
      </c>
      <c r="S141" s="38"/>
      <c r="T141" s="38" t="str" cm="1">
        <f t="array" ref="T141">IFERROR(_xlfn.SINGLE(INDEX(Data!$A$1:O$816,_xlfn.AGGREGATE(15,6,((Data!$C$1:$C$816=T$6)/(Data!$C$1:$C$816=T$6))*ROW(Data!$C$1:$C$816),ROW(T141)-ROW(T$6)),1)),"")</f>
        <v/>
      </c>
      <c r="U141" s="38"/>
      <c r="V141" s="38" t="str" cm="1">
        <f t="array" ref="V141">IFERROR(_xlfn.SINGLE(INDEX(Data!$A$1:Q$816,_xlfn.AGGREGATE(15,6,((Data!$C$1:$C$816=V$6)/(Data!$C$1:$C$816=V$6))*ROW(Data!$C$1:$C$816),ROW(V141)-ROW(V$6)),1)),"")</f>
        <v/>
      </c>
      <c r="W141" s="38"/>
      <c r="X141" s="38" t="str" cm="1">
        <f t="array" ref="X141">IFERROR(_xlfn.SINGLE(INDEX(Data!$A$1:S$816,_xlfn.AGGREGATE(15,6,((Data!$C$1:$C$816=X$6)/(Data!$C$1:$C$816=X$6))*ROW(Data!$C$1:$C$816),ROW(X141)-ROW(X$6)),1)),"")</f>
        <v/>
      </c>
      <c r="Y141" s="38"/>
      <c r="Z141" s="38" t="str" cm="1">
        <f t="array" ref="Z141">IFERROR(_xlfn.SINGLE(INDEX(Data!$A$1:U$816,_xlfn.AGGREGATE(15,6,((Data!$C$1:$C$816=Z$6)/(Data!$C$1:$C$816=Z$6))*ROW(Data!$C$1:$C$816),ROW(Z141)-ROW(Z$6)),1)),"")</f>
        <v/>
      </c>
    </row>
    <row r="142" spans="1:26" x14ac:dyDescent="0.35">
      <c r="A142" s="38"/>
      <c r="B142" s="38" t="str" cm="1">
        <f t="array" ref="B142">IFERROR(_xlfn.SINGLE(INDEX(Data!A$1:$A$816,_xlfn.AGGREGATE(15,6,((Data!$C$1:$C$816=B$6)/(Data!$C$1:$C$816=B$6))*ROW(Data!$C$1:$C$816),ROW(B142)-ROW(B$6)),1)),"")</f>
        <v/>
      </c>
      <c r="C142" s="38"/>
      <c r="D142" s="38" t="str" cm="1">
        <f t="array" ref="D142">IFERROR(_xlfn.SINGLE(INDEX(Data!$A$1:C$816,_xlfn.AGGREGATE(15,6,((Data!$C$1:$C$816=D$6)/(Data!$C$1:$C$816=D$6))*ROW(Data!$C$1:$C$816),ROW(D142)-ROW(D$6)),1)),"")</f>
        <v/>
      </c>
      <c r="E142" s="38"/>
      <c r="F142" s="38" t="str" cm="1">
        <f t="array" ref="F142">IFERROR(_xlfn.SINGLE(INDEX(Data!$A$1:E$816,_xlfn.AGGREGATE(15,6,((Data!$C$1:$C$816=F$6)/(Data!$C$1:$C$816=F$6))*ROW(Data!$C$1:$C$816),ROW(F142)-ROW(F$6)),1)),"")</f>
        <v/>
      </c>
      <c r="G142" s="38"/>
      <c r="H142" s="38" t="str" cm="1">
        <f t="array" ref="H142">IFERROR(_xlfn.SINGLE(INDEX(Data!$A$1:G$816,_xlfn.AGGREGATE(15,6,((Data!$C$1:$C$816=H$6)/(Data!$C$1:$C$816=H$6))*ROW(Data!$C$1:$C$816),ROW(H142)-ROW(H$6)),1)),"")</f>
        <v/>
      </c>
      <c r="I142" s="38"/>
      <c r="J142" s="38" t="str" cm="1">
        <f t="array" ref="J142">IFERROR(_xlfn.SINGLE(INDEX(Data!$A$1:W$816,_xlfn.AGGREGATE(15,6,((Data!$C$1:$C$816=J$6)/(Data!$C$1:$C$816=J$6))*ROW(Data!$C$1:$C$816),ROW(J142)-ROW(J$6)),1)),"")</f>
        <v/>
      </c>
      <c r="K142" s="38"/>
      <c r="L142" s="38" t="str" cm="1">
        <f t="array" ref="L142">IFERROR(_xlfn.SINGLE(INDEX(Data!$A$1:I$816,_xlfn.AGGREGATE(15,6,((Data!$C$1:$C$816=L$6)/(Data!$C$1:$C$816=L$6))*ROW(Data!$C$1:$C$816),ROW(L142)-ROW(L$6)),1)),"")</f>
        <v/>
      </c>
      <c r="M142" s="38"/>
      <c r="N142" s="38" t="str" cm="1">
        <f t="array" ref="N142">IFERROR(_xlfn.SINGLE(INDEX(Data!$A$1:Y$816,_xlfn.AGGREGATE(15,6,((Data!$C$1:$C$816=N$6)/(Data!$C$1:$C$816=N$6))*ROW(Data!$C$1:$C$816),ROW(N142)-ROW(N$6)),1)),"")</f>
        <v/>
      </c>
      <c r="O142" s="38"/>
      <c r="P142" s="38" t="str" cm="1">
        <f t="array" ref="P142">IFERROR(_xlfn.SINGLE(INDEX(Data!$A$1:L$816,_xlfn.AGGREGATE(15,6,((Data!$C$1:$C$816=P$6)/(Data!$C$1:$C$816=P$6))*ROW(Data!$C$1:$C$816),ROW(P142)-ROW(P$6)),1)),"")</f>
        <v/>
      </c>
      <c r="Q142" s="38"/>
      <c r="R142" s="38" t="str" cm="1">
        <f t="array" ref="R142">IFERROR(_xlfn.SINGLE(INDEX(Data!$A$1:M$816,_xlfn.AGGREGATE(15,6,((Data!$C$1:$C$816=R$6)/(Data!$C$1:$C$816=R$6))*ROW(Data!$C$1:$C$816),ROW(R142)-ROW(R$6)),1)),"")</f>
        <v/>
      </c>
      <c r="S142" s="38"/>
      <c r="T142" s="38" t="str" cm="1">
        <f t="array" ref="T142">IFERROR(_xlfn.SINGLE(INDEX(Data!$A$1:O$816,_xlfn.AGGREGATE(15,6,((Data!$C$1:$C$816=T$6)/(Data!$C$1:$C$816=T$6))*ROW(Data!$C$1:$C$816),ROW(T142)-ROW(T$6)),1)),"")</f>
        <v/>
      </c>
      <c r="U142" s="38"/>
      <c r="V142" s="38" t="str" cm="1">
        <f t="array" ref="V142">IFERROR(_xlfn.SINGLE(INDEX(Data!$A$1:Q$816,_xlfn.AGGREGATE(15,6,((Data!$C$1:$C$816=V$6)/(Data!$C$1:$C$816=V$6))*ROW(Data!$C$1:$C$816),ROW(V142)-ROW(V$6)),1)),"")</f>
        <v/>
      </c>
      <c r="W142" s="38"/>
      <c r="X142" s="38" t="str" cm="1">
        <f t="array" ref="X142">IFERROR(_xlfn.SINGLE(INDEX(Data!$A$1:S$816,_xlfn.AGGREGATE(15,6,((Data!$C$1:$C$816=X$6)/(Data!$C$1:$C$816=X$6))*ROW(Data!$C$1:$C$816),ROW(X142)-ROW(X$6)),1)),"")</f>
        <v/>
      </c>
      <c r="Y142" s="38"/>
      <c r="Z142" s="38" t="str" cm="1">
        <f t="array" ref="Z142">IFERROR(_xlfn.SINGLE(INDEX(Data!$A$1:U$816,_xlfn.AGGREGATE(15,6,((Data!$C$1:$C$816=Z$6)/(Data!$C$1:$C$816=Z$6))*ROW(Data!$C$1:$C$816),ROW(Z142)-ROW(Z$6)),1)),"")</f>
        <v/>
      </c>
    </row>
    <row r="143" spans="1:26" x14ac:dyDescent="0.35">
      <c r="A143" s="38"/>
      <c r="B143" s="38" t="str" cm="1">
        <f t="array" ref="B143">IFERROR(_xlfn.SINGLE(INDEX(Data!A$1:$A$816,_xlfn.AGGREGATE(15,6,((Data!$C$1:$C$816=B$6)/(Data!$C$1:$C$816=B$6))*ROW(Data!$C$1:$C$816),ROW(B143)-ROW(B$6)),1)),"")</f>
        <v/>
      </c>
      <c r="C143" s="38"/>
      <c r="D143" s="38" t="str" cm="1">
        <f t="array" ref="D143">IFERROR(_xlfn.SINGLE(INDEX(Data!$A$1:C$816,_xlfn.AGGREGATE(15,6,((Data!$C$1:$C$816=D$6)/(Data!$C$1:$C$816=D$6))*ROW(Data!$C$1:$C$816),ROW(D143)-ROW(D$6)),1)),"")</f>
        <v/>
      </c>
      <c r="E143" s="38"/>
      <c r="F143" s="38" t="str" cm="1">
        <f t="array" ref="F143">IFERROR(_xlfn.SINGLE(INDEX(Data!$A$1:E$816,_xlfn.AGGREGATE(15,6,((Data!$C$1:$C$816=F$6)/(Data!$C$1:$C$816=F$6))*ROW(Data!$C$1:$C$816),ROW(F143)-ROW(F$6)),1)),"")</f>
        <v/>
      </c>
      <c r="G143" s="38"/>
      <c r="H143" s="38" t="str" cm="1">
        <f t="array" ref="H143">IFERROR(_xlfn.SINGLE(INDEX(Data!$A$1:G$816,_xlfn.AGGREGATE(15,6,((Data!$C$1:$C$816=H$6)/(Data!$C$1:$C$816=H$6))*ROW(Data!$C$1:$C$816),ROW(H143)-ROW(H$6)),1)),"")</f>
        <v/>
      </c>
      <c r="I143" s="38"/>
      <c r="J143" s="38" t="str" cm="1">
        <f t="array" ref="J143">IFERROR(_xlfn.SINGLE(INDEX(Data!$A$1:W$816,_xlfn.AGGREGATE(15,6,((Data!$C$1:$C$816=J$6)/(Data!$C$1:$C$816=J$6))*ROW(Data!$C$1:$C$816),ROW(J143)-ROW(J$6)),1)),"")</f>
        <v/>
      </c>
      <c r="K143" s="38"/>
      <c r="L143" s="38" t="str" cm="1">
        <f t="array" ref="L143">IFERROR(_xlfn.SINGLE(INDEX(Data!$A$1:I$816,_xlfn.AGGREGATE(15,6,((Data!$C$1:$C$816=L$6)/(Data!$C$1:$C$816=L$6))*ROW(Data!$C$1:$C$816),ROW(L143)-ROW(L$6)),1)),"")</f>
        <v/>
      </c>
      <c r="M143" s="38"/>
      <c r="N143" s="38" t="str" cm="1">
        <f t="array" ref="N143">IFERROR(_xlfn.SINGLE(INDEX(Data!$A$1:Y$816,_xlfn.AGGREGATE(15,6,((Data!$C$1:$C$816=N$6)/(Data!$C$1:$C$816=N$6))*ROW(Data!$C$1:$C$816),ROW(N143)-ROW(N$6)),1)),"")</f>
        <v/>
      </c>
      <c r="O143" s="38"/>
      <c r="P143" s="38" t="str" cm="1">
        <f t="array" ref="P143">IFERROR(_xlfn.SINGLE(INDEX(Data!$A$1:L$816,_xlfn.AGGREGATE(15,6,((Data!$C$1:$C$816=P$6)/(Data!$C$1:$C$816=P$6))*ROW(Data!$C$1:$C$816),ROW(P143)-ROW(P$6)),1)),"")</f>
        <v/>
      </c>
      <c r="Q143" s="38"/>
      <c r="R143" s="38" t="str" cm="1">
        <f t="array" ref="R143">IFERROR(_xlfn.SINGLE(INDEX(Data!$A$1:M$816,_xlfn.AGGREGATE(15,6,((Data!$C$1:$C$816=R$6)/(Data!$C$1:$C$816=R$6))*ROW(Data!$C$1:$C$816),ROW(R143)-ROW(R$6)),1)),"")</f>
        <v/>
      </c>
      <c r="S143" s="38"/>
      <c r="T143" s="38" t="str" cm="1">
        <f t="array" ref="T143">IFERROR(_xlfn.SINGLE(INDEX(Data!$A$1:O$816,_xlfn.AGGREGATE(15,6,((Data!$C$1:$C$816=T$6)/(Data!$C$1:$C$816=T$6))*ROW(Data!$C$1:$C$816),ROW(T143)-ROW(T$6)),1)),"")</f>
        <v/>
      </c>
      <c r="U143" s="38"/>
      <c r="V143" s="38" t="str" cm="1">
        <f t="array" ref="V143">IFERROR(_xlfn.SINGLE(INDEX(Data!$A$1:Q$816,_xlfn.AGGREGATE(15,6,((Data!$C$1:$C$816=V$6)/(Data!$C$1:$C$816=V$6))*ROW(Data!$C$1:$C$816),ROW(V143)-ROW(V$6)),1)),"")</f>
        <v/>
      </c>
      <c r="W143" s="38"/>
      <c r="X143" s="38" t="str" cm="1">
        <f t="array" ref="X143">IFERROR(_xlfn.SINGLE(INDEX(Data!$A$1:S$816,_xlfn.AGGREGATE(15,6,((Data!$C$1:$C$816=X$6)/(Data!$C$1:$C$816=X$6))*ROW(Data!$C$1:$C$816),ROW(X143)-ROW(X$6)),1)),"")</f>
        <v/>
      </c>
      <c r="Y143" s="38"/>
      <c r="Z143" s="38" t="str" cm="1">
        <f t="array" ref="Z143">IFERROR(_xlfn.SINGLE(INDEX(Data!$A$1:U$816,_xlfn.AGGREGATE(15,6,((Data!$C$1:$C$816=Z$6)/(Data!$C$1:$C$816=Z$6))*ROW(Data!$C$1:$C$816),ROW(Z143)-ROW(Z$6)),1)),"")</f>
        <v/>
      </c>
    </row>
    <row r="144" spans="1:26" x14ac:dyDescent="0.35">
      <c r="A144" s="38"/>
      <c r="B144" s="38" t="str" cm="1">
        <f t="array" ref="B144">IFERROR(_xlfn.SINGLE(INDEX(Data!A$1:$A$816,_xlfn.AGGREGATE(15,6,((Data!$C$1:$C$816=B$6)/(Data!$C$1:$C$816=B$6))*ROW(Data!$C$1:$C$816),ROW(B144)-ROW(B$6)),1)),"")</f>
        <v/>
      </c>
      <c r="C144" s="38"/>
      <c r="D144" s="38" t="str" cm="1">
        <f t="array" ref="D144">IFERROR(_xlfn.SINGLE(INDEX(Data!$A$1:C$816,_xlfn.AGGREGATE(15,6,((Data!$C$1:$C$816=D$6)/(Data!$C$1:$C$816=D$6))*ROW(Data!$C$1:$C$816),ROW(D144)-ROW(D$6)),1)),"")</f>
        <v/>
      </c>
      <c r="E144" s="38"/>
      <c r="F144" s="38" t="str" cm="1">
        <f t="array" ref="F144">IFERROR(_xlfn.SINGLE(INDEX(Data!$A$1:E$816,_xlfn.AGGREGATE(15,6,((Data!$C$1:$C$816=F$6)/(Data!$C$1:$C$816=F$6))*ROW(Data!$C$1:$C$816),ROW(F144)-ROW(F$6)),1)),"")</f>
        <v/>
      </c>
      <c r="G144" s="38"/>
      <c r="H144" s="38" t="str" cm="1">
        <f t="array" ref="H144">IFERROR(_xlfn.SINGLE(INDEX(Data!$A$1:G$816,_xlfn.AGGREGATE(15,6,((Data!$C$1:$C$816=H$6)/(Data!$C$1:$C$816=H$6))*ROW(Data!$C$1:$C$816),ROW(H144)-ROW(H$6)),1)),"")</f>
        <v/>
      </c>
      <c r="I144" s="38"/>
      <c r="J144" s="38" t="str" cm="1">
        <f t="array" ref="J144">IFERROR(_xlfn.SINGLE(INDEX(Data!$A$1:W$816,_xlfn.AGGREGATE(15,6,((Data!$C$1:$C$816=J$6)/(Data!$C$1:$C$816=J$6))*ROW(Data!$C$1:$C$816),ROW(J144)-ROW(J$6)),1)),"")</f>
        <v/>
      </c>
      <c r="K144" s="38"/>
      <c r="L144" s="38" t="str" cm="1">
        <f t="array" ref="L144">IFERROR(_xlfn.SINGLE(INDEX(Data!$A$1:I$816,_xlfn.AGGREGATE(15,6,((Data!$C$1:$C$816=L$6)/(Data!$C$1:$C$816=L$6))*ROW(Data!$C$1:$C$816),ROW(L144)-ROW(L$6)),1)),"")</f>
        <v/>
      </c>
      <c r="M144" s="38"/>
      <c r="N144" s="38" t="str" cm="1">
        <f t="array" ref="N144">IFERROR(_xlfn.SINGLE(INDEX(Data!$A$1:Y$816,_xlfn.AGGREGATE(15,6,((Data!$C$1:$C$816=N$6)/(Data!$C$1:$C$816=N$6))*ROW(Data!$C$1:$C$816),ROW(N144)-ROW(N$6)),1)),"")</f>
        <v/>
      </c>
      <c r="O144" s="38"/>
      <c r="P144" s="38" t="str" cm="1">
        <f t="array" ref="P144">IFERROR(_xlfn.SINGLE(INDEX(Data!$A$1:L$816,_xlfn.AGGREGATE(15,6,((Data!$C$1:$C$816=P$6)/(Data!$C$1:$C$816=P$6))*ROW(Data!$C$1:$C$816),ROW(P144)-ROW(P$6)),1)),"")</f>
        <v/>
      </c>
      <c r="Q144" s="38"/>
      <c r="R144" s="38" t="str" cm="1">
        <f t="array" ref="R144">IFERROR(_xlfn.SINGLE(INDEX(Data!$A$1:M$816,_xlfn.AGGREGATE(15,6,((Data!$C$1:$C$816=R$6)/(Data!$C$1:$C$816=R$6))*ROW(Data!$C$1:$C$816),ROW(R144)-ROW(R$6)),1)),"")</f>
        <v/>
      </c>
      <c r="S144" s="38"/>
      <c r="T144" s="38" t="str" cm="1">
        <f t="array" ref="T144">IFERROR(_xlfn.SINGLE(INDEX(Data!$A$1:O$816,_xlfn.AGGREGATE(15,6,((Data!$C$1:$C$816=T$6)/(Data!$C$1:$C$816=T$6))*ROW(Data!$C$1:$C$816),ROW(T144)-ROW(T$6)),1)),"")</f>
        <v/>
      </c>
      <c r="U144" s="38"/>
      <c r="V144" s="38" t="str" cm="1">
        <f t="array" ref="V144">IFERROR(_xlfn.SINGLE(INDEX(Data!$A$1:Q$816,_xlfn.AGGREGATE(15,6,((Data!$C$1:$C$816=V$6)/(Data!$C$1:$C$816=V$6))*ROW(Data!$C$1:$C$816),ROW(V144)-ROW(V$6)),1)),"")</f>
        <v/>
      </c>
      <c r="W144" s="38"/>
      <c r="X144" s="38" t="str" cm="1">
        <f t="array" ref="X144">IFERROR(_xlfn.SINGLE(INDEX(Data!$A$1:S$816,_xlfn.AGGREGATE(15,6,((Data!$C$1:$C$816=X$6)/(Data!$C$1:$C$816=X$6))*ROW(Data!$C$1:$C$816),ROW(X144)-ROW(X$6)),1)),"")</f>
        <v/>
      </c>
      <c r="Y144" s="38"/>
      <c r="Z144" s="38" t="str" cm="1">
        <f t="array" ref="Z144">IFERROR(_xlfn.SINGLE(INDEX(Data!$A$1:U$816,_xlfn.AGGREGATE(15,6,((Data!$C$1:$C$816=Z$6)/(Data!$C$1:$C$816=Z$6))*ROW(Data!$C$1:$C$816),ROW(Z144)-ROW(Z$6)),1)),"")</f>
        <v/>
      </c>
    </row>
    <row r="145" spans="1:26" x14ac:dyDescent="0.35">
      <c r="A145" s="38"/>
      <c r="B145" s="38" t="str" cm="1">
        <f t="array" ref="B145">IFERROR(_xlfn.SINGLE(INDEX(Data!A$1:$A$816,_xlfn.AGGREGATE(15,6,((Data!$C$1:$C$816=B$6)/(Data!$C$1:$C$816=B$6))*ROW(Data!$C$1:$C$816),ROW(B145)-ROW(B$6)),1)),"")</f>
        <v/>
      </c>
      <c r="C145" s="38"/>
      <c r="D145" s="38" t="str" cm="1">
        <f t="array" ref="D145">IFERROR(_xlfn.SINGLE(INDEX(Data!$A$1:C$816,_xlfn.AGGREGATE(15,6,((Data!$C$1:$C$816=D$6)/(Data!$C$1:$C$816=D$6))*ROW(Data!$C$1:$C$816),ROW(D145)-ROW(D$6)),1)),"")</f>
        <v/>
      </c>
      <c r="E145" s="38"/>
      <c r="F145" s="38" t="str" cm="1">
        <f t="array" ref="F145">IFERROR(_xlfn.SINGLE(INDEX(Data!$A$1:E$816,_xlfn.AGGREGATE(15,6,((Data!$C$1:$C$816=F$6)/(Data!$C$1:$C$816=F$6))*ROW(Data!$C$1:$C$816),ROW(F145)-ROW(F$6)),1)),"")</f>
        <v/>
      </c>
      <c r="G145" s="38"/>
      <c r="H145" s="38" t="str" cm="1">
        <f t="array" ref="H145">IFERROR(_xlfn.SINGLE(INDEX(Data!$A$1:G$816,_xlfn.AGGREGATE(15,6,((Data!$C$1:$C$816=H$6)/(Data!$C$1:$C$816=H$6))*ROW(Data!$C$1:$C$816),ROW(H145)-ROW(H$6)),1)),"")</f>
        <v/>
      </c>
      <c r="I145" s="38"/>
      <c r="J145" s="38" t="str" cm="1">
        <f t="array" ref="J145">IFERROR(_xlfn.SINGLE(INDEX(Data!$A$1:W$816,_xlfn.AGGREGATE(15,6,((Data!$C$1:$C$816=J$6)/(Data!$C$1:$C$816=J$6))*ROW(Data!$C$1:$C$816),ROW(J145)-ROW(J$6)),1)),"")</f>
        <v/>
      </c>
      <c r="K145" s="38"/>
      <c r="L145" s="38" t="str" cm="1">
        <f t="array" ref="L145">IFERROR(_xlfn.SINGLE(INDEX(Data!$A$1:I$816,_xlfn.AGGREGATE(15,6,((Data!$C$1:$C$816=L$6)/(Data!$C$1:$C$816=L$6))*ROW(Data!$C$1:$C$816),ROW(L145)-ROW(L$6)),1)),"")</f>
        <v/>
      </c>
      <c r="M145" s="38"/>
      <c r="N145" s="38" t="str" cm="1">
        <f t="array" ref="N145">IFERROR(_xlfn.SINGLE(INDEX(Data!$A$1:Y$816,_xlfn.AGGREGATE(15,6,((Data!$C$1:$C$816=N$6)/(Data!$C$1:$C$816=N$6))*ROW(Data!$C$1:$C$816),ROW(N145)-ROW(N$6)),1)),"")</f>
        <v/>
      </c>
      <c r="O145" s="38"/>
      <c r="P145" s="38" t="str" cm="1">
        <f t="array" ref="P145">IFERROR(_xlfn.SINGLE(INDEX(Data!$A$1:L$816,_xlfn.AGGREGATE(15,6,((Data!$C$1:$C$816=P$6)/(Data!$C$1:$C$816=P$6))*ROW(Data!$C$1:$C$816),ROW(P145)-ROW(P$6)),1)),"")</f>
        <v/>
      </c>
      <c r="Q145" s="38"/>
      <c r="R145" s="38" t="str" cm="1">
        <f t="array" ref="R145">IFERROR(_xlfn.SINGLE(INDEX(Data!$A$1:M$816,_xlfn.AGGREGATE(15,6,((Data!$C$1:$C$816=R$6)/(Data!$C$1:$C$816=R$6))*ROW(Data!$C$1:$C$816),ROW(R145)-ROW(R$6)),1)),"")</f>
        <v/>
      </c>
      <c r="S145" s="38"/>
      <c r="T145" s="38" t="str" cm="1">
        <f t="array" ref="T145">IFERROR(_xlfn.SINGLE(INDEX(Data!$A$1:O$816,_xlfn.AGGREGATE(15,6,((Data!$C$1:$C$816=T$6)/(Data!$C$1:$C$816=T$6))*ROW(Data!$C$1:$C$816),ROW(T145)-ROW(T$6)),1)),"")</f>
        <v/>
      </c>
      <c r="U145" s="38"/>
      <c r="V145" s="38" t="str" cm="1">
        <f t="array" ref="V145">IFERROR(_xlfn.SINGLE(INDEX(Data!$A$1:Q$816,_xlfn.AGGREGATE(15,6,((Data!$C$1:$C$816=V$6)/(Data!$C$1:$C$816=V$6))*ROW(Data!$C$1:$C$816),ROW(V145)-ROW(V$6)),1)),"")</f>
        <v/>
      </c>
      <c r="W145" s="38"/>
      <c r="X145" s="38" t="str" cm="1">
        <f t="array" ref="X145">IFERROR(_xlfn.SINGLE(INDEX(Data!$A$1:S$816,_xlfn.AGGREGATE(15,6,((Data!$C$1:$C$816=X$6)/(Data!$C$1:$C$816=X$6))*ROW(Data!$C$1:$C$816),ROW(X145)-ROW(X$6)),1)),"")</f>
        <v/>
      </c>
      <c r="Y145" s="38"/>
      <c r="Z145" s="38" t="str" cm="1">
        <f t="array" ref="Z145">IFERROR(_xlfn.SINGLE(INDEX(Data!$A$1:U$816,_xlfn.AGGREGATE(15,6,((Data!$C$1:$C$816=Z$6)/(Data!$C$1:$C$816=Z$6))*ROW(Data!$C$1:$C$816),ROW(Z145)-ROW(Z$6)),1)),"")</f>
        <v/>
      </c>
    </row>
    <row r="146" spans="1:26" x14ac:dyDescent="0.35">
      <c r="A146" s="38"/>
      <c r="B146" s="38" t="str" cm="1">
        <f t="array" ref="B146">IFERROR(_xlfn.SINGLE(INDEX(Data!A$1:$A$816,_xlfn.AGGREGATE(15,6,((Data!$C$1:$C$816=B$6)/(Data!$C$1:$C$816=B$6))*ROW(Data!$C$1:$C$816),ROW(B146)-ROW(B$6)),1)),"")</f>
        <v/>
      </c>
      <c r="C146" s="38"/>
      <c r="D146" s="38" t="str" cm="1">
        <f t="array" ref="D146">IFERROR(_xlfn.SINGLE(INDEX(Data!$A$1:C$816,_xlfn.AGGREGATE(15,6,((Data!$C$1:$C$816=D$6)/(Data!$C$1:$C$816=D$6))*ROW(Data!$C$1:$C$816),ROW(D146)-ROW(D$6)),1)),"")</f>
        <v/>
      </c>
      <c r="E146" s="38"/>
      <c r="F146" s="38" t="str" cm="1">
        <f t="array" ref="F146">IFERROR(_xlfn.SINGLE(INDEX(Data!$A$1:E$816,_xlfn.AGGREGATE(15,6,((Data!$C$1:$C$816=F$6)/(Data!$C$1:$C$816=F$6))*ROW(Data!$C$1:$C$816),ROW(F146)-ROW(F$6)),1)),"")</f>
        <v/>
      </c>
      <c r="G146" s="38"/>
      <c r="H146" s="38" t="str" cm="1">
        <f t="array" ref="H146">IFERROR(_xlfn.SINGLE(INDEX(Data!$A$1:G$816,_xlfn.AGGREGATE(15,6,((Data!$C$1:$C$816=H$6)/(Data!$C$1:$C$816=H$6))*ROW(Data!$C$1:$C$816),ROW(H146)-ROW(H$6)),1)),"")</f>
        <v/>
      </c>
      <c r="I146" s="38"/>
      <c r="J146" s="38" t="str" cm="1">
        <f t="array" ref="J146">IFERROR(_xlfn.SINGLE(INDEX(Data!$A$1:W$816,_xlfn.AGGREGATE(15,6,((Data!$C$1:$C$816=J$6)/(Data!$C$1:$C$816=J$6))*ROW(Data!$C$1:$C$816),ROW(J146)-ROW(J$6)),1)),"")</f>
        <v/>
      </c>
      <c r="K146" s="38"/>
      <c r="L146" s="38" t="str" cm="1">
        <f t="array" ref="L146">IFERROR(_xlfn.SINGLE(INDEX(Data!$A$1:I$816,_xlfn.AGGREGATE(15,6,((Data!$C$1:$C$816=L$6)/(Data!$C$1:$C$816=L$6))*ROW(Data!$C$1:$C$816),ROW(L146)-ROW(L$6)),1)),"")</f>
        <v/>
      </c>
      <c r="M146" s="38"/>
      <c r="N146" s="38" t="str" cm="1">
        <f t="array" ref="N146">IFERROR(_xlfn.SINGLE(INDEX(Data!$A$1:Y$816,_xlfn.AGGREGATE(15,6,((Data!$C$1:$C$816=N$6)/(Data!$C$1:$C$816=N$6))*ROW(Data!$C$1:$C$816),ROW(N146)-ROW(N$6)),1)),"")</f>
        <v/>
      </c>
      <c r="O146" s="38"/>
      <c r="P146" s="38" t="str" cm="1">
        <f t="array" ref="P146">IFERROR(_xlfn.SINGLE(INDEX(Data!$A$1:L$816,_xlfn.AGGREGATE(15,6,((Data!$C$1:$C$816=P$6)/(Data!$C$1:$C$816=P$6))*ROW(Data!$C$1:$C$816),ROW(P146)-ROW(P$6)),1)),"")</f>
        <v/>
      </c>
      <c r="Q146" s="38"/>
      <c r="R146" s="38" t="str" cm="1">
        <f t="array" ref="R146">IFERROR(_xlfn.SINGLE(INDEX(Data!$A$1:M$816,_xlfn.AGGREGATE(15,6,((Data!$C$1:$C$816=R$6)/(Data!$C$1:$C$816=R$6))*ROW(Data!$C$1:$C$816),ROW(R146)-ROW(R$6)),1)),"")</f>
        <v/>
      </c>
      <c r="S146" s="38"/>
      <c r="T146" s="38" t="str" cm="1">
        <f t="array" ref="T146">IFERROR(_xlfn.SINGLE(INDEX(Data!$A$1:O$816,_xlfn.AGGREGATE(15,6,((Data!$C$1:$C$816=T$6)/(Data!$C$1:$C$816=T$6))*ROW(Data!$C$1:$C$816),ROW(T146)-ROW(T$6)),1)),"")</f>
        <v/>
      </c>
      <c r="U146" s="38"/>
      <c r="V146" s="38" t="str" cm="1">
        <f t="array" ref="V146">IFERROR(_xlfn.SINGLE(INDEX(Data!$A$1:Q$816,_xlfn.AGGREGATE(15,6,((Data!$C$1:$C$816=V$6)/(Data!$C$1:$C$816=V$6))*ROW(Data!$C$1:$C$816),ROW(V146)-ROW(V$6)),1)),"")</f>
        <v/>
      </c>
      <c r="W146" s="38"/>
      <c r="X146" s="38" t="str" cm="1">
        <f t="array" ref="X146">IFERROR(_xlfn.SINGLE(INDEX(Data!$A$1:S$816,_xlfn.AGGREGATE(15,6,((Data!$C$1:$C$816=X$6)/(Data!$C$1:$C$816=X$6))*ROW(Data!$C$1:$C$816),ROW(X146)-ROW(X$6)),1)),"")</f>
        <v/>
      </c>
      <c r="Y146" s="38"/>
      <c r="Z146" s="38" t="str" cm="1">
        <f t="array" ref="Z146">IFERROR(_xlfn.SINGLE(INDEX(Data!$A$1:U$816,_xlfn.AGGREGATE(15,6,((Data!$C$1:$C$816=Z$6)/(Data!$C$1:$C$816=Z$6))*ROW(Data!$C$1:$C$816),ROW(Z146)-ROW(Z$6)),1)),"")</f>
        <v/>
      </c>
    </row>
    <row r="147" spans="1:26" x14ac:dyDescent="0.35">
      <c r="A147" s="38"/>
      <c r="B147" s="38" t="str" cm="1">
        <f t="array" ref="B147">IFERROR(_xlfn.SINGLE(INDEX(Data!A$1:$A$816,_xlfn.AGGREGATE(15,6,((Data!$C$1:$C$816=B$6)/(Data!$C$1:$C$816=B$6))*ROW(Data!$C$1:$C$816),ROW(B147)-ROW(B$6)),1)),"")</f>
        <v/>
      </c>
      <c r="C147" s="38"/>
      <c r="D147" s="38" t="str" cm="1">
        <f t="array" ref="D147">IFERROR(_xlfn.SINGLE(INDEX(Data!$A$1:C$816,_xlfn.AGGREGATE(15,6,((Data!$C$1:$C$816=D$6)/(Data!$C$1:$C$816=D$6))*ROW(Data!$C$1:$C$816),ROW(D147)-ROW(D$6)),1)),"")</f>
        <v/>
      </c>
      <c r="E147" s="38"/>
      <c r="F147" s="38" t="str" cm="1">
        <f t="array" ref="F147">IFERROR(_xlfn.SINGLE(INDEX(Data!$A$1:E$816,_xlfn.AGGREGATE(15,6,((Data!$C$1:$C$816=F$6)/(Data!$C$1:$C$816=F$6))*ROW(Data!$C$1:$C$816),ROW(F147)-ROW(F$6)),1)),"")</f>
        <v/>
      </c>
      <c r="G147" s="38"/>
      <c r="H147" s="38" t="str" cm="1">
        <f t="array" ref="H147">IFERROR(_xlfn.SINGLE(INDEX(Data!$A$1:G$816,_xlfn.AGGREGATE(15,6,((Data!$C$1:$C$816=H$6)/(Data!$C$1:$C$816=H$6))*ROW(Data!$C$1:$C$816),ROW(H147)-ROW(H$6)),1)),"")</f>
        <v/>
      </c>
      <c r="I147" s="38"/>
      <c r="J147" s="38" t="str" cm="1">
        <f t="array" ref="J147">IFERROR(_xlfn.SINGLE(INDEX(Data!$A$1:W$816,_xlfn.AGGREGATE(15,6,((Data!$C$1:$C$816=J$6)/(Data!$C$1:$C$816=J$6))*ROW(Data!$C$1:$C$816),ROW(J147)-ROW(J$6)),1)),"")</f>
        <v/>
      </c>
      <c r="K147" s="38"/>
      <c r="L147" s="38" t="str" cm="1">
        <f t="array" ref="L147">IFERROR(_xlfn.SINGLE(INDEX(Data!$A$1:I$816,_xlfn.AGGREGATE(15,6,((Data!$C$1:$C$816=L$6)/(Data!$C$1:$C$816=L$6))*ROW(Data!$C$1:$C$816),ROW(L147)-ROW(L$6)),1)),"")</f>
        <v/>
      </c>
      <c r="M147" s="38"/>
      <c r="N147" s="38" t="str" cm="1">
        <f t="array" ref="N147">IFERROR(_xlfn.SINGLE(INDEX(Data!$A$1:Y$816,_xlfn.AGGREGATE(15,6,((Data!$C$1:$C$816=N$6)/(Data!$C$1:$C$816=N$6))*ROW(Data!$C$1:$C$816),ROW(N147)-ROW(N$6)),1)),"")</f>
        <v/>
      </c>
      <c r="O147" s="38"/>
      <c r="P147" s="38" t="str" cm="1">
        <f t="array" ref="P147">IFERROR(_xlfn.SINGLE(INDEX(Data!$A$1:L$816,_xlfn.AGGREGATE(15,6,((Data!$C$1:$C$816=P$6)/(Data!$C$1:$C$816=P$6))*ROW(Data!$C$1:$C$816),ROW(P147)-ROW(P$6)),1)),"")</f>
        <v/>
      </c>
      <c r="Q147" s="38"/>
      <c r="R147" s="38" t="str" cm="1">
        <f t="array" ref="R147">IFERROR(_xlfn.SINGLE(INDEX(Data!$A$1:M$816,_xlfn.AGGREGATE(15,6,((Data!$C$1:$C$816=R$6)/(Data!$C$1:$C$816=R$6))*ROW(Data!$C$1:$C$816),ROW(R147)-ROW(R$6)),1)),"")</f>
        <v/>
      </c>
      <c r="S147" s="38"/>
      <c r="T147" s="38" t="str" cm="1">
        <f t="array" ref="T147">IFERROR(_xlfn.SINGLE(INDEX(Data!$A$1:O$816,_xlfn.AGGREGATE(15,6,((Data!$C$1:$C$816=T$6)/(Data!$C$1:$C$816=T$6))*ROW(Data!$C$1:$C$816),ROW(T147)-ROW(T$6)),1)),"")</f>
        <v/>
      </c>
      <c r="U147" s="38"/>
      <c r="V147" s="38" t="str" cm="1">
        <f t="array" ref="V147">IFERROR(_xlfn.SINGLE(INDEX(Data!$A$1:Q$816,_xlfn.AGGREGATE(15,6,((Data!$C$1:$C$816=V$6)/(Data!$C$1:$C$816=V$6))*ROW(Data!$C$1:$C$816),ROW(V147)-ROW(V$6)),1)),"")</f>
        <v/>
      </c>
      <c r="W147" s="38"/>
      <c r="X147" s="38" t="str" cm="1">
        <f t="array" ref="X147">IFERROR(_xlfn.SINGLE(INDEX(Data!$A$1:S$816,_xlfn.AGGREGATE(15,6,((Data!$C$1:$C$816=X$6)/(Data!$C$1:$C$816=X$6))*ROW(Data!$C$1:$C$816),ROW(X147)-ROW(X$6)),1)),"")</f>
        <v/>
      </c>
      <c r="Y147" s="38"/>
      <c r="Z147" s="38" t="str" cm="1">
        <f t="array" ref="Z147">IFERROR(_xlfn.SINGLE(INDEX(Data!$A$1:U$816,_xlfn.AGGREGATE(15,6,((Data!$C$1:$C$816=Z$6)/(Data!$C$1:$C$816=Z$6))*ROW(Data!$C$1:$C$816),ROW(Z147)-ROW(Z$6)),1)),"")</f>
        <v/>
      </c>
    </row>
    <row r="148" spans="1:26" x14ac:dyDescent="0.35">
      <c r="A148" s="38"/>
      <c r="B148" s="38" t="str" cm="1">
        <f t="array" ref="B148">IFERROR(_xlfn.SINGLE(INDEX(Data!A$1:$A$816,_xlfn.AGGREGATE(15,6,((Data!$C$1:$C$816=B$6)/(Data!$C$1:$C$816=B$6))*ROW(Data!$C$1:$C$816),ROW(B148)-ROW(B$6)),1)),"")</f>
        <v/>
      </c>
      <c r="C148" s="38"/>
      <c r="D148" s="38" t="str" cm="1">
        <f t="array" ref="D148">IFERROR(_xlfn.SINGLE(INDEX(Data!$A$1:C$816,_xlfn.AGGREGATE(15,6,((Data!$C$1:$C$816=D$6)/(Data!$C$1:$C$816=D$6))*ROW(Data!$C$1:$C$816),ROW(D148)-ROW(D$6)),1)),"")</f>
        <v/>
      </c>
      <c r="E148" s="38"/>
      <c r="F148" s="38" t="str" cm="1">
        <f t="array" ref="F148">IFERROR(_xlfn.SINGLE(INDEX(Data!$A$1:E$816,_xlfn.AGGREGATE(15,6,((Data!$C$1:$C$816=F$6)/(Data!$C$1:$C$816=F$6))*ROW(Data!$C$1:$C$816),ROW(F148)-ROW(F$6)),1)),"")</f>
        <v/>
      </c>
      <c r="G148" s="38"/>
      <c r="H148" s="38" t="str" cm="1">
        <f t="array" ref="H148">IFERROR(_xlfn.SINGLE(INDEX(Data!$A$1:G$816,_xlfn.AGGREGATE(15,6,((Data!$C$1:$C$816=H$6)/(Data!$C$1:$C$816=H$6))*ROW(Data!$C$1:$C$816),ROW(H148)-ROW(H$6)),1)),"")</f>
        <v/>
      </c>
      <c r="I148" s="38"/>
      <c r="J148" s="38" t="str" cm="1">
        <f t="array" ref="J148">IFERROR(_xlfn.SINGLE(INDEX(Data!$A$1:W$816,_xlfn.AGGREGATE(15,6,((Data!$C$1:$C$816=J$6)/(Data!$C$1:$C$816=J$6))*ROW(Data!$C$1:$C$816),ROW(J148)-ROW(J$6)),1)),"")</f>
        <v/>
      </c>
      <c r="K148" s="38"/>
      <c r="L148" s="38" t="str" cm="1">
        <f t="array" ref="L148">IFERROR(_xlfn.SINGLE(INDEX(Data!$A$1:I$816,_xlfn.AGGREGATE(15,6,((Data!$C$1:$C$816=L$6)/(Data!$C$1:$C$816=L$6))*ROW(Data!$C$1:$C$816),ROW(L148)-ROW(L$6)),1)),"")</f>
        <v/>
      </c>
      <c r="M148" s="38"/>
      <c r="N148" s="38" t="str" cm="1">
        <f t="array" ref="N148">IFERROR(_xlfn.SINGLE(INDEX(Data!$A$1:Y$816,_xlfn.AGGREGATE(15,6,((Data!$C$1:$C$816=N$6)/(Data!$C$1:$C$816=N$6))*ROW(Data!$C$1:$C$816),ROW(N148)-ROW(N$6)),1)),"")</f>
        <v/>
      </c>
      <c r="O148" s="38"/>
      <c r="P148" s="38" t="str" cm="1">
        <f t="array" ref="P148">IFERROR(_xlfn.SINGLE(INDEX(Data!$A$1:L$816,_xlfn.AGGREGATE(15,6,((Data!$C$1:$C$816=P$6)/(Data!$C$1:$C$816=P$6))*ROW(Data!$C$1:$C$816),ROW(P148)-ROW(P$6)),1)),"")</f>
        <v/>
      </c>
      <c r="Q148" s="38"/>
      <c r="R148" s="38" t="str" cm="1">
        <f t="array" ref="R148">IFERROR(_xlfn.SINGLE(INDEX(Data!$A$1:M$816,_xlfn.AGGREGATE(15,6,((Data!$C$1:$C$816=R$6)/(Data!$C$1:$C$816=R$6))*ROW(Data!$C$1:$C$816),ROW(R148)-ROW(R$6)),1)),"")</f>
        <v/>
      </c>
      <c r="S148" s="38"/>
      <c r="T148" s="38" t="str" cm="1">
        <f t="array" ref="T148">IFERROR(_xlfn.SINGLE(INDEX(Data!$A$1:O$816,_xlfn.AGGREGATE(15,6,((Data!$C$1:$C$816=T$6)/(Data!$C$1:$C$816=T$6))*ROW(Data!$C$1:$C$816),ROW(T148)-ROW(T$6)),1)),"")</f>
        <v/>
      </c>
      <c r="U148" s="38"/>
      <c r="V148" s="38" t="str" cm="1">
        <f t="array" ref="V148">IFERROR(_xlfn.SINGLE(INDEX(Data!$A$1:Q$816,_xlfn.AGGREGATE(15,6,((Data!$C$1:$C$816=V$6)/(Data!$C$1:$C$816=V$6))*ROW(Data!$C$1:$C$816),ROW(V148)-ROW(V$6)),1)),"")</f>
        <v/>
      </c>
      <c r="W148" s="38"/>
      <c r="X148" s="38" t="str" cm="1">
        <f t="array" ref="X148">IFERROR(_xlfn.SINGLE(INDEX(Data!$A$1:S$816,_xlfn.AGGREGATE(15,6,((Data!$C$1:$C$816=X$6)/(Data!$C$1:$C$816=X$6))*ROW(Data!$C$1:$C$816),ROW(X148)-ROW(X$6)),1)),"")</f>
        <v/>
      </c>
      <c r="Y148" s="38"/>
      <c r="Z148" s="38" t="str" cm="1">
        <f t="array" ref="Z148">IFERROR(_xlfn.SINGLE(INDEX(Data!$A$1:U$816,_xlfn.AGGREGATE(15,6,((Data!$C$1:$C$816=Z$6)/(Data!$C$1:$C$816=Z$6))*ROW(Data!$C$1:$C$816),ROW(Z148)-ROW(Z$6)),1)),"")</f>
        <v/>
      </c>
    </row>
    <row r="149" spans="1:26" x14ac:dyDescent="0.35">
      <c r="A149" s="38"/>
      <c r="B149" s="38" t="str" cm="1">
        <f t="array" ref="B149">IFERROR(_xlfn.SINGLE(INDEX(Data!A$1:$A$816,_xlfn.AGGREGATE(15,6,((Data!$C$1:$C$816=B$6)/(Data!$C$1:$C$816=B$6))*ROW(Data!$C$1:$C$816),ROW(B149)-ROW(B$6)),1)),"")</f>
        <v/>
      </c>
      <c r="C149" s="38"/>
      <c r="D149" s="38" t="str" cm="1">
        <f t="array" ref="D149">IFERROR(_xlfn.SINGLE(INDEX(Data!$A$1:C$816,_xlfn.AGGREGATE(15,6,((Data!$C$1:$C$816=D$6)/(Data!$C$1:$C$816=D$6))*ROW(Data!$C$1:$C$816),ROW(D149)-ROW(D$6)),1)),"")</f>
        <v/>
      </c>
      <c r="E149" s="38"/>
      <c r="F149" s="38" t="str" cm="1">
        <f t="array" ref="F149">IFERROR(_xlfn.SINGLE(INDEX(Data!$A$1:E$816,_xlfn.AGGREGATE(15,6,((Data!$C$1:$C$816=F$6)/(Data!$C$1:$C$816=F$6))*ROW(Data!$C$1:$C$816),ROW(F149)-ROW(F$6)),1)),"")</f>
        <v/>
      </c>
      <c r="G149" s="38"/>
      <c r="H149" s="38" t="str" cm="1">
        <f t="array" ref="H149">IFERROR(_xlfn.SINGLE(INDEX(Data!$A$1:G$816,_xlfn.AGGREGATE(15,6,((Data!$C$1:$C$816=H$6)/(Data!$C$1:$C$816=H$6))*ROW(Data!$C$1:$C$816),ROW(H149)-ROW(H$6)),1)),"")</f>
        <v/>
      </c>
      <c r="I149" s="38"/>
      <c r="J149" s="38" t="str" cm="1">
        <f t="array" ref="J149">IFERROR(_xlfn.SINGLE(INDEX(Data!$A$1:W$816,_xlfn.AGGREGATE(15,6,((Data!$C$1:$C$816=J$6)/(Data!$C$1:$C$816=J$6))*ROW(Data!$C$1:$C$816),ROW(J149)-ROW(J$6)),1)),"")</f>
        <v/>
      </c>
      <c r="K149" s="38"/>
      <c r="L149" s="38" t="str" cm="1">
        <f t="array" ref="L149">IFERROR(_xlfn.SINGLE(INDEX(Data!$A$1:I$816,_xlfn.AGGREGATE(15,6,((Data!$C$1:$C$816=L$6)/(Data!$C$1:$C$816=L$6))*ROW(Data!$C$1:$C$816),ROW(L149)-ROW(L$6)),1)),"")</f>
        <v/>
      </c>
      <c r="M149" s="38"/>
      <c r="N149" s="38" t="str" cm="1">
        <f t="array" ref="N149">IFERROR(_xlfn.SINGLE(INDEX(Data!$A$1:Y$816,_xlfn.AGGREGATE(15,6,((Data!$C$1:$C$816=N$6)/(Data!$C$1:$C$816=N$6))*ROW(Data!$C$1:$C$816),ROW(N149)-ROW(N$6)),1)),"")</f>
        <v/>
      </c>
      <c r="O149" s="38"/>
      <c r="P149" s="38" t="str" cm="1">
        <f t="array" ref="P149">IFERROR(_xlfn.SINGLE(INDEX(Data!$A$1:L$816,_xlfn.AGGREGATE(15,6,((Data!$C$1:$C$816=P$6)/(Data!$C$1:$C$816=P$6))*ROW(Data!$C$1:$C$816),ROW(P149)-ROW(P$6)),1)),"")</f>
        <v/>
      </c>
      <c r="Q149" s="38"/>
      <c r="R149" s="38" t="str" cm="1">
        <f t="array" ref="R149">IFERROR(_xlfn.SINGLE(INDEX(Data!$A$1:M$816,_xlfn.AGGREGATE(15,6,((Data!$C$1:$C$816=R$6)/(Data!$C$1:$C$816=R$6))*ROW(Data!$C$1:$C$816),ROW(R149)-ROW(R$6)),1)),"")</f>
        <v/>
      </c>
      <c r="S149" s="38"/>
      <c r="T149" s="38" t="str" cm="1">
        <f t="array" ref="T149">IFERROR(_xlfn.SINGLE(INDEX(Data!$A$1:O$816,_xlfn.AGGREGATE(15,6,((Data!$C$1:$C$816=T$6)/(Data!$C$1:$C$816=T$6))*ROW(Data!$C$1:$C$816),ROW(T149)-ROW(T$6)),1)),"")</f>
        <v/>
      </c>
      <c r="U149" s="38"/>
      <c r="V149" s="38" t="str" cm="1">
        <f t="array" ref="V149">IFERROR(_xlfn.SINGLE(INDEX(Data!$A$1:Q$816,_xlfn.AGGREGATE(15,6,((Data!$C$1:$C$816=V$6)/(Data!$C$1:$C$816=V$6))*ROW(Data!$C$1:$C$816),ROW(V149)-ROW(V$6)),1)),"")</f>
        <v/>
      </c>
      <c r="W149" s="38"/>
      <c r="X149" s="38" t="str" cm="1">
        <f t="array" ref="X149">IFERROR(_xlfn.SINGLE(INDEX(Data!$A$1:S$816,_xlfn.AGGREGATE(15,6,((Data!$C$1:$C$816=X$6)/(Data!$C$1:$C$816=X$6))*ROW(Data!$C$1:$C$816),ROW(X149)-ROW(X$6)),1)),"")</f>
        <v/>
      </c>
      <c r="Y149" s="38"/>
      <c r="Z149" s="38" t="str" cm="1">
        <f t="array" ref="Z149">IFERROR(_xlfn.SINGLE(INDEX(Data!$A$1:U$816,_xlfn.AGGREGATE(15,6,((Data!$C$1:$C$816=Z$6)/(Data!$C$1:$C$816=Z$6))*ROW(Data!$C$1:$C$816),ROW(Z149)-ROW(Z$6)),1)),"")</f>
        <v/>
      </c>
    </row>
    <row r="150" spans="1:26" x14ac:dyDescent="0.35">
      <c r="A150" s="38"/>
      <c r="B150" s="38" t="str" cm="1">
        <f t="array" ref="B150">IFERROR(_xlfn.SINGLE(INDEX(Data!A$1:$A$816,_xlfn.AGGREGATE(15,6,((Data!$C$1:$C$816=B$6)/(Data!$C$1:$C$816=B$6))*ROW(Data!$C$1:$C$816),ROW(B150)-ROW(B$6)),1)),"")</f>
        <v/>
      </c>
      <c r="C150" s="38"/>
      <c r="D150" s="38" t="str" cm="1">
        <f t="array" ref="D150">IFERROR(_xlfn.SINGLE(INDEX(Data!$A$1:C$816,_xlfn.AGGREGATE(15,6,((Data!$C$1:$C$816=D$6)/(Data!$C$1:$C$816=D$6))*ROW(Data!$C$1:$C$816),ROW(D150)-ROW(D$6)),1)),"")</f>
        <v/>
      </c>
      <c r="E150" s="38"/>
      <c r="F150" s="38" t="str" cm="1">
        <f t="array" ref="F150">IFERROR(_xlfn.SINGLE(INDEX(Data!$A$1:E$816,_xlfn.AGGREGATE(15,6,((Data!$C$1:$C$816=F$6)/(Data!$C$1:$C$816=F$6))*ROW(Data!$C$1:$C$816),ROW(F150)-ROW(F$6)),1)),"")</f>
        <v/>
      </c>
      <c r="G150" s="38"/>
      <c r="H150" s="38" t="str" cm="1">
        <f t="array" ref="H150">IFERROR(_xlfn.SINGLE(INDEX(Data!$A$1:G$816,_xlfn.AGGREGATE(15,6,((Data!$C$1:$C$816=H$6)/(Data!$C$1:$C$816=H$6))*ROW(Data!$C$1:$C$816),ROW(H150)-ROW(H$6)),1)),"")</f>
        <v/>
      </c>
      <c r="I150" s="38"/>
      <c r="J150" s="38" t="str" cm="1">
        <f t="array" ref="J150">IFERROR(_xlfn.SINGLE(INDEX(Data!$A$1:W$816,_xlfn.AGGREGATE(15,6,((Data!$C$1:$C$816=J$6)/(Data!$C$1:$C$816=J$6))*ROW(Data!$C$1:$C$816),ROW(J150)-ROW(J$6)),1)),"")</f>
        <v/>
      </c>
      <c r="K150" s="38"/>
      <c r="L150" s="38" t="str" cm="1">
        <f t="array" ref="L150">IFERROR(_xlfn.SINGLE(INDEX(Data!$A$1:I$816,_xlfn.AGGREGATE(15,6,((Data!$C$1:$C$816=L$6)/(Data!$C$1:$C$816=L$6))*ROW(Data!$C$1:$C$816),ROW(L150)-ROW(L$6)),1)),"")</f>
        <v/>
      </c>
      <c r="M150" s="38"/>
      <c r="N150" s="38" t="str" cm="1">
        <f t="array" ref="N150">IFERROR(_xlfn.SINGLE(INDEX(Data!$A$1:Y$816,_xlfn.AGGREGATE(15,6,((Data!$C$1:$C$816=N$6)/(Data!$C$1:$C$816=N$6))*ROW(Data!$C$1:$C$816),ROW(N150)-ROW(N$6)),1)),"")</f>
        <v/>
      </c>
      <c r="O150" s="38"/>
      <c r="P150" s="38" t="str" cm="1">
        <f t="array" ref="P150">IFERROR(_xlfn.SINGLE(INDEX(Data!$A$1:L$816,_xlfn.AGGREGATE(15,6,((Data!$C$1:$C$816=P$6)/(Data!$C$1:$C$816=P$6))*ROW(Data!$C$1:$C$816),ROW(P150)-ROW(P$6)),1)),"")</f>
        <v/>
      </c>
      <c r="Q150" s="38"/>
      <c r="R150" s="38" t="str" cm="1">
        <f t="array" ref="R150">IFERROR(_xlfn.SINGLE(INDEX(Data!$A$1:M$816,_xlfn.AGGREGATE(15,6,((Data!$C$1:$C$816=R$6)/(Data!$C$1:$C$816=R$6))*ROW(Data!$C$1:$C$816),ROW(R150)-ROW(R$6)),1)),"")</f>
        <v/>
      </c>
      <c r="S150" s="38"/>
      <c r="T150" s="38" t="str" cm="1">
        <f t="array" ref="T150">IFERROR(_xlfn.SINGLE(INDEX(Data!$A$1:O$816,_xlfn.AGGREGATE(15,6,((Data!$C$1:$C$816=T$6)/(Data!$C$1:$C$816=T$6))*ROW(Data!$C$1:$C$816),ROW(T150)-ROW(T$6)),1)),"")</f>
        <v/>
      </c>
      <c r="U150" s="38"/>
      <c r="V150" s="38" t="str" cm="1">
        <f t="array" ref="V150">IFERROR(_xlfn.SINGLE(INDEX(Data!$A$1:Q$816,_xlfn.AGGREGATE(15,6,((Data!$C$1:$C$816=V$6)/(Data!$C$1:$C$816=V$6))*ROW(Data!$C$1:$C$816),ROW(V150)-ROW(V$6)),1)),"")</f>
        <v/>
      </c>
      <c r="W150" s="38"/>
      <c r="X150" s="38" t="str" cm="1">
        <f t="array" ref="X150">IFERROR(_xlfn.SINGLE(INDEX(Data!$A$1:S$816,_xlfn.AGGREGATE(15,6,((Data!$C$1:$C$816=X$6)/(Data!$C$1:$C$816=X$6))*ROW(Data!$C$1:$C$816),ROW(X150)-ROW(X$6)),1)),"")</f>
        <v/>
      </c>
      <c r="Y150" s="38"/>
      <c r="Z150" s="38" t="str" cm="1">
        <f t="array" ref="Z150">IFERROR(_xlfn.SINGLE(INDEX(Data!$A$1:U$816,_xlfn.AGGREGATE(15,6,((Data!$C$1:$C$816=Z$6)/(Data!$C$1:$C$816=Z$6))*ROW(Data!$C$1:$C$816),ROW(Z150)-ROW(Z$6)),1)),"")</f>
        <v/>
      </c>
    </row>
    <row r="151" spans="1:26" x14ac:dyDescent="0.35">
      <c r="A151" s="38"/>
      <c r="B151" s="38" t="str" cm="1">
        <f t="array" ref="B151">IFERROR(_xlfn.SINGLE(INDEX(Data!A$1:$A$816,_xlfn.AGGREGATE(15,6,((Data!$C$1:$C$816=B$6)/(Data!$C$1:$C$816=B$6))*ROW(Data!$C$1:$C$816),ROW(B151)-ROW(B$6)),1)),"")</f>
        <v/>
      </c>
      <c r="C151" s="38"/>
      <c r="D151" s="38" t="str" cm="1">
        <f t="array" ref="D151">IFERROR(_xlfn.SINGLE(INDEX(Data!$A$1:C$816,_xlfn.AGGREGATE(15,6,((Data!$C$1:$C$816=D$6)/(Data!$C$1:$C$816=D$6))*ROW(Data!$C$1:$C$816),ROW(D151)-ROW(D$6)),1)),"")</f>
        <v/>
      </c>
      <c r="E151" s="38"/>
      <c r="F151" s="38" t="str" cm="1">
        <f t="array" ref="F151">IFERROR(_xlfn.SINGLE(INDEX(Data!$A$1:E$816,_xlfn.AGGREGATE(15,6,((Data!$C$1:$C$816=F$6)/(Data!$C$1:$C$816=F$6))*ROW(Data!$C$1:$C$816),ROW(F151)-ROW(F$6)),1)),"")</f>
        <v/>
      </c>
      <c r="G151" s="38"/>
      <c r="H151" s="38" t="str" cm="1">
        <f t="array" ref="H151">IFERROR(_xlfn.SINGLE(INDEX(Data!$A$1:G$816,_xlfn.AGGREGATE(15,6,((Data!$C$1:$C$816=H$6)/(Data!$C$1:$C$816=H$6))*ROW(Data!$C$1:$C$816),ROW(H151)-ROW(H$6)),1)),"")</f>
        <v/>
      </c>
      <c r="I151" s="38"/>
      <c r="J151" s="38" t="str" cm="1">
        <f t="array" ref="J151">IFERROR(_xlfn.SINGLE(INDEX(Data!$A$1:W$816,_xlfn.AGGREGATE(15,6,((Data!$C$1:$C$816=J$6)/(Data!$C$1:$C$816=J$6))*ROW(Data!$C$1:$C$816),ROW(J151)-ROW(J$6)),1)),"")</f>
        <v/>
      </c>
      <c r="K151" s="38"/>
      <c r="L151" s="38" t="str" cm="1">
        <f t="array" ref="L151">IFERROR(_xlfn.SINGLE(INDEX(Data!$A$1:I$816,_xlfn.AGGREGATE(15,6,((Data!$C$1:$C$816=L$6)/(Data!$C$1:$C$816=L$6))*ROW(Data!$C$1:$C$816),ROW(L151)-ROW(L$6)),1)),"")</f>
        <v/>
      </c>
      <c r="M151" s="38"/>
      <c r="N151" s="38" t="str" cm="1">
        <f t="array" ref="N151">IFERROR(_xlfn.SINGLE(INDEX(Data!$A$1:Y$816,_xlfn.AGGREGATE(15,6,((Data!$C$1:$C$816=N$6)/(Data!$C$1:$C$816=N$6))*ROW(Data!$C$1:$C$816),ROW(N151)-ROW(N$6)),1)),"")</f>
        <v/>
      </c>
      <c r="O151" s="38"/>
      <c r="P151" s="38" t="str" cm="1">
        <f t="array" ref="P151">IFERROR(_xlfn.SINGLE(INDEX(Data!$A$1:L$816,_xlfn.AGGREGATE(15,6,((Data!$C$1:$C$816=P$6)/(Data!$C$1:$C$816=P$6))*ROW(Data!$C$1:$C$816),ROW(P151)-ROW(P$6)),1)),"")</f>
        <v/>
      </c>
      <c r="Q151" s="38"/>
      <c r="R151" s="38" t="str" cm="1">
        <f t="array" ref="R151">IFERROR(_xlfn.SINGLE(INDEX(Data!$A$1:M$816,_xlfn.AGGREGATE(15,6,((Data!$C$1:$C$816=R$6)/(Data!$C$1:$C$816=R$6))*ROW(Data!$C$1:$C$816),ROW(R151)-ROW(R$6)),1)),"")</f>
        <v/>
      </c>
      <c r="S151" s="38"/>
      <c r="T151" s="38" t="str" cm="1">
        <f t="array" ref="T151">IFERROR(_xlfn.SINGLE(INDEX(Data!$A$1:O$816,_xlfn.AGGREGATE(15,6,((Data!$C$1:$C$816=T$6)/(Data!$C$1:$C$816=T$6))*ROW(Data!$C$1:$C$816),ROW(T151)-ROW(T$6)),1)),"")</f>
        <v/>
      </c>
      <c r="U151" s="38"/>
      <c r="V151" s="38" t="str" cm="1">
        <f t="array" ref="V151">IFERROR(_xlfn.SINGLE(INDEX(Data!$A$1:Q$816,_xlfn.AGGREGATE(15,6,((Data!$C$1:$C$816=V$6)/(Data!$C$1:$C$816=V$6))*ROW(Data!$C$1:$C$816),ROW(V151)-ROW(V$6)),1)),"")</f>
        <v/>
      </c>
      <c r="W151" s="38"/>
      <c r="X151" s="38" t="str" cm="1">
        <f t="array" ref="X151">IFERROR(_xlfn.SINGLE(INDEX(Data!$A$1:S$816,_xlfn.AGGREGATE(15,6,((Data!$C$1:$C$816=X$6)/(Data!$C$1:$C$816=X$6))*ROW(Data!$C$1:$C$816),ROW(X151)-ROW(X$6)),1)),"")</f>
        <v/>
      </c>
      <c r="Y151" s="38"/>
      <c r="Z151" s="38" t="str" cm="1">
        <f t="array" ref="Z151">IFERROR(_xlfn.SINGLE(INDEX(Data!$A$1:U$816,_xlfn.AGGREGATE(15,6,((Data!$C$1:$C$816=Z$6)/(Data!$C$1:$C$816=Z$6))*ROW(Data!$C$1:$C$816),ROW(Z151)-ROW(Z$6)),1)),"")</f>
        <v/>
      </c>
    </row>
    <row r="152" spans="1:26" x14ac:dyDescent="0.35">
      <c r="A152" s="38"/>
      <c r="B152" s="38" t="str" cm="1">
        <f t="array" ref="B152">IFERROR(_xlfn.SINGLE(INDEX(Data!A$1:$A$816,_xlfn.AGGREGATE(15,6,((Data!$C$1:$C$816=B$6)/(Data!$C$1:$C$816=B$6))*ROW(Data!$C$1:$C$816),ROW(B152)-ROW(B$6)),1)),"")</f>
        <v/>
      </c>
      <c r="C152" s="38"/>
      <c r="D152" s="38" t="str" cm="1">
        <f t="array" ref="D152">IFERROR(_xlfn.SINGLE(INDEX(Data!$A$1:C$816,_xlfn.AGGREGATE(15,6,((Data!$C$1:$C$816=D$6)/(Data!$C$1:$C$816=D$6))*ROW(Data!$C$1:$C$816),ROW(D152)-ROW(D$6)),1)),"")</f>
        <v/>
      </c>
      <c r="E152" s="38"/>
      <c r="F152" s="38" t="str" cm="1">
        <f t="array" ref="F152">IFERROR(_xlfn.SINGLE(INDEX(Data!$A$1:E$816,_xlfn.AGGREGATE(15,6,((Data!$C$1:$C$816=F$6)/(Data!$C$1:$C$816=F$6))*ROW(Data!$C$1:$C$816),ROW(F152)-ROW(F$6)),1)),"")</f>
        <v/>
      </c>
      <c r="G152" s="38"/>
      <c r="H152" s="38" t="str" cm="1">
        <f t="array" ref="H152">IFERROR(_xlfn.SINGLE(INDEX(Data!$A$1:G$816,_xlfn.AGGREGATE(15,6,((Data!$C$1:$C$816=H$6)/(Data!$C$1:$C$816=H$6))*ROW(Data!$C$1:$C$816),ROW(H152)-ROW(H$6)),1)),"")</f>
        <v/>
      </c>
      <c r="I152" s="38"/>
      <c r="J152" s="38" t="str" cm="1">
        <f t="array" ref="J152">IFERROR(_xlfn.SINGLE(INDEX(Data!$A$1:W$816,_xlfn.AGGREGATE(15,6,((Data!$C$1:$C$816=J$6)/(Data!$C$1:$C$816=J$6))*ROW(Data!$C$1:$C$816),ROW(J152)-ROW(J$6)),1)),"")</f>
        <v/>
      </c>
      <c r="K152" s="38"/>
      <c r="L152" s="38" t="str" cm="1">
        <f t="array" ref="L152">IFERROR(_xlfn.SINGLE(INDEX(Data!$A$1:I$816,_xlfn.AGGREGATE(15,6,((Data!$C$1:$C$816=L$6)/(Data!$C$1:$C$816=L$6))*ROW(Data!$C$1:$C$816),ROW(L152)-ROW(L$6)),1)),"")</f>
        <v/>
      </c>
      <c r="M152" s="38"/>
      <c r="N152" s="38" t="str" cm="1">
        <f t="array" ref="N152">IFERROR(_xlfn.SINGLE(INDEX(Data!$A$1:Y$816,_xlfn.AGGREGATE(15,6,((Data!$C$1:$C$816=N$6)/(Data!$C$1:$C$816=N$6))*ROW(Data!$C$1:$C$816),ROW(N152)-ROW(N$6)),1)),"")</f>
        <v/>
      </c>
      <c r="O152" s="38"/>
      <c r="P152" s="38" t="str" cm="1">
        <f t="array" ref="P152">IFERROR(_xlfn.SINGLE(INDEX(Data!$A$1:L$816,_xlfn.AGGREGATE(15,6,((Data!$C$1:$C$816=P$6)/(Data!$C$1:$C$816=P$6))*ROW(Data!$C$1:$C$816),ROW(P152)-ROW(P$6)),1)),"")</f>
        <v/>
      </c>
      <c r="Q152" s="38"/>
      <c r="R152" s="38" t="str" cm="1">
        <f t="array" ref="R152">IFERROR(_xlfn.SINGLE(INDEX(Data!$A$1:M$816,_xlfn.AGGREGATE(15,6,((Data!$C$1:$C$816=R$6)/(Data!$C$1:$C$816=R$6))*ROW(Data!$C$1:$C$816),ROW(R152)-ROW(R$6)),1)),"")</f>
        <v/>
      </c>
      <c r="S152" s="38"/>
      <c r="T152" s="38" t="str" cm="1">
        <f t="array" ref="T152">IFERROR(_xlfn.SINGLE(INDEX(Data!$A$1:O$816,_xlfn.AGGREGATE(15,6,((Data!$C$1:$C$816=T$6)/(Data!$C$1:$C$816=T$6))*ROW(Data!$C$1:$C$816),ROW(T152)-ROW(T$6)),1)),"")</f>
        <v/>
      </c>
      <c r="U152" s="38"/>
      <c r="V152" s="38" t="str" cm="1">
        <f t="array" ref="V152">IFERROR(_xlfn.SINGLE(INDEX(Data!$A$1:Q$816,_xlfn.AGGREGATE(15,6,((Data!$C$1:$C$816=V$6)/(Data!$C$1:$C$816=V$6))*ROW(Data!$C$1:$C$816),ROW(V152)-ROW(V$6)),1)),"")</f>
        <v/>
      </c>
      <c r="W152" s="38"/>
      <c r="X152" s="38" t="str" cm="1">
        <f t="array" ref="X152">IFERROR(_xlfn.SINGLE(INDEX(Data!$A$1:S$816,_xlfn.AGGREGATE(15,6,((Data!$C$1:$C$816=X$6)/(Data!$C$1:$C$816=X$6))*ROW(Data!$C$1:$C$816),ROW(X152)-ROW(X$6)),1)),"")</f>
        <v/>
      </c>
      <c r="Y152" s="38"/>
      <c r="Z152" s="38" t="str" cm="1">
        <f t="array" ref="Z152">IFERROR(_xlfn.SINGLE(INDEX(Data!$A$1:U$816,_xlfn.AGGREGATE(15,6,((Data!$C$1:$C$816=Z$6)/(Data!$C$1:$C$816=Z$6))*ROW(Data!$C$1:$C$816),ROW(Z152)-ROW(Z$6)),1)),"")</f>
        <v/>
      </c>
    </row>
    <row r="153" spans="1:26" x14ac:dyDescent="0.35">
      <c r="A153" s="38"/>
      <c r="B153" s="38" t="str" cm="1">
        <f t="array" ref="B153">IFERROR(_xlfn.SINGLE(INDEX(Data!A$1:$A$816,_xlfn.AGGREGATE(15,6,((Data!$C$1:$C$816=B$6)/(Data!$C$1:$C$816=B$6))*ROW(Data!$C$1:$C$816),ROW(B153)-ROW(B$6)),1)),"")</f>
        <v/>
      </c>
      <c r="C153" s="38"/>
      <c r="D153" s="38" t="str" cm="1">
        <f t="array" ref="D153">IFERROR(_xlfn.SINGLE(INDEX(Data!$A$1:C$816,_xlfn.AGGREGATE(15,6,((Data!$C$1:$C$816=D$6)/(Data!$C$1:$C$816=D$6))*ROW(Data!$C$1:$C$816),ROW(D153)-ROW(D$6)),1)),"")</f>
        <v/>
      </c>
      <c r="E153" s="38"/>
      <c r="F153" s="38" t="str" cm="1">
        <f t="array" ref="F153">IFERROR(_xlfn.SINGLE(INDEX(Data!$A$1:E$816,_xlfn.AGGREGATE(15,6,((Data!$C$1:$C$816=F$6)/(Data!$C$1:$C$816=F$6))*ROW(Data!$C$1:$C$816),ROW(F153)-ROW(F$6)),1)),"")</f>
        <v/>
      </c>
      <c r="G153" s="38"/>
      <c r="H153" s="38" t="str" cm="1">
        <f t="array" ref="H153">IFERROR(_xlfn.SINGLE(INDEX(Data!$A$1:G$816,_xlfn.AGGREGATE(15,6,((Data!$C$1:$C$816=H$6)/(Data!$C$1:$C$816=H$6))*ROW(Data!$C$1:$C$816),ROW(H153)-ROW(H$6)),1)),"")</f>
        <v/>
      </c>
      <c r="I153" s="38"/>
      <c r="J153" s="38" t="str" cm="1">
        <f t="array" ref="J153">IFERROR(_xlfn.SINGLE(INDEX(Data!$A$1:W$816,_xlfn.AGGREGATE(15,6,((Data!$C$1:$C$816=J$6)/(Data!$C$1:$C$816=J$6))*ROW(Data!$C$1:$C$816),ROW(J153)-ROW(J$6)),1)),"")</f>
        <v/>
      </c>
      <c r="K153" s="38"/>
      <c r="L153" s="38" t="str" cm="1">
        <f t="array" ref="L153">IFERROR(_xlfn.SINGLE(INDEX(Data!$A$1:I$816,_xlfn.AGGREGATE(15,6,((Data!$C$1:$C$816=L$6)/(Data!$C$1:$C$816=L$6))*ROW(Data!$C$1:$C$816),ROW(L153)-ROW(L$6)),1)),"")</f>
        <v/>
      </c>
      <c r="M153" s="38"/>
      <c r="N153" s="38" t="str" cm="1">
        <f t="array" ref="N153">IFERROR(_xlfn.SINGLE(INDEX(Data!$A$1:Y$816,_xlfn.AGGREGATE(15,6,((Data!$C$1:$C$816=N$6)/(Data!$C$1:$C$816=N$6))*ROW(Data!$C$1:$C$816),ROW(N153)-ROW(N$6)),1)),"")</f>
        <v/>
      </c>
      <c r="O153" s="38"/>
      <c r="P153" s="38" t="str" cm="1">
        <f t="array" ref="P153">IFERROR(_xlfn.SINGLE(INDEX(Data!$A$1:L$816,_xlfn.AGGREGATE(15,6,((Data!$C$1:$C$816=P$6)/(Data!$C$1:$C$816=P$6))*ROW(Data!$C$1:$C$816),ROW(P153)-ROW(P$6)),1)),"")</f>
        <v/>
      </c>
      <c r="Q153" s="38"/>
      <c r="R153" s="38" t="str" cm="1">
        <f t="array" ref="R153">IFERROR(_xlfn.SINGLE(INDEX(Data!$A$1:M$816,_xlfn.AGGREGATE(15,6,((Data!$C$1:$C$816=R$6)/(Data!$C$1:$C$816=R$6))*ROW(Data!$C$1:$C$816),ROW(R153)-ROW(R$6)),1)),"")</f>
        <v/>
      </c>
      <c r="S153" s="38"/>
      <c r="T153" s="38" t="str" cm="1">
        <f t="array" ref="T153">IFERROR(_xlfn.SINGLE(INDEX(Data!$A$1:O$816,_xlfn.AGGREGATE(15,6,((Data!$C$1:$C$816=T$6)/(Data!$C$1:$C$816=T$6))*ROW(Data!$C$1:$C$816),ROW(T153)-ROW(T$6)),1)),"")</f>
        <v/>
      </c>
      <c r="U153" s="38"/>
      <c r="V153" s="38" t="str" cm="1">
        <f t="array" ref="V153">IFERROR(_xlfn.SINGLE(INDEX(Data!$A$1:Q$816,_xlfn.AGGREGATE(15,6,((Data!$C$1:$C$816=V$6)/(Data!$C$1:$C$816=V$6))*ROW(Data!$C$1:$C$816),ROW(V153)-ROW(V$6)),1)),"")</f>
        <v/>
      </c>
      <c r="W153" s="38"/>
      <c r="X153" s="38" t="str" cm="1">
        <f t="array" ref="X153">IFERROR(_xlfn.SINGLE(INDEX(Data!$A$1:S$816,_xlfn.AGGREGATE(15,6,((Data!$C$1:$C$816=X$6)/(Data!$C$1:$C$816=X$6))*ROW(Data!$C$1:$C$816),ROW(X153)-ROW(X$6)),1)),"")</f>
        <v/>
      </c>
      <c r="Y153" s="38"/>
      <c r="Z153" s="38" t="str" cm="1">
        <f t="array" ref="Z153">IFERROR(_xlfn.SINGLE(INDEX(Data!$A$1:U$816,_xlfn.AGGREGATE(15,6,((Data!$C$1:$C$816=Z$6)/(Data!$C$1:$C$816=Z$6))*ROW(Data!$C$1:$C$816),ROW(Z153)-ROW(Z$6)),1)),"")</f>
        <v/>
      </c>
    </row>
    <row r="154" spans="1:26" x14ac:dyDescent="0.35">
      <c r="A154" s="38"/>
      <c r="B154" s="38" t="str" cm="1">
        <f t="array" ref="B154">IFERROR(_xlfn.SINGLE(INDEX(Data!A$1:$A$816,_xlfn.AGGREGATE(15,6,((Data!$C$1:$C$816=B$6)/(Data!$C$1:$C$816=B$6))*ROW(Data!$C$1:$C$816),ROW(B154)-ROW(B$6)),1)),"")</f>
        <v/>
      </c>
      <c r="C154" s="38"/>
      <c r="D154" s="38" t="str" cm="1">
        <f t="array" ref="D154">IFERROR(_xlfn.SINGLE(INDEX(Data!$A$1:C$816,_xlfn.AGGREGATE(15,6,((Data!$C$1:$C$816=D$6)/(Data!$C$1:$C$816=D$6))*ROW(Data!$C$1:$C$816),ROW(D154)-ROW(D$6)),1)),"")</f>
        <v/>
      </c>
      <c r="E154" s="38"/>
      <c r="F154" s="38" t="str" cm="1">
        <f t="array" ref="F154">IFERROR(_xlfn.SINGLE(INDEX(Data!$A$1:E$816,_xlfn.AGGREGATE(15,6,((Data!$C$1:$C$816=F$6)/(Data!$C$1:$C$816=F$6))*ROW(Data!$C$1:$C$816),ROW(F154)-ROW(F$6)),1)),"")</f>
        <v/>
      </c>
      <c r="G154" s="38"/>
      <c r="H154" s="38" t="str" cm="1">
        <f t="array" ref="H154">IFERROR(_xlfn.SINGLE(INDEX(Data!$A$1:G$816,_xlfn.AGGREGATE(15,6,((Data!$C$1:$C$816=H$6)/(Data!$C$1:$C$816=H$6))*ROW(Data!$C$1:$C$816),ROW(H154)-ROW(H$6)),1)),"")</f>
        <v/>
      </c>
      <c r="I154" s="38"/>
      <c r="J154" s="38" t="str" cm="1">
        <f t="array" ref="J154">IFERROR(_xlfn.SINGLE(INDEX(Data!$A$1:W$816,_xlfn.AGGREGATE(15,6,((Data!$C$1:$C$816=J$6)/(Data!$C$1:$C$816=J$6))*ROW(Data!$C$1:$C$816),ROW(J154)-ROW(J$6)),1)),"")</f>
        <v/>
      </c>
      <c r="K154" s="38"/>
      <c r="L154" s="38" t="str" cm="1">
        <f t="array" ref="L154">IFERROR(_xlfn.SINGLE(INDEX(Data!$A$1:I$816,_xlfn.AGGREGATE(15,6,((Data!$C$1:$C$816=L$6)/(Data!$C$1:$C$816=L$6))*ROW(Data!$C$1:$C$816),ROW(L154)-ROW(L$6)),1)),"")</f>
        <v/>
      </c>
      <c r="M154" s="38"/>
      <c r="N154" s="38" t="str" cm="1">
        <f t="array" ref="N154">IFERROR(_xlfn.SINGLE(INDEX(Data!$A$1:Y$816,_xlfn.AGGREGATE(15,6,((Data!$C$1:$C$816=N$6)/(Data!$C$1:$C$816=N$6))*ROW(Data!$C$1:$C$816),ROW(N154)-ROW(N$6)),1)),"")</f>
        <v/>
      </c>
      <c r="O154" s="38"/>
      <c r="P154" s="38" t="str" cm="1">
        <f t="array" ref="P154">IFERROR(_xlfn.SINGLE(INDEX(Data!$A$1:L$816,_xlfn.AGGREGATE(15,6,((Data!$C$1:$C$816=P$6)/(Data!$C$1:$C$816=P$6))*ROW(Data!$C$1:$C$816),ROW(P154)-ROW(P$6)),1)),"")</f>
        <v/>
      </c>
      <c r="Q154" s="38"/>
      <c r="R154" s="38" t="str" cm="1">
        <f t="array" ref="R154">IFERROR(_xlfn.SINGLE(INDEX(Data!$A$1:M$816,_xlfn.AGGREGATE(15,6,((Data!$C$1:$C$816=R$6)/(Data!$C$1:$C$816=R$6))*ROW(Data!$C$1:$C$816),ROW(R154)-ROW(R$6)),1)),"")</f>
        <v/>
      </c>
      <c r="S154" s="38"/>
      <c r="T154" s="38" t="str" cm="1">
        <f t="array" ref="T154">IFERROR(_xlfn.SINGLE(INDEX(Data!$A$1:O$816,_xlfn.AGGREGATE(15,6,((Data!$C$1:$C$816=T$6)/(Data!$C$1:$C$816=T$6))*ROW(Data!$C$1:$C$816),ROW(T154)-ROW(T$6)),1)),"")</f>
        <v/>
      </c>
      <c r="U154" s="38"/>
      <c r="V154" s="38" t="str" cm="1">
        <f t="array" ref="V154">IFERROR(_xlfn.SINGLE(INDEX(Data!$A$1:Q$816,_xlfn.AGGREGATE(15,6,((Data!$C$1:$C$816=V$6)/(Data!$C$1:$C$816=V$6))*ROW(Data!$C$1:$C$816),ROW(V154)-ROW(V$6)),1)),"")</f>
        <v/>
      </c>
      <c r="W154" s="38"/>
      <c r="X154" s="38" t="str" cm="1">
        <f t="array" ref="X154">IFERROR(_xlfn.SINGLE(INDEX(Data!$A$1:S$816,_xlfn.AGGREGATE(15,6,((Data!$C$1:$C$816=X$6)/(Data!$C$1:$C$816=X$6))*ROW(Data!$C$1:$C$816),ROW(X154)-ROW(X$6)),1)),"")</f>
        <v/>
      </c>
      <c r="Y154" s="38"/>
      <c r="Z154" s="38" t="str" cm="1">
        <f t="array" ref="Z154">IFERROR(_xlfn.SINGLE(INDEX(Data!$A$1:U$816,_xlfn.AGGREGATE(15,6,((Data!$C$1:$C$816=Z$6)/(Data!$C$1:$C$816=Z$6))*ROW(Data!$C$1:$C$816),ROW(Z154)-ROW(Z$6)),1)),"")</f>
        <v/>
      </c>
    </row>
    <row r="155" spans="1:26" x14ac:dyDescent="0.35">
      <c r="A155" s="38"/>
      <c r="B155" s="38" t="str" cm="1">
        <f t="array" ref="B155">IFERROR(_xlfn.SINGLE(INDEX(Data!A$1:$A$816,_xlfn.AGGREGATE(15,6,((Data!$C$1:$C$816=B$6)/(Data!$C$1:$C$816=B$6))*ROW(Data!$C$1:$C$816),ROW(B155)-ROW(B$6)),1)),"")</f>
        <v/>
      </c>
      <c r="C155" s="38"/>
      <c r="D155" s="38" t="str" cm="1">
        <f t="array" ref="D155">IFERROR(_xlfn.SINGLE(INDEX(Data!$A$1:C$816,_xlfn.AGGREGATE(15,6,((Data!$C$1:$C$816=D$6)/(Data!$C$1:$C$816=D$6))*ROW(Data!$C$1:$C$816),ROW(D155)-ROW(D$6)),1)),"")</f>
        <v/>
      </c>
      <c r="E155" s="38"/>
      <c r="F155" s="38" t="str" cm="1">
        <f t="array" ref="F155">IFERROR(_xlfn.SINGLE(INDEX(Data!$A$1:E$816,_xlfn.AGGREGATE(15,6,((Data!$C$1:$C$816=F$6)/(Data!$C$1:$C$816=F$6))*ROW(Data!$C$1:$C$816),ROW(F155)-ROW(F$6)),1)),"")</f>
        <v/>
      </c>
      <c r="G155" s="38"/>
      <c r="H155" s="38" t="str" cm="1">
        <f t="array" ref="H155">IFERROR(_xlfn.SINGLE(INDEX(Data!$A$1:G$816,_xlfn.AGGREGATE(15,6,((Data!$C$1:$C$816=H$6)/(Data!$C$1:$C$816=H$6))*ROW(Data!$C$1:$C$816),ROW(H155)-ROW(H$6)),1)),"")</f>
        <v/>
      </c>
      <c r="I155" s="38"/>
      <c r="J155" s="38" t="str" cm="1">
        <f t="array" ref="J155">IFERROR(_xlfn.SINGLE(INDEX(Data!$A$1:W$816,_xlfn.AGGREGATE(15,6,((Data!$C$1:$C$816=J$6)/(Data!$C$1:$C$816=J$6))*ROW(Data!$C$1:$C$816),ROW(J155)-ROW(J$6)),1)),"")</f>
        <v/>
      </c>
      <c r="K155" s="38"/>
      <c r="L155" s="38" t="str" cm="1">
        <f t="array" ref="L155">IFERROR(_xlfn.SINGLE(INDEX(Data!$A$1:I$816,_xlfn.AGGREGATE(15,6,((Data!$C$1:$C$816=L$6)/(Data!$C$1:$C$816=L$6))*ROW(Data!$C$1:$C$816),ROW(L155)-ROW(L$6)),1)),"")</f>
        <v/>
      </c>
      <c r="M155" s="38"/>
      <c r="N155" s="38" t="str" cm="1">
        <f t="array" ref="N155">IFERROR(_xlfn.SINGLE(INDEX(Data!$A$1:Y$816,_xlfn.AGGREGATE(15,6,((Data!$C$1:$C$816=N$6)/(Data!$C$1:$C$816=N$6))*ROW(Data!$C$1:$C$816),ROW(N155)-ROW(N$6)),1)),"")</f>
        <v/>
      </c>
      <c r="O155" s="38"/>
      <c r="P155" s="38" t="str" cm="1">
        <f t="array" ref="P155">IFERROR(_xlfn.SINGLE(INDEX(Data!$A$1:L$816,_xlfn.AGGREGATE(15,6,((Data!$C$1:$C$816=P$6)/(Data!$C$1:$C$816=P$6))*ROW(Data!$C$1:$C$816),ROW(P155)-ROW(P$6)),1)),"")</f>
        <v/>
      </c>
      <c r="Q155" s="38"/>
      <c r="R155" s="38" t="str" cm="1">
        <f t="array" ref="R155">IFERROR(_xlfn.SINGLE(INDEX(Data!$A$1:M$816,_xlfn.AGGREGATE(15,6,((Data!$C$1:$C$816=R$6)/(Data!$C$1:$C$816=R$6))*ROW(Data!$C$1:$C$816),ROW(R155)-ROW(R$6)),1)),"")</f>
        <v/>
      </c>
      <c r="S155" s="38"/>
      <c r="T155" s="38" t="str" cm="1">
        <f t="array" ref="T155">IFERROR(_xlfn.SINGLE(INDEX(Data!$A$1:O$816,_xlfn.AGGREGATE(15,6,((Data!$C$1:$C$816=T$6)/(Data!$C$1:$C$816=T$6))*ROW(Data!$C$1:$C$816),ROW(T155)-ROW(T$6)),1)),"")</f>
        <v/>
      </c>
      <c r="U155" s="38"/>
      <c r="V155" s="38" t="str" cm="1">
        <f t="array" ref="V155">IFERROR(_xlfn.SINGLE(INDEX(Data!$A$1:Q$816,_xlfn.AGGREGATE(15,6,((Data!$C$1:$C$816=V$6)/(Data!$C$1:$C$816=V$6))*ROW(Data!$C$1:$C$816),ROW(V155)-ROW(V$6)),1)),"")</f>
        <v/>
      </c>
      <c r="W155" s="38"/>
      <c r="X155" s="38" t="str" cm="1">
        <f t="array" ref="X155">IFERROR(_xlfn.SINGLE(INDEX(Data!$A$1:S$816,_xlfn.AGGREGATE(15,6,((Data!$C$1:$C$816=X$6)/(Data!$C$1:$C$816=X$6))*ROW(Data!$C$1:$C$816),ROW(X155)-ROW(X$6)),1)),"")</f>
        <v/>
      </c>
      <c r="Y155" s="38"/>
      <c r="Z155" s="38" t="str" cm="1">
        <f t="array" ref="Z155">IFERROR(_xlfn.SINGLE(INDEX(Data!$A$1:U$816,_xlfn.AGGREGATE(15,6,((Data!$C$1:$C$816=Z$6)/(Data!$C$1:$C$816=Z$6))*ROW(Data!$C$1:$C$816),ROW(Z155)-ROW(Z$6)),1)),"")</f>
        <v/>
      </c>
    </row>
    <row r="156" spans="1:26" x14ac:dyDescent="0.35">
      <c r="A156" s="38"/>
      <c r="B156" s="38" t="str" cm="1">
        <f t="array" ref="B156">IFERROR(_xlfn.SINGLE(INDEX(Data!A$1:$A$816,_xlfn.AGGREGATE(15,6,((Data!$C$1:$C$816=B$6)/(Data!$C$1:$C$816=B$6))*ROW(Data!$C$1:$C$816),ROW(B156)-ROW(B$6)),1)),"")</f>
        <v/>
      </c>
      <c r="C156" s="38"/>
      <c r="D156" s="38" t="str" cm="1">
        <f t="array" ref="D156">IFERROR(_xlfn.SINGLE(INDEX(Data!$A$1:C$816,_xlfn.AGGREGATE(15,6,((Data!$C$1:$C$816=D$6)/(Data!$C$1:$C$816=D$6))*ROW(Data!$C$1:$C$816),ROW(D156)-ROW(D$6)),1)),"")</f>
        <v/>
      </c>
      <c r="E156" s="38"/>
      <c r="F156" s="38" t="str" cm="1">
        <f t="array" ref="F156">IFERROR(_xlfn.SINGLE(INDEX(Data!$A$1:E$816,_xlfn.AGGREGATE(15,6,((Data!$C$1:$C$816=F$6)/(Data!$C$1:$C$816=F$6))*ROW(Data!$C$1:$C$816),ROW(F156)-ROW(F$6)),1)),"")</f>
        <v/>
      </c>
      <c r="G156" s="38"/>
      <c r="H156" s="38" t="str" cm="1">
        <f t="array" ref="H156">IFERROR(_xlfn.SINGLE(INDEX(Data!$A$1:G$816,_xlfn.AGGREGATE(15,6,((Data!$C$1:$C$816=H$6)/(Data!$C$1:$C$816=H$6))*ROW(Data!$C$1:$C$816),ROW(H156)-ROW(H$6)),1)),"")</f>
        <v/>
      </c>
      <c r="I156" s="38"/>
      <c r="J156" s="38" t="str" cm="1">
        <f t="array" ref="J156">IFERROR(_xlfn.SINGLE(INDEX(Data!$A$1:W$816,_xlfn.AGGREGATE(15,6,((Data!$C$1:$C$816=J$6)/(Data!$C$1:$C$816=J$6))*ROW(Data!$C$1:$C$816),ROW(J156)-ROW(J$6)),1)),"")</f>
        <v/>
      </c>
      <c r="K156" s="38"/>
      <c r="L156" s="38" t="str" cm="1">
        <f t="array" ref="L156">IFERROR(_xlfn.SINGLE(INDEX(Data!$A$1:I$816,_xlfn.AGGREGATE(15,6,((Data!$C$1:$C$816=L$6)/(Data!$C$1:$C$816=L$6))*ROW(Data!$C$1:$C$816),ROW(L156)-ROW(L$6)),1)),"")</f>
        <v/>
      </c>
      <c r="M156" s="38"/>
      <c r="N156" s="38" t="str" cm="1">
        <f t="array" ref="N156">IFERROR(_xlfn.SINGLE(INDEX(Data!$A$1:Y$816,_xlfn.AGGREGATE(15,6,((Data!$C$1:$C$816=N$6)/(Data!$C$1:$C$816=N$6))*ROW(Data!$C$1:$C$816),ROW(N156)-ROW(N$6)),1)),"")</f>
        <v/>
      </c>
      <c r="O156" s="38"/>
      <c r="P156" s="38" t="str" cm="1">
        <f t="array" ref="P156">IFERROR(_xlfn.SINGLE(INDEX(Data!$A$1:L$816,_xlfn.AGGREGATE(15,6,((Data!$C$1:$C$816=P$6)/(Data!$C$1:$C$816=P$6))*ROW(Data!$C$1:$C$816),ROW(P156)-ROW(P$6)),1)),"")</f>
        <v/>
      </c>
      <c r="Q156" s="38"/>
      <c r="R156" s="38" t="str" cm="1">
        <f t="array" ref="R156">IFERROR(_xlfn.SINGLE(INDEX(Data!$A$1:M$816,_xlfn.AGGREGATE(15,6,((Data!$C$1:$C$816=R$6)/(Data!$C$1:$C$816=R$6))*ROW(Data!$C$1:$C$816),ROW(R156)-ROW(R$6)),1)),"")</f>
        <v/>
      </c>
      <c r="S156" s="38"/>
      <c r="T156" s="38" t="str" cm="1">
        <f t="array" ref="T156">IFERROR(_xlfn.SINGLE(INDEX(Data!$A$1:O$816,_xlfn.AGGREGATE(15,6,((Data!$C$1:$C$816=T$6)/(Data!$C$1:$C$816=T$6))*ROW(Data!$C$1:$C$816),ROW(T156)-ROW(T$6)),1)),"")</f>
        <v/>
      </c>
      <c r="U156" s="38"/>
      <c r="V156" s="38" t="str" cm="1">
        <f t="array" ref="V156">IFERROR(_xlfn.SINGLE(INDEX(Data!$A$1:Q$816,_xlfn.AGGREGATE(15,6,((Data!$C$1:$C$816=V$6)/(Data!$C$1:$C$816=V$6))*ROW(Data!$C$1:$C$816),ROW(V156)-ROW(V$6)),1)),"")</f>
        <v/>
      </c>
      <c r="W156" s="38"/>
      <c r="X156" s="38" t="str" cm="1">
        <f t="array" ref="X156">IFERROR(_xlfn.SINGLE(INDEX(Data!$A$1:S$816,_xlfn.AGGREGATE(15,6,((Data!$C$1:$C$816=X$6)/(Data!$C$1:$C$816=X$6))*ROW(Data!$C$1:$C$816),ROW(X156)-ROW(X$6)),1)),"")</f>
        <v/>
      </c>
      <c r="Y156" s="38"/>
      <c r="Z156" s="38" t="str" cm="1">
        <f t="array" ref="Z156">IFERROR(_xlfn.SINGLE(INDEX(Data!$A$1:U$816,_xlfn.AGGREGATE(15,6,((Data!$C$1:$C$816=Z$6)/(Data!$C$1:$C$816=Z$6))*ROW(Data!$C$1:$C$816),ROW(Z156)-ROW(Z$6)),1)),"")</f>
        <v/>
      </c>
    </row>
    <row r="157" spans="1:26" x14ac:dyDescent="0.35">
      <c r="A157" s="38"/>
      <c r="B157" s="38" t="str" cm="1">
        <f t="array" ref="B157">IFERROR(_xlfn.SINGLE(INDEX(Data!A$1:$A$816,_xlfn.AGGREGATE(15,6,((Data!$C$1:$C$816=B$6)/(Data!$C$1:$C$816=B$6))*ROW(Data!$C$1:$C$816),ROW(B157)-ROW(B$6)),1)),"")</f>
        <v/>
      </c>
      <c r="C157" s="38"/>
      <c r="D157" s="38" t="str" cm="1">
        <f t="array" ref="D157">IFERROR(_xlfn.SINGLE(INDEX(Data!$A$1:C$816,_xlfn.AGGREGATE(15,6,((Data!$C$1:$C$816=D$6)/(Data!$C$1:$C$816=D$6))*ROW(Data!$C$1:$C$816),ROW(D157)-ROW(D$6)),1)),"")</f>
        <v/>
      </c>
      <c r="E157" s="38"/>
      <c r="F157" s="38" t="str" cm="1">
        <f t="array" ref="F157">IFERROR(_xlfn.SINGLE(INDEX(Data!$A$1:E$816,_xlfn.AGGREGATE(15,6,((Data!$C$1:$C$816=F$6)/(Data!$C$1:$C$816=F$6))*ROW(Data!$C$1:$C$816),ROW(F157)-ROW(F$6)),1)),"")</f>
        <v/>
      </c>
      <c r="G157" s="38"/>
      <c r="H157" s="38" t="str" cm="1">
        <f t="array" ref="H157">IFERROR(_xlfn.SINGLE(INDEX(Data!$A$1:G$816,_xlfn.AGGREGATE(15,6,((Data!$C$1:$C$816=H$6)/(Data!$C$1:$C$816=H$6))*ROW(Data!$C$1:$C$816),ROW(H157)-ROW(H$6)),1)),"")</f>
        <v/>
      </c>
      <c r="I157" s="38"/>
      <c r="J157" s="38" t="str" cm="1">
        <f t="array" ref="J157">IFERROR(_xlfn.SINGLE(INDEX(Data!$A$1:W$816,_xlfn.AGGREGATE(15,6,((Data!$C$1:$C$816=J$6)/(Data!$C$1:$C$816=J$6))*ROW(Data!$C$1:$C$816),ROW(J157)-ROW(J$6)),1)),"")</f>
        <v/>
      </c>
      <c r="K157" s="38"/>
      <c r="L157" s="38" t="str" cm="1">
        <f t="array" ref="L157">IFERROR(_xlfn.SINGLE(INDEX(Data!$A$1:I$816,_xlfn.AGGREGATE(15,6,((Data!$C$1:$C$816=L$6)/(Data!$C$1:$C$816=L$6))*ROW(Data!$C$1:$C$816),ROW(L157)-ROW(L$6)),1)),"")</f>
        <v/>
      </c>
      <c r="M157" s="38"/>
      <c r="N157" s="38" t="str" cm="1">
        <f t="array" ref="N157">IFERROR(_xlfn.SINGLE(INDEX(Data!$A$1:Y$816,_xlfn.AGGREGATE(15,6,((Data!$C$1:$C$816=N$6)/(Data!$C$1:$C$816=N$6))*ROW(Data!$C$1:$C$816),ROW(N157)-ROW(N$6)),1)),"")</f>
        <v/>
      </c>
      <c r="O157" s="38"/>
      <c r="P157" s="38" t="str" cm="1">
        <f t="array" ref="P157">IFERROR(_xlfn.SINGLE(INDEX(Data!$A$1:L$816,_xlfn.AGGREGATE(15,6,((Data!$C$1:$C$816=P$6)/(Data!$C$1:$C$816=P$6))*ROW(Data!$C$1:$C$816),ROW(P157)-ROW(P$6)),1)),"")</f>
        <v/>
      </c>
      <c r="Q157" s="38"/>
      <c r="R157" s="38" t="str" cm="1">
        <f t="array" ref="R157">IFERROR(_xlfn.SINGLE(INDEX(Data!$A$1:M$816,_xlfn.AGGREGATE(15,6,((Data!$C$1:$C$816=R$6)/(Data!$C$1:$C$816=R$6))*ROW(Data!$C$1:$C$816),ROW(R157)-ROW(R$6)),1)),"")</f>
        <v/>
      </c>
      <c r="S157" s="38"/>
      <c r="T157" s="38" t="str" cm="1">
        <f t="array" ref="T157">IFERROR(_xlfn.SINGLE(INDEX(Data!$A$1:O$816,_xlfn.AGGREGATE(15,6,((Data!$C$1:$C$816=T$6)/(Data!$C$1:$C$816=T$6))*ROW(Data!$C$1:$C$816),ROW(T157)-ROW(T$6)),1)),"")</f>
        <v/>
      </c>
      <c r="U157" s="38"/>
      <c r="V157" s="38" t="str" cm="1">
        <f t="array" ref="V157">IFERROR(_xlfn.SINGLE(INDEX(Data!$A$1:Q$816,_xlfn.AGGREGATE(15,6,((Data!$C$1:$C$816=V$6)/(Data!$C$1:$C$816=V$6))*ROW(Data!$C$1:$C$816),ROW(V157)-ROW(V$6)),1)),"")</f>
        <v/>
      </c>
      <c r="W157" s="38"/>
      <c r="X157" s="38" t="str" cm="1">
        <f t="array" ref="X157">IFERROR(_xlfn.SINGLE(INDEX(Data!$A$1:S$816,_xlfn.AGGREGATE(15,6,((Data!$C$1:$C$816=X$6)/(Data!$C$1:$C$816=X$6))*ROW(Data!$C$1:$C$816),ROW(X157)-ROW(X$6)),1)),"")</f>
        <v/>
      </c>
      <c r="Y157" s="38"/>
      <c r="Z157" s="38" t="str" cm="1">
        <f t="array" ref="Z157">IFERROR(_xlfn.SINGLE(INDEX(Data!$A$1:U$816,_xlfn.AGGREGATE(15,6,((Data!$C$1:$C$816=Z$6)/(Data!$C$1:$C$816=Z$6))*ROW(Data!$C$1:$C$816),ROW(Z157)-ROW(Z$6)),1)),"")</f>
        <v/>
      </c>
    </row>
    <row r="158" spans="1:26" x14ac:dyDescent="0.35">
      <c r="A158" s="38"/>
      <c r="B158" s="38" t="str" cm="1">
        <f t="array" ref="B158">IFERROR(_xlfn.SINGLE(INDEX(Data!A$1:$A$816,_xlfn.AGGREGATE(15,6,((Data!$C$1:$C$816=B$6)/(Data!$C$1:$C$816=B$6))*ROW(Data!$C$1:$C$816),ROW(B158)-ROW(B$6)),1)),"")</f>
        <v/>
      </c>
      <c r="C158" s="38"/>
      <c r="D158" s="38" t="str" cm="1">
        <f t="array" ref="D158">IFERROR(_xlfn.SINGLE(INDEX(Data!$A$1:C$816,_xlfn.AGGREGATE(15,6,((Data!$C$1:$C$816=D$6)/(Data!$C$1:$C$816=D$6))*ROW(Data!$C$1:$C$816),ROW(D158)-ROW(D$6)),1)),"")</f>
        <v/>
      </c>
      <c r="E158" s="38"/>
      <c r="F158" s="38" t="str" cm="1">
        <f t="array" ref="F158">IFERROR(_xlfn.SINGLE(INDEX(Data!$A$1:E$816,_xlfn.AGGREGATE(15,6,((Data!$C$1:$C$816=F$6)/(Data!$C$1:$C$816=F$6))*ROW(Data!$C$1:$C$816),ROW(F158)-ROW(F$6)),1)),"")</f>
        <v/>
      </c>
      <c r="G158" s="38"/>
      <c r="H158" s="38" t="str" cm="1">
        <f t="array" ref="H158">IFERROR(_xlfn.SINGLE(INDEX(Data!$A$1:G$816,_xlfn.AGGREGATE(15,6,((Data!$C$1:$C$816=H$6)/(Data!$C$1:$C$816=H$6))*ROW(Data!$C$1:$C$816),ROW(H158)-ROW(H$6)),1)),"")</f>
        <v/>
      </c>
      <c r="I158" s="38"/>
      <c r="J158" s="38" t="str" cm="1">
        <f t="array" ref="J158">IFERROR(_xlfn.SINGLE(INDEX(Data!$A$1:W$816,_xlfn.AGGREGATE(15,6,((Data!$C$1:$C$816=J$6)/(Data!$C$1:$C$816=J$6))*ROW(Data!$C$1:$C$816),ROW(J158)-ROW(J$6)),1)),"")</f>
        <v/>
      </c>
      <c r="K158" s="38"/>
      <c r="L158" s="38" t="str" cm="1">
        <f t="array" ref="L158">IFERROR(_xlfn.SINGLE(INDEX(Data!$A$1:I$816,_xlfn.AGGREGATE(15,6,((Data!$C$1:$C$816=L$6)/(Data!$C$1:$C$816=L$6))*ROW(Data!$C$1:$C$816),ROW(L158)-ROW(L$6)),1)),"")</f>
        <v/>
      </c>
      <c r="M158" s="38"/>
      <c r="N158" s="38" t="str" cm="1">
        <f t="array" ref="N158">IFERROR(_xlfn.SINGLE(INDEX(Data!$A$1:Y$816,_xlfn.AGGREGATE(15,6,((Data!$C$1:$C$816=N$6)/(Data!$C$1:$C$816=N$6))*ROW(Data!$C$1:$C$816),ROW(N158)-ROW(N$6)),1)),"")</f>
        <v/>
      </c>
      <c r="O158" s="38"/>
      <c r="P158" s="38" t="str" cm="1">
        <f t="array" ref="P158">IFERROR(_xlfn.SINGLE(INDEX(Data!$A$1:L$816,_xlfn.AGGREGATE(15,6,((Data!$C$1:$C$816=P$6)/(Data!$C$1:$C$816=P$6))*ROW(Data!$C$1:$C$816),ROW(P158)-ROW(P$6)),1)),"")</f>
        <v/>
      </c>
      <c r="Q158" s="38"/>
      <c r="R158" s="38" t="str" cm="1">
        <f t="array" ref="R158">IFERROR(_xlfn.SINGLE(INDEX(Data!$A$1:M$816,_xlfn.AGGREGATE(15,6,((Data!$C$1:$C$816=R$6)/(Data!$C$1:$C$816=R$6))*ROW(Data!$C$1:$C$816),ROW(R158)-ROW(R$6)),1)),"")</f>
        <v/>
      </c>
      <c r="S158" s="38"/>
      <c r="T158" s="38" t="str" cm="1">
        <f t="array" ref="T158">IFERROR(_xlfn.SINGLE(INDEX(Data!$A$1:O$816,_xlfn.AGGREGATE(15,6,((Data!$C$1:$C$816=T$6)/(Data!$C$1:$C$816=T$6))*ROW(Data!$C$1:$C$816),ROW(T158)-ROW(T$6)),1)),"")</f>
        <v/>
      </c>
      <c r="U158" s="38"/>
      <c r="V158" s="38" t="str" cm="1">
        <f t="array" ref="V158">IFERROR(_xlfn.SINGLE(INDEX(Data!$A$1:Q$816,_xlfn.AGGREGATE(15,6,((Data!$C$1:$C$816=V$6)/(Data!$C$1:$C$816=V$6))*ROW(Data!$C$1:$C$816),ROW(V158)-ROW(V$6)),1)),"")</f>
        <v/>
      </c>
      <c r="W158" s="38"/>
      <c r="X158" s="38" t="str" cm="1">
        <f t="array" ref="X158">IFERROR(_xlfn.SINGLE(INDEX(Data!$A$1:S$816,_xlfn.AGGREGATE(15,6,((Data!$C$1:$C$816=X$6)/(Data!$C$1:$C$816=X$6))*ROW(Data!$C$1:$C$816),ROW(X158)-ROW(X$6)),1)),"")</f>
        <v/>
      </c>
      <c r="Y158" s="38"/>
      <c r="Z158" s="38" t="str" cm="1">
        <f t="array" ref="Z158">IFERROR(_xlfn.SINGLE(INDEX(Data!$A$1:U$816,_xlfn.AGGREGATE(15,6,((Data!$C$1:$C$816=Z$6)/(Data!$C$1:$C$816=Z$6))*ROW(Data!$C$1:$C$816),ROW(Z158)-ROW(Z$6)),1)),"")</f>
        <v/>
      </c>
    </row>
    <row r="159" spans="1:26" x14ac:dyDescent="0.35">
      <c r="A159" s="38"/>
      <c r="B159" s="38" t="str" cm="1">
        <f t="array" ref="B159">IFERROR(_xlfn.SINGLE(INDEX(Data!A$1:$A$816,_xlfn.AGGREGATE(15,6,((Data!$C$1:$C$816=B$6)/(Data!$C$1:$C$816=B$6))*ROW(Data!$C$1:$C$816),ROW(B159)-ROW(B$6)),1)),"")</f>
        <v/>
      </c>
      <c r="C159" s="38"/>
      <c r="D159" s="38" t="str" cm="1">
        <f t="array" ref="D159">IFERROR(_xlfn.SINGLE(INDEX(Data!$A$1:C$816,_xlfn.AGGREGATE(15,6,((Data!$C$1:$C$816=D$6)/(Data!$C$1:$C$816=D$6))*ROW(Data!$C$1:$C$816),ROW(D159)-ROW(D$6)),1)),"")</f>
        <v/>
      </c>
      <c r="E159" s="38"/>
      <c r="F159" s="38" t="str" cm="1">
        <f t="array" ref="F159">IFERROR(_xlfn.SINGLE(INDEX(Data!$A$1:E$816,_xlfn.AGGREGATE(15,6,((Data!$C$1:$C$816=F$6)/(Data!$C$1:$C$816=F$6))*ROW(Data!$C$1:$C$816),ROW(F159)-ROW(F$6)),1)),"")</f>
        <v/>
      </c>
      <c r="G159" s="38"/>
      <c r="H159" s="38" t="str" cm="1">
        <f t="array" ref="H159">IFERROR(_xlfn.SINGLE(INDEX(Data!$A$1:G$816,_xlfn.AGGREGATE(15,6,((Data!$C$1:$C$816=H$6)/(Data!$C$1:$C$816=H$6))*ROW(Data!$C$1:$C$816),ROW(H159)-ROW(H$6)),1)),"")</f>
        <v/>
      </c>
      <c r="I159" s="38"/>
      <c r="J159" s="38" t="str" cm="1">
        <f t="array" ref="J159">IFERROR(_xlfn.SINGLE(INDEX(Data!$A$1:W$816,_xlfn.AGGREGATE(15,6,((Data!$C$1:$C$816=J$6)/(Data!$C$1:$C$816=J$6))*ROW(Data!$C$1:$C$816),ROW(J159)-ROW(J$6)),1)),"")</f>
        <v/>
      </c>
      <c r="K159" s="38"/>
      <c r="L159" s="38" t="str" cm="1">
        <f t="array" ref="L159">IFERROR(_xlfn.SINGLE(INDEX(Data!$A$1:I$816,_xlfn.AGGREGATE(15,6,((Data!$C$1:$C$816=L$6)/(Data!$C$1:$C$816=L$6))*ROW(Data!$C$1:$C$816),ROW(L159)-ROW(L$6)),1)),"")</f>
        <v/>
      </c>
      <c r="M159" s="38"/>
      <c r="N159" s="38" t="str" cm="1">
        <f t="array" ref="N159">IFERROR(_xlfn.SINGLE(INDEX(Data!$A$1:Y$816,_xlfn.AGGREGATE(15,6,((Data!$C$1:$C$816=N$6)/(Data!$C$1:$C$816=N$6))*ROW(Data!$C$1:$C$816),ROW(N159)-ROW(N$6)),1)),"")</f>
        <v/>
      </c>
      <c r="O159" s="38"/>
      <c r="P159" s="38" t="str" cm="1">
        <f t="array" ref="P159">IFERROR(_xlfn.SINGLE(INDEX(Data!$A$1:L$816,_xlfn.AGGREGATE(15,6,((Data!$C$1:$C$816=P$6)/(Data!$C$1:$C$816=P$6))*ROW(Data!$C$1:$C$816),ROW(P159)-ROW(P$6)),1)),"")</f>
        <v/>
      </c>
      <c r="Q159" s="38"/>
      <c r="R159" s="38" t="str" cm="1">
        <f t="array" ref="R159">IFERROR(_xlfn.SINGLE(INDEX(Data!$A$1:M$816,_xlfn.AGGREGATE(15,6,((Data!$C$1:$C$816=R$6)/(Data!$C$1:$C$816=R$6))*ROW(Data!$C$1:$C$816),ROW(R159)-ROW(R$6)),1)),"")</f>
        <v/>
      </c>
      <c r="S159" s="38"/>
      <c r="T159" s="38" t="str" cm="1">
        <f t="array" ref="T159">IFERROR(_xlfn.SINGLE(INDEX(Data!$A$1:O$816,_xlfn.AGGREGATE(15,6,((Data!$C$1:$C$816=T$6)/(Data!$C$1:$C$816=T$6))*ROW(Data!$C$1:$C$816),ROW(T159)-ROW(T$6)),1)),"")</f>
        <v/>
      </c>
      <c r="U159" s="38"/>
      <c r="V159" s="38" t="str" cm="1">
        <f t="array" ref="V159">IFERROR(_xlfn.SINGLE(INDEX(Data!$A$1:Q$816,_xlfn.AGGREGATE(15,6,((Data!$C$1:$C$816=V$6)/(Data!$C$1:$C$816=V$6))*ROW(Data!$C$1:$C$816),ROW(V159)-ROW(V$6)),1)),"")</f>
        <v/>
      </c>
      <c r="W159" s="38"/>
      <c r="X159" s="38" t="str" cm="1">
        <f t="array" ref="X159">IFERROR(_xlfn.SINGLE(INDEX(Data!$A$1:S$816,_xlfn.AGGREGATE(15,6,((Data!$C$1:$C$816=X$6)/(Data!$C$1:$C$816=X$6))*ROW(Data!$C$1:$C$816),ROW(X159)-ROW(X$6)),1)),"")</f>
        <v/>
      </c>
      <c r="Y159" s="38"/>
      <c r="Z159" s="38" t="str" cm="1">
        <f t="array" ref="Z159">IFERROR(_xlfn.SINGLE(INDEX(Data!$A$1:U$816,_xlfn.AGGREGATE(15,6,((Data!$C$1:$C$816=Z$6)/(Data!$C$1:$C$816=Z$6))*ROW(Data!$C$1:$C$816),ROW(Z159)-ROW(Z$6)),1)),"")</f>
        <v/>
      </c>
    </row>
    <row r="160" spans="1:26" x14ac:dyDescent="0.35">
      <c r="A160" s="38"/>
      <c r="B160" s="38" t="str" cm="1">
        <f t="array" ref="B160">IFERROR(_xlfn.SINGLE(INDEX(Data!A$1:$A$816,_xlfn.AGGREGATE(15,6,((Data!$C$1:$C$816=B$6)/(Data!$C$1:$C$816=B$6))*ROW(Data!$C$1:$C$816),ROW(B160)-ROW(B$6)),1)),"")</f>
        <v/>
      </c>
      <c r="C160" s="38"/>
      <c r="D160" s="38" t="str" cm="1">
        <f t="array" ref="D160">IFERROR(_xlfn.SINGLE(INDEX(Data!$A$1:C$816,_xlfn.AGGREGATE(15,6,((Data!$C$1:$C$816=D$6)/(Data!$C$1:$C$816=D$6))*ROW(Data!$C$1:$C$816),ROW(D160)-ROW(D$6)),1)),"")</f>
        <v/>
      </c>
      <c r="E160" s="38"/>
      <c r="F160" s="38" t="str" cm="1">
        <f t="array" ref="F160">IFERROR(_xlfn.SINGLE(INDEX(Data!$A$1:E$816,_xlfn.AGGREGATE(15,6,((Data!$C$1:$C$816=F$6)/(Data!$C$1:$C$816=F$6))*ROW(Data!$C$1:$C$816),ROW(F160)-ROW(F$6)),1)),"")</f>
        <v/>
      </c>
      <c r="G160" s="38"/>
      <c r="H160" s="38" t="str" cm="1">
        <f t="array" ref="H160">IFERROR(_xlfn.SINGLE(INDEX(Data!$A$1:G$816,_xlfn.AGGREGATE(15,6,((Data!$C$1:$C$816=H$6)/(Data!$C$1:$C$816=H$6))*ROW(Data!$C$1:$C$816),ROW(H160)-ROW(H$6)),1)),"")</f>
        <v/>
      </c>
      <c r="I160" s="38"/>
      <c r="J160" s="38" t="str" cm="1">
        <f t="array" ref="J160">IFERROR(_xlfn.SINGLE(INDEX(Data!$A$1:W$816,_xlfn.AGGREGATE(15,6,((Data!$C$1:$C$816=J$6)/(Data!$C$1:$C$816=J$6))*ROW(Data!$C$1:$C$816),ROW(J160)-ROW(J$6)),1)),"")</f>
        <v/>
      </c>
      <c r="K160" s="38"/>
      <c r="L160" s="38" t="str" cm="1">
        <f t="array" ref="L160">IFERROR(_xlfn.SINGLE(INDEX(Data!$A$1:I$816,_xlfn.AGGREGATE(15,6,((Data!$C$1:$C$816=L$6)/(Data!$C$1:$C$816=L$6))*ROW(Data!$C$1:$C$816),ROW(L160)-ROW(L$6)),1)),"")</f>
        <v/>
      </c>
      <c r="M160" s="38"/>
      <c r="N160" s="38" t="str" cm="1">
        <f t="array" ref="N160">IFERROR(_xlfn.SINGLE(INDEX(Data!$A$1:Y$816,_xlfn.AGGREGATE(15,6,((Data!$C$1:$C$816=N$6)/(Data!$C$1:$C$816=N$6))*ROW(Data!$C$1:$C$816),ROW(N160)-ROW(N$6)),1)),"")</f>
        <v/>
      </c>
      <c r="O160" s="38"/>
      <c r="P160" s="38" t="str" cm="1">
        <f t="array" ref="P160">IFERROR(_xlfn.SINGLE(INDEX(Data!$A$1:L$816,_xlfn.AGGREGATE(15,6,((Data!$C$1:$C$816=P$6)/(Data!$C$1:$C$816=P$6))*ROW(Data!$C$1:$C$816),ROW(P160)-ROW(P$6)),1)),"")</f>
        <v/>
      </c>
      <c r="Q160" s="38"/>
      <c r="R160" s="38" t="str" cm="1">
        <f t="array" ref="R160">IFERROR(_xlfn.SINGLE(INDEX(Data!$A$1:M$816,_xlfn.AGGREGATE(15,6,((Data!$C$1:$C$816=R$6)/(Data!$C$1:$C$816=R$6))*ROW(Data!$C$1:$C$816),ROW(R160)-ROW(R$6)),1)),"")</f>
        <v/>
      </c>
      <c r="S160" s="38"/>
      <c r="T160" s="38" t="str" cm="1">
        <f t="array" ref="T160">IFERROR(_xlfn.SINGLE(INDEX(Data!$A$1:O$816,_xlfn.AGGREGATE(15,6,((Data!$C$1:$C$816=T$6)/(Data!$C$1:$C$816=T$6))*ROW(Data!$C$1:$C$816),ROW(T160)-ROW(T$6)),1)),"")</f>
        <v/>
      </c>
      <c r="U160" s="38"/>
      <c r="V160" s="38" t="str" cm="1">
        <f t="array" ref="V160">IFERROR(_xlfn.SINGLE(INDEX(Data!$A$1:Q$816,_xlfn.AGGREGATE(15,6,((Data!$C$1:$C$816=V$6)/(Data!$C$1:$C$816=V$6))*ROW(Data!$C$1:$C$816),ROW(V160)-ROW(V$6)),1)),"")</f>
        <v/>
      </c>
      <c r="W160" s="38"/>
      <c r="X160" s="38" t="str" cm="1">
        <f t="array" ref="X160">IFERROR(_xlfn.SINGLE(INDEX(Data!$A$1:S$816,_xlfn.AGGREGATE(15,6,((Data!$C$1:$C$816=X$6)/(Data!$C$1:$C$816=X$6))*ROW(Data!$C$1:$C$816),ROW(X160)-ROW(X$6)),1)),"")</f>
        <v/>
      </c>
      <c r="Y160" s="38"/>
      <c r="Z160" s="38" t="str" cm="1">
        <f t="array" ref="Z160">IFERROR(_xlfn.SINGLE(INDEX(Data!$A$1:U$816,_xlfn.AGGREGATE(15,6,((Data!$C$1:$C$816=Z$6)/(Data!$C$1:$C$816=Z$6))*ROW(Data!$C$1:$C$816),ROW(Z160)-ROW(Z$6)),1)),"")</f>
        <v/>
      </c>
    </row>
    <row r="161" spans="1:26" x14ac:dyDescent="0.35">
      <c r="A161" s="38"/>
      <c r="B161" s="38" t="str" cm="1">
        <f t="array" ref="B161">IFERROR(_xlfn.SINGLE(INDEX(Data!A$1:$A$816,_xlfn.AGGREGATE(15,6,((Data!$C$1:$C$816=B$6)/(Data!$C$1:$C$816=B$6))*ROW(Data!$C$1:$C$816),ROW(B161)-ROW(B$6)),1)),"")</f>
        <v/>
      </c>
      <c r="C161" s="38"/>
      <c r="D161" s="38" t="str" cm="1">
        <f t="array" ref="D161">IFERROR(_xlfn.SINGLE(INDEX(Data!$A$1:C$816,_xlfn.AGGREGATE(15,6,((Data!$C$1:$C$816=D$6)/(Data!$C$1:$C$816=D$6))*ROW(Data!$C$1:$C$816),ROW(D161)-ROW(D$6)),1)),"")</f>
        <v/>
      </c>
      <c r="E161" s="38"/>
      <c r="F161" s="38" t="str" cm="1">
        <f t="array" ref="F161">IFERROR(_xlfn.SINGLE(INDEX(Data!$A$1:E$816,_xlfn.AGGREGATE(15,6,((Data!$C$1:$C$816=F$6)/(Data!$C$1:$C$816=F$6))*ROW(Data!$C$1:$C$816),ROW(F161)-ROW(F$6)),1)),"")</f>
        <v/>
      </c>
      <c r="G161" s="38"/>
      <c r="H161" s="38" t="str" cm="1">
        <f t="array" ref="H161">IFERROR(_xlfn.SINGLE(INDEX(Data!$A$1:G$816,_xlfn.AGGREGATE(15,6,((Data!$C$1:$C$816=H$6)/(Data!$C$1:$C$816=H$6))*ROW(Data!$C$1:$C$816),ROW(H161)-ROW(H$6)),1)),"")</f>
        <v/>
      </c>
      <c r="I161" s="38"/>
      <c r="J161" s="38" t="str" cm="1">
        <f t="array" ref="J161">IFERROR(_xlfn.SINGLE(INDEX(Data!$A$1:W$816,_xlfn.AGGREGATE(15,6,((Data!$C$1:$C$816=J$6)/(Data!$C$1:$C$816=J$6))*ROW(Data!$C$1:$C$816),ROW(J161)-ROW(J$6)),1)),"")</f>
        <v/>
      </c>
      <c r="K161" s="38"/>
      <c r="L161" s="38" t="str" cm="1">
        <f t="array" ref="L161">IFERROR(_xlfn.SINGLE(INDEX(Data!$A$1:I$816,_xlfn.AGGREGATE(15,6,((Data!$C$1:$C$816=L$6)/(Data!$C$1:$C$816=L$6))*ROW(Data!$C$1:$C$816),ROW(L161)-ROW(L$6)),1)),"")</f>
        <v/>
      </c>
      <c r="M161" s="38"/>
      <c r="N161" s="38" t="str" cm="1">
        <f t="array" ref="N161">IFERROR(_xlfn.SINGLE(INDEX(Data!$A$1:Y$816,_xlfn.AGGREGATE(15,6,((Data!$C$1:$C$816=N$6)/(Data!$C$1:$C$816=N$6))*ROW(Data!$C$1:$C$816),ROW(N161)-ROW(N$6)),1)),"")</f>
        <v/>
      </c>
      <c r="O161" s="38"/>
      <c r="P161" s="38" t="str" cm="1">
        <f t="array" ref="P161">IFERROR(_xlfn.SINGLE(INDEX(Data!$A$1:L$816,_xlfn.AGGREGATE(15,6,((Data!$C$1:$C$816=P$6)/(Data!$C$1:$C$816=P$6))*ROW(Data!$C$1:$C$816),ROW(P161)-ROW(P$6)),1)),"")</f>
        <v/>
      </c>
      <c r="Q161" s="38"/>
      <c r="R161" s="38" t="str" cm="1">
        <f t="array" ref="R161">IFERROR(_xlfn.SINGLE(INDEX(Data!$A$1:M$816,_xlfn.AGGREGATE(15,6,((Data!$C$1:$C$816=R$6)/(Data!$C$1:$C$816=R$6))*ROW(Data!$C$1:$C$816),ROW(R161)-ROW(R$6)),1)),"")</f>
        <v/>
      </c>
      <c r="S161" s="38"/>
      <c r="T161" s="38" t="str" cm="1">
        <f t="array" ref="T161">IFERROR(_xlfn.SINGLE(INDEX(Data!$A$1:O$816,_xlfn.AGGREGATE(15,6,((Data!$C$1:$C$816=T$6)/(Data!$C$1:$C$816=T$6))*ROW(Data!$C$1:$C$816),ROW(T161)-ROW(T$6)),1)),"")</f>
        <v/>
      </c>
      <c r="U161" s="38"/>
      <c r="V161" s="38" t="str" cm="1">
        <f t="array" ref="V161">IFERROR(_xlfn.SINGLE(INDEX(Data!$A$1:Q$816,_xlfn.AGGREGATE(15,6,((Data!$C$1:$C$816=V$6)/(Data!$C$1:$C$816=V$6))*ROW(Data!$C$1:$C$816),ROW(V161)-ROW(V$6)),1)),"")</f>
        <v/>
      </c>
      <c r="W161" s="38"/>
      <c r="X161" s="38" t="str" cm="1">
        <f t="array" ref="X161">IFERROR(_xlfn.SINGLE(INDEX(Data!$A$1:S$816,_xlfn.AGGREGATE(15,6,((Data!$C$1:$C$816=X$6)/(Data!$C$1:$C$816=X$6))*ROW(Data!$C$1:$C$816),ROW(X161)-ROW(X$6)),1)),"")</f>
        <v/>
      </c>
      <c r="Y161" s="38"/>
      <c r="Z161" s="38" t="str" cm="1">
        <f t="array" ref="Z161">IFERROR(_xlfn.SINGLE(INDEX(Data!$A$1:U$816,_xlfn.AGGREGATE(15,6,((Data!$C$1:$C$816=Z$6)/(Data!$C$1:$C$816=Z$6))*ROW(Data!$C$1:$C$816),ROW(Z161)-ROW(Z$6)),1)),"")</f>
        <v/>
      </c>
    </row>
    <row r="162" spans="1:26" x14ac:dyDescent="0.35">
      <c r="A162" s="38"/>
      <c r="B162" s="38" t="str" cm="1">
        <f t="array" ref="B162">IFERROR(_xlfn.SINGLE(INDEX(Data!A$1:$A$816,_xlfn.AGGREGATE(15,6,((Data!$C$1:$C$816=B$6)/(Data!$C$1:$C$816=B$6))*ROW(Data!$C$1:$C$816),ROW(B162)-ROW(B$6)),1)),"")</f>
        <v/>
      </c>
      <c r="C162" s="38"/>
      <c r="D162" s="38" t="str" cm="1">
        <f t="array" ref="D162">IFERROR(_xlfn.SINGLE(INDEX(Data!$A$1:C$816,_xlfn.AGGREGATE(15,6,((Data!$C$1:$C$816=D$6)/(Data!$C$1:$C$816=D$6))*ROW(Data!$C$1:$C$816),ROW(D162)-ROW(D$6)),1)),"")</f>
        <v/>
      </c>
      <c r="E162" s="38"/>
      <c r="F162" s="38" t="str" cm="1">
        <f t="array" ref="F162">IFERROR(_xlfn.SINGLE(INDEX(Data!$A$1:E$816,_xlfn.AGGREGATE(15,6,((Data!$C$1:$C$816=F$6)/(Data!$C$1:$C$816=F$6))*ROW(Data!$C$1:$C$816),ROW(F162)-ROW(F$6)),1)),"")</f>
        <v/>
      </c>
      <c r="G162" s="38"/>
      <c r="H162" s="38" t="str" cm="1">
        <f t="array" ref="H162">IFERROR(_xlfn.SINGLE(INDEX(Data!$A$1:G$816,_xlfn.AGGREGATE(15,6,((Data!$C$1:$C$816=H$6)/(Data!$C$1:$C$816=H$6))*ROW(Data!$C$1:$C$816),ROW(H162)-ROW(H$6)),1)),"")</f>
        <v/>
      </c>
      <c r="I162" s="38"/>
      <c r="J162" s="38" t="str" cm="1">
        <f t="array" ref="J162">IFERROR(_xlfn.SINGLE(INDEX(Data!$A$1:W$816,_xlfn.AGGREGATE(15,6,((Data!$C$1:$C$816=J$6)/(Data!$C$1:$C$816=J$6))*ROW(Data!$C$1:$C$816),ROW(J162)-ROW(J$6)),1)),"")</f>
        <v/>
      </c>
      <c r="K162" s="38"/>
      <c r="L162" s="38" t="str" cm="1">
        <f t="array" ref="L162">IFERROR(_xlfn.SINGLE(INDEX(Data!$A$1:I$816,_xlfn.AGGREGATE(15,6,((Data!$C$1:$C$816=L$6)/(Data!$C$1:$C$816=L$6))*ROW(Data!$C$1:$C$816),ROW(L162)-ROW(L$6)),1)),"")</f>
        <v/>
      </c>
      <c r="M162" s="38"/>
      <c r="N162" s="38" t="str" cm="1">
        <f t="array" ref="N162">IFERROR(_xlfn.SINGLE(INDEX(Data!$A$1:Y$816,_xlfn.AGGREGATE(15,6,((Data!$C$1:$C$816=N$6)/(Data!$C$1:$C$816=N$6))*ROW(Data!$C$1:$C$816),ROW(N162)-ROW(N$6)),1)),"")</f>
        <v/>
      </c>
      <c r="O162" s="38"/>
      <c r="P162" s="38" t="str" cm="1">
        <f t="array" ref="P162">IFERROR(_xlfn.SINGLE(INDEX(Data!$A$1:L$816,_xlfn.AGGREGATE(15,6,((Data!$C$1:$C$816=P$6)/(Data!$C$1:$C$816=P$6))*ROW(Data!$C$1:$C$816),ROW(P162)-ROW(P$6)),1)),"")</f>
        <v/>
      </c>
      <c r="Q162" s="38"/>
      <c r="R162" s="38" t="str" cm="1">
        <f t="array" ref="R162">IFERROR(_xlfn.SINGLE(INDEX(Data!$A$1:M$816,_xlfn.AGGREGATE(15,6,((Data!$C$1:$C$816=R$6)/(Data!$C$1:$C$816=R$6))*ROW(Data!$C$1:$C$816),ROW(R162)-ROW(R$6)),1)),"")</f>
        <v/>
      </c>
      <c r="S162" s="38"/>
      <c r="T162" s="38" t="str" cm="1">
        <f t="array" ref="T162">IFERROR(_xlfn.SINGLE(INDEX(Data!$A$1:O$816,_xlfn.AGGREGATE(15,6,((Data!$C$1:$C$816=T$6)/(Data!$C$1:$C$816=T$6))*ROW(Data!$C$1:$C$816),ROW(T162)-ROW(T$6)),1)),"")</f>
        <v/>
      </c>
      <c r="U162" s="38"/>
      <c r="V162" s="38" t="str" cm="1">
        <f t="array" ref="V162">IFERROR(_xlfn.SINGLE(INDEX(Data!$A$1:Q$816,_xlfn.AGGREGATE(15,6,((Data!$C$1:$C$816=V$6)/(Data!$C$1:$C$816=V$6))*ROW(Data!$C$1:$C$816),ROW(V162)-ROW(V$6)),1)),"")</f>
        <v/>
      </c>
      <c r="W162" s="38"/>
      <c r="X162" s="38" t="str" cm="1">
        <f t="array" ref="X162">IFERROR(_xlfn.SINGLE(INDEX(Data!$A$1:S$816,_xlfn.AGGREGATE(15,6,((Data!$C$1:$C$816=X$6)/(Data!$C$1:$C$816=X$6))*ROW(Data!$C$1:$C$816),ROW(X162)-ROW(X$6)),1)),"")</f>
        <v/>
      </c>
      <c r="Y162" s="38"/>
      <c r="Z162" s="38" t="str" cm="1">
        <f t="array" ref="Z162">IFERROR(_xlfn.SINGLE(INDEX(Data!$A$1:U$816,_xlfn.AGGREGATE(15,6,((Data!$C$1:$C$816=Z$6)/(Data!$C$1:$C$816=Z$6))*ROW(Data!$C$1:$C$816),ROW(Z162)-ROW(Z$6)),1)),"")</f>
        <v/>
      </c>
    </row>
    <row r="163" spans="1:26" x14ac:dyDescent="0.35">
      <c r="A163" s="38"/>
      <c r="B163" s="38" t="str" cm="1">
        <f t="array" ref="B163">IFERROR(_xlfn.SINGLE(INDEX(Data!A$1:$A$816,_xlfn.AGGREGATE(15,6,((Data!$C$1:$C$816=B$6)/(Data!$C$1:$C$816=B$6))*ROW(Data!$C$1:$C$816),ROW(B163)-ROW(B$6)),1)),"")</f>
        <v/>
      </c>
      <c r="C163" s="38"/>
      <c r="D163" s="38" t="str" cm="1">
        <f t="array" ref="D163">IFERROR(_xlfn.SINGLE(INDEX(Data!$A$1:C$816,_xlfn.AGGREGATE(15,6,((Data!$C$1:$C$816=D$6)/(Data!$C$1:$C$816=D$6))*ROW(Data!$C$1:$C$816),ROW(D163)-ROW(D$6)),1)),"")</f>
        <v/>
      </c>
      <c r="E163" s="38"/>
      <c r="F163" s="38" t="str" cm="1">
        <f t="array" ref="F163">IFERROR(_xlfn.SINGLE(INDEX(Data!$A$1:E$816,_xlfn.AGGREGATE(15,6,((Data!$C$1:$C$816=F$6)/(Data!$C$1:$C$816=F$6))*ROW(Data!$C$1:$C$816),ROW(F163)-ROW(F$6)),1)),"")</f>
        <v/>
      </c>
      <c r="G163" s="38"/>
      <c r="H163" s="38" t="str" cm="1">
        <f t="array" ref="H163">IFERROR(_xlfn.SINGLE(INDEX(Data!$A$1:G$816,_xlfn.AGGREGATE(15,6,((Data!$C$1:$C$816=H$6)/(Data!$C$1:$C$816=H$6))*ROW(Data!$C$1:$C$816),ROW(H163)-ROW(H$6)),1)),"")</f>
        <v/>
      </c>
      <c r="I163" s="38"/>
      <c r="J163" s="38" t="str" cm="1">
        <f t="array" ref="J163">IFERROR(_xlfn.SINGLE(INDEX(Data!$A$1:W$816,_xlfn.AGGREGATE(15,6,((Data!$C$1:$C$816=J$6)/(Data!$C$1:$C$816=J$6))*ROW(Data!$C$1:$C$816),ROW(J163)-ROW(J$6)),1)),"")</f>
        <v/>
      </c>
      <c r="K163" s="38"/>
      <c r="L163" s="38" t="str" cm="1">
        <f t="array" ref="L163">IFERROR(_xlfn.SINGLE(INDEX(Data!$A$1:I$816,_xlfn.AGGREGATE(15,6,((Data!$C$1:$C$816=L$6)/(Data!$C$1:$C$816=L$6))*ROW(Data!$C$1:$C$816),ROW(L163)-ROW(L$6)),1)),"")</f>
        <v/>
      </c>
      <c r="M163" s="38"/>
      <c r="N163" s="38" t="str" cm="1">
        <f t="array" ref="N163">IFERROR(_xlfn.SINGLE(INDEX(Data!$A$1:Y$816,_xlfn.AGGREGATE(15,6,((Data!$C$1:$C$816=N$6)/(Data!$C$1:$C$816=N$6))*ROW(Data!$C$1:$C$816),ROW(N163)-ROW(N$6)),1)),"")</f>
        <v/>
      </c>
      <c r="O163" s="38"/>
      <c r="P163" s="38" t="str" cm="1">
        <f t="array" ref="P163">IFERROR(_xlfn.SINGLE(INDEX(Data!$A$1:L$816,_xlfn.AGGREGATE(15,6,((Data!$C$1:$C$816=P$6)/(Data!$C$1:$C$816=P$6))*ROW(Data!$C$1:$C$816),ROW(P163)-ROW(P$6)),1)),"")</f>
        <v/>
      </c>
      <c r="Q163" s="38"/>
      <c r="R163" s="38" t="str" cm="1">
        <f t="array" ref="R163">IFERROR(_xlfn.SINGLE(INDEX(Data!$A$1:M$816,_xlfn.AGGREGATE(15,6,((Data!$C$1:$C$816=R$6)/(Data!$C$1:$C$816=R$6))*ROW(Data!$C$1:$C$816),ROW(R163)-ROW(R$6)),1)),"")</f>
        <v/>
      </c>
      <c r="S163" s="38"/>
      <c r="T163" s="38" t="str" cm="1">
        <f t="array" ref="T163">IFERROR(_xlfn.SINGLE(INDEX(Data!$A$1:O$816,_xlfn.AGGREGATE(15,6,((Data!$C$1:$C$816=T$6)/(Data!$C$1:$C$816=T$6))*ROW(Data!$C$1:$C$816),ROW(T163)-ROW(T$6)),1)),"")</f>
        <v/>
      </c>
      <c r="U163" s="38"/>
      <c r="V163" s="38" t="str" cm="1">
        <f t="array" ref="V163">IFERROR(_xlfn.SINGLE(INDEX(Data!$A$1:Q$816,_xlfn.AGGREGATE(15,6,((Data!$C$1:$C$816=V$6)/(Data!$C$1:$C$816=V$6))*ROW(Data!$C$1:$C$816),ROW(V163)-ROW(V$6)),1)),"")</f>
        <v/>
      </c>
      <c r="W163" s="38"/>
      <c r="X163" s="38" t="str" cm="1">
        <f t="array" ref="X163">IFERROR(_xlfn.SINGLE(INDEX(Data!$A$1:S$816,_xlfn.AGGREGATE(15,6,((Data!$C$1:$C$816=X$6)/(Data!$C$1:$C$816=X$6))*ROW(Data!$C$1:$C$816),ROW(X163)-ROW(X$6)),1)),"")</f>
        <v/>
      </c>
      <c r="Y163" s="38"/>
      <c r="Z163" s="38" t="str" cm="1">
        <f t="array" ref="Z163">IFERROR(_xlfn.SINGLE(INDEX(Data!$A$1:U$816,_xlfn.AGGREGATE(15,6,((Data!$C$1:$C$816=Z$6)/(Data!$C$1:$C$816=Z$6))*ROW(Data!$C$1:$C$816),ROW(Z163)-ROW(Z$6)),1)),"")</f>
        <v/>
      </c>
    </row>
    <row r="164" spans="1:26" x14ac:dyDescent="0.35">
      <c r="A164" s="38"/>
      <c r="B164" s="38" t="str" cm="1">
        <f t="array" ref="B164">IFERROR(_xlfn.SINGLE(INDEX(Data!A$1:$A$816,_xlfn.AGGREGATE(15,6,((Data!$C$1:$C$816=B$6)/(Data!$C$1:$C$816=B$6))*ROW(Data!$C$1:$C$816),ROW(B164)-ROW(B$6)),1)),"")</f>
        <v/>
      </c>
      <c r="C164" s="38"/>
      <c r="D164" s="38" t="str" cm="1">
        <f t="array" ref="D164">IFERROR(_xlfn.SINGLE(INDEX(Data!$A$1:C$816,_xlfn.AGGREGATE(15,6,((Data!$C$1:$C$816=D$6)/(Data!$C$1:$C$816=D$6))*ROW(Data!$C$1:$C$816),ROW(D164)-ROW(D$6)),1)),"")</f>
        <v/>
      </c>
      <c r="E164" s="38"/>
      <c r="F164" s="38" t="str" cm="1">
        <f t="array" ref="F164">IFERROR(_xlfn.SINGLE(INDEX(Data!$A$1:E$816,_xlfn.AGGREGATE(15,6,((Data!$C$1:$C$816=F$6)/(Data!$C$1:$C$816=F$6))*ROW(Data!$C$1:$C$816),ROW(F164)-ROW(F$6)),1)),"")</f>
        <v/>
      </c>
      <c r="G164" s="38"/>
      <c r="H164" s="38" t="str" cm="1">
        <f t="array" ref="H164">IFERROR(_xlfn.SINGLE(INDEX(Data!$A$1:G$816,_xlfn.AGGREGATE(15,6,((Data!$C$1:$C$816=H$6)/(Data!$C$1:$C$816=H$6))*ROW(Data!$C$1:$C$816),ROW(H164)-ROW(H$6)),1)),"")</f>
        <v/>
      </c>
      <c r="I164" s="38"/>
      <c r="J164" s="38" t="str" cm="1">
        <f t="array" ref="J164">IFERROR(_xlfn.SINGLE(INDEX(Data!$A$1:W$816,_xlfn.AGGREGATE(15,6,((Data!$C$1:$C$816=J$6)/(Data!$C$1:$C$816=J$6))*ROW(Data!$C$1:$C$816),ROW(J164)-ROW(J$6)),1)),"")</f>
        <v/>
      </c>
      <c r="K164" s="38"/>
      <c r="L164" s="38" t="str" cm="1">
        <f t="array" ref="L164">IFERROR(_xlfn.SINGLE(INDEX(Data!$A$1:I$816,_xlfn.AGGREGATE(15,6,((Data!$C$1:$C$816=L$6)/(Data!$C$1:$C$816=L$6))*ROW(Data!$C$1:$C$816),ROW(L164)-ROW(L$6)),1)),"")</f>
        <v/>
      </c>
      <c r="M164" s="38"/>
      <c r="N164" s="38" t="str" cm="1">
        <f t="array" ref="N164">IFERROR(_xlfn.SINGLE(INDEX(Data!$A$1:Y$816,_xlfn.AGGREGATE(15,6,((Data!$C$1:$C$816=N$6)/(Data!$C$1:$C$816=N$6))*ROW(Data!$C$1:$C$816),ROW(N164)-ROW(N$6)),1)),"")</f>
        <v/>
      </c>
      <c r="O164" s="38"/>
      <c r="P164" s="38" t="str" cm="1">
        <f t="array" ref="P164">IFERROR(_xlfn.SINGLE(INDEX(Data!$A$1:L$816,_xlfn.AGGREGATE(15,6,((Data!$C$1:$C$816=P$6)/(Data!$C$1:$C$816=P$6))*ROW(Data!$C$1:$C$816),ROW(P164)-ROW(P$6)),1)),"")</f>
        <v/>
      </c>
      <c r="Q164" s="38"/>
      <c r="R164" s="38" t="str" cm="1">
        <f t="array" ref="R164">IFERROR(_xlfn.SINGLE(INDEX(Data!$A$1:M$816,_xlfn.AGGREGATE(15,6,((Data!$C$1:$C$816=R$6)/(Data!$C$1:$C$816=R$6))*ROW(Data!$C$1:$C$816),ROW(R164)-ROW(R$6)),1)),"")</f>
        <v/>
      </c>
      <c r="S164" s="38"/>
      <c r="T164" s="38" t="str" cm="1">
        <f t="array" ref="T164">IFERROR(_xlfn.SINGLE(INDEX(Data!$A$1:O$816,_xlfn.AGGREGATE(15,6,((Data!$C$1:$C$816=T$6)/(Data!$C$1:$C$816=T$6))*ROW(Data!$C$1:$C$816),ROW(T164)-ROW(T$6)),1)),"")</f>
        <v/>
      </c>
      <c r="U164" s="38"/>
      <c r="V164" s="38" t="str" cm="1">
        <f t="array" ref="V164">IFERROR(_xlfn.SINGLE(INDEX(Data!$A$1:Q$816,_xlfn.AGGREGATE(15,6,((Data!$C$1:$C$816=V$6)/(Data!$C$1:$C$816=V$6))*ROW(Data!$C$1:$C$816),ROW(V164)-ROW(V$6)),1)),"")</f>
        <v/>
      </c>
      <c r="W164" s="38"/>
      <c r="X164" s="38" t="str" cm="1">
        <f t="array" ref="X164">IFERROR(_xlfn.SINGLE(INDEX(Data!$A$1:S$816,_xlfn.AGGREGATE(15,6,((Data!$C$1:$C$816=X$6)/(Data!$C$1:$C$816=X$6))*ROW(Data!$C$1:$C$816),ROW(X164)-ROW(X$6)),1)),"")</f>
        <v/>
      </c>
      <c r="Y164" s="38"/>
      <c r="Z164" s="38" t="str" cm="1">
        <f t="array" ref="Z164">IFERROR(_xlfn.SINGLE(INDEX(Data!$A$1:U$816,_xlfn.AGGREGATE(15,6,((Data!$C$1:$C$816=Z$6)/(Data!$C$1:$C$816=Z$6))*ROW(Data!$C$1:$C$816),ROW(Z164)-ROW(Z$6)),1)),"")</f>
        <v/>
      </c>
    </row>
    <row r="165" spans="1:26" x14ac:dyDescent="0.35">
      <c r="A165" s="38"/>
      <c r="B165" s="38" t="str" cm="1">
        <f t="array" ref="B165">IFERROR(_xlfn.SINGLE(INDEX(Data!A$1:$A$816,_xlfn.AGGREGATE(15,6,((Data!$C$1:$C$816=B$6)/(Data!$C$1:$C$816=B$6))*ROW(Data!$C$1:$C$816),ROW(B165)-ROW(B$6)),1)),"")</f>
        <v/>
      </c>
      <c r="C165" s="38"/>
      <c r="D165" s="38" t="str" cm="1">
        <f t="array" ref="D165">IFERROR(_xlfn.SINGLE(INDEX(Data!$A$1:C$816,_xlfn.AGGREGATE(15,6,((Data!$C$1:$C$816=D$6)/(Data!$C$1:$C$816=D$6))*ROW(Data!$C$1:$C$816),ROW(D165)-ROW(D$6)),1)),"")</f>
        <v/>
      </c>
      <c r="E165" s="38"/>
      <c r="F165" s="38" t="str" cm="1">
        <f t="array" ref="F165">IFERROR(_xlfn.SINGLE(INDEX(Data!$A$1:E$816,_xlfn.AGGREGATE(15,6,((Data!$C$1:$C$816=F$6)/(Data!$C$1:$C$816=F$6))*ROW(Data!$C$1:$C$816),ROW(F165)-ROW(F$6)),1)),"")</f>
        <v/>
      </c>
      <c r="G165" s="38"/>
      <c r="H165" s="38" t="str" cm="1">
        <f t="array" ref="H165">IFERROR(_xlfn.SINGLE(INDEX(Data!$A$1:G$816,_xlfn.AGGREGATE(15,6,((Data!$C$1:$C$816=H$6)/(Data!$C$1:$C$816=H$6))*ROW(Data!$C$1:$C$816),ROW(H165)-ROW(H$6)),1)),"")</f>
        <v/>
      </c>
      <c r="I165" s="38"/>
      <c r="J165" s="38" t="str" cm="1">
        <f t="array" ref="J165">IFERROR(_xlfn.SINGLE(INDEX(Data!$A$1:W$816,_xlfn.AGGREGATE(15,6,((Data!$C$1:$C$816=J$6)/(Data!$C$1:$C$816=J$6))*ROW(Data!$C$1:$C$816),ROW(J165)-ROW(J$6)),1)),"")</f>
        <v/>
      </c>
      <c r="K165" s="38"/>
      <c r="L165" s="38" t="str" cm="1">
        <f t="array" ref="L165">IFERROR(_xlfn.SINGLE(INDEX(Data!$A$1:I$816,_xlfn.AGGREGATE(15,6,((Data!$C$1:$C$816=L$6)/(Data!$C$1:$C$816=L$6))*ROW(Data!$C$1:$C$816),ROW(L165)-ROW(L$6)),1)),"")</f>
        <v/>
      </c>
      <c r="M165" s="38"/>
      <c r="N165" s="38" t="str" cm="1">
        <f t="array" ref="N165">IFERROR(_xlfn.SINGLE(INDEX(Data!$A$1:Y$816,_xlfn.AGGREGATE(15,6,((Data!$C$1:$C$816=N$6)/(Data!$C$1:$C$816=N$6))*ROW(Data!$C$1:$C$816),ROW(N165)-ROW(N$6)),1)),"")</f>
        <v/>
      </c>
      <c r="O165" s="38"/>
      <c r="P165" s="38" t="str" cm="1">
        <f t="array" ref="P165">IFERROR(_xlfn.SINGLE(INDEX(Data!$A$1:L$816,_xlfn.AGGREGATE(15,6,((Data!$C$1:$C$816=P$6)/(Data!$C$1:$C$816=P$6))*ROW(Data!$C$1:$C$816),ROW(P165)-ROW(P$6)),1)),"")</f>
        <v/>
      </c>
      <c r="Q165" s="38"/>
      <c r="R165" s="38" t="str" cm="1">
        <f t="array" ref="R165">IFERROR(_xlfn.SINGLE(INDEX(Data!$A$1:M$816,_xlfn.AGGREGATE(15,6,((Data!$C$1:$C$816=R$6)/(Data!$C$1:$C$816=R$6))*ROW(Data!$C$1:$C$816),ROW(R165)-ROW(R$6)),1)),"")</f>
        <v/>
      </c>
      <c r="S165" s="38"/>
      <c r="T165" s="38" t="str" cm="1">
        <f t="array" ref="T165">IFERROR(_xlfn.SINGLE(INDEX(Data!$A$1:O$816,_xlfn.AGGREGATE(15,6,((Data!$C$1:$C$816=T$6)/(Data!$C$1:$C$816=T$6))*ROW(Data!$C$1:$C$816),ROW(T165)-ROW(T$6)),1)),"")</f>
        <v/>
      </c>
      <c r="U165" s="38"/>
      <c r="V165" s="38" t="str" cm="1">
        <f t="array" ref="V165">IFERROR(_xlfn.SINGLE(INDEX(Data!$A$1:Q$816,_xlfn.AGGREGATE(15,6,((Data!$C$1:$C$816=V$6)/(Data!$C$1:$C$816=V$6))*ROW(Data!$C$1:$C$816),ROW(V165)-ROW(V$6)),1)),"")</f>
        <v/>
      </c>
      <c r="W165" s="38"/>
      <c r="X165" s="38" t="str" cm="1">
        <f t="array" ref="X165">IFERROR(_xlfn.SINGLE(INDEX(Data!$A$1:S$816,_xlfn.AGGREGATE(15,6,((Data!$C$1:$C$816=X$6)/(Data!$C$1:$C$816=X$6))*ROW(Data!$C$1:$C$816),ROW(X165)-ROW(X$6)),1)),"")</f>
        <v/>
      </c>
      <c r="Y165" s="38"/>
      <c r="Z165" s="38" t="str" cm="1">
        <f t="array" ref="Z165">IFERROR(_xlfn.SINGLE(INDEX(Data!$A$1:U$816,_xlfn.AGGREGATE(15,6,((Data!$C$1:$C$816=Z$6)/(Data!$C$1:$C$816=Z$6))*ROW(Data!$C$1:$C$816),ROW(Z165)-ROW(Z$6)),1)),"")</f>
        <v/>
      </c>
    </row>
    <row r="166" spans="1:26" x14ac:dyDescent="0.35">
      <c r="A166" s="38"/>
      <c r="B166" s="38" t="str" cm="1">
        <f t="array" ref="B166">IFERROR(_xlfn.SINGLE(INDEX(Data!A$1:$A$816,_xlfn.AGGREGATE(15,6,((Data!$C$1:$C$816=B$6)/(Data!$C$1:$C$816=B$6))*ROW(Data!$C$1:$C$816),ROW(B166)-ROW(B$6)),1)),"")</f>
        <v/>
      </c>
      <c r="C166" s="38"/>
      <c r="D166" s="38" t="str" cm="1">
        <f t="array" ref="D166">IFERROR(_xlfn.SINGLE(INDEX(Data!$A$1:C$816,_xlfn.AGGREGATE(15,6,((Data!$C$1:$C$816=D$6)/(Data!$C$1:$C$816=D$6))*ROW(Data!$C$1:$C$816),ROW(D166)-ROW(D$6)),1)),"")</f>
        <v/>
      </c>
      <c r="E166" s="38"/>
      <c r="F166" s="38" t="str" cm="1">
        <f t="array" ref="F166">IFERROR(_xlfn.SINGLE(INDEX(Data!$A$1:E$816,_xlfn.AGGREGATE(15,6,((Data!$C$1:$C$816=F$6)/(Data!$C$1:$C$816=F$6))*ROW(Data!$C$1:$C$816),ROW(F166)-ROW(F$6)),1)),"")</f>
        <v/>
      </c>
      <c r="G166" s="38"/>
      <c r="H166" s="38" t="str" cm="1">
        <f t="array" ref="H166">IFERROR(_xlfn.SINGLE(INDEX(Data!$A$1:G$816,_xlfn.AGGREGATE(15,6,((Data!$C$1:$C$816=H$6)/(Data!$C$1:$C$816=H$6))*ROW(Data!$C$1:$C$816),ROW(H166)-ROW(H$6)),1)),"")</f>
        <v/>
      </c>
      <c r="I166" s="38"/>
      <c r="J166" s="38" t="str" cm="1">
        <f t="array" ref="J166">IFERROR(_xlfn.SINGLE(INDEX(Data!$A$1:W$816,_xlfn.AGGREGATE(15,6,((Data!$C$1:$C$816=J$6)/(Data!$C$1:$C$816=J$6))*ROW(Data!$C$1:$C$816),ROW(J166)-ROW(J$6)),1)),"")</f>
        <v/>
      </c>
      <c r="K166" s="38"/>
      <c r="L166" s="38" t="str" cm="1">
        <f t="array" ref="L166">IFERROR(_xlfn.SINGLE(INDEX(Data!$A$1:I$816,_xlfn.AGGREGATE(15,6,((Data!$C$1:$C$816=L$6)/(Data!$C$1:$C$816=L$6))*ROW(Data!$C$1:$C$816),ROW(L166)-ROW(L$6)),1)),"")</f>
        <v/>
      </c>
      <c r="M166" s="38"/>
      <c r="N166" s="38" t="str" cm="1">
        <f t="array" ref="N166">IFERROR(_xlfn.SINGLE(INDEX(Data!$A$1:Y$816,_xlfn.AGGREGATE(15,6,((Data!$C$1:$C$816=N$6)/(Data!$C$1:$C$816=N$6))*ROW(Data!$C$1:$C$816),ROW(N166)-ROW(N$6)),1)),"")</f>
        <v/>
      </c>
      <c r="O166" s="38"/>
      <c r="P166" s="38" t="str" cm="1">
        <f t="array" ref="P166">IFERROR(_xlfn.SINGLE(INDEX(Data!$A$1:L$816,_xlfn.AGGREGATE(15,6,((Data!$C$1:$C$816=P$6)/(Data!$C$1:$C$816=P$6))*ROW(Data!$C$1:$C$816),ROW(P166)-ROW(P$6)),1)),"")</f>
        <v/>
      </c>
      <c r="Q166" s="38"/>
      <c r="R166" s="38" t="str" cm="1">
        <f t="array" ref="R166">IFERROR(_xlfn.SINGLE(INDEX(Data!$A$1:M$816,_xlfn.AGGREGATE(15,6,((Data!$C$1:$C$816=R$6)/(Data!$C$1:$C$816=R$6))*ROW(Data!$C$1:$C$816),ROW(R166)-ROW(R$6)),1)),"")</f>
        <v/>
      </c>
      <c r="S166" s="38"/>
      <c r="T166" s="38" t="str" cm="1">
        <f t="array" ref="T166">IFERROR(_xlfn.SINGLE(INDEX(Data!$A$1:O$816,_xlfn.AGGREGATE(15,6,((Data!$C$1:$C$816=T$6)/(Data!$C$1:$C$816=T$6))*ROW(Data!$C$1:$C$816),ROW(T166)-ROW(T$6)),1)),"")</f>
        <v/>
      </c>
      <c r="U166" s="38"/>
      <c r="V166" s="38" t="str" cm="1">
        <f t="array" ref="V166">IFERROR(_xlfn.SINGLE(INDEX(Data!$A$1:Q$816,_xlfn.AGGREGATE(15,6,((Data!$C$1:$C$816=V$6)/(Data!$C$1:$C$816=V$6))*ROW(Data!$C$1:$C$816),ROW(V166)-ROW(V$6)),1)),"")</f>
        <v/>
      </c>
      <c r="W166" s="38"/>
      <c r="X166" s="38" t="str" cm="1">
        <f t="array" ref="X166">IFERROR(_xlfn.SINGLE(INDEX(Data!$A$1:S$816,_xlfn.AGGREGATE(15,6,((Data!$C$1:$C$816=X$6)/(Data!$C$1:$C$816=X$6))*ROW(Data!$C$1:$C$816),ROW(X166)-ROW(X$6)),1)),"")</f>
        <v/>
      </c>
      <c r="Y166" s="38"/>
      <c r="Z166" s="38" t="str" cm="1">
        <f t="array" ref="Z166">IFERROR(_xlfn.SINGLE(INDEX(Data!$A$1:U$816,_xlfn.AGGREGATE(15,6,((Data!$C$1:$C$816=Z$6)/(Data!$C$1:$C$816=Z$6))*ROW(Data!$C$1:$C$816),ROW(Z166)-ROW(Z$6)),1)),"")</f>
        <v/>
      </c>
    </row>
    <row r="167" spans="1:26" x14ac:dyDescent="0.35">
      <c r="A167" s="38"/>
      <c r="B167" s="38" t="str" cm="1">
        <f t="array" ref="B167">IFERROR(_xlfn.SINGLE(INDEX(Data!A$1:$A$816,_xlfn.AGGREGATE(15,6,((Data!$C$1:$C$816=B$6)/(Data!$C$1:$C$816=B$6))*ROW(Data!$C$1:$C$816),ROW(B167)-ROW(B$6)),1)),"")</f>
        <v/>
      </c>
      <c r="C167" s="38"/>
      <c r="D167" s="38" t="str" cm="1">
        <f t="array" ref="D167">IFERROR(_xlfn.SINGLE(INDEX(Data!$A$1:C$816,_xlfn.AGGREGATE(15,6,((Data!$C$1:$C$816=D$6)/(Data!$C$1:$C$816=D$6))*ROW(Data!$C$1:$C$816),ROW(D167)-ROW(D$6)),1)),"")</f>
        <v/>
      </c>
      <c r="E167" s="38"/>
      <c r="F167" s="38" t="str" cm="1">
        <f t="array" ref="F167">IFERROR(_xlfn.SINGLE(INDEX(Data!$A$1:E$816,_xlfn.AGGREGATE(15,6,((Data!$C$1:$C$816=F$6)/(Data!$C$1:$C$816=F$6))*ROW(Data!$C$1:$C$816),ROW(F167)-ROW(F$6)),1)),"")</f>
        <v/>
      </c>
      <c r="G167" s="38"/>
      <c r="H167" s="38" t="str" cm="1">
        <f t="array" ref="H167">IFERROR(_xlfn.SINGLE(INDEX(Data!$A$1:G$816,_xlfn.AGGREGATE(15,6,((Data!$C$1:$C$816=H$6)/(Data!$C$1:$C$816=H$6))*ROW(Data!$C$1:$C$816),ROW(H167)-ROW(H$6)),1)),"")</f>
        <v/>
      </c>
      <c r="I167" s="38"/>
      <c r="J167" s="38" t="str" cm="1">
        <f t="array" ref="J167">IFERROR(_xlfn.SINGLE(INDEX(Data!$A$1:W$816,_xlfn.AGGREGATE(15,6,((Data!$C$1:$C$816=J$6)/(Data!$C$1:$C$816=J$6))*ROW(Data!$C$1:$C$816),ROW(J167)-ROW(J$6)),1)),"")</f>
        <v/>
      </c>
      <c r="K167" s="38"/>
      <c r="L167" s="38" t="str" cm="1">
        <f t="array" ref="L167">IFERROR(_xlfn.SINGLE(INDEX(Data!$A$1:I$816,_xlfn.AGGREGATE(15,6,((Data!$C$1:$C$816=L$6)/(Data!$C$1:$C$816=L$6))*ROW(Data!$C$1:$C$816),ROW(L167)-ROW(L$6)),1)),"")</f>
        <v/>
      </c>
      <c r="M167" s="38"/>
      <c r="N167" s="38" t="str" cm="1">
        <f t="array" ref="N167">IFERROR(_xlfn.SINGLE(INDEX(Data!$A$1:Y$816,_xlfn.AGGREGATE(15,6,((Data!$C$1:$C$816=N$6)/(Data!$C$1:$C$816=N$6))*ROW(Data!$C$1:$C$816),ROW(N167)-ROW(N$6)),1)),"")</f>
        <v/>
      </c>
      <c r="O167" s="38"/>
      <c r="P167" s="38" t="str" cm="1">
        <f t="array" ref="P167">IFERROR(_xlfn.SINGLE(INDEX(Data!$A$1:L$816,_xlfn.AGGREGATE(15,6,((Data!$C$1:$C$816=P$6)/(Data!$C$1:$C$816=P$6))*ROW(Data!$C$1:$C$816),ROW(P167)-ROW(P$6)),1)),"")</f>
        <v/>
      </c>
      <c r="Q167" s="38"/>
      <c r="R167" s="38" t="str" cm="1">
        <f t="array" ref="R167">IFERROR(_xlfn.SINGLE(INDEX(Data!$A$1:M$816,_xlfn.AGGREGATE(15,6,((Data!$C$1:$C$816=R$6)/(Data!$C$1:$C$816=R$6))*ROW(Data!$C$1:$C$816),ROW(R167)-ROW(R$6)),1)),"")</f>
        <v/>
      </c>
      <c r="S167" s="38"/>
      <c r="T167" s="38" t="str" cm="1">
        <f t="array" ref="T167">IFERROR(_xlfn.SINGLE(INDEX(Data!$A$1:O$816,_xlfn.AGGREGATE(15,6,((Data!$C$1:$C$816=T$6)/(Data!$C$1:$C$816=T$6))*ROW(Data!$C$1:$C$816),ROW(T167)-ROW(T$6)),1)),"")</f>
        <v/>
      </c>
      <c r="U167" s="38"/>
      <c r="V167" s="38" t="str" cm="1">
        <f t="array" ref="V167">IFERROR(_xlfn.SINGLE(INDEX(Data!$A$1:Q$816,_xlfn.AGGREGATE(15,6,((Data!$C$1:$C$816=V$6)/(Data!$C$1:$C$816=V$6))*ROW(Data!$C$1:$C$816),ROW(V167)-ROW(V$6)),1)),"")</f>
        <v/>
      </c>
      <c r="W167" s="38"/>
      <c r="X167" s="38" t="str" cm="1">
        <f t="array" ref="X167">IFERROR(_xlfn.SINGLE(INDEX(Data!$A$1:S$816,_xlfn.AGGREGATE(15,6,((Data!$C$1:$C$816=X$6)/(Data!$C$1:$C$816=X$6))*ROW(Data!$C$1:$C$816),ROW(X167)-ROW(X$6)),1)),"")</f>
        <v/>
      </c>
      <c r="Y167" s="38"/>
      <c r="Z167" s="38" t="str" cm="1">
        <f t="array" ref="Z167">IFERROR(_xlfn.SINGLE(INDEX(Data!$A$1:U$816,_xlfn.AGGREGATE(15,6,((Data!$C$1:$C$816=Z$6)/(Data!$C$1:$C$816=Z$6))*ROW(Data!$C$1:$C$816),ROW(Z167)-ROW(Z$6)),1)),"")</f>
        <v/>
      </c>
    </row>
    <row r="168" spans="1:26" x14ac:dyDescent="0.35">
      <c r="A168" s="38"/>
      <c r="B168" s="38" t="str" cm="1">
        <f t="array" ref="B168">IFERROR(_xlfn.SINGLE(INDEX(Data!A$1:$A$816,_xlfn.AGGREGATE(15,6,((Data!$C$1:$C$816=B$6)/(Data!$C$1:$C$816=B$6))*ROW(Data!$C$1:$C$816),ROW(B168)-ROW(B$6)),1)),"")</f>
        <v/>
      </c>
      <c r="C168" s="38"/>
      <c r="D168" s="38" t="str" cm="1">
        <f t="array" ref="D168">IFERROR(_xlfn.SINGLE(INDEX(Data!$A$1:C$816,_xlfn.AGGREGATE(15,6,((Data!$C$1:$C$816=D$6)/(Data!$C$1:$C$816=D$6))*ROW(Data!$C$1:$C$816),ROW(D168)-ROW(D$6)),1)),"")</f>
        <v/>
      </c>
      <c r="E168" s="38"/>
      <c r="F168" s="38" t="str" cm="1">
        <f t="array" ref="F168">IFERROR(_xlfn.SINGLE(INDEX(Data!$A$1:E$816,_xlfn.AGGREGATE(15,6,((Data!$C$1:$C$816=F$6)/(Data!$C$1:$C$816=F$6))*ROW(Data!$C$1:$C$816),ROW(F168)-ROW(F$6)),1)),"")</f>
        <v/>
      </c>
      <c r="G168" s="38"/>
      <c r="H168" s="38" t="str" cm="1">
        <f t="array" ref="H168">IFERROR(_xlfn.SINGLE(INDEX(Data!$A$1:G$816,_xlfn.AGGREGATE(15,6,((Data!$C$1:$C$816=H$6)/(Data!$C$1:$C$816=H$6))*ROW(Data!$C$1:$C$816),ROW(H168)-ROW(H$6)),1)),"")</f>
        <v/>
      </c>
      <c r="I168" s="38"/>
      <c r="J168" s="38" t="str" cm="1">
        <f t="array" ref="J168">IFERROR(_xlfn.SINGLE(INDEX(Data!$A$1:W$816,_xlfn.AGGREGATE(15,6,((Data!$C$1:$C$816=J$6)/(Data!$C$1:$C$816=J$6))*ROW(Data!$C$1:$C$816),ROW(J168)-ROW(J$6)),1)),"")</f>
        <v/>
      </c>
      <c r="K168" s="38"/>
      <c r="L168" s="38" t="str" cm="1">
        <f t="array" ref="L168">IFERROR(_xlfn.SINGLE(INDEX(Data!$A$1:I$816,_xlfn.AGGREGATE(15,6,((Data!$C$1:$C$816=L$6)/(Data!$C$1:$C$816=L$6))*ROW(Data!$C$1:$C$816),ROW(L168)-ROW(L$6)),1)),"")</f>
        <v/>
      </c>
      <c r="M168" s="38"/>
      <c r="N168" s="38" t="str" cm="1">
        <f t="array" ref="N168">IFERROR(_xlfn.SINGLE(INDEX(Data!$A$1:Y$816,_xlfn.AGGREGATE(15,6,((Data!$C$1:$C$816=N$6)/(Data!$C$1:$C$816=N$6))*ROW(Data!$C$1:$C$816),ROW(N168)-ROW(N$6)),1)),"")</f>
        <v/>
      </c>
      <c r="O168" s="38"/>
      <c r="P168" s="38" t="str" cm="1">
        <f t="array" ref="P168">IFERROR(_xlfn.SINGLE(INDEX(Data!$A$1:L$816,_xlfn.AGGREGATE(15,6,((Data!$C$1:$C$816=P$6)/(Data!$C$1:$C$816=P$6))*ROW(Data!$C$1:$C$816),ROW(P168)-ROW(P$6)),1)),"")</f>
        <v/>
      </c>
      <c r="Q168" s="38"/>
      <c r="R168" s="38" t="str" cm="1">
        <f t="array" ref="R168">IFERROR(_xlfn.SINGLE(INDEX(Data!$A$1:M$816,_xlfn.AGGREGATE(15,6,((Data!$C$1:$C$816=R$6)/(Data!$C$1:$C$816=R$6))*ROW(Data!$C$1:$C$816),ROW(R168)-ROW(R$6)),1)),"")</f>
        <v/>
      </c>
      <c r="S168" s="38"/>
      <c r="T168" s="38" t="str" cm="1">
        <f t="array" ref="T168">IFERROR(_xlfn.SINGLE(INDEX(Data!$A$1:O$816,_xlfn.AGGREGATE(15,6,((Data!$C$1:$C$816=T$6)/(Data!$C$1:$C$816=T$6))*ROW(Data!$C$1:$C$816),ROW(T168)-ROW(T$6)),1)),"")</f>
        <v/>
      </c>
      <c r="U168" s="38"/>
      <c r="V168" s="38" t="str" cm="1">
        <f t="array" ref="V168">IFERROR(_xlfn.SINGLE(INDEX(Data!$A$1:Q$816,_xlfn.AGGREGATE(15,6,((Data!$C$1:$C$816=V$6)/(Data!$C$1:$C$816=V$6))*ROW(Data!$C$1:$C$816),ROW(V168)-ROW(V$6)),1)),"")</f>
        <v/>
      </c>
      <c r="W168" s="38"/>
      <c r="X168" s="38" t="str" cm="1">
        <f t="array" ref="X168">IFERROR(_xlfn.SINGLE(INDEX(Data!$A$1:S$816,_xlfn.AGGREGATE(15,6,((Data!$C$1:$C$816=X$6)/(Data!$C$1:$C$816=X$6))*ROW(Data!$C$1:$C$816),ROW(X168)-ROW(X$6)),1)),"")</f>
        <v/>
      </c>
      <c r="Y168" s="38"/>
      <c r="Z168" s="38" t="str" cm="1">
        <f t="array" ref="Z168">IFERROR(_xlfn.SINGLE(INDEX(Data!$A$1:U$816,_xlfn.AGGREGATE(15,6,((Data!$C$1:$C$816=Z$6)/(Data!$C$1:$C$816=Z$6))*ROW(Data!$C$1:$C$816),ROW(Z168)-ROW(Z$6)),1)),"")</f>
        <v/>
      </c>
    </row>
    <row r="169" spans="1:26" x14ac:dyDescent="0.35">
      <c r="A169" s="38"/>
      <c r="B169" s="38" t="str" cm="1">
        <f t="array" ref="B169">IFERROR(_xlfn.SINGLE(INDEX(Data!A$1:$A$816,_xlfn.AGGREGATE(15,6,((Data!$C$1:$C$816=B$6)/(Data!$C$1:$C$816=B$6))*ROW(Data!$C$1:$C$816),ROW(B169)-ROW(B$6)),1)),"")</f>
        <v/>
      </c>
      <c r="C169" s="38"/>
      <c r="D169" s="38" t="str" cm="1">
        <f t="array" ref="D169">IFERROR(_xlfn.SINGLE(INDEX(Data!$A$1:C$816,_xlfn.AGGREGATE(15,6,((Data!$C$1:$C$816=D$6)/(Data!$C$1:$C$816=D$6))*ROW(Data!$C$1:$C$816),ROW(D169)-ROW(D$6)),1)),"")</f>
        <v/>
      </c>
      <c r="E169" s="38"/>
      <c r="F169" s="38" t="str" cm="1">
        <f t="array" ref="F169">IFERROR(_xlfn.SINGLE(INDEX(Data!$A$1:E$816,_xlfn.AGGREGATE(15,6,((Data!$C$1:$C$816=F$6)/(Data!$C$1:$C$816=F$6))*ROW(Data!$C$1:$C$816),ROW(F169)-ROW(F$6)),1)),"")</f>
        <v/>
      </c>
      <c r="G169" s="38"/>
      <c r="H169" s="38" t="str" cm="1">
        <f t="array" ref="H169">IFERROR(_xlfn.SINGLE(INDEX(Data!$A$1:G$816,_xlfn.AGGREGATE(15,6,((Data!$C$1:$C$816=H$6)/(Data!$C$1:$C$816=H$6))*ROW(Data!$C$1:$C$816),ROW(H169)-ROW(H$6)),1)),"")</f>
        <v/>
      </c>
      <c r="I169" s="38"/>
      <c r="J169" s="38" t="str" cm="1">
        <f t="array" ref="J169">IFERROR(_xlfn.SINGLE(INDEX(Data!$A$1:W$816,_xlfn.AGGREGATE(15,6,((Data!$C$1:$C$816=J$6)/(Data!$C$1:$C$816=J$6))*ROW(Data!$C$1:$C$816),ROW(J169)-ROW(J$6)),1)),"")</f>
        <v/>
      </c>
      <c r="K169" s="38"/>
      <c r="L169" s="38" t="str" cm="1">
        <f t="array" ref="L169">IFERROR(_xlfn.SINGLE(INDEX(Data!$A$1:I$816,_xlfn.AGGREGATE(15,6,((Data!$C$1:$C$816=L$6)/(Data!$C$1:$C$816=L$6))*ROW(Data!$C$1:$C$816),ROW(L169)-ROW(L$6)),1)),"")</f>
        <v/>
      </c>
      <c r="M169" s="38"/>
      <c r="N169" s="38" t="str" cm="1">
        <f t="array" ref="N169">IFERROR(_xlfn.SINGLE(INDEX(Data!$A$1:Y$816,_xlfn.AGGREGATE(15,6,((Data!$C$1:$C$816=N$6)/(Data!$C$1:$C$816=N$6))*ROW(Data!$C$1:$C$816),ROW(N169)-ROW(N$6)),1)),"")</f>
        <v/>
      </c>
      <c r="O169" s="38"/>
      <c r="P169" s="38" t="str" cm="1">
        <f t="array" ref="P169">IFERROR(_xlfn.SINGLE(INDEX(Data!$A$1:L$816,_xlfn.AGGREGATE(15,6,((Data!$C$1:$C$816=P$6)/(Data!$C$1:$C$816=P$6))*ROW(Data!$C$1:$C$816),ROW(P169)-ROW(P$6)),1)),"")</f>
        <v/>
      </c>
      <c r="Q169" s="38"/>
      <c r="R169" s="38" t="str" cm="1">
        <f t="array" ref="R169">IFERROR(_xlfn.SINGLE(INDEX(Data!$A$1:M$816,_xlfn.AGGREGATE(15,6,((Data!$C$1:$C$816=R$6)/(Data!$C$1:$C$816=R$6))*ROW(Data!$C$1:$C$816),ROW(R169)-ROW(R$6)),1)),"")</f>
        <v/>
      </c>
      <c r="S169" s="38"/>
      <c r="T169" s="38" t="str" cm="1">
        <f t="array" ref="T169">IFERROR(_xlfn.SINGLE(INDEX(Data!$A$1:O$816,_xlfn.AGGREGATE(15,6,((Data!$C$1:$C$816=T$6)/(Data!$C$1:$C$816=T$6))*ROW(Data!$C$1:$C$816),ROW(T169)-ROW(T$6)),1)),"")</f>
        <v/>
      </c>
      <c r="U169" s="38"/>
      <c r="V169" s="38" t="str" cm="1">
        <f t="array" ref="V169">IFERROR(_xlfn.SINGLE(INDEX(Data!$A$1:Q$816,_xlfn.AGGREGATE(15,6,((Data!$C$1:$C$816=V$6)/(Data!$C$1:$C$816=V$6))*ROW(Data!$C$1:$C$816),ROW(V169)-ROW(V$6)),1)),"")</f>
        <v/>
      </c>
      <c r="W169" s="38"/>
      <c r="X169" s="38" t="str" cm="1">
        <f t="array" ref="X169">IFERROR(_xlfn.SINGLE(INDEX(Data!$A$1:S$816,_xlfn.AGGREGATE(15,6,((Data!$C$1:$C$816=X$6)/(Data!$C$1:$C$816=X$6))*ROW(Data!$C$1:$C$816),ROW(X169)-ROW(X$6)),1)),"")</f>
        <v/>
      </c>
      <c r="Y169" s="38"/>
      <c r="Z169" s="38" t="str" cm="1">
        <f t="array" ref="Z169">IFERROR(_xlfn.SINGLE(INDEX(Data!$A$1:U$816,_xlfn.AGGREGATE(15,6,((Data!$C$1:$C$816=Z$6)/(Data!$C$1:$C$816=Z$6))*ROW(Data!$C$1:$C$816),ROW(Z169)-ROW(Z$6)),1)),"")</f>
        <v/>
      </c>
    </row>
    <row r="170" spans="1:26" x14ac:dyDescent="0.35">
      <c r="A170" s="38"/>
      <c r="B170" s="38" t="str" cm="1">
        <f t="array" ref="B170">IFERROR(_xlfn.SINGLE(INDEX(Data!A$1:$A$816,_xlfn.AGGREGATE(15,6,((Data!$C$1:$C$816=B$6)/(Data!$C$1:$C$816=B$6))*ROW(Data!$C$1:$C$816),ROW(B170)-ROW(B$6)),1)),"")</f>
        <v/>
      </c>
      <c r="C170" s="38"/>
      <c r="D170" s="38" t="str" cm="1">
        <f t="array" ref="D170">IFERROR(_xlfn.SINGLE(INDEX(Data!$A$1:C$816,_xlfn.AGGREGATE(15,6,((Data!$C$1:$C$816=D$6)/(Data!$C$1:$C$816=D$6))*ROW(Data!$C$1:$C$816),ROW(D170)-ROW(D$6)),1)),"")</f>
        <v/>
      </c>
      <c r="E170" s="38"/>
      <c r="F170" s="38" t="str" cm="1">
        <f t="array" ref="F170">IFERROR(_xlfn.SINGLE(INDEX(Data!$A$1:E$816,_xlfn.AGGREGATE(15,6,((Data!$C$1:$C$816=F$6)/(Data!$C$1:$C$816=F$6))*ROW(Data!$C$1:$C$816),ROW(F170)-ROW(F$6)),1)),"")</f>
        <v/>
      </c>
      <c r="G170" s="38"/>
      <c r="H170" s="38" t="str" cm="1">
        <f t="array" ref="H170">IFERROR(_xlfn.SINGLE(INDEX(Data!$A$1:G$816,_xlfn.AGGREGATE(15,6,((Data!$C$1:$C$816=H$6)/(Data!$C$1:$C$816=H$6))*ROW(Data!$C$1:$C$816),ROW(H170)-ROW(H$6)),1)),"")</f>
        <v/>
      </c>
      <c r="I170" s="38"/>
      <c r="J170" s="38" t="str" cm="1">
        <f t="array" ref="J170">IFERROR(_xlfn.SINGLE(INDEX(Data!$A$1:W$816,_xlfn.AGGREGATE(15,6,((Data!$C$1:$C$816=J$6)/(Data!$C$1:$C$816=J$6))*ROW(Data!$C$1:$C$816),ROW(J170)-ROW(J$6)),1)),"")</f>
        <v/>
      </c>
      <c r="K170" s="38"/>
      <c r="L170" s="38" t="str" cm="1">
        <f t="array" ref="L170">IFERROR(_xlfn.SINGLE(INDEX(Data!$A$1:I$816,_xlfn.AGGREGATE(15,6,((Data!$C$1:$C$816=L$6)/(Data!$C$1:$C$816=L$6))*ROW(Data!$C$1:$C$816),ROW(L170)-ROW(L$6)),1)),"")</f>
        <v/>
      </c>
      <c r="M170" s="38"/>
      <c r="N170" s="38" t="str" cm="1">
        <f t="array" ref="N170">IFERROR(_xlfn.SINGLE(INDEX(Data!$A$1:Y$816,_xlfn.AGGREGATE(15,6,((Data!$C$1:$C$816=N$6)/(Data!$C$1:$C$816=N$6))*ROW(Data!$C$1:$C$816),ROW(N170)-ROW(N$6)),1)),"")</f>
        <v/>
      </c>
      <c r="O170" s="38"/>
      <c r="P170" s="38" t="str" cm="1">
        <f t="array" ref="P170">IFERROR(_xlfn.SINGLE(INDEX(Data!$A$1:L$816,_xlfn.AGGREGATE(15,6,((Data!$C$1:$C$816=P$6)/(Data!$C$1:$C$816=P$6))*ROW(Data!$C$1:$C$816),ROW(P170)-ROW(P$6)),1)),"")</f>
        <v/>
      </c>
      <c r="Q170" s="38"/>
      <c r="R170" s="38" t="str" cm="1">
        <f t="array" ref="R170">IFERROR(_xlfn.SINGLE(INDEX(Data!$A$1:M$816,_xlfn.AGGREGATE(15,6,((Data!$C$1:$C$816=R$6)/(Data!$C$1:$C$816=R$6))*ROW(Data!$C$1:$C$816),ROW(R170)-ROW(R$6)),1)),"")</f>
        <v/>
      </c>
      <c r="S170" s="38"/>
      <c r="T170" s="38" t="str" cm="1">
        <f t="array" ref="T170">IFERROR(_xlfn.SINGLE(INDEX(Data!$A$1:O$816,_xlfn.AGGREGATE(15,6,((Data!$C$1:$C$816=T$6)/(Data!$C$1:$C$816=T$6))*ROW(Data!$C$1:$C$816),ROW(T170)-ROW(T$6)),1)),"")</f>
        <v/>
      </c>
      <c r="U170" s="38"/>
      <c r="V170" s="38" t="str" cm="1">
        <f t="array" ref="V170">IFERROR(_xlfn.SINGLE(INDEX(Data!$A$1:Q$816,_xlfn.AGGREGATE(15,6,((Data!$C$1:$C$816=V$6)/(Data!$C$1:$C$816=V$6))*ROW(Data!$C$1:$C$816),ROW(V170)-ROW(V$6)),1)),"")</f>
        <v/>
      </c>
      <c r="W170" s="38"/>
      <c r="X170" s="38" t="str" cm="1">
        <f t="array" ref="X170">IFERROR(_xlfn.SINGLE(INDEX(Data!$A$1:S$816,_xlfn.AGGREGATE(15,6,((Data!$C$1:$C$816=X$6)/(Data!$C$1:$C$816=X$6))*ROW(Data!$C$1:$C$816),ROW(X170)-ROW(X$6)),1)),"")</f>
        <v/>
      </c>
      <c r="Y170" s="38"/>
      <c r="Z170" s="38" t="str" cm="1">
        <f t="array" ref="Z170">IFERROR(_xlfn.SINGLE(INDEX(Data!$A$1:U$816,_xlfn.AGGREGATE(15,6,((Data!$C$1:$C$816=Z$6)/(Data!$C$1:$C$816=Z$6))*ROW(Data!$C$1:$C$816),ROW(Z170)-ROW(Z$6)),1)),"")</f>
        <v/>
      </c>
    </row>
    <row r="171" spans="1:26" x14ac:dyDescent="0.35">
      <c r="A171" s="38"/>
      <c r="B171" s="38" t="str" cm="1">
        <f t="array" ref="B171">IFERROR(_xlfn.SINGLE(INDEX(Data!A$1:$A$816,_xlfn.AGGREGATE(15,6,((Data!$C$1:$C$816=B$6)/(Data!$C$1:$C$816=B$6))*ROW(Data!$C$1:$C$816),ROW(B171)-ROW(B$6)),1)),"")</f>
        <v/>
      </c>
      <c r="C171" s="38"/>
      <c r="D171" s="38" t="str" cm="1">
        <f t="array" ref="D171">IFERROR(_xlfn.SINGLE(INDEX(Data!$A$1:C$816,_xlfn.AGGREGATE(15,6,((Data!$C$1:$C$816=D$6)/(Data!$C$1:$C$816=D$6))*ROW(Data!$C$1:$C$816),ROW(D171)-ROW(D$6)),1)),"")</f>
        <v/>
      </c>
      <c r="E171" s="38"/>
      <c r="F171" s="38" t="str" cm="1">
        <f t="array" ref="F171">IFERROR(_xlfn.SINGLE(INDEX(Data!$A$1:E$816,_xlfn.AGGREGATE(15,6,((Data!$C$1:$C$816=F$6)/(Data!$C$1:$C$816=F$6))*ROW(Data!$C$1:$C$816),ROW(F171)-ROW(F$6)),1)),"")</f>
        <v/>
      </c>
      <c r="G171" s="38"/>
      <c r="H171" s="38" t="str" cm="1">
        <f t="array" ref="H171">IFERROR(_xlfn.SINGLE(INDEX(Data!$A$1:G$816,_xlfn.AGGREGATE(15,6,((Data!$C$1:$C$816=H$6)/(Data!$C$1:$C$816=H$6))*ROW(Data!$C$1:$C$816),ROW(H171)-ROW(H$6)),1)),"")</f>
        <v/>
      </c>
      <c r="I171" s="38"/>
      <c r="J171" s="38" t="str" cm="1">
        <f t="array" ref="J171">IFERROR(_xlfn.SINGLE(INDEX(Data!$A$1:W$816,_xlfn.AGGREGATE(15,6,((Data!$C$1:$C$816=J$6)/(Data!$C$1:$C$816=J$6))*ROW(Data!$C$1:$C$816),ROW(J171)-ROW(J$6)),1)),"")</f>
        <v/>
      </c>
      <c r="K171" s="38"/>
      <c r="L171" s="38" t="str" cm="1">
        <f t="array" ref="L171">IFERROR(_xlfn.SINGLE(INDEX(Data!$A$1:I$816,_xlfn.AGGREGATE(15,6,((Data!$C$1:$C$816=L$6)/(Data!$C$1:$C$816=L$6))*ROW(Data!$C$1:$C$816),ROW(L171)-ROW(L$6)),1)),"")</f>
        <v/>
      </c>
      <c r="M171" s="38"/>
      <c r="N171" s="38" t="str" cm="1">
        <f t="array" ref="N171">IFERROR(_xlfn.SINGLE(INDEX(Data!$A$1:Y$816,_xlfn.AGGREGATE(15,6,((Data!$C$1:$C$816=N$6)/(Data!$C$1:$C$816=N$6))*ROW(Data!$C$1:$C$816),ROW(N171)-ROW(N$6)),1)),"")</f>
        <v/>
      </c>
      <c r="O171" s="38"/>
      <c r="P171" s="38" t="str" cm="1">
        <f t="array" ref="P171">IFERROR(_xlfn.SINGLE(INDEX(Data!$A$1:L$816,_xlfn.AGGREGATE(15,6,((Data!$C$1:$C$816=P$6)/(Data!$C$1:$C$816=P$6))*ROW(Data!$C$1:$C$816),ROW(P171)-ROW(P$6)),1)),"")</f>
        <v/>
      </c>
      <c r="Q171" s="38"/>
      <c r="R171" s="38" t="str" cm="1">
        <f t="array" ref="R171">IFERROR(_xlfn.SINGLE(INDEX(Data!$A$1:M$816,_xlfn.AGGREGATE(15,6,((Data!$C$1:$C$816=R$6)/(Data!$C$1:$C$816=R$6))*ROW(Data!$C$1:$C$816),ROW(R171)-ROW(R$6)),1)),"")</f>
        <v/>
      </c>
      <c r="S171" s="38"/>
      <c r="T171" s="38" t="str" cm="1">
        <f t="array" ref="T171">IFERROR(_xlfn.SINGLE(INDEX(Data!$A$1:O$816,_xlfn.AGGREGATE(15,6,((Data!$C$1:$C$816=T$6)/(Data!$C$1:$C$816=T$6))*ROW(Data!$C$1:$C$816),ROW(T171)-ROW(T$6)),1)),"")</f>
        <v/>
      </c>
      <c r="U171" s="38"/>
      <c r="V171" s="38" t="str" cm="1">
        <f t="array" ref="V171">IFERROR(_xlfn.SINGLE(INDEX(Data!$A$1:Q$816,_xlfn.AGGREGATE(15,6,((Data!$C$1:$C$816=V$6)/(Data!$C$1:$C$816=V$6))*ROW(Data!$C$1:$C$816),ROW(V171)-ROW(V$6)),1)),"")</f>
        <v/>
      </c>
      <c r="W171" s="38"/>
      <c r="X171" s="38" t="str" cm="1">
        <f t="array" ref="X171">IFERROR(_xlfn.SINGLE(INDEX(Data!$A$1:S$816,_xlfn.AGGREGATE(15,6,((Data!$C$1:$C$816=X$6)/(Data!$C$1:$C$816=X$6))*ROW(Data!$C$1:$C$816),ROW(X171)-ROW(X$6)),1)),"")</f>
        <v/>
      </c>
      <c r="Y171" s="38"/>
      <c r="Z171" s="38" t="str" cm="1">
        <f t="array" ref="Z171">IFERROR(_xlfn.SINGLE(INDEX(Data!$A$1:U$816,_xlfn.AGGREGATE(15,6,((Data!$C$1:$C$816=Z$6)/(Data!$C$1:$C$816=Z$6))*ROW(Data!$C$1:$C$816),ROW(Z171)-ROW(Z$6)),1)),"")</f>
        <v/>
      </c>
    </row>
    <row r="172" spans="1:26" x14ac:dyDescent="0.35">
      <c r="A172" s="38"/>
      <c r="B172" s="38" t="str" cm="1">
        <f t="array" ref="B172">IFERROR(_xlfn.SINGLE(INDEX(Data!A$1:$A$816,_xlfn.AGGREGATE(15,6,((Data!$C$1:$C$816=B$6)/(Data!$C$1:$C$816=B$6))*ROW(Data!$C$1:$C$816),ROW(B172)-ROW(B$6)),1)),"")</f>
        <v/>
      </c>
      <c r="C172" s="38"/>
      <c r="D172" s="38" t="str" cm="1">
        <f t="array" ref="D172">IFERROR(_xlfn.SINGLE(INDEX(Data!$A$1:C$816,_xlfn.AGGREGATE(15,6,((Data!$C$1:$C$816=D$6)/(Data!$C$1:$C$816=D$6))*ROW(Data!$C$1:$C$816),ROW(D172)-ROW(D$6)),1)),"")</f>
        <v/>
      </c>
      <c r="E172" s="38"/>
      <c r="F172" s="38" t="str" cm="1">
        <f t="array" ref="F172">IFERROR(_xlfn.SINGLE(INDEX(Data!$A$1:E$816,_xlfn.AGGREGATE(15,6,((Data!$C$1:$C$816=F$6)/(Data!$C$1:$C$816=F$6))*ROW(Data!$C$1:$C$816),ROW(F172)-ROW(F$6)),1)),"")</f>
        <v/>
      </c>
      <c r="G172" s="38"/>
      <c r="H172" s="38" t="str" cm="1">
        <f t="array" ref="H172">IFERROR(_xlfn.SINGLE(INDEX(Data!$A$1:G$816,_xlfn.AGGREGATE(15,6,((Data!$C$1:$C$816=H$6)/(Data!$C$1:$C$816=H$6))*ROW(Data!$C$1:$C$816),ROW(H172)-ROW(H$6)),1)),"")</f>
        <v/>
      </c>
      <c r="I172" s="38"/>
      <c r="J172" s="38" t="str" cm="1">
        <f t="array" ref="J172">IFERROR(_xlfn.SINGLE(INDEX(Data!$A$1:W$816,_xlfn.AGGREGATE(15,6,((Data!$C$1:$C$816=J$6)/(Data!$C$1:$C$816=J$6))*ROW(Data!$C$1:$C$816),ROW(J172)-ROW(J$6)),1)),"")</f>
        <v/>
      </c>
      <c r="K172" s="38"/>
      <c r="L172" s="38" t="str" cm="1">
        <f t="array" ref="L172">IFERROR(_xlfn.SINGLE(INDEX(Data!$A$1:I$816,_xlfn.AGGREGATE(15,6,((Data!$C$1:$C$816=L$6)/(Data!$C$1:$C$816=L$6))*ROW(Data!$C$1:$C$816),ROW(L172)-ROW(L$6)),1)),"")</f>
        <v/>
      </c>
      <c r="M172" s="38"/>
      <c r="N172" s="38" t="str" cm="1">
        <f t="array" ref="N172">IFERROR(_xlfn.SINGLE(INDEX(Data!$A$1:Y$816,_xlfn.AGGREGATE(15,6,((Data!$C$1:$C$816=N$6)/(Data!$C$1:$C$816=N$6))*ROW(Data!$C$1:$C$816),ROW(N172)-ROW(N$6)),1)),"")</f>
        <v/>
      </c>
      <c r="O172" s="38"/>
      <c r="P172" s="38" t="str" cm="1">
        <f t="array" ref="P172">IFERROR(_xlfn.SINGLE(INDEX(Data!$A$1:L$816,_xlfn.AGGREGATE(15,6,((Data!$C$1:$C$816=P$6)/(Data!$C$1:$C$816=P$6))*ROW(Data!$C$1:$C$816),ROW(P172)-ROW(P$6)),1)),"")</f>
        <v/>
      </c>
      <c r="Q172" s="38"/>
      <c r="R172" s="38" t="str" cm="1">
        <f t="array" ref="R172">IFERROR(_xlfn.SINGLE(INDEX(Data!$A$1:M$816,_xlfn.AGGREGATE(15,6,((Data!$C$1:$C$816=R$6)/(Data!$C$1:$C$816=R$6))*ROW(Data!$C$1:$C$816),ROW(R172)-ROW(R$6)),1)),"")</f>
        <v/>
      </c>
      <c r="S172" s="38"/>
      <c r="T172" s="38" t="str" cm="1">
        <f t="array" ref="T172">IFERROR(_xlfn.SINGLE(INDEX(Data!$A$1:O$816,_xlfn.AGGREGATE(15,6,((Data!$C$1:$C$816=T$6)/(Data!$C$1:$C$816=T$6))*ROW(Data!$C$1:$C$816),ROW(T172)-ROW(T$6)),1)),"")</f>
        <v/>
      </c>
      <c r="U172" s="38"/>
      <c r="V172" s="38" t="str" cm="1">
        <f t="array" ref="V172">IFERROR(_xlfn.SINGLE(INDEX(Data!$A$1:Q$816,_xlfn.AGGREGATE(15,6,((Data!$C$1:$C$816=V$6)/(Data!$C$1:$C$816=V$6))*ROW(Data!$C$1:$C$816),ROW(V172)-ROW(V$6)),1)),"")</f>
        <v/>
      </c>
      <c r="W172" s="38"/>
      <c r="X172" s="38" t="str" cm="1">
        <f t="array" ref="X172">IFERROR(_xlfn.SINGLE(INDEX(Data!$A$1:S$816,_xlfn.AGGREGATE(15,6,((Data!$C$1:$C$816=X$6)/(Data!$C$1:$C$816=X$6))*ROW(Data!$C$1:$C$816),ROW(X172)-ROW(X$6)),1)),"")</f>
        <v/>
      </c>
      <c r="Y172" s="38"/>
      <c r="Z172" s="38" t="str" cm="1">
        <f t="array" ref="Z172">IFERROR(_xlfn.SINGLE(INDEX(Data!$A$1:U$816,_xlfn.AGGREGATE(15,6,((Data!$C$1:$C$816=Z$6)/(Data!$C$1:$C$816=Z$6))*ROW(Data!$C$1:$C$816),ROW(Z172)-ROW(Z$6)),1)),"")</f>
        <v/>
      </c>
    </row>
    <row r="173" spans="1:26" x14ac:dyDescent="0.35">
      <c r="A173" s="38"/>
      <c r="B173" s="38" t="str" cm="1">
        <f t="array" ref="B173">IFERROR(_xlfn.SINGLE(INDEX(Data!A$1:$A$816,_xlfn.AGGREGATE(15,6,((Data!$C$1:$C$816=B$6)/(Data!$C$1:$C$816=B$6))*ROW(Data!$C$1:$C$816),ROW(B173)-ROW(B$6)),1)),"")</f>
        <v/>
      </c>
      <c r="C173" s="38"/>
      <c r="D173" s="38" t="str" cm="1">
        <f t="array" ref="D173">IFERROR(_xlfn.SINGLE(INDEX(Data!$A$1:C$816,_xlfn.AGGREGATE(15,6,((Data!$C$1:$C$816=D$6)/(Data!$C$1:$C$816=D$6))*ROW(Data!$C$1:$C$816),ROW(D173)-ROW(D$6)),1)),"")</f>
        <v/>
      </c>
      <c r="E173" s="38"/>
      <c r="F173" s="38" t="str" cm="1">
        <f t="array" ref="F173">IFERROR(_xlfn.SINGLE(INDEX(Data!$A$1:E$816,_xlfn.AGGREGATE(15,6,((Data!$C$1:$C$816=F$6)/(Data!$C$1:$C$816=F$6))*ROW(Data!$C$1:$C$816),ROW(F173)-ROW(F$6)),1)),"")</f>
        <v/>
      </c>
      <c r="G173" s="38"/>
      <c r="H173" s="38" t="str" cm="1">
        <f t="array" ref="H173">IFERROR(_xlfn.SINGLE(INDEX(Data!$A$1:G$816,_xlfn.AGGREGATE(15,6,((Data!$C$1:$C$816=H$6)/(Data!$C$1:$C$816=H$6))*ROW(Data!$C$1:$C$816),ROW(H173)-ROW(H$6)),1)),"")</f>
        <v/>
      </c>
      <c r="I173" s="38"/>
      <c r="J173" s="38" t="str" cm="1">
        <f t="array" ref="J173">IFERROR(_xlfn.SINGLE(INDEX(Data!$A$1:W$816,_xlfn.AGGREGATE(15,6,((Data!$C$1:$C$816=J$6)/(Data!$C$1:$C$816=J$6))*ROW(Data!$C$1:$C$816),ROW(J173)-ROW(J$6)),1)),"")</f>
        <v/>
      </c>
      <c r="K173" s="38"/>
      <c r="L173" s="38" t="str" cm="1">
        <f t="array" ref="L173">IFERROR(_xlfn.SINGLE(INDEX(Data!$A$1:I$816,_xlfn.AGGREGATE(15,6,((Data!$C$1:$C$816=L$6)/(Data!$C$1:$C$816=L$6))*ROW(Data!$C$1:$C$816),ROW(L173)-ROW(L$6)),1)),"")</f>
        <v/>
      </c>
      <c r="M173" s="38"/>
      <c r="N173" s="38" t="str" cm="1">
        <f t="array" ref="N173">IFERROR(_xlfn.SINGLE(INDEX(Data!$A$1:Y$816,_xlfn.AGGREGATE(15,6,((Data!$C$1:$C$816=N$6)/(Data!$C$1:$C$816=N$6))*ROW(Data!$C$1:$C$816),ROW(N173)-ROW(N$6)),1)),"")</f>
        <v/>
      </c>
      <c r="O173" s="38"/>
      <c r="P173" s="38" t="str" cm="1">
        <f t="array" ref="P173">IFERROR(_xlfn.SINGLE(INDEX(Data!$A$1:L$816,_xlfn.AGGREGATE(15,6,((Data!$C$1:$C$816=P$6)/(Data!$C$1:$C$816=P$6))*ROW(Data!$C$1:$C$816),ROW(P173)-ROW(P$6)),1)),"")</f>
        <v/>
      </c>
      <c r="Q173" s="38"/>
      <c r="R173" s="38" t="str" cm="1">
        <f t="array" ref="R173">IFERROR(_xlfn.SINGLE(INDEX(Data!$A$1:M$816,_xlfn.AGGREGATE(15,6,((Data!$C$1:$C$816=R$6)/(Data!$C$1:$C$816=R$6))*ROW(Data!$C$1:$C$816),ROW(R173)-ROW(R$6)),1)),"")</f>
        <v/>
      </c>
      <c r="S173" s="38"/>
      <c r="T173" s="38" t="str" cm="1">
        <f t="array" ref="T173">IFERROR(_xlfn.SINGLE(INDEX(Data!$A$1:O$816,_xlfn.AGGREGATE(15,6,((Data!$C$1:$C$816=T$6)/(Data!$C$1:$C$816=T$6))*ROW(Data!$C$1:$C$816),ROW(T173)-ROW(T$6)),1)),"")</f>
        <v/>
      </c>
      <c r="U173" s="38"/>
      <c r="V173" s="38" t="str" cm="1">
        <f t="array" ref="V173">IFERROR(_xlfn.SINGLE(INDEX(Data!$A$1:Q$816,_xlfn.AGGREGATE(15,6,((Data!$C$1:$C$816=V$6)/(Data!$C$1:$C$816=V$6))*ROW(Data!$C$1:$C$816),ROW(V173)-ROW(V$6)),1)),"")</f>
        <v/>
      </c>
      <c r="W173" s="38"/>
      <c r="X173" s="38" t="str" cm="1">
        <f t="array" ref="X173">IFERROR(_xlfn.SINGLE(INDEX(Data!$A$1:S$816,_xlfn.AGGREGATE(15,6,((Data!$C$1:$C$816=X$6)/(Data!$C$1:$C$816=X$6))*ROW(Data!$C$1:$C$816),ROW(X173)-ROW(X$6)),1)),"")</f>
        <v/>
      </c>
      <c r="Y173" s="38"/>
      <c r="Z173" s="38" t="str" cm="1">
        <f t="array" ref="Z173">IFERROR(_xlfn.SINGLE(INDEX(Data!$A$1:U$816,_xlfn.AGGREGATE(15,6,((Data!$C$1:$C$816=Z$6)/(Data!$C$1:$C$816=Z$6))*ROW(Data!$C$1:$C$816),ROW(Z173)-ROW(Z$6)),1)),"")</f>
        <v/>
      </c>
    </row>
    <row r="174" spans="1:26" x14ac:dyDescent="0.35">
      <c r="A174" s="38"/>
      <c r="B174" s="38" t="str" cm="1">
        <f t="array" ref="B174">IFERROR(_xlfn.SINGLE(INDEX(Data!A$1:$A$816,_xlfn.AGGREGATE(15,6,((Data!$C$1:$C$816=B$6)/(Data!$C$1:$C$816=B$6))*ROW(Data!$C$1:$C$816),ROW(B174)-ROW(B$6)),1)),"")</f>
        <v/>
      </c>
      <c r="C174" s="38"/>
      <c r="D174" s="38" t="str" cm="1">
        <f t="array" ref="D174">IFERROR(_xlfn.SINGLE(INDEX(Data!$A$1:C$816,_xlfn.AGGREGATE(15,6,((Data!$C$1:$C$816=D$6)/(Data!$C$1:$C$816=D$6))*ROW(Data!$C$1:$C$816),ROW(D174)-ROW(D$6)),1)),"")</f>
        <v/>
      </c>
      <c r="E174" s="38"/>
      <c r="F174" s="38" t="str" cm="1">
        <f t="array" ref="F174">IFERROR(_xlfn.SINGLE(INDEX(Data!$A$1:E$816,_xlfn.AGGREGATE(15,6,((Data!$C$1:$C$816=F$6)/(Data!$C$1:$C$816=F$6))*ROW(Data!$C$1:$C$816),ROW(F174)-ROW(F$6)),1)),"")</f>
        <v/>
      </c>
      <c r="G174" s="38"/>
      <c r="H174" s="38" t="str" cm="1">
        <f t="array" ref="H174">IFERROR(_xlfn.SINGLE(INDEX(Data!$A$1:G$816,_xlfn.AGGREGATE(15,6,((Data!$C$1:$C$816=H$6)/(Data!$C$1:$C$816=H$6))*ROW(Data!$C$1:$C$816),ROW(H174)-ROW(H$6)),1)),"")</f>
        <v/>
      </c>
      <c r="I174" s="38"/>
      <c r="J174" s="38" t="str" cm="1">
        <f t="array" ref="J174">IFERROR(_xlfn.SINGLE(INDEX(Data!$A$1:W$816,_xlfn.AGGREGATE(15,6,((Data!$C$1:$C$816=J$6)/(Data!$C$1:$C$816=J$6))*ROW(Data!$C$1:$C$816),ROW(J174)-ROW(J$6)),1)),"")</f>
        <v/>
      </c>
      <c r="K174" s="38"/>
      <c r="L174" s="38" t="str" cm="1">
        <f t="array" ref="L174">IFERROR(_xlfn.SINGLE(INDEX(Data!$A$1:I$816,_xlfn.AGGREGATE(15,6,((Data!$C$1:$C$816=L$6)/(Data!$C$1:$C$816=L$6))*ROW(Data!$C$1:$C$816),ROW(L174)-ROW(L$6)),1)),"")</f>
        <v/>
      </c>
      <c r="M174" s="38"/>
      <c r="N174" s="38" t="str" cm="1">
        <f t="array" ref="N174">IFERROR(_xlfn.SINGLE(INDEX(Data!$A$1:Y$816,_xlfn.AGGREGATE(15,6,((Data!$C$1:$C$816=N$6)/(Data!$C$1:$C$816=N$6))*ROW(Data!$C$1:$C$816),ROW(N174)-ROW(N$6)),1)),"")</f>
        <v/>
      </c>
      <c r="O174" s="38"/>
      <c r="P174" s="38" t="str" cm="1">
        <f t="array" ref="P174">IFERROR(_xlfn.SINGLE(INDEX(Data!$A$1:L$816,_xlfn.AGGREGATE(15,6,((Data!$C$1:$C$816=P$6)/(Data!$C$1:$C$816=P$6))*ROW(Data!$C$1:$C$816),ROW(P174)-ROW(P$6)),1)),"")</f>
        <v/>
      </c>
      <c r="Q174" s="38"/>
      <c r="R174" s="38" t="str" cm="1">
        <f t="array" ref="R174">IFERROR(_xlfn.SINGLE(INDEX(Data!$A$1:M$816,_xlfn.AGGREGATE(15,6,((Data!$C$1:$C$816=R$6)/(Data!$C$1:$C$816=R$6))*ROW(Data!$C$1:$C$816),ROW(R174)-ROW(R$6)),1)),"")</f>
        <v/>
      </c>
      <c r="S174" s="38"/>
      <c r="T174" s="38" t="str" cm="1">
        <f t="array" ref="T174">IFERROR(_xlfn.SINGLE(INDEX(Data!$A$1:O$816,_xlfn.AGGREGATE(15,6,((Data!$C$1:$C$816=T$6)/(Data!$C$1:$C$816=T$6))*ROW(Data!$C$1:$C$816),ROW(T174)-ROW(T$6)),1)),"")</f>
        <v/>
      </c>
      <c r="U174" s="38"/>
      <c r="V174" s="38" t="str" cm="1">
        <f t="array" ref="V174">IFERROR(_xlfn.SINGLE(INDEX(Data!$A$1:Q$816,_xlfn.AGGREGATE(15,6,((Data!$C$1:$C$816=V$6)/(Data!$C$1:$C$816=V$6))*ROW(Data!$C$1:$C$816),ROW(V174)-ROW(V$6)),1)),"")</f>
        <v/>
      </c>
      <c r="W174" s="38"/>
      <c r="X174" s="38" t="str" cm="1">
        <f t="array" ref="X174">IFERROR(_xlfn.SINGLE(INDEX(Data!$A$1:S$816,_xlfn.AGGREGATE(15,6,((Data!$C$1:$C$816=X$6)/(Data!$C$1:$C$816=X$6))*ROW(Data!$C$1:$C$816),ROW(X174)-ROW(X$6)),1)),"")</f>
        <v/>
      </c>
      <c r="Y174" s="38"/>
      <c r="Z174" s="38" t="str" cm="1">
        <f t="array" ref="Z174">IFERROR(_xlfn.SINGLE(INDEX(Data!$A$1:U$816,_xlfn.AGGREGATE(15,6,((Data!$C$1:$C$816=Z$6)/(Data!$C$1:$C$816=Z$6))*ROW(Data!$C$1:$C$816),ROW(Z174)-ROW(Z$6)),1)),"")</f>
        <v/>
      </c>
    </row>
    <row r="175" spans="1:26" x14ac:dyDescent="0.35">
      <c r="A175" s="38"/>
      <c r="B175" s="38" t="str" cm="1">
        <f t="array" ref="B175">IFERROR(_xlfn.SINGLE(INDEX(Data!A$1:$A$816,_xlfn.AGGREGATE(15,6,((Data!$C$1:$C$816=B$6)/(Data!$C$1:$C$816=B$6))*ROW(Data!$C$1:$C$816),ROW(B175)-ROW(B$6)),1)),"")</f>
        <v/>
      </c>
      <c r="C175" s="38"/>
      <c r="D175" s="38" t="str" cm="1">
        <f t="array" ref="D175">IFERROR(_xlfn.SINGLE(INDEX(Data!$A$1:C$816,_xlfn.AGGREGATE(15,6,((Data!$C$1:$C$816=D$6)/(Data!$C$1:$C$816=D$6))*ROW(Data!$C$1:$C$816),ROW(D175)-ROW(D$6)),1)),"")</f>
        <v/>
      </c>
      <c r="E175" s="38"/>
      <c r="F175" s="38" t="str" cm="1">
        <f t="array" ref="F175">IFERROR(_xlfn.SINGLE(INDEX(Data!$A$1:E$816,_xlfn.AGGREGATE(15,6,((Data!$C$1:$C$816=F$6)/(Data!$C$1:$C$816=F$6))*ROW(Data!$C$1:$C$816),ROW(F175)-ROW(F$6)),1)),"")</f>
        <v/>
      </c>
      <c r="G175" s="38"/>
      <c r="H175" s="38" t="str" cm="1">
        <f t="array" ref="H175">IFERROR(_xlfn.SINGLE(INDEX(Data!$A$1:G$816,_xlfn.AGGREGATE(15,6,((Data!$C$1:$C$816=H$6)/(Data!$C$1:$C$816=H$6))*ROW(Data!$C$1:$C$816),ROW(H175)-ROW(H$6)),1)),"")</f>
        <v/>
      </c>
      <c r="I175" s="38"/>
      <c r="J175" s="38" t="str" cm="1">
        <f t="array" ref="J175">IFERROR(_xlfn.SINGLE(INDEX(Data!$A$1:W$816,_xlfn.AGGREGATE(15,6,((Data!$C$1:$C$816=J$6)/(Data!$C$1:$C$816=J$6))*ROW(Data!$C$1:$C$816),ROW(J175)-ROW(J$6)),1)),"")</f>
        <v/>
      </c>
      <c r="K175" s="38"/>
      <c r="L175" s="38" t="str" cm="1">
        <f t="array" ref="L175">IFERROR(_xlfn.SINGLE(INDEX(Data!$A$1:I$816,_xlfn.AGGREGATE(15,6,((Data!$C$1:$C$816=L$6)/(Data!$C$1:$C$816=L$6))*ROW(Data!$C$1:$C$816),ROW(L175)-ROW(L$6)),1)),"")</f>
        <v/>
      </c>
      <c r="M175" s="38"/>
      <c r="N175" s="38" t="str" cm="1">
        <f t="array" ref="N175">IFERROR(_xlfn.SINGLE(INDEX(Data!$A$1:Y$816,_xlfn.AGGREGATE(15,6,((Data!$C$1:$C$816=N$6)/(Data!$C$1:$C$816=N$6))*ROW(Data!$C$1:$C$816),ROW(N175)-ROW(N$6)),1)),"")</f>
        <v/>
      </c>
      <c r="O175" s="38"/>
      <c r="P175" s="38" t="str" cm="1">
        <f t="array" ref="P175">IFERROR(_xlfn.SINGLE(INDEX(Data!$A$1:L$816,_xlfn.AGGREGATE(15,6,((Data!$C$1:$C$816=P$6)/(Data!$C$1:$C$816=P$6))*ROW(Data!$C$1:$C$816),ROW(P175)-ROW(P$6)),1)),"")</f>
        <v/>
      </c>
      <c r="Q175" s="38"/>
      <c r="R175" s="38" t="str" cm="1">
        <f t="array" ref="R175">IFERROR(_xlfn.SINGLE(INDEX(Data!$A$1:M$816,_xlfn.AGGREGATE(15,6,((Data!$C$1:$C$816=R$6)/(Data!$C$1:$C$816=R$6))*ROW(Data!$C$1:$C$816),ROW(R175)-ROW(R$6)),1)),"")</f>
        <v/>
      </c>
      <c r="S175" s="38"/>
      <c r="T175" s="38" t="str" cm="1">
        <f t="array" ref="T175">IFERROR(_xlfn.SINGLE(INDEX(Data!$A$1:O$816,_xlfn.AGGREGATE(15,6,((Data!$C$1:$C$816=T$6)/(Data!$C$1:$C$816=T$6))*ROW(Data!$C$1:$C$816),ROW(T175)-ROW(T$6)),1)),"")</f>
        <v/>
      </c>
      <c r="U175" s="38"/>
      <c r="V175" s="38" t="str" cm="1">
        <f t="array" ref="V175">IFERROR(_xlfn.SINGLE(INDEX(Data!$A$1:Q$816,_xlfn.AGGREGATE(15,6,((Data!$C$1:$C$816=V$6)/(Data!$C$1:$C$816=V$6))*ROW(Data!$C$1:$C$816),ROW(V175)-ROW(V$6)),1)),"")</f>
        <v/>
      </c>
      <c r="W175" s="38"/>
      <c r="X175" s="38" t="str" cm="1">
        <f t="array" ref="X175">IFERROR(_xlfn.SINGLE(INDEX(Data!$A$1:S$816,_xlfn.AGGREGATE(15,6,((Data!$C$1:$C$816=X$6)/(Data!$C$1:$C$816=X$6))*ROW(Data!$C$1:$C$816),ROW(X175)-ROW(X$6)),1)),"")</f>
        <v/>
      </c>
      <c r="Y175" s="38"/>
      <c r="Z175" s="38" t="str" cm="1">
        <f t="array" ref="Z175">IFERROR(_xlfn.SINGLE(INDEX(Data!$A$1:U$816,_xlfn.AGGREGATE(15,6,((Data!$C$1:$C$816=Z$6)/(Data!$C$1:$C$816=Z$6))*ROW(Data!$C$1:$C$816),ROW(Z175)-ROW(Z$6)),1)),"")</f>
        <v/>
      </c>
    </row>
    <row r="176" spans="1:26" x14ac:dyDescent="0.35">
      <c r="A176" s="38"/>
      <c r="B176" s="38" t="str" cm="1">
        <f t="array" ref="B176">IFERROR(_xlfn.SINGLE(INDEX(Data!A$1:$A$816,_xlfn.AGGREGATE(15,6,((Data!$C$1:$C$816=B$6)/(Data!$C$1:$C$816=B$6))*ROW(Data!$C$1:$C$816),ROW(B176)-ROW(B$6)),1)),"")</f>
        <v/>
      </c>
      <c r="C176" s="38"/>
      <c r="D176" s="38" t="str" cm="1">
        <f t="array" ref="D176">IFERROR(_xlfn.SINGLE(INDEX(Data!$A$1:C$816,_xlfn.AGGREGATE(15,6,((Data!$C$1:$C$816=D$6)/(Data!$C$1:$C$816=D$6))*ROW(Data!$C$1:$C$816),ROW(D176)-ROW(D$6)),1)),"")</f>
        <v/>
      </c>
      <c r="E176" s="38"/>
      <c r="F176" s="38" t="str" cm="1">
        <f t="array" ref="F176">IFERROR(_xlfn.SINGLE(INDEX(Data!$A$1:E$816,_xlfn.AGGREGATE(15,6,((Data!$C$1:$C$816=F$6)/(Data!$C$1:$C$816=F$6))*ROW(Data!$C$1:$C$816),ROW(F176)-ROW(F$6)),1)),"")</f>
        <v/>
      </c>
      <c r="G176" s="38"/>
      <c r="H176" s="38" t="str" cm="1">
        <f t="array" ref="H176">IFERROR(_xlfn.SINGLE(INDEX(Data!$A$1:G$816,_xlfn.AGGREGATE(15,6,((Data!$C$1:$C$816=H$6)/(Data!$C$1:$C$816=H$6))*ROW(Data!$C$1:$C$816),ROW(H176)-ROW(H$6)),1)),"")</f>
        <v/>
      </c>
      <c r="I176" s="38"/>
      <c r="J176" s="38" t="str" cm="1">
        <f t="array" ref="J176">IFERROR(_xlfn.SINGLE(INDEX(Data!$A$1:W$816,_xlfn.AGGREGATE(15,6,((Data!$C$1:$C$816=J$6)/(Data!$C$1:$C$816=J$6))*ROW(Data!$C$1:$C$816),ROW(J176)-ROW(J$6)),1)),"")</f>
        <v/>
      </c>
      <c r="K176" s="38"/>
      <c r="L176" s="38" t="str" cm="1">
        <f t="array" ref="L176">IFERROR(_xlfn.SINGLE(INDEX(Data!$A$1:I$816,_xlfn.AGGREGATE(15,6,((Data!$C$1:$C$816=L$6)/(Data!$C$1:$C$816=L$6))*ROW(Data!$C$1:$C$816),ROW(L176)-ROW(L$6)),1)),"")</f>
        <v/>
      </c>
      <c r="M176" s="38"/>
      <c r="N176" s="38" t="str" cm="1">
        <f t="array" ref="N176">IFERROR(_xlfn.SINGLE(INDEX(Data!$A$1:Y$816,_xlfn.AGGREGATE(15,6,((Data!$C$1:$C$816=N$6)/(Data!$C$1:$C$816=N$6))*ROW(Data!$C$1:$C$816),ROW(N176)-ROW(N$6)),1)),"")</f>
        <v/>
      </c>
      <c r="O176" s="38"/>
      <c r="P176" s="38" t="str" cm="1">
        <f t="array" ref="P176">IFERROR(_xlfn.SINGLE(INDEX(Data!$A$1:L$816,_xlfn.AGGREGATE(15,6,((Data!$C$1:$C$816=P$6)/(Data!$C$1:$C$816=P$6))*ROW(Data!$C$1:$C$816),ROW(P176)-ROW(P$6)),1)),"")</f>
        <v/>
      </c>
      <c r="Q176" s="38"/>
      <c r="R176" s="38" t="str" cm="1">
        <f t="array" ref="R176">IFERROR(_xlfn.SINGLE(INDEX(Data!$A$1:M$816,_xlfn.AGGREGATE(15,6,((Data!$C$1:$C$816=R$6)/(Data!$C$1:$C$816=R$6))*ROW(Data!$C$1:$C$816),ROW(R176)-ROW(R$6)),1)),"")</f>
        <v/>
      </c>
      <c r="S176" s="38"/>
      <c r="T176" s="38" t="str" cm="1">
        <f t="array" ref="T176">IFERROR(_xlfn.SINGLE(INDEX(Data!$A$1:O$816,_xlfn.AGGREGATE(15,6,((Data!$C$1:$C$816=T$6)/(Data!$C$1:$C$816=T$6))*ROW(Data!$C$1:$C$816),ROW(T176)-ROW(T$6)),1)),"")</f>
        <v/>
      </c>
      <c r="U176" s="38"/>
      <c r="V176" s="38" t="str" cm="1">
        <f t="array" ref="V176">IFERROR(_xlfn.SINGLE(INDEX(Data!$A$1:Q$816,_xlfn.AGGREGATE(15,6,((Data!$C$1:$C$816=V$6)/(Data!$C$1:$C$816=V$6))*ROW(Data!$C$1:$C$816),ROW(V176)-ROW(V$6)),1)),"")</f>
        <v/>
      </c>
      <c r="W176" s="38"/>
      <c r="X176" s="38" t="str" cm="1">
        <f t="array" ref="X176">IFERROR(_xlfn.SINGLE(INDEX(Data!$A$1:S$816,_xlfn.AGGREGATE(15,6,((Data!$C$1:$C$816=X$6)/(Data!$C$1:$C$816=X$6))*ROW(Data!$C$1:$C$816),ROW(X176)-ROW(X$6)),1)),"")</f>
        <v/>
      </c>
      <c r="Y176" s="38"/>
      <c r="Z176" s="38" t="str" cm="1">
        <f t="array" ref="Z176">IFERROR(_xlfn.SINGLE(INDEX(Data!$A$1:U$816,_xlfn.AGGREGATE(15,6,((Data!$C$1:$C$816=Z$6)/(Data!$C$1:$C$816=Z$6))*ROW(Data!$C$1:$C$816),ROW(Z176)-ROW(Z$6)),1)),"")</f>
        <v/>
      </c>
    </row>
    <row r="177" spans="1:26" x14ac:dyDescent="0.35">
      <c r="A177" s="38"/>
      <c r="B177" s="38" t="str" cm="1">
        <f t="array" ref="B177">IFERROR(_xlfn.SINGLE(INDEX(Data!A$1:$A$816,_xlfn.AGGREGATE(15,6,((Data!$C$1:$C$816=B$6)/(Data!$C$1:$C$816=B$6))*ROW(Data!$C$1:$C$816),ROW(B177)-ROW(B$6)),1)),"")</f>
        <v/>
      </c>
      <c r="C177" s="38"/>
      <c r="D177" s="38" t="str" cm="1">
        <f t="array" ref="D177">IFERROR(_xlfn.SINGLE(INDEX(Data!$A$1:C$816,_xlfn.AGGREGATE(15,6,((Data!$C$1:$C$816=D$6)/(Data!$C$1:$C$816=D$6))*ROW(Data!$C$1:$C$816),ROW(D177)-ROW(D$6)),1)),"")</f>
        <v/>
      </c>
      <c r="E177" s="38"/>
      <c r="F177" s="38" t="str" cm="1">
        <f t="array" ref="F177">IFERROR(_xlfn.SINGLE(INDEX(Data!$A$1:E$816,_xlfn.AGGREGATE(15,6,((Data!$C$1:$C$816=F$6)/(Data!$C$1:$C$816=F$6))*ROW(Data!$C$1:$C$816),ROW(F177)-ROW(F$6)),1)),"")</f>
        <v/>
      </c>
      <c r="G177" s="38"/>
      <c r="H177" s="38" t="str" cm="1">
        <f t="array" ref="H177">IFERROR(_xlfn.SINGLE(INDEX(Data!$A$1:G$816,_xlfn.AGGREGATE(15,6,((Data!$C$1:$C$816=H$6)/(Data!$C$1:$C$816=H$6))*ROW(Data!$C$1:$C$816),ROW(H177)-ROW(H$6)),1)),"")</f>
        <v/>
      </c>
      <c r="I177" s="38"/>
      <c r="J177" s="38" t="str" cm="1">
        <f t="array" ref="J177">IFERROR(_xlfn.SINGLE(INDEX(Data!$A$1:W$816,_xlfn.AGGREGATE(15,6,((Data!$C$1:$C$816=J$6)/(Data!$C$1:$C$816=J$6))*ROW(Data!$C$1:$C$816),ROW(J177)-ROW(J$6)),1)),"")</f>
        <v/>
      </c>
      <c r="K177" s="38"/>
      <c r="L177" s="38" t="str" cm="1">
        <f t="array" ref="L177">IFERROR(_xlfn.SINGLE(INDEX(Data!$A$1:I$816,_xlfn.AGGREGATE(15,6,((Data!$C$1:$C$816=L$6)/(Data!$C$1:$C$816=L$6))*ROW(Data!$C$1:$C$816),ROW(L177)-ROW(L$6)),1)),"")</f>
        <v/>
      </c>
      <c r="M177" s="38"/>
      <c r="N177" s="38" t="str" cm="1">
        <f t="array" ref="N177">IFERROR(_xlfn.SINGLE(INDEX(Data!$A$1:Y$816,_xlfn.AGGREGATE(15,6,((Data!$C$1:$C$816=N$6)/(Data!$C$1:$C$816=N$6))*ROW(Data!$C$1:$C$816),ROW(N177)-ROW(N$6)),1)),"")</f>
        <v/>
      </c>
      <c r="O177" s="38"/>
      <c r="P177" s="38" t="str" cm="1">
        <f t="array" ref="P177">IFERROR(_xlfn.SINGLE(INDEX(Data!$A$1:L$816,_xlfn.AGGREGATE(15,6,((Data!$C$1:$C$816=P$6)/(Data!$C$1:$C$816=P$6))*ROW(Data!$C$1:$C$816),ROW(P177)-ROW(P$6)),1)),"")</f>
        <v/>
      </c>
      <c r="Q177" s="38"/>
      <c r="R177" s="38" t="str" cm="1">
        <f t="array" ref="R177">IFERROR(_xlfn.SINGLE(INDEX(Data!$A$1:M$816,_xlfn.AGGREGATE(15,6,((Data!$C$1:$C$816=R$6)/(Data!$C$1:$C$816=R$6))*ROW(Data!$C$1:$C$816),ROW(R177)-ROW(R$6)),1)),"")</f>
        <v/>
      </c>
      <c r="S177" s="38"/>
      <c r="T177" s="38" t="str" cm="1">
        <f t="array" ref="T177">IFERROR(_xlfn.SINGLE(INDEX(Data!$A$1:O$816,_xlfn.AGGREGATE(15,6,((Data!$C$1:$C$816=T$6)/(Data!$C$1:$C$816=T$6))*ROW(Data!$C$1:$C$816),ROW(T177)-ROW(T$6)),1)),"")</f>
        <v/>
      </c>
      <c r="U177" s="38"/>
      <c r="V177" s="38" t="str" cm="1">
        <f t="array" ref="V177">IFERROR(_xlfn.SINGLE(INDEX(Data!$A$1:Q$816,_xlfn.AGGREGATE(15,6,((Data!$C$1:$C$816=V$6)/(Data!$C$1:$C$816=V$6))*ROW(Data!$C$1:$C$816),ROW(V177)-ROW(V$6)),1)),"")</f>
        <v/>
      </c>
      <c r="W177" s="38"/>
      <c r="X177" s="38" t="str" cm="1">
        <f t="array" ref="X177">IFERROR(_xlfn.SINGLE(INDEX(Data!$A$1:S$816,_xlfn.AGGREGATE(15,6,((Data!$C$1:$C$816=X$6)/(Data!$C$1:$C$816=X$6))*ROW(Data!$C$1:$C$816),ROW(X177)-ROW(X$6)),1)),"")</f>
        <v/>
      </c>
      <c r="Y177" s="38"/>
      <c r="Z177" s="38" t="str" cm="1">
        <f t="array" ref="Z177">IFERROR(_xlfn.SINGLE(INDEX(Data!$A$1:U$816,_xlfn.AGGREGATE(15,6,((Data!$C$1:$C$816=Z$6)/(Data!$C$1:$C$816=Z$6))*ROW(Data!$C$1:$C$816),ROW(Z177)-ROW(Z$6)),1)),"")</f>
        <v/>
      </c>
    </row>
    <row r="178" spans="1:26" x14ac:dyDescent="0.35">
      <c r="A178" s="38"/>
      <c r="B178" s="38" t="str" cm="1">
        <f t="array" ref="B178">IFERROR(_xlfn.SINGLE(INDEX(Data!A$1:$A$816,_xlfn.AGGREGATE(15,6,((Data!$C$1:$C$816=B$6)/(Data!$C$1:$C$816=B$6))*ROW(Data!$C$1:$C$816),ROW(B178)-ROW(B$6)),1)),"")</f>
        <v/>
      </c>
      <c r="C178" s="38"/>
      <c r="D178" s="38" t="str" cm="1">
        <f t="array" ref="D178">IFERROR(_xlfn.SINGLE(INDEX(Data!$A$1:C$816,_xlfn.AGGREGATE(15,6,((Data!$C$1:$C$816=D$6)/(Data!$C$1:$C$816=D$6))*ROW(Data!$C$1:$C$816),ROW(D178)-ROW(D$6)),1)),"")</f>
        <v/>
      </c>
      <c r="E178" s="38"/>
      <c r="F178" s="38" t="str" cm="1">
        <f t="array" ref="F178">IFERROR(_xlfn.SINGLE(INDEX(Data!$A$1:E$816,_xlfn.AGGREGATE(15,6,((Data!$C$1:$C$816=F$6)/(Data!$C$1:$C$816=F$6))*ROW(Data!$C$1:$C$816),ROW(F178)-ROW(F$6)),1)),"")</f>
        <v/>
      </c>
      <c r="G178" s="38"/>
      <c r="H178" s="38" t="str" cm="1">
        <f t="array" ref="H178">IFERROR(_xlfn.SINGLE(INDEX(Data!$A$1:G$816,_xlfn.AGGREGATE(15,6,((Data!$C$1:$C$816=H$6)/(Data!$C$1:$C$816=H$6))*ROW(Data!$C$1:$C$816),ROW(H178)-ROW(H$6)),1)),"")</f>
        <v/>
      </c>
      <c r="I178" s="38"/>
      <c r="J178" s="38" t="str" cm="1">
        <f t="array" ref="J178">IFERROR(_xlfn.SINGLE(INDEX(Data!$A$1:W$816,_xlfn.AGGREGATE(15,6,((Data!$C$1:$C$816=J$6)/(Data!$C$1:$C$816=J$6))*ROW(Data!$C$1:$C$816),ROW(J178)-ROW(J$6)),1)),"")</f>
        <v/>
      </c>
      <c r="K178" s="38"/>
      <c r="L178" s="38" t="str" cm="1">
        <f t="array" ref="L178">IFERROR(_xlfn.SINGLE(INDEX(Data!$A$1:I$816,_xlfn.AGGREGATE(15,6,((Data!$C$1:$C$816=L$6)/(Data!$C$1:$C$816=L$6))*ROW(Data!$C$1:$C$816),ROW(L178)-ROW(L$6)),1)),"")</f>
        <v/>
      </c>
      <c r="M178" s="38"/>
      <c r="N178" s="38" t="str" cm="1">
        <f t="array" ref="N178">IFERROR(_xlfn.SINGLE(INDEX(Data!$A$1:Y$816,_xlfn.AGGREGATE(15,6,((Data!$C$1:$C$816=N$6)/(Data!$C$1:$C$816=N$6))*ROW(Data!$C$1:$C$816),ROW(N178)-ROW(N$6)),1)),"")</f>
        <v/>
      </c>
      <c r="O178" s="38"/>
      <c r="P178" s="38" t="str" cm="1">
        <f t="array" ref="P178">IFERROR(_xlfn.SINGLE(INDEX(Data!$A$1:L$816,_xlfn.AGGREGATE(15,6,((Data!$C$1:$C$816=P$6)/(Data!$C$1:$C$816=P$6))*ROW(Data!$C$1:$C$816),ROW(P178)-ROW(P$6)),1)),"")</f>
        <v/>
      </c>
      <c r="Q178" s="38"/>
      <c r="R178" s="38" t="str" cm="1">
        <f t="array" ref="R178">IFERROR(_xlfn.SINGLE(INDEX(Data!$A$1:M$816,_xlfn.AGGREGATE(15,6,((Data!$C$1:$C$816=R$6)/(Data!$C$1:$C$816=R$6))*ROW(Data!$C$1:$C$816),ROW(R178)-ROW(R$6)),1)),"")</f>
        <v/>
      </c>
      <c r="S178" s="38"/>
      <c r="T178" s="38" t="str" cm="1">
        <f t="array" ref="T178">IFERROR(_xlfn.SINGLE(INDEX(Data!$A$1:O$816,_xlfn.AGGREGATE(15,6,((Data!$C$1:$C$816=T$6)/(Data!$C$1:$C$816=T$6))*ROW(Data!$C$1:$C$816),ROW(T178)-ROW(T$6)),1)),"")</f>
        <v/>
      </c>
      <c r="U178" s="38"/>
      <c r="V178" s="38" t="str" cm="1">
        <f t="array" ref="V178">IFERROR(_xlfn.SINGLE(INDEX(Data!$A$1:Q$816,_xlfn.AGGREGATE(15,6,((Data!$C$1:$C$816=V$6)/(Data!$C$1:$C$816=V$6))*ROW(Data!$C$1:$C$816),ROW(V178)-ROW(V$6)),1)),"")</f>
        <v/>
      </c>
      <c r="W178" s="38"/>
      <c r="X178" s="38" t="str" cm="1">
        <f t="array" ref="X178">IFERROR(_xlfn.SINGLE(INDEX(Data!$A$1:S$816,_xlfn.AGGREGATE(15,6,((Data!$C$1:$C$816=X$6)/(Data!$C$1:$C$816=X$6))*ROW(Data!$C$1:$C$816),ROW(X178)-ROW(X$6)),1)),"")</f>
        <v/>
      </c>
      <c r="Y178" s="38"/>
      <c r="Z178" s="38" t="str" cm="1">
        <f t="array" ref="Z178">IFERROR(_xlfn.SINGLE(INDEX(Data!$A$1:U$816,_xlfn.AGGREGATE(15,6,((Data!$C$1:$C$816=Z$6)/(Data!$C$1:$C$816=Z$6))*ROW(Data!$C$1:$C$816),ROW(Z178)-ROW(Z$6)),1)),"")</f>
        <v/>
      </c>
    </row>
    <row r="179" spans="1:26" x14ac:dyDescent="0.35">
      <c r="A179" s="38"/>
      <c r="B179" s="38" t="str" cm="1">
        <f t="array" ref="B179">IFERROR(_xlfn.SINGLE(INDEX(Data!A$1:$A$816,_xlfn.AGGREGATE(15,6,((Data!$C$1:$C$816=B$6)/(Data!$C$1:$C$816=B$6))*ROW(Data!$C$1:$C$816),ROW(B179)-ROW(B$6)),1)),"")</f>
        <v/>
      </c>
      <c r="C179" s="38"/>
      <c r="D179" s="38" t="str" cm="1">
        <f t="array" ref="D179">IFERROR(_xlfn.SINGLE(INDEX(Data!$A$1:C$816,_xlfn.AGGREGATE(15,6,((Data!$C$1:$C$816=D$6)/(Data!$C$1:$C$816=D$6))*ROW(Data!$C$1:$C$816),ROW(D179)-ROW(D$6)),1)),"")</f>
        <v/>
      </c>
      <c r="E179" s="38"/>
      <c r="F179" s="38" t="str" cm="1">
        <f t="array" ref="F179">IFERROR(_xlfn.SINGLE(INDEX(Data!$A$1:E$816,_xlfn.AGGREGATE(15,6,((Data!$C$1:$C$816=F$6)/(Data!$C$1:$C$816=F$6))*ROW(Data!$C$1:$C$816),ROW(F179)-ROW(F$6)),1)),"")</f>
        <v/>
      </c>
      <c r="G179" s="38"/>
      <c r="H179" s="38" t="str" cm="1">
        <f t="array" ref="H179">IFERROR(_xlfn.SINGLE(INDEX(Data!$A$1:G$816,_xlfn.AGGREGATE(15,6,((Data!$C$1:$C$816=H$6)/(Data!$C$1:$C$816=H$6))*ROW(Data!$C$1:$C$816),ROW(H179)-ROW(H$6)),1)),"")</f>
        <v/>
      </c>
      <c r="I179" s="38"/>
      <c r="J179" s="38" t="str" cm="1">
        <f t="array" ref="J179">IFERROR(_xlfn.SINGLE(INDEX(Data!$A$1:W$816,_xlfn.AGGREGATE(15,6,((Data!$C$1:$C$816=J$6)/(Data!$C$1:$C$816=J$6))*ROW(Data!$C$1:$C$816),ROW(J179)-ROW(J$6)),1)),"")</f>
        <v/>
      </c>
      <c r="K179" s="38"/>
      <c r="L179" s="38" t="str" cm="1">
        <f t="array" ref="L179">IFERROR(_xlfn.SINGLE(INDEX(Data!$A$1:I$816,_xlfn.AGGREGATE(15,6,((Data!$C$1:$C$816=L$6)/(Data!$C$1:$C$816=L$6))*ROW(Data!$C$1:$C$816),ROW(L179)-ROW(L$6)),1)),"")</f>
        <v/>
      </c>
      <c r="M179" s="38"/>
      <c r="N179" s="38" t="str" cm="1">
        <f t="array" ref="N179">IFERROR(_xlfn.SINGLE(INDEX(Data!$A$1:Y$816,_xlfn.AGGREGATE(15,6,((Data!$C$1:$C$816=N$6)/(Data!$C$1:$C$816=N$6))*ROW(Data!$C$1:$C$816),ROW(N179)-ROW(N$6)),1)),"")</f>
        <v/>
      </c>
      <c r="O179" s="38"/>
      <c r="P179" s="38" t="str" cm="1">
        <f t="array" ref="P179">IFERROR(_xlfn.SINGLE(INDEX(Data!$A$1:L$816,_xlfn.AGGREGATE(15,6,((Data!$C$1:$C$816=P$6)/(Data!$C$1:$C$816=P$6))*ROW(Data!$C$1:$C$816),ROW(P179)-ROW(P$6)),1)),"")</f>
        <v/>
      </c>
      <c r="Q179" s="38"/>
      <c r="R179" s="38" t="str" cm="1">
        <f t="array" ref="R179">IFERROR(_xlfn.SINGLE(INDEX(Data!$A$1:M$816,_xlfn.AGGREGATE(15,6,((Data!$C$1:$C$816=R$6)/(Data!$C$1:$C$816=R$6))*ROW(Data!$C$1:$C$816),ROW(R179)-ROW(R$6)),1)),"")</f>
        <v/>
      </c>
      <c r="S179" s="38"/>
      <c r="T179" s="38" t="str" cm="1">
        <f t="array" ref="T179">IFERROR(_xlfn.SINGLE(INDEX(Data!$A$1:O$816,_xlfn.AGGREGATE(15,6,((Data!$C$1:$C$816=T$6)/(Data!$C$1:$C$816=T$6))*ROW(Data!$C$1:$C$816),ROW(T179)-ROW(T$6)),1)),"")</f>
        <v/>
      </c>
      <c r="U179" s="38"/>
      <c r="V179" s="38" t="str" cm="1">
        <f t="array" ref="V179">IFERROR(_xlfn.SINGLE(INDEX(Data!$A$1:Q$816,_xlfn.AGGREGATE(15,6,((Data!$C$1:$C$816=V$6)/(Data!$C$1:$C$816=V$6))*ROW(Data!$C$1:$C$816),ROW(V179)-ROW(V$6)),1)),"")</f>
        <v/>
      </c>
      <c r="W179" s="38"/>
      <c r="X179" s="38" t="str" cm="1">
        <f t="array" ref="X179">IFERROR(_xlfn.SINGLE(INDEX(Data!$A$1:S$816,_xlfn.AGGREGATE(15,6,((Data!$C$1:$C$816=X$6)/(Data!$C$1:$C$816=X$6))*ROW(Data!$C$1:$C$816),ROW(X179)-ROW(X$6)),1)),"")</f>
        <v/>
      </c>
      <c r="Y179" s="38"/>
      <c r="Z179" s="38" t="str" cm="1">
        <f t="array" ref="Z179">IFERROR(_xlfn.SINGLE(INDEX(Data!$A$1:U$816,_xlfn.AGGREGATE(15,6,((Data!$C$1:$C$816=Z$6)/(Data!$C$1:$C$816=Z$6))*ROW(Data!$C$1:$C$816),ROW(Z179)-ROW(Z$6)),1)),"")</f>
        <v/>
      </c>
    </row>
    <row r="180" spans="1:26" x14ac:dyDescent="0.35">
      <c r="A180" s="38"/>
      <c r="B180" s="38" t="str" cm="1">
        <f t="array" ref="B180">IFERROR(_xlfn.SINGLE(INDEX(Data!A$1:$A$816,_xlfn.AGGREGATE(15,6,((Data!$C$1:$C$816=B$6)/(Data!$C$1:$C$816=B$6))*ROW(Data!$C$1:$C$816),ROW(B180)-ROW(B$6)),1)),"")</f>
        <v/>
      </c>
      <c r="C180" s="38"/>
      <c r="D180" s="38" t="str" cm="1">
        <f t="array" ref="D180">IFERROR(_xlfn.SINGLE(INDEX(Data!$A$1:C$816,_xlfn.AGGREGATE(15,6,((Data!$C$1:$C$816=D$6)/(Data!$C$1:$C$816=D$6))*ROW(Data!$C$1:$C$816),ROW(D180)-ROW(D$6)),1)),"")</f>
        <v/>
      </c>
      <c r="E180" s="38"/>
      <c r="F180" s="38" t="str" cm="1">
        <f t="array" ref="F180">IFERROR(_xlfn.SINGLE(INDEX(Data!$A$1:E$816,_xlfn.AGGREGATE(15,6,((Data!$C$1:$C$816=F$6)/(Data!$C$1:$C$816=F$6))*ROW(Data!$C$1:$C$816),ROW(F180)-ROW(F$6)),1)),"")</f>
        <v/>
      </c>
      <c r="G180" s="38"/>
      <c r="H180" s="38" t="str" cm="1">
        <f t="array" ref="H180">IFERROR(_xlfn.SINGLE(INDEX(Data!$A$1:G$816,_xlfn.AGGREGATE(15,6,((Data!$C$1:$C$816=H$6)/(Data!$C$1:$C$816=H$6))*ROW(Data!$C$1:$C$816),ROW(H180)-ROW(H$6)),1)),"")</f>
        <v/>
      </c>
      <c r="I180" s="38"/>
      <c r="J180" s="38" t="str" cm="1">
        <f t="array" ref="J180">IFERROR(_xlfn.SINGLE(INDEX(Data!$A$1:W$816,_xlfn.AGGREGATE(15,6,((Data!$C$1:$C$816=J$6)/(Data!$C$1:$C$816=J$6))*ROW(Data!$C$1:$C$816),ROW(J180)-ROW(J$6)),1)),"")</f>
        <v/>
      </c>
      <c r="K180" s="38"/>
      <c r="L180" s="38" t="str" cm="1">
        <f t="array" ref="L180">IFERROR(_xlfn.SINGLE(INDEX(Data!$A$1:I$816,_xlfn.AGGREGATE(15,6,((Data!$C$1:$C$816=L$6)/(Data!$C$1:$C$816=L$6))*ROW(Data!$C$1:$C$816),ROW(L180)-ROW(L$6)),1)),"")</f>
        <v/>
      </c>
      <c r="M180" s="38"/>
      <c r="N180" s="38" t="str" cm="1">
        <f t="array" ref="N180">IFERROR(_xlfn.SINGLE(INDEX(Data!$A$1:Y$816,_xlfn.AGGREGATE(15,6,((Data!$C$1:$C$816=N$6)/(Data!$C$1:$C$816=N$6))*ROW(Data!$C$1:$C$816),ROW(N180)-ROW(N$6)),1)),"")</f>
        <v/>
      </c>
      <c r="O180" s="38"/>
      <c r="P180" s="38" t="str" cm="1">
        <f t="array" ref="P180">IFERROR(_xlfn.SINGLE(INDEX(Data!$A$1:L$816,_xlfn.AGGREGATE(15,6,((Data!$C$1:$C$816=P$6)/(Data!$C$1:$C$816=P$6))*ROW(Data!$C$1:$C$816),ROW(P180)-ROW(P$6)),1)),"")</f>
        <v/>
      </c>
      <c r="Q180" s="38"/>
      <c r="R180" s="38" t="str" cm="1">
        <f t="array" ref="R180">IFERROR(_xlfn.SINGLE(INDEX(Data!$A$1:M$816,_xlfn.AGGREGATE(15,6,((Data!$C$1:$C$816=R$6)/(Data!$C$1:$C$816=R$6))*ROW(Data!$C$1:$C$816),ROW(R180)-ROW(R$6)),1)),"")</f>
        <v/>
      </c>
      <c r="S180" s="38"/>
      <c r="T180" s="38" t="str" cm="1">
        <f t="array" ref="T180">IFERROR(_xlfn.SINGLE(INDEX(Data!$A$1:O$816,_xlfn.AGGREGATE(15,6,((Data!$C$1:$C$816=T$6)/(Data!$C$1:$C$816=T$6))*ROW(Data!$C$1:$C$816),ROW(T180)-ROW(T$6)),1)),"")</f>
        <v/>
      </c>
      <c r="U180" s="38"/>
      <c r="V180" s="38" t="str" cm="1">
        <f t="array" ref="V180">IFERROR(_xlfn.SINGLE(INDEX(Data!$A$1:Q$816,_xlfn.AGGREGATE(15,6,((Data!$C$1:$C$816=V$6)/(Data!$C$1:$C$816=V$6))*ROW(Data!$C$1:$C$816),ROW(V180)-ROW(V$6)),1)),"")</f>
        <v/>
      </c>
      <c r="W180" s="38"/>
      <c r="X180" s="38" t="str" cm="1">
        <f t="array" ref="X180">IFERROR(_xlfn.SINGLE(INDEX(Data!$A$1:S$816,_xlfn.AGGREGATE(15,6,((Data!$C$1:$C$816=X$6)/(Data!$C$1:$C$816=X$6))*ROW(Data!$C$1:$C$816),ROW(X180)-ROW(X$6)),1)),"")</f>
        <v/>
      </c>
      <c r="Y180" s="38"/>
      <c r="Z180" s="38" t="str" cm="1">
        <f t="array" ref="Z180">IFERROR(_xlfn.SINGLE(INDEX(Data!$A$1:U$816,_xlfn.AGGREGATE(15,6,((Data!$C$1:$C$816=Z$6)/(Data!$C$1:$C$816=Z$6))*ROW(Data!$C$1:$C$816),ROW(Z180)-ROW(Z$6)),1)),"")</f>
        <v/>
      </c>
    </row>
    <row r="181" spans="1:26" x14ac:dyDescent="0.35">
      <c r="A181" s="38"/>
      <c r="B181" s="38" t="str" cm="1">
        <f t="array" ref="B181">IFERROR(_xlfn.SINGLE(INDEX(Data!A$1:$A$816,_xlfn.AGGREGATE(15,6,((Data!$C$1:$C$816=B$6)/(Data!$C$1:$C$816=B$6))*ROW(Data!$C$1:$C$816),ROW(B181)-ROW(B$6)),1)),"")</f>
        <v/>
      </c>
      <c r="C181" s="38"/>
      <c r="D181" s="38" t="str" cm="1">
        <f t="array" ref="D181">IFERROR(_xlfn.SINGLE(INDEX(Data!$A$1:C$816,_xlfn.AGGREGATE(15,6,((Data!$C$1:$C$816=D$6)/(Data!$C$1:$C$816=D$6))*ROW(Data!$C$1:$C$816),ROW(D181)-ROW(D$6)),1)),"")</f>
        <v/>
      </c>
      <c r="E181" s="38"/>
      <c r="F181" s="38" t="str" cm="1">
        <f t="array" ref="F181">IFERROR(_xlfn.SINGLE(INDEX(Data!$A$1:E$816,_xlfn.AGGREGATE(15,6,((Data!$C$1:$C$816=F$6)/(Data!$C$1:$C$816=F$6))*ROW(Data!$C$1:$C$816),ROW(F181)-ROW(F$6)),1)),"")</f>
        <v/>
      </c>
      <c r="G181" s="38"/>
      <c r="H181" s="38" t="str" cm="1">
        <f t="array" ref="H181">IFERROR(_xlfn.SINGLE(INDEX(Data!$A$1:G$816,_xlfn.AGGREGATE(15,6,((Data!$C$1:$C$816=H$6)/(Data!$C$1:$C$816=H$6))*ROW(Data!$C$1:$C$816),ROW(H181)-ROW(H$6)),1)),"")</f>
        <v/>
      </c>
      <c r="I181" s="38"/>
      <c r="J181" s="38" t="str" cm="1">
        <f t="array" ref="J181">IFERROR(_xlfn.SINGLE(INDEX(Data!$A$1:W$816,_xlfn.AGGREGATE(15,6,((Data!$C$1:$C$816=J$6)/(Data!$C$1:$C$816=J$6))*ROW(Data!$C$1:$C$816),ROW(J181)-ROW(J$6)),1)),"")</f>
        <v/>
      </c>
      <c r="K181" s="38"/>
      <c r="L181" s="38" t="str" cm="1">
        <f t="array" ref="L181">IFERROR(_xlfn.SINGLE(INDEX(Data!$A$1:I$816,_xlfn.AGGREGATE(15,6,((Data!$C$1:$C$816=L$6)/(Data!$C$1:$C$816=L$6))*ROW(Data!$C$1:$C$816),ROW(L181)-ROW(L$6)),1)),"")</f>
        <v/>
      </c>
      <c r="M181" s="38"/>
      <c r="N181" s="38" t="str" cm="1">
        <f t="array" ref="N181">IFERROR(_xlfn.SINGLE(INDEX(Data!$A$1:Y$816,_xlfn.AGGREGATE(15,6,((Data!$C$1:$C$816=N$6)/(Data!$C$1:$C$816=N$6))*ROW(Data!$C$1:$C$816),ROW(N181)-ROW(N$6)),1)),"")</f>
        <v/>
      </c>
      <c r="O181" s="38"/>
      <c r="P181" s="38" t="str" cm="1">
        <f t="array" ref="P181">IFERROR(_xlfn.SINGLE(INDEX(Data!$A$1:L$816,_xlfn.AGGREGATE(15,6,((Data!$C$1:$C$816=P$6)/(Data!$C$1:$C$816=P$6))*ROW(Data!$C$1:$C$816),ROW(P181)-ROW(P$6)),1)),"")</f>
        <v/>
      </c>
      <c r="Q181" s="38"/>
      <c r="R181" s="38" t="str" cm="1">
        <f t="array" ref="R181">IFERROR(_xlfn.SINGLE(INDEX(Data!$A$1:M$816,_xlfn.AGGREGATE(15,6,((Data!$C$1:$C$816=R$6)/(Data!$C$1:$C$816=R$6))*ROW(Data!$C$1:$C$816),ROW(R181)-ROW(R$6)),1)),"")</f>
        <v/>
      </c>
      <c r="S181" s="38"/>
      <c r="T181" s="38" t="str" cm="1">
        <f t="array" ref="T181">IFERROR(_xlfn.SINGLE(INDEX(Data!$A$1:O$816,_xlfn.AGGREGATE(15,6,((Data!$C$1:$C$816=T$6)/(Data!$C$1:$C$816=T$6))*ROW(Data!$C$1:$C$816),ROW(T181)-ROW(T$6)),1)),"")</f>
        <v/>
      </c>
      <c r="U181" s="38"/>
      <c r="V181" s="38" t="str" cm="1">
        <f t="array" ref="V181">IFERROR(_xlfn.SINGLE(INDEX(Data!$A$1:Q$816,_xlfn.AGGREGATE(15,6,((Data!$C$1:$C$816=V$6)/(Data!$C$1:$C$816=V$6))*ROW(Data!$C$1:$C$816),ROW(V181)-ROW(V$6)),1)),"")</f>
        <v/>
      </c>
      <c r="W181" s="38"/>
      <c r="X181" s="38" t="str" cm="1">
        <f t="array" ref="X181">IFERROR(_xlfn.SINGLE(INDEX(Data!$A$1:S$816,_xlfn.AGGREGATE(15,6,((Data!$C$1:$C$816=X$6)/(Data!$C$1:$C$816=X$6))*ROW(Data!$C$1:$C$816),ROW(X181)-ROW(X$6)),1)),"")</f>
        <v/>
      </c>
      <c r="Y181" s="38"/>
      <c r="Z181" s="38" t="str" cm="1">
        <f t="array" ref="Z181">IFERROR(_xlfn.SINGLE(INDEX(Data!$A$1:U$816,_xlfn.AGGREGATE(15,6,((Data!$C$1:$C$816=Z$6)/(Data!$C$1:$C$816=Z$6))*ROW(Data!$C$1:$C$816),ROW(Z181)-ROW(Z$6)),1)),"")</f>
        <v/>
      </c>
    </row>
    <row r="182" spans="1:26" x14ac:dyDescent="0.35">
      <c r="A182" s="38"/>
      <c r="B182" s="38" t="str" cm="1">
        <f t="array" ref="B182">IFERROR(_xlfn.SINGLE(INDEX(Data!A$1:$A$816,_xlfn.AGGREGATE(15,6,((Data!$C$1:$C$816=B$6)/(Data!$C$1:$C$816=B$6))*ROW(Data!$C$1:$C$816),ROW(B182)-ROW(B$6)),1)),"")</f>
        <v/>
      </c>
      <c r="C182" s="38"/>
      <c r="D182" s="38" t="str" cm="1">
        <f t="array" ref="D182">IFERROR(_xlfn.SINGLE(INDEX(Data!$A$1:C$816,_xlfn.AGGREGATE(15,6,((Data!$C$1:$C$816=D$6)/(Data!$C$1:$C$816=D$6))*ROW(Data!$C$1:$C$816),ROW(D182)-ROW(D$6)),1)),"")</f>
        <v/>
      </c>
      <c r="E182" s="38"/>
      <c r="F182" s="38" t="str" cm="1">
        <f t="array" ref="F182">IFERROR(_xlfn.SINGLE(INDEX(Data!$A$1:E$816,_xlfn.AGGREGATE(15,6,((Data!$C$1:$C$816=F$6)/(Data!$C$1:$C$816=F$6))*ROW(Data!$C$1:$C$816),ROW(F182)-ROW(F$6)),1)),"")</f>
        <v/>
      </c>
      <c r="G182" s="38"/>
      <c r="H182" s="38" t="str" cm="1">
        <f t="array" ref="H182">IFERROR(_xlfn.SINGLE(INDEX(Data!$A$1:G$816,_xlfn.AGGREGATE(15,6,((Data!$C$1:$C$816=H$6)/(Data!$C$1:$C$816=H$6))*ROW(Data!$C$1:$C$816),ROW(H182)-ROW(H$6)),1)),"")</f>
        <v/>
      </c>
      <c r="I182" s="38"/>
      <c r="J182" s="38" t="str" cm="1">
        <f t="array" ref="J182">IFERROR(_xlfn.SINGLE(INDEX(Data!$A$1:W$816,_xlfn.AGGREGATE(15,6,((Data!$C$1:$C$816=J$6)/(Data!$C$1:$C$816=J$6))*ROW(Data!$C$1:$C$816),ROW(J182)-ROW(J$6)),1)),"")</f>
        <v/>
      </c>
      <c r="K182" s="38"/>
      <c r="L182" s="38" t="str" cm="1">
        <f t="array" ref="L182">IFERROR(_xlfn.SINGLE(INDEX(Data!$A$1:I$816,_xlfn.AGGREGATE(15,6,((Data!$C$1:$C$816=L$6)/(Data!$C$1:$C$816=L$6))*ROW(Data!$C$1:$C$816),ROW(L182)-ROW(L$6)),1)),"")</f>
        <v/>
      </c>
      <c r="M182" s="38"/>
      <c r="N182" s="38" t="str" cm="1">
        <f t="array" ref="N182">IFERROR(_xlfn.SINGLE(INDEX(Data!$A$1:Y$816,_xlfn.AGGREGATE(15,6,((Data!$C$1:$C$816=N$6)/(Data!$C$1:$C$816=N$6))*ROW(Data!$C$1:$C$816),ROW(N182)-ROW(N$6)),1)),"")</f>
        <v/>
      </c>
      <c r="O182" s="38"/>
      <c r="P182" s="38" t="str" cm="1">
        <f t="array" ref="P182">IFERROR(_xlfn.SINGLE(INDEX(Data!$A$1:L$816,_xlfn.AGGREGATE(15,6,((Data!$C$1:$C$816=P$6)/(Data!$C$1:$C$816=P$6))*ROW(Data!$C$1:$C$816),ROW(P182)-ROW(P$6)),1)),"")</f>
        <v/>
      </c>
      <c r="Q182" s="38"/>
      <c r="R182" s="38" t="str" cm="1">
        <f t="array" ref="R182">IFERROR(_xlfn.SINGLE(INDEX(Data!$A$1:M$816,_xlfn.AGGREGATE(15,6,((Data!$C$1:$C$816=R$6)/(Data!$C$1:$C$816=R$6))*ROW(Data!$C$1:$C$816),ROW(R182)-ROW(R$6)),1)),"")</f>
        <v/>
      </c>
      <c r="S182" s="38"/>
      <c r="T182" s="38" t="str" cm="1">
        <f t="array" ref="T182">IFERROR(_xlfn.SINGLE(INDEX(Data!$A$1:O$816,_xlfn.AGGREGATE(15,6,((Data!$C$1:$C$816=T$6)/(Data!$C$1:$C$816=T$6))*ROW(Data!$C$1:$C$816),ROW(T182)-ROW(T$6)),1)),"")</f>
        <v/>
      </c>
      <c r="U182" s="38"/>
      <c r="V182" s="38" t="str" cm="1">
        <f t="array" ref="V182">IFERROR(_xlfn.SINGLE(INDEX(Data!$A$1:Q$816,_xlfn.AGGREGATE(15,6,((Data!$C$1:$C$816=V$6)/(Data!$C$1:$C$816=V$6))*ROW(Data!$C$1:$C$816),ROW(V182)-ROW(V$6)),1)),"")</f>
        <v/>
      </c>
      <c r="W182" s="38"/>
      <c r="X182" s="38" t="str" cm="1">
        <f t="array" ref="X182">IFERROR(_xlfn.SINGLE(INDEX(Data!$A$1:S$816,_xlfn.AGGREGATE(15,6,((Data!$C$1:$C$816=X$6)/(Data!$C$1:$C$816=X$6))*ROW(Data!$C$1:$C$816),ROW(X182)-ROW(X$6)),1)),"")</f>
        <v/>
      </c>
      <c r="Y182" s="38"/>
      <c r="Z182" s="38" t="str" cm="1">
        <f t="array" ref="Z182">IFERROR(_xlfn.SINGLE(INDEX(Data!$A$1:U$816,_xlfn.AGGREGATE(15,6,((Data!$C$1:$C$816=Z$6)/(Data!$C$1:$C$816=Z$6))*ROW(Data!$C$1:$C$816),ROW(Z182)-ROW(Z$6)),1)),"")</f>
        <v/>
      </c>
    </row>
    <row r="183" spans="1:26" x14ac:dyDescent="0.35">
      <c r="A183" s="38"/>
      <c r="B183" s="38" t="str" cm="1">
        <f t="array" ref="B183">IFERROR(_xlfn.SINGLE(INDEX(Data!A$1:$A$816,_xlfn.AGGREGATE(15,6,((Data!$C$1:$C$816=B$6)/(Data!$C$1:$C$816=B$6))*ROW(Data!$C$1:$C$816),ROW(B183)-ROW(B$6)),1)),"")</f>
        <v/>
      </c>
      <c r="C183" s="38"/>
      <c r="D183" s="38" t="str" cm="1">
        <f t="array" ref="D183">IFERROR(_xlfn.SINGLE(INDEX(Data!$A$1:C$816,_xlfn.AGGREGATE(15,6,((Data!$C$1:$C$816=D$6)/(Data!$C$1:$C$816=D$6))*ROW(Data!$C$1:$C$816),ROW(D183)-ROW(D$6)),1)),"")</f>
        <v/>
      </c>
      <c r="E183" s="38"/>
      <c r="F183" s="38" t="str" cm="1">
        <f t="array" ref="F183">IFERROR(_xlfn.SINGLE(INDEX(Data!$A$1:E$816,_xlfn.AGGREGATE(15,6,((Data!$C$1:$C$816=F$6)/(Data!$C$1:$C$816=F$6))*ROW(Data!$C$1:$C$816),ROW(F183)-ROW(F$6)),1)),"")</f>
        <v/>
      </c>
      <c r="G183" s="38"/>
      <c r="H183" s="38" t="str" cm="1">
        <f t="array" ref="H183">IFERROR(_xlfn.SINGLE(INDEX(Data!$A$1:G$816,_xlfn.AGGREGATE(15,6,((Data!$C$1:$C$816=H$6)/(Data!$C$1:$C$816=H$6))*ROW(Data!$C$1:$C$816),ROW(H183)-ROW(H$6)),1)),"")</f>
        <v/>
      </c>
      <c r="I183" s="38"/>
      <c r="J183" s="38" t="str" cm="1">
        <f t="array" ref="J183">IFERROR(_xlfn.SINGLE(INDEX(Data!$A$1:W$816,_xlfn.AGGREGATE(15,6,((Data!$C$1:$C$816=J$6)/(Data!$C$1:$C$816=J$6))*ROW(Data!$C$1:$C$816),ROW(J183)-ROW(J$6)),1)),"")</f>
        <v/>
      </c>
      <c r="K183" s="38"/>
      <c r="L183" s="38" t="str" cm="1">
        <f t="array" ref="L183">IFERROR(_xlfn.SINGLE(INDEX(Data!$A$1:I$816,_xlfn.AGGREGATE(15,6,((Data!$C$1:$C$816=L$6)/(Data!$C$1:$C$816=L$6))*ROW(Data!$C$1:$C$816),ROW(L183)-ROW(L$6)),1)),"")</f>
        <v/>
      </c>
      <c r="M183" s="38"/>
      <c r="N183" s="38" t="str" cm="1">
        <f t="array" ref="N183">IFERROR(_xlfn.SINGLE(INDEX(Data!$A$1:Y$816,_xlfn.AGGREGATE(15,6,((Data!$C$1:$C$816=N$6)/(Data!$C$1:$C$816=N$6))*ROW(Data!$C$1:$C$816),ROW(N183)-ROW(N$6)),1)),"")</f>
        <v/>
      </c>
      <c r="O183" s="38"/>
      <c r="P183" s="38" t="str" cm="1">
        <f t="array" ref="P183">IFERROR(_xlfn.SINGLE(INDEX(Data!$A$1:L$816,_xlfn.AGGREGATE(15,6,((Data!$C$1:$C$816=P$6)/(Data!$C$1:$C$816=P$6))*ROW(Data!$C$1:$C$816),ROW(P183)-ROW(P$6)),1)),"")</f>
        <v/>
      </c>
      <c r="Q183" s="38"/>
      <c r="R183" s="38" t="str" cm="1">
        <f t="array" ref="R183">IFERROR(_xlfn.SINGLE(INDEX(Data!$A$1:M$816,_xlfn.AGGREGATE(15,6,((Data!$C$1:$C$816=R$6)/(Data!$C$1:$C$816=R$6))*ROW(Data!$C$1:$C$816),ROW(R183)-ROW(R$6)),1)),"")</f>
        <v/>
      </c>
      <c r="S183" s="38"/>
      <c r="T183" s="38" t="str" cm="1">
        <f t="array" ref="T183">IFERROR(_xlfn.SINGLE(INDEX(Data!$A$1:O$816,_xlfn.AGGREGATE(15,6,((Data!$C$1:$C$816=T$6)/(Data!$C$1:$C$816=T$6))*ROW(Data!$C$1:$C$816),ROW(T183)-ROW(T$6)),1)),"")</f>
        <v/>
      </c>
      <c r="U183" s="38"/>
      <c r="V183" s="38" t="str" cm="1">
        <f t="array" ref="V183">IFERROR(_xlfn.SINGLE(INDEX(Data!$A$1:Q$816,_xlfn.AGGREGATE(15,6,((Data!$C$1:$C$816=V$6)/(Data!$C$1:$C$816=V$6))*ROW(Data!$C$1:$C$816),ROW(V183)-ROW(V$6)),1)),"")</f>
        <v/>
      </c>
      <c r="W183" s="38"/>
      <c r="X183" s="38" t="str" cm="1">
        <f t="array" ref="X183">IFERROR(_xlfn.SINGLE(INDEX(Data!$A$1:S$816,_xlfn.AGGREGATE(15,6,((Data!$C$1:$C$816=X$6)/(Data!$C$1:$C$816=X$6))*ROW(Data!$C$1:$C$816),ROW(X183)-ROW(X$6)),1)),"")</f>
        <v/>
      </c>
      <c r="Y183" s="38"/>
      <c r="Z183" s="38" t="str" cm="1">
        <f t="array" ref="Z183">IFERROR(_xlfn.SINGLE(INDEX(Data!$A$1:U$816,_xlfn.AGGREGATE(15,6,((Data!$C$1:$C$816=Z$6)/(Data!$C$1:$C$816=Z$6))*ROW(Data!$C$1:$C$816),ROW(Z183)-ROW(Z$6)),1)),"")</f>
        <v/>
      </c>
    </row>
    <row r="184" spans="1:26" x14ac:dyDescent="0.35">
      <c r="A184" s="38"/>
      <c r="B184" s="38" t="str" cm="1">
        <f t="array" ref="B184">IFERROR(_xlfn.SINGLE(INDEX(Data!A$1:$A$816,_xlfn.AGGREGATE(15,6,((Data!$C$1:$C$816=B$6)/(Data!$C$1:$C$816=B$6))*ROW(Data!$C$1:$C$816),ROW(B184)-ROW(B$6)),1)),"")</f>
        <v/>
      </c>
      <c r="C184" s="38"/>
      <c r="D184" s="38" t="str" cm="1">
        <f t="array" ref="D184">IFERROR(_xlfn.SINGLE(INDEX(Data!$A$1:C$816,_xlfn.AGGREGATE(15,6,((Data!$C$1:$C$816=D$6)/(Data!$C$1:$C$816=D$6))*ROW(Data!$C$1:$C$816),ROW(D184)-ROW(D$6)),1)),"")</f>
        <v/>
      </c>
      <c r="E184" s="38"/>
      <c r="F184" s="38" t="str" cm="1">
        <f t="array" ref="F184">IFERROR(_xlfn.SINGLE(INDEX(Data!$A$1:E$816,_xlfn.AGGREGATE(15,6,((Data!$C$1:$C$816=F$6)/(Data!$C$1:$C$816=F$6))*ROW(Data!$C$1:$C$816),ROW(F184)-ROW(F$6)),1)),"")</f>
        <v/>
      </c>
      <c r="G184" s="38"/>
      <c r="H184" s="38" t="str" cm="1">
        <f t="array" ref="H184">IFERROR(_xlfn.SINGLE(INDEX(Data!$A$1:G$816,_xlfn.AGGREGATE(15,6,((Data!$C$1:$C$816=H$6)/(Data!$C$1:$C$816=H$6))*ROW(Data!$C$1:$C$816),ROW(H184)-ROW(H$6)),1)),"")</f>
        <v/>
      </c>
      <c r="I184" s="38"/>
      <c r="J184" s="38" t="str" cm="1">
        <f t="array" ref="J184">IFERROR(_xlfn.SINGLE(INDEX(Data!$A$1:W$816,_xlfn.AGGREGATE(15,6,((Data!$C$1:$C$816=J$6)/(Data!$C$1:$C$816=J$6))*ROW(Data!$C$1:$C$816),ROW(J184)-ROW(J$6)),1)),"")</f>
        <v/>
      </c>
      <c r="K184" s="38"/>
      <c r="L184" s="38" t="str" cm="1">
        <f t="array" ref="L184">IFERROR(_xlfn.SINGLE(INDEX(Data!$A$1:I$816,_xlfn.AGGREGATE(15,6,((Data!$C$1:$C$816=L$6)/(Data!$C$1:$C$816=L$6))*ROW(Data!$C$1:$C$816),ROW(L184)-ROW(L$6)),1)),"")</f>
        <v/>
      </c>
      <c r="M184" s="38"/>
      <c r="N184" s="38" t="str" cm="1">
        <f t="array" ref="N184">IFERROR(_xlfn.SINGLE(INDEX(Data!$A$1:Y$816,_xlfn.AGGREGATE(15,6,((Data!$C$1:$C$816=N$6)/(Data!$C$1:$C$816=N$6))*ROW(Data!$C$1:$C$816),ROW(N184)-ROW(N$6)),1)),"")</f>
        <v/>
      </c>
      <c r="O184" s="38"/>
      <c r="P184" s="38" t="str" cm="1">
        <f t="array" ref="P184">IFERROR(_xlfn.SINGLE(INDEX(Data!$A$1:L$816,_xlfn.AGGREGATE(15,6,((Data!$C$1:$C$816=P$6)/(Data!$C$1:$C$816=P$6))*ROW(Data!$C$1:$C$816),ROW(P184)-ROW(P$6)),1)),"")</f>
        <v/>
      </c>
      <c r="Q184" s="38"/>
      <c r="R184" s="38" t="str" cm="1">
        <f t="array" ref="R184">IFERROR(_xlfn.SINGLE(INDEX(Data!$A$1:M$816,_xlfn.AGGREGATE(15,6,((Data!$C$1:$C$816=R$6)/(Data!$C$1:$C$816=R$6))*ROW(Data!$C$1:$C$816),ROW(R184)-ROW(R$6)),1)),"")</f>
        <v/>
      </c>
      <c r="S184" s="38"/>
      <c r="T184" s="38" t="str" cm="1">
        <f t="array" ref="T184">IFERROR(_xlfn.SINGLE(INDEX(Data!$A$1:O$816,_xlfn.AGGREGATE(15,6,((Data!$C$1:$C$816=T$6)/(Data!$C$1:$C$816=T$6))*ROW(Data!$C$1:$C$816),ROW(T184)-ROW(T$6)),1)),"")</f>
        <v/>
      </c>
      <c r="U184" s="38"/>
      <c r="V184" s="38" t="str" cm="1">
        <f t="array" ref="V184">IFERROR(_xlfn.SINGLE(INDEX(Data!$A$1:Q$816,_xlfn.AGGREGATE(15,6,((Data!$C$1:$C$816=V$6)/(Data!$C$1:$C$816=V$6))*ROW(Data!$C$1:$C$816),ROW(V184)-ROW(V$6)),1)),"")</f>
        <v/>
      </c>
      <c r="W184" s="38"/>
      <c r="X184" s="38" t="str" cm="1">
        <f t="array" ref="X184">IFERROR(_xlfn.SINGLE(INDEX(Data!$A$1:S$816,_xlfn.AGGREGATE(15,6,((Data!$C$1:$C$816=X$6)/(Data!$C$1:$C$816=X$6))*ROW(Data!$C$1:$C$816),ROW(X184)-ROW(X$6)),1)),"")</f>
        <v/>
      </c>
      <c r="Y184" s="38"/>
      <c r="Z184" s="38" t="str" cm="1">
        <f t="array" ref="Z184">IFERROR(_xlfn.SINGLE(INDEX(Data!$A$1:U$816,_xlfn.AGGREGATE(15,6,((Data!$C$1:$C$816=Z$6)/(Data!$C$1:$C$816=Z$6))*ROW(Data!$C$1:$C$816),ROW(Z184)-ROW(Z$6)),1)),"")</f>
        <v/>
      </c>
    </row>
    <row r="185" spans="1:26" x14ac:dyDescent="0.35">
      <c r="A185" s="38"/>
      <c r="B185" s="38" t="str" cm="1">
        <f t="array" ref="B185">IFERROR(_xlfn.SINGLE(INDEX(Data!A$1:$A$816,_xlfn.AGGREGATE(15,6,((Data!$C$1:$C$816=B$6)/(Data!$C$1:$C$816=B$6))*ROW(Data!$C$1:$C$816),ROW(B185)-ROW(B$6)),1)),"")</f>
        <v/>
      </c>
      <c r="C185" s="38"/>
      <c r="D185" s="38" t="str" cm="1">
        <f t="array" ref="D185">IFERROR(_xlfn.SINGLE(INDEX(Data!$A$1:C$816,_xlfn.AGGREGATE(15,6,((Data!$C$1:$C$816=D$6)/(Data!$C$1:$C$816=D$6))*ROW(Data!$C$1:$C$816),ROW(D185)-ROW(D$6)),1)),"")</f>
        <v/>
      </c>
      <c r="E185" s="38"/>
      <c r="F185" s="38" t="str" cm="1">
        <f t="array" ref="F185">IFERROR(_xlfn.SINGLE(INDEX(Data!$A$1:E$816,_xlfn.AGGREGATE(15,6,((Data!$C$1:$C$816=F$6)/(Data!$C$1:$C$816=F$6))*ROW(Data!$C$1:$C$816),ROW(F185)-ROW(F$6)),1)),"")</f>
        <v/>
      </c>
      <c r="G185" s="38"/>
      <c r="H185" s="38" t="str" cm="1">
        <f t="array" ref="H185">IFERROR(_xlfn.SINGLE(INDEX(Data!$A$1:G$816,_xlfn.AGGREGATE(15,6,((Data!$C$1:$C$816=H$6)/(Data!$C$1:$C$816=H$6))*ROW(Data!$C$1:$C$816),ROW(H185)-ROW(H$6)),1)),"")</f>
        <v/>
      </c>
      <c r="I185" s="38"/>
      <c r="J185" s="38" t="str" cm="1">
        <f t="array" ref="J185">IFERROR(_xlfn.SINGLE(INDEX(Data!$A$1:W$816,_xlfn.AGGREGATE(15,6,((Data!$C$1:$C$816=J$6)/(Data!$C$1:$C$816=J$6))*ROW(Data!$C$1:$C$816),ROW(J185)-ROW(J$6)),1)),"")</f>
        <v/>
      </c>
      <c r="K185" s="38"/>
      <c r="L185" s="38" t="str" cm="1">
        <f t="array" ref="L185">IFERROR(_xlfn.SINGLE(INDEX(Data!$A$1:I$816,_xlfn.AGGREGATE(15,6,((Data!$C$1:$C$816=L$6)/(Data!$C$1:$C$816=L$6))*ROW(Data!$C$1:$C$816),ROW(L185)-ROW(L$6)),1)),"")</f>
        <v/>
      </c>
      <c r="M185" s="38"/>
      <c r="N185" s="38" t="str" cm="1">
        <f t="array" ref="N185">IFERROR(_xlfn.SINGLE(INDEX(Data!$A$1:Y$816,_xlfn.AGGREGATE(15,6,((Data!$C$1:$C$816=N$6)/(Data!$C$1:$C$816=N$6))*ROW(Data!$C$1:$C$816),ROW(N185)-ROW(N$6)),1)),"")</f>
        <v/>
      </c>
      <c r="O185" s="38"/>
      <c r="P185" s="38" t="str" cm="1">
        <f t="array" ref="P185">IFERROR(_xlfn.SINGLE(INDEX(Data!$A$1:L$816,_xlfn.AGGREGATE(15,6,((Data!$C$1:$C$816=P$6)/(Data!$C$1:$C$816=P$6))*ROW(Data!$C$1:$C$816),ROW(P185)-ROW(P$6)),1)),"")</f>
        <v/>
      </c>
      <c r="Q185" s="38"/>
      <c r="R185" s="38" t="str" cm="1">
        <f t="array" ref="R185">IFERROR(_xlfn.SINGLE(INDEX(Data!$A$1:M$816,_xlfn.AGGREGATE(15,6,((Data!$C$1:$C$816=R$6)/(Data!$C$1:$C$816=R$6))*ROW(Data!$C$1:$C$816),ROW(R185)-ROW(R$6)),1)),"")</f>
        <v/>
      </c>
      <c r="S185" s="38"/>
      <c r="T185" s="38" t="str" cm="1">
        <f t="array" ref="T185">IFERROR(_xlfn.SINGLE(INDEX(Data!$A$1:O$816,_xlfn.AGGREGATE(15,6,((Data!$C$1:$C$816=T$6)/(Data!$C$1:$C$816=T$6))*ROW(Data!$C$1:$C$816),ROW(T185)-ROW(T$6)),1)),"")</f>
        <v/>
      </c>
      <c r="U185" s="38"/>
      <c r="V185" s="38" t="str" cm="1">
        <f t="array" ref="V185">IFERROR(_xlfn.SINGLE(INDEX(Data!$A$1:Q$816,_xlfn.AGGREGATE(15,6,((Data!$C$1:$C$816=V$6)/(Data!$C$1:$C$816=V$6))*ROW(Data!$C$1:$C$816),ROW(V185)-ROW(V$6)),1)),"")</f>
        <v/>
      </c>
      <c r="W185" s="38"/>
      <c r="X185" s="38" t="str" cm="1">
        <f t="array" ref="X185">IFERROR(_xlfn.SINGLE(INDEX(Data!$A$1:S$816,_xlfn.AGGREGATE(15,6,((Data!$C$1:$C$816=X$6)/(Data!$C$1:$C$816=X$6))*ROW(Data!$C$1:$C$816),ROW(X185)-ROW(X$6)),1)),"")</f>
        <v/>
      </c>
      <c r="Y185" s="38"/>
      <c r="Z185" s="38" t="str" cm="1">
        <f t="array" ref="Z185">IFERROR(_xlfn.SINGLE(INDEX(Data!$A$1:U$816,_xlfn.AGGREGATE(15,6,((Data!$C$1:$C$816=Z$6)/(Data!$C$1:$C$816=Z$6))*ROW(Data!$C$1:$C$816),ROW(Z185)-ROW(Z$6)),1)),"")</f>
        <v/>
      </c>
    </row>
    <row r="186" spans="1:26" x14ac:dyDescent="0.35">
      <c r="A186" s="38"/>
      <c r="B186" s="38" t="str" cm="1">
        <f t="array" ref="B186">IFERROR(_xlfn.SINGLE(INDEX(Data!A$1:$A$816,_xlfn.AGGREGATE(15,6,((Data!$C$1:$C$816=B$6)/(Data!$C$1:$C$816=B$6))*ROW(Data!$C$1:$C$816),ROW(B186)-ROW(B$6)),1)),"")</f>
        <v/>
      </c>
      <c r="C186" s="38"/>
      <c r="D186" s="38" t="str" cm="1">
        <f t="array" ref="D186">IFERROR(_xlfn.SINGLE(INDEX(Data!$A$1:C$816,_xlfn.AGGREGATE(15,6,((Data!$C$1:$C$816=D$6)/(Data!$C$1:$C$816=D$6))*ROW(Data!$C$1:$C$816),ROW(D186)-ROW(D$6)),1)),"")</f>
        <v/>
      </c>
      <c r="E186" s="38"/>
      <c r="F186" s="38" t="str" cm="1">
        <f t="array" ref="F186">IFERROR(_xlfn.SINGLE(INDEX(Data!$A$1:E$816,_xlfn.AGGREGATE(15,6,((Data!$C$1:$C$816=F$6)/(Data!$C$1:$C$816=F$6))*ROW(Data!$C$1:$C$816),ROW(F186)-ROW(F$6)),1)),"")</f>
        <v/>
      </c>
      <c r="G186" s="38"/>
      <c r="H186" s="38" t="str" cm="1">
        <f t="array" ref="H186">IFERROR(_xlfn.SINGLE(INDEX(Data!$A$1:G$816,_xlfn.AGGREGATE(15,6,((Data!$C$1:$C$816=H$6)/(Data!$C$1:$C$816=H$6))*ROW(Data!$C$1:$C$816),ROW(H186)-ROW(H$6)),1)),"")</f>
        <v/>
      </c>
      <c r="I186" s="38"/>
      <c r="J186" s="38" t="str" cm="1">
        <f t="array" ref="J186">IFERROR(_xlfn.SINGLE(INDEX(Data!$A$1:W$816,_xlfn.AGGREGATE(15,6,((Data!$C$1:$C$816=J$6)/(Data!$C$1:$C$816=J$6))*ROW(Data!$C$1:$C$816),ROW(J186)-ROW(J$6)),1)),"")</f>
        <v/>
      </c>
      <c r="K186" s="38"/>
      <c r="L186" s="38" t="str" cm="1">
        <f t="array" ref="L186">IFERROR(_xlfn.SINGLE(INDEX(Data!$A$1:I$816,_xlfn.AGGREGATE(15,6,((Data!$C$1:$C$816=L$6)/(Data!$C$1:$C$816=L$6))*ROW(Data!$C$1:$C$816),ROW(L186)-ROW(L$6)),1)),"")</f>
        <v/>
      </c>
      <c r="M186" s="38"/>
      <c r="N186" s="38" t="str" cm="1">
        <f t="array" ref="N186">IFERROR(_xlfn.SINGLE(INDEX(Data!$A$1:Y$816,_xlfn.AGGREGATE(15,6,((Data!$C$1:$C$816=N$6)/(Data!$C$1:$C$816=N$6))*ROW(Data!$C$1:$C$816),ROW(N186)-ROW(N$6)),1)),"")</f>
        <v/>
      </c>
      <c r="O186" s="38"/>
      <c r="P186" s="38" t="str" cm="1">
        <f t="array" ref="P186">IFERROR(_xlfn.SINGLE(INDEX(Data!$A$1:L$816,_xlfn.AGGREGATE(15,6,((Data!$C$1:$C$816=P$6)/(Data!$C$1:$C$816=P$6))*ROW(Data!$C$1:$C$816),ROW(P186)-ROW(P$6)),1)),"")</f>
        <v/>
      </c>
      <c r="Q186" s="38"/>
      <c r="R186" s="38" t="str" cm="1">
        <f t="array" ref="R186">IFERROR(_xlfn.SINGLE(INDEX(Data!$A$1:M$816,_xlfn.AGGREGATE(15,6,((Data!$C$1:$C$816=R$6)/(Data!$C$1:$C$816=R$6))*ROW(Data!$C$1:$C$816),ROW(R186)-ROW(R$6)),1)),"")</f>
        <v/>
      </c>
      <c r="S186" s="38"/>
      <c r="T186" s="38" t="str" cm="1">
        <f t="array" ref="T186">IFERROR(_xlfn.SINGLE(INDEX(Data!$A$1:O$816,_xlfn.AGGREGATE(15,6,((Data!$C$1:$C$816=T$6)/(Data!$C$1:$C$816=T$6))*ROW(Data!$C$1:$C$816),ROW(T186)-ROW(T$6)),1)),"")</f>
        <v/>
      </c>
      <c r="U186" s="38"/>
      <c r="V186" s="38" t="str" cm="1">
        <f t="array" ref="V186">IFERROR(_xlfn.SINGLE(INDEX(Data!$A$1:Q$816,_xlfn.AGGREGATE(15,6,((Data!$C$1:$C$816=V$6)/(Data!$C$1:$C$816=V$6))*ROW(Data!$C$1:$C$816),ROW(V186)-ROW(V$6)),1)),"")</f>
        <v/>
      </c>
      <c r="W186" s="38"/>
      <c r="X186" s="38" t="str" cm="1">
        <f t="array" ref="X186">IFERROR(_xlfn.SINGLE(INDEX(Data!$A$1:S$816,_xlfn.AGGREGATE(15,6,((Data!$C$1:$C$816=X$6)/(Data!$C$1:$C$816=X$6))*ROW(Data!$C$1:$C$816),ROW(X186)-ROW(X$6)),1)),"")</f>
        <v/>
      </c>
      <c r="Y186" s="38"/>
      <c r="Z186" s="38" t="str" cm="1">
        <f t="array" ref="Z186">IFERROR(_xlfn.SINGLE(INDEX(Data!$A$1:U$816,_xlfn.AGGREGATE(15,6,((Data!$C$1:$C$816=Z$6)/(Data!$C$1:$C$816=Z$6))*ROW(Data!$C$1:$C$816),ROW(Z186)-ROW(Z$6)),1)),"")</f>
        <v/>
      </c>
    </row>
    <row r="187" spans="1:26" x14ac:dyDescent="0.35">
      <c r="A187" s="38"/>
      <c r="B187" s="38" t="str" cm="1">
        <f t="array" ref="B187">IFERROR(_xlfn.SINGLE(INDEX(Data!A$1:$A$816,_xlfn.AGGREGATE(15,6,((Data!$C$1:$C$816=B$6)/(Data!$C$1:$C$816=B$6))*ROW(Data!$C$1:$C$816),ROW(B187)-ROW(B$6)),1)),"")</f>
        <v/>
      </c>
      <c r="C187" s="38"/>
      <c r="D187" s="38" t="str" cm="1">
        <f t="array" ref="D187">IFERROR(_xlfn.SINGLE(INDEX(Data!$A$1:C$816,_xlfn.AGGREGATE(15,6,((Data!$C$1:$C$816=D$6)/(Data!$C$1:$C$816=D$6))*ROW(Data!$C$1:$C$816),ROW(D187)-ROW(D$6)),1)),"")</f>
        <v/>
      </c>
      <c r="E187" s="38"/>
      <c r="F187" s="38" t="str" cm="1">
        <f t="array" ref="F187">IFERROR(_xlfn.SINGLE(INDEX(Data!$A$1:E$816,_xlfn.AGGREGATE(15,6,((Data!$C$1:$C$816=F$6)/(Data!$C$1:$C$816=F$6))*ROW(Data!$C$1:$C$816),ROW(F187)-ROW(F$6)),1)),"")</f>
        <v/>
      </c>
      <c r="G187" s="38"/>
      <c r="H187" s="38" t="str" cm="1">
        <f t="array" ref="H187">IFERROR(_xlfn.SINGLE(INDEX(Data!$A$1:G$816,_xlfn.AGGREGATE(15,6,((Data!$C$1:$C$816=H$6)/(Data!$C$1:$C$816=H$6))*ROW(Data!$C$1:$C$816),ROW(H187)-ROW(H$6)),1)),"")</f>
        <v/>
      </c>
      <c r="I187" s="38"/>
      <c r="J187" s="38" t="str" cm="1">
        <f t="array" ref="J187">IFERROR(_xlfn.SINGLE(INDEX(Data!$A$1:W$816,_xlfn.AGGREGATE(15,6,((Data!$C$1:$C$816=J$6)/(Data!$C$1:$C$816=J$6))*ROW(Data!$C$1:$C$816),ROW(J187)-ROW(J$6)),1)),"")</f>
        <v/>
      </c>
      <c r="K187" s="38"/>
      <c r="L187" s="38" t="str" cm="1">
        <f t="array" ref="L187">IFERROR(_xlfn.SINGLE(INDEX(Data!$A$1:I$816,_xlfn.AGGREGATE(15,6,((Data!$C$1:$C$816=L$6)/(Data!$C$1:$C$816=L$6))*ROW(Data!$C$1:$C$816),ROW(L187)-ROW(L$6)),1)),"")</f>
        <v/>
      </c>
      <c r="M187" s="38"/>
      <c r="N187" s="38" t="str" cm="1">
        <f t="array" ref="N187">IFERROR(_xlfn.SINGLE(INDEX(Data!$A$1:Y$816,_xlfn.AGGREGATE(15,6,((Data!$C$1:$C$816=N$6)/(Data!$C$1:$C$816=N$6))*ROW(Data!$C$1:$C$816),ROW(N187)-ROW(N$6)),1)),"")</f>
        <v/>
      </c>
      <c r="O187" s="38"/>
      <c r="P187" s="38" t="str" cm="1">
        <f t="array" ref="P187">IFERROR(_xlfn.SINGLE(INDEX(Data!$A$1:L$816,_xlfn.AGGREGATE(15,6,((Data!$C$1:$C$816=P$6)/(Data!$C$1:$C$816=P$6))*ROW(Data!$C$1:$C$816),ROW(P187)-ROW(P$6)),1)),"")</f>
        <v/>
      </c>
      <c r="Q187" s="38"/>
      <c r="R187" s="38" t="str" cm="1">
        <f t="array" ref="R187">IFERROR(_xlfn.SINGLE(INDEX(Data!$A$1:M$816,_xlfn.AGGREGATE(15,6,((Data!$C$1:$C$816=R$6)/(Data!$C$1:$C$816=R$6))*ROW(Data!$C$1:$C$816),ROW(R187)-ROW(R$6)),1)),"")</f>
        <v/>
      </c>
      <c r="S187" s="38"/>
      <c r="T187" s="38" t="str" cm="1">
        <f t="array" ref="T187">IFERROR(_xlfn.SINGLE(INDEX(Data!$A$1:O$816,_xlfn.AGGREGATE(15,6,((Data!$C$1:$C$816=T$6)/(Data!$C$1:$C$816=T$6))*ROW(Data!$C$1:$C$816),ROW(T187)-ROW(T$6)),1)),"")</f>
        <v/>
      </c>
      <c r="U187" s="38"/>
      <c r="V187" s="38" t="str" cm="1">
        <f t="array" ref="V187">IFERROR(_xlfn.SINGLE(INDEX(Data!$A$1:Q$816,_xlfn.AGGREGATE(15,6,((Data!$C$1:$C$816=V$6)/(Data!$C$1:$C$816=V$6))*ROW(Data!$C$1:$C$816),ROW(V187)-ROW(V$6)),1)),"")</f>
        <v/>
      </c>
      <c r="W187" s="38"/>
      <c r="X187" s="38" t="str" cm="1">
        <f t="array" ref="X187">IFERROR(_xlfn.SINGLE(INDEX(Data!$A$1:S$816,_xlfn.AGGREGATE(15,6,((Data!$C$1:$C$816=X$6)/(Data!$C$1:$C$816=X$6))*ROW(Data!$C$1:$C$816),ROW(X187)-ROW(X$6)),1)),"")</f>
        <v/>
      </c>
      <c r="Y187" s="38"/>
      <c r="Z187" s="38" t="str" cm="1">
        <f t="array" ref="Z187">IFERROR(_xlfn.SINGLE(INDEX(Data!$A$1:U$816,_xlfn.AGGREGATE(15,6,((Data!$C$1:$C$816=Z$6)/(Data!$C$1:$C$816=Z$6))*ROW(Data!$C$1:$C$816),ROW(Z187)-ROW(Z$6)),1)),"")</f>
        <v/>
      </c>
    </row>
    <row r="188" spans="1:26" x14ac:dyDescent="0.35">
      <c r="A188" s="38"/>
      <c r="B188" s="38" t="str" cm="1">
        <f t="array" ref="B188">IFERROR(_xlfn.SINGLE(INDEX(Data!A$1:$A$816,_xlfn.AGGREGATE(15,6,((Data!$C$1:$C$816=B$6)/(Data!$C$1:$C$816=B$6))*ROW(Data!$C$1:$C$816),ROW(B188)-ROW(B$6)),1)),"")</f>
        <v/>
      </c>
      <c r="C188" s="38"/>
      <c r="D188" s="38" t="str" cm="1">
        <f t="array" ref="D188">IFERROR(_xlfn.SINGLE(INDEX(Data!$A$1:C$816,_xlfn.AGGREGATE(15,6,((Data!$C$1:$C$816=D$6)/(Data!$C$1:$C$816=D$6))*ROW(Data!$C$1:$C$816),ROW(D188)-ROW(D$6)),1)),"")</f>
        <v/>
      </c>
      <c r="E188" s="38"/>
      <c r="F188" s="38" t="str" cm="1">
        <f t="array" ref="F188">IFERROR(_xlfn.SINGLE(INDEX(Data!$A$1:E$816,_xlfn.AGGREGATE(15,6,((Data!$C$1:$C$816=F$6)/(Data!$C$1:$C$816=F$6))*ROW(Data!$C$1:$C$816),ROW(F188)-ROW(F$6)),1)),"")</f>
        <v/>
      </c>
      <c r="G188" s="38"/>
      <c r="H188" s="38" t="str" cm="1">
        <f t="array" ref="H188">IFERROR(_xlfn.SINGLE(INDEX(Data!$A$1:G$816,_xlfn.AGGREGATE(15,6,((Data!$C$1:$C$816=H$6)/(Data!$C$1:$C$816=H$6))*ROW(Data!$C$1:$C$816),ROW(H188)-ROW(H$6)),1)),"")</f>
        <v/>
      </c>
      <c r="I188" s="38"/>
      <c r="J188" s="38" t="str" cm="1">
        <f t="array" ref="J188">IFERROR(_xlfn.SINGLE(INDEX(Data!$A$1:W$816,_xlfn.AGGREGATE(15,6,((Data!$C$1:$C$816=J$6)/(Data!$C$1:$C$816=J$6))*ROW(Data!$C$1:$C$816),ROW(J188)-ROW(J$6)),1)),"")</f>
        <v/>
      </c>
      <c r="K188" s="38"/>
      <c r="L188" s="38" t="str" cm="1">
        <f t="array" ref="L188">IFERROR(_xlfn.SINGLE(INDEX(Data!$A$1:I$816,_xlfn.AGGREGATE(15,6,((Data!$C$1:$C$816=L$6)/(Data!$C$1:$C$816=L$6))*ROW(Data!$C$1:$C$816),ROW(L188)-ROW(L$6)),1)),"")</f>
        <v/>
      </c>
      <c r="M188" s="38"/>
      <c r="N188" s="38" t="str" cm="1">
        <f t="array" ref="N188">IFERROR(_xlfn.SINGLE(INDEX(Data!$A$1:Y$816,_xlfn.AGGREGATE(15,6,((Data!$C$1:$C$816=N$6)/(Data!$C$1:$C$816=N$6))*ROW(Data!$C$1:$C$816),ROW(N188)-ROW(N$6)),1)),"")</f>
        <v/>
      </c>
      <c r="O188" s="38"/>
      <c r="P188" s="38" t="str" cm="1">
        <f t="array" ref="P188">IFERROR(_xlfn.SINGLE(INDEX(Data!$A$1:L$816,_xlfn.AGGREGATE(15,6,((Data!$C$1:$C$816=P$6)/(Data!$C$1:$C$816=P$6))*ROW(Data!$C$1:$C$816),ROW(P188)-ROW(P$6)),1)),"")</f>
        <v/>
      </c>
      <c r="Q188" s="38"/>
      <c r="R188" s="38" t="str" cm="1">
        <f t="array" ref="R188">IFERROR(_xlfn.SINGLE(INDEX(Data!$A$1:M$816,_xlfn.AGGREGATE(15,6,((Data!$C$1:$C$816=R$6)/(Data!$C$1:$C$816=R$6))*ROW(Data!$C$1:$C$816),ROW(R188)-ROW(R$6)),1)),"")</f>
        <v/>
      </c>
      <c r="S188" s="38"/>
      <c r="T188" s="38" t="str" cm="1">
        <f t="array" ref="T188">IFERROR(_xlfn.SINGLE(INDEX(Data!$A$1:O$816,_xlfn.AGGREGATE(15,6,((Data!$C$1:$C$816=T$6)/(Data!$C$1:$C$816=T$6))*ROW(Data!$C$1:$C$816),ROW(T188)-ROW(T$6)),1)),"")</f>
        <v/>
      </c>
      <c r="U188" s="38"/>
      <c r="V188" s="38" t="str" cm="1">
        <f t="array" ref="V188">IFERROR(_xlfn.SINGLE(INDEX(Data!$A$1:Q$816,_xlfn.AGGREGATE(15,6,((Data!$C$1:$C$816=V$6)/(Data!$C$1:$C$816=V$6))*ROW(Data!$C$1:$C$816),ROW(V188)-ROW(V$6)),1)),"")</f>
        <v/>
      </c>
      <c r="W188" s="38"/>
      <c r="X188" s="38" t="str" cm="1">
        <f t="array" ref="X188">IFERROR(_xlfn.SINGLE(INDEX(Data!$A$1:S$816,_xlfn.AGGREGATE(15,6,((Data!$C$1:$C$816=X$6)/(Data!$C$1:$C$816=X$6))*ROW(Data!$C$1:$C$816),ROW(X188)-ROW(X$6)),1)),"")</f>
        <v/>
      </c>
      <c r="Y188" s="38"/>
      <c r="Z188" s="38" t="str" cm="1">
        <f t="array" ref="Z188">IFERROR(_xlfn.SINGLE(INDEX(Data!$A$1:U$816,_xlfn.AGGREGATE(15,6,((Data!$C$1:$C$816=Z$6)/(Data!$C$1:$C$816=Z$6))*ROW(Data!$C$1:$C$816),ROW(Z188)-ROW(Z$6)),1)),"")</f>
        <v/>
      </c>
    </row>
    <row r="189" spans="1:26" x14ac:dyDescent="0.35">
      <c r="A189" s="38"/>
      <c r="B189" s="38" t="str" cm="1">
        <f t="array" ref="B189">IFERROR(_xlfn.SINGLE(INDEX(Data!A$1:$A$816,_xlfn.AGGREGATE(15,6,((Data!$C$1:$C$816=B$6)/(Data!$C$1:$C$816=B$6))*ROW(Data!$C$1:$C$816),ROW(B189)-ROW(B$6)),1)),"")</f>
        <v/>
      </c>
      <c r="C189" s="38"/>
      <c r="D189" s="38" t="str" cm="1">
        <f t="array" ref="D189">IFERROR(_xlfn.SINGLE(INDEX(Data!$A$1:C$816,_xlfn.AGGREGATE(15,6,((Data!$C$1:$C$816=D$6)/(Data!$C$1:$C$816=D$6))*ROW(Data!$C$1:$C$816),ROW(D189)-ROW(D$6)),1)),"")</f>
        <v/>
      </c>
      <c r="E189" s="38"/>
      <c r="F189" s="38" t="str" cm="1">
        <f t="array" ref="F189">IFERROR(_xlfn.SINGLE(INDEX(Data!$A$1:E$816,_xlfn.AGGREGATE(15,6,((Data!$C$1:$C$816=F$6)/(Data!$C$1:$C$816=F$6))*ROW(Data!$C$1:$C$816),ROW(F189)-ROW(F$6)),1)),"")</f>
        <v/>
      </c>
      <c r="G189" s="38"/>
      <c r="H189" s="38" t="str" cm="1">
        <f t="array" ref="H189">IFERROR(_xlfn.SINGLE(INDEX(Data!$A$1:G$816,_xlfn.AGGREGATE(15,6,((Data!$C$1:$C$816=H$6)/(Data!$C$1:$C$816=H$6))*ROW(Data!$C$1:$C$816),ROW(H189)-ROW(H$6)),1)),"")</f>
        <v/>
      </c>
      <c r="I189" s="38"/>
      <c r="J189" s="38" t="str" cm="1">
        <f t="array" ref="J189">IFERROR(_xlfn.SINGLE(INDEX(Data!$A$1:W$816,_xlfn.AGGREGATE(15,6,((Data!$C$1:$C$816=J$6)/(Data!$C$1:$C$816=J$6))*ROW(Data!$C$1:$C$816),ROW(J189)-ROW(J$6)),1)),"")</f>
        <v/>
      </c>
      <c r="K189" s="38"/>
      <c r="L189" s="38" t="str" cm="1">
        <f t="array" ref="L189">IFERROR(_xlfn.SINGLE(INDEX(Data!$A$1:I$816,_xlfn.AGGREGATE(15,6,((Data!$C$1:$C$816=L$6)/(Data!$C$1:$C$816=L$6))*ROW(Data!$C$1:$C$816),ROW(L189)-ROW(L$6)),1)),"")</f>
        <v/>
      </c>
      <c r="M189" s="38"/>
      <c r="N189" s="38" t="str" cm="1">
        <f t="array" ref="N189">IFERROR(_xlfn.SINGLE(INDEX(Data!$A$1:Y$816,_xlfn.AGGREGATE(15,6,((Data!$C$1:$C$816=N$6)/(Data!$C$1:$C$816=N$6))*ROW(Data!$C$1:$C$816),ROW(N189)-ROW(N$6)),1)),"")</f>
        <v/>
      </c>
      <c r="O189" s="38"/>
      <c r="P189" s="38" t="str" cm="1">
        <f t="array" ref="P189">IFERROR(_xlfn.SINGLE(INDEX(Data!$A$1:L$816,_xlfn.AGGREGATE(15,6,((Data!$C$1:$C$816=P$6)/(Data!$C$1:$C$816=P$6))*ROW(Data!$C$1:$C$816),ROW(P189)-ROW(P$6)),1)),"")</f>
        <v/>
      </c>
      <c r="Q189" s="38"/>
      <c r="R189" s="38" t="str" cm="1">
        <f t="array" ref="R189">IFERROR(_xlfn.SINGLE(INDEX(Data!$A$1:M$816,_xlfn.AGGREGATE(15,6,((Data!$C$1:$C$816=R$6)/(Data!$C$1:$C$816=R$6))*ROW(Data!$C$1:$C$816),ROW(R189)-ROW(R$6)),1)),"")</f>
        <v/>
      </c>
      <c r="S189" s="38"/>
      <c r="T189" s="38" t="str" cm="1">
        <f t="array" ref="T189">IFERROR(_xlfn.SINGLE(INDEX(Data!$A$1:O$816,_xlfn.AGGREGATE(15,6,((Data!$C$1:$C$816=T$6)/(Data!$C$1:$C$816=T$6))*ROW(Data!$C$1:$C$816),ROW(T189)-ROW(T$6)),1)),"")</f>
        <v/>
      </c>
      <c r="U189" s="38"/>
      <c r="V189" s="38" t="str" cm="1">
        <f t="array" ref="V189">IFERROR(_xlfn.SINGLE(INDEX(Data!$A$1:Q$816,_xlfn.AGGREGATE(15,6,((Data!$C$1:$C$816=V$6)/(Data!$C$1:$C$816=V$6))*ROW(Data!$C$1:$C$816),ROW(V189)-ROW(V$6)),1)),"")</f>
        <v/>
      </c>
      <c r="W189" s="38"/>
      <c r="X189" s="38" t="str" cm="1">
        <f t="array" ref="X189">IFERROR(_xlfn.SINGLE(INDEX(Data!$A$1:S$816,_xlfn.AGGREGATE(15,6,((Data!$C$1:$C$816=X$6)/(Data!$C$1:$C$816=X$6))*ROW(Data!$C$1:$C$816),ROW(X189)-ROW(X$6)),1)),"")</f>
        <v/>
      </c>
      <c r="Y189" s="38"/>
      <c r="Z189" s="38" t="str" cm="1">
        <f t="array" ref="Z189">IFERROR(_xlfn.SINGLE(INDEX(Data!$A$1:U$816,_xlfn.AGGREGATE(15,6,((Data!$C$1:$C$816=Z$6)/(Data!$C$1:$C$816=Z$6))*ROW(Data!$C$1:$C$816),ROW(Z189)-ROW(Z$6)),1)),"")</f>
        <v/>
      </c>
    </row>
    <row r="190" spans="1:26" x14ac:dyDescent="0.35">
      <c r="A190" s="38"/>
      <c r="B190" s="38" t="str" cm="1">
        <f t="array" ref="B190">IFERROR(_xlfn.SINGLE(INDEX(Data!A$1:$A$816,_xlfn.AGGREGATE(15,6,((Data!$C$1:$C$816=B$6)/(Data!$C$1:$C$816=B$6))*ROW(Data!$C$1:$C$816),ROW(B190)-ROW(B$6)),1)),"")</f>
        <v/>
      </c>
      <c r="C190" s="38"/>
      <c r="D190" s="38" t="str" cm="1">
        <f t="array" ref="D190">IFERROR(_xlfn.SINGLE(INDEX(Data!$A$1:C$816,_xlfn.AGGREGATE(15,6,((Data!$C$1:$C$816=D$6)/(Data!$C$1:$C$816=D$6))*ROW(Data!$C$1:$C$816),ROW(D190)-ROW(D$6)),1)),"")</f>
        <v/>
      </c>
      <c r="E190" s="38"/>
      <c r="F190" s="38" t="str" cm="1">
        <f t="array" ref="F190">IFERROR(_xlfn.SINGLE(INDEX(Data!$A$1:E$816,_xlfn.AGGREGATE(15,6,((Data!$C$1:$C$816=F$6)/(Data!$C$1:$C$816=F$6))*ROW(Data!$C$1:$C$816),ROW(F190)-ROW(F$6)),1)),"")</f>
        <v/>
      </c>
      <c r="G190" s="38"/>
      <c r="H190" s="38" t="str" cm="1">
        <f t="array" ref="H190">IFERROR(_xlfn.SINGLE(INDEX(Data!$A$1:G$816,_xlfn.AGGREGATE(15,6,((Data!$C$1:$C$816=H$6)/(Data!$C$1:$C$816=H$6))*ROW(Data!$C$1:$C$816),ROW(H190)-ROW(H$6)),1)),"")</f>
        <v/>
      </c>
      <c r="I190" s="38"/>
      <c r="J190" s="38" t="str" cm="1">
        <f t="array" ref="J190">IFERROR(_xlfn.SINGLE(INDEX(Data!$A$1:W$816,_xlfn.AGGREGATE(15,6,((Data!$C$1:$C$816=J$6)/(Data!$C$1:$C$816=J$6))*ROW(Data!$C$1:$C$816),ROW(J190)-ROW(J$6)),1)),"")</f>
        <v/>
      </c>
      <c r="K190" s="38"/>
      <c r="L190" s="38" t="str" cm="1">
        <f t="array" ref="L190">IFERROR(_xlfn.SINGLE(INDEX(Data!$A$1:I$816,_xlfn.AGGREGATE(15,6,((Data!$C$1:$C$816=L$6)/(Data!$C$1:$C$816=L$6))*ROW(Data!$C$1:$C$816),ROW(L190)-ROW(L$6)),1)),"")</f>
        <v/>
      </c>
      <c r="M190" s="38"/>
      <c r="N190" s="38" t="str" cm="1">
        <f t="array" ref="N190">IFERROR(_xlfn.SINGLE(INDEX(Data!$A$1:Y$816,_xlfn.AGGREGATE(15,6,((Data!$C$1:$C$816=N$6)/(Data!$C$1:$C$816=N$6))*ROW(Data!$C$1:$C$816),ROW(N190)-ROW(N$6)),1)),"")</f>
        <v/>
      </c>
      <c r="O190" s="38"/>
      <c r="P190" s="38" t="str" cm="1">
        <f t="array" ref="P190">IFERROR(_xlfn.SINGLE(INDEX(Data!$A$1:L$816,_xlfn.AGGREGATE(15,6,((Data!$C$1:$C$816=P$6)/(Data!$C$1:$C$816=P$6))*ROW(Data!$C$1:$C$816),ROW(P190)-ROW(P$6)),1)),"")</f>
        <v/>
      </c>
      <c r="Q190" s="38"/>
      <c r="R190" s="38" t="str" cm="1">
        <f t="array" ref="R190">IFERROR(_xlfn.SINGLE(INDEX(Data!$A$1:M$816,_xlfn.AGGREGATE(15,6,((Data!$C$1:$C$816=R$6)/(Data!$C$1:$C$816=R$6))*ROW(Data!$C$1:$C$816),ROW(R190)-ROW(R$6)),1)),"")</f>
        <v/>
      </c>
      <c r="S190" s="38"/>
      <c r="T190" s="38" t="str" cm="1">
        <f t="array" ref="T190">IFERROR(_xlfn.SINGLE(INDEX(Data!$A$1:O$816,_xlfn.AGGREGATE(15,6,((Data!$C$1:$C$816=T$6)/(Data!$C$1:$C$816=T$6))*ROW(Data!$C$1:$C$816),ROW(T190)-ROW(T$6)),1)),"")</f>
        <v/>
      </c>
      <c r="U190" s="38"/>
      <c r="V190" s="38" t="str" cm="1">
        <f t="array" ref="V190">IFERROR(_xlfn.SINGLE(INDEX(Data!$A$1:Q$816,_xlfn.AGGREGATE(15,6,((Data!$C$1:$C$816=V$6)/(Data!$C$1:$C$816=V$6))*ROW(Data!$C$1:$C$816),ROW(V190)-ROW(V$6)),1)),"")</f>
        <v/>
      </c>
      <c r="W190" s="38"/>
      <c r="X190" s="38" t="str" cm="1">
        <f t="array" ref="X190">IFERROR(_xlfn.SINGLE(INDEX(Data!$A$1:S$816,_xlfn.AGGREGATE(15,6,((Data!$C$1:$C$816=X$6)/(Data!$C$1:$C$816=X$6))*ROW(Data!$C$1:$C$816),ROW(X190)-ROW(X$6)),1)),"")</f>
        <v/>
      </c>
      <c r="Y190" s="38"/>
      <c r="Z190" s="38" t="str" cm="1">
        <f t="array" ref="Z190">IFERROR(_xlfn.SINGLE(INDEX(Data!$A$1:U$816,_xlfn.AGGREGATE(15,6,((Data!$C$1:$C$816=Z$6)/(Data!$C$1:$C$816=Z$6))*ROW(Data!$C$1:$C$816),ROW(Z190)-ROW(Z$6)),1)),"")</f>
        <v/>
      </c>
    </row>
    <row r="191" spans="1:26" x14ac:dyDescent="0.35">
      <c r="A191" s="38"/>
      <c r="B191" s="38" t="str" cm="1">
        <f t="array" ref="B191">IFERROR(_xlfn.SINGLE(INDEX(Data!A$1:$A$816,_xlfn.AGGREGATE(15,6,((Data!$C$1:$C$816=B$6)/(Data!$C$1:$C$816=B$6))*ROW(Data!$C$1:$C$816),ROW(B191)-ROW(B$6)),1)),"")</f>
        <v/>
      </c>
      <c r="C191" s="38"/>
      <c r="D191" s="38" t="str" cm="1">
        <f t="array" ref="D191">IFERROR(_xlfn.SINGLE(INDEX(Data!$A$1:C$816,_xlfn.AGGREGATE(15,6,((Data!$C$1:$C$816=D$6)/(Data!$C$1:$C$816=D$6))*ROW(Data!$C$1:$C$816),ROW(D191)-ROW(D$6)),1)),"")</f>
        <v/>
      </c>
      <c r="E191" s="38"/>
      <c r="F191" s="38" t="str" cm="1">
        <f t="array" ref="F191">IFERROR(_xlfn.SINGLE(INDEX(Data!$A$1:E$816,_xlfn.AGGREGATE(15,6,((Data!$C$1:$C$816=F$6)/(Data!$C$1:$C$816=F$6))*ROW(Data!$C$1:$C$816),ROW(F191)-ROW(F$6)),1)),"")</f>
        <v/>
      </c>
      <c r="G191" s="38"/>
      <c r="H191" s="38" t="str" cm="1">
        <f t="array" ref="H191">IFERROR(_xlfn.SINGLE(INDEX(Data!$A$1:G$816,_xlfn.AGGREGATE(15,6,((Data!$C$1:$C$816=H$6)/(Data!$C$1:$C$816=H$6))*ROW(Data!$C$1:$C$816),ROW(H191)-ROW(H$6)),1)),"")</f>
        <v/>
      </c>
      <c r="I191" s="38"/>
      <c r="J191" s="38" t="str" cm="1">
        <f t="array" ref="J191">IFERROR(_xlfn.SINGLE(INDEX(Data!$A$1:W$816,_xlfn.AGGREGATE(15,6,((Data!$C$1:$C$816=J$6)/(Data!$C$1:$C$816=J$6))*ROW(Data!$C$1:$C$816),ROW(J191)-ROW(J$6)),1)),"")</f>
        <v/>
      </c>
      <c r="K191" s="38"/>
      <c r="L191" s="38" t="str" cm="1">
        <f t="array" ref="L191">IFERROR(_xlfn.SINGLE(INDEX(Data!$A$1:I$816,_xlfn.AGGREGATE(15,6,((Data!$C$1:$C$816=L$6)/(Data!$C$1:$C$816=L$6))*ROW(Data!$C$1:$C$816),ROW(L191)-ROW(L$6)),1)),"")</f>
        <v/>
      </c>
      <c r="M191" s="38"/>
      <c r="N191" s="38" t="str" cm="1">
        <f t="array" ref="N191">IFERROR(_xlfn.SINGLE(INDEX(Data!$A$1:Y$816,_xlfn.AGGREGATE(15,6,((Data!$C$1:$C$816=N$6)/(Data!$C$1:$C$816=N$6))*ROW(Data!$C$1:$C$816),ROW(N191)-ROW(N$6)),1)),"")</f>
        <v/>
      </c>
      <c r="O191" s="38"/>
      <c r="P191" s="38" t="str" cm="1">
        <f t="array" ref="P191">IFERROR(_xlfn.SINGLE(INDEX(Data!$A$1:L$816,_xlfn.AGGREGATE(15,6,((Data!$C$1:$C$816=P$6)/(Data!$C$1:$C$816=P$6))*ROW(Data!$C$1:$C$816),ROW(P191)-ROW(P$6)),1)),"")</f>
        <v/>
      </c>
      <c r="Q191" s="38"/>
      <c r="R191" s="38" t="str" cm="1">
        <f t="array" ref="R191">IFERROR(_xlfn.SINGLE(INDEX(Data!$A$1:M$816,_xlfn.AGGREGATE(15,6,((Data!$C$1:$C$816=R$6)/(Data!$C$1:$C$816=R$6))*ROW(Data!$C$1:$C$816),ROW(R191)-ROW(R$6)),1)),"")</f>
        <v/>
      </c>
      <c r="S191" s="38"/>
      <c r="T191" s="38" t="str" cm="1">
        <f t="array" ref="T191">IFERROR(_xlfn.SINGLE(INDEX(Data!$A$1:O$816,_xlfn.AGGREGATE(15,6,((Data!$C$1:$C$816=T$6)/(Data!$C$1:$C$816=T$6))*ROW(Data!$C$1:$C$816),ROW(T191)-ROW(T$6)),1)),"")</f>
        <v/>
      </c>
      <c r="U191" s="38"/>
      <c r="V191" s="38" t="str" cm="1">
        <f t="array" ref="V191">IFERROR(_xlfn.SINGLE(INDEX(Data!$A$1:Q$816,_xlfn.AGGREGATE(15,6,((Data!$C$1:$C$816=V$6)/(Data!$C$1:$C$816=V$6))*ROW(Data!$C$1:$C$816),ROW(V191)-ROW(V$6)),1)),"")</f>
        <v/>
      </c>
      <c r="W191" s="38"/>
      <c r="X191" s="38" t="str" cm="1">
        <f t="array" ref="X191">IFERROR(_xlfn.SINGLE(INDEX(Data!$A$1:S$816,_xlfn.AGGREGATE(15,6,((Data!$C$1:$C$816=X$6)/(Data!$C$1:$C$816=X$6))*ROW(Data!$C$1:$C$816),ROW(X191)-ROW(X$6)),1)),"")</f>
        <v/>
      </c>
      <c r="Y191" s="38"/>
      <c r="Z191" s="38" t="str" cm="1">
        <f t="array" ref="Z191">IFERROR(_xlfn.SINGLE(INDEX(Data!$A$1:U$816,_xlfn.AGGREGATE(15,6,((Data!$C$1:$C$816=Z$6)/(Data!$C$1:$C$816=Z$6))*ROW(Data!$C$1:$C$816),ROW(Z191)-ROW(Z$6)),1)),"")</f>
        <v/>
      </c>
    </row>
    <row r="192" spans="1:26" x14ac:dyDescent="0.35">
      <c r="A192" s="38"/>
      <c r="B192" s="38" t="str" cm="1">
        <f t="array" ref="B192">IFERROR(_xlfn.SINGLE(INDEX(Data!A$1:$A$816,_xlfn.AGGREGATE(15,6,((Data!$C$1:$C$816=B$6)/(Data!$C$1:$C$816=B$6))*ROW(Data!$C$1:$C$816),ROW(B192)-ROW(B$6)),1)),"")</f>
        <v/>
      </c>
      <c r="C192" s="38"/>
      <c r="D192" s="38" t="str" cm="1">
        <f t="array" ref="D192">IFERROR(_xlfn.SINGLE(INDEX(Data!$A$1:C$816,_xlfn.AGGREGATE(15,6,((Data!$C$1:$C$816=D$6)/(Data!$C$1:$C$816=D$6))*ROW(Data!$C$1:$C$816),ROW(D192)-ROW(D$6)),1)),"")</f>
        <v/>
      </c>
      <c r="E192" s="38"/>
      <c r="F192" s="38" t="str" cm="1">
        <f t="array" ref="F192">IFERROR(_xlfn.SINGLE(INDEX(Data!$A$1:E$816,_xlfn.AGGREGATE(15,6,((Data!$C$1:$C$816=F$6)/(Data!$C$1:$C$816=F$6))*ROW(Data!$C$1:$C$816),ROW(F192)-ROW(F$6)),1)),"")</f>
        <v/>
      </c>
      <c r="G192" s="38"/>
      <c r="H192" s="38" t="str" cm="1">
        <f t="array" ref="H192">IFERROR(_xlfn.SINGLE(INDEX(Data!$A$1:G$816,_xlfn.AGGREGATE(15,6,((Data!$C$1:$C$816=H$6)/(Data!$C$1:$C$816=H$6))*ROW(Data!$C$1:$C$816),ROW(H192)-ROW(H$6)),1)),"")</f>
        <v/>
      </c>
      <c r="I192" s="38"/>
      <c r="J192" s="38" t="str" cm="1">
        <f t="array" ref="J192">IFERROR(_xlfn.SINGLE(INDEX(Data!$A$1:W$816,_xlfn.AGGREGATE(15,6,((Data!$C$1:$C$816=J$6)/(Data!$C$1:$C$816=J$6))*ROW(Data!$C$1:$C$816),ROW(J192)-ROW(J$6)),1)),"")</f>
        <v/>
      </c>
      <c r="K192" s="38"/>
      <c r="L192" s="38" t="str" cm="1">
        <f t="array" ref="L192">IFERROR(_xlfn.SINGLE(INDEX(Data!$A$1:I$816,_xlfn.AGGREGATE(15,6,((Data!$C$1:$C$816=L$6)/(Data!$C$1:$C$816=L$6))*ROW(Data!$C$1:$C$816),ROW(L192)-ROW(L$6)),1)),"")</f>
        <v/>
      </c>
      <c r="M192" s="38"/>
      <c r="N192" s="38" t="str" cm="1">
        <f t="array" ref="N192">IFERROR(_xlfn.SINGLE(INDEX(Data!$A$1:Y$816,_xlfn.AGGREGATE(15,6,((Data!$C$1:$C$816=N$6)/(Data!$C$1:$C$816=N$6))*ROW(Data!$C$1:$C$816),ROW(N192)-ROW(N$6)),1)),"")</f>
        <v/>
      </c>
      <c r="O192" s="38"/>
      <c r="P192" s="38" t="str" cm="1">
        <f t="array" ref="P192">IFERROR(_xlfn.SINGLE(INDEX(Data!$A$1:L$816,_xlfn.AGGREGATE(15,6,((Data!$C$1:$C$816=P$6)/(Data!$C$1:$C$816=P$6))*ROW(Data!$C$1:$C$816),ROW(P192)-ROW(P$6)),1)),"")</f>
        <v/>
      </c>
      <c r="Q192" s="38"/>
      <c r="R192" s="38" t="str" cm="1">
        <f t="array" ref="R192">IFERROR(_xlfn.SINGLE(INDEX(Data!$A$1:M$816,_xlfn.AGGREGATE(15,6,((Data!$C$1:$C$816=R$6)/(Data!$C$1:$C$816=R$6))*ROW(Data!$C$1:$C$816),ROW(R192)-ROW(R$6)),1)),"")</f>
        <v/>
      </c>
      <c r="S192" s="38"/>
      <c r="T192" s="38" t="str" cm="1">
        <f t="array" ref="T192">IFERROR(_xlfn.SINGLE(INDEX(Data!$A$1:O$816,_xlfn.AGGREGATE(15,6,((Data!$C$1:$C$816=T$6)/(Data!$C$1:$C$816=T$6))*ROW(Data!$C$1:$C$816),ROW(T192)-ROW(T$6)),1)),"")</f>
        <v/>
      </c>
      <c r="U192" s="38"/>
      <c r="V192" s="38" t="str" cm="1">
        <f t="array" ref="V192">IFERROR(_xlfn.SINGLE(INDEX(Data!$A$1:Q$816,_xlfn.AGGREGATE(15,6,((Data!$C$1:$C$816=V$6)/(Data!$C$1:$C$816=V$6))*ROW(Data!$C$1:$C$816),ROW(V192)-ROW(V$6)),1)),"")</f>
        <v/>
      </c>
      <c r="W192" s="38"/>
      <c r="X192" s="38" t="str" cm="1">
        <f t="array" ref="X192">IFERROR(_xlfn.SINGLE(INDEX(Data!$A$1:S$816,_xlfn.AGGREGATE(15,6,((Data!$C$1:$C$816=X$6)/(Data!$C$1:$C$816=X$6))*ROW(Data!$C$1:$C$816),ROW(X192)-ROW(X$6)),1)),"")</f>
        <v/>
      </c>
      <c r="Y192" s="38"/>
      <c r="Z192" s="38" t="str" cm="1">
        <f t="array" ref="Z192">IFERROR(_xlfn.SINGLE(INDEX(Data!$A$1:U$816,_xlfn.AGGREGATE(15,6,((Data!$C$1:$C$816=Z$6)/(Data!$C$1:$C$816=Z$6))*ROW(Data!$C$1:$C$816),ROW(Z192)-ROW(Z$6)),1)),"")</f>
        <v/>
      </c>
    </row>
    <row r="193" spans="1:26" x14ac:dyDescent="0.35">
      <c r="A193" s="38"/>
      <c r="B193" s="38" t="str" cm="1">
        <f t="array" ref="B193">IFERROR(_xlfn.SINGLE(INDEX(Data!A$1:$A$816,_xlfn.AGGREGATE(15,6,((Data!$C$1:$C$816=B$6)/(Data!$C$1:$C$816=B$6))*ROW(Data!$C$1:$C$816),ROW(B193)-ROW(B$6)),1)),"")</f>
        <v/>
      </c>
      <c r="C193" s="38"/>
      <c r="D193" s="38" t="str" cm="1">
        <f t="array" ref="D193">IFERROR(_xlfn.SINGLE(INDEX(Data!$A$1:C$816,_xlfn.AGGREGATE(15,6,((Data!$C$1:$C$816=D$6)/(Data!$C$1:$C$816=D$6))*ROW(Data!$C$1:$C$816),ROW(D193)-ROW(D$6)),1)),"")</f>
        <v/>
      </c>
      <c r="E193" s="38"/>
      <c r="F193" s="38" t="str" cm="1">
        <f t="array" ref="F193">IFERROR(_xlfn.SINGLE(INDEX(Data!$A$1:E$816,_xlfn.AGGREGATE(15,6,((Data!$C$1:$C$816=F$6)/(Data!$C$1:$C$816=F$6))*ROW(Data!$C$1:$C$816),ROW(F193)-ROW(F$6)),1)),"")</f>
        <v/>
      </c>
      <c r="G193" s="38"/>
      <c r="H193" s="38" t="str" cm="1">
        <f t="array" ref="H193">IFERROR(_xlfn.SINGLE(INDEX(Data!$A$1:G$816,_xlfn.AGGREGATE(15,6,((Data!$C$1:$C$816=H$6)/(Data!$C$1:$C$816=H$6))*ROW(Data!$C$1:$C$816),ROW(H193)-ROW(H$6)),1)),"")</f>
        <v/>
      </c>
      <c r="I193" s="38"/>
      <c r="J193" s="38" t="str" cm="1">
        <f t="array" ref="J193">IFERROR(_xlfn.SINGLE(INDEX(Data!$A$1:W$816,_xlfn.AGGREGATE(15,6,((Data!$C$1:$C$816=J$6)/(Data!$C$1:$C$816=J$6))*ROW(Data!$C$1:$C$816),ROW(J193)-ROW(J$6)),1)),"")</f>
        <v/>
      </c>
      <c r="K193" s="38"/>
      <c r="L193" s="38" t="str" cm="1">
        <f t="array" ref="L193">IFERROR(_xlfn.SINGLE(INDEX(Data!$A$1:I$816,_xlfn.AGGREGATE(15,6,((Data!$C$1:$C$816=L$6)/(Data!$C$1:$C$816=L$6))*ROW(Data!$C$1:$C$816),ROW(L193)-ROW(L$6)),1)),"")</f>
        <v/>
      </c>
      <c r="M193" s="38"/>
      <c r="N193" s="38" t="str" cm="1">
        <f t="array" ref="N193">IFERROR(_xlfn.SINGLE(INDEX(Data!$A$1:Y$816,_xlfn.AGGREGATE(15,6,((Data!$C$1:$C$816=N$6)/(Data!$C$1:$C$816=N$6))*ROW(Data!$C$1:$C$816),ROW(N193)-ROW(N$6)),1)),"")</f>
        <v/>
      </c>
      <c r="O193" s="38"/>
      <c r="P193" s="38" t="str" cm="1">
        <f t="array" ref="P193">IFERROR(_xlfn.SINGLE(INDEX(Data!$A$1:L$816,_xlfn.AGGREGATE(15,6,((Data!$C$1:$C$816=P$6)/(Data!$C$1:$C$816=P$6))*ROW(Data!$C$1:$C$816),ROW(P193)-ROW(P$6)),1)),"")</f>
        <v/>
      </c>
      <c r="Q193" s="38"/>
      <c r="R193" s="38" t="str" cm="1">
        <f t="array" ref="R193">IFERROR(_xlfn.SINGLE(INDEX(Data!$A$1:M$816,_xlfn.AGGREGATE(15,6,((Data!$C$1:$C$816=R$6)/(Data!$C$1:$C$816=R$6))*ROW(Data!$C$1:$C$816),ROW(R193)-ROW(R$6)),1)),"")</f>
        <v/>
      </c>
      <c r="S193" s="38"/>
      <c r="T193" s="38" t="str" cm="1">
        <f t="array" ref="T193">IFERROR(_xlfn.SINGLE(INDEX(Data!$A$1:O$816,_xlfn.AGGREGATE(15,6,((Data!$C$1:$C$816=T$6)/(Data!$C$1:$C$816=T$6))*ROW(Data!$C$1:$C$816),ROW(T193)-ROW(T$6)),1)),"")</f>
        <v/>
      </c>
      <c r="U193" s="38"/>
      <c r="V193" s="38" t="str" cm="1">
        <f t="array" ref="V193">IFERROR(_xlfn.SINGLE(INDEX(Data!$A$1:Q$816,_xlfn.AGGREGATE(15,6,((Data!$C$1:$C$816=V$6)/(Data!$C$1:$C$816=V$6))*ROW(Data!$C$1:$C$816),ROW(V193)-ROW(V$6)),1)),"")</f>
        <v/>
      </c>
      <c r="W193" s="38"/>
      <c r="X193" s="38" t="str" cm="1">
        <f t="array" ref="X193">IFERROR(_xlfn.SINGLE(INDEX(Data!$A$1:S$816,_xlfn.AGGREGATE(15,6,((Data!$C$1:$C$816=X$6)/(Data!$C$1:$C$816=X$6))*ROW(Data!$C$1:$C$816),ROW(X193)-ROW(X$6)),1)),"")</f>
        <v/>
      </c>
      <c r="Y193" s="38"/>
      <c r="Z193" s="38" t="str" cm="1">
        <f t="array" ref="Z193">IFERROR(_xlfn.SINGLE(INDEX(Data!$A$1:U$816,_xlfn.AGGREGATE(15,6,((Data!$C$1:$C$816=Z$6)/(Data!$C$1:$C$816=Z$6))*ROW(Data!$C$1:$C$816),ROW(Z193)-ROW(Z$6)),1)),"")</f>
        <v/>
      </c>
    </row>
    <row r="194" spans="1:26" x14ac:dyDescent="0.35">
      <c r="A194" s="38"/>
      <c r="B194" s="38" t="str" cm="1">
        <f t="array" ref="B194">IFERROR(_xlfn.SINGLE(INDEX(Data!A$1:$A$816,_xlfn.AGGREGATE(15,6,((Data!$C$1:$C$816=B$6)/(Data!$C$1:$C$816=B$6))*ROW(Data!$C$1:$C$816),ROW(B194)-ROW(B$6)),1)),"")</f>
        <v/>
      </c>
      <c r="C194" s="38"/>
      <c r="D194" s="38" t="str" cm="1">
        <f t="array" ref="D194">IFERROR(_xlfn.SINGLE(INDEX(Data!$A$1:C$816,_xlfn.AGGREGATE(15,6,((Data!$C$1:$C$816=D$6)/(Data!$C$1:$C$816=D$6))*ROW(Data!$C$1:$C$816),ROW(D194)-ROW(D$6)),1)),"")</f>
        <v/>
      </c>
      <c r="E194" s="38"/>
      <c r="F194" s="38" t="str" cm="1">
        <f t="array" ref="F194">IFERROR(_xlfn.SINGLE(INDEX(Data!$A$1:E$816,_xlfn.AGGREGATE(15,6,((Data!$C$1:$C$816=F$6)/(Data!$C$1:$C$816=F$6))*ROW(Data!$C$1:$C$816),ROW(F194)-ROW(F$6)),1)),"")</f>
        <v/>
      </c>
      <c r="G194" s="38"/>
      <c r="H194" s="38" t="str" cm="1">
        <f t="array" ref="H194">IFERROR(_xlfn.SINGLE(INDEX(Data!$A$1:G$816,_xlfn.AGGREGATE(15,6,((Data!$C$1:$C$816=H$6)/(Data!$C$1:$C$816=H$6))*ROW(Data!$C$1:$C$816),ROW(H194)-ROW(H$6)),1)),"")</f>
        <v/>
      </c>
      <c r="I194" s="38"/>
      <c r="J194" s="38" t="str" cm="1">
        <f t="array" ref="J194">IFERROR(_xlfn.SINGLE(INDEX(Data!$A$1:W$816,_xlfn.AGGREGATE(15,6,((Data!$C$1:$C$816=J$6)/(Data!$C$1:$C$816=J$6))*ROW(Data!$C$1:$C$816),ROW(J194)-ROW(J$6)),1)),"")</f>
        <v/>
      </c>
      <c r="K194" s="38"/>
      <c r="L194" s="38" t="str" cm="1">
        <f t="array" ref="L194">IFERROR(_xlfn.SINGLE(INDEX(Data!$A$1:I$816,_xlfn.AGGREGATE(15,6,((Data!$C$1:$C$816=L$6)/(Data!$C$1:$C$816=L$6))*ROW(Data!$C$1:$C$816),ROW(L194)-ROW(L$6)),1)),"")</f>
        <v/>
      </c>
      <c r="M194" s="38"/>
      <c r="N194" s="38" t="str" cm="1">
        <f t="array" ref="N194">IFERROR(_xlfn.SINGLE(INDEX(Data!$A$1:Y$816,_xlfn.AGGREGATE(15,6,((Data!$C$1:$C$816=N$6)/(Data!$C$1:$C$816=N$6))*ROW(Data!$C$1:$C$816),ROW(N194)-ROW(N$6)),1)),"")</f>
        <v/>
      </c>
      <c r="O194" s="38"/>
      <c r="P194" s="38" t="str" cm="1">
        <f t="array" ref="P194">IFERROR(_xlfn.SINGLE(INDEX(Data!$A$1:L$816,_xlfn.AGGREGATE(15,6,((Data!$C$1:$C$816=P$6)/(Data!$C$1:$C$816=P$6))*ROW(Data!$C$1:$C$816),ROW(P194)-ROW(P$6)),1)),"")</f>
        <v/>
      </c>
      <c r="Q194" s="38"/>
      <c r="R194" s="38" t="str" cm="1">
        <f t="array" ref="R194">IFERROR(_xlfn.SINGLE(INDEX(Data!$A$1:M$816,_xlfn.AGGREGATE(15,6,((Data!$C$1:$C$816=R$6)/(Data!$C$1:$C$816=R$6))*ROW(Data!$C$1:$C$816),ROW(R194)-ROW(R$6)),1)),"")</f>
        <v/>
      </c>
      <c r="S194" s="38"/>
      <c r="T194" s="38" t="str" cm="1">
        <f t="array" ref="T194">IFERROR(_xlfn.SINGLE(INDEX(Data!$A$1:O$816,_xlfn.AGGREGATE(15,6,((Data!$C$1:$C$816=T$6)/(Data!$C$1:$C$816=T$6))*ROW(Data!$C$1:$C$816),ROW(T194)-ROW(T$6)),1)),"")</f>
        <v/>
      </c>
      <c r="U194" s="38"/>
      <c r="V194" s="38" t="str" cm="1">
        <f t="array" ref="V194">IFERROR(_xlfn.SINGLE(INDEX(Data!$A$1:Q$816,_xlfn.AGGREGATE(15,6,((Data!$C$1:$C$816=V$6)/(Data!$C$1:$C$816=V$6))*ROW(Data!$C$1:$C$816),ROW(V194)-ROW(V$6)),1)),"")</f>
        <v/>
      </c>
      <c r="W194" s="38"/>
      <c r="X194" s="38" t="str" cm="1">
        <f t="array" ref="X194">IFERROR(_xlfn.SINGLE(INDEX(Data!$A$1:S$816,_xlfn.AGGREGATE(15,6,((Data!$C$1:$C$816=X$6)/(Data!$C$1:$C$816=X$6))*ROW(Data!$C$1:$C$816),ROW(X194)-ROW(X$6)),1)),"")</f>
        <v/>
      </c>
      <c r="Y194" s="38"/>
      <c r="Z194" s="38" t="str" cm="1">
        <f t="array" ref="Z194">IFERROR(_xlfn.SINGLE(INDEX(Data!$A$1:U$816,_xlfn.AGGREGATE(15,6,((Data!$C$1:$C$816=Z$6)/(Data!$C$1:$C$816=Z$6))*ROW(Data!$C$1:$C$816),ROW(Z194)-ROW(Z$6)),1)),"")</f>
        <v/>
      </c>
    </row>
    <row r="195" spans="1:26" x14ac:dyDescent="0.35">
      <c r="A195" s="38"/>
      <c r="B195" s="38" t="str" cm="1">
        <f t="array" ref="B195">IFERROR(_xlfn.SINGLE(INDEX(Data!A$1:$A$816,_xlfn.AGGREGATE(15,6,((Data!$C$1:$C$816=B$6)/(Data!$C$1:$C$816=B$6))*ROW(Data!$C$1:$C$816),ROW(B195)-ROW(B$6)),1)),"")</f>
        <v/>
      </c>
      <c r="C195" s="38"/>
      <c r="D195" s="38" t="str" cm="1">
        <f t="array" ref="D195">IFERROR(_xlfn.SINGLE(INDEX(Data!$A$1:C$816,_xlfn.AGGREGATE(15,6,((Data!$C$1:$C$816=D$6)/(Data!$C$1:$C$816=D$6))*ROW(Data!$C$1:$C$816),ROW(D195)-ROW(D$6)),1)),"")</f>
        <v/>
      </c>
      <c r="E195" s="38"/>
      <c r="F195" s="38" t="str" cm="1">
        <f t="array" ref="F195">IFERROR(_xlfn.SINGLE(INDEX(Data!$A$1:E$816,_xlfn.AGGREGATE(15,6,((Data!$C$1:$C$816=F$6)/(Data!$C$1:$C$816=F$6))*ROW(Data!$C$1:$C$816),ROW(F195)-ROW(F$6)),1)),"")</f>
        <v/>
      </c>
      <c r="G195" s="38"/>
      <c r="H195" s="38" t="str" cm="1">
        <f t="array" ref="H195">IFERROR(_xlfn.SINGLE(INDEX(Data!$A$1:G$816,_xlfn.AGGREGATE(15,6,((Data!$C$1:$C$816=H$6)/(Data!$C$1:$C$816=H$6))*ROW(Data!$C$1:$C$816),ROW(H195)-ROW(H$6)),1)),"")</f>
        <v/>
      </c>
      <c r="I195" s="38"/>
      <c r="J195" s="38" t="str" cm="1">
        <f t="array" ref="J195">IFERROR(_xlfn.SINGLE(INDEX(Data!$A$1:W$816,_xlfn.AGGREGATE(15,6,((Data!$C$1:$C$816=J$6)/(Data!$C$1:$C$816=J$6))*ROW(Data!$C$1:$C$816),ROW(J195)-ROW(J$6)),1)),"")</f>
        <v/>
      </c>
      <c r="K195" s="38"/>
      <c r="L195" s="38" t="str" cm="1">
        <f t="array" ref="L195">IFERROR(_xlfn.SINGLE(INDEX(Data!$A$1:I$816,_xlfn.AGGREGATE(15,6,((Data!$C$1:$C$816=L$6)/(Data!$C$1:$C$816=L$6))*ROW(Data!$C$1:$C$816),ROW(L195)-ROW(L$6)),1)),"")</f>
        <v/>
      </c>
      <c r="M195" s="38"/>
      <c r="N195" s="38" t="str" cm="1">
        <f t="array" ref="N195">IFERROR(_xlfn.SINGLE(INDEX(Data!$A$1:Y$816,_xlfn.AGGREGATE(15,6,((Data!$C$1:$C$816=N$6)/(Data!$C$1:$C$816=N$6))*ROW(Data!$C$1:$C$816),ROW(N195)-ROW(N$6)),1)),"")</f>
        <v/>
      </c>
      <c r="O195" s="38"/>
      <c r="P195" s="38" t="str" cm="1">
        <f t="array" ref="P195">IFERROR(_xlfn.SINGLE(INDEX(Data!$A$1:L$816,_xlfn.AGGREGATE(15,6,((Data!$C$1:$C$816=P$6)/(Data!$C$1:$C$816=P$6))*ROW(Data!$C$1:$C$816),ROW(P195)-ROW(P$6)),1)),"")</f>
        <v/>
      </c>
      <c r="Q195" s="38"/>
      <c r="R195" s="38" t="str" cm="1">
        <f t="array" ref="R195">IFERROR(_xlfn.SINGLE(INDEX(Data!$A$1:M$816,_xlfn.AGGREGATE(15,6,((Data!$C$1:$C$816=R$6)/(Data!$C$1:$C$816=R$6))*ROW(Data!$C$1:$C$816),ROW(R195)-ROW(R$6)),1)),"")</f>
        <v/>
      </c>
      <c r="S195" s="38"/>
      <c r="T195" s="38" t="str" cm="1">
        <f t="array" ref="T195">IFERROR(_xlfn.SINGLE(INDEX(Data!$A$1:O$816,_xlfn.AGGREGATE(15,6,((Data!$C$1:$C$816=T$6)/(Data!$C$1:$C$816=T$6))*ROW(Data!$C$1:$C$816),ROW(T195)-ROW(T$6)),1)),"")</f>
        <v/>
      </c>
      <c r="U195" s="38"/>
      <c r="V195" s="38" t="str" cm="1">
        <f t="array" ref="V195">IFERROR(_xlfn.SINGLE(INDEX(Data!$A$1:Q$816,_xlfn.AGGREGATE(15,6,((Data!$C$1:$C$816=V$6)/(Data!$C$1:$C$816=V$6))*ROW(Data!$C$1:$C$816),ROW(V195)-ROW(V$6)),1)),"")</f>
        <v/>
      </c>
      <c r="W195" s="38"/>
      <c r="X195" s="38" t="str" cm="1">
        <f t="array" ref="X195">IFERROR(_xlfn.SINGLE(INDEX(Data!$A$1:S$816,_xlfn.AGGREGATE(15,6,((Data!$C$1:$C$816=X$6)/(Data!$C$1:$C$816=X$6))*ROW(Data!$C$1:$C$816),ROW(X195)-ROW(X$6)),1)),"")</f>
        <v/>
      </c>
      <c r="Y195" s="38"/>
      <c r="Z195" s="38" t="str" cm="1">
        <f t="array" ref="Z195">IFERROR(_xlfn.SINGLE(INDEX(Data!$A$1:U$816,_xlfn.AGGREGATE(15,6,((Data!$C$1:$C$816=Z$6)/(Data!$C$1:$C$816=Z$6))*ROW(Data!$C$1:$C$816),ROW(Z195)-ROW(Z$6)),1)),"")</f>
        <v/>
      </c>
    </row>
    <row r="196" spans="1:26" x14ac:dyDescent="0.35">
      <c r="A196" s="38"/>
      <c r="B196" s="38" t="str" cm="1">
        <f t="array" ref="B196">IFERROR(_xlfn.SINGLE(INDEX(Data!A$1:$A$816,_xlfn.AGGREGATE(15,6,((Data!$C$1:$C$816=B$6)/(Data!$C$1:$C$816=B$6))*ROW(Data!$C$1:$C$816),ROW(B196)-ROW(B$6)),1)),"")</f>
        <v/>
      </c>
      <c r="C196" s="38"/>
      <c r="D196" s="38" t="str" cm="1">
        <f t="array" ref="D196">IFERROR(_xlfn.SINGLE(INDEX(Data!$A$1:C$816,_xlfn.AGGREGATE(15,6,((Data!$C$1:$C$816=D$6)/(Data!$C$1:$C$816=D$6))*ROW(Data!$C$1:$C$816),ROW(D196)-ROW(D$6)),1)),"")</f>
        <v/>
      </c>
      <c r="E196" s="38"/>
      <c r="F196" s="38" t="str" cm="1">
        <f t="array" ref="F196">IFERROR(_xlfn.SINGLE(INDEX(Data!$A$1:E$816,_xlfn.AGGREGATE(15,6,((Data!$C$1:$C$816=F$6)/(Data!$C$1:$C$816=F$6))*ROW(Data!$C$1:$C$816),ROW(F196)-ROW(F$6)),1)),"")</f>
        <v/>
      </c>
      <c r="G196" s="38"/>
      <c r="H196" s="38" t="str" cm="1">
        <f t="array" ref="H196">IFERROR(_xlfn.SINGLE(INDEX(Data!$A$1:G$816,_xlfn.AGGREGATE(15,6,((Data!$C$1:$C$816=H$6)/(Data!$C$1:$C$816=H$6))*ROW(Data!$C$1:$C$816),ROW(H196)-ROW(H$6)),1)),"")</f>
        <v/>
      </c>
      <c r="I196" s="38"/>
      <c r="J196" s="38" t="str" cm="1">
        <f t="array" ref="J196">IFERROR(_xlfn.SINGLE(INDEX(Data!$A$1:W$816,_xlfn.AGGREGATE(15,6,((Data!$C$1:$C$816=J$6)/(Data!$C$1:$C$816=J$6))*ROW(Data!$C$1:$C$816),ROW(J196)-ROW(J$6)),1)),"")</f>
        <v/>
      </c>
      <c r="K196" s="38"/>
      <c r="L196" s="38" t="str" cm="1">
        <f t="array" ref="L196">IFERROR(_xlfn.SINGLE(INDEX(Data!$A$1:I$816,_xlfn.AGGREGATE(15,6,((Data!$C$1:$C$816=L$6)/(Data!$C$1:$C$816=L$6))*ROW(Data!$C$1:$C$816),ROW(L196)-ROW(L$6)),1)),"")</f>
        <v/>
      </c>
      <c r="M196" s="38"/>
      <c r="N196" s="38" t="str" cm="1">
        <f t="array" ref="N196">IFERROR(_xlfn.SINGLE(INDEX(Data!$A$1:Y$816,_xlfn.AGGREGATE(15,6,((Data!$C$1:$C$816=N$6)/(Data!$C$1:$C$816=N$6))*ROW(Data!$C$1:$C$816),ROW(N196)-ROW(N$6)),1)),"")</f>
        <v/>
      </c>
      <c r="O196" s="38"/>
      <c r="P196" s="38" t="str" cm="1">
        <f t="array" ref="P196">IFERROR(_xlfn.SINGLE(INDEX(Data!$A$1:L$816,_xlfn.AGGREGATE(15,6,((Data!$C$1:$C$816=P$6)/(Data!$C$1:$C$816=P$6))*ROW(Data!$C$1:$C$816),ROW(P196)-ROW(P$6)),1)),"")</f>
        <v/>
      </c>
      <c r="Q196" s="38"/>
      <c r="R196" s="38" t="str" cm="1">
        <f t="array" ref="R196">IFERROR(_xlfn.SINGLE(INDEX(Data!$A$1:M$816,_xlfn.AGGREGATE(15,6,((Data!$C$1:$C$816=R$6)/(Data!$C$1:$C$816=R$6))*ROW(Data!$C$1:$C$816),ROW(R196)-ROW(R$6)),1)),"")</f>
        <v/>
      </c>
      <c r="S196" s="38"/>
      <c r="T196" s="38" t="str" cm="1">
        <f t="array" ref="T196">IFERROR(_xlfn.SINGLE(INDEX(Data!$A$1:O$816,_xlfn.AGGREGATE(15,6,((Data!$C$1:$C$816=T$6)/(Data!$C$1:$C$816=T$6))*ROW(Data!$C$1:$C$816),ROW(T196)-ROW(T$6)),1)),"")</f>
        <v/>
      </c>
      <c r="U196" s="38"/>
      <c r="V196" s="38" t="str" cm="1">
        <f t="array" ref="V196">IFERROR(_xlfn.SINGLE(INDEX(Data!$A$1:Q$816,_xlfn.AGGREGATE(15,6,((Data!$C$1:$C$816=V$6)/(Data!$C$1:$C$816=V$6))*ROW(Data!$C$1:$C$816),ROW(V196)-ROW(V$6)),1)),"")</f>
        <v/>
      </c>
      <c r="W196" s="38"/>
      <c r="X196" s="38" t="str" cm="1">
        <f t="array" ref="X196">IFERROR(_xlfn.SINGLE(INDEX(Data!$A$1:S$816,_xlfn.AGGREGATE(15,6,((Data!$C$1:$C$816=X$6)/(Data!$C$1:$C$816=X$6))*ROW(Data!$C$1:$C$816),ROW(X196)-ROW(X$6)),1)),"")</f>
        <v/>
      </c>
      <c r="Y196" s="38"/>
      <c r="Z196" s="38" t="str" cm="1">
        <f t="array" ref="Z196">IFERROR(_xlfn.SINGLE(INDEX(Data!$A$1:U$816,_xlfn.AGGREGATE(15,6,((Data!$C$1:$C$816=Z$6)/(Data!$C$1:$C$816=Z$6))*ROW(Data!$C$1:$C$816),ROW(Z196)-ROW(Z$6)),1)),"")</f>
        <v/>
      </c>
    </row>
    <row r="197" spans="1:26" x14ac:dyDescent="0.35">
      <c r="A197" s="38"/>
      <c r="B197" s="38" t="str" cm="1">
        <f t="array" ref="B197">IFERROR(_xlfn.SINGLE(INDEX(Data!A$1:$A$816,_xlfn.AGGREGATE(15,6,((Data!$C$1:$C$816=B$6)/(Data!$C$1:$C$816=B$6))*ROW(Data!$C$1:$C$816),ROW(B197)-ROW(B$6)),1)),"")</f>
        <v/>
      </c>
      <c r="C197" s="38"/>
      <c r="D197" s="38" t="str" cm="1">
        <f t="array" ref="D197">IFERROR(_xlfn.SINGLE(INDEX(Data!$A$1:C$816,_xlfn.AGGREGATE(15,6,((Data!$C$1:$C$816=D$6)/(Data!$C$1:$C$816=D$6))*ROW(Data!$C$1:$C$816),ROW(D197)-ROW(D$6)),1)),"")</f>
        <v/>
      </c>
      <c r="E197" s="38"/>
      <c r="F197" s="38" t="str" cm="1">
        <f t="array" ref="F197">IFERROR(_xlfn.SINGLE(INDEX(Data!$A$1:E$816,_xlfn.AGGREGATE(15,6,((Data!$C$1:$C$816=F$6)/(Data!$C$1:$C$816=F$6))*ROW(Data!$C$1:$C$816),ROW(F197)-ROW(F$6)),1)),"")</f>
        <v/>
      </c>
      <c r="G197" s="38"/>
      <c r="H197" s="38" t="str" cm="1">
        <f t="array" ref="H197">IFERROR(_xlfn.SINGLE(INDEX(Data!$A$1:G$816,_xlfn.AGGREGATE(15,6,((Data!$C$1:$C$816=H$6)/(Data!$C$1:$C$816=H$6))*ROW(Data!$C$1:$C$816),ROW(H197)-ROW(H$6)),1)),"")</f>
        <v/>
      </c>
      <c r="I197" s="38"/>
      <c r="J197" s="38" t="str" cm="1">
        <f t="array" ref="J197">IFERROR(_xlfn.SINGLE(INDEX(Data!$A$1:W$816,_xlfn.AGGREGATE(15,6,((Data!$C$1:$C$816=J$6)/(Data!$C$1:$C$816=J$6))*ROW(Data!$C$1:$C$816),ROW(J197)-ROW(J$6)),1)),"")</f>
        <v/>
      </c>
      <c r="K197" s="38"/>
      <c r="L197" s="38" t="str" cm="1">
        <f t="array" ref="L197">IFERROR(_xlfn.SINGLE(INDEX(Data!$A$1:I$816,_xlfn.AGGREGATE(15,6,((Data!$C$1:$C$816=L$6)/(Data!$C$1:$C$816=L$6))*ROW(Data!$C$1:$C$816),ROW(L197)-ROW(L$6)),1)),"")</f>
        <v/>
      </c>
      <c r="M197" s="38"/>
      <c r="N197" s="38" t="str" cm="1">
        <f t="array" ref="N197">IFERROR(_xlfn.SINGLE(INDEX(Data!$A$1:Y$816,_xlfn.AGGREGATE(15,6,((Data!$C$1:$C$816=N$6)/(Data!$C$1:$C$816=N$6))*ROW(Data!$C$1:$C$816),ROW(N197)-ROW(N$6)),1)),"")</f>
        <v/>
      </c>
      <c r="O197" s="38"/>
      <c r="P197" s="38" t="str" cm="1">
        <f t="array" ref="P197">IFERROR(_xlfn.SINGLE(INDEX(Data!$A$1:L$816,_xlfn.AGGREGATE(15,6,((Data!$C$1:$C$816=P$6)/(Data!$C$1:$C$816=P$6))*ROW(Data!$C$1:$C$816),ROW(P197)-ROW(P$6)),1)),"")</f>
        <v/>
      </c>
      <c r="Q197" s="38"/>
      <c r="R197" s="38" t="str" cm="1">
        <f t="array" ref="R197">IFERROR(_xlfn.SINGLE(INDEX(Data!$A$1:M$816,_xlfn.AGGREGATE(15,6,((Data!$C$1:$C$816=R$6)/(Data!$C$1:$C$816=R$6))*ROW(Data!$C$1:$C$816),ROW(R197)-ROW(R$6)),1)),"")</f>
        <v/>
      </c>
      <c r="S197" s="38"/>
      <c r="T197" s="38" t="str" cm="1">
        <f t="array" ref="T197">IFERROR(_xlfn.SINGLE(INDEX(Data!$A$1:O$816,_xlfn.AGGREGATE(15,6,((Data!$C$1:$C$816=T$6)/(Data!$C$1:$C$816=T$6))*ROW(Data!$C$1:$C$816),ROW(T197)-ROW(T$6)),1)),"")</f>
        <v/>
      </c>
      <c r="U197" s="38"/>
      <c r="V197" s="38" t="str" cm="1">
        <f t="array" ref="V197">IFERROR(_xlfn.SINGLE(INDEX(Data!$A$1:Q$816,_xlfn.AGGREGATE(15,6,((Data!$C$1:$C$816=V$6)/(Data!$C$1:$C$816=V$6))*ROW(Data!$C$1:$C$816),ROW(V197)-ROW(V$6)),1)),"")</f>
        <v/>
      </c>
      <c r="W197" s="38"/>
      <c r="X197" s="38" t="str" cm="1">
        <f t="array" ref="X197">IFERROR(_xlfn.SINGLE(INDEX(Data!$A$1:S$816,_xlfn.AGGREGATE(15,6,((Data!$C$1:$C$816=X$6)/(Data!$C$1:$C$816=X$6))*ROW(Data!$C$1:$C$816),ROW(X197)-ROW(X$6)),1)),"")</f>
        <v/>
      </c>
      <c r="Y197" s="38"/>
      <c r="Z197" s="38" t="str" cm="1">
        <f t="array" ref="Z197">IFERROR(_xlfn.SINGLE(INDEX(Data!$A$1:U$816,_xlfn.AGGREGATE(15,6,((Data!$C$1:$C$816=Z$6)/(Data!$C$1:$C$816=Z$6))*ROW(Data!$C$1:$C$816),ROW(Z197)-ROW(Z$6)),1)),"")</f>
        <v/>
      </c>
    </row>
    <row r="198" spans="1:26" x14ac:dyDescent="0.35">
      <c r="A198" s="38"/>
      <c r="B198" s="38" t="str" cm="1">
        <f t="array" ref="B198">IFERROR(_xlfn.SINGLE(INDEX(Data!A$1:$A$816,_xlfn.AGGREGATE(15,6,((Data!$C$1:$C$816=B$6)/(Data!$C$1:$C$816=B$6))*ROW(Data!$C$1:$C$816),ROW(B198)-ROW(B$6)),1)),"")</f>
        <v/>
      </c>
      <c r="C198" s="38"/>
      <c r="D198" s="38" t="str" cm="1">
        <f t="array" ref="D198">IFERROR(_xlfn.SINGLE(INDEX(Data!$A$1:C$816,_xlfn.AGGREGATE(15,6,((Data!$C$1:$C$816=D$6)/(Data!$C$1:$C$816=D$6))*ROW(Data!$C$1:$C$816),ROW(D198)-ROW(D$6)),1)),"")</f>
        <v/>
      </c>
      <c r="E198" s="38"/>
      <c r="F198" s="38" t="str" cm="1">
        <f t="array" ref="F198">IFERROR(_xlfn.SINGLE(INDEX(Data!$A$1:E$816,_xlfn.AGGREGATE(15,6,((Data!$C$1:$C$816=F$6)/(Data!$C$1:$C$816=F$6))*ROW(Data!$C$1:$C$816),ROW(F198)-ROW(F$6)),1)),"")</f>
        <v/>
      </c>
      <c r="G198" s="38"/>
      <c r="H198" s="38" t="str" cm="1">
        <f t="array" ref="H198">IFERROR(_xlfn.SINGLE(INDEX(Data!$A$1:G$816,_xlfn.AGGREGATE(15,6,((Data!$C$1:$C$816=H$6)/(Data!$C$1:$C$816=H$6))*ROW(Data!$C$1:$C$816),ROW(H198)-ROW(H$6)),1)),"")</f>
        <v/>
      </c>
      <c r="I198" s="38"/>
      <c r="J198" s="38" t="str" cm="1">
        <f t="array" ref="J198">IFERROR(_xlfn.SINGLE(INDEX(Data!$A$1:W$816,_xlfn.AGGREGATE(15,6,((Data!$C$1:$C$816=J$6)/(Data!$C$1:$C$816=J$6))*ROW(Data!$C$1:$C$816),ROW(J198)-ROW(J$6)),1)),"")</f>
        <v/>
      </c>
      <c r="K198" s="38"/>
      <c r="L198" s="38" t="str" cm="1">
        <f t="array" ref="L198">IFERROR(_xlfn.SINGLE(INDEX(Data!$A$1:I$816,_xlfn.AGGREGATE(15,6,((Data!$C$1:$C$816=L$6)/(Data!$C$1:$C$816=L$6))*ROW(Data!$C$1:$C$816),ROW(L198)-ROW(L$6)),1)),"")</f>
        <v/>
      </c>
      <c r="M198" s="38"/>
      <c r="N198" s="38" t="str" cm="1">
        <f t="array" ref="N198">IFERROR(_xlfn.SINGLE(INDEX(Data!$A$1:Y$816,_xlfn.AGGREGATE(15,6,((Data!$C$1:$C$816=N$6)/(Data!$C$1:$C$816=N$6))*ROW(Data!$C$1:$C$816),ROW(N198)-ROW(N$6)),1)),"")</f>
        <v/>
      </c>
      <c r="O198" s="38"/>
      <c r="P198" s="38" t="str" cm="1">
        <f t="array" ref="P198">IFERROR(_xlfn.SINGLE(INDEX(Data!$A$1:L$816,_xlfn.AGGREGATE(15,6,((Data!$C$1:$C$816=P$6)/(Data!$C$1:$C$816=P$6))*ROW(Data!$C$1:$C$816),ROW(P198)-ROW(P$6)),1)),"")</f>
        <v/>
      </c>
      <c r="Q198" s="38"/>
      <c r="R198" s="38" t="str" cm="1">
        <f t="array" ref="R198">IFERROR(_xlfn.SINGLE(INDEX(Data!$A$1:M$816,_xlfn.AGGREGATE(15,6,((Data!$C$1:$C$816=R$6)/(Data!$C$1:$C$816=R$6))*ROW(Data!$C$1:$C$816),ROW(R198)-ROW(R$6)),1)),"")</f>
        <v/>
      </c>
      <c r="S198" s="38"/>
      <c r="T198" s="38" t="str" cm="1">
        <f t="array" ref="T198">IFERROR(_xlfn.SINGLE(INDEX(Data!$A$1:O$816,_xlfn.AGGREGATE(15,6,((Data!$C$1:$C$816=T$6)/(Data!$C$1:$C$816=T$6))*ROW(Data!$C$1:$C$816),ROW(T198)-ROW(T$6)),1)),"")</f>
        <v/>
      </c>
      <c r="U198" s="38"/>
      <c r="V198" s="38" t="str" cm="1">
        <f t="array" ref="V198">IFERROR(_xlfn.SINGLE(INDEX(Data!$A$1:Q$816,_xlfn.AGGREGATE(15,6,((Data!$C$1:$C$816=V$6)/(Data!$C$1:$C$816=V$6))*ROW(Data!$C$1:$C$816),ROW(V198)-ROW(V$6)),1)),"")</f>
        <v/>
      </c>
      <c r="W198" s="38"/>
      <c r="X198" s="38" t="str" cm="1">
        <f t="array" ref="X198">IFERROR(_xlfn.SINGLE(INDEX(Data!$A$1:S$816,_xlfn.AGGREGATE(15,6,((Data!$C$1:$C$816=X$6)/(Data!$C$1:$C$816=X$6))*ROW(Data!$C$1:$C$816),ROW(X198)-ROW(X$6)),1)),"")</f>
        <v/>
      </c>
      <c r="Y198" s="38"/>
      <c r="Z198" s="38" t="str" cm="1">
        <f t="array" ref="Z198">IFERROR(_xlfn.SINGLE(INDEX(Data!$A$1:U$816,_xlfn.AGGREGATE(15,6,((Data!$C$1:$C$816=Z$6)/(Data!$C$1:$C$816=Z$6))*ROW(Data!$C$1:$C$816),ROW(Z198)-ROW(Z$6)),1)),"")</f>
        <v/>
      </c>
    </row>
    <row r="199" spans="1:26" x14ac:dyDescent="0.35">
      <c r="A199" s="38"/>
      <c r="B199" s="38" t="str" cm="1">
        <f t="array" ref="B199">IFERROR(_xlfn.SINGLE(INDEX(Data!A$1:$A$816,_xlfn.AGGREGATE(15,6,((Data!$C$1:$C$816=B$6)/(Data!$C$1:$C$816=B$6))*ROW(Data!$C$1:$C$816),ROW(B199)-ROW(B$6)),1)),"")</f>
        <v/>
      </c>
      <c r="C199" s="38"/>
      <c r="D199" s="38" t="str" cm="1">
        <f t="array" ref="D199">IFERROR(_xlfn.SINGLE(INDEX(Data!$A$1:C$816,_xlfn.AGGREGATE(15,6,((Data!$C$1:$C$816=D$6)/(Data!$C$1:$C$816=D$6))*ROW(Data!$C$1:$C$816),ROW(D199)-ROW(D$6)),1)),"")</f>
        <v/>
      </c>
      <c r="E199" s="38"/>
      <c r="F199" s="38" t="str" cm="1">
        <f t="array" ref="F199">IFERROR(_xlfn.SINGLE(INDEX(Data!$A$1:E$816,_xlfn.AGGREGATE(15,6,((Data!$C$1:$C$816=F$6)/(Data!$C$1:$C$816=F$6))*ROW(Data!$C$1:$C$816),ROW(F199)-ROW(F$6)),1)),"")</f>
        <v/>
      </c>
      <c r="G199" s="38"/>
      <c r="H199" s="38" t="str" cm="1">
        <f t="array" ref="H199">IFERROR(_xlfn.SINGLE(INDEX(Data!$A$1:G$816,_xlfn.AGGREGATE(15,6,((Data!$C$1:$C$816=H$6)/(Data!$C$1:$C$816=H$6))*ROW(Data!$C$1:$C$816),ROW(H199)-ROW(H$6)),1)),"")</f>
        <v/>
      </c>
      <c r="I199" s="38"/>
      <c r="J199" s="38" t="str" cm="1">
        <f t="array" ref="J199">IFERROR(_xlfn.SINGLE(INDEX(Data!$A$1:W$816,_xlfn.AGGREGATE(15,6,((Data!$C$1:$C$816=J$6)/(Data!$C$1:$C$816=J$6))*ROW(Data!$C$1:$C$816),ROW(J199)-ROW(J$6)),1)),"")</f>
        <v/>
      </c>
      <c r="K199" s="38"/>
      <c r="L199" s="38" t="str" cm="1">
        <f t="array" ref="L199">IFERROR(_xlfn.SINGLE(INDEX(Data!$A$1:I$816,_xlfn.AGGREGATE(15,6,((Data!$C$1:$C$816=L$6)/(Data!$C$1:$C$816=L$6))*ROW(Data!$C$1:$C$816),ROW(L199)-ROW(L$6)),1)),"")</f>
        <v/>
      </c>
      <c r="M199" s="38"/>
      <c r="N199" s="38" t="str" cm="1">
        <f t="array" ref="N199">IFERROR(_xlfn.SINGLE(INDEX(Data!$A$1:Y$816,_xlfn.AGGREGATE(15,6,((Data!$C$1:$C$816=N$6)/(Data!$C$1:$C$816=N$6))*ROW(Data!$C$1:$C$816),ROW(N199)-ROW(N$6)),1)),"")</f>
        <v/>
      </c>
      <c r="O199" s="38"/>
      <c r="P199" s="38" t="str" cm="1">
        <f t="array" ref="P199">IFERROR(_xlfn.SINGLE(INDEX(Data!$A$1:L$816,_xlfn.AGGREGATE(15,6,((Data!$C$1:$C$816=P$6)/(Data!$C$1:$C$816=P$6))*ROW(Data!$C$1:$C$816),ROW(P199)-ROW(P$6)),1)),"")</f>
        <v/>
      </c>
      <c r="Q199" s="38"/>
      <c r="R199" s="38" t="str" cm="1">
        <f t="array" ref="R199">IFERROR(_xlfn.SINGLE(INDEX(Data!$A$1:M$816,_xlfn.AGGREGATE(15,6,((Data!$C$1:$C$816=R$6)/(Data!$C$1:$C$816=R$6))*ROW(Data!$C$1:$C$816),ROW(R199)-ROW(R$6)),1)),"")</f>
        <v/>
      </c>
      <c r="S199" s="38"/>
      <c r="T199" s="38" t="str" cm="1">
        <f t="array" ref="T199">IFERROR(_xlfn.SINGLE(INDEX(Data!$A$1:O$816,_xlfn.AGGREGATE(15,6,((Data!$C$1:$C$816=T$6)/(Data!$C$1:$C$816=T$6))*ROW(Data!$C$1:$C$816),ROW(T199)-ROW(T$6)),1)),"")</f>
        <v/>
      </c>
      <c r="U199" s="38"/>
      <c r="V199" s="38" t="str" cm="1">
        <f t="array" ref="V199">IFERROR(_xlfn.SINGLE(INDEX(Data!$A$1:Q$816,_xlfn.AGGREGATE(15,6,((Data!$C$1:$C$816=V$6)/(Data!$C$1:$C$816=V$6))*ROW(Data!$C$1:$C$816),ROW(V199)-ROW(V$6)),1)),"")</f>
        <v/>
      </c>
      <c r="W199" s="38"/>
      <c r="X199" s="38" t="str" cm="1">
        <f t="array" ref="X199">IFERROR(_xlfn.SINGLE(INDEX(Data!$A$1:S$816,_xlfn.AGGREGATE(15,6,((Data!$C$1:$C$816=X$6)/(Data!$C$1:$C$816=X$6))*ROW(Data!$C$1:$C$816),ROW(X199)-ROW(X$6)),1)),"")</f>
        <v/>
      </c>
      <c r="Y199" s="38"/>
      <c r="Z199" s="38" t="str" cm="1">
        <f t="array" ref="Z199">IFERROR(_xlfn.SINGLE(INDEX(Data!$A$1:U$816,_xlfn.AGGREGATE(15,6,((Data!$C$1:$C$816=Z$6)/(Data!$C$1:$C$816=Z$6))*ROW(Data!$C$1:$C$816),ROW(Z199)-ROW(Z$6)),1)),"")</f>
        <v/>
      </c>
    </row>
    <row r="200" spans="1:26" x14ac:dyDescent="0.35">
      <c r="A200" s="38"/>
      <c r="B200" s="38" t="str" cm="1">
        <f t="array" ref="B200">IFERROR(_xlfn.SINGLE(INDEX(Data!A$1:$A$816,_xlfn.AGGREGATE(15,6,((Data!$C$1:$C$816=B$6)/(Data!$C$1:$C$816=B$6))*ROW(Data!$C$1:$C$816),ROW(B200)-ROW(B$6)),1)),"")</f>
        <v/>
      </c>
      <c r="C200" s="38"/>
      <c r="D200" s="38" t="str" cm="1">
        <f t="array" ref="D200">IFERROR(_xlfn.SINGLE(INDEX(Data!$A$1:C$816,_xlfn.AGGREGATE(15,6,((Data!$C$1:$C$816=D$6)/(Data!$C$1:$C$816=D$6))*ROW(Data!$C$1:$C$816),ROW(D200)-ROW(D$6)),1)),"")</f>
        <v/>
      </c>
      <c r="E200" s="38"/>
      <c r="F200" s="38" t="str" cm="1">
        <f t="array" ref="F200">IFERROR(_xlfn.SINGLE(INDEX(Data!$A$1:E$816,_xlfn.AGGREGATE(15,6,((Data!$C$1:$C$816=F$6)/(Data!$C$1:$C$816=F$6))*ROW(Data!$C$1:$C$816),ROW(F200)-ROW(F$6)),1)),"")</f>
        <v/>
      </c>
      <c r="G200" s="38"/>
      <c r="H200" s="38" t="str" cm="1">
        <f t="array" ref="H200">IFERROR(_xlfn.SINGLE(INDEX(Data!$A$1:G$816,_xlfn.AGGREGATE(15,6,((Data!$C$1:$C$816=H$6)/(Data!$C$1:$C$816=H$6))*ROW(Data!$C$1:$C$816),ROW(H200)-ROW(H$6)),1)),"")</f>
        <v/>
      </c>
      <c r="I200" s="38"/>
      <c r="J200" s="38" t="str" cm="1">
        <f t="array" ref="J200">IFERROR(_xlfn.SINGLE(INDEX(Data!$A$1:W$816,_xlfn.AGGREGATE(15,6,((Data!$C$1:$C$816=J$6)/(Data!$C$1:$C$816=J$6))*ROW(Data!$C$1:$C$816),ROW(J200)-ROW(J$6)),1)),"")</f>
        <v/>
      </c>
      <c r="K200" s="38"/>
      <c r="L200" s="38" t="str" cm="1">
        <f t="array" ref="L200">IFERROR(_xlfn.SINGLE(INDEX(Data!$A$1:I$816,_xlfn.AGGREGATE(15,6,((Data!$C$1:$C$816=L$6)/(Data!$C$1:$C$816=L$6))*ROW(Data!$C$1:$C$816),ROW(L200)-ROW(L$6)),1)),"")</f>
        <v/>
      </c>
      <c r="M200" s="38"/>
      <c r="N200" s="38" t="str" cm="1">
        <f t="array" ref="N200">IFERROR(_xlfn.SINGLE(INDEX(Data!$A$1:Y$816,_xlfn.AGGREGATE(15,6,((Data!$C$1:$C$816=N$6)/(Data!$C$1:$C$816=N$6))*ROW(Data!$C$1:$C$816),ROW(N200)-ROW(N$6)),1)),"")</f>
        <v/>
      </c>
      <c r="O200" s="38"/>
      <c r="P200" s="38" t="str" cm="1">
        <f t="array" ref="P200">IFERROR(_xlfn.SINGLE(INDEX(Data!$A$1:L$816,_xlfn.AGGREGATE(15,6,((Data!$C$1:$C$816=P$6)/(Data!$C$1:$C$816=P$6))*ROW(Data!$C$1:$C$816),ROW(P200)-ROW(P$6)),1)),"")</f>
        <v/>
      </c>
      <c r="Q200" s="38"/>
      <c r="R200" s="38" t="str" cm="1">
        <f t="array" ref="R200">IFERROR(_xlfn.SINGLE(INDEX(Data!$A$1:M$816,_xlfn.AGGREGATE(15,6,((Data!$C$1:$C$816=R$6)/(Data!$C$1:$C$816=R$6))*ROW(Data!$C$1:$C$816),ROW(R200)-ROW(R$6)),1)),"")</f>
        <v/>
      </c>
      <c r="S200" s="38"/>
      <c r="T200" s="38" t="str" cm="1">
        <f t="array" ref="T200">IFERROR(_xlfn.SINGLE(INDEX(Data!$A$1:O$816,_xlfn.AGGREGATE(15,6,((Data!$C$1:$C$816=T$6)/(Data!$C$1:$C$816=T$6))*ROW(Data!$C$1:$C$816),ROW(T200)-ROW(T$6)),1)),"")</f>
        <v/>
      </c>
      <c r="U200" s="38"/>
      <c r="V200" s="38" t="str" cm="1">
        <f t="array" ref="V200">IFERROR(_xlfn.SINGLE(INDEX(Data!$A$1:Q$816,_xlfn.AGGREGATE(15,6,((Data!$C$1:$C$816=V$6)/(Data!$C$1:$C$816=V$6))*ROW(Data!$C$1:$C$816),ROW(V200)-ROW(V$6)),1)),"")</f>
        <v/>
      </c>
      <c r="W200" s="38"/>
      <c r="X200" s="38" t="str" cm="1">
        <f t="array" ref="X200">IFERROR(_xlfn.SINGLE(INDEX(Data!$A$1:S$816,_xlfn.AGGREGATE(15,6,((Data!$C$1:$C$816=X$6)/(Data!$C$1:$C$816=X$6))*ROW(Data!$C$1:$C$816),ROW(X200)-ROW(X$6)),1)),"")</f>
        <v/>
      </c>
      <c r="Y200" s="38"/>
      <c r="Z200" s="38" t="str" cm="1">
        <f t="array" ref="Z200">IFERROR(_xlfn.SINGLE(INDEX(Data!$A$1:U$816,_xlfn.AGGREGATE(15,6,((Data!$C$1:$C$816=Z$6)/(Data!$C$1:$C$816=Z$6))*ROW(Data!$C$1:$C$816),ROW(Z200)-ROW(Z$6)),1)),"")</f>
        <v/>
      </c>
    </row>
    <row r="201" spans="1:26" x14ac:dyDescent="0.35">
      <c r="A201" s="38"/>
      <c r="B201" s="38" t="str" cm="1">
        <f t="array" ref="B201">IFERROR(_xlfn.SINGLE(INDEX(Data!A$1:$A$816,_xlfn.AGGREGATE(15,6,((Data!$C$1:$C$816=B$6)/(Data!$C$1:$C$816=B$6))*ROW(Data!$C$1:$C$816),ROW(B201)-ROW(B$6)),1)),"")</f>
        <v/>
      </c>
      <c r="C201" s="38"/>
      <c r="D201" s="38" t="str" cm="1">
        <f t="array" ref="D201">IFERROR(_xlfn.SINGLE(INDEX(Data!$A$1:C$816,_xlfn.AGGREGATE(15,6,((Data!$C$1:$C$816=D$6)/(Data!$C$1:$C$816=D$6))*ROW(Data!$C$1:$C$816),ROW(D201)-ROW(D$6)),1)),"")</f>
        <v/>
      </c>
      <c r="E201" s="38"/>
      <c r="F201" s="38" t="str" cm="1">
        <f t="array" ref="F201">IFERROR(_xlfn.SINGLE(INDEX(Data!$A$1:E$816,_xlfn.AGGREGATE(15,6,((Data!$C$1:$C$816=F$6)/(Data!$C$1:$C$816=F$6))*ROW(Data!$C$1:$C$816),ROW(F201)-ROW(F$6)),1)),"")</f>
        <v/>
      </c>
      <c r="G201" s="38"/>
      <c r="H201" s="38" t="str" cm="1">
        <f t="array" ref="H201">IFERROR(_xlfn.SINGLE(INDEX(Data!$A$1:G$816,_xlfn.AGGREGATE(15,6,((Data!$C$1:$C$816=H$6)/(Data!$C$1:$C$816=H$6))*ROW(Data!$C$1:$C$816),ROW(H201)-ROW(H$6)),1)),"")</f>
        <v/>
      </c>
      <c r="I201" s="38"/>
      <c r="J201" s="38" t="str" cm="1">
        <f t="array" ref="J201">IFERROR(_xlfn.SINGLE(INDEX(Data!$A$1:W$816,_xlfn.AGGREGATE(15,6,((Data!$C$1:$C$816=J$6)/(Data!$C$1:$C$816=J$6))*ROW(Data!$C$1:$C$816),ROW(J201)-ROW(J$6)),1)),"")</f>
        <v/>
      </c>
      <c r="K201" s="38"/>
      <c r="L201" s="38" t="str" cm="1">
        <f t="array" ref="L201">IFERROR(_xlfn.SINGLE(INDEX(Data!$A$1:I$816,_xlfn.AGGREGATE(15,6,((Data!$C$1:$C$816=L$6)/(Data!$C$1:$C$816=L$6))*ROW(Data!$C$1:$C$816),ROW(L201)-ROW(L$6)),1)),"")</f>
        <v/>
      </c>
      <c r="M201" s="38"/>
      <c r="N201" s="38" t="str" cm="1">
        <f t="array" ref="N201">IFERROR(_xlfn.SINGLE(INDEX(Data!$A$1:Y$816,_xlfn.AGGREGATE(15,6,((Data!$C$1:$C$816=N$6)/(Data!$C$1:$C$816=N$6))*ROW(Data!$C$1:$C$816),ROW(N201)-ROW(N$6)),1)),"")</f>
        <v/>
      </c>
      <c r="O201" s="38"/>
      <c r="P201" s="38" t="str" cm="1">
        <f t="array" ref="P201">IFERROR(_xlfn.SINGLE(INDEX(Data!$A$1:L$816,_xlfn.AGGREGATE(15,6,((Data!$C$1:$C$816=P$6)/(Data!$C$1:$C$816=P$6))*ROW(Data!$C$1:$C$816),ROW(P201)-ROW(P$6)),1)),"")</f>
        <v/>
      </c>
      <c r="Q201" s="38"/>
      <c r="R201" s="38" t="str" cm="1">
        <f t="array" ref="R201">IFERROR(_xlfn.SINGLE(INDEX(Data!$A$1:M$816,_xlfn.AGGREGATE(15,6,((Data!$C$1:$C$816=R$6)/(Data!$C$1:$C$816=R$6))*ROW(Data!$C$1:$C$816),ROW(R201)-ROW(R$6)),1)),"")</f>
        <v/>
      </c>
      <c r="S201" s="38"/>
      <c r="T201" s="38" t="str" cm="1">
        <f t="array" ref="T201">IFERROR(_xlfn.SINGLE(INDEX(Data!$A$1:O$816,_xlfn.AGGREGATE(15,6,((Data!$C$1:$C$816=T$6)/(Data!$C$1:$C$816=T$6))*ROW(Data!$C$1:$C$816),ROW(T201)-ROW(T$6)),1)),"")</f>
        <v/>
      </c>
      <c r="U201" s="38"/>
      <c r="V201" s="38" t="str" cm="1">
        <f t="array" ref="V201">IFERROR(_xlfn.SINGLE(INDEX(Data!$A$1:Q$816,_xlfn.AGGREGATE(15,6,((Data!$C$1:$C$816=V$6)/(Data!$C$1:$C$816=V$6))*ROW(Data!$C$1:$C$816),ROW(V201)-ROW(V$6)),1)),"")</f>
        <v/>
      </c>
      <c r="W201" s="38"/>
      <c r="X201" s="38" t="str" cm="1">
        <f t="array" ref="X201">IFERROR(_xlfn.SINGLE(INDEX(Data!$A$1:S$816,_xlfn.AGGREGATE(15,6,((Data!$C$1:$C$816=X$6)/(Data!$C$1:$C$816=X$6))*ROW(Data!$C$1:$C$816),ROW(X201)-ROW(X$6)),1)),"")</f>
        <v/>
      </c>
      <c r="Y201" s="38"/>
      <c r="Z201" s="38" t="str" cm="1">
        <f t="array" ref="Z201">IFERROR(_xlfn.SINGLE(INDEX(Data!$A$1:U$816,_xlfn.AGGREGATE(15,6,((Data!$C$1:$C$816=Z$6)/(Data!$C$1:$C$816=Z$6))*ROW(Data!$C$1:$C$816),ROW(Z201)-ROW(Z$6)),1)),"")</f>
        <v/>
      </c>
    </row>
    <row r="202" spans="1:26" x14ac:dyDescent="0.35">
      <c r="A202" s="38"/>
      <c r="B202" s="38" t="str" cm="1">
        <f t="array" ref="B202">IFERROR(_xlfn.SINGLE(INDEX(Data!A$1:$A$816,_xlfn.AGGREGATE(15,6,((Data!$C$1:$C$816=B$6)/(Data!$C$1:$C$816=B$6))*ROW(Data!$C$1:$C$816),ROW(B202)-ROW(B$6)),1)),"")</f>
        <v/>
      </c>
      <c r="C202" s="38"/>
      <c r="D202" s="38" t="str" cm="1">
        <f t="array" ref="D202">IFERROR(_xlfn.SINGLE(INDEX(Data!$A$1:C$816,_xlfn.AGGREGATE(15,6,((Data!$C$1:$C$816=D$6)/(Data!$C$1:$C$816=D$6))*ROW(Data!$C$1:$C$816),ROW(D202)-ROW(D$6)),1)),"")</f>
        <v/>
      </c>
      <c r="E202" s="38"/>
      <c r="F202" s="38" t="str" cm="1">
        <f t="array" ref="F202">IFERROR(_xlfn.SINGLE(INDEX(Data!$A$1:E$816,_xlfn.AGGREGATE(15,6,((Data!$C$1:$C$816=F$6)/(Data!$C$1:$C$816=F$6))*ROW(Data!$C$1:$C$816),ROW(F202)-ROW(F$6)),1)),"")</f>
        <v/>
      </c>
      <c r="G202" s="38"/>
      <c r="H202" s="38" t="str" cm="1">
        <f t="array" ref="H202">IFERROR(_xlfn.SINGLE(INDEX(Data!$A$1:G$816,_xlfn.AGGREGATE(15,6,((Data!$C$1:$C$816=H$6)/(Data!$C$1:$C$816=H$6))*ROW(Data!$C$1:$C$816),ROW(H202)-ROW(H$6)),1)),"")</f>
        <v/>
      </c>
      <c r="I202" s="38"/>
      <c r="J202" s="38" t="str" cm="1">
        <f t="array" ref="J202">IFERROR(_xlfn.SINGLE(INDEX(Data!$A$1:W$816,_xlfn.AGGREGATE(15,6,((Data!$C$1:$C$816=J$6)/(Data!$C$1:$C$816=J$6))*ROW(Data!$C$1:$C$816),ROW(J202)-ROW(J$6)),1)),"")</f>
        <v/>
      </c>
      <c r="K202" s="38"/>
      <c r="L202" s="38" t="str" cm="1">
        <f t="array" ref="L202">IFERROR(_xlfn.SINGLE(INDEX(Data!$A$1:I$816,_xlfn.AGGREGATE(15,6,((Data!$C$1:$C$816=L$6)/(Data!$C$1:$C$816=L$6))*ROW(Data!$C$1:$C$816),ROW(L202)-ROW(L$6)),1)),"")</f>
        <v/>
      </c>
      <c r="M202" s="38"/>
      <c r="N202" s="38" t="str" cm="1">
        <f t="array" ref="N202">IFERROR(_xlfn.SINGLE(INDEX(Data!$A$1:Y$816,_xlfn.AGGREGATE(15,6,((Data!$C$1:$C$816=N$6)/(Data!$C$1:$C$816=N$6))*ROW(Data!$C$1:$C$816),ROW(N202)-ROW(N$6)),1)),"")</f>
        <v/>
      </c>
      <c r="O202" s="38"/>
      <c r="P202" s="38" t="str" cm="1">
        <f t="array" ref="P202">IFERROR(_xlfn.SINGLE(INDEX(Data!$A$1:L$816,_xlfn.AGGREGATE(15,6,((Data!$C$1:$C$816=P$6)/(Data!$C$1:$C$816=P$6))*ROW(Data!$C$1:$C$816),ROW(P202)-ROW(P$6)),1)),"")</f>
        <v/>
      </c>
      <c r="Q202" s="38"/>
      <c r="R202" s="38" t="str" cm="1">
        <f t="array" ref="R202">IFERROR(_xlfn.SINGLE(INDEX(Data!$A$1:M$816,_xlfn.AGGREGATE(15,6,((Data!$C$1:$C$816=R$6)/(Data!$C$1:$C$816=R$6))*ROW(Data!$C$1:$C$816),ROW(R202)-ROW(R$6)),1)),"")</f>
        <v/>
      </c>
      <c r="S202" s="38"/>
      <c r="T202" s="38" t="str" cm="1">
        <f t="array" ref="T202">IFERROR(_xlfn.SINGLE(INDEX(Data!$A$1:O$816,_xlfn.AGGREGATE(15,6,((Data!$C$1:$C$816=T$6)/(Data!$C$1:$C$816=T$6))*ROW(Data!$C$1:$C$816),ROW(T202)-ROW(T$6)),1)),"")</f>
        <v/>
      </c>
      <c r="U202" s="38"/>
      <c r="V202" s="38" t="str" cm="1">
        <f t="array" ref="V202">IFERROR(_xlfn.SINGLE(INDEX(Data!$A$1:Q$816,_xlfn.AGGREGATE(15,6,((Data!$C$1:$C$816=V$6)/(Data!$C$1:$C$816=V$6))*ROW(Data!$C$1:$C$816),ROW(V202)-ROW(V$6)),1)),"")</f>
        <v/>
      </c>
      <c r="W202" s="38"/>
      <c r="X202" s="38" t="str" cm="1">
        <f t="array" ref="X202">IFERROR(_xlfn.SINGLE(INDEX(Data!$A$1:S$816,_xlfn.AGGREGATE(15,6,((Data!$C$1:$C$816=X$6)/(Data!$C$1:$C$816=X$6))*ROW(Data!$C$1:$C$816),ROW(X202)-ROW(X$6)),1)),"")</f>
        <v/>
      </c>
      <c r="Y202" s="38"/>
      <c r="Z202" s="38" t="str" cm="1">
        <f t="array" ref="Z202">IFERROR(_xlfn.SINGLE(INDEX(Data!$A$1:U$816,_xlfn.AGGREGATE(15,6,((Data!$C$1:$C$816=Z$6)/(Data!$C$1:$C$816=Z$6))*ROW(Data!$C$1:$C$816),ROW(Z202)-ROW(Z$6)),1)),"")</f>
        <v/>
      </c>
    </row>
    <row r="203" spans="1:26" x14ac:dyDescent="0.35">
      <c r="A203" s="38"/>
      <c r="B203" s="38" t="str" cm="1">
        <f t="array" ref="B203">IFERROR(_xlfn.SINGLE(INDEX(Data!A$1:$A$816,_xlfn.AGGREGATE(15,6,((Data!$C$1:$C$816=B$6)/(Data!$C$1:$C$816=B$6))*ROW(Data!$C$1:$C$816),ROW(B203)-ROW(B$6)),1)),"")</f>
        <v/>
      </c>
      <c r="C203" s="38"/>
      <c r="D203" s="38" t="str" cm="1">
        <f t="array" ref="D203">IFERROR(_xlfn.SINGLE(INDEX(Data!$A$1:C$816,_xlfn.AGGREGATE(15,6,((Data!$C$1:$C$816=D$6)/(Data!$C$1:$C$816=D$6))*ROW(Data!$C$1:$C$816),ROW(D203)-ROW(D$6)),1)),"")</f>
        <v/>
      </c>
      <c r="E203" s="38"/>
      <c r="F203" s="38" t="str" cm="1">
        <f t="array" ref="F203">IFERROR(_xlfn.SINGLE(INDEX(Data!$A$1:E$816,_xlfn.AGGREGATE(15,6,((Data!$C$1:$C$816=F$6)/(Data!$C$1:$C$816=F$6))*ROW(Data!$C$1:$C$816),ROW(F203)-ROW(F$6)),1)),"")</f>
        <v/>
      </c>
      <c r="G203" s="38"/>
      <c r="H203" s="38" t="str" cm="1">
        <f t="array" ref="H203">IFERROR(_xlfn.SINGLE(INDEX(Data!$A$1:G$816,_xlfn.AGGREGATE(15,6,((Data!$C$1:$C$816=H$6)/(Data!$C$1:$C$816=H$6))*ROW(Data!$C$1:$C$816),ROW(H203)-ROW(H$6)),1)),"")</f>
        <v/>
      </c>
      <c r="I203" s="38"/>
      <c r="J203" s="38" t="str" cm="1">
        <f t="array" ref="J203">IFERROR(_xlfn.SINGLE(INDEX(Data!$A$1:W$816,_xlfn.AGGREGATE(15,6,((Data!$C$1:$C$816=J$6)/(Data!$C$1:$C$816=J$6))*ROW(Data!$C$1:$C$816),ROW(J203)-ROW(J$6)),1)),"")</f>
        <v/>
      </c>
      <c r="K203" s="38"/>
      <c r="L203" s="38" t="str" cm="1">
        <f t="array" ref="L203">IFERROR(_xlfn.SINGLE(INDEX(Data!$A$1:I$816,_xlfn.AGGREGATE(15,6,((Data!$C$1:$C$816=L$6)/(Data!$C$1:$C$816=L$6))*ROW(Data!$C$1:$C$816),ROW(L203)-ROW(L$6)),1)),"")</f>
        <v/>
      </c>
      <c r="M203" s="38"/>
      <c r="N203" s="38" t="str" cm="1">
        <f t="array" ref="N203">IFERROR(_xlfn.SINGLE(INDEX(Data!$A$1:Y$816,_xlfn.AGGREGATE(15,6,((Data!$C$1:$C$816=N$6)/(Data!$C$1:$C$816=N$6))*ROW(Data!$C$1:$C$816),ROW(N203)-ROW(N$6)),1)),"")</f>
        <v/>
      </c>
      <c r="O203" s="38"/>
      <c r="P203" s="38" t="str" cm="1">
        <f t="array" ref="P203">IFERROR(_xlfn.SINGLE(INDEX(Data!$A$1:L$816,_xlfn.AGGREGATE(15,6,((Data!$C$1:$C$816=P$6)/(Data!$C$1:$C$816=P$6))*ROW(Data!$C$1:$C$816),ROW(P203)-ROW(P$6)),1)),"")</f>
        <v/>
      </c>
      <c r="Q203" s="38"/>
      <c r="R203" s="38" t="str" cm="1">
        <f t="array" ref="R203">IFERROR(_xlfn.SINGLE(INDEX(Data!$A$1:M$816,_xlfn.AGGREGATE(15,6,((Data!$C$1:$C$816=R$6)/(Data!$C$1:$C$816=R$6))*ROW(Data!$C$1:$C$816),ROW(R203)-ROW(R$6)),1)),"")</f>
        <v/>
      </c>
      <c r="S203" s="38"/>
      <c r="T203" s="38" t="str" cm="1">
        <f t="array" ref="T203">IFERROR(_xlfn.SINGLE(INDEX(Data!$A$1:O$816,_xlfn.AGGREGATE(15,6,((Data!$C$1:$C$816=T$6)/(Data!$C$1:$C$816=T$6))*ROW(Data!$C$1:$C$816),ROW(T203)-ROW(T$6)),1)),"")</f>
        <v/>
      </c>
      <c r="U203" s="38"/>
      <c r="V203" s="38" t="str" cm="1">
        <f t="array" ref="V203">IFERROR(_xlfn.SINGLE(INDEX(Data!$A$1:Q$816,_xlfn.AGGREGATE(15,6,((Data!$C$1:$C$816=V$6)/(Data!$C$1:$C$816=V$6))*ROW(Data!$C$1:$C$816),ROW(V203)-ROW(V$6)),1)),"")</f>
        <v/>
      </c>
      <c r="W203" s="38"/>
      <c r="X203" s="38" t="str" cm="1">
        <f t="array" ref="X203">IFERROR(_xlfn.SINGLE(INDEX(Data!$A$1:S$816,_xlfn.AGGREGATE(15,6,((Data!$C$1:$C$816=X$6)/(Data!$C$1:$C$816=X$6))*ROW(Data!$C$1:$C$816),ROW(X203)-ROW(X$6)),1)),"")</f>
        <v/>
      </c>
      <c r="Y203" s="38"/>
      <c r="Z203" s="38" t="str" cm="1">
        <f t="array" ref="Z203">IFERROR(_xlfn.SINGLE(INDEX(Data!$A$1:U$816,_xlfn.AGGREGATE(15,6,((Data!$C$1:$C$816=Z$6)/(Data!$C$1:$C$816=Z$6))*ROW(Data!$C$1:$C$816),ROW(Z203)-ROW(Z$6)),1)),"")</f>
        <v/>
      </c>
    </row>
    <row r="204" spans="1:26" x14ac:dyDescent="0.35">
      <c r="A204" s="38"/>
      <c r="B204" s="38" t="str" cm="1">
        <f t="array" ref="B204">IFERROR(_xlfn.SINGLE(INDEX(Data!A$1:$A$816,_xlfn.AGGREGATE(15,6,((Data!$C$1:$C$816=B$6)/(Data!$C$1:$C$816=B$6))*ROW(Data!$C$1:$C$816),ROW(B204)-ROW(B$6)),1)),"")</f>
        <v/>
      </c>
      <c r="C204" s="38"/>
      <c r="D204" s="38" t="str" cm="1">
        <f t="array" ref="D204">IFERROR(_xlfn.SINGLE(INDEX(Data!$A$1:C$816,_xlfn.AGGREGATE(15,6,((Data!$C$1:$C$816=D$6)/(Data!$C$1:$C$816=D$6))*ROW(Data!$C$1:$C$816),ROW(D204)-ROW(D$6)),1)),"")</f>
        <v/>
      </c>
      <c r="E204" s="38"/>
      <c r="F204" s="38" t="str" cm="1">
        <f t="array" ref="F204">IFERROR(_xlfn.SINGLE(INDEX(Data!$A$1:E$816,_xlfn.AGGREGATE(15,6,((Data!$C$1:$C$816=F$6)/(Data!$C$1:$C$816=F$6))*ROW(Data!$C$1:$C$816),ROW(F204)-ROW(F$6)),1)),"")</f>
        <v/>
      </c>
      <c r="G204" s="38"/>
      <c r="H204" s="38" t="str" cm="1">
        <f t="array" ref="H204">IFERROR(_xlfn.SINGLE(INDEX(Data!$A$1:G$816,_xlfn.AGGREGATE(15,6,((Data!$C$1:$C$816=H$6)/(Data!$C$1:$C$816=H$6))*ROW(Data!$C$1:$C$816),ROW(H204)-ROW(H$6)),1)),"")</f>
        <v/>
      </c>
      <c r="I204" s="38"/>
      <c r="J204" s="38" t="str" cm="1">
        <f t="array" ref="J204">IFERROR(_xlfn.SINGLE(INDEX(Data!$A$1:W$816,_xlfn.AGGREGATE(15,6,((Data!$C$1:$C$816=J$6)/(Data!$C$1:$C$816=J$6))*ROW(Data!$C$1:$C$816),ROW(J204)-ROW(J$6)),1)),"")</f>
        <v/>
      </c>
      <c r="K204" s="38"/>
      <c r="L204" s="38" t="str" cm="1">
        <f t="array" ref="L204">IFERROR(_xlfn.SINGLE(INDEX(Data!$A$1:I$816,_xlfn.AGGREGATE(15,6,((Data!$C$1:$C$816=L$6)/(Data!$C$1:$C$816=L$6))*ROW(Data!$C$1:$C$816),ROW(L204)-ROW(L$6)),1)),"")</f>
        <v/>
      </c>
      <c r="M204" s="38"/>
      <c r="N204" s="38" t="str" cm="1">
        <f t="array" ref="N204">IFERROR(_xlfn.SINGLE(INDEX(Data!$A$1:Y$816,_xlfn.AGGREGATE(15,6,((Data!$C$1:$C$816=N$6)/(Data!$C$1:$C$816=N$6))*ROW(Data!$C$1:$C$816),ROW(N204)-ROW(N$6)),1)),"")</f>
        <v/>
      </c>
      <c r="O204" s="38"/>
      <c r="P204" s="38" t="str" cm="1">
        <f t="array" ref="P204">IFERROR(_xlfn.SINGLE(INDEX(Data!$A$1:L$816,_xlfn.AGGREGATE(15,6,((Data!$C$1:$C$816=P$6)/(Data!$C$1:$C$816=P$6))*ROW(Data!$C$1:$C$816),ROW(P204)-ROW(P$6)),1)),"")</f>
        <v/>
      </c>
      <c r="Q204" s="38"/>
      <c r="R204" s="38" t="str" cm="1">
        <f t="array" ref="R204">IFERROR(_xlfn.SINGLE(INDEX(Data!$A$1:M$816,_xlfn.AGGREGATE(15,6,((Data!$C$1:$C$816=R$6)/(Data!$C$1:$C$816=R$6))*ROW(Data!$C$1:$C$816),ROW(R204)-ROW(R$6)),1)),"")</f>
        <v/>
      </c>
      <c r="S204" s="38"/>
      <c r="T204" s="38" t="str" cm="1">
        <f t="array" ref="T204">IFERROR(_xlfn.SINGLE(INDEX(Data!$A$1:O$816,_xlfn.AGGREGATE(15,6,((Data!$C$1:$C$816=T$6)/(Data!$C$1:$C$816=T$6))*ROW(Data!$C$1:$C$816),ROW(T204)-ROW(T$6)),1)),"")</f>
        <v/>
      </c>
      <c r="U204" s="38"/>
      <c r="V204" s="38" t="str" cm="1">
        <f t="array" ref="V204">IFERROR(_xlfn.SINGLE(INDEX(Data!$A$1:Q$816,_xlfn.AGGREGATE(15,6,((Data!$C$1:$C$816=V$6)/(Data!$C$1:$C$816=V$6))*ROW(Data!$C$1:$C$816),ROW(V204)-ROW(V$6)),1)),"")</f>
        <v/>
      </c>
      <c r="W204" s="38"/>
      <c r="X204" s="38" t="str" cm="1">
        <f t="array" ref="X204">IFERROR(_xlfn.SINGLE(INDEX(Data!$A$1:S$816,_xlfn.AGGREGATE(15,6,((Data!$C$1:$C$816=X$6)/(Data!$C$1:$C$816=X$6))*ROW(Data!$C$1:$C$816),ROW(X204)-ROW(X$6)),1)),"")</f>
        <v/>
      </c>
      <c r="Y204" s="38"/>
      <c r="Z204" s="38" t="str" cm="1">
        <f t="array" ref="Z204">IFERROR(_xlfn.SINGLE(INDEX(Data!$A$1:U$816,_xlfn.AGGREGATE(15,6,((Data!$C$1:$C$816=Z$6)/(Data!$C$1:$C$816=Z$6))*ROW(Data!$C$1:$C$816),ROW(Z204)-ROW(Z$6)),1)),"")</f>
        <v/>
      </c>
    </row>
    <row r="205" spans="1:26" x14ac:dyDescent="0.35">
      <c r="A205" s="38"/>
      <c r="B205" s="38" t="str" cm="1">
        <f t="array" ref="B205">IFERROR(_xlfn.SINGLE(INDEX(Data!A$1:$A$816,_xlfn.AGGREGATE(15,6,((Data!$C$1:$C$816=B$6)/(Data!$C$1:$C$816=B$6))*ROW(Data!$C$1:$C$816),ROW(B205)-ROW(B$6)),1)),"")</f>
        <v/>
      </c>
      <c r="C205" s="38"/>
      <c r="D205" s="38" t="str" cm="1">
        <f t="array" ref="D205">IFERROR(_xlfn.SINGLE(INDEX(Data!$A$1:C$816,_xlfn.AGGREGATE(15,6,((Data!$C$1:$C$816=D$6)/(Data!$C$1:$C$816=D$6))*ROW(Data!$C$1:$C$816),ROW(D205)-ROW(D$6)),1)),"")</f>
        <v/>
      </c>
      <c r="E205" s="38"/>
      <c r="F205" s="38" t="str" cm="1">
        <f t="array" ref="F205">IFERROR(_xlfn.SINGLE(INDEX(Data!$A$1:E$816,_xlfn.AGGREGATE(15,6,((Data!$C$1:$C$816=F$6)/(Data!$C$1:$C$816=F$6))*ROW(Data!$C$1:$C$816),ROW(F205)-ROW(F$6)),1)),"")</f>
        <v/>
      </c>
      <c r="G205" s="38"/>
      <c r="H205" s="38" t="str" cm="1">
        <f t="array" ref="H205">IFERROR(_xlfn.SINGLE(INDEX(Data!$A$1:G$816,_xlfn.AGGREGATE(15,6,((Data!$C$1:$C$816=H$6)/(Data!$C$1:$C$816=H$6))*ROW(Data!$C$1:$C$816),ROW(H205)-ROW(H$6)),1)),"")</f>
        <v/>
      </c>
      <c r="I205" s="38"/>
      <c r="J205" s="38" t="str" cm="1">
        <f t="array" ref="J205">IFERROR(_xlfn.SINGLE(INDEX(Data!$A$1:W$816,_xlfn.AGGREGATE(15,6,((Data!$C$1:$C$816=J$6)/(Data!$C$1:$C$816=J$6))*ROW(Data!$C$1:$C$816),ROW(J205)-ROW(J$6)),1)),"")</f>
        <v/>
      </c>
      <c r="K205" s="38"/>
      <c r="L205" s="38" t="str" cm="1">
        <f t="array" ref="L205">IFERROR(_xlfn.SINGLE(INDEX(Data!$A$1:I$816,_xlfn.AGGREGATE(15,6,((Data!$C$1:$C$816=L$6)/(Data!$C$1:$C$816=L$6))*ROW(Data!$C$1:$C$816),ROW(L205)-ROW(L$6)),1)),"")</f>
        <v/>
      </c>
      <c r="M205" s="38"/>
      <c r="N205" s="38" t="str" cm="1">
        <f t="array" ref="N205">IFERROR(_xlfn.SINGLE(INDEX(Data!$A$1:Y$816,_xlfn.AGGREGATE(15,6,((Data!$C$1:$C$816=N$6)/(Data!$C$1:$C$816=N$6))*ROW(Data!$C$1:$C$816),ROW(N205)-ROW(N$6)),1)),"")</f>
        <v/>
      </c>
      <c r="O205" s="38"/>
      <c r="P205" s="38" t="str" cm="1">
        <f t="array" ref="P205">IFERROR(_xlfn.SINGLE(INDEX(Data!$A$1:L$816,_xlfn.AGGREGATE(15,6,((Data!$C$1:$C$816=P$6)/(Data!$C$1:$C$816=P$6))*ROW(Data!$C$1:$C$816),ROW(P205)-ROW(P$6)),1)),"")</f>
        <v/>
      </c>
      <c r="Q205" s="38"/>
      <c r="R205" s="38" t="str" cm="1">
        <f t="array" ref="R205">IFERROR(_xlfn.SINGLE(INDEX(Data!$A$1:M$816,_xlfn.AGGREGATE(15,6,((Data!$C$1:$C$816=R$6)/(Data!$C$1:$C$816=R$6))*ROW(Data!$C$1:$C$816),ROW(R205)-ROW(R$6)),1)),"")</f>
        <v/>
      </c>
      <c r="S205" s="38"/>
      <c r="T205" s="38" t="str" cm="1">
        <f t="array" ref="T205">IFERROR(_xlfn.SINGLE(INDEX(Data!$A$1:O$816,_xlfn.AGGREGATE(15,6,((Data!$C$1:$C$816=T$6)/(Data!$C$1:$C$816=T$6))*ROW(Data!$C$1:$C$816),ROW(T205)-ROW(T$6)),1)),"")</f>
        <v/>
      </c>
      <c r="U205" s="38"/>
      <c r="V205" s="38" t="str" cm="1">
        <f t="array" ref="V205">IFERROR(_xlfn.SINGLE(INDEX(Data!$A$1:Q$816,_xlfn.AGGREGATE(15,6,((Data!$C$1:$C$816=V$6)/(Data!$C$1:$C$816=V$6))*ROW(Data!$C$1:$C$816),ROW(V205)-ROW(V$6)),1)),"")</f>
        <v/>
      </c>
      <c r="W205" s="38"/>
      <c r="X205" s="38" t="str" cm="1">
        <f t="array" ref="X205">IFERROR(_xlfn.SINGLE(INDEX(Data!$A$1:S$816,_xlfn.AGGREGATE(15,6,((Data!$C$1:$C$816=X$6)/(Data!$C$1:$C$816=X$6))*ROW(Data!$C$1:$C$816),ROW(X205)-ROW(X$6)),1)),"")</f>
        <v/>
      </c>
      <c r="Y205" s="38"/>
      <c r="Z205" s="38" t="str" cm="1">
        <f t="array" ref="Z205">IFERROR(_xlfn.SINGLE(INDEX(Data!$A$1:U$816,_xlfn.AGGREGATE(15,6,((Data!$C$1:$C$816=Z$6)/(Data!$C$1:$C$816=Z$6))*ROW(Data!$C$1:$C$816),ROW(Z205)-ROW(Z$6)),1)),"")</f>
        <v/>
      </c>
    </row>
    <row r="206" spans="1:26" x14ac:dyDescent="0.35">
      <c r="A206" s="38"/>
      <c r="B206" s="38" t="str" cm="1">
        <f t="array" ref="B206">IFERROR(_xlfn.SINGLE(INDEX(Data!A$1:$A$816,_xlfn.AGGREGATE(15,6,((Data!$C$1:$C$816=B$6)/(Data!$C$1:$C$816=B$6))*ROW(Data!$C$1:$C$816),ROW(B206)-ROW(B$6)),1)),"")</f>
        <v/>
      </c>
      <c r="C206" s="38"/>
      <c r="D206" s="38" t="str" cm="1">
        <f t="array" ref="D206">IFERROR(_xlfn.SINGLE(INDEX(Data!$A$1:C$816,_xlfn.AGGREGATE(15,6,((Data!$C$1:$C$816=D$6)/(Data!$C$1:$C$816=D$6))*ROW(Data!$C$1:$C$816),ROW(D206)-ROW(D$6)),1)),"")</f>
        <v/>
      </c>
      <c r="E206" s="38"/>
      <c r="F206" s="38" t="str" cm="1">
        <f t="array" ref="F206">IFERROR(_xlfn.SINGLE(INDEX(Data!$A$1:E$816,_xlfn.AGGREGATE(15,6,((Data!$C$1:$C$816=F$6)/(Data!$C$1:$C$816=F$6))*ROW(Data!$C$1:$C$816),ROW(F206)-ROW(F$6)),1)),"")</f>
        <v/>
      </c>
      <c r="G206" s="38"/>
      <c r="H206" s="38" t="str" cm="1">
        <f t="array" ref="H206">IFERROR(_xlfn.SINGLE(INDEX(Data!$A$1:G$816,_xlfn.AGGREGATE(15,6,((Data!$C$1:$C$816=H$6)/(Data!$C$1:$C$816=H$6))*ROW(Data!$C$1:$C$816),ROW(H206)-ROW(H$6)),1)),"")</f>
        <v/>
      </c>
      <c r="I206" s="38"/>
      <c r="J206" s="38" t="str" cm="1">
        <f t="array" ref="J206">IFERROR(_xlfn.SINGLE(INDEX(Data!$A$1:W$816,_xlfn.AGGREGATE(15,6,((Data!$C$1:$C$816=J$6)/(Data!$C$1:$C$816=J$6))*ROW(Data!$C$1:$C$816),ROW(J206)-ROW(J$6)),1)),"")</f>
        <v/>
      </c>
      <c r="K206" s="38"/>
      <c r="L206" s="38" t="str" cm="1">
        <f t="array" ref="L206">IFERROR(_xlfn.SINGLE(INDEX(Data!$A$1:I$816,_xlfn.AGGREGATE(15,6,((Data!$C$1:$C$816=L$6)/(Data!$C$1:$C$816=L$6))*ROW(Data!$C$1:$C$816),ROW(L206)-ROW(L$6)),1)),"")</f>
        <v/>
      </c>
      <c r="M206" s="38"/>
      <c r="N206" s="38" t="str" cm="1">
        <f t="array" ref="N206">IFERROR(_xlfn.SINGLE(INDEX(Data!$A$1:Y$816,_xlfn.AGGREGATE(15,6,((Data!$C$1:$C$816=N$6)/(Data!$C$1:$C$816=N$6))*ROW(Data!$C$1:$C$816),ROW(N206)-ROW(N$6)),1)),"")</f>
        <v/>
      </c>
      <c r="O206" s="38"/>
      <c r="P206" s="38" t="str" cm="1">
        <f t="array" ref="P206">IFERROR(_xlfn.SINGLE(INDEX(Data!$A$1:L$816,_xlfn.AGGREGATE(15,6,((Data!$C$1:$C$816=P$6)/(Data!$C$1:$C$816=P$6))*ROW(Data!$C$1:$C$816),ROW(P206)-ROW(P$6)),1)),"")</f>
        <v/>
      </c>
      <c r="Q206" s="38"/>
      <c r="R206" s="38" t="str" cm="1">
        <f t="array" ref="R206">IFERROR(_xlfn.SINGLE(INDEX(Data!$A$1:M$816,_xlfn.AGGREGATE(15,6,((Data!$C$1:$C$816=R$6)/(Data!$C$1:$C$816=R$6))*ROW(Data!$C$1:$C$816),ROW(R206)-ROW(R$6)),1)),"")</f>
        <v/>
      </c>
      <c r="S206" s="38"/>
      <c r="T206" s="38" t="str" cm="1">
        <f t="array" ref="T206">IFERROR(_xlfn.SINGLE(INDEX(Data!$A$1:O$816,_xlfn.AGGREGATE(15,6,((Data!$C$1:$C$816=T$6)/(Data!$C$1:$C$816=T$6))*ROW(Data!$C$1:$C$816),ROW(T206)-ROW(T$6)),1)),"")</f>
        <v/>
      </c>
      <c r="U206" s="38"/>
      <c r="V206" s="38" t="str" cm="1">
        <f t="array" ref="V206">IFERROR(_xlfn.SINGLE(INDEX(Data!$A$1:Q$816,_xlfn.AGGREGATE(15,6,((Data!$C$1:$C$816=V$6)/(Data!$C$1:$C$816=V$6))*ROW(Data!$C$1:$C$816),ROW(V206)-ROW(V$6)),1)),"")</f>
        <v/>
      </c>
      <c r="W206" s="38"/>
      <c r="X206" s="38" t="str" cm="1">
        <f t="array" ref="X206">IFERROR(_xlfn.SINGLE(INDEX(Data!$A$1:S$816,_xlfn.AGGREGATE(15,6,((Data!$C$1:$C$816=X$6)/(Data!$C$1:$C$816=X$6))*ROW(Data!$C$1:$C$816),ROW(X206)-ROW(X$6)),1)),"")</f>
        <v/>
      </c>
      <c r="Y206" s="38"/>
      <c r="Z206" s="38" t="str" cm="1">
        <f t="array" ref="Z206">IFERROR(_xlfn.SINGLE(INDEX(Data!$A$1:U$816,_xlfn.AGGREGATE(15,6,((Data!$C$1:$C$816=Z$6)/(Data!$C$1:$C$816=Z$6))*ROW(Data!$C$1:$C$816),ROW(Z206)-ROW(Z$6)),1)),"")</f>
        <v/>
      </c>
    </row>
    <row r="207" spans="1:26" x14ac:dyDescent="0.35">
      <c r="A207" s="38"/>
      <c r="B207" s="38" t="str" cm="1">
        <f t="array" ref="B207">IFERROR(_xlfn.SINGLE(INDEX(Data!A$1:$A$816,_xlfn.AGGREGATE(15,6,((Data!$C$1:$C$816=B$6)/(Data!$C$1:$C$816=B$6))*ROW(Data!$C$1:$C$816),ROW(B207)-ROW(B$6)),1)),"")</f>
        <v/>
      </c>
      <c r="C207" s="38"/>
      <c r="D207" s="38" t="str" cm="1">
        <f t="array" ref="D207">IFERROR(_xlfn.SINGLE(INDEX(Data!$A$1:C$816,_xlfn.AGGREGATE(15,6,((Data!$C$1:$C$816=D$6)/(Data!$C$1:$C$816=D$6))*ROW(Data!$C$1:$C$816),ROW(D207)-ROW(D$6)),1)),"")</f>
        <v/>
      </c>
      <c r="E207" s="38"/>
      <c r="F207" s="38" t="str" cm="1">
        <f t="array" ref="F207">IFERROR(_xlfn.SINGLE(INDEX(Data!$A$1:E$816,_xlfn.AGGREGATE(15,6,((Data!$C$1:$C$816=F$6)/(Data!$C$1:$C$816=F$6))*ROW(Data!$C$1:$C$816),ROW(F207)-ROW(F$6)),1)),"")</f>
        <v/>
      </c>
      <c r="G207" s="38"/>
      <c r="H207" s="38" t="str" cm="1">
        <f t="array" ref="H207">IFERROR(_xlfn.SINGLE(INDEX(Data!$A$1:G$816,_xlfn.AGGREGATE(15,6,((Data!$C$1:$C$816=H$6)/(Data!$C$1:$C$816=H$6))*ROW(Data!$C$1:$C$816),ROW(H207)-ROW(H$6)),1)),"")</f>
        <v/>
      </c>
      <c r="I207" s="38"/>
      <c r="J207" s="38" t="str" cm="1">
        <f t="array" ref="J207">IFERROR(_xlfn.SINGLE(INDEX(Data!$A$1:W$816,_xlfn.AGGREGATE(15,6,((Data!$C$1:$C$816=J$6)/(Data!$C$1:$C$816=J$6))*ROW(Data!$C$1:$C$816),ROW(J207)-ROW(J$6)),1)),"")</f>
        <v/>
      </c>
      <c r="K207" s="38"/>
      <c r="L207" s="38" t="str" cm="1">
        <f t="array" ref="L207">IFERROR(_xlfn.SINGLE(INDEX(Data!$A$1:I$816,_xlfn.AGGREGATE(15,6,((Data!$C$1:$C$816=L$6)/(Data!$C$1:$C$816=L$6))*ROW(Data!$C$1:$C$816),ROW(L207)-ROW(L$6)),1)),"")</f>
        <v/>
      </c>
      <c r="M207" s="38"/>
      <c r="N207" s="38" t="str" cm="1">
        <f t="array" ref="N207">IFERROR(_xlfn.SINGLE(INDEX(Data!$A$1:Y$816,_xlfn.AGGREGATE(15,6,((Data!$C$1:$C$816=N$6)/(Data!$C$1:$C$816=N$6))*ROW(Data!$C$1:$C$816),ROW(N207)-ROW(N$6)),1)),"")</f>
        <v/>
      </c>
      <c r="O207" s="38"/>
      <c r="P207" s="38" t="str" cm="1">
        <f t="array" ref="P207">IFERROR(_xlfn.SINGLE(INDEX(Data!$A$1:L$816,_xlfn.AGGREGATE(15,6,((Data!$C$1:$C$816=P$6)/(Data!$C$1:$C$816=P$6))*ROW(Data!$C$1:$C$816),ROW(P207)-ROW(P$6)),1)),"")</f>
        <v/>
      </c>
      <c r="Q207" s="38"/>
      <c r="R207" s="38" t="str" cm="1">
        <f t="array" ref="R207">IFERROR(_xlfn.SINGLE(INDEX(Data!$A$1:M$816,_xlfn.AGGREGATE(15,6,((Data!$C$1:$C$816=R$6)/(Data!$C$1:$C$816=R$6))*ROW(Data!$C$1:$C$816),ROW(R207)-ROW(R$6)),1)),"")</f>
        <v/>
      </c>
      <c r="S207" s="38"/>
      <c r="T207" s="38" t="str" cm="1">
        <f t="array" ref="T207">IFERROR(_xlfn.SINGLE(INDEX(Data!$A$1:O$816,_xlfn.AGGREGATE(15,6,((Data!$C$1:$C$816=T$6)/(Data!$C$1:$C$816=T$6))*ROW(Data!$C$1:$C$816),ROW(T207)-ROW(T$6)),1)),"")</f>
        <v/>
      </c>
      <c r="U207" s="38"/>
      <c r="V207" s="38" t="str" cm="1">
        <f t="array" ref="V207">IFERROR(_xlfn.SINGLE(INDEX(Data!$A$1:Q$816,_xlfn.AGGREGATE(15,6,((Data!$C$1:$C$816=V$6)/(Data!$C$1:$C$816=V$6))*ROW(Data!$C$1:$C$816),ROW(V207)-ROW(V$6)),1)),"")</f>
        <v/>
      </c>
      <c r="W207" s="38"/>
      <c r="X207" s="38" t="str" cm="1">
        <f t="array" ref="X207">IFERROR(_xlfn.SINGLE(INDEX(Data!$A$1:S$816,_xlfn.AGGREGATE(15,6,((Data!$C$1:$C$816=X$6)/(Data!$C$1:$C$816=X$6))*ROW(Data!$C$1:$C$816),ROW(X207)-ROW(X$6)),1)),"")</f>
        <v/>
      </c>
      <c r="Y207" s="38"/>
      <c r="Z207" s="38" t="str" cm="1">
        <f t="array" ref="Z207">IFERROR(_xlfn.SINGLE(INDEX(Data!$A$1:U$816,_xlfn.AGGREGATE(15,6,((Data!$C$1:$C$816=Z$6)/(Data!$C$1:$C$816=Z$6))*ROW(Data!$C$1:$C$816),ROW(Z207)-ROW(Z$6)),1)),"")</f>
        <v/>
      </c>
    </row>
  </sheetData>
  <sortState xmlns:xlrd2="http://schemas.microsoft.com/office/spreadsheetml/2017/richdata2" ref="D7">
    <sortCondition ref="D7"/>
  </sortState>
  <conditionalFormatting sqref="A2:A4">
    <cfRule type="expression" dxfId="98" priority="222">
      <formula>A2=3</formula>
    </cfRule>
    <cfRule type="expression" dxfId="97" priority="223">
      <formula>A2=2</formula>
    </cfRule>
    <cfRule type="expression" dxfId="96" priority="224">
      <formula>A2=1</formula>
    </cfRule>
  </conditionalFormatting>
  <conditionalFormatting sqref="A7:A207">
    <cfRule type="expression" dxfId="95" priority="168" stopIfTrue="1">
      <formula>AND(profile="",A7=3)</formula>
    </cfRule>
    <cfRule type="expression" dxfId="94" priority="1580" stopIfTrue="1">
      <formula>AND(profile="",A7=2)</formula>
    </cfRule>
    <cfRule type="expression" dxfId="93" priority="1581" stopIfTrue="1">
      <formula>AND(profile="",A7=1)</formula>
    </cfRule>
  </conditionalFormatting>
  <conditionalFormatting sqref="F3:F4">
    <cfRule type="expression" dxfId="92" priority="159">
      <formula>OR($F$2="Select",$F$2="")</formula>
    </cfRule>
  </conditionalFormatting>
  <conditionalFormatting sqref="B7:B207">
    <cfRule type="expression" dxfId="91" priority="157">
      <formula>AND($D$2&lt;&gt;"",ISNUMBER(SEARCH("*"&amp;$D$2&amp;"*",B7)))</formula>
    </cfRule>
  </conditionalFormatting>
  <conditionalFormatting sqref="D4">
    <cfRule type="expression" dxfId="90" priority="158">
      <formula>OR($D$2="Select",$D$2="")</formula>
    </cfRule>
  </conditionalFormatting>
  <conditionalFormatting sqref="T1:V1">
    <cfRule type="expression" dxfId="89" priority="108">
      <formula>profile&lt;&gt;""</formula>
    </cfRule>
  </conditionalFormatting>
  <conditionalFormatting sqref="Y7:Y207 W7:W207 U7:U207 S7:S207 Q7:Q207 O7:O207 M7:M207 K7:K207 I7:I207 G7:G207 E7:E207 C7:C207">
    <cfRule type="expression" dxfId="88" priority="4" stopIfTrue="1">
      <formula>AND(profile="",C7=3)</formula>
    </cfRule>
    <cfRule type="expression" dxfId="87" priority="5" stopIfTrue="1">
      <formula>AND(profile="",C7=2)</formula>
    </cfRule>
    <cfRule type="expression" dxfId="86" priority="6" stopIfTrue="1">
      <formula>AND(profile="",C7=1)</formula>
    </cfRule>
  </conditionalFormatting>
  <conditionalFormatting sqref="Z7:Z207 X7:X207 V7:V207 T7:T207 R7:R207 P7:P207 N7:N207 L7:L207 J7:J207 H7:H207 F7:F207 D7:D207">
    <cfRule type="expression" dxfId="85"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427</v>
      </c>
      <c r="F1" s="137" t="str">
        <f>IF(profile="","No profile loaded",profile)</f>
        <v>No profile loaded</v>
      </c>
      <c r="G1" s="116" t="str">
        <f ca="1">Profiles!D4</f>
        <v/>
      </c>
      <c r="R1" s="37"/>
      <c r="S1" s="37"/>
      <c r="T1" s="37"/>
    </row>
    <row r="2" spans="1:23" x14ac:dyDescent="0.35">
      <c r="E2" s="99" t="s">
        <v>428</v>
      </c>
      <c r="F2" s="139" t="str">
        <f>marker_pick</f>
        <v>3 - Mild Interest</v>
      </c>
      <c r="G2" s="114" t="str">
        <f ca="1">COUNTIFS(Data!D:D,1)&amp;" marked"</f>
        <v>18 marked</v>
      </c>
      <c r="R2" s="37"/>
      <c r="S2" s="61"/>
      <c r="T2" s="61"/>
    </row>
    <row r="3" spans="1:23" x14ac:dyDescent="0.35">
      <c r="E3" s="99" t="s">
        <v>371</v>
      </c>
      <c r="F3" s="141" t="str">
        <f>IF(price_limit&gt;0,price_limit,"No Limit")</f>
        <v>No Limit</v>
      </c>
      <c r="G3" s="92" t="str">
        <f>IF(ISNUMBER(price_limit),COUNTIF(WhatIf!W:W,"&gt;"&amp;price_limit)&amp;" exclusions","")</f>
        <v/>
      </c>
    </row>
    <row r="4" spans="1:23" x14ac:dyDescent="0.35">
      <c r="E4" s="99" t="s">
        <v>455</v>
      </c>
      <c r="F4" s="138" t="str">
        <f>IF(price_weight_used&lt;&gt;50,price_weight_used,"Price &amp; Networks - Equal Weighting")</f>
        <v>Price &amp; Networks - Equal Weighting</v>
      </c>
      <c r="G4" s="140"/>
      <c r="R4" s="37" t="s">
        <v>753</v>
      </c>
      <c r="S4" s="61"/>
      <c r="T4" s="61" t="s">
        <v>754</v>
      </c>
      <c r="V4" s="58" t="s">
        <v>755</v>
      </c>
    </row>
    <row r="5" spans="1:23" x14ac:dyDescent="0.35">
      <c r="R5" s="37" t="s">
        <v>756</v>
      </c>
      <c r="S5" s="61" t="s">
        <v>759</v>
      </c>
      <c r="T5" s="61" t="s">
        <v>756</v>
      </c>
      <c r="U5" s="58" t="s">
        <v>759</v>
      </c>
      <c r="V5" s="58" t="s">
        <v>756</v>
      </c>
      <c r="W5" s="58" t="s">
        <v>759</v>
      </c>
    </row>
    <row r="6" spans="1:23" s="170" customFormat="1" ht="36" x14ac:dyDescent="0.35">
      <c r="C6" s="151" t="str">
        <f ca="1">Analysis!C18</f>
        <v>(#1) Hulu with Live TV by itself (+2 Add-Ons) [%100 of marked] for $88</v>
      </c>
      <c r="D6" s="151" t="str">
        <f ca="1">Analysis!D18</f>
        <v>(#2) YouTube TV with (+1 Add-Ons) / Philo (+0 Add-Ons)  [%100 of marked] for $100</v>
      </c>
      <c r="E6" s="151" t="str">
        <f ca="1">Analysis!E18</f>
        <v>(#3) YouTube TV by itself (+1 Add-Ons) [%89 of marked] for $75</v>
      </c>
      <c r="F6" s="1"/>
      <c r="G6" s="1"/>
      <c r="H6" s="1"/>
      <c r="I6" s="1"/>
      <c r="J6" s="1"/>
      <c r="K6" s="1"/>
      <c r="L6" s="1"/>
      <c r="M6" s="1"/>
      <c r="N6" s="1"/>
      <c r="O6" s="1"/>
      <c r="P6" s="1"/>
      <c r="Q6" s="1" t="s">
        <v>751</v>
      </c>
      <c r="R6" s="172" t="str">
        <f ca="1">Analysis!C7</f>
        <v>Hulu with Live TV</v>
      </c>
      <c r="S6" s="172" t="str">
        <f ca="1">Analysis!C10</f>
        <v/>
      </c>
      <c r="T6" s="172" t="str">
        <f ca="1">Analysis!D7</f>
        <v>YouTube TV</v>
      </c>
      <c r="U6" s="172" t="str">
        <f ca="1">Analysis!D10</f>
        <v>Philo</v>
      </c>
      <c r="V6" s="172" t="str">
        <f ca="1">Analysis!E7</f>
        <v>YouTube TV</v>
      </c>
      <c r="W6" s="172" t="str">
        <f ca="1">Analysis!E10</f>
        <v/>
      </c>
    </row>
    <row r="7" spans="1:23" s="170" customFormat="1" ht="24.5" x14ac:dyDescent="0.35">
      <c r="B7" s="58"/>
      <c r="C7" s="169" t="str">
        <f ca="1">IF(R6="","",R6)&amp;IF(R7="",""," + "&amp;R7)</f>
        <v>Hulu with Live TV + Cinemax,Entertainment</v>
      </c>
      <c r="D7" s="169" t="str">
        <f ca="1">IF(T6="","",T6)&amp;IF(T7="",""," + "&amp;T7)</f>
        <v>YouTube TV + Cinemax</v>
      </c>
      <c r="E7" s="169" t="str">
        <f ca="1">IF(V6="","",V6)&amp;IF(V7="",""," + "&amp;V7)</f>
        <v>YouTube TV + Cinemax</v>
      </c>
      <c r="F7" s="173" t="s">
        <v>848</v>
      </c>
      <c r="G7" s="1"/>
      <c r="H7" s="1"/>
      <c r="I7" s="1"/>
      <c r="J7" s="1"/>
      <c r="K7" s="1"/>
      <c r="L7" s="1"/>
      <c r="M7" s="1"/>
      <c r="N7" s="1"/>
      <c r="O7" s="1"/>
      <c r="P7" s="1"/>
      <c r="Q7" s="1" t="s">
        <v>752</v>
      </c>
      <c r="R7" s="172" t="str">
        <f ca="1">Analysis!C9</f>
        <v>Cinemax,Entertainment</v>
      </c>
      <c r="S7" s="172" t="str">
        <f ca="1">Analysis!C12</f>
        <v/>
      </c>
      <c r="T7" s="172" t="str">
        <f ca="1">Analysis!D9</f>
        <v>Cinemax</v>
      </c>
      <c r="U7" s="172" t="str">
        <f ca="1">Analysis!D12</f>
        <v/>
      </c>
      <c r="V7" s="172" t="str">
        <f ca="1">Analysis!E9</f>
        <v>Cinemax</v>
      </c>
      <c r="W7" s="172" t="str">
        <f ca="1">Analysis!E12</f>
        <v/>
      </c>
    </row>
    <row r="8" spans="1:23" s="170" customFormat="1" ht="24.5" x14ac:dyDescent="0.35">
      <c r="B8" s="171" t="s">
        <v>311</v>
      </c>
      <c r="C8" s="168" t="str">
        <f ca="1">IF(S6="","",S6)&amp;IF(S7="",""," + "&amp;S7)</f>
        <v/>
      </c>
      <c r="D8" s="168" t="str">
        <f ca="1">IF(U6="","",U6)&amp;IF(U7="",""," + "&amp;U7)</f>
        <v>Philo</v>
      </c>
      <c r="E8" s="168" t="str">
        <f ca="1">IF(W6="","",W6)&amp;IF(W7="",""," + "&amp;W7)</f>
        <v/>
      </c>
      <c r="F8" s="174" t="s">
        <v>847</v>
      </c>
      <c r="G8" s="1"/>
      <c r="H8" s="1"/>
      <c r="I8" s="1"/>
      <c r="J8" s="1"/>
      <c r="K8" s="1"/>
      <c r="L8" s="1"/>
      <c r="M8" s="1"/>
      <c r="N8" s="1"/>
      <c r="O8" s="1"/>
      <c r="P8" s="1"/>
      <c r="Q8" s="1"/>
      <c r="R8" s="172"/>
      <c r="S8" s="172"/>
      <c r="T8" s="172"/>
      <c r="U8" s="172"/>
      <c r="V8" s="172"/>
      <c r="W8" s="172"/>
    </row>
    <row r="9" spans="1:23" x14ac:dyDescent="0.35">
      <c r="A9" s="38">
        <f ca="1">IF(B9="","",IF(INDEX(Data!$CA:$CA,MATCH(B9,Data!$A:$A,0),1)=0,"",INDEX(Data!$CA:$CA,MATCH(B9,Data!$A:$A,0),1)))</f>
        <v>1</v>
      </c>
      <c r="B9" s="136" t="str" cm="1">
        <f t="array" aca="1" ref="B9" ca="1">IFERROR(_xlfn.SINGLE(INDEX(Data!A$1:$A$818,_xlfn.AGGREGATE(15,6,((Data!$D$1:$D$818=1)/(Data!$D$1:$D$818=1))*ROW(Data!$D$1:$D$818),ROW(B9)-ROW(B$8)),1)),"")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IFERROR(_xlfn.SINGLE(INDEX(Data!A$1:$A$818,_xlfn.AGGREGATE(15,6,((Data!$D$1:$D$818=1)/(Data!$D$1:$D$818=1))*ROW(Data!$D$1:$D$818),ROW(B10)-ROW(B$8)),1)),"")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IFERROR(_xlfn.SINGLE(INDEX(Data!A$1:$A$818,_xlfn.AGGREGATE(15,6,((Data!$D$1:$D$818=1)/(Data!$D$1:$D$818=1))*ROW(Data!$D$1:$D$818),ROW(B11)-ROW(B$8)),1)),"")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IFERROR(_xlfn.SINGLE(INDEX(Data!A$1:$A$818,_xlfn.AGGREGATE(15,6,((Data!$D$1:$D$818=1)/(Data!$D$1:$D$818=1))*ROW(Data!$D$1:$D$818),ROW(B12)-ROW(B$8)),1)),"")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IFERROR(_xlfn.SINGLE(INDEX(Data!A$1:$A$818,_xlfn.AGGREGATE(15,6,((Data!$D$1:$D$818=1)/(Data!$D$1:$D$818=1))*ROW(Data!$D$1:$D$818),ROW(B13)-ROW(B$8)),1)),"")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IFERROR(_xlfn.SINGLE(INDEX(Data!A$1:$A$818,_xlfn.AGGREGATE(15,6,((Data!$D$1:$D$818=1)/(Data!$D$1:$D$818=1))*ROW(Data!$D$1:$D$818),ROW(B14)-ROW(B$8)),1)),"")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IFERROR(_xlfn.SINGLE(INDEX(Data!A$1:$A$818,_xlfn.AGGREGATE(15,6,((Data!$D$1:$D$818=1)/(Data!$D$1:$D$818=1))*ROW(Data!$D$1:$D$818),ROW(B15)-ROW(B$8)),1)),"")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IFERROR(_xlfn.SINGLE(INDEX(Data!A$1:$A$818,_xlfn.AGGREGATE(15,6,((Data!$D$1:$D$818=1)/(Data!$D$1:$D$818=1))*ROW(Data!$D$1:$D$818),ROW(B16)-ROW(B$8)),1)),"")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IFERROR(_xlfn.SINGLE(INDEX(Data!A$1:$A$818,_xlfn.AGGREGATE(15,6,((Data!$D$1:$D$818=1)/(Data!$D$1:$D$818=1))*ROW(Data!$D$1:$D$818),ROW(B17)-ROW(B$8)),1)),"")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IFERROR(_xlfn.SINGLE(INDEX(Data!A$1:$A$818,_xlfn.AGGREGATE(15,6,((Data!$D$1:$D$818=1)/(Data!$D$1:$D$818=1))*ROW(Data!$D$1:$D$818),ROW(B18)-ROW(B$8)),1)),"")</f>
        <v>Cinemax</v>
      </c>
      <c r="C18" s="136" t="str">
        <f t="shared" ca="1" si="0"/>
        <v>Hulu with Live TV - Cinemax</v>
      </c>
      <c r="D18" s="136" t="str">
        <f t="shared" ca="1" si="1"/>
        <v>YouTube TV - Cinemax</v>
      </c>
      <c r="E18" s="136" t="str">
        <f t="shared" ca="1" si="2"/>
        <v>YouTube TV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IFERROR(_xlfn.SINGLE(INDEX(Data!A$1:$A$818,_xlfn.AGGREGATE(15,6,((Data!$D$1:$D$818=1)/(Data!$D$1:$D$818=1))*ROW(Data!$D$1:$D$818),ROW(B19)-ROW(B$8)),1)),"")</f>
        <v>CMT</v>
      </c>
      <c r="C19" s="136" t="str">
        <f t="shared" ca="1" si="0"/>
        <v>Hulu with Live TV</v>
      </c>
      <c r="D19" s="136" t="str">
        <f t="shared" ca="1" si="1"/>
        <v>YouTube TV</v>
      </c>
      <c r="E19" s="136" t="str">
        <f t="shared" ca="1" si="2"/>
        <v>YouTube TV</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Yes</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IFERROR(_xlfn.SINGLE(INDEX(Data!A$1:$A$818,_xlfn.AGGREGATE(15,6,((Data!$D$1:$D$818=1)/(Data!$D$1:$D$818=1))*ROW(Data!$D$1:$D$818),ROW(B20)-ROW(B$8)),1)),"")</f>
        <v>CNBC</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IFERROR(_xlfn.SINGLE(INDEX(Data!A$1:$A$818,_xlfn.AGGREGATE(15,6,((Data!$D$1:$D$818=1)/(Data!$D$1:$D$818=1))*ROW(Data!$D$1:$D$818),ROW(B21)-ROW(B$8)),1)),"")</f>
        <v>Cooking Channel</v>
      </c>
      <c r="C21" s="136" t="str">
        <f t="shared" ca="1" si="0"/>
        <v>Hulu with Live TV - Entertainment</v>
      </c>
      <c r="D21" s="136" t="str">
        <f t="shared" ca="1" si="1"/>
        <v>Philo</v>
      </c>
      <c r="E21" s="136" t="str">
        <f t="shared" ca="1" si="2"/>
        <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IFERROR(_xlfn.SINGLE(INDEX(Data!A$1:$A$818,_xlfn.AGGREGATE(15,6,((Data!$D$1:$D$818=1)/(Data!$D$1:$D$818=1))*ROW(Data!$D$1:$D$818),ROW(B22)-ROW(B$8)),1)),"")</f>
        <v>Disney Channel</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IFERROR(_xlfn.SINGLE(INDEX(Data!A$1:$A$818,_xlfn.AGGREGATE(15,6,((Data!$D$1:$D$818=1)/(Data!$D$1:$D$818=1))*ROW(Data!$D$1:$D$818),ROW(B23)-ROW(B$8)),1)),"")</f>
        <v>ESPN</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IFERROR(_xlfn.SINGLE(INDEX(Data!A$1:$A$818,_xlfn.AGGREGATE(15,6,((Data!$D$1:$D$818=1)/(Data!$D$1:$D$818=1))*ROW(Data!$D$1:$D$818),ROW(B24)-ROW(B$8)),1)),"")</f>
        <v>FOX</v>
      </c>
      <c r="C24" s="136" t="str">
        <f t="shared" ca="1" si="0"/>
        <v>Hulu with Live TV</v>
      </c>
      <c r="D24" s="136" t="str">
        <f t="shared" ca="1" si="1"/>
        <v>YouTube TV</v>
      </c>
      <c r="E24" s="136" t="str">
        <f t="shared" ca="1" si="2"/>
        <v>YouTube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IFERROR(_xlfn.SINGLE(INDEX(Data!A$1:$A$818,_xlfn.AGGREGATE(15,6,((Data!$D$1:$D$818=1)/(Data!$D$1:$D$818=1))*ROW(Data!$D$1:$D$818),ROW(B25)-ROW(B$8)),1)),"")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IFERROR(_xlfn.SINGLE(INDEX(Data!A$1:$A$818,_xlfn.AGGREGATE(15,6,((Data!$D$1:$D$818=1)/(Data!$D$1:$D$818=1))*ROW(Data!$D$1:$D$818),ROW(B26)-ROW(B$8)),1)),"")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IFERROR(_xlfn.SINGLE(INDEX(Data!A$1:$A$818,_xlfn.AGGREGATE(15,6,((Data!$D$1:$D$818=1)/(Data!$D$1:$D$818=1))*ROW(Data!$D$1:$D$818),ROW(B27)-ROW(B$8)),1)),"")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IFERROR(_xlfn.SINGLE(INDEX(Data!A$1:$A$818,_xlfn.AGGREGATE(15,6,((Data!$D$1:$D$818=1)/(Data!$D$1:$D$818=1))*ROW(Data!$D$1:$D$818),ROW(B28)-ROW(B$8)),1)),"")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IFERROR(_xlfn.SINGLE(INDEX(Data!A$1:$A$818,_xlfn.AGGREGATE(15,6,((Data!$D$1:$D$818=1)/(Data!$D$1:$D$818=1))*ROW(Data!$D$1:$D$818),ROW(B29)-ROW(B$8)),1)),"")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IFERROR(_xlfn.SINGLE(INDEX(Data!A$1:$A$818,_xlfn.AGGREGATE(15,6,((Data!$D$1:$D$818=1)/(Data!$D$1:$D$818=1))*ROW(Data!$D$1:$D$818),ROW(B30)-ROW(B$8)),1)),"")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IFERROR(_xlfn.SINGLE(INDEX(Data!A$1:$A$818,_xlfn.AGGREGATE(15,6,((Data!$D$1:$D$818=1)/(Data!$D$1:$D$818=1))*ROW(Data!$D$1:$D$818),ROW(B31)-ROW(B$8)),1)),"")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IFERROR(_xlfn.SINGLE(INDEX(Data!A$1:$A$818,_xlfn.AGGREGATE(15,6,((Data!$D$1:$D$818=1)/(Data!$D$1:$D$818=1))*ROW(Data!$D$1:$D$818),ROW(B32)-ROW(B$8)),1)),"")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IFERROR(_xlfn.SINGLE(INDEX(Data!A$1:$A$818,_xlfn.AGGREGATE(15,6,((Data!$D$1:$D$818=1)/(Data!$D$1:$D$818=1))*ROW(Data!$D$1:$D$818),ROW(B33)-ROW(B$8)),1)),"")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IFERROR(_xlfn.SINGLE(INDEX(Data!A$1:$A$818,_xlfn.AGGREGATE(15,6,((Data!$D$1:$D$818=1)/(Data!$D$1:$D$818=1))*ROW(Data!$D$1:$D$818),ROW(B34)-ROW(B$8)),1)),"")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IFERROR(_xlfn.SINGLE(INDEX(Data!A$1:$A$818,_xlfn.AGGREGATE(15,6,((Data!$D$1:$D$818=1)/(Data!$D$1:$D$818=1))*ROW(Data!$D$1:$D$818),ROW(B35)-ROW(B$8)),1)),"")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IFERROR(_xlfn.SINGLE(INDEX(Data!A$1:$A$818,_xlfn.AGGREGATE(15,6,((Data!$D$1:$D$818=1)/(Data!$D$1:$D$818=1))*ROW(Data!$D$1:$D$818),ROW(B36)-ROW(B$8)),1)),"")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IFERROR(_xlfn.SINGLE(INDEX(Data!A$1:$A$818,_xlfn.AGGREGATE(15,6,((Data!$D$1:$D$818=1)/(Data!$D$1:$D$818=1))*ROW(Data!$D$1:$D$818),ROW(B37)-ROW(B$8)),1)),"")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IFERROR(_xlfn.SINGLE(INDEX(Data!A$1:$A$818,_xlfn.AGGREGATE(15,6,((Data!$D$1:$D$818=1)/(Data!$D$1:$D$818=1))*ROW(Data!$D$1:$D$818),ROW(B38)-ROW(B$8)),1)),"")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IFERROR(_xlfn.SINGLE(INDEX(Data!A$1:$A$818,_xlfn.AGGREGATE(15,6,((Data!$D$1:$D$818=1)/(Data!$D$1:$D$818=1))*ROW(Data!$D$1:$D$818),ROW(B39)-ROW(B$8)),1)),"")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IFERROR(_xlfn.SINGLE(INDEX(Data!A$1:$A$818,_xlfn.AGGREGATE(15,6,((Data!$D$1:$D$818=1)/(Data!$D$1:$D$818=1))*ROW(Data!$D$1:$D$818),ROW(B40)-ROW(B$8)),1)),"")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IFERROR(_xlfn.SINGLE(INDEX(Data!A$1:$A$818,_xlfn.AGGREGATE(15,6,((Data!$D$1:$D$818=1)/(Data!$D$1:$D$818=1))*ROW(Data!$D$1:$D$818),ROW(B41)-ROW(B$8)),1)),"")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IFERROR(_xlfn.SINGLE(INDEX(Data!A$1:$A$818,_xlfn.AGGREGATE(15,6,((Data!$D$1:$D$818=1)/(Data!$D$1:$D$818=1))*ROW(Data!$D$1:$D$818),ROW(B42)-ROW(B$8)),1)),"")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IFERROR(_xlfn.SINGLE(INDEX(Data!A$1:$A$818,_xlfn.AGGREGATE(15,6,((Data!$D$1:$D$818=1)/(Data!$D$1:$D$818=1))*ROW(Data!$D$1:$D$818),ROW(B43)-ROW(B$8)),1)),"")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IFERROR(_xlfn.SINGLE(INDEX(Data!A$1:$A$818,_xlfn.AGGREGATE(15,6,((Data!$D$1:$D$818=1)/(Data!$D$1:$D$818=1))*ROW(Data!$D$1:$D$818),ROW(B44)-ROW(B$8)),1)),"")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IFERROR(_xlfn.SINGLE(INDEX(Data!A$1:$A$818,_xlfn.AGGREGATE(15,6,((Data!$D$1:$D$818=1)/(Data!$D$1:$D$818=1))*ROW(Data!$D$1:$D$818),ROW(B45)-ROW(B$8)),1)),"")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IFERROR(_xlfn.SINGLE(INDEX(Data!A$1:$A$818,_xlfn.AGGREGATE(15,6,((Data!$D$1:$D$818=1)/(Data!$D$1:$D$818=1))*ROW(Data!$D$1:$D$818),ROW(B46)-ROW(B$8)),1)),"")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IFERROR(_xlfn.SINGLE(INDEX(Data!A$1:$A$818,_xlfn.AGGREGATE(15,6,((Data!$D$1:$D$818=1)/(Data!$D$1:$D$818=1))*ROW(Data!$D$1:$D$818),ROW(B47)-ROW(B$8)),1)),"")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IFERROR(_xlfn.SINGLE(INDEX(Data!A$1:$A$818,_xlfn.AGGREGATE(15,6,((Data!$D$1:$D$818=1)/(Data!$D$1:$D$818=1))*ROW(Data!$D$1:$D$818),ROW(B48)-ROW(B$8)),1)),"")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IFERROR(_xlfn.SINGLE(INDEX(Data!A$1:$A$818,_xlfn.AGGREGATE(15,6,((Data!$D$1:$D$818=1)/(Data!$D$1:$D$818=1))*ROW(Data!$D$1:$D$818),ROW(B49)-ROW(B$8)),1)),"")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IFERROR(_xlfn.SINGLE(INDEX(Data!A$1:$A$818,_xlfn.AGGREGATE(15,6,((Data!$D$1:$D$818=1)/(Data!$D$1:$D$818=1))*ROW(Data!$D$1:$D$818),ROW(B50)-ROW(B$8)),1)),"")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IFERROR(_xlfn.SINGLE(INDEX(Data!A$1:$A$818,_xlfn.AGGREGATE(15,6,((Data!$D$1:$D$818=1)/(Data!$D$1:$D$818=1))*ROW(Data!$D$1:$D$818),ROW(B51)-ROW(B$8)),1)),"")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IFERROR(_xlfn.SINGLE(INDEX(Data!A$1:$A$818,_xlfn.AGGREGATE(15,6,((Data!$D$1:$D$818=1)/(Data!$D$1:$D$818=1))*ROW(Data!$D$1:$D$818),ROW(B52)-ROW(B$8)),1)),"")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IFERROR(_xlfn.SINGLE(INDEX(Data!A$1:$A$818,_xlfn.AGGREGATE(15,6,((Data!$D$1:$D$818=1)/(Data!$D$1:$D$818=1))*ROW(Data!$D$1:$D$818),ROW(B53)-ROW(B$8)),1)),"")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IFERROR(_xlfn.SINGLE(INDEX(Data!A$1:$A$818,_xlfn.AGGREGATE(15,6,((Data!$D$1:$D$818=1)/(Data!$D$1:$D$818=1))*ROW(Data!$D$1:$D$818),ROW(B54)-ROW(B$8)),1)),"")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IFERROR(_xlfn.SINGLE(INDEX(Data!A$1:$A$818,_xlfn.AGGREGATE(15,6,((Data!$D$1:$D$818=1)/(Data!$D$1:$D$818=1))*ROW(Data!$D$1:$D$818),ROW(B55)-ROW(B$8)),1)),"")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IFERROR(_xlfn.SINGLE(INDEX(Data!A$1:$A$818,_xlfn.AGGREGATE(15,6,((Data!$D$1:$D$818=1)/(Data!$D$1:$D$818=1))*ROW(Data!$D$1:$D$818),ROW(B56)-ROW(B$8)),1)),"")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IFERROR(_xlfn.SINGLE(INDEX(Data!A$1:$A$818,_xlfn.AGGREGATE(15,6,((Data!$D$1:$D$818=1)/(Data!$D$1:$D$818=1))*ROW(Data!$D$1:$D$818),ROW(B57)-ROW(B$8)),1)),"")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IFERROR(_xlfn.SINGLE(INDEX(Data!A$1:$A$818,_xlfn.AGGREGATE(15,6,((Data!$D$1:$D$818=1)/(Data!$D$1:$D$818=1))*ROW(Data!$D$1:$D$818),ROW(B58)-ROW(B$8)),1)),"")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IFERROR(_xlfn.SINGLE(INDEX(Data!A$1:$A$818,_xlfn.AGGREGATE(15,6,((Data!$D$1:$D$818=1)/(Data!$D$1:$D$818=1))*ROW(Data!$D$1:$D$818),ROW(B59)-ROW(B$8)),1)),"")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IFERROR(_xlfn.SINGLE(INDEX(Data!A$1:$A$818,_xlfn.AGGREGATE(15,6,((Data!$D$1:$D$818=1)/(Data!$D$1:$D$818=1))*ROW(Data!$D$1:$D$818),ROW(B60)-ROW(B$8)),1)),"")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IFERROR(_xlfn.SINGLE(INDEX(Data!A$1:$A$818,_xlfn.AGGREGATE(15,6,((Data!$D$1:$D$818=1)/(Data!$D$1:$D$818=1))*ROW(Data!$D$1:$D$818),ROW(B61)-ROW(B$8)),1)),"")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IFERROR(_xlfn.SINGLE(INDEX(Data!A$1:$A$818,_xlfn.AGGREGATE(15,6,((Data!$D$1:$D$818=1)/(Data!$D$1:$D$818=1))*ROW(Data!$D$1:$D$818),ROW(B62)-ROW(B$8)),1)),"")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IFERROR(_xlfn.SINGLE(INDEX(Data!A$1:$A$818,_xlfn.AGGREGATE(15,6,((Data!$D$1:$D$818=1)/(Data!$D$1:$D$818=1))*ROW(Data!$D$1:$D$818),ROW(B63)-ROW(B$8)),1)),"")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IFERROR(_xlfn.SINGLE(INDEX(Data!A$1:$A$818,_xlfn.AGGREGATE(15,6,((Data!$D$1:$D$818=1)/(Data!$D$1:$D$818=1))*ROW(Data!$D$1:$D$818),ROW(B64)-ROW(B$8)),1)),"")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IFERROR(_xlfn.SINGLE(INDEX(Data!A$1:$A$818,_xlfn.AGGREGATE(15,6,((Data!$D$1:$D$818=1)/(Data!$D$1:$D$818=1))*ROW(Data!$D$1:$D$818),ROW(B65)-ROW(B$8)),1)),"")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IFERROR(_xlfn.SINGLE(INDEX(Data!A$1:$A$818,_xlfn.AGGREGATE(15,6,((Data!$D$1:$D$818=1)/(Data!$D$1:$D$818=1))*ROW(Data!$D$1:$D$818),ROW(B66)-ROW(B$8)),1)),"")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IFERROR(_xlfn.SINGLE(INDEX(Data!A$1:$A$818,_xlfn.AGGREGATE(15,6,((Data!$D$1:$D$818=1)/(Data!$D$1:$D$818=1))*ROW(Data!$D$1:$D$818),ROW(B67)-ROW(B$8)),1)),"")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IFERROR(_xlfn.SINGLE(INDEX(Data!A$1:$A$818,_xlfn.AGGREGATE(15,6,((Data!$D$1:$D$818=1)/(Data!$D$1:$D$818=1))*ROW(Data!$D$1:$D$818),ROW(B68)-ROW(B$8)),1)),"")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IFERROR(_xlfn.SINGLE(INDEX(Data!A$1:$A$818,_xlfn.AGGREGATE(15,6,((Data!$D$1:$D$818=1)/(Data!$D$1:$D$818=1))*ROW(Data!$D$1:$D$818),ROW(B69)-ROW(B$8)),1)),"")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IFERROR(_xlfn.SINGLE(INDEX(Data!A$1:$A$818,_xlfn.AGGREGATE(15,6,((Data!$D$1:$D$818=1)/(Data!$D$1:$D$818=1))*ROW(Data!$D$1:$D$818),ROW(B70)-ROW(B$8)),1)),"")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IFERROR(_xlfn.SINGLE(INDEX(Data!A$1:$A$818,_xlfn.AGGREGATE(15,6,((Data!$D$1:$D$818=1)/(Data!$D$1:$D$818=1))*ROW(Data!$D$1:$D$818),ROW(B71)-ROW(B$8)),1)),"")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IFERROR(_xlfn.SINGLE(INDEX(Data!A$1:$A$818,_xlfn.AGGREGATE(15,6,((Data!$D$1:$D$818=1)/(Data!$D$1:$D$818=1))*ROW(Data!$D$1:$D$818),ROW(B72)-ROW(B$8)),1)),"")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IFERROR(_xlfn.SINGLE(INDEX(Data!A$1:$A$818,_xlfn.AGGREGATE(15,6,((Data!$D$1:$D$818=1)/(Data!$D$1:$D$818=1))*ROW(Data!$D$1:$D$818),ROW(B73)-ROW(B$8)),1)),"")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IFERROR(_xlfn.SINGLE(INDEX(Data!A$1:$A$818,_xlfn.AGGREGATE(15,6,((Data!$D$1:$D$818=1)/(Data!$D$1:$D$818=1))*ROW(Data!$D$1:$D$818),ROW(B74)-ROW(B$8)),1)),"")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IFERROR(_xlfn.SINGLE(INDEX(Data!A$1:$A$818,_xlfn.AGGREGATE(15,6,((Data!$D$1:$D$818=1)/(Data!$D$1:$D$818=1))*ROW(Data!$D$1:$D$818),ROW(B75)-ROW(B$8)),1)),"")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IFERROR(_xlfn.SINGLE(INDEX(Data!A$1:$A$818,_xlfn.AGGREGATE(15,6,((Data!$D$1:$D$818=1)/(Data!$D$1:$D$818=1))*ROW(Data!$D$1:$D$818),ROW(B76)-ROW(B$8)),1)),"")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IFERROR(_xlfn.SINGLE(INDEX(Data!A$1:$A$818,_xlfn.AGGREGATE(15,6,((Data!$D$1:$D$818=1)/(Data!$D$1:$D$818=1))*ROW(Data!$D$1:$D$818),ROW(B77)-ROW(B$8)),1)),"")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IFERROR(_xlfn.SINGLE(INDEX(Data!A$1:$A$818,_xlfn.AGGREGATE(15,6,((Data!$D$1:$D$818=1)/(Data!$D$1:$D$818=1))*ROW(Data!$D$1:$D$818),ROW(B78)-ROW(B$8)),1)),"")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IFERROR(_xlfn.SINGLE(INDEX(Data!A$1:$A$818,_xlfn.AGGREGATE(15,6,((Data!$D$1:$D$818=1)/(Data!$D$1:$D$818=1))*ROW(Data!$D$1:$D$818),ROW(B79)-ROW(B$8)),1)),"")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IFERROR(_xlfn.SINGLE(INDEX(Data!A$1:$A$818,_xlfn.AGGREGATE(15,6,((Data!$D$1:$D$818=1)/(Data!$D$1:$D$818=1))*ROW(Data!$D$1:$D$818),ROW(B80)-ROW(B$8)),1)),"")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IFERROR(_xlfn.SINGLE(INDEX(Data!A$1:$A$818,_xlfn.AGGREGATE(15,6,((Data!$D$1:$D$818=1)/(Data!$D$1:$D$818=1))*ROW(Data!$D$1:$D$818),ROW(B81)-ROW(B$8)),1)),"")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IFERROR(_xlfn.SINGLE(INDEX(Data!A$1:$A$818,_xlfn.AGGREGATE(15,6,((Data!$D$1:$D$818=1)/(Data!$D$1:$D$818=1))*ROW(Data!$D$1:$D$818),ROW(B82)-ROW(B$8)),1)),"")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IFERROR(_xlfn.SINGLE(INDEX(Data!A$1:$A$818,_xlfn.AGGREGATE(15,6,((Data!$D$1:$D$818=1)/(Data!$D$1:$D$818=1))*ROW(Data!$D$1:$D$818),ROW(B83)-ROW(B$8)),1)),"")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IFERROR(_xlfn.SINGLE(INDEX(Data!A$1:$A$818,_xlfn.AGGREGATE(15,6,((Data!$D$1:$D$818=1)/(Data!$D$1:$D$818=1))*ROW(Data!$D$1:$D$818),ROW(B84)-ROW(B$8)),1)),"")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IFERROR(_xlfn.SINGLE(INDEX(Data!A$1:$A$818,_xlfn.AGGREGATE(15,6,((Data!$D$1:$D$818=1)/(Data!$D$1:$D$818=1))*ROW(Data!$D$1:$D$818),ROW(B85)-ROW(B$8)),1)),"")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IFERROR(_xlfn.SINGLE(INDEX(Data!A$1:$A$818,_xlfn.AGGREGATE(15,6,((Data!$D$1:$D$818=1)/(Data!$D$1:$D$818=1))*ROW(Data!$D$1:$D$818),ROW(B86)-ROW(B$8)),1)),"")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IFERROR(_xlfn.SINGLE(INDEX(Data!A$1:$A$818,_xlfn.AGGREGATE(15,6,((Data!$D$1:$D$818=1)/(Data!$D$1:$D$818=1))*ROW(Data!$D$1:$D$818),ROW(B87)-ROW(B$8)),1)),"")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IFERROR(_xlfn.SINGLE(INDEX(Data!A$1:$A$818,_xlfn.AGGREGATE(15,6,((Data!$D$1:$D$818=1)/(Data!$D$1:$D$818=1))*ROW(Data!$D$1:$D$818),ROW(B88)-ROW(B$8)),1)),"")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IFERROR(_xlfn.SINGLE(INDEX(Data!A$1:$A$818,_xlfn.AGGREGATE(15,6,((Data!$D$1:$D$818=1)/(Data!$D$1:$D$818=1))*ROW(Data!$D$1:$D$818),ROW(B89)-ROW(B$8)),1)),"")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IFERROR(_xlfn.SINGLE(INDEX(Data!A$1:$A$818,_xlfn.AGGREGATE(15,6,((Data!$D$1:$D$818=1)/(Data!$D$1:$D$818=1))*ROW(Data!$D$1:$D$818),ROW(B90)-ROW(B$8)),1)),"")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IFERROR(_xlfn.SINGLE(INDEX(Data!A$1:$A$818,_xlfn.AGGREGATE(15,6,((Data!$D$1:$D$818=1)/(Data!$D$1:$D$818=1))*ROW(Data!$D$1:$D$818),ROW(B91)-ROW(B$8)),1)),"")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IFERROR(_xlfn.SINGLE(INDEX(Data!A$1:$A$818,_xlfn.AGGREGATE(15,6,((Data!$D$1:$D$818=1)/(Data!$D$1:$D$818=1))*ROW(Data!$D$1:$D$818),ROW(B92)-ROW(B$8)),1)),"")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IFERROR(_xlfn.SINGLE(INDEX(Data!A$1:$A$818,_xlfn.AGGREGATE(15,6,((Data!$D$1:$D$818=1)/(Data!$D$1:$D$818=1))*ROW(Data!$D$1:$D$818),ROW(B93)-ROW(B$8)),1)),"")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IFERROR(_xlfn.SINGLE(INDEX(Data!A$1:$A$818,_xlfn.AGGREGATE(15,6,((Data!$D$1:$D$818=1)/(Data!$D$1:$D$818=1))*ROW(Data!$D$1:$D$818),ROW(B94)-ROW(B$8)),1)),"")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IFERROR(_xlfn.SINGLE(INDEX(Data!A$1:$A$818,_xlfn.AGGREGATE(15,6,((Data!$D$1:$D$818=1)/(Data!$D$1:$D$818=1))*ROW(Data!$D$1:$D$818),ROW(B95)-ROW(B$8)),1)),"")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IFERROR(_xlfn.SINGLE(INDEX(Data!A$1:$A$818,_xlfn.AGGREGATE(15,6,((Data!$D$1:$D$818=1)/(Data!$D$1:$D$818=1))*ROW(Data!$D$1:$D$818),ROW(B96)-ROW(B$8)),1)),"")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IFERROR(_xlfn.SINGLE(INDEX(Data!A$1:$A$818,_xlfn.AGGREGATE(15,6,((Data!$D$1:$D$818=1)/(Data!$D$1:$D$818=1))*ROW(Data!$D$1:$D$818),ROW(B97)-ROW(B$8)),1)),"")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IFERROR(_xlfn.SINGLE(INDEX(Data!A$1:$A$818,_xlfn.AGGREGATE(15,6,((Data!$D$1:$D$818=1)/(Data!$D$1:$D$818=1))*ROW(Data!$D$1:$D$818),ROW(B98)-ROW(B$8)),1)),"")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IFERROR(_xlfn.SINGLE(INDEX(Data!A$1:$A$818,_xlfn.AGGREGATE(15,6,((Data!$D$1:$D$818=1)/(Data!$D$1:$D$818=1))*ROW(Data!$D$1:$D$818),ROW(B99)-ROW(B$8)),1)),"")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IFERROR(_xlfn.SINGLE(INDEX(Data!A$1:$A$818,_xlfn.AGGREGATE(15,6,((Data!$D$1:$D$818=1)/(Data!$D$1:$D$818=1))*ROW(Data!$D$1:$D$818),ROW(B100)-ROW(B$8)),1)),"")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IFERROR(_xlfn.SINGLE(INDEX(Data!A$1:$A$818,_xlfn.AGGREGATE(15,6,((Data!$D$1:$D$818=1)/(Data!$D$1:$D$818=1))*ROW(Data!$D$1:$D$818),ROW(B101)-ROW(B$8)),1)),"")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IFERROR(_xlfn.SINGLE(INDEX(Data!A$1:$A$818,_xlfn.AGGREGATE(15,6,((Data!$D$1:$D$818=1)/(Data!$D$1:$D$818=1))*ROW(Data!$D$1:$D$818),ROW(B102)-ROW(B$8)),1)),"")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IFERROR(_xlfn.SINGLE(INDEX(Data!A$1:$A$818,_xlfn.AGGREGATE(15,6,((Data!$D$1:$D$818=1)/(Data!$D$1:$D$818=1))*ROW(Data!$D$1:$D$818),ROW(B103)-ROW(B$8)),1)),"")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IFERROR(_xlfn.SINGLE(INDEX(Data!A$1:$A$818,_xlfn.AGGREGATE(15,6,((Data!$D$1:$D$818=1)/(Data!$D$1:$D$818=1))*ROW(Data!$D$1:$D$818),ROW(B104)-ROW(B$8)),1)),"")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IFERROR(_xlfn.SINGLE(INDEX(Data!A$1:$A$818,_xlfn.AGGREGATE(15,6,((Data!$D$1:$D$818=1)/(Data!$D$1:$D$818=1))*ROW(Data!$D$1:$D$818),ROW(B105)-ROW(B$8)),1)),"")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IFERROR(_xlfn.SINGLE(INDEX(Data!A$1:$A$818,_xlfn.AGGREGATE(15,6,((Data!$D$1:$D$818=1)/(Data!$D$1:$D$818=1))*ROW(Data!$D$1:$D$818),ROW(B106)-ROW(B$8)),1)),"")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IFERROR(_xlfn.SINGLE(INDEX(Data!A$1:$A$818,_xlfn.AGGREGATE(15,6,((Data!$D$1:$D$818=1)/(Data!$D$1:$D$818=1))*ROW(Data!$D$1:$D$818),ROW(B107)-ROW(B$8)),1)),"")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IFERROR(_xlfn.SINGLE(INDEX(Data!A$1:$A$818,_xlfn.AGGREGATE(15,6,((Data!$D$1:$D$818=1)/(Data!$D$1:$D$818=1))*ROW(Data!$D$1:$D$818),ROW(B108)-ROW(B$8)),1)),"")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IFERROR(_xlfn.SINGLE(INDEX(Data!A$1:$A$818,_xlfn.AGGREGATE(15,6,((Data!$D$1:$D$818=1)/(Data!$D$1:$D$818=1))*ROW(Data!$D$1:$D$818),ROW(B109)-ROW(B$8)),1)),"")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IFERROR(_xlfn.SINGLE(INDEX(Data!A$1:$A$818,_xlfn.AGGREGATE(15,6,((Data!$D$1:$D$818=1)/(Data!$D$1:$D$818=1))*ROW(Data!$D$1:$D$818),ROW(B110)-ROW(B$8)),1)),"")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IFERROR(_xlfn.SINGLE(INDEX(Data!A$1:$A$818,_xlfn.AGGREGATE(15,6,((Data!$D$1:$D$818=1)/(Data!$D$1:$D$818=1))*ROW(Data!$D$1:$D$818),ROW(B111)-ROW(B$8)),1)),"")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IFERROR(_xlfn.SINGLE(INDEX(Data!A$1:$A$818,_xlfn.AGGREGATE(15,6,((Data!$D$1:$D$818=1)/(Data!$D$1:$D$818=1))*ROW(Data!$D$1:$D$818),ROW(B112)-ROW(B$8)),1)),"")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IFERROR(_xlfn.SINGLE(INDEX(Data!A$1:$A$818,_xlfn.AGGREGATE(15,6,((Data!$D$1:$D$818=1)/(Data!$D$1:$D$818=1))*ROW(Data!$D$1:$D$818),ROW(B113)-ROW(B$8)),1)),"")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IFERROR(_xlfn.SINGLE(INDEX(Data!A$1:$A$818,_xlfn.AGGREGATE(15,6,((Data!$D$1:$D$818=1)/(Data!$D$1:$D$818=1))*ROW(Data!$D$1:$D$818),ROW(B114)-ROW(B$8)),1)),"")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IFERROR(_xlfn.SINGLE(INDEX(Data!A$1:$A$818,_xlfn.AGGREGATE(15,6,((Data!$D$1:$D$818=1)/(Data!$D$1:$D$818=1))*ROW(Data!$D$1:$D$818),ROW(B115)-ROW(B$8)),1)),"")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IFERROR(_xlfn.SINGLE(INDEX(Data!A$1:$A$818,_xlfn.AGGREGATE(15,6,((Data!$D$1:$D$818=1)/(Data!$D$1:$D$818=1))*ROW(Data!$D$1:$D$818),ROW(B116)-ROW(B$8)),1)),"")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IFERROR(_xlfn.SINGLE(INDEX(Data!A$1:$A$818,_xlfn.AGGREGATE(15,6,((Data!$D$1:$D$818=1)/(Data!$D$1:$D$818=1))*ROW(Data!$D$1:$D$818),ROW(B117)-ROW(B$8)),1)),"")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IFERROR(_xlfn.SINGLE(INDEX(Data!A$1:$A$818,_xlfn.AGGREGATE(15,6,((Data!$D$1:$D$818=1)/(Data!$D$1:$D$818=1))*ROW(Data!$D$1:$D$818),ROW(B118)-ROW(B$8)),1)),"")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IFERROR(_xlfn.SINGLE(INDEX(Data!A$1:$A$818,_xlfn.AGGREGATE(15,6,((Data!$D$1:$D$818=1)/(Data!$D$1:$D$818=1))*ROW(Data!$D$1:$D$818),ROW(B119)-ROW(B$8)),1)),"")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IFERROR(_xlfn.SINGLE(INDEX(Data!A$1:$A$818,_xlfn.AGGREGATE(15,6,((Data!$D$1:$D$818=1)/(Data!$D$1:$D$818=1))*ROW(Data!$D$1:$D$818),ROW(B120)-ROW(B$8)),1)),"")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IFERROR(_xlfn.SINGLE(INDEX(Data!A$1:$A$818,_xlfn.AGGREGATE(15,6,((Data!$D$1:$D$818=1)/(Data!$D$1:$D$818=1))*ROW(Data!$D$1:$D$818),ROW(B121)-ROW(B$8)),1)),"")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IFERROR(_xlfn.SINGLE(INDEX(Data!A$1:$A$818,_xlfn.AGGREGATE(15,6,((Data!$D$1:$D$818=1)/(Data!$D$1:$D$818=1))*ROW(Data!$D$1:$D$818),ROW(B122)-ROW(B$8)),1)),"")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IFERROR(_xlfn.SINGLE(INDEX(Data!A$1:$A$818,_xlfn.AGGREGATE(15,6,((Data!$D$1:$D$818=1)/(Data!$D$1:$D$818=1))*ROW(Data!$D$1:$D$818),ROW(B123)-ROW(B$8)),1)),"")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IFERROR(_xlfn.SINGLE(INDEX(Data!A$1:$A$818,_xlfn.AGGREGATE(15,6,((Data!$D$1:$D$818=1)/(Data!$D$1:$D$818=1))*ROW(Data!$D$1:$D$818),ROW(B124)-ROW(B$8)),1)),"")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IFERROR(_xlfn.SINGLE(INDEX(Data!A$1:$A$818,_xlfn.AGGREGATE(15,6,((Data!$D$1:$D$818=1)/(Data!$D$1:$D$818=1))*ROW(Data!$D$1:$D$818),ROW(B125)-ROW(B$8)),1)),"")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IFERROR(_xlfn.SINGLE(INDEX(Data!A$1:$A$818,_xlfn.AGGREGATE(15,6,((Data!$D$1:$D$818=1)/(Data!$D$1:$D$818=1))*ROW(Data!$D$1:$D$818),ROW(B126)-ROW(B$8)),1)),"")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IFERROR(_xlfn.SINGLE(INDEX(Data!A$1:$A$818,_xlfn.AGGREGATE(15,6,((Data!$D$1:$D$818=1)/(Data!$D$1:$D$818=1))*ROW(Data!$D$1:$D$818),ROW(B127)-ROW(B$8)),1)),"")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IFERROR(_xlfn.SINGLE(INDEX(Data!A$1:$A$818,_xlfn.AGGREGATE(15,6,((Data!$D$1:$D$818=1)/(Data!$D$1:$D$818=1))*ROW(Data!$D$1:$D$818),ROW(B128)-ROW(B$8)),1)),"")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IFERROR(_xlfn.SINGLE(INDEX(Data!A$1:$A$818,_xlfn.AGGREGATE(15,6,((Data!$D$1:$D$818=1)/(Data!$D$1:$D$818=1))*ROW(Data!$D$1:$D$818),ROW(B129)-ROW(B$8)),1)),"")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IFERROR(_xlfn.SINGLE(INDEX(Data!A$1:$A$818,_xlfn.AGGREGATE(15,6,((Data!$D$1:$D$818=1)/(Data!$D$1:$D$818=1))*ROW(Data!$D$1:$D$818),ROW(B130)-ROW(B$8)),1)),"")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IFERROR(_xlfn.SINGLE(INDEX(Data!A$1:$A$818,_xlfn.AGGREGATE(15,6,((Data!$D$1:$D$818=1)/(Data!$D$1:$D$818=1))*ROW(Data!$D$1:$D$818),ROW(B131)-ROW(B$8)),1)),"")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IFERROR(_xlfn.SINGLE(INDEX(Data!A$1:$A$818,_xlfn.AGGREGATE(15,6,((Data!$D$1:$D$818=1)/(Data!$D$1:$D$818=1))*ROW(Data!$D$1:$D$818),ROW(B132)-ROW(B$8)),1)),"")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IFERROR(_xlfn.SINGLE(INDEX(Data!A$1:$A$818,_xlfn.AGGREGATE(15,6,((Data!$D$1:$D$818=1)/(Data!$D$1:$D$818=1))*ROW(Data!$D$1:$D$818),ROW(B133)-ROW(B$8)),1)),"")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IFERROR(_xlfn.SINGLE(INDEX(Data!A$1:$A$818,_xlfn.AGGREGATE(15,6,((Data!$D$1:$D$818=1)/(Data!$D$1:$D$818=1))*ROW(Data!$D$1:$D$818),ROW(B134)-ROW(B$8)),1)),"")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IFERROR(_xlfn.SINGLE(INDEX(Data!A$1:$A$818,_xlfn.AGGREGATE(15,6,((Data!$D$1:$D$818=1)/(Data!$D$1:$D$818=1))*ROW(Data!$D$1:$D$818),ROW(B135)-ROW(B$8)),1)),"")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IFERROR(_xlfn.SINGLE(INDEX(Data!A$1:$A$818,_xlfn.AGGREGATE(15,6,((Data!$D$1:$D$818=1)/(Data!$D$1:$D$818=1))*ROW(Data!$D$1:$D$818),ROW(B136)-ROW(B$8)),1)),"")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IFERROR(_xlfn.SINGLE(INDEX(Data!A$1:$A$818,_xlfn.AGGREGATE(15,6,((Data!$D$1:$D$818=1)/(Data!$D$1:$D$818=1))*ROW(Data!$D$1:$D$818),ROW(B137)-ROW(B$8)),1)),"")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IFERROR(_xlfn.SINGLE(INDEX(Data!A$1:$A$818,_xlfn.AGGREGATE(15,6,((Data!$D$1:$D$818=1)/(Data!$D$1:$D$818=1))*ROW(Data!$D$1:$D$818),ROW(B138)-ROW(B$8)),1)),"")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IFERROR(_xlfn.SINGLE(INDEX(Data!A$1:$A$818,_xlfn.AGGREGATE(15,6,((Data!$D$1:$D$818=1)/(Data!$D$1:$D$818=1))*ROW(Data!$D$1:$D$818),ROW(B139)-ROW(B$8)),1)),"")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IFERROR(_xlfn.SINGLE(INDEX(Data!A$1:$A$818,_xlfn.AGGREGATE(15,6,((Data!$D$1:$D$818=1)/(Data!$D$1:$D$818=1))*ROW(Data!$D$1:$D$818),ROW(B140)-ROW(B$8)),1)),"")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IFERROR(_xlfn.SINGLE(INDEX(Data!A$1:$A$818,_xlfn.AGGREGATE(15,6,((Data!$D$1:$D$818=1)/(Data!$D$1:$D$818=1))*ROW(Data!$D$1:$D$818),ROW(B141)-ROW(B$8)),1)),"")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IFERROR(_xlfn.SINGLE(INDEX(Data!A$1:$A$818,_xlfn.AGGREGATE(15,6,((Data!$D$1:$D$818=1)/(Data!$D$1:$D$818=1))*ROW(Data!$D$1:$D$818),ROW(B142)-ROW(B$8)),1)),"")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IFERROR(_xlfn.SINGLE(INDEX(Data!A$1:$A$818,_xlfn.AGGREGATE(15,6,((Data!$D$1:$D$818=1)/(Data!$D$1:$D$818=1))*ROW(Data!$D$1:$D$818),ROW(B143)-ROW(B$8)),1)),"")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IFERROR(_xlfn.SINGLE(INDEX(Data!A$1:$A$818,_xlfn.AGGREGATE(15,6,((Data!$D$1:$D$818=1)/(Data!$D$1:$D$818=1))*ROW(Data!$D$1:$D$818),ROW(B144)-ROW(B$8)),1)),"")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IFERROR(_xlfn.SINGLE(INDEX(Data!A$1:$A$818,_xlfn.AGGREGATE(15,6,((Data!$D$1:$D$818=1)/(Data!$D$1:$D$818=1))*ROW(Data!$D$1:$D$818),ROW(B145)-ROW(B$8)),1)),"")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IFERROR(_xlfn.SINGLE(INDEX(Data!A$1:$A$818,_xlfn.AGGREGATE(15,6,((Data!$D$1:$D$818=1)/(Data!$D$1:$D$818=1))*ROW(Data!$D$1:$D$818),ROW(B146)-ROW(B$8)),1)),"")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IFERROR(_xlfn.SINGLE(INDEX(Data!A$1:$A$818,_xlfn.AGGREGATE(15,6,((Data!$D$1:$D$818=1)/(Data!$D$1:$D$818=1))*ROW(Data!$D$1:$D$818),ROW(B147)-ROW(B$8)),1)),"")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IFERROR(_xlfn.SINGLE(INDEX(Data!A$1:$A$818,_xlfn.AGGREGATE(15,6,((Data!$D$1:$D$818=1)/(Data!$D$1:$D$818=1))*ROW(Data!$D$1:$D$818),ROW(B148)-ROW(B$8)),1)),"")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IFERROR(_xlfn.SINGLE(INDEX(Data!A$1:$A$818,_xlfn.AGGREGATE(15,6,((Data!$D$1:$D$818=1)/(Data!$D$1:$D$818=1))*ROW(Data!$D$1:$D$818),ROW(B149)-ROW(B$8)),1)),"")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IFERROR(_xlfn.SINGLE(INDEX(Data!A$1:$A$818,_xlfn.AGGREGATE(15,6,((Data!$D$1:$D$818=1)/(Data!$D$1:$D$818=1))*ROW(Data!$D$1:$D$818),ROW(B150)-ROW(B$8)),1)),"")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IFERROR(_xlfn.SINGLE(INDEX(Data!A$1:$A$818,_xlfn.AGGREGATE(15,6,((Data!$D$1:$D$818=1)/(Data!$D$1:$D$818=1))*ROW(Data!$D$1:$D$818),ROW(B151)-ROW(B$8)),1)),"")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IFERROR(_xlfn.SINGLE(INDEX(Data!A$1:$A$818,_xlfn.AGGREGATE(15,6,((Data!$D$1:$D$818=1)/(Data!$D$1:$D$818=1))*ROW(Data!$D$1:$D$818),ROW(B152)-ROW(B$8)),1)),"")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IFERROR(_xlfn.SINGLE(INDEX(Data!A$1:$A$818,_xlfn.AGGREGATE(15,6,((Data!$D$1:$D$818=1)/(Data!$D$1:$D$818=1))*ROW(Data!$D$1:$D$818),ROW(B153)-ROW(B$8)),1)),"")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IFERROR(_xlfn.SINGLE(INDEX(Data!A$1:$A$818,_xlfn.AGGREGATE(15,6,((Data!$D$1:$D$818=1)/(Data!$D$1:$D$818=1))*ROW(Data!$D$1:$D$818),ROW(B154)-ROW(B$8)),1)),"")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IFERROR(_xlfn.SINGLE(INDEX(Data!A$1:$A$818,_xlfn.AGGREGATE(15,6,((Data!$D$1:$D$818=1)/(Data!$D$1:$D$818=1))*ROW(Data!$D$1:$D$818),ROW(B155)-ROW(B$8)),1)),"")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IFERROR(_xlfn.SINGLE(INDEX(Data!A$1:$A$818,_xlfn.AGGREGATE(15,6,((Data!$D$1:$D$818=1)/(Data!$D$1:$D$818=1))*ROW(Data!$D$1:$D$818),ROW(B156)-ROW(B$8)),1)),"")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IFERROR(_xlfn.SINGLE(INDEX(Data!A$1:$A$818,_xlfn.AGGREGATE(15,6,((Data!$D$1:$D$818=1)/(Data!$D$1:$D$818=1))*ROW(Data!$D$1:$D$818),ROW(B157)-ROW(B$8)),1)),"")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IFERROR(_xlfn.SINGLE(INDEX(Data!A$1:$A$818,_xlfn.AGGREGATE(15,6,((Data!$D$1:$D$818=1)/(Data!$D$1:$D$818=1))*ROW(Data!$D$1:$D$818),ROW(B158)-ROW(B$8)),1)),"")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IFERROR(_xlfn.SINGLE(INDEX(Data!A$1:$A$818,_xlfn.AGGREGATE(15,6,((Data!$D$1:$D$818=1)/(Data!$D$1:$D$818=1))*ROW(Data!$D$1:$D$818),ROW(B159)-ROW(B$8)),1)),"")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IFERROR(_xlfn.SINGLE(INDEX(Data!A$1:$A$818,_xlfn.AGGREGATE(15,6,((Data!$D$1:$D$818=1)/(Data!$D$1:$D$818=1))*ROW(Data!$D$1:$D$818),ROW(B160)-ROW(B$8)),1)),"")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IFERROR(_xlfn.SINGLE(INDEX(Data!A$1:$A$818,_xlfn.AGGREGATE(15,6,((Data!$D$1:$D$818=1)/(Data!$D$1:$D$818=1))*ROW(Data!$D$1:$D$818),ROW(B161)-ROW(B$8)),1)),"")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IFERROR(_xlfn.SINGLE(INDEX(Data!A$1:$A$818,_xlfn.AGGREGATE(15,6,((Data!$D$1:$D$818=1)/(Data!$D$1:$D$818=1))*ROW(Data!$D$1:$D$818),ROW(B162)-ROW(B$8)),1)),"")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IFERROR(_xlfn.SINGLE(INDEX(Data!A$1:$A$818,_xlfn.AGGREGATE(15,6,((Data!$D$1:$D$818=1)/(Data!$D$1:$D$818=1))*ROW(Data!$D$1:$D$818),ROW(B163)-ROW(B$8)),1)),"")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IFERROR(_xlfn.SINGLE(INDEX(Data!A$1:$A$818,_xlfn.AGGREGATE(15,6,((Data!$D$1:$D$818=1)/(Data!$D$1:$D$818=1))*ROW(Data!$D$1:$D$818),ROW(B164)-ROW(B$8)),1)),"")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IFERROR(_xlfn.SINGLE(INDEX(Data!A$1:$A$818,_xlfn.AGGREGATE(15,6,((Data!$D$1:$D$818=1)/(Data!$D$1:$D$818=1))*ROW(Data!$D$1:$D$818),ROW(B165)-ROW(B$8)),1)),"")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IFERROR(_xlfn.SINGLE(INDEX(Data!A$1:$A$818,_xlfn.AGGREGATE(15,6,((Data!$D$1:$D$818=1)/(Data!$D$1:$D$818=1))*ROW(Data!$D$1:$D$818),ROW(B166)-ROW(B$8)),1)),"")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IFERROR(_xlfn.SINGLE(INDEX(Data!A$1:$A$818,_xlfn.AGGREGATE(15,6,((Data!$D$1:$D$818=1)/(Data!$D$1:$D$818=1))*ROW(Data!$D$1:$D$818),ROW(B167)-ROW(B$8)),1)),"")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IFERROR(_xlfn.SINGLE(INDEX(Data!A$1:$A$818,_xlfn.AGGREGATE(15,6,((Data!$D$1:$D$818=1)/(Data!$D$1:$D$818=1))*ROW(Data!$D$1:$D$818),ROW(B168)-ROW(B$8)),1)),"")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IFERROR(_xlfn.SINGLE(INDEX(Data!A$1:$A$818,_xlfn.AGGREGATE(15,6,((Data!$D$1:$D$818=1)/(Data!$D$1:$D$818=1))*ROW(Data!$D$1:$D$818),ROW(B169)-ROW(B$8)),1)),"")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IFERROR(_xlfn.SINGLE(INDEX(Data!A$1:$A$818,_xlfn.AGGREGATE(15,6,((Data!$D$1:$D$818=1)/(Data!$D$1:$D$818=1))*ROW(Data!$D$1:$D$818),ROW(B170)-ROW(B$8)),1)),"")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IFERROR(_xlfn.SINGLE(INDEX(Data!A$1:$A$818,_xlfn.AGGREGATE(15,6,((Data!$D$1:$D$818=1)/(Data!$D$1:$D$818=1))*ROW(Data!$D$1:$D$818),ROW(B171)-ROW(B$8)),1)),"")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IFERROR(_xlfn.SINGLE(INDEX(Data!A$1:$A$818,_xlfn.AGGREGATE(15,6,((Data!$D$1:$D$818=1)/(Data!$D$1:$D$818=1))*ROW(Data!$D$1:$D$818),ROW(B172)-ROW(B$8)),1)),"")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IFERROR(_xlfn.SINGLE(INDEX(Data!A$1:$A$818,_xlfn.AGGREGATE(15,6,((Data!$D$1:$D$818=1)/(Data!$D$1:$D$818=1))*ROW(Data!$D$1:$D$818),ROW(B173)-ROW(B$8)),1)),"")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IFERROR(_xlfn.SINGLE(INDEX(Data!A$1:$A$818,_xlfn.AGGREGATE(15,6,((Data!$D$1:$D$818=1)/(Data!$D$1:$D$818=1))*ROW(Data!$D$1:$D$818),ROW(B174)-ROW(B$8)),1)),"")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IFERROR(_xlfn.SINGLE(INDEX(Data!A$1:$A$818,_xlfn.AGGREGATE(15,6,((Data!$D$1:$D$818=1)/(Data!$D$1:$D$818=1))*ROW(Data!$D$1:$D$818),ROW(B175)-ROW(B$8)),1)),"")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IFERROR(_xlfn.SINGLE(INDEX(Data!A$1:$A$818,_xlfn.AGGREGATE(15,6,((Data!$D$1:$D$818=1)/(Data!$D$1:$D$818=1))*ROW(Data!$D$1:$D$818),ROW(B176)-ROW(B$8)),1)),"")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IFERROR(_xlfn.SINGLE(INDEX(Data!A$1:$A$818,_xlfn.AGGREGATE(15,6,((Data!$D$1:$D$818=1)/(Data!$D$1:$D$818=1))*ROW(Data!$D$1:$D$818),ROW(B177)-ROW(B$8)),1)),"")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IFERROR(_xlfn.SINGLE(INDEX(Data!A$1:$A$818,_xlfn.AGGREGATE(15,6,((Data!$D$1:$D$818=1)/(Data!$D$1:$D$818=1))*ROW(Data!$D$1:$D$818),ROW(B178)-ROW(B$8)),1)),"")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IFERROR(_xlfn.SINGLE(INDEX(Data!A$1:$A$818,_xlfn.AGGREGATE(15,6,((Data!$D$1:$D$818=1)/(Data!$D$1:$D$818=1))*ROW(Data!$D$1:$D$818),ROW(B179)-ROW(B$8)),1)),"")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IFERROR(_xlfn.SINGLE(INDEX(Data!A$1:$A$818,_xlfn.AGGREGATE(15,6,((Data!$D$1:$D$818=1)/(Data!$D$1:$D$818=1))*ROW(Data!$D$1:$D$818),ROW(B180)-ROW(B$8)),1)),"")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IFERROR(_xlfn.SINGLE(INDEX(Data!A$1:$A$818,_xlfn.AGGREGATE(15,6,((Data!$D$1:$D$818=1)/(Data!$D$1:$D$818=1))*ROW(Data!$D$1:$D$818),ROW(B181)-ROW(B$8)),1)),"")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IFERROR(_xlfn.SINGLE(INDEX(Data!A$1:$A$818,_xlfn.AGGREGATE(15,6,((Data!$D$1:$D$818=1)/(Data!$D$1:$D$818=1))*ROW(Data!$D$1:$D$818),ROW(B182)-ROW(B$8)),1)),"")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IFERROR(_xlfn.SINGLE(INDEX(Data!A$1:$A$818,_xlfn.AGGREGATE(15,6,((Data!$D$1:$D$818=1)/(Data!$D$1:$D$818=1))*ROW(Data!$D$1:$D$818),ROW(B183)-ROW(B$8)),1)),"")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IFERROR(_xlfn.SINGLE(INDEX(Data!A$1:$A$818,_xlfn.AGGREGATE(15,6,((Data!$D$1:$D$818=1)/(Data!$D$1:$D$818=1))*ROW(Data!$D$1:$D$818),ROW(B184)-ROW(B$8)),1)),"")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IFERROR(_xlfn.SINGLE(INDEX(Data!A$1:$A$818,_xlfn.AGGREGATE(15,6,((Data!$D$1:$D$818=1)/(Data!$D$1:$D$818=1))*ROW(Data!$D$1:$D$818),ROW(B185)-ROW(B$8)),1)),"")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IFERROR(_xlfn.SINGLE(INDEX(Data!A$1:$A$818,_xlfn.AGGREGATE(15,6,((Data!$D$1:$D$818=1)/(Data!$D$1:$D$818=1))*ROW(Data!$D$1:$D$818),ROW(B186)-ROW(B$8)),1)),"")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IFERROR(_xlfn.SINGLE(INDEX(Data!A$1:$A$818,_xlfn.AGGREGATE(15,6,((Data!$D$1:$D$818=1)/(Data!$D$1:$D$818=1))*ROW(Data!$D$1:$D$818),ROW(B187)-ROW(B$8)),1)),"")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IFERROR(_xlfn.SINGLE(INDEX(Data!A$1:$A$818,_xlfn.AGGREGATE(15,6,((Data!$D$1:$D$818=1)/(Data!$D$1:$D$818=1))*ROW(Data!$D$1:$D$818),ROW(B188)-ROW(B$8)),1)),"")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IFERROR(_xlfn.SINGLE(INDEX(Data!A$1:$A$818,_xlfn.AGGREGATE(15,6,((Data!$D$1:$D$818=1)/(Data!$D$1:$D$818=1))*ROW(Data!$D$1:$D$818),ROW(B189)-ROW(B$8)),1)),"")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IFERROR(_xlfn.SINGLE(INDEX(Data!A$1:$A$818,_xlfn.AGGREGATE(15,6,((Data!$D$1:$D$818=1)/(Data!$D$1:$D$818=1))*ROW(Data!$D$1:$D$818),ROW(B190)-ROW(B$8)),1)),"")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IFERROR(_xlfn.SINGLE(INDEX(Data!A$1:$A$818,_xlfn.AGGREGATE(15,6,((Data!$D$1:$D$818=1)/(Data!$D$1:$D$818=1))*ROW(Data!$D$1:$D$818),ROW(B191)-ROW(B$8)),1)),"")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IFERROR(_xlfn.SINGLE(INDEX(Data!A$1:$A$818,_xlfn.AGGREGATE(15,6,((Data!$D$1:$D$818=1)/(Data!$D$1:$D$818=1))*ROW(Data!$D$1:$D$818),ROW(B192)-ROW(B$8)),1)),"")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IFERROR(_xlfn.SINGLE(INDEX(Data!A$1:$A$818,_xlfn.AGGREGATE(15,6,((Data!$D$1:$D$818=1)/(Data!$D$1:$D$818=1))*ROW(Data!$D$1:$D$818),ROW(B193)-ROW(B$8)),1)),"")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IFERROR(_xlfn.SINGLE(INDEX(Data!A$1:$A$818,_xlfn.AGGREGATE(15,6,((Data!$D$1:$D$818=1)/(Data!$D$1:$D$818=1))*ROW(Data!$D$1:$D$818),ROW(B194)-ROW(B$8)),1)),"")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IFERROR(_xlfn.SINGLE(INDEX(Data!A$1:$A$818,_xlfn.AGGREGATE(15,6,((Data!$D$1:$D$818=1)/(Data!$D$1:$D$818=1))*ROW(Data!$D$1:$D$818),ROW(B195)-ROW(B$8)),1)),"")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IFERROR(_xlfn.SINGLE(INDEX(Data!A$1:$A$818,_xlfn.AGGREGATE(15,6,((Data!$D$1:$D$818=1)/(Data!$D$1:$D$818=1))*ROW(Data!$D$1:$D$818),ROW(B196)-ROW(B$8)),1)),"")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IFERROR(_xlfn.SINGLE(INDEX(Data!A$1:$A$818,_xlfn.AGGREGATE(15,6,((Data!$D$1:$D$818=1)/(Data!$D$1:$D$818=1))*ROW(Data!$D$1:$D$818),ROW(B197)-ROW(B$8)),1)),"")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IFERROR(_xlfn.SINGLE(INDEX(Data!A$1:$A$818,_xlfn.AGGREGATE(15,6,((Data!$D$1:$D$818=1)/(Data!$D$1:$D$818=1))*ROW(Data!$D$1:$D$818),ROW(B198)-ROW(B$8)),1)),"")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IFERROR(_xlfn.SINGLE(INDEX(Data!A$1:$A$818,_xlfn.AGGREGATE(15,6,((Data!$D$1:$D$818=1)/(Data!$D$1:$D$818=1))*ROW(Data!$D$1:$D$818),ROW(B199)-ROW(B$8)),1)),"")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IFERROR(_xlfn.SINGLE(INDEX(Data!A$1:$A$818,_xlfn.AGGREGATE(15,6,((Data!$D$1:$D$818=1)/(Data!$D$1:$D$818=1))*ROW(Data!$D$1:$D$818),ROW(B200)-ROW(B$8)),1)),"")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IFERROR(_xlfn.SINGLE(INDEX(Data!A$1:$A$818,_xlfn.AGGREGATE(15,6,((Data!$D$1:$D$818=1)/(Data!$D$1:$D$818=1))*ROW(Data!$D$1:$D$818),ROW(B201)-ROW(B$8)),1)),"")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IFERROR(_xlfn.SINGLE(INDEX(Data!A$1:$A$818,_xlfn.AGGREGATE(15,6,((Data!$D$1:$D$818=1)/(Data!$D$1:$D$818=1))*ROW(Data!$D$1:$D$818),ROW(B202)-ROW(B$8)),1)),"")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IFERROR(_xlfn.SINGLE(INDEX(Data!A$1:$A$818,_xlfn.AGGREGATE(15,6,((Data!$D$1:$D$818=1)/(Data!$D$1:$D$818=1))*ROW(Data!$D$1:$D$818),ROW(B203)-ROW(B$8)),1)),"")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IFERROR(_xlfn.SINGLE(INDEX(Data!A$1:$A$818,_xlfn.AGGREGATE(15,6,((Data!$D$1:$D$818=1)/(Data!$D$1:$D$818=1))*ROW(Data!$D$1:$D$818),ROW(B204)-ROW(B$8)),1)),"")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IFERROR(_xlfn.SINGLE(INDEX(Data!A$1:$A$818,_xlfn.AGGREGATE(15,6,((Data!$D$1:$D$818=1)/(Data!$D$1:$D$818=1))*ROW(Data!$D$1:$D$818),ROW(B205)-ROW(B$8)),1)),"")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IFERROR(_xlfn.SINGLE(INDEX(Data!A$1:$A$818,_xlfn.AGGREGATE(15,6,((Data!$D$1:$D$818=1)/(Data!$D$1:$D$818=1))*ROW(Data!$D$1:$D$818),ROW(B206)-ROW(B$8)),1)),"")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9" priority="4">
      <formula>ISNUMBER(SEARCH(" - ",C9))</formula>
    </cfRule>
    <cfRule type="expression" dxfId="78" priority="5">
      <formula>C9&lt;&gt;""</formula>
    </cfRule>
  </conditionalFormatting>
  <conditionalFormatting sqref="F1">
    <cfRule type="expression" dxfId="77" priority="2">
      <formula>profile&lt;&gt;""</formula>
    </cfRule>
  </conditionalFormatting>
  <conditionalFormatting sqref="G1">
    <cfRule type="expression" dxfId="76" priority="1">
      <formula>profile&lt;&gt;""</formula>
    </cfRule>
  </conditionalFormatting>
  <conditionalFormatting sqref="A9:A206">
    <cfRule type="expression" dxfId="75" priority="6">
      <formula>A9=3</formula>
    </cfRule>
    <cfRule type="expression" dxfId="74" priority="7">
      <formula>A9=2</formula>
    </cfRule>
    <cfRule type="expression" dxfId="73"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353</v>
      </c>
      <c r="D1" s="40" t="s">
        <v>427</v>
      </c>
      <c r="F1" s="40" t="s">
        <v>428</v>
      </c>
      <c r="H1" s="40" t="s">
        <v>371</v>
      </c>
      <c r="J1" s="40" t="s">
        <v>455</v>
      </c>
      <c r="K1" s="61"/>
      <c r="L1" s="40" t="s">
        <v>363</v>
      </c>
      <c r="M1" s="44"/>
      <c r="N1" s="44"/>
      <c r="O1" s="44"/>
      <c r="P1" s="44"/>
      <c r="Q1" s="44"/>
      <c r="R1" s="45"/>
      <c r="S1" s="54"/>
      <c r="T1" s="54"/>
      <c r="AB1" s="201"/>
      <c r="AC1" s="201"/>
      <c r="AD1" s="202"/>
    </row>
    <row r="2" spans="1:40" s="61" customFormat="1" ht="12.5" thickBot="1" x14ac:dyDescent="0.4">
      <c r="A2" s="59">
        <v>1</v>
      </c>
      <c r="B2" s="60" t="str">
        <f ca="1">"Required ("&amp;COUNTIF(Data!$CA:$CA,1)&amp;")"</f>
        <v>Required (6)</v>
      </c>
      <c r="D2" s="76"/>
      <c r="F2" s="62" t="s">
        <v>360</v>
      </c>
      <c r="H2" s="76" t="s">
        <v>467</v>
      </c>
      <c r="J2" s="98">
        <v>50</v>
      </c>
      <c r="L2" s="73" t="str">
        <f ca="1">Analysis!C18</f>
        <v>(#1) Hulu with Live TV by itself (+2 Add-Ons) [%100 of marked] for $88</v>
      </c>
      <c r="M2" s="74"/>
      <c r="N2" s="74"/>
      <c r="O2" s="74"/>
      <c r="P2" s="74"/>
      <c r="Q2" s="74"/>
      <c r="R2" s="74"/>
      <c r="S2" s="74"/>
      <c r="T2" s="75"/>
      <c r="AB2" s="203"/>
      <c r="AC2" s="203"/>
      <c r="AD2" s="204"/>
      <c r="AE2" s="37"/>
      <c r="AN2" s="37"/>
    </row>
    <row r="3" spans="1:40" x14ac:dyDescent="0.35">
      <c r="A3" s="38">
        <v>2</v>
      </c>
      <c r="B3" s="41" t="str">
        <f ca="1">"High Interest ("&amp;COUNTIF(Data!$CA:$CA,2)&amp;")"</f>
        <v>High Interest (6)</v>
      </c>
      <c r="F3" s="77"/>
      <c r="J3" s="61"/>
      <c r="K3" s="61"/>
      <c r="L3" s="42" t="str">
        <f ca="1">Analysis!D18</f>
        <v>(#2) YouTube TV with (+1 Add-Ons) / Philo (+0 Add-Ons)  [%100 of marked] for $100</v>
      </c>
      <c r="M3" s="61"/>
      <c r="N3" s="61"/>
      <c r="O3" s="61"/>
      <c r="P3" s="61"/>
      <c r="Q3" s="61"/>
      <c r="R3" s="61"/>
      <c r="S3" s="61"/>
      <c r="T3" s="63"/>
      <c r="AB3" s="201"/>
      <c r="AC3" s="201"/>
      <c r="AD3" s="202"/>
    </row>
    <row r="4" spans="1:40" x14ac:dyDescent="0.35">
      <c r="A4" s="38">
        <v>3</v>
      </c>
      <c r="B4" s="49" t="str">
        <f ca="1">"Mild Interest ("&amp;COUNTIF(Data!$CA:$CA,3)&amp;")"</f>
        <v>Mild Interest (6)</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01"/>
      <c r="AD4" s="202"/>
    </row>
    <row r="5" spans="1:40" ht="12.5" thickBot="1" x14ac:dyDescent="0.4">
      <c r="B5" s="67">
        <f ca="1">COUNTIFS(Data!D:D,1)</f>
        <v>18</v>
      </c>
      <c r="AC5" s="201"/>
      <c r="AD5" s="202"/>
    </row>
    <row r="6" spans="1:40" s="67" customFormat="1" ht="24.5" thickBot="1" x14ac:dyDescent="0.4">
      <c r="A6" s="64"/>
      <c r="B6" s="69" t="s">
        <v>506</v>
      </c>
      <c r="C6" s="66"/>
      <c r="D6" s="102" t="s">
        <v>418</v>
      </c>
      <c r="E6" s="66"/>
      <c r="F6" s="102" t="s">
        <v>758</v>
      </c>
      <c r="G6" s="66"/>
      <c r="H6" s="102" t="s">
        <v>757</v>
      </c>
      <c r="I6" s="66"/>
      <c r="J6" s="102" t="s">
        <v>419</v>
      </c>
      <c r="K6" s="66"/>
      <c r="L6" s="102" t="s">
        <v>865</v>
      </c>
      <c r="M6" s="66"/>
      <c r="N6" s="102"/>
      <c r="AC6" s="205"/>
      <c r="AD6" s="206"/>
      <c r="AE6" s="37"/>
      <c r="AN6" s="37"/>
    </row>
    <row r="7" spans="1:40" x14ac:dyDescent="0.35">
      <c r="A7" s="38">
        <f ca="1">IF(B7="","",IF(INDEX(Data!$CA:$CA,MATCH(B7,Data!$A:$A,0),1)=0,"",INDEX(Data!$CA:$CA,MATCH(B7,Data!$A:$A,0),1)))</f>
        <v>1</v>
      </c>
      <c r="B7" s="38" t="str" cm="1">
        <f t="array" aca="1" ref="B7" ca="1">IFERROR(_xlfn.SINGLE(INDEX(Data!A$1:$A$816,_xlfn.AGGREGATE(15,6,((Data!$D$1:$D$818=1)/(Data!$D$1:$D$818=1))*ROW(Data!$A$1:$A$816),ROW(B7)-ROW(B$6)),1)),"")</f>
        <v>[DVR]</v>
      </c>
      <c r="C7" s="38">
        <v>1</v>
      </c>
      <c r="D7" s="38" t="s">
        <v>618</v>
      </c>
      <c r="E7" s="38">
        <v>1</v>
      </c>
      <c r="F7" s="38" t="s">
        <v>4</v>
      </c>
      <c r="G7" s="38">
        <v>1</v>
      </c>
      <c r="H7" s="38" t="s">
        <v>5</v>
      </c>
      <c r="I7" s="38">
        <v>1</v>
      </c>
      <c r="J7" s="38" t="s">
        <v>618</v>
      </c>
      <c r="K7" s="38">
        <v>1</v>
      </c>
      <c r="L7" s="38" t="s">
        <v>5</v>
      </c>
      <c r="M7" s="38"/>
      <c r="N7" s="38"/>
      <c r="AC7" s="201"/>
      <c r="AD7" s="202"/>
    </row>
    <row r="8" spans="1:40" x14ac:dyDescent="0.35">
      <c r="A8" s="38">
        <f ca="1">IF(B8="","",IF(INDEX(Data!$CA:$CA,MATCH(B8,Data!$A:$A,0),1)=0,"",INDEX(Data!$CA:$CA,MATCH(B8,Data!$A:$A,0),1)))</f>
        <v>2</v>
      </c>
      <c r="B8" s="38" t="str" cm="1">
        <f t="array" aca="1" ref="B8" ca="1">IFERROR(_xlfn.SINGLE(INDEX(Data!A$1:$A$816,_xlfn.AGGREGATE(15,6,((Data!$D$1:$D$818=1)/(Data!$D$1:$D$818=1))*ROW(Data!$A$1:$A$816),ROW(B8)-ROW(B$6)),1)),"")</f>
        <v>A&amp;E</v>
      </c>
      <c r="C8" s="38">
        <v>1</v>
      </c>
      <c r="D8" s="38" t="s">
        <v>5</v>
      </c>
      <c r="E8" s="38">
        <v>1</v>
      </c>
      <c r="F8" s="38" t="s">
        <v>3</v>
      </c>
      <c r="G8" s="38">
        <v>1</v>
      </c>
      <c r="H8" s="38" t="s">
        <v>6</v>
      </c>
      <c r="I8" s="38">
        <v>2</v>
      </c>
      <c r="J8" s="38" t="s">
        <v>5</v>
      </c>
      <c r="K8" s="38">
        <v>1</v>
      </c>
      <c r="L8" s="38" t="s">
        <v>0</v>
      </c>
      <c r="M8" s="38"/>
      <c r="N8" s="38"/>
      <c r="AC8" s="201"/>
      <c r="AD8" s="202"/>
    </row>
    <row r="9" spans="1:40" x14ac:dyDescent="0.35">
      <c r="A9" s="38">
        <f ca="1">IF(B9="","",IF(INDEX(Data!$CA:$CA,MATCH(B9,Data!$A:$A,0),1)=0,"",INDEX(Data!$CA:$CA,MATCH(B9,Data!$A:$A,0),1)))</f>
        <v>1</v>
      </c>
      <c r="B9" s="38" t="str" cm="1">
        <f t="array" aca="1" ref="B9" ca="1">IFERROR(_xlfn.SINGLE(INDEX(Data!A$1:$A$816,_xlfn.AGGREGATE(15,6,((Data!$D$1:$D$818=1)/(Data!$D$1:$D$818=1))*ROW(Data!$A$1:$A$816),ROW(B9)-ROW(B$6)),1)),"")</f>
        <v>ABC</v>
      </c>
      <c r="C9" s="38">
        <v>1</v>
      </c>
      <c r="D9" s="38" t="s">
        <v>0</v>
      </c>
      <c r="E9" s="38">
        <v>1</v>
      </c>
      <c r="F9" s="38" t="s">
        <v>2</v>
      </c>
      <c r="G9" s="38">
        <v>1</v>
      </c>
      <c r="H9" s="38" t="s">
        <v>10</v>
      </c>
      <c r="I9" s="38">
        <v>1</v>
      </c>
      <c r="J9" s="38" t="s">
        <v>0</v>
      </c>
      <c r="K9" s="38">
        <v>1</v>
      </c>
      <c r="L9" s="38" t="s">
        <v>593</v>
      </c>
      <c r="M9" s="38"/>
      <c r="N9" s="38"/>
      <c r="AC9" s="201"/>
      <c r="AD9" s="202"/>
    </row>
    <row r="10" spans="1:40" x14ac:dyDescent="0.35">
      <c r="A10" s="38">
        <f ca="1">IF(B10="","",IF(INDEX(Data!$CA:$CA,MATCH(B10,Data!$A:$A,0),1)=0,"",INDEX(Data!$CA:$CA,MATCH(B10,Data!$A:$A,0),1)))</f>
        <v>2</v>
      </c>
      <c r="B10" s="38" t="str" cm="1">
        <f t="array" aca="1" ref="B10" ca="1">IFERROR(_xlfn.SINGLE(INDEX(Data!A$1:$A$816,_xlfn.AGGREGATE(15,6,((Data!$D$1:$D$818=1)/(Data!$D$1:$D$818=1))*ROW(Data!$A$1:$A$816),ROW(B10)-ROW(B$6)),1)),"")</f>
        <v>ACC Network</v>
      </c>
      <c r="C10" s="38">
        <v>2</v>
      </c>
      <c r="D10" s="38" t="s">
        <v>593</v>
      </c>
      <c r="E10" s="38">
        <v>1</v>
      </c>
      <c r="F10" s="38" t="s">
        <v>0</v>
      </c>
      <c r="G10" s="38">
        <v>1</v>
      </c>
      <c r="H10" s="38" t="s">
        <v>14</v>
      </c>
      <c r="I10" s="38">
        <v>2</v>
      </c>
      <c r="J10" s="38" t="s">
        <v>593</v>
      </c>
      <c r="K10" s="38">
        <v>1</v>
      </c>
      <c r="L10" s="38" t="s">
        <v>6</v>
      </c>
      <c r="M10" s="38"/>
      <c r="N10" s="38"/>
      <c r="AC10" s="201"/>
      <c r="AD10" s="202"/>
    </row>
    <row r="11" spans="1:40" x14ac:dyDescent="0.35">
      <c r="A11" s="38">
        <f ca="1">IF(B11="","",IF(INDEX(Data!$CA:$CA,MATCH(B11,Data!$A:$A,0),1)=0,"",INDEX(Data!$CA:$CA,MATCH(B11,Data!$A:$A,0),1)))</f>
        <v>2</v>
      </c>
      <c r="B11" s="38" t="str" cm="1">
        <f t="array" aca="1" ref="B11" ca="1">IFERROR(_xlfn.SINGLE(INDEX(Data!A$1:$A$816,_xlfn.AGGREGATE(15,6,((Data!$D$1:$D$818=1)/(Data!$D$1:$D$818=1))*ROW(Data!$A$1:$A$816),ROW(B11)-ROW(B$6)),1)),"")</f>
        <v>Animal Planet</v>
      </c>
      <c r="C11" s="38">
        <v>1</v>
      </c>
      <c r="D11" s="38" t="s">
        <v>6</v>
      </c>
      <c r="E11" s="38">
        <v>1</v>
      </c>
      <c r="F11" s="38" t="s">
        <v>33</v>
      </c>
      <c r="G11" s="38">
        <v>1</v>
      </c>
      <c r="H11" s="38" t="s">
        <v>157</v>
      </c>
      <c r="I11" s="38">
        <v>2</v>
      </c>
      <c r="J11" s="38" t="s">
        <v>7</v>
      </c>
      <c r="K11" s="38">
        <v>1</v>
      </c>
      <c r="L11" s="38" t="s">
        <v>7</v>
      </c>
      <c r="M11" s="38"/>
      <c r="N11" s="38"/>
      <c r="AC11" s="201"/>
      <c r="AD11" s="202"/>
    </row>
    <row r="12" spans="1:40" x14ac:dyDescent="0.35">
      <c r="A12" s="38">
        <f ca="1">IF(B12="","",IF(INDEX(Data!$CA:$CA,MATCH(B12,Data!$A:$A,0),1)=0,"",INDEX(Data!$CA:$CA,MATCH(B12,Data!$A:$A,0),1)))</f>
        <v>1</v>
      </c>
      <c r="B12" s="38" t="str" cm="1">
        <f t="array" aca="1" ref="B12" ca="1">IFERROR(_xlfn.SINGLE(INDEX(Data!A$1:$A$816,_xlfn.AGGREGATE(15,6,((Data!$D$1:$D$818=1)/(Data!$D$1:$D$818=1))*ROW(Data!$A$1:$A$816),ROW(B12)-ROW(B$6)),1)),"")</f>
        <v>Bravo</v>
      </c>
      <c r="C12" s="38">
        <v>2</v>
      </c>
      <c r="D12" s="38" t="s">
        <v>88</v>
      </c>
      <c r="E12" s="38">
        <v>1</v>
      </c>
      <c r="F12" s="38" t="s">
        <v>80</v>
      </c>
      <c r="G12" s="38">
        <v>1</v>
      </c>
      <c r="H12" s="38" t="s">
        <v>20</v>
      </c>
      <c r="I12" s="38">
        <v>1</v>
      </c>
      <c r="J12" s="38" t="s">
        <v>14</v>
      </c>
      <c r="K12" s="38">
        <v>1</v>
      </c>
      <c r="L12" s="38" t="s">
        <v>8</v>
      </c>
      <c r="M12" s="38"/>
      <c r="N12" s="38"/>
      <c r="AC12" s="201"/>
      <c r="AD12" s="202"/>
    </row>
    <row r="13" spans="1:40" x14ac:dyDescent="0.35">
      <c r="A13" s="38">
        <f ca="1">IF(B13="","",IF(INDEX(Data!$CA:$CA,MATCH(B13,Data!$A:$A,0),1)=0,"",INDEX(Data!$CA:$CA,MATCH(B13,Data!$A:$A,0),1)))</f>
        <v>3</v>
      </c>
      <c r="B13" s="38" t="str" cm="1">
        <f t="array" aca="1" ref="B13" ca="1">IFERROR(_xlfn.SINGLE(INDEX(Data!A$1:$A$816,_xlfn.AGGREGATE(15,6,((Data!$D$1:$D$818=1)/(Data!$D$1:$D$818=1))*ROW(Data!$A$1:$A$816),ROW(B13)-ROW(B$6)),1)),"")</f>
        <v>Cartoon Network</v>
      </c>
      <c r="C13" s="38">
        <v>1</v>
      </c>
      <c r="D13" s="38" t="s">
        <v>7</v>
      </c>
      <c r="E13" s="38">
        <v>1</v>
      </c>
      <c r="F13" s="38" t="s">
        <v>75</v>
      </c>
      <c r="G13" s="38">
        <v>1</v>
      </c>
      <c r="H13" s="38" t="s">
        <v>21</v>
      </c>
      <c r="I13" s="38">
        <v>3</v>
      </c>
      <c r="J13" s="38" t="s">
        <v>157</v>
      </c>
      <c r="K13" s="38">
        <v>1</v>
      </c>
      <c r="L13" s="38" t="s">
        <v>9</v>
      </c>
      <c r="M13" s="38"/>
      <c r="N13" s="38"/>
      <c r="AC13" s="201"/>
      <c r="AD13" s="202"/>
    </row>
    <row r="14" spans="1:40" x14ac:dyDescent="0.35">
      <c r="A14" s="38">
        <f ca="1">IF(B14="","",IF(INDEX(Data!$CA:$CA,MATCH(B14,Data!$A:$A,0),1)=0,"",INDEX(Data!$CA:$CA,MATCH(B14,Data!$A:$A,0),1)))</f>
        <v>1</v>
      </c>
      <c r="B14" s="38" t="str" cm="1">
        <f t="array" aca="1" ref="B14" ca="1">IFERROR(_xlfn.SINGLE(INDEX(Data!A$1:$A$816,_xlfn.AGGREGATE(15,6,((Data!$D$1:$D$818=1)/(Data!$D$1:$D$818=1))*ROW(Data!$A$1:$A$816),ROW(B14)-ROW(B$6)),1)),"")</f>
        <v>CBS</v>
      </c>
      <c r="C14" s="38">
        <v>3</v>
      </c>
      <c r="D14" s="38" t="s">
        <v>11</v>
      </c>
      <c r="E14" s="38">
        <v>1</v>
      </c>
      <c r="F14" s="38" t="s">
        <v>72</v>
      </c>
      <c r="G14" s="38">
        <v>1</v>
      </c>
      <c r="H14" s="38" t="s">
        <v>25</v>
      </c>
      <c r="I14" s="38">
        <v>1</v>
      </c>
      <c r="J14" s="38" t="s">
        <v>2</v>
      </c>
      <c r="K14" s="38">
        <v>1</v>
      </c>
      <c r="L14" s="38" t="s">
        <v>10</v>
      </c>
      <c r="M14" s="38"/>
      <c r="N14" s="38"/>
      <c r="AC14" s="201"/>
      <c r="AD14" s="202"/>
    </row>
    <row r="15" spans="1:40" x14ac:dyDescent="0.35">
      <c r="A15" s="38">
        <f ca="1">IF(B15="","",IF(INDEX(Data!$CA:$CA,MATCH(B15,Data!$A:$A,0),1)=0,"",INDEX(Data!$CA:$CA,MATCH(B15,Data!$A:$A,0),1)))</f>
        <v>2</v>
      </c>
      <c r="B15" s="38" t="str" cm="1">
        <f t="array" aca="1" ref="B15" ca="1">IFERROR(_xlfn.SINGLE(INDEX(Data!A$1:$A$816,_xlfn.AGGREGATE(15,6,((Data!$D$1:$D$818=1)/(Data!$D$1:$D$818=1))*ROW(Data!$A$1:$A$816),ROW(B15)-ROW(B$6)),1)),"")</f>
        <v>CBS Sports Network</v>
      </c>
      <c r="C15" s="38">
        <v>1</v>
      </c>
      <c r="D15" s="38" t="s">
        <v>14</v>
      </c>
      <c r="E15" s="38">
        <v>1</v>
      </c>
      <c r="F15" s="38" t="s">
        <v>71</v>
      </c>
      <c r="G15" s="38">
        <v>1</v>
      </c>
      <c r="H15" s="38" t="s">
        <v>28</v>
      </c>
      <c r="I15" s="38">
        <v>2</v>
      </c>
      <c r="J15" s="38" t="s">
        <v>15</v>
      </c>
      <c r="K15" s="38">
        <v>1</v>
      </c>
      <c r="L15" s="38" t="s">
        <v>11</v>
      </c>
      <c r="M15" s="38"/>
      <c r="N15" s="38"/>
      <c r="AC15" s="201"/>
      <c r="AD15" s="202"/>
    </row>
    <row r="16" spans="1:40" x14ac:dyDescent="0.35">
      <c r="A16" s="38">
        <f ca="1">IF(B16="","",IF(INDEX(Data!$CA:$CA,MATCH(B16,Data!$A:$A,0),1)=0,"",INDEX(Data!$CA:$CA,MATCH(B16,Data!$A:$A,0),1)))</f>
        <v>3</v>
      </c>
      <c r="B16" s="38" t="str" cm="1">
        <f t="array" aca="1" ref="B16" ca="1">IFERROR(_xlfn.SINGLE(INDEX(Data!A$1:$A$816,_xlfn.AGGREGATE(15,6,((Data!$D$1:$D$818=1)/(Data!$D$1:$D$818=1))*ROW(Data!$A$1:$A$816),ROW(B16)-ROW(B$6)),1)),"")</f>
        <v>Cinemax</v>
      </c>
      <c r="C16" s="38">
        <v>1</v>
      </c>
      <c r="D16" s="38" t="s">
        <v>2</v>
      </c>
      <c r="E16" s="38">
        <v>1</v>
      </c>
      <c r="F16" s="38" t="s">
        <v>74</v>
      </c>
      <c r="G16" s="38">
        <v>1</v>
      </c>
      <c r="H16" s="38" t="s">
        <v>29</v>
      </c>
      <c r="I16" s="38">
        <v>3</v>
      </c>
      <c r="J16" s="38" t="s">
        <v>17</v>
      </c>
      <c r="K16" s="38">
        <v>1</v>
      </c>
      <c r="L16" s="38" t="s">
        <v>12</v>
      </c>
      <c r="M16" s="38"/>
      <c r="N16" s="38"/>
      <c r="AC16" s="201"/>
      <c r="AD16" s="202"/>
    </row>
    <row r="17" spans="1:30" x14ac:dyDescent="0.35">
      <c r="A17" s="38">
        <f ca="1">IF(B17="","",IF(INDEX(Data!$CA:$CA,MATCH(B17,Data!$A:$A,0),1)=0,"",INDEX(Data!$CA:$CA,MATCH(B17,Data!$A:$A,0),1)))</f>
        <v>3</v>
      </c>
      <c r="B17" s="38" t="str" cm="1">
        <f t="array" aca="1" ref="B17" ca="1">IFERROR(_xlfn.SINGLE(INDEX(Data!A$1:$A$816,_xlfn.AGGREGATE(15,6,((Data!$D$1:$D$818=1)/(Data!$D$1:$D$818=1))*ROW(Data!$A$1:$A$816),ROW(B17)-ROW(B$6)),1)),"")</f>
        <v>CMT</v>
      </c>
      <c r="C17" s="38">
        <v>1</v>
      </c>
      <c r="D17" s="38" t="s">
        <v>15</v>
      </c>
      <c r="E17" s="38">
        <v>1</v>
      </c>
      <c r="F17" s="38" t="s">
        <v>81</v>
      </c>
      <c r="G17" s="38">
        <v>1</v>
      </c>
      <c r="H17" s="38" t="s">
        <v>31</v>
      </c>
      <c r="I17" s="38">
        <v>3</v>
      </c>
      <c r="J17" s="38" t="s">
        <v>20</v>
      </c>
      <c r="K17" s="38">
        <v>1</v>
      </c>
      <c r="L17" s="38" t="s">
        <v>13</v>
      </c>
      <c r="M17" s="38"/>
      <c r="N17" s="38"/>
      <c r="AC17" s="202"/>
      <c r="AD17" s="202"/>
    </row>
    <row r="18" spans="1:30" x14ac:dyDescent="0.35">
      <c r="A18" s="38">
        <f ca="1">IF(B18="","",IF(INDEX(Data!$CA:$CA,MATCH(B18,Data!$A:$A,0),1)=0,"",INDEX(Data!$CA:$CA,MATCH(B18,Data!$A:$A,0),1)))</f>
        <v>3</v>
      </c>
      <c r="B18" s="38" t="str" cm="1">
        <f t="array" aca="1" ref="B18" ca="1">IFERROR(_xlfn.SINGLE(INDEX(Data!A$1:$A$816,_xlfn.AGGREGATE(15,6,((Data!$D$1:$D$818=1)/(Data!$D$1:$D$818=1))*ROW(Data!$A$1:$A$816),ROW(B18)-ROW(B$6)),1)),"")</f>
        <v>CNBC</v>
      </c>
      <c r="C18" s="38">
        <v>3</v>
      </c>
      <c r="D18" s="38" t="s">
        <v>19</v>
      </c>
      <c r="E18" s="38">
        <v>1</v>
      </c>
      <c r="F18" s="38" t="s">
        <v>14</v>
      </c>
      <c r="G18" s="38">
        <v>1</v>
      </c>
      <c r="H18" s="38" t="s">
        <v>33</v>
      </c>
      <c r="I18" s="38">
        <v>2</v>
      </c>
      <c r="J18" s="38" t="s">
        <v>28</v>
      </c>
      <c r="K18" s="38">
        <v>1</v>
      </c>
      <c r="L18" s="38" t="s">
        <v>14</v>
      </c>
      <c r="M18" s="38"/>
      <c r="N18" s="38"/>
      <c r="AC18" s="202"/>
      <c r="AD18" s="202"/>
    </row>
    <row r="19" spans="1:30" x14ac:dyDescent="0.35">
      <c r="A19" s="38">
        <f ca="1">IF(B19="","",IF(INDEX(Data!$CA:$CA,MATCH(B19,Data!$A:$A,0),1)=0,"",INDEX(Data!$CA:$CA,MATCH(B19,Data!$A:$A,0),1)))</f>
        <v>3</v>
      </c>
      <c r="B19" s="38" t="str" cm="1">
        <f t="array" aca="1" ref="B19" ca="1">IFERROR(_xlfn.SINGLE(INDEX(Data!A$1:$A$816,_xlfn.AGGREGATE(15,6,((Data!$D$1:$D$818=1)/(Data!$D$1:$D$818=1))*ROW(Data!$A$1:$A$816),ROW(B19)-ROW(B$6)),1)),"")</f>
        <v>Cooking Channel</v>
      </c>
      <c r="C19" s="38">
        <v>3</v>
      </c>
      <c r="D19" s="38" t="s">
        <v>20</v>
      </c>
      <c r="E19" s="38">
        <v>1</v>
      </c>
      <c r="F19" s="38" t="s">
        <v>35</v>
      </c>
      <c r="G19" s="38">
        <v>1</v>
      </c>
      <c r="H19" s="38" t="s">
        <v>35</v>
      </c>
      <c r="I19" s="38">
        <v>2</v>
      </c>
      <c r="J19" s="38" t="s">
        <v>33</v>
      </c>
      <c r="K19" s="38">
        <v>1</v>
      </c>
      <c r="L19" s="38" t="s">
        <v>157</v>
      </c>
      <c r="M19" s="38"/>
      <c r="N19" s="38"/>
      <c r="AC19" s="202"/>
      <c r="AD19" s="202"/>
    </row>
    <row r="20" spans="1:30" x14ac:dyDescent="0.35">
      <c r="A20" s="38">
        <f ca="1">IF(B20="","",IF(INDEX(Data!$CA:$CA,MATCH(B20,Data!$A:$A,0),1)=0,"",INDEX(Data!$CA:$CA,MATCH(B20,Data!$A:$A,0),1)))</f>
        <v>2</v>
      </c>
      <c r="B20" s="38" t="str" cm="1">
        <f t="array" aca="1" ref="B20" ca="1">IFERROR(_xlfn.SINGLE(INDEX(Data!A$1:$A$816,_xlfn.AGGREGATE(15,6,((Data!$D$1:$D$818=1)/(Data!$D$1:$D$818=1))*ROW(Data!$A$1:$A$816),ROW(B20)-ROW(B$6)),1)),"")</f>
        <v>Disney Channel</v>
      </c>
      <c r="C20" s="38">
        <v>3</v>
      </c>
      <c r="D20" s="38" t="s">
        <v>21</v>
      </c>
      <c r="E20" s="38">
        <v>1</v>
      </c>
      <c r="F20" s="38" t="s">
        <v>25</v>
      </c>
      <c r="G20" s="38">
        <v>1</v>
      </c>
      <c r="H20" s="38" t="s">
        <v>37</v>
      </c>
      <c r="I20" s="38">
        <v>1</v>
      </c>
      <c r="J20" s="38" t="s">
        <v>173</v>
      </c>
      <c r="K20" s="38">
        <v>1</v>
      </c>
      <c r="L20" s="38" t="s">
        <v>2</v>
      </c>
      <c r="M20" s="38"/>
      <c r="N20" s="38"/>
      <c r="AC20" s="202"/>
      <c r="AD20" s="202"/>
    </row>
    <row r="21" spans="1:30" x14ac:dyDescent="0.35">
      <c r="A21" s="38">
        <f ca="1">IF(B21="","",IF(INDEX(Data!$CA:$CA,MATCH(B21,Data!$A:$A,0),1)=0,"",INDEX(Data!$CA:$CA,MATCH(B21,Data!$A:$A,0),1)))</f>
        <v>2</v>
      </c>
      <c r="B21" s="38" t="str" cm="1">
        <f t="array" aca="1" ref="B21" ca="1">IFERROR(_xlfn.SINGLE(INDEX(Data!A$1:$A$816,_xlfn.AGGREGATE(15,6,((Data!$D$1:$D$818=1)/(Data!$D$1:$D$818=1))*ROW(Data!$A$1:$A$816),ROW(B21)-ROW(B$6)),1)),"")</f>
        <v>ESPN</v>
      </c>
      <c r="C21" s="38">
        <v>2</v>
      </c>
      <c r="D21" s="38" t="s">
        <v>22</v>
      </c>
      <c r="E21" s="38">
        <v>1</v>
      </c>
      <c r="F21" s="38" t="s">
        <v>43</v>
      </c>
      <c r="G21" s="38">
        <v>1</v>
      </c>
      <c r="H21" s="38" t="s">
        <v>38</v>
      </c>
      <c r="I21" s="38">
        <v>3</v>
      </c>
      <c r="J21" s="38" t="s">
        <v>52</v>
      </c>
      <c r="K21" s="38">
        <v>1</v>
      </c>
      <c r="L21" s="38" t="s">
        <v>15</v>
      </c>
      <c r="M21" s="38"/>
      <c r="N21" s="38"/>
      <c r="AC21" s="202"/>
      <c r="AD21" s="202"/>
    </row>
    <row r="22" spans="1:30" x14ac:dyDescent="0.35">
      <c r="A22" s="38">
        <f ca="1">IF(B22="","",IF(INDEX(Data!$CA:$CA,MATCH(B22,Data!$A:$A,0),1)=0,"",INDEX(Data!$CA:$CA,MATCH(B22,Data!$A:$A,0),1)))</f>
        <v>1</v>
      </c>
      <c r="B22" s="38" t="str" cm="1">
        <f t="array" aca="1" ref="B22" ca="1">IFERROR(_xlfn.SINGLE(INDEX(Data!A$1:$A$816,_xlfn.AGGREGATE(15,6,((Data!$D$1:$D$818=1)/(Data!$D$1:$D$818=1))*ROW(Data!$A$1:$A$816),ROW(B22)-ROW(B$6)),1)),"")</f>
        <v>FOX</v>
      </c>
      <c r="C22" s="38">
        <v>2</v>
      </c>
      <c r="D22" s="38" t="s">
        <v>147</v>
      </c>
      <c r="E22" s="38">
        <v>1</v>
      </c>
      <c r="F22" s="38" t="s">
        <v>37</v>
      </c>
      <c r="G22" s="38">
        <v>1</v>
      </c>
      <c r="H22" s="38" t="s">
        <v>39</v>
      </c>
      <c r="I22" s="38">
        <v>1</v>
      </c>
      <c r="J22" s="38" t="s">
        <v>4</v>
      </c>
      <c r="K22" s="38">
        <v>1</v>
      </c>
      <c r="L22" s="38" t="s">
        <v>16</v>
      </c>
      <c r="M22" s="38"/>
      <c r="N22" s="38"/>
      <c r="AC22" s="202"/>
      <c r="AD22" s="202"/>
    </row>
    <row r="23" spans="1:30" x14ac:dyDescent="0.35">
      <c r="A23" s="38">
        <f ca="1">IF(B23="","",IF(INDEX(Data!$CA:$CA,MATCH(B23,Data!$A:$A,0),1)=0,"",INDEX(Data!$CA:$CA,MATCH(B23,Data!$A:$A,0),1)))</f>
        <v>3</v>
      </c>
      <c r="B23" s="38" t="str" cm="1">
        <f t="array" aca="1" ref="B23" ca="1">IFERROR(_xlfn.SINGLE(INDEX(Data!A$1:$A$816,_xlfn.AGGREGATE(15,6,((Data!$D$1:$D$818=1)/(Data!$D$1:$D$818=1))*ROW(Data!$A$1:$A$816),ROW(B23)-ROW(B$6)),1)),"")</f>
        <v>MTV</v>
      </c>
      <c r="C23" s="38">
        <v>1</v>
      </c>
      <c r="D23" s="38" t="s">
        <v>23</v>
      </c>
      <c r="E23" s="38">
        <v>1</v>
      </c>
      <c r="F23" s="38" t="s">
        <v>52</v>
      </c>
      <c r="G23" s="38">
        <v>1</v>
      </c>
      <c r="H23" s="38" t="s">
        <v>40</v>
      </c>
      <c r="I23" s="38"/>
      <c r="J23" s="38"/>
      <c r="K23" s="38">
        <v>1</v>
      </c>
      <c r="L23" s="38" t="s">
        <v>17</v>
      </c>
      <c r="M23" s="38"/>
      <c r="N23" s="38"/>
      <c r="AC23" s="202"/>
      <c r="AD23" s="202"/>
    </row>
    <row r="24" spans="1:30" x14ac:dyDescent="0.35">
      <c r="A24" s="38">
        <f ca="1">IF(B24="","",IF(INDEX(Data!$CA:$CA,MATCH(B24,Data!$A:$A,0),1)=0,"",INDEX(Data!$CA:$CA,MATCH(B24,Data!$A:$A,0),1)))</f>
        <v>1</v>
      </c>
      <c r="B24" s="38" t="str" cm="1">
        <f t="array" aca="1" ref="B24" ca="1">IFERROR(_xlfn.SINGLE(INDEX(Data!A$1:$A$816,_xlfn.AGGREGATE(15,6,((Data!$D$1:$D$818=1)/(Data!$D$1:$D$818=1))*ROW(Data!$A$1:$A$816),ROW(B24)-ROW(B$6)),1)),"")</f>
        <v>NBC</v>
      </c>
      <c r="C24" s="38">
        <v>1</v>
      </c>
      <c r="D24" s="38" t="s">
        <v>25</v>
      </c>
      <c r="E24" s="38">
        <v>1</v>
      </c>
      <c r="F24" s="38" t="s">
        <v>23</v>
      </c>
      <c r="G24" s="38">
        <v>1</v>
      </c>
      <c r="H24" s="38" t="s">
        <v>161</v>
      </c>
      <c r="I24" s="38"/>
      <c r="J24" s="38"/>
      <c r="K24" s="38">
        <v>1</v>
      </c>
      <c r="L24" s="38" t="s">
        <v>18</v>
      </c>
      <c r="M24" s="38"/>
      <c r="N24" s="38"/>
      <c r="AC24" s="202"/>
      <c r="AD24" s="202"/>
    </row>
    <row r="25" spans="1:30" x14ac:dyDescent="0.35">
      <c r="A25" s="38" t="str">
        <f ca="1">IF(B25="","",IF(INDEX(Data!$CA:$CA,MATCH(B25,Data!$A:$A,0),1)=0,"",INDEX(Data!$CA:$CA,MATCH(B25,Data!$A:$A,0),1)))</f>
        <v/>
      </c>
      <c r="B25" s="38" t="str" cm="1">
        <f t="array" aca="1" ref="B25" ca="1">IFERROR(_xlfn.SINGLE(INDEX(Data!A$1:$A$816,_xlfn.AGGREGATE(15,6,((Data!$D$1:$D$818=1)/(Data!$D$1:$D$818=1))*ROW(Data!$A$1:$A$816),ROW(B25)-ROW(B$6)),1)),"")</f>
        <v/>
      </c>
      <c r="C25" s="38">
        <v>3</v>
      </c>
      <c r="D25" s="38" t="s">
        <v>395</v>
      </c>
      <c r="E25" s="38">
        <v>1</v>
      </c>
      <c r="F25" s="38" t="s">
        <v>135</v>
      </c>
      <c r="G25" s="38">
        <v>1</v>
      </c>
      <c r="H25" s="38" t="s">
        <v>43</v>
      </c>
      <c r="I25" s="38"/>
      <c r="J25" s="38"/>
      <c r="K25" s="38">
        <v>1</v>
      </c>
      <c r="L25" s="38" t="s">
        <v>19</v>
      </c>
      <c r="M25" s="38"/>
      <c r="N25" s="38"/>
      <c r="AC25" s="202"/>
      <c r="AD25" s="202"/>
    </row>
    <row r="26" spans="1:30" x14ac:dyDescent="0.35">
      <c r="A26" s="38" t="str">
        <f ca="1">IF(B26="","",IF(INDEX(Data!$CA:$CA,MATCH(B26,Data!$A:$A,0),1)=0,"",INDEX(Data!$CA:$CA,MATCH(B26,Data!$A:$A,0),1)))</f>
        <v/>
      </c>
      <c r="B26" s="38" t="str" cm="1">
        <f t="array" aca="1" ref="B26" ca="1">IFERROR(_xlfn.SINGLE(INDEX(Data!A$1:$A$816,_xlfn.AGGREGATE(15,6,((Data!$D$1:$D$818=1)/(Data!$D$1:$D$818=1))*ROW(Data!$A$1:$A$816),ROW(B26)-ROW(B$6)),1)),"")</f>
        <v/>
      </c>
      <c r="C26" s="38">
        <v>3</v>
      </c>
      <c r="D26" s="38" t="s">
        <v>408</v>
      </c>
      <c r="E26" s="38">
        <v>1</v>
      </c>
      <c r="F26" s="38" t="s">
        <v>157</v>
      </c>
      <c r="G26" s="38">
        <v>1</v>
      </c>
      <c r="H26" s="38" t="s">
        <v>44</v>
      </c>
      <c r="I26" s="38"/>
      <c r="J26" s="38"/>
      <c r="K26" s="38">
        <v>1</v>
      </c>
      <c r="L26" s="38" t="s">
        <v>20</v>
      </c>
      <c r="M26" s="38"/>
      <c r="N26" s="38"/>
      <c r="AC26" s="202"/>
      <c r="AD26" s="202"/>
    </row>
    <row r="27" spans="1:30" ht="24" x14ac:dyDescent="0.35">
      <c r="A27" s="38" t="str">
        <f ca="1">IF(B27="","",IF(INDEX(Data!$CA:$CA,MATCH(B27,Data!$A:$A,0),1)=0,"",INDEX(Data!$CA:$CA,MATCH(B27,Data!$A:$A,0),1)))</f>
        <v/>
      </c>
      <c r="B27" s="38" t="str" cm="1">
        <f t="array" aca="1" ref="B27" ca="1">IFERROR(_xlfn.SINGLE(INDEX(Data!A$1:$A$816,_xlfn.AGGREGATE(15,6,((Data!$D$1:$D$818=1)/(Data!$D$1:$D$818=1))*ROW(Data!$A$1:$A$816),ROW(B27)-ROW(B$6)),1)),"")</f>
        <v/>
      </c>
      <c r="C27" s="38">
        <v>1</v>
      </c>
      <c r="D27" s="38" t="s">
        <v>31</v>
      </c>
      <c r="E27" s="38">
        <v>1</v>
      </c>
      <c r="F27" s="38" t="s">
        <v>1174</v>
      </c>
      <c r="G27" s="38">
        <v>1</v>
      </c>
      <c r="H27" s="38" t="s">
        <v>47</v>
      </c>
      <c r="I27" s="38"/>
      <c r="J27" s="38"/>
      <c r="K27" s="38">
        <v>1</v>
      </c>
      <c r="L27" s="38" t="s">
        <v>21</v>
      </c>
      <c r="M27" s="38"/>
      <c r="N27" s="38"/>
      <c r="AC27" s="202"/>
      <c r="AD27" s="202"/>
    </row>
    <row r="28" spans="1:30" x14ac:dyDescent="0.35">
      <c r="A28" s="38" t="str">
        <f ca="1">IF(B28="","",IF(INDEX(Data!$CA:$CA,MATCH(B28,Data!$A:$A,0),1)=0,"",INDEX(Data!$CA:$CA,MATCH(B28,Data!$A:$A,0),1)))</f>
        <v/>
      </c>
      <c r="B28" s="38" t="str" cm="1">
        <f t="array" aca="1" ref="B28" ca="1">IFERROR(_xlfn.SINGLE(INDEX(Data!A$1:$A$816,_xlfn.AGGREGATE(15,6,((Data!$D$1:$D$818=1)/(Data!$D$1:$D$818=1))*ROW(Data!$A$1:$A$816),ROW(B28)-ROW(B$6)),1)),"")</f>
        <v/>
      </c>
      <c r="C28" s="38">
        <v>1</v>
      </c>
      <c r="D28" s="38" t="s">
        <v>33</v>
      </c>
      <c r="E28" s="38">
        <v>1</v>
      </c>
      <c r="F28" s="38" t="s">
        <v>39</v>
      </c>
      <c r="G28" s="38">
        <v>1</v>
      </c>
      <c r="H28" s="38" t="s">
        <v>48</v>
      </c>
      <c r="I28" s="38"/>
      <c r="J28" s="38"/>
      <c r="K28" s="38">
        <v>1</v>
      </c>
      <c r="L28" s="38" t="s">
        <v>22</v>
      </c>
      <c r="M28" s="38"/>
      <c r="N28" s="38"/>
      <c r="AC28" s="202"/>
      <c r="AD28" s="202"/>
    </row>
    <row r="29" spans="1:30" x14ac:dyDescent="0.35">
      <c r="A29" s="38" t="str">
        <f ca="1">IF(B29="","",IF(INDEX(Data!$CA:$CA,MATCH(B29,Data!$A:$A,0),1)=0,"",INDEX(Data!$CA:$CA,MATCH(B29,Data!$A:$A,0),1)))</f>
        <v/>
      </c>
      <c r="B29" s="38" t="str" cm="1">
        <f t="array" aca="1" ref="B29" ca="1">IFERROR(_xlfn.SINGLE(INDEX(Data!A$1:$A$816,_xlfn.AGGREGATE(15,6,((Data!$D$1:$D$818=1)/(Data!$D$1:$D$818=1))*ROW(Data!$A$1:$A$816),ROW(B29)-ROW(B$6)),1)),"")</f>
        <v/>
      </c>
      <c r="C29" s="38">
        <v>1</v>
      </c>
      <c r="D29" s="38" t="s">
        <v>158</v>
      </c>
      <c r="E29" s="38">
        <v>1</v>
      </c>
      <c r="F29" s="38" t="s">
        <v>44</v>
      </c>
      <c r="G29" s="38">
        <v>1</v>
      </c>
      <c r="H29" s="38" t="s">
        <v>51</v>
      </c>
      <c r="I29" s="38"/>
      <c r="J29" s="38"/>
      <c r="K29" s="38">
        <v>1</v>
      </c>
      <c r="L29" s="38" t="s">
        <v>23</v>
      </c>
      <c r="M29" s="38"/>
      <c r="N29" s="38"/>
      <c r="AC29" s="202"/>
      <c r="AD29" s="202"/>
    </row>
    <row r="30" spans="1:30" x14ac:dyDescent="0.35">
      <c r="A30" s="38" t="str">
        <f ca="1">IF(B30="","",IF(INDEX(Data!$CA:$CA,MATCH(B30,Data!$A:$A,0),1)=0,"",INDEX(Data!$CA:$CA,MATCH(B30,Data!$A:$A,0),1)))</f>
        <v/>
      </c>
      <c r="B30" s="38" t="str" cm="1">
        <f t="array" aca="1" ref="B30" ca="1">IFERROR(_xlfn.SINGLE(INDEX(Data!A$1:$A$816,_xlfn.AGGREGATE(15,6,((Data!$D$1:$D$818=1)/(Data!$D$1:$D$818=1))*ROW(Data!$A$1:$A$816),ROW(B30)-ROW(B$6)),1)),"")</f>
        <v/>
      </c>
      <c r="C30" s="38">
        <v>1</v>
      </c>
      <c r="D30" s="38" t="s">
        <v>195</v>
      </c>
      <c r="E30" s="38">
        <v>1</v>
      </c>
      <c r="F30" s="38" t="s">
        <v>20</v>
      </c>
      <c r="G30" s="38">
        <v>1</v>
      </c>
      <c r="H30" s="38" t="s">
        <v>52</v>
      </c>
      <c r="I30" s="38"/>
      <c r="J30" s="38"/>
      <c r="K30" s="38">
        <v>1</v>
      </c>
      <c r="L30" s="38" t="s">
        <v>24</v>
      </c>
      <c r="M30" s="38"/>
      <c r="N30" s="38"/>
      <c r="AC30" s="202"/>
      <c r="AD30" s="202"/>
    </row>
    <row r="31" spans="1:30" x14ac:dyDescent="0.35">
      <c r="A31" s="38" t="str">
        <f ca="1">IF(B31="","",IF(INDEX(Data!$CA:$CA,MATCH(B31,Data!$A:$A,0),1)=0,"",INDEX(Data!$CA:$CA,MATCH(B31,Data!$A:$A,0),1)))</f>
        <v/>
      </c>
      <c r="B31" s="38" t="str" cm="1">
        <f t="array" aca="1" ref="B31" ca="1">IFERROR(_xlfn.SINGLE(INDEX(Data!A$1:$A$816,_xlfn.AGGREGATE(15,6,((Data!$D$1:$D$818=1)/(Data!$D$1:$D$818=1))*ROW(Data!$A$1:$A$816),ROW(B31)-ROW(B$6)),1)),"")</f>
        <v/>
      </c>
      <c r="C31" s="38">
        <v>3</v>
      </c>
      <c r="D31" s="38" t="s">
        <v>295</v>
      </c>
      <c r="E31" s="38">
        <v>1</v>
      </c>
      <c r="F31" s="38" t="s">
        <v>38</v>
      </c>
      <c r="G31" s="38">
        <v>1</v>
      </c>
      <c r="H31" s="38" t="s">
        <v>61</v>
      </c>
      <c r="I31" s="38"/>
      <c r="J31" s="38"/>
      <c r="K31" s="38">
        <v>1</v>
      </c>
      <c r="L31" s="38" t="s">
        <v>25</v>
      </c>
      <c r="M31" s="38"/>
      <c r="N31" s="38"/>
      <c r="AC31" s="202"/>
      <c r="AD31" s="202"/>
    </row>
    <row r="32" spans="1:30" x14ac:dyDescent="0.35">
      <c r="A32" s="38" t="str">
        <f ca="1">IF(B32="","",IF(INDEX(Data!$CA:$CA,MATCH(B32,Data!$A:$A,0),1)=0,"",INDEX(Data!$CA:$CA,MATCH(B32,Data!$A:$A,0),1)))</f>
        <v/>
      </c>
      <c r="B32" s="38" t="str" cm="1">
        <f t="array" aca="1" ref="B32" ca="1">IFERROR(_xlfn.SINGLE(INDEX(Data!A$1:$A$816,_xlfn.AGGREGATE(15,6,((Data!$D$1:$D$818=1)/(Data!$D$1:$D$818=1))*ROW(Data!$A$1:$A$816),ROW(B32)-ROW(B$6)),1)),"")</f>
        <v/>
      </c>
      <c r="C32" s="38">
        <v>1</v>
      </c>
      <c r="D32" s="38" t="s">
        <v>296</v>
      </c>
      <c r="E32" s="38">
        <v>1</v>
      </c>
      <c r="F32" s="38" t="s">
        <v>21</v>
      </c>
      <c r="G32" s="38">
        <v>1</v>
      </c>
      <c r="H32" s="38" t="s">
        <v>63</v>
      </c>
      <c r="I32" s="38"/>
      <c r="J32" s="38"/>
      <c r="K32" s="38">
        <v>1</v>
      </c>
      <c r="L32" s="38" t="s">
        <v>28</v>
      </c>
      <c r="M32" s="38"/>
      <c r="N32" s="38"/>
      <c r="AC32" s="202"/>
      <c r="AD32" s="202"/>
    </row>
    <row r="33" spans="1:30" x14ac:dyDescent="0.35">
      <c r="A33" s="38" t="str">
        <f ca="1">IF(B33="","",IF(INDEX(Data!$CA:$CA,MATCH(B33,Data!$A:$A,0),1)=0,"",INDEX(Data!$CA:$CA,MATCH(B33,Data!$A:$A,0),1)))</f>
        <v/>
      </c>
      <c r="B33" s="38" t="str" cm="1">
        <f t="array" aca="1" ref="B33" ca="1">IFERROR(_xlfn.SINGLE(INDEX(Data!A$1:$A$816,_xlfn.AGGREGATE(15,6,((Data!$D$1:$D$818=1)/(Data!$D$1:$D$818=1))*ROW(Data!$A$1:$A$816),ROW(B33)-ROW(B$6)),1)),"")</f>
        <v/>
      </c>
      <c r="C33" s="38">
        <v>2</v>
      </c>
      <c r="D33" s="38" t="s">
        <v>35</v>
      </c>
      <c r="E33" s="38">
        <v>1</v>
      </c>
      <c r="F33" s="38" t="s">
        <v>5</v>
      </c>
      <c r="G33" s="38">
        <v>1</v>
      </c>
      <c r="H33" s="38" t="s">
        <v>70</v>
      </c>
      <c r="I33" s="38"/>
      <c r="J33" s="38"/>
      <c r="K33" s="38">
        <v>1</v>
      </c>
      <c r="L33" s="38" t="s">
        <v>29</v>
      </c>
      <c r="M33" s="38"/>
      <c r="N33" s="38"/>
      <c r="AC33" s="202"/>
      <c r="AD33" s="202"/>
    </row>
    <row r="34" spans="1:30" x14ac:dyDescent="0.35">
      <c r="A34" s="38" t="str">
        <f ca="1">IF(B34="","",IF(INDEX(Data!$CA:$CA,MATCH(B34,Data!$A:$A,0),1)=0,"",INDEX(Data!$CA:$CA,MATCH(B34,Data!$A:$A,0),1)))</f>
        <v/>
      </c>
      <c r="B34" s="38" t="str" cm="1">
        <f t="array" aca="1" ref="B34" ca="1">IFERROR(_xlfn.SINGLE(INDEX(Data!A$1:$A$816,_xlfn.AGGREGATE(15,6,((Data!$D$1:$D$818=1)/(Data!$D$1:$D$818=1))*ROW(Data!$A$1:$A$816),ROW(B34)-ROW(B$6)),1)),"")</f>
        <v/>
      </c>
      <c r="C34" s="38">
        <v>1</v>
      </c>
      <c r="D34" s="38" t="s">
        <v>3</v>
      </c>
      <c r="E34" s="38">
        <v>1</v>
      </c>
      <c r="F34" s="38" t="s">
        <v>48</v>
      </c>
      <c r="G34" s="38">
        <v>1</v>
      </c>
      <c r="H34" s="38" t="s">
        <v>71</v>
      </c>
      <c r="I34" s="38"/>
      <c r="J34" s="38"/>
      <c r="K34" s="38">
        <v>1</v>
      </c>
      <c r="L34" s="38" t="s">
        <v>30</v>
      </c>
      <c r="M34" s="38"/>
      <c r="N34" s="38"/>
      <c r="AC34" s="202"/>
      <c r="AD34" s="202"/>
    </row>
    <row r="35" spans="1:30" ht="24" x14ac:dyDescent="0.35">
      <c r="A35" s="38" t="str">
        <f ca="1">IF(B35="","",IF(INDEX(Data!$CA:$CA,MATCH(B35,Data!$A:$A,0),1)=0,"",INDEX(Data!$CA:$CA,MATCH(B35,Data!$A:$A,0),1)))</f>
        <v/>
      </c>
      <c r="B35" s="38" t="str" cm="1">
        <f t="array" aca="1" ref="B35" ca="1">IFERROR(_xlfn.SINGLE(INDEX(Data!A$1:$A$816,_xlfn.AGGREGATE(15,6,((Data!$D$1:$D$818=1)/(Data!$D$1:$D$818=1))*ROW(Data!$A$1:$A$816),ROW(B35)-ROW(B$6)),1)),"")</f>
        <v/>
      </c>
      <c r="C35" s="38">
        <v>2</v>
      </c>
      <c r="D35" s="38" t="s">
        <v>36</v>
      </c>
      <c r="E35" s="38">
        <v>1</v>
      </c>
      <c r="F35" s="38" t="s">
        <v>47</v>
      </c>
      <c r="G35" s="38">
        <v>1</v>
      </c>
      <c r="H35" s="38" t="s">
        <v>74</v>
      </c>
      <c r="I35" s="38"/>
      <c r="J35" s="38"/>
      <c r="K35" s="38">
        <v>1</v>
      </c>
      <c r="L35" s="38" t="s">
        <v>31</v>
      </c>
      <c r="M35" s="38"/>
      <c r="N35" s="38"/>
      <c r="AC35" s="202"/>
      <c r="AD35" s="202"/>
    </row>
    <row r="36" spans="1:30" x14ac:dyDescent="0.35">
      <c r="A36" s="38" t="str">
        <f ca="1">IF(B36="","",IF(INDEX(Data!$CA:$CA,MATCH(B36,Data!$A:$A,0),1)=0,"",INDEX(Data!$CA:$CA,MATCH(B36,Data!$A:$A,0),1)))</f>
        <v/>
      </c>
      <c r="B36" s="38" t="str" cm="1">
        <f t="array" aca="1" ref="B36" ca="1">IFERROR(_xlfn.SINGLE(INDEX(Data!A$1:$A$816,_xlfn.AGGREGATE(15,6,((Data!$D$1:$D$818=1)/(Data!$D$1:$D$818=1))*ROW(Data!$A$1:$A$816),ROW(B36)-ROW(B$6)),1)),"")</f>
        <v/>
      </c>
      <c r="C36" s="38">
        <v>1</v>
      </c>
      <c r="D36" s="38" t="s">
        <v>37</v>
      </c>
      <c r="E36" s="38">
        <v>1</v>
      </c>
      <c r="F36" s="38" t="s">
        <v>6</v>
      </c>
      <c r="G36" s="38">
        <v>1</v>
      </c>
      <c r="H36" s="38" t="s">
        <v>75</v>
      </c>
      <c r="I36" s="38"/>
      <c r="J36" s="38"/>
      <c r="K36" s="38">
        <v>1</v>
      </c>
      <c r="L36" s="38" t="s">
        <v>32</v>
      </c>
      <c r="M36" s="38"/>
      <c r="N36" s="38"/>
      <c r="AC36" s="202"/>
    </row>
    <row r="37" spans="1:30" x14ac:dyDescent="0.35">
      <c r="A37" s="38" t="str">
        <f ca="1">IF(B37="","",IF(INDEX(Data!$CA:$CA,MATCH(B37,Data!$A:$A,0),1)=0,"",INDEX(Data!$CA:$CA,MATCH(B37,Data!$A:$A,0),1)))</f>
        <v/>
      </c>
      <c r="B37" s="38" t="str" cm="1">
        <f t="array" aca="1" ref="B37" ca="1">IFERROR(_xlfn.SINGLE(INDEX(Data!A$1:$A$816,_xlfn.AGGREGATE(15,6,((Data!$D$1:$D$818=1)/(Data!$D$1:$D$818=1))*ROW(Data!$A$1:$A$816),ROW(B37)-ROW(B$6)),1)),"")</f>
        <v/>
      </c>
      <c r="C37" s="38">
        <v>3</v>
      </c>
      <c r="D37" s="38" t="s">
        <v>104</v>
      </c>
      <c r="E37" s="38">
        <v>1</v>
      </c>
      <c r="F37" s="38" t="s">
        <v>61</v>
      </c>
      <c r="G37" s="38">
        <v>1</v>
      </c>
      <c r="H37" s="38" t="s">
        <v>76</v>
      </c>
      <c r="I37" s="38"/>
      <c r="J37" s="38"/>
      <c r="K37" s="38">
        <v>1</v>
      </c>
      <c r="L37" s="38" t="s">
        <v>33</v>
      </c>
      <c r="M37" s="38"/>
      <c r="N37" s="38"/>
      <c r="AC37" s="202"/>
    </row>
    <row r="38" spans="1:30" x14ac:dyDescent="0.35">
      <c r="A38" s="38" t="str">
        <f ca="1">IF(B38="","",IF(INDEX(Data!$CA:$CA,MATCH(B38,Data!$A:$A,0),1)=0,"",INDEX(Data!$CA:$CA,MATCH(B38,Data!$A:$A,0),1)))</f>
        <v/>
      </c>
      <c r="B38" s="38" t="str" cm="1">
        <f t="array" aca="1" ref="B38" ca="1">IFERROR(_xlfn.SINGLE(INDEX(Data!A$1:$A$816,_xlfn.AGGREGATE(15,6,((Data!$D$1:$D$818=1)/(Data!$D$1:$D$818=1))*ROW(Data!$A$1:$A$816),ROW(B38)-ROW(B$6)),1)),"")</f>
        <v/>
      </c>
      <c r="C38" s="38">
        <v>1</v>
      </c>
      <c r="D38" s="38" t="s">
        <v>159</v>
      </c>
      <c r="E38" s="38">
        <v>1</v>
      </c>
      <c r="F38" s="38" t="s">
        <v>161</v>
      </c>
      <c r="G38" s="38">
        <v>1</v>
      </c>
      <c r="H38" s="38" t="s">
        <v>579</v>
      </c>
      <c r="I38" s="38"/>
      <c r="J38" s="38"/>
      <c r="K38" s="38">
        <v>1</v>
      </c>
      <c r="L38" s="38" t="s">
        <v>158</v>
      </c>
      <c r="M38" s="38"/>
      <c r="N38" s="38"/>
      <c r="AC38" s="202"/>
    </row>
    <row r="39" spans="1:30" x14ac:dyDescent="0.35">
      <c r="A39" s="38" t="str">
        <f ca="1">IF(B39="","",IF(INDEX(Data!$CA:$CA,MATCH(B39,Data!$A:$A,0),1)=0,"",INDEX(Data!$CA:$CA,MATCH(B39,Data!$A:$A,0),1)))</f>
        <v/>
      </c>
      <c r="B39" s="38" t="str" cm="1">
        <f t="array" aca="1" ref="B39" ca="1">IFERROR(_xlfn.SINGLE(INDEX(Data!A$1:$A$816,_xlfn.AGGREGATE(15,6,((Data!$D$1:$D$818=1)/(Data!$D$1:$D$818=1))*ROW(Data!$A$1:$A$816),ROW(B39)-ROW(B$6)),1)),"")</f>
        <v/>
      </c>
      <c r="C39" s="38">
        <v>1</v>
      </c>
      <c r="D39" s="38" t="s">
        <v>160</v>
      </c>
      <c r="E39" s="38">
        <v>1</v>
      </c>
      <c r="F39" s="38" t="s">
        <v>51</v>
      </c>
      <c r="G39" s="38">
        <v>1</v>
      </c>
      <c r="H39" s="38" t="s">
        <v>81</v>
      </c>
      <c r="I39" s="38"/>
      <c r="J39" s="38"/>
      <c r="K39" s="38">
        <v>1</v>
      </c>
      <c r="L39" s="38" t="s">
        <v>578</v>
      </c>
      <c r="M39" s="38"/>
      <c r="N39" s="38"/>
      <c r="AC39" s="202"/>
    </row>
    <row r="40" spans="1:30" x14ac:dyDescent="0.35">
      <c r="A40" s="38" t="str">
        <f ca="1">IF(B40="","",IF(INDEX(Data!$CA:$CA,MATCH(B40,Data!$A:$A,0),1)=0,"",INDEX(Data!$CA:$CA,MATCH(B40,Data!$A:$A,0),1)))</f>
        <v/>
      </c>
      <c r="B40" s="38" t="str" cm="1">
        <f t="array" aca="1" ref="B40" ca="1">IFERROR(_xlfn.SINGLE(INDEX(Data!A$1:$A$816,_xlfn.AGGREGATE(15,6,((Data!$D$1:$D$818=1)/(Data!$D$1:$D$818=1))*ROW(Data!$A$1:$A$816),ROW(B40)-ROW(B$6)),1)),"")</f>
        <v/>
      </c>
      <c r="C40" s="38">
        <v>1</v>
      </c>
      <c r="D40" s="38" t="s">
        <v>38</v>
      </c>
      <c r="E40" s="38">
        <v>1</v>
      </c>
      <c r="F40" s="38" t="s">
        <v>70</v>
      </c>
      <c r="G40" s="38">
        <v>1</v>
      </c>
      <c r="H40" s="38" t="s">
        <v>82</v>
      </c>
      <c r="I40" s="38"/>
      <c r="J40" s="38"/>
      <c r="K40" s="38">
        <v>1</v>
      </c>
      <c r="L40" s="38" t="s">
        <v>34</v>
      </c>
      <c r="M40" s="38"/>
      <c r="N40" s="38"/>
      <c r="AC40" s="202"/>
    </row>
    <row r="41" spans="1:30" x14ac:dyDescent="0.35">
      <c r="A41" s="38" t="str">
        <f ca="1">IF(B41="","",IF(INDEX(Data!$CA:$CA,MATCH(B41,Data!$A:$A,0),1)=0,"",INDEX(Data!$CA:$CA,MATCH(B41,Data!$A:$A,0),1)))</f>
        <v/>
      </c>
      <c r="B41" s="38" t="str" cm="1">
        <f t="array" aca="1" ref="B41" ca="1">IFERROR(_xlfn.SINGLE(INDEX(Data!A$1:$A$816,_xlfn.AGGREGATE(15,6,((Data!$D$1:$D$818=1)/(Data!$D$1:$D$818=1))*ROW(Data!$A$1:$A$816),ROW(B41)-ROW(B$6)),1)),"")</f>
        <v/>
      </c>
      <c r="C41" s="38">
        <v>1</v>
      </c>
      <c r="D41" s="38" t="s">
        <v>39</v>
      </c>
      <c r="E41" s="38">
        <v>1</v>
      </c>
      <c r="F41" s="38" t="s">
        <v>10</v>
      </c>
      <c r="G41" s="38">
        <v>1</v>
      </c>
      <c r="H41" s="38" t="s">
        <v>83</v>
      </c>
      <c r="I41" s="38"/>
      <c r="J41" s="38"/>
      <c r="K41" s="38">
        <v>1</v>
      </c>
      <c r="L41" s="38" t="s">
        <v>35</v>
      </c>
      <c r="M41" s="38"/>
      <c r="N41" s="38"/>
      <c r="AC41" s="202"/>
    </row>
    <row r="42" spans="1:30" x14ac:dyDescent="0.35">
      <c r="A42" s="38" t="str">
        <f ca="1">IF(B42="","",IF(INDEX(Data!$CA:$CA,MATCH(B42,Data!$A:$A,0),1)=0,"",INDEX(Data!$CA:$CA,MATCH(B42,Data!$A:$A,0),1)))</f>
        <v/>
      </c>
      <c r="B42" s="38" t="str" cm="1">
        <f t="array" aca="1" ref="B42" ca="1">IFERROR(_xlfn.SINGLE(INDEX(Data!A$1:$A$816,_xlfn.AGGREGATE(15,6,((Data!$D$1:$D$818=1)/(Data!$D$1:$D$818=1))*ROW(Data!$A$1:$A$816),ROW(B42)-ROW(B$6)),1)),"")</f>
        <v/>
      </c>
      <c r="C42" s="38">
        <v>2</v>
      </c>
      <c r="D42" s="38" t="s">
        <v>655</v>
      </c>
      <c r="E42" s="38">
        <v>1</v>
      </c>
      <c r="F42" s="38" t="s">
        <v>82</v>
      </c>
      <c r="G42" s="38"/>
      <c r="H42" s="38"/>
      <c r="I42" s="38"/>
      <c r="J42" s="38"/>
      <c r="K42" s="38">
        <v>1</v>
      </c>
      <c r="L42" s="38" t="s">
        <v>3</v>
      </c>
      <c r="M42" s="38"/>
      <c r="N42" s="38"/>
      <c r="AC42" s="202"/>
    </row>
    <row r="43" spans="1:30" x14ac:dyDescent="0.35">
      <c r="A43" s="38" t="str">
        <f ca="1">IF(B43="","",IF(INDEX(Data!$CA:$CA,MATCH(B43,Data!$A:$A,0),1)=0,"",INDEX(Data!$CA:$CA,MATCH(B43,Data!$A:$A,0),1)))</f>
        <v/>
      </c>
      <c r="B43" s="38" t="str" cm="1">
        <f t="array" aca="1" ref="B43" ca="1">IFERROR(_xlfn.SINGLE(INDEX(Data!A$1:$A$816,_xlfn.AGGREGATE(15,6,((Data!$D$1:$D$818=1)/(Data!$D$1:$D$818=1))*ROW(Data!$A$1:$A$816),ROW(B43)-ROW(B$6)),1)),"")</f>
        <v/>
      </c>
      <c r="C43" s="38">
        <v>2</v>
      </c>
      <c r="D43" s="38" t="s">
        <v>40</v>
      </c>
      <c r="E43" s="38">
        <v>1</v>
      </c>
      <c r="F43" s="38" t="s">
        <v>63</v>
      </c>
      <c r="G43" s="38"/>
      <c r="H43" s="38"/>
      <c r="I43" s="38"/>
      <c r="J43" s="38"/>
      <c r="K43" s="38">
        <v>1</v>
      </c>
      <c r="L43" s="38" t="s">
        <v>36</v>
      </c>
      <c r="M43" s="38"/>
      <c r="N43" s="38"/>
      <c r="AC43" s="202"/>
    </row>
    <row r="44" spans="1:30" x14ac:dyDescent="0.35">
      <c r="A44" s="38" t="str">
        <f ca="1">IF(B44="","",IF(INDEX(Data!$CA:$CA,MATCH(B44,Data!$A:$A,0),1)=0,"",INDEX(Data!$CA:$CA,MATCH(B44,Data!$A:$A,0),1)))</f>
        <v/>
      </c>
      <c r="B44" s="38" t="str" cm="1">
        <f t="array" aca="1" ref="B44" ca="1">IFERROR(_xlfn.SINGLE(INDEX(Data!A$1:$A$816,_xlfn.AGGREGATE(15,6,((Data!$D$1:$D$818=1)/(Data!$D$1:$D$818=1))*ROW(Data!$A$1:$A$816),ROW(B44)-ROW(B$6)),1)),"")</f>
        <v/>
      </c>
      <c r="C44" s="38">
        <v>1</v>
      </c>
      <c r="D44" s="38" t="s">
        <v>107</v>
      </c>
      <c r="E44" s="38">
        <v>1</v>
      </c>
      <c r="F44" s="38" t="s">
        <v>31</v>
      </c>
      <c r="G44" s="38"/>
      <c r="H44" s="38"/>
      <c r="I44" s="38"/>
      <c r="J44" s="38"/>
      <c r="K44" s="38">
        <v>1</v>
      </c>
      <c r="L44" s="38" t="s">
        <v>37</v>
      </c>
      <c r="M44" s="38"/>
      <c r="N44" s="38"/>
      <c r="AC44" s="202"/>
    </row>
    <row r="45" spans="1:30" x14ac:dyDescent="0.35">
      <c r="A45" s="38" t="str">
        <f ca="1">IF(B45="","",IF(INDEX(Data!$CA:$CA,MATCH(B45,Data!$A:$A,0),1)=0,"",INDEX(Data!$CA:$CA,MATCH(B45,Data!$A:$A,0),1)))</f>
        <v/>
      </c>
      <c r="B45" s="38" t="str" cm="1">
        <f t="array" aca="1" ref="B45" ca="1">IFERROR(_xlfn.SINGLE(INDEX(Data!A$1:$A$816,_xlfn.AGGREGATE(15,6,((Data!$D$1:$D$818=1)/(Data!$D$1:$D$818=1))*ROW(Data!$A$1:$A$816),ROW(B45)-ROW(B$6)),1)),"")</f>
        <v/>
      </c>
      <c r="C45" s="38">
        <v>3</v>
      </c>
      <c r="D45" s="38" t="s">
        <v>153</v>
      </c>
      <c r="E45" s="38">
        <v>1</v>
      </c>
      <c r="F45" s="38" t="s">
        <v>61</v>
      </c>
      <c r="G45" s="38"/>
      <c r="H45" s="38"/>
      <c r="I45" s="38"/>
      <c r="J45" s="38"/>
      <c r="K45" s="38">
        <v>1</v>
      </c>
      <c r="L45" s="38" t="s">
        <v>159</v>
      </c>
      <c r="M45" s="38"/>
      <c r="N45" s="38"/>
      <c r="AC45" s="202"/>
    </row>
    <row r="46" spans="1:30" x14ac:dyDescent="0.35">
      <c r="A46" s="38" t="str">
        <f ca="1">IF(B46="","",IF(INDEX(Data!$CA:$CA,MATCH(B46,Data!$A:$A,0),1)=0,"",INDEX(Data!$CA:$CA,MATCH(B46,Data!$A:$A,0),1)))</f>
        <v/>
      </c>
      <c r="B46" s="38" t="str" cm="1">
        <f t="array" aca="1" ref="B46" ca="1">IFERROR(_xlfn.SINGLE(INDEX(Data!A$1:$A$816,_xlfn.AGGREGATE(15,6,((Data!$D$1:$D$818=1)/(Data!$D$1:$D$818=1))*ROW(Data!$A$1:$A$816),ROW(B46)-ROW(B$6)),1)),"")</f>
        <v/>
      </c>
      <c r="C46" s="38">
        <v>1</v>
      </c>
      <c r="D46" s="38" t="s">
        <v>41</v>
      </c>
      <c r="E46" s="38">
        <v>1</v>
      </c>
      <c r="F46" s="38" t="s">
        <v>580</v>
      </c>
      <c r="G46" s="38"/>
      <c r="H46" s="38"/>
      <c r="I46" s="38"/>
      <c r="J46" s="38"/>
      <c r="K46" s="38">
        <v>1</v>
      </c>
      <c r="L46" s="38" t="s">
        <v>160</v>
      </c>
      <c r="M46" s="38"/>
      <c r="N46" s="38"/>
      <c r="AC46" s="202"/>
    </row>
    <row r="47" spans="1:30" x14ac:dyDescent="0.35">
      <c r="A47" s="38" t="str">
        <f ca="1">IF(B47="","",IF(INDEX(Data!$CA:$CA,MATCH(B47,Data!$A:$A,0),1)=0,"",INDEX(Data!$CA:$CA,MATCH(B47,Data!$A:$A,0),1)))</f>
        <v/>
      </c>
      <c r="B47" s="38" t="str" cm="1">
        <f t="array" aca="1" ref="B47" ca="1">IFERROR(_xlfn.SINGLE(INDEX(Data!A$1:$A$816,_xlfn.AGGREGATE(15,6,((Data!$D$1:$D$818=1)/(Data!$D$1:$D$818=1))*ROW(Data!$A$1:$A$816),ROW(B47)-ROW(B$6)),1)),"")</f>
        <v/>
      </c>
      <c r="C47" s="38">
        <v>1</v>
      </c>
      <c r="D47" s="38" t="s">
        <v>161</v>
      </c>
      <c r="E47" s="38">
        <v>1</v>
      </c>
      <c r="F47" s="38" t="s">
        <v>40</v>
      </c>
      <c r="G47" s="38"/>
      <c r="H47" s="38"/>
      <c r="I47" s="38"/>
      <c r="J47" s="38"/>
      <c r="K47" s="38">
        <v>1</v>
      </c>
      <c r="L47" s="38" t="s">
        <v>38</v>
      </c>
      <c r="M47" s="38"/>
      <c r="N47" s="38"/>
      <c r="AC47" s="202"/>
    </row>
    <row r="48" spans="1:30" x14ac:dyDescent="0.35">
      <c r="A48" s="38" t="str">
        <f ca="1">IF(B48="","",IF(INDEX(Data!$CA:$CA,MATCH(B48,Data!$A:$A,0),1)=0,"",INDEX(Data!$CA:$CA,MATCH(B48,Data!$A:$A,0),1)))</f>
        <v/>
      </c>
      <c r="B48" s="38" t="str" cm="1">
        <f t="array" aca="1" ref="B48" ca="1">IFERROR(_xlfn.SINGLE(INDEX(Data!A$1:$A$816,_xlfn.AGGREGATE(15,6,((Data!$D$1:$D$818=1)/(Data!$D$1:$D$818=1))*ROW(Data!$A$1:$A$816),ROW(B48)-ROW(B$6)),1)),"")</f>
        <v/>
      </c>
      <c r="C48" s="38">
        <v>2</v>
      </c>
      <c r="D48" s="38" t="s">
        <v>110</v>
      </c>
      <c r="E48" s="38">
        <v>1</v>
      </c>
      <c r="F48" s="38" t="s">
        <v>77</v>
      </c>
      <c r="G48" s="38"/>
      <c r="H48" s="38"/>
      <c r="I48" s="38"/>
      <c r="J48" s="38"/>
      <c r="K48" s="38">
        <v>1</v>
      </c>
      <c r="L48" s="38" t="s">
        <v>39</v>
      </c>
      <c r="M48" s="38"/>
      <c r="N48" s="38"/>
      <c r="AC48" s="202"/>
    </row>
    <row r="49" spans="1:29" ht="24" x14ac:dyDescent="0.35">
      <c r="A49" s="38" t="str">
        <f ca="1">IF(B49="","",IF(INDEX(Data!$CA:$CA,MATCH(B49,Data!$A:$A,0),1)=0,"",INDEX(Data!$CA:$CA,MATCH(B49,Data!$A:$A,0),1)))</f>
        <v/>
      </c>
      <c r="B49" s="38" t="str" cm="1">
        <f t="array" aca="1" ref="B49" ca="1">IFERROR(_xlfn.SINGLE(INDEX(Data!A$1:$A$816,_xlfn.AGGREGATE(15,6,((Data!$D$1:$D$818=1)/(Data!$D$1:$D$818=1))*ROW(Data!$A$1:$A$816),ROW(B49)-ROW(B$6)),1)),"")</f>
        <v/>
      </c>
      <c r="C49" s="38">
        <v>2</v>
      </c>
      <c r="D49" s="38" t="s">
        <v>111</v>
      </c>
      <c r="E49" s="38">
        <v>1</v>
      </c>
      <c r="F49" s="38" t="s">
        <v>158</v>
      </c>
      <c r="G49" s="38"/>
      <c r="H49" s="38"/>
      <c r="I49" s="38"/>
      <c r="J49" s="38"/>
      <c r="K49" s="38">
        <v>1</v>
      </c>
      <c r="L49" s="38" t="s">
        <v>655</v>
      </c>
      <c r="M49" s="38"/>
      <c r="N49" s="38"/>
      <c r="AC49" s="202"/>
    </row>
    <row r="50" spans="1:29" x14ac:dyDescent="0.35">
      <c r="A50" s="38" t="str">
        <f ca="1">IF(B50="","",IF(INDEX(Data!$CA:$CA,MATCH(B50,Data!$A:$A,0),1)=0,"",INDEX(Data!$CA:$CA,MATCH(B50,Data!$A:$A,0),1)))</f>
        <v/>
      </c>
      <c r="B50" s="38" t="str" cm="1">
        <f t="array" aca="1" ref="B50" ca="1">IFERROR(_xlfn.SINGLE(INDEX(Data!A$1:$A$816,_xlfn.AGGREGATE(15,6,((Data!$D$1:$D$818=1)/(Data!$D$1:$D$818=1))*ROW(Data!$A$1:$A$816),ROW(B50)-ROW(B$6)),1)),"")</f>
        <v/>
      </c>
      <c r="C50" s="38">
        <v>3</v>
      </c>
      <c r="D50" s="38" t="s">
        <v>42</v>
      </c>
      <c r="E50" s="38">
        <v>1</v>
      </c>
      <c r="F50" s="38" t="s">
        <v>58</v>
      </c>
      <c r="G50" s="38"/>
      <c r="H50" s="38"/>
      <c r="I50" s="38"/>
      <c r="J50" s="38"/>
      <c r="K50" s="38">
        <v>1</v>
      </c>
      <c r="L50" s="38" t="s">
        <v>40</v>
      </c>
      <c r="M50" s="38"/>
      <c r="N50" s="38"/>
      <c r="AC50" s="202"/>
    </row>
    <row r="51" spans="1:29" x14ac:dyDescent="0.35">
      <c r="A51" s="38" t="str">
        <f ca="1">IF(B51="","",IF(INDEX(Data!$CA:$CA,MATCH(B51,Data!$A:$A,0),1)=0,"",INDEX(Data!$CA:$CA,MATCH(B51,Data!$A:$A,0),1)))</f>
        <v/>
      </c>
      <c r="B51" s="38" t="str" cm="1">
        <f t="array" aca="1" ref="B51" ca="1">IFERROR(_xlfn.SINGLE(INDEX(Data!A$1:$A$816,_xlfn.AGGREGATE(15,6,((Data!$D$1:$D$818=1)/(Data!$D$1:$D$818=1))*ROW(Data!$A$1:$A$816),ROW(B51)-ROW(B$6)),1)),"")</f>
        <v/>
      </c>
      <c r="C51" s="38">
        <v>1</v>
      </c>
      <c r="D51" s="38" t="s">
        <v>43</v>
      </c>
      <c r="E51" s="38">
        <v>1</v>
      </c>
      <c r="F51" s="38" t="s">
        <v>1068</v>
      </c>
      <c r="G51" s="38"/>
      <c r="H51" s="38"/>
      <c r="I51" s="38"/>
      <c r="J51" s="38"/>
      <c r="K51" s="38">
        <v>1</v>
      </c>
      <c r="L51" s="38" t="s">
        <v>107</v>
      </c>
      <c r="M51" s="38"/>
      <c r="N51" s="38"/>
      <c r="AC51" s="202"/>
    </row>
    <row r="52" spans="1:29" x14ac:dyDescent="0.35">
      <c r="A52" s="38" t="str">
        <f ca="1">IF(B52="","",IF(INDEX(Data!$CA:$CA,MATCH(B52,Data!$A:$A,0),1)=0,"",INDEX(Data!$CA:$CA,MATCH(B52,Data!$A:$A,0),1)))</f>
        <v/>
      </c>
      <c r="B52" s="38" t="str" cm="1">
        <f t="array" aca="1" ref="B52" ca="1">IFERROR(_xlfn.SINGLE(INDEX(Data!A$1:$A$816,_xlfn.AGGREGATE(15,6,((Data!$D$1:$D$818=1)/(Data!$D$1:$D$818=1))*ROW(Data!$A$1:$A$816),ROW(B52)-ROW(B$6)),1)),"")</f>
        <v/>
      </c>
      <c r="C52" s="38">
        <v>1</v>
      </c>
      <c r="D52" s="38" t="s">
        <v>44</v>
      </c>
      <c r="E52" s="38">
        <v>1</v>
      </c>
      <c r="F52" s="38" t="s">
        <v>613</v>
      </c>
      <c r="G52" s="38"/>
      <c r="H52" s="38"/>
      <c r="I52" s="38"/>
      <c r="J52" s="38"/>
      <c r="K52" s="38">
        <v>1</v>
      </c>
      <c r="L52" s="38" t="s">
        <v>41</v>
      </c>
      <c r="M52" s="38"/>
      <c r="N52" s="38"/>
    </row>
    <row r="53" spans="1:29" ht="24" x14ac:dyDescent="0.35">
      <c r="A53" s="38" t="str">
        <f ca="1">IF(B53="","",IF(INDEX(Data!$CA:$CA,MATCH(B53,Data!$A:$A,0),1)=0,"",INDEX(Data!$CA:$CA,MATCH(B53,Data!$A:$A,0),1)))</f>
        <v/>
      </c>
      <c r="B53" s="38" t="str" cm="1">
        <f t="array" aca="1" ref="B53" ca="1">IFERROR(_xlfn.SINGLE(INDEX(Data!A$1:$A$816,_xlfn.AGGREGATE(15,6,((Data!$D$1:$D$818=1)/(Data!$D$1:$D$818=1))*ROW(Data!$A$1:$A$816),ROW(B53)-ROW(B$6)),1)),"")</f>
        <v/>
      </c>
      <c r="C53" s="38">
        <v>1</v>
      </c>
      <c r="D53" s="38" t="s">
        <v>47</v>
      </c>
      <c r="E53" s="38">
        <v>1</v>
      </c>
      <c r="F53" s="38" t="s">
        <v>55</v>
      </c>
      <c r="G53" s="38"/>
      <c r="H53" s="38"/>
      <c r="I53" s="38"/>
      <c r="J53" s="38"/>
      <c r="K53" s="38">
        <v>1</v>
      </c>
      <c r="L53" s="38" t="s">
        <v>161</v>
      </c>
      <c r="M53" s="38"/>
      <c r="N53" s="38"/>
    </row>
    <row r="54" spans="1:29" x14ac:dyDescent="0.35">
      <c r="A54" s="38" t="str">
        <f ca="1">IF(B54="","",IF(INDEX(Data!$CA:$CA,MATCH(B54,Data!$A:$A,0),1)=0,"",INDEX(Data!$CA:$CA,MATCH(B54,Data!$A:$A,0),1)))</f>
        <v/>
      </c>
      <c r="B54" s="38" t="str" cm="1">
        <f t="array" aca="1" ref="B54" ca="1">IFERROR(_xlfn.SINGLE(INDEX(Data!A$1:$A$816,_xlfn.AGGREGATE(15,6,((Data!$D$1:$D$818=1)/(Data!$D$1:$D$818=1))*ROW(Data!$A$1:$A$816),ROW(B54)-ROW(B$6)),1)),"")</f>
        <v/>
      </c>
      <c r="C54" s="38">
        <v>3</v>
      </c>
      <c r="D54" s="38" t="s">
        <v>257</v>
      </c>
      <c r="E54" s="38">
        <v>1</v>
      </c>
      <c r="F54" s="38" t="s">
        <v>79</v>
      </c>
      <c r="G54" s="38"/>
      <c r="H54" s="38"/>
      <c r="I54" s="38"/>
      <c r="J54" s="38"/>
      <c r="K54" s="38">
        <v>1</v>
      </c>
      <c r="L54" s="38" t="s">
        <v>42</v>
      </c>
      <c r="M54" s="38"/>
      <c r="N54" s="38"/>
    </row>
    <row r="55" spans="1:29" x14ac:dyDescent="0.35">
      <c r="A55" s="38" t="str">
        <f ca="1">IF(B55="","",IF(INDEX(Data!$CA:$CA,MATCH(B55,Data!$A:$A,0),1)=0,"",INDEX(Data!$CA:$CA,MATCH(B55,Data!$A:$A,0),1)))</f>
        <v/>
      </c>
      <c r="B55" s="38" t="str" cm="1">
        <f t="array" aca="1" ref="B55" ca="1">IFERROR(_xlfn.SINGLE(INDEX(Data!A$1:$A$816,_xlfn.AGGREGATE(15,6,((Data!$D$1:$D$818=1)/(Data!$D$1:$D$818=1))*ROW(Data!$A$1:$A$816),ROW(B55)-ROW(B$6)),1)),"")</f>
        <v/>
      </c>
      <c r="C55" s="38">
        <v>1</v>
      </c>
      <c r="D55" s="38" t="s">
        <v>48</v>
      </c>
      <c r="E55" s="38">
        <v>1</v>
      </c>
      <c r="F55" s="38" t="s">
        <v>29</v>
      </c>
      <c r="G55" s="38"/>
      <c r="H55" s="38"/>
      <c r="I55" s="38"/>
      <c r="J55" s="38"/>
      <c r="K55" s="38">
        <v>1</v>
      </c>
      <c r="L55" s="38" t="s">
        <v>43</v>
      </c>
      <c r="M55" s="38"/>
      <c r="N55" s="38"/>
    </row>
    <row r="56" spans="1:29" ht="24" x14ac:dyDescent="0.35">
      <c r="A56" s="38" t="str">
        <f ca="1">IF(B56="","",IF(INDEX(Data!$CA:$CA,MATCH(B56,Data!$A:$A,0),1)=0,"",INDEX(Data!$CA:$CA,MATCH(B56,Data!$A:$A,0),1)))</f>
        <v/>
      </c>
      <c r="B56" s="38" t="str" cm="1">
        <f t="array" aca="1" ref="B56" ca="1">IFERROR(_xlfn.SINGLE(INDEX(Data!A$1:$A$816,_xlfn.AGGREGATE(15,6,((Data!$D$1:$D$818=1)/(Data!$D$1:$D$818=1))*ROW(Data!$A$1:$A$816),ROW(B56)-ROW(B$6)),1)),"")</f>
        <v/>
      </c>
      <c r="C56" s="38">
        <v>1</v>
      </c>
      <c r="D56" s="38" t="s">
        <v>49</v>
      </c>
      <c r="E56" s="38">
        <v>1</v>
      </c>
      <c r="F56" s="38" t="s">
        <v>159</v>
      </c>
      <c r="G56" s="38"/>
      <c r="H56" s="38"/>
      <c r="I56" s="38"/>
      <c r="J56" s="38"/>
      <c r="K56" s="38">
        <v>1</v>
      </c>
      <c r="L56" s="38" t="s">
        <v>44</v>
      </c>
      <c r="M56" s="38"/>
      <c r="N56" s="38"/>
    </row>
    <row r="57" spans="1:29" x14ac:dyDescent="0.35">
      <c r="A57" s="38" t="str">
        <f ca="1">IF(B57="","",IF(INDEX(Data!$CA:$CA,MATCH(B57,Data!$A:$A,0),1)=0,"",INDEX(Data!$CA:$CA,MATCH(B57,Data!$A:$A,0),1)))</f>
        <v/>
      </c>
      <c r="B57" s="38" t="str" cm="1">
        <f t="array" aca="1" ref="B57" ca="1">IFERROR(_xlfn.SINGLE(INDEX(Data!A$1:$A$816,_xlfn.AGGREGATE(15,6,((Data!$D$1:$D$818=1)/(Data!$D$1:$D$818=1))*ROW(Data!$A$1:$A$816),ROW(B57)-ROW(B$6)),1)),"")</f>
        <v/>
      </c>
      <c r="C57" s="38">
        <v>2</v>
      </c>
      <c r="D57" s="38" t="s">
        <v>112</v>
      </c>
      <c r="E57" s="38">
        <v>1</v>
      </c>
      <c r="F57" s="38" t="s">
        <v>76</v>
      </c>
      <c r="G57" s="38"/>
      <c r="H57" s="38"/>
      <c r="I57" s="38"/>
      <c r="J57" s="38"/>
      <c r="K57" s="38">
        <v>1</v>
      </c>
      <c r="L57" s="38" t="s">
        <v>45</v>
      </c>
      <c r="M57" s="38"/>
      <c r="N57" s="38"/>
    </row>
    <row r="58" spans="1:29" x14ac:dyDescent="0.35">
      <c r="A58" s="38" t="str">
        <f ca="1">IF(B58="","",IF(INDEX(Data!$CA:$CA,MATCH(B58,Data!$A:$A,0),1)=0,"",INDEX(Data!$CA:$CA,MATCH(B58,Data!$A:$A,0),1)))</f>
        <v/>
      </c>
      <c r="B58" s="38" t="str" cm="1">
        <f t="array" aca="1" ref="B58" ca="1">IFERROR(_xlfn.SINGLE(INDEX(Data!A$1:$A$816,_xlfn.AGGREGATE(15,6,((Data!$D$1:$D$818=1)/(Data!$D$1:$D$818=1))*ROW(Data!$A$1:$A$816),ROW(B58)-ROW(B$6)),1)),"")</f>
        <v/>
      </c>
      <c r="C58" s="38">
        <v>1</v>
      </c>
      <c r="D58" s="38" t="s">
        <v>1053</v>
      </c>
      <c r="E58" s="38"/>
      <c r="F58" s="38"/>
      <c r="G58" s="38"/>
      <c r="H58" s="38"/>
      <c r="I58" s="38"/>
      <c r="J58" s="38"/>
      <c r="K58" s="38">
        <v>1</v>
      </c>
      <c r="L58" s="38" t="s">
        <v>46</v>
      </c>
      <c r="M58" s="38"/>
      <c r="N58" s="38"/>
    </row>
    <row r="59" spans="1:29" ht="24" x14ac:dyDescent="0.35">
      <c r="A59" s="38" t="str">
        <f ca="1">IF(B59="","",IF(INDEX(Data!$CA:$CA,MATCH(B59,Data!$A:$A,0),1)=0,"",INDEX(Data!$CA:$CA,MATCH(B59,Data!$A:$A,0),1)))</f>
        <v/>
      </c>
      <c r="B59" s="38" t="str" cm="1">
        <f t="array" aca="1" ref="B59" ca="1">IFERROR(_xlfn.SINGLE(INDEX(Data!A$1:$A$816,_xlfn.AGGREGATE(15,6,((Data!$D$1:$D$818=1)/(Data!$D$1:$D$818=1))*ROW(Data!$A$1:$A$816),ROW(B59)-ROW(B$6)),1)),"")</f>
        <v/>
      </c>
      <c r="C59" s="38">
        <v>3</v>
      </c>
      <c r="D59" s="38" t="s">
        <v>140</v>
      </c>
      <c r="E59" s="38"/>
      <c r="F59" s="38"/>
      <c r="G59" s="38"/>
      <c r="H59" s="38"/>
      <c r="I59" s="38"/>
      <c r="J59" s="38"/>
      <c r="K59" s="38">
        <v>1</v>
      </c>
      <c r="L59" s="38" t="s">
        <v>47</v>
      </c>
      <c r="M59" s="38"/>
      <c r="N59" s="38"/>
    </row>
    <row r="60" spans="1:29" x14ac:dyDescent="0.35">
      <c r="A60" s="38" t="str">
        <f ca="1">IF(B60="","",IF(INDEX(Data!$CA:$CA,MATCH(B60,Data!$A:$A,0),1)=0,"",INDEX(Data!$CA:$CA,MATCH(B60,Data!$A:$A,0),1)))</f>
        <v/>
      </c>
      <c r="B60" s="38" t="str" cm="1">
        <f t="array" aca="1" ref="B60" ca="1">IFERROR(_xlfn.SINGLE(INDEX(Data!A$1:$A$816,_xlfn.AGGREGATE(15,6,((Data!$D$1:$D$818=1)/(Data!$D$1:$D$818=1))*ROW(Data!$A$1:$A$816),ROW(B60)-ROW(B$6)),1)),"")</f>
        <v/>
      </c>
      <c r="C60" s="38">
        <v>2</v>
      </c>
      <c r="D60" s="38" t="s">
        <v>51</v>
      </c>
      <c r="E60" s="38"/>
      <c r="F60" s="38"/>
      <c r="G60" s="38"/>
      <c r="H60" s="38"/>
      <c r="I60" s="38"/>
      <c r="J60" s="38"/>
      <c r="K60" s="38">
        <v>1</v>
      </c>
      <c r="L60" s="38" t="s">
        <v>48</v>
      </c>
      <c r="M60" s="38"/>
      <c r="N60" s="38"/>
    </row>
    <row r="61" spans="1:29" ht="24" x14ac:dyDescent="0.35">
      <c r="A61" s="38" t="str">
        <f ca="1">IF(B61="","",IF(INDEX(Data!$CA:$CA,MATCH(B61,Data!$A:$A,0),1)=0,"",INDEX(Data!$CA:$CA,MATCH(B61,Data!$A:$A,0),1)))</f>
        <v/>
      </c>
      <c r="B61" s="38" t="str" cm="1">
        <f t="array" aca="1" ref="B61" ca="1">IFERROR(_xlfn.SINGLE(INDEX(Data!A$1:$A$816,_xlfn.AGGREGATE(15,6,((Data!$D$1:$D$818=1)/(Data!$D$1:$D$818=1))*ROW(Data!$A$1:$A$816),ROW(B61)-ROW(B$6)),1)),"")</f>
        <v/>
      </c>
      <c r="C61" s="38">
        <v>3</v>
      </c>
      <c r="D61" s="38" t="s">
        <v>52</v>
      </c>
      <c r="E61" s="38"/>
      <c r="F61" s="38"/>
      <c r="G61" s="38"/>
      <c r="H61" s="38"/>
      <c r="I61" s="38"/>
      <c r="J61" s="38"/>
      <c r="K61" s="38">
        <v>1</v>
      </c>
      <c r="L61" s="38" t="s">
        <v>49</v>
      </c>
      <c r="M61" s="38"/>
      <c r="N61" s="38"/>
    </row>
    <row r="62" spans="1:29" x14ac:dyDescent="0.35">
      <c r="A62" s="38" t="str">
        <f ca="1">IF(B62="","",IF(INDEX(Data!$CA:$CA,MATCH(B62,Data!$A:$A,0),1)=0,"",INDEX(Data!$CA:$CA,MATCH(B62,Data!$A:$A,0),1)))</f>
        <v/>
      </c>
      <c r="B62" s="38" t="str" cm="1">
        <f t="array" aca="1" ref="B62" ca="1">IFERROR(_xlfn.SINGLE(INDEX(Data!A$1:$A$816,_xlfn.AGGREGATE(15,6,((Data!$D$1:$D$818=1)/(Data!$D$1:$D$818=1))*ROW(Data!$A$1:$A$816),ROW(B62)-ROW(B$6)),1)),"")</f>
        <v/>
      </c>
      <c r="C62" s="38">
        <v>3</v>
      </c>
      <c r="D62" s="38" t="s">
        <v>116</v>
      </c>
      <c r="E62" s="38"/>
      <c r="F62" s="38"/>
      <c r="G62" s="38"/>
      <c r="H62" s="38"/>
      <c r="I62" s="38"/>
      <c r="J62" s="38"/>
      <c r="K62" s="38">
        <v>1</v>
      </c>
      <c r="L62" s="38" t="s">
        <v>1053</v>
      </c>
      <c r="M62" s="38"/>
      <c r="N62" s="38"/>
    </row>
    <row r="63" spans="1:29" x14ac:dyDescent="0.35">
      <c r="A63" s="38" t="str">
        <f ca="1">IF(B63="","",IF(INDEX(Data!$CA:$CA,MATCH(B63,Data!$A:$A,0),1)=0,"",INDEX(Data!$CA:$CA,MATCH(B63,Data!$A:$A,0),1)))</f>
        <v/>
      </c>
      <c r="B63" s="38" t="str" cm="1">
        <f t="array" aca="1" ref="B63" ca="1">IFERROR(_xlfn.SINGLE(INDEX(Data!A$1:$A$816,_xlfn.AGGREGATE(15,6,((Data!$D$1:$D$818=1)/(Data!$D$1:$D$818=1))*ROW(Data!$A$1:$A$816),ROW(B63)-ROW(B$6)),1)),"")</f>
        <v/>
      </c>
      <c r="C63" s="38">
        <v>1</v>
      </c>
      <c r="D63" s="38" t="s">
        <v>287</v>
      </c>
      <c r="E63" s="38"/>
      <c r="F63" s="38"/>
      <c r="G63" s="38"/>
      <c r="H63" s="38"/>
      <c r="I63" s="38"/>
      <c r="J63" s="38"/>
      <c r="K63" s="38">
        <v>1</v>
      </c>
      <c r="L63" s="38" t="s">
        <v>50</v>
      </c>
      <c r="M63" s="38"/>
      <c r="N63" s="38"/>
    </row>
    <row r="64" spans="1:29" x14ac:dyDescent="0.35">
      <c r="A64" s="38" t="str">
        <f ca="1">IF(B64="","",IF(INDEX(Data!$CA:$CA,MATCH(B64,Data!$A:$A,0),1)=0,"",INDEX(Data!$CA:$CA,MATCH(B64,Data!$A:$A,0),1)))</f>
        <v/>
      </c>
      <c r="B64" s="38" t="str" cm="1">
        <f t="array" aca="1" ref="B64" ca="1">IFERROR(_xlfn.SINGLE(INDEX(Data!A$1:$A$816,_xlfn.AGGREGATE(15,6,((Data!$D$1:$D$818=1)/(Data!$D$1:$D$818=1))*ROW(Data!$A$1:$A$816),ROW(B64)-ROW(B$6)),1)),"")</f>
        <v/>
      </c>
      <c r="C64" s="38">
        <v>1</v>
      </c>
      <c r="D64" s="38" t="s">
        <v>54</v>
      </c>
      <c r="E64" s="38"/>
      <c r="F64" s="38"/>
      <c r="G64" s="38"/>
      <c r="H64" s="38"/>
      <c r="I64" s="38"/>
      <c r="J64" s="38"/>
      <c r="K64" s="38">
        <v>1</v>
      </c>
      <c r="L64" s="38" t="s">
        <v>140</v>
      </c>
      <c r="M64" s="38"/>
      <c r="N64" s="38"/>
    </row>
    <row r="65" spans="1:14" x14ac:dyDescent="0.35">
      <c r="A65" s="38" t="str">
        <f ca="1">IF(B65="","",IF(INDEX(Data!$CA:$CA,MATCH(B65,Data!$A:$A,0),1)=0,"",INDEX(Data!$CA:$CA,MATCH(B65,Data!$A:$A,0),1)))</f>
        <v/>
      </c>
      <c r="B65" s="38" t="str" cm="1">
        <f t="array" aca="1" ref="B65" ca="1">IFERROR(_xlfn.SINGLE(INDEX(Data!A$1:$A$816,_xlfn.AGGREGATE(15,6,((Data!$D$1:$D$818=1)/(Data!$D$1:$D$818=1))*ROW(Data!$A$1:$A$816),ROW(B65)-ROW(B$6)),1)),"")</f>
        <v/>
      </c>
      <c r="C65" s="38">
        <v>1</v>
      </c>
      <c r="D65" s="38" t="s">
        <v>55</v>
      </c>
      <c r="E65" s="38"/>
      <c r="F65" s="38"/>
      <c r="G65" s="38"/>
      <c r="H65" s="38"/>
      <c r="I65" s="38"/>
      <c r="J65" s="38"/>
      <c r="K65" s="38">
        <v>1</v>
      </c>
      <c r="L65" s="38" t="s">
        <v>51</v>
      </c>
      <c r="M65" s="38"/>
      <c r="N65" s="38"/>
    </row>
    <row r="66" spans="1:14" x14ac:dyDescent="0.35">
      <c r="A66" s="38" t="str">
        <f ca="1">IF(B66="","",IF(INDEX(Data!$CA:$CA,MATCH(B66,Data!$A:$A,0),1)=0,"",INDEX(Data!$CA:$CA,MATCH(B66,Data!$A:$A,0),1)))</f>
        <v/>
      </c>
      <c r="B66" s="38" t="str" cm="1">
        <f t="array" aca="1" ref="B66" ca="1">IFERROR(_xlfn.SINGLE(INDEX(Data!A$1:$A$816,_xlfn.AGGREGATE(15,6,((Data!$D$1:$D$818=1)/(Data!$D$1:$D$818=1))*ROW(Data!$A$1:$A$816),ROW(B66)-ROW(B$6)),1)),"")</f>
        <v/>
      </c>
      <c r="C66" s="38">
        <v>1</v>
      </c>
      <c r="D66" s="38" t="s">
        <v>4</v>
      </c>
      <c r="E66" s="38"/>
      <c r="F66" s="38"/>
      <c r="G66" s="38"/>
      <c r="H66" s="38"/>
      <c r="I66" s="38"/>
      <c r="J66" s="38"/>
      <c r="K66" s="38">
        <v>1</v>
      </c>
      <c r="L66" s="38" t="s">
        <v>52</v>
      </c>
      <c r="M66" s="38"/>
      <c r="N66" s="38"/>
    </row>
    <row r="67" spans="1:14" x14ac:dyDescent="0.35">
      <c r="A67" s="38" t="str">
        <f ca="1">IF(B67="","",IF(INDEX(Data!$CA:$CA,MATCH(B67,Data!$A:$A,0),1)=0,"",INDEX(Data!$CA:$CA,MATCH(B67,Data!$A:$A,0),1)))</f>
        <v/>
      </c>
      <c r="B67" s="38" t="str" cm="1">
        <f t="array" aca="1" ref="B67" ca="1">IFERROR(_xlfn.SINGLE(INDEX(Data!A$1:$A$816,_xlfn.AGGREGATE(15,6,((Data!$D$1:$D$818=1)/(Data!$D$1:$D$818=1))*ROW(Data!$A$1:$A$816),ROW(B67)-ROW(B$6)),1)),"")</f>
        <v/>
      </c>
      <c r="C67" s="38">
        <v>1</v>
      </c>
      <c r="D67" s="38" t="s">
        <v>209</v>
      </c>
      <c r="E67" s="38"/>
      <c r="F67" s="38"/>
      <c r="G67" s="38"/>
      <c r="H67" s="38"/>
      <c r="I67" s="38"/>
      <c r="J67" s="38"/>
      <c r="K67" s="38">
        <v>1</v>
      </c>
      <c r="L67" s="38" t="s">
        <v>53</v>
      </c>
      <c r="M67" s="38"/>
      <c r="N67" s="38"/>
    </row>
    <row r="68" spans="1:14" x14ac:dyDescent="0.35">
      <c r="A68" s="38" t="str">
        <f ca="1">IF(B68="","",IF(INDEX(Data!$CA:$CA,MATCH(B68,Data!$A:$A,0),1)=0,"",INDEX(Data!$CA:$CA,MATCH(B68,Data!$A:$A,0),1)))</f>
        <v/>
      </c>
      <c r="B68" s="38" t="str" cm="1">
        <f t="array" aca="1" ref="B68" ca="1">IFERROR(_xlfn.SINGLE(INDEX(Data!A$1:$A$816,_xlfn.AGGREGATE(15,6,((Data!$D$1:$D$818=1)/(Data!$D$1:$D$818=1))*ROW(Data!$A$1:$A$816),ROW(B68)-ROW(B$6)),1)),"")</f>
        <v/>
      </c>
      <c r="C68" s="38">
        <v>2</v>
      </c>
      <c r="D68" s="38" t="s">
        <v>121</v>
      </c>
      <c r="E68" s="38"/>
      <c r="F68" s="38"/>
      <c r="G68" s="38"/>
      <c r="H68" s="38"/>
      <c r="I68" s="38"/>
      <c r="J68" s="38"/>
      <c r="K68" s="38">
        <v>1</v>
      </c>
      <c r="L68" s="38" t="s">
        <v>864</v>
      </c>
      <c r="M68" s="38"/>
      <c r="N68" s="38"/>
    </row>
    <row r="69" spans="1:14" x14ac:dyDescent="0.35">
      <c r="A69" s="38" t="str">
        <f ca="1">IF(B69="","",IF(INDEX(Data!$CA:$CA,MATCH(B69,Data!$A:$A,0),1)=0,"",INDEX(Data!$CA:$CA,MATCH(B69,Data!$A:$A,0),1)))</f>
        <v/>
      </c>
      <c r="B69" s="38" t="str" cm="1">
        <f t="array" aca="1" ref="B69" ca="1">IFERROR(_xlfn.SINGLE(INDEX(Data!A$1:$A$816,_xlfn.AGGREGATE(15,6,((Data!$D$1:$D$818=1)/(Data!$D$1:$D$818=1))*ROW(Data!$A$1:$A$816),ROW(B69)-ROW(B$6)),1)),"")</f>
        <v/>
      </c>
      <c r="C69" s="38">
        <v>3</v>
      </c>
      <c r="D69" s="38" t="s">
        <v>122</v>
      </c>
      <c r="E69" s="38"/>
      <c r="F69" s="38"/>
      <c r="G69" s="38"/>
      <c r="H69" s="38"/>
      <c r="I69" s="38"/>
      <c r="J69" s="38"/>
      <c r="K69" s="38">
        <v>1</v>
      </c>
      <c r="L69" s="38" t="s">
        <v>54</v>
      </c>
      <c r="M69" s="38"/>
      <c r="N69" s="38"/>
    </row>
    <row r="70" spans="1:14" x14ac:dyDescent="0.35">
      <c r="A70" s="38" t="str">
        <f ca="1">IF(B70="","",IF(INDEX(Data!$CA:$CA,MATCH(B70,Data!$A:$A,0),1)=0,"",INDEX(Data!$CA:$CA,MATCH(B70,Data!$A:$A,0),1)))</f>
        <v/>
      </c>
      <c r="B70" s="38" t="str" cm="1">
        <f t="array" aca="1" ref="B70" ca="1">IFERROR(_xlfn.SINGLE(INDEX(Data!A$1:$A$816,_xlfn.AGGREGATE(15,6,((Data!$D$1:$D$818=1)/(Data!$D$1:$D$818=1))*ROW(Data!$A$1:$A$816),ROW(B70)-ROW(B$6)),1)),"")</f>
        <v/>
      </c>
      <c r="C70" s="38">
        <v>3</v>
      </c>
      <c r="D70" s="38" t="s">
        <v>576</v>
      </c>
      <c r="E70" s="38"/>
      <c r="F70" s="38"/>
      <c r="G70" s="38"/>
      <c r="H70" s="38"/>
      <c r="I70" s="38"/>
      <c r="J70" s="38"/>
      <c r="K70" s="38">
        <v>1</v>
      </c>
      <c r="L70" s="38" t="s">
        <v>55</v>
      </c>
      <c r="M70" s="38"/>
      <c r="N70" s="38"/>
    </row>
    <row r="71" spans="1:14" x14ac:dyDescent="0.35">
      <c r="A71" s="38" t="str">
        <f ca="1">IF(B71="","",IF(INDEX(Data!$CA:$CA,MATCH(B71,Data!$A:$A,0),1)=0,"",INDEX(Data!$CA:$CA,MATCH(B71,Data!$A:$A,0),1)))</f>
        <v/>
      </c>
      <c r="B71" s="38" t="str" cm="1">
        <f t="array" aca="1" ref="B71" ca="1">IFERROR(_xlfn.SINGLE(INDEX(Data!A$1:$A$816,_xlfn.AGGREGATE(15,6,((Data!$D$1:$D$818=1)/(Data!$D$1:$D$818=1))*ROW(Data!$A$1:$A$816),ROW(B71)-ROW(B$6)),1)),"")</f>
        <v/>
      </c>
      <c r="C71" s="38">
        <v>1</v>
      </c>
      <c r="D71" s="38" t="s">
        <v>64</v>
      </c>
      <c r="E71" s="38"/>
      <c r="F71" s="38"/>
      <c r="G71" s="38"/>
      <c r="H71" s="38"/>
      <c r="I71" s="38"/>
      <c r="J71" s="38"/>
      <c r="K71" s="38">
        <v>1</v>
      </c>
      <c r="L71" s="38" t="s">
        <v>56</v>
      </c>
      <c r="M71" s="38"/>
      <c r="N71" s="38"/>
    </row>
    <row r="72" spans="1:14" x14ac:dyDescent="0.35">
      <c r="A72" s="38" t="str">
        <f ca="1">IF(B72="","",IF(INDEX(Data!$CA:$CA,MATCH(B72,Data!$A:$A,0),1)=0,"",INDEX(Data!$CA:$CA,MATCH(B72,Data!$A:$A,0),1)))</f>
        <v/>
      </c>
      <c r="B72" s="38" t="str" cm="1">
        <f t="array" aca="1" ref="B72" ca="1">IFERROR(_xlfn.SINGLE(INDEX(Data!A$1:$A$816,_xlfn.AGGREGATE(15,6,((Data!$D$1:$D$818=1)/(Data!$D$1:$D$818=1))*ROW(Data!$A$1:$A$816),ROW(B72)-ROW(B$6)),1)),"")</f>
        <v/>
      </c>
      <c r="C72" s="38">
        <v>3</v>
      </c>
      <c r="D72" s="38" t="s">
        <v>124</v>
      </c>
      <c r="E72" s="38"/>
      <c r="F72" s="38"/>
      <c r="G72" s="38"/>
      <c r="H72" s="38"/>
      <c r="I72" s="38"/>
      <c r="J72" s="38"/>
      <c r="K72" s="38">
        <v>1</v>
      </c>
      <c r="L72" s="38" t="s">
        <v>4</v>
      </c>
      <c r="M72" s="38"/>
      <c r="N72" s="38"/>
    </row>
    <row r="73" spans="1:14" x14ac:dyDescent="0.35">
      <c r="A73" s="38" t="str">
        <f ca="1">IF(B73="","",IF(INDEX(Data!$CA:$CA,MATCH(B73,Data!$A:$A,0),1)=0,"",INDEX(Data!$CA:$CA,MATCH(B73,Data!$A:$A,0),1)))</f>
        <v/>
      </c>
      <c r="B73" s="38" t="str" cm="1">
        <f t="array" aca="1" ref="B73" ca="1">IFERROR(_xlfn.SINGLE(INDEX(Data!A$1:$A$816,_xlfn.AGGREGATE(15,6,((Data!$D$1:$D$818=1)/(Data!$D$1:$D$818=1))*ROW(Data!$A$1:$A$816),ROW(B73)-ROW(B$6)),1)),"")</f>
        <v/>
      </c>
      <c r="C73" s="38">
        <v>2</v>
      </c>
      <c r="D73" s="38" t="s">
        <v>126</v>
      </c>
      <c r="E73" s="38"/>
      <c r="F73" s="38"/>
      <c r="G73" s="38"/>
      <c r="H73" s="38"/>
      <c r="I73" s="38"/>
      <c r="J73" s="38"/>
      <c r="K73" s="38">
        <v>1</v>
      </c>
      <c r="L73" s="38" t="s">
        <v>57</v>
      </c>
      <c r="M73" s="38"/>
      <c r="N73" s="38"/>
    </row>
    <row r="74" spans="1:14" x14ac:dyDescent="0.35">
      <c r="A74" s="38" t="str">
        <f ca="1">IF(B74="","",IF(INDEX(Data!$CA:$CA,MATCH(B74,Data!$A:$A,0),1)=0,"",INDEX(Data!$CA:$CA,MATCH(B74,Data!$A:$A,0),1)))</f>
        <v/>
      </c>
      <c r="B74" s="38" t="str" cm="1">
        <f t="array" aca="1" ref="B74" ca="1">IFERROR(_xlfn.SINGLE(INDEX(Data!A$1:$A$816,_xlfn.AGGREGATE(15,6,((Data!$D$1:$D$818=1)/(Data!$D$1:$D$818=1))*ROW(Data!$A$1:$A$816),ROW(B74)-ROW(B$6)),1)),"")</f>
        <v/>
      </c>
      <c r="C74" s="38">
        <v>3</v>
      </c>
      <c r="D74" s="38" t="s">
        <v>127</v>
      </c>
      <c r="E74" s="38"/>
      <c r="F74" s="38"/>
      <c r="G74" s="38"/>
      <c r="H74" s="38"/>
      <c r="I74" s="38"/>
      <c r="J74" s="38"/>
      <c r="K74" s="38">
        <v>1</v>
      </c>
      <c r="L74" s="38" t="s">
        <v>58</v>
      </c>
      <c r="M74" s="38"/>
      <c r="N74" s="38"/>
    </row>
    <row r="75" spans="1:14" x14ac:dyDescent="0.35">
      <c r="A75" s="38" t="str">
        <f ca="1">IF(B75="","",IF(INDEX(Data!$CA:$CA,MATCH(B75,Data!$A:$A,0),1)=0,"",INDEX(Data!$CA:$CA,MATCH(B75,Data!$A:$A,0),1)))</f>
        <v/>
      </c>
      <c r="B75" s="38" t="str" cm="1">
        <f t="array" aca="1" ref="B75" ca="1">IFERROR(_xlfn.SINGLE(INDEX(Data!A$1:$A$816,_xlfn.AGGREGATE(15,6,((Data!$D$1:$D$818=1)/(Data!$D$1:$D$818=1))*ROW(Data!$A$1:$A$816),ROW(B75)-ROW(B$6)),1)),"")</f>
        <v/>
      </c>
      <c r="C75" s="38">
        <v>1</v>
      </c>
      <c r="D75" s="38" t="s">
        <v>65</v>
      </c>
      <c r="E75" s="38"/>
      <c r="F75" s="38"/>
      <c r="G75" s="38"/>
      <c r="H75" s="38"/>
      <c r="I75" s="38"/>
      <c r="J75" s="38"/>
      <c r="K75" s="38">
        <v>1</v>
      </c>
      <c r="L75" s="38" t="s">
        <v>162</v>
      </c>
      <c r="M75" s="38"/>
      <c r="N75" s="38"/>
    </row>
    <row r="76" spans="1:14" x14ac:dyDescent="0.35">
      <c r="A76" s="38" t="str">
        <f ca="1">IF(B76="","",IF(INDEX(Data!$CA:$CA,MATCH(B76,Data!$A:$A,0),1)=0,"",INDEX(Data!$CA:$CA,MATCH(B76,Data!$A:$A,0),1)))</f>
        <v/>
      </c>
      <c r="B76" s="38" t="str" cm="1">
        <f t="array" aca="1" ref="B76" ca="1">IFERROR(_xlfn.SINGLE(INDEX(Data!A$1:$A$816,_xlfn.AGGREGATE(15,6,((Data!$D$1:$D$818=1)/(Data!$D$1:$D$818=1))*ROW(Data!$A$1:$A$816),ROW(B76)-ROW(B$6)),1)),"")</f>
        <v/>
      </c>
      <c r="C76" s="38">
        <v>2</v>
      </c>
      <c r="D76" s="38" t="s">
        <v>66</v>
      </c>
      <c r="E76" s="38"/>
      <c r="F76" s="38"/>
      <c r="G76" s="38"/>
      <c r="H76" s="38"/>
      <c r="I76" s="38"/>
      <c r="J76" s="38"/>
      <c r="K76" s="38">
        <v>1</v>
      </c>
      <c r="L76" s="38" t="s">
        <v>59</v>
      </c>
      <c r="M76" s="38"/>
      <c r="N76" s="38"/>
    </row>
    <row r="77" spans="1:14" x14ac:dyDescent="0.35">
      <c r="A77" s="38" t="str">
        <f ca="1">IF(B77="","",IF(INDEX(Data!$CA:$CA,MATCH(B77,Data!$A:$A,0),1)=0,"",INDEX(Data!$CA:$CA,MATCH(B77,Data!$A:$A,0),1)))</f>
        <v/>
      </c>
      <c r="B77" s="38" t="str" cm="1">
        <f t="array" aca="1" ref="B77" ca="1">IFERROR(_xlfn.SINGLE(INDEX(Data!A$1:$A$816,_xlfn.AGGREGATE(15,6,((Data!$D$1:$D$818=1)/(Data!$D$1:$D$818=1))*ROW(Data!$A$1:$A$816),ROW(B77)-ROW(B$6)),1)),"")</f>
        <v/>
      </c>
      <c r="C77" s="38">
        <v>3</v>
      </c>
      <c r="D77" s="38" t="s">
        <v>139</v>
      </c>
      <c r="E77" s="38"/>
      <c r="F77" s="38"/>
      <c r="G77" s="38"/>
      <c r="H77" s="38"/>
      <c r="I77" s="38"/>
      <c r="J77" s="38"/>
      <c r="K77" s="38">
        <v>1</v>
      </c>
      <c r="L77" s="38" t="s">
        <v>60</v>
      </c>
      <c r="M77" s="38"/>
      <c r="N77" s="38"/>
    </row>
    <row r="78" spans="1:14" x14ac:dyDescent="0.35">
      <c r="A78" s="38" t="str">
        <f ca="1">IF(B78="","",IF(INDEX(Data!$CA:$CA,MATCH(B78,Data!$A:$A,0),1)=0,"",INDEX(Data!$CA:$CA,MATCH(B78,Data!$A:$A,0),1)))</f>
        <v/>
      </c>
      <c r="B78" s="38" t="str" cm="1">
        <f t="array" aca="1" ref="B78" ca="1">IFERROR(_xlfn.SINGLE(INDEX(Data!A$1:$A$816,_xlfn.AGGREGATE(15,6,((Data!$D$1:$D$818=1)/(Data!$D$1:$D$818=1))*ROW(Data!$A$1:$A$816),ROW(B78)-ROW(B$6)),1)),"")</f>
        <v/>
      </c>
      <c r="C78" s="38">
        <v>3</v>
      </c>
      <c r="D78" s="38" t="s">
        <v>67</v>
      </c>
      <c r="E78" s="38"/>
      <c r="F78" s="38"/>
      <c r="G78" s="38"/>
      <c r="H78" s="38"/>
      <c r="I78" s="38"/>
      <c r="J78" s="38"/>
      <c r="K78" s="38">
        <v>1</v>
      </c>
      <c r="L78" s="38" t="s">
        <v>61</v>
      </c>
      <c r="M78" s="38"/>
      <c r="N78" s="38"/>
    </row>
    <row r="79" spans="1:14" x14ac:dyDescent="0.35">
      <c r="A79" s="38" t="str">
        <f ca="1">IF(B79="","",IF(INDEX(Data!$CA:$CA,MATCH(B79,Data!$A:$A,0),1)=0,"",INDEX(Data!$CA:$CA,MATCH(B79,Data!$A:$A,0),1)))</f>
        <v/>
      </c>
      <c r="B79" s="38" t="str" cm="1">
        <f t="array" aca="1" ref="B79" ca="1">IFERROR(_xlfn.SINGLE(INDEX(Data!A$1:$A$816,_xlfn.AGGREGATE(15,6,((Data!$D$1:$D$818=1)/(Data!$D$1:$D$818=1))*ROW(Data!$A$1:$A$816),ROW(B79)-ROW(B$6)),1)),"")</f>
        <v/>
      </c>
      <c r="C79" s="38">
        <v>1</v>
      </c>
      <c r="D79" s="38" t="s">
        <v>164</v>
      </c>
      <c r="E79" s="38"/>
      <c r="F79" s="38"/>
      <c r="G79" s="38"/>
      <c r="H79" s="38"/>
      <c r="I79" s="38"/>
      <c r="J79" s="38"/>
      <c r="K79" s="38">
        <v>1</v>
      </c>
      <c r="L79" s="38" t="s">
        <v>62</v>
      </c>
      <c r="M79" s="38"/>
      <c r="N79" s="38"/>
    </row>
    <row r="80" spans="1:14" x14ac:dyDescent="0.35">
      <c r="A80" s="38" t="str">
        <f ca="1">IF(B80="","",IF(INDEX(Data!$CA:$CA,MATCH(B80,Data!$A:$A,0),1)=0,"",INDEX(Data!$CA:$CA,MATCH(B80,Data!$A:$A,0),1)))</f>
        <v/>
      </c>
      <c r="B80" s="38" t="str" cm="1">
        <f t="array" aca="1" ref="B80" ca="1">IFERROR(_xlfn.SINGLE(INDEX(Data!A$1:$A$816,_xlfn.AGGREGATE(15,6,((Data!$D$1:$D$818=1)/(Data!$D$1:$D$818=1))*ROW(Data!$A$1:$A$816),ROW(B80)-ROW(B$6)),1)),"")</f>
        <v/>
      </c>
      <c r="C80" s="38">
        <v>3</v>
      </c>
      <c r="D80" s="38" t="s">
        <v>130</v>
      </c>
      <c r="E80" s="38"/>
      <c r="F80" s="38"/>
      <c r="G80" s="38"/>
      <c r="H80" s="38"/>
      <c r="I80" s="38"/>
      <c r="J80" s="38"/>
      <c r="K80" s="38">
        <v>1</v>
      </c>
      <c r="L80" s="38" t="s">
        <v>654</v>
      </c>
      <c r="M80" s="38"/>
      <c r="N80" s="38"/>
    </row>
    <row r="81" spans="1:14" x14ac:dyDescent="0.35">
      <c r="A81" s="38" t="str">
        <f ca="1">IF(B81="","",IF(INDEX(Data!$CA:$CA,MATCH(B81,Data!$A:$A,0),1)=0,"",INDEX(Data!$CA:$CA,MATCH(B81,Data!$A:$A,0),1)))</f>
        <v/>
      </c>
      <c r="B81" s="38" t="str" cm="1">
        <f t="array" aca="1" ref="B81" ca="1">IFERROR(_xlfn.SINGLE(INDEX(Data!A$1:$A$816,_xlfn.AGGREGATE(15,6,((Data!$D$1:$D$818=1)/(Data!$D$1:$D$818=1))*ROW(Data!$A$1:$A$816),ROW(B81)-ROW(B$6)),1)),"")</f>
        <v/>
      </c>
      <c r="C81" s="38">
        <v>3</v>
      </c>
      <c r="D81" s="38" t="s">
        <v>131</v>
      </c>
      <c r="E81" s="38"/>
      <c r="F81" s="38"/>
      <c r="G81" s="38"/>
      <c r="H81" s="38"/>
      <c r="I81" s="38"/>
      <c r="J81" s="38"/>
      <c r="K81" s="38">
        <v>1</v>
      </c>
      <c r="L81" s="38" t="s">
        <v>163</v>
      </c>
      <c r="M81" s="38"/>
      <c r="N81" s="38"/>
    </row>
    <row r="82" spans="1:14" x14ac:dyDescent="0.35">
      <c r="A82" s="38" t="str">
        <f ca="1">IF(B82="","",IF(INDEX(Data!$CA:$CA,MATCH(B82,Data!$A:$A,0),1)=0,"",INDEX(Data!$CA:$CA,MATCH(B82,Data!$A:$A,0),1)))</f>
        <v/>
      </c>
      <c r="B82" s="38" t="str" cm="1">
        <f t="array" aca="1" ref="B82" ca="1">IFERROR(_xlfn.SINGLE(INDEX(Data!A$1:$A$816,_xlfn.AGGREGATE(15,6,((Data!$D$1:$D$818=1)/(Data!$D$1:$D$818=1))*ROW(Data!$A$1:$A$816),ROW(B82)-ROW(B$6)),1)),"")</f>
        <v/>
      </c>
      <c r="C82" s="38">
        <v>3</v>
      </c>
      <c r="D82" s="38" t="s">
        <v>70</v>
      </c>
      <c r="E82" s="38"/>
      <c r="F82" s="38"/>
      <c r="G82" s="38"/>
      <c r="H82" s="38"/>
      <c r="I82" s="38"/>
      <c r="J82" s="38"/>
      <c r="K82" s="38">
        <v>1</v>
      </c>
      <c r="L82" s="38" t="s">
        <v>63</v>
      </c>
      <c r="M82" s="38"/>
      <c r="N82" s="38"/>
    </row>
    <row r="83" spans="1:14" x14ac:dyDescent="0.35">
      <c r="A83" s="38" t="str">
        <f ca="1">IF(B83="","",IF(INDEX(Data!$CA:$CA,MATCH(B83,Data!$A:$A,0),1)=0,"",INDEX(Data!$CA:$CA,MATCH(B83,Data!$A:$A,0),1)))</f>
        <v/>
      </c>
      <c r="B83" s="38" t="str" cm="1">
        <f t="array" aca="1" ref="B83" ca="1">IFERROR(_xlfn.SINGLE(INDEX(Data!A$1:$A$816,_xlfn.AGGREGATE(15,6,((Data!$D$1:$D$818=1)/(Data!$D$1:$D$818=1))*ROW(Data!$A$1:$A$816),ROW(B83)-ROW(B$6)),1)),"")</f>
        <v/>
      </c>
      <c r="C83" s="38">
        <v>3</v>
      </c>
      <c r="D83" s="38" t="s">
        <v>141</v>
      </c>
      <c r="E83" s="38"/>
      <c r="F83" s="38"/>
      <c r="G83" s="38"/>
      <c r="H83" s="38"/>
      <c r="I83" s="38"/>
      <c r="J83" s="38"/>
      <c r="K83" s="38">
        <v>1</v>
      </c>
      <c r="L83" s="38" t="s">
        <v>64</v>
      </c>
      <c r="M83" s="38"/>
      <c r="N83" s="38"/>
    </row>
    <row r="84" spans="1:14" x14ac:dyDescent="0.35">
      <c r="A84" s="38" t="str">
        <f ca="1">IF(B84="","",IF(INDEX(Data!$CA:$CA,MATCH(B84,Data!$A:$A,0),1)=0,"",INDEX(Data!$CA:$CA,MATCH(B84,Data!$A:$A,0),1)))</f>
        <v/>
      </c>
      <c r="B84" s="38" t="str" cm="1">
        <f t="array" aca="1" ref="B84" ca="1">IFERROR(_xlfn.SINGLE(INDEX(Data!A$1:$A$816,_xlfn.AGGREGATE(15,6,((Data!$D$1:$D$818=1)/(Data!$D$1:$D$818=1))*ROW(Data!$A$1:$A$816),ROW(B84)-ROW(B$6)),1)),"")</f>
        <v/>
      </c>
      <c r="C84" s="38">
        <v>1</v>
      </c>
      <c r="D84" s="38" t="s">
        <v>71</v>
      </c>
      <c r="E84" s="38"/>
      <c r="F84" s="38"/>
      <c r="G84" s="38"/>
      <c r="H84" s="38"/>
      <c r="I84" s="38"/>
      <c r="J84" s="38"/>
      <c r="K84" s="38">
        <v>1</v>
      </c>
      <c r="L84" s="38" t="s">
        <v>65</v>
      </c>
      <c r="M84" s="38"/>
      <c r="N84" s="38"/>
    </row>
    <row r="85" spans="1:14" x14ac:dyDescent="0.35">
      <c r="A85" s="38" t="str">
        <f ca="1">IF(B85="","",IF(INDEX(Data!$CA:$CA,MATCH(B85,Data!$A:$A,0),1)=0,"",INDEX(Data!$CA:$CA,MATCH(B85,Data!$A:$A,0),1)))</f>
        <v/>
      </c>
      <c r="B85" s="38" t="str" cm="1">
        <f t="array" aca="1" ref="B85" ca="1">IFERROR(_xlfn.SINGLE(INDEX(Data!A$1:$A$816,_xlfn.AGGREGATE(15,6,((Data!$D$1:$D$818=1)/(Data!$D$1:$D$818=1))*ROW(Data!$A$1:$A$816),ROW(B85)-ROW(B$6)),1)),"")</f>
        <v/>
      </c>
      <c r="C85" s="38">
        <v>1</v>
      </c>
      <c r="D85" s="38" t="s">
        <v>204</v>
      </c>
      <c r="E85" s="38"/>
      <c r="F85" s="38"/>
      <c r="G85" s="38"/>
      <c r="H85" s="38"/>
      <c r="I85" s="38"/>
      <c r="J85" s="38"/>
      <c r="K85" s="38">
        <v>1</v>
      </c>
      <c r="L85" s="38" t="s">
        <v>66</v>
      </c>
      <c r="M85" s="38"/>
      <c r="N85" s="38"/>
    </row>
    <row r="86" spans="1:14" x14ac:dyDescent="0.35">
      <c r="A86" s="38" t="str">
        <f ca="1">IF(B86="","",IF(INDEX(Data!$CA:$CA,MATCH(B86,Data!$A:$A,0),1)=0,"",INDEX(Data!$CA:$CA,MATCH(B86,Data!$A:$A,0),1)))</f>
        <v/>
      </c>
      <c r="B86" s="38" t="str" cm="1">
        <f t="array" aca="1" ref="B86" ca="1">IFERROR(_xlfn.SINGLE(INDEX(Data!A$1:$A$816,_xlfn.AGGREGATE(15,6,((Data!$D$1:$D$818=1)/(Data!$D$1:$D$818=1))*ROW(Data!$A$1:$A$816),ROW(B86)-ROW(B$6)),1)),"")</f>
        <v/>
      </c>
      <c r="C86" s="38">
        <v>1</v>
      </c>
      <c r="D86" s="38" t="s">
        <v>74</v>
      </c>
      <c r="E86" s="38"/>
      <c r="F86" s="38"/>
      <c r="G86" s="38"/>
      <c r="H86" s="38"/>
      <c r="I86" s="38"/>
      <c r="J86" s="38"/>
      <c r="K86" s="38">
        <v>1</v>
      </c>
      <c r="L86" s="38" t="s">
        <v>67</v>
      </c>
      <c r="M86" s="38"/>
      <c r="N86" s="38"/>
    </row>
    <row r="87" spans="1:14" x14ac:dyDescent="0.35">
      <c r="A87" s="38" t="str">
        <f ca="1">IF(B87="","",IF(INDEX(Data!$CA:$CA,MATCH(B87,Data!$A:$A,0),1)=0,"",INDEX(Data!$CA:$CA,MATCH(B87,Data!$A:$A,0),1)))</f>
        <v/>
      </c>
      <c r="B87" s="38" t="str" cm="1">
        <f t="array" aca="1" ref="B87" ca="1">IFERROR(_xlfn.SINGLE(INDEX(Data!A$1:$A$816,_xlfn.AGGREGATE(15,6,((Data!$D$1:$D$818=1)/(Data!$D$1:$D$818=1))*ROW(Data!$A$1:$A$816),ROW(B87)-ROW(B$6)),1)),"")</f>
        <v/>
      </c>
      <c r="C87" s="38">
        <v>1</v>
      </c>
      <c r="D87" s="38" t="s">
        <v>75</v>
      </c>
      <c r="E87" s="38"/>
      <c r="F87" s="38"/>
      <c r="G87" s="38"/>
      <c r="H87" s="38"/>
      <c r="I87" s="38"/>
      <c r="J87" s="38"/>
      <c r="K87" s="38">
        <v>1</v>
      </c>
      <c r="L87" s="38" t="s">
        <v>164</v>
      </c>
      <c r="M87" s="38"/>
      <c r="N87" s="38"/>
    </row>
    <row r="88" spans="1:14" x14ac:dyDescent="0.35">
      <c r="A88" s="38" t="str">
        <f ca="1">IF(B88="","",IF(INDEX(Data!$CA:$CA,MATCH(B88,Data!$A:$A,0),1)=0,"",INDEX(Data!$CA:$CA,MATCH(B88,Data!$A:$A,0),1)))</f>
        <v/>
      </c>
      <c r="B88" s="38" t="str" cm="1">
        <f t="array" aca="1" ref="B88" ca="1">IFERROR(_xlfn.SINGLE(INDEX(Data!A$1:$A$816,_xlfn.AGGREGATE(15,6,((Data!$D$1:$D$818=1)/(Data!$D$1:$D$818=1))*ROW(Data!$A$1:$A$816),ROW(B88)-ROW(B$6)),1)),"")</f>
        <v/>
      </c>
      <c r="C88" s="38">
        <v>3</v>
      </c>
      <c r="D88" s="38" t="s">
        <v>76</v>
      </c>
      <c r="E88" s="38"/>
      <c r="F88" s="38"/>
      <c r="G88" s="38"/>
      <c r="H88" s="38"/>
      <c r="I88" s="38"/>
      <c r="J88" s="38"/>
      <c r="K88" s="38">
        <v>1</v>
      </c>
      <c r="L88" s="38" t="s">
        <v>68</v>
      </c>
      <c r="M88" s="38"/>
      <c r="N88" s="38"/>
    </row>
    <row r="89" spans="1:14" x14ac:dyDescent="0.35">
      <c r="A89" s="38" t="str">
        <f ca="1">IF(B89="","",IF(INDEX(Data!$CA:$CA,MATCH(B89,Data!$A:$A,0),1)=0,"",INDEX(Data!$CA:$CA,MATCH(B89,Data!$A:$A,0),1)))</f>
        <v/>
      </c>
      <c r="B89" s="38" t="str" cm="1">
        <f t="array" aca="1" ref="B89" ca="1">IFERROR(_xlfn.SINGLE(INDEX(Data!A$1:$A$816,_xlfn.AGGREGATE(15,6,((Data!$D$1:$D$818=1)/(Data!$D$1:$D$818=1))*ROW(Data!$A$1:$A$816),ROW(B89)-ROW(B$6)),1)),"")</f>
        <v/>
      </c>
      <c r="C89" s="38">
        <v>1</v>
      </c>
      <c r="D89" s="38" t="s">
        <v>77</v>
      </c>
      <c r="E89" s="38"/>
      <c r="F89" s="38"/>
      <c r="G89" s="38"/>
      <c r="H89" s="38"/>
      <c r="I89" s="38"/>
      <c r="J89" s="38"/>
      <c r="K89" s="38">
        <v>1</v>
      </c>
      <c r="L89" s="38" t="s">
        <v>69</v>
      </c>
      <c r="M89" s="38"/>
      <c r="N89" s="38"/>
    </row>
    <row r="90" spans="1:14" x14ac:dyDescent="0.35">
      <c r="A90" s="38" t="str">
        <f ca="1">IF(B90="","",IF(INDEX(Data!$CA:$CA,MATCH(B90,Data!$A:$A,0),1)=0,"",INDEX(Data!$CA:$CA,MATCH(B90,Data!$A:$A,0),1)))</f>
        <v/>
      </c>
      <c r="B90" s="38" t="str" cm="1">
        <f t="array" aca="1" ref="B90" ca="1">IFERROR(_xlfn.SINGLE(INDEX(Data!A$1:$A$816,_xlfn.AGGREGATE(15,6,((Data!$D$1:$D$818=1)/(Data!$D$1:$D$818=1))*ROW(Data!$A$1:$A$816),ROW(B90)-ROW(B$6)),1)),"")</f>
        <v/>
      </c>
      <c r="C90" s="38">
        <v>1</v>
      </c>
      <c r="D90" s="38" t="s">
        <v>79</v>
      </c>
      <c r="E90" s="38"/>
      <c r="F90" s="38"/>
      <c r="G90" s="38"/>
      <c r="H90" s="38"/>
      <c r="I90" s="38"/>
      <c r="J90" s="38"/>
      <c r="K90" s="38">
        <v>1</v>
      </c>
      <c r="L90" s="38" t="s">
        <v>70</v>
      </c>
      <c r="M90" s="38"/>
      <c r="N90" s="38"/>
    </row>
    <row r="91" spans="1:14" x14ac:dyDescent="0.35">
      <c r="A91" s="38" t="str">
        <f ca="1">IF(B91="","",IF(INDEX(Data!$CA:$CA,MATCH(B91,Data!$A:$A,0),1)=0,"",INDEX(Data!$CA:$CA,MATCH(B91,Data!$A:$A,0),1)))</f>
        <v/>
      </c>
      <c r="B91" s="38" t="str" cm="1">
        <f t="array" aca="1" ref="B91" ca="1">IFERROR(_xlfn.SINGLE(INDEX(Data!A$1:$A$816,_xlfn.AGGREGATE(15,6,((Data!$D$1:$D$818=1)/(Data!$D$1:$D$818=1))*ROW(Data!$A$1:$A$816),ROW(B91)-ROW(B$6)),1)),"")</f>
        <v/>
      </c>
      <c r="C91" s="38">
        <v>1</v>
      </c>
      <c r="D91" s="38" t="s">
        <v>81</v>
      </c>
      <c r="E91" s="38"/>
      <c r="F91" s="38"/>
      <c r="G91" s="38"/>
      <c r="H91" s="38"/>
      <c r="I91" s="38"/>
      <c r="J91" s="38"/>
      <c r="K91" s="38">
        <v>1</v>
      </c>
      <c r="L91" s="38" t="s">
        <v>141</v>
      </c>
      <c r="M91" s="38"/>
      <c r="N91" s="38"/>
    </row>
    <row r="92" spans="1:14" x14ac:dyDescent="0.35">
      <c r="A92" s="38" t="str">
        <f ca="1">IF(B92="","",IF(INDEX(Data!$CA:$CA,MATCH(B92,Data!$A:$A,0),1)=0,"",INDEX(Data!$CA:$CA,MATCH(B92,Data!$A:$A,0),1)))</f>
        <v/>
      </c>
      <c r="B92" s="38" t="str" cm="1">
        <f t="array" aca="1" ref="B92" ca="1">IFERROR(_xlfn.SINGLE(INDEX(Data!A$1:$A$816,_xlfn.AGGREGATE(15,6,((Data!$D$1:$D$818=1)/(Data!$D$1:$D$818=1))*ROW(Data!$A$1:$A$816),ROW(B92)-ROW(B$6)),1)),"")</f>
        <v/>
      </c>
      <c r="C92" s="38">
        <v>3</v>
      </c>
      <c r="D92" s="38" t="s">
        <v>82</v>
      </c>
      <c r="E92" s="38"/>
      <c r="F92" s="38"/>
      <c r="G92" s="38"/>
      <c r="H92" s="38"/>
      <c r="I92" s="38"/>
      <c r="J92" s="38"/>
      <c r="K92" s="38">
        <v>1</v>
      </c>
      <c r="L92" s="38" t="s">
        <v>71</v>
      </c>
      <c r="M92" s="38"/>
      <c r="N92" s="38"/>
    </row>
    <row r="93" spans="1:14" x14ac:dyDescent="0.35">
      <c r="A93" s="38" t="str">
        <f ca="1">IF(B93="","",IF(INDEX(Data!$CA:$CA,MATCH(B93,Data!$A:$A,0),1)=0,"",INDEX(Data!$CA:$CA,MATCH(B93,Data!$A:$A,0),1)))</f>
        <v/>
      </c>
      <c r="B93" s="38" t="str" cm="1">
        <f t="array" aca="1" ref="B93" ca="1">IFERROR(_xlfn.SINGLE(INDEX(Data!A$1:$A$816,_xlfn.AGGREGATE(15,6,((Data!$D$1:$D$818=1)/(Data!$D$1:$D$818=1))*ROW(Data!$A$1:$A$816),ROW(B93)-ROW(B$6)),1)),"")</f>
        <v/>
      </c>
      <c r="C93" s="38">
        <v>3</v>
      </c>
      <c r="D93" s="38" t="s">
        <v>288</v>
      </c>
      <c r="E93" s="38"/>
      <c r="F93" s="38"/>
      <c r="G93" s="38"/>
      <c r="H93" s="38"/>
      <c r="I93" s="38"/>
      <c r="J93" s="38"/>
      <c r="K93" s="38">
        <v>1</v>
      </c>
      <c r="L93" s="38" t="s">
        <v>204</v>
      </c>
      <c r="M93" s="38"/>
      <c r="N93" s="38"/>
    </row>
    <row r="94" spans="1:14" x14ac:dyDescent="0.35">
      <c r="A94" s="38" t="str">
        <f ca="1">IF(B94="","",IF(INDEX(Data!$CA:$CA,MATCH(B94,Data!$A:$A,0),1)=0,"",INDEX(Data!$CA:$CA,MATCH(B94,Data!$A:$A,0),1)))</f>
        <v/>
      </c>
      <c r="B94" s="38" t="str" cm="1">
        <f t="array" aca="1" ref="B94" ca="1">IFERROR(_xlfn.SINGLE(INDEX(Data!A$1:$A$816,_xlfn.AGGREGATE(15,6,((Data!$D$1:$D$818=1)/(Data!$D$1:$D$818=1))*ROW(Data!$A$1:$A$816),ROW(B94)-ROW(B$6)),1)),"")</f>
        <v/>
      </c>
      <c r="C94" s="38">
        <v>2</v>
      </c>
      <c r="D94" s="38" t="s">
        <v>84</v>
      </c>
      <c r="E94" s="38"/>
      <c r="F94" s="38"/>
      <c r="G94" s="38"/>
      <c r="H94" s="38"/>
      <c r="I94" s="38"/>
      <c r="J94" s="38"/>
      <c r="K94" s="38">
        <v>1</v>
      </c>
      <c r="L94" s="38" t="s">
        <v>72</v>
      </c>
      <c r="M94" s="38"/>
      <c r="N94" s="38"/>
    </row>
    <row r="95" spans="1:14" x14ac:dyDescent="0.35">
      <c r="A95" s="38" t="str">
        <f ca="1">IF(B95="","",IF(INDEX(Data!$CA:$CA,MATCH(B95,Data!$A:$A,0),1)=0,"",INDEX(Data!$CA:$CA,MATCH(B95,Data!$A:$A,0),1)))</f>
        <v/>
      </c>
      <c r="B95" s="38" t="str" cm="1">
        <f t="array" aca="1" ref="B95" ca="1">IFERROR(_xlfn.SINGLE(INDEX(Data!A$1:$A$816,_xlfn.AGGREGATE(15,6,((Data!$D$1:$D$818=1)/(Data!$D$1:$D$818=1))*ROW(Data!$A$1:$A$816),ROW(B95)-ROW(B$6)),1)),"")</f>
        <v/>
      </c>
      <c r="C95" s="38"/>
      <c r="D95" s="38"/>
      <c r="E95" s="38"/>
      <c r="F95" s="38"/>
      <c r="G95" s="38"/>
      <c r="H95" s="38"/>
      <c r="I95" s="38"/>
      <c r="J95" s="38"/>
      <c r="K95" s="38">
        <v>1</v>
      </c>
      <c r="L95" s="38" t="s">
        <v>73</v>
      </c>
      <c r="M95" s="38"/>
      <c r="N95" s="38"/>
    </row>
    <row r="96" spans="1:14" x14ac:dyDescent="0.35">
      <c r="A96" s="38" t="str">
        <f ca="1">IF(B96="","",IF(INDEX(Data!$CA:$CA,MATCH(B96,Data!$A:$A,0),1)=0,"",INDEX(Data!$CA:$CA,MATCH(B96,Data!$A:$A,0),1)))</f>
        <v/>
      </c>
      <c r="B96" s="38" t="str" cm="1">
        <f t="array" aca="1" ref="B96" ca="1">IFERROR(_xlfn.SINGLE(INDEX(Data!A$1:$A$816,_xlfn.AGGREGATE(15,6,((Data!$D$1:$D$818=1)/(Data!$D$1:$D$818=1))*ROW(Data!$A$1:$A$816),ROW(B96)-ROW(B$6)),1)),"")</f>
        <v/>
      </c>
      <c r="C96" s="38"/>
      <c r="D96" s="38"/>
      <c r="E96" s="38"/>
      <c r="F96" s="38"/>
      <c r="G96" s="38"/>
      <c r="H96" s="38"/>
      <c r="I96" s="38"/>
      <c r="J96" s="38"/>
      <c r="K96" s="38">
        <v>1</v>
      </c>
      <c r="L96" s="38" t="s">
        <v>74</v>
      </c>
      <c r="M96" s="38"/>
      <c r="N96" s="38"/>
    </row>
    <row r="97" spans="1:14" x14ac:dyDescent="0.35">
      <c r="A97" s="38" t="str">
        <f ca="1">IF(B97="","",IF(INDEX(Data!$CA:$CA,MATCH(B97,Data!$A:$A,0),1)=0,"",INDEX(Data!$CA:$CA,MATCH(B97,Data!$A:$A,0),1)))</f>
        <v/>
      </c>
      <c r="B97" s="38" t="str" cm="1">
        <f t="array" aca="1" ref="B97" ca="1">IFERROR(_xlfn.SINGLE(INDEX(Data!A$1:$A$816,_xlfn.AGGREGATE(15,6,((Data!$D$1:$D$818=1)/(Data!$D$1:$D$818=1))*ROW(Data!$A$1:$A$816),ROW(B97)-ROW(B$6)),1)),"")</f>
        <v/>
      </c>
      <c r="C97" s="38"/>
      <c r="D97" s="38"/>
      <c r="E97" s="38"/>
      <c r="F97" s="38"/>
      <c r="G97" s="38"/>
      <c r="H97" s="38"/>
      <c r="I97" s="38"/>
      <c r="J97" s="38"/>
      <c r="K97" s="38">
        <v>1</v>
      </c>
      <c r="L97" s="38" t="s">
        <v>75</v>
      </c>
      <c r="M97" s="38"/>
      <c r="N97" s="38"/>
    </row>
    <row r="98" spans="1:14" x14ac:dyDescent="0.35">
      <c r="A98" s="38" t="str">
        <f ca="1">IF(B98="","",IF(INDEX(Data!$CA:$CA,MATCH(B98,Data!$A:$A,0),1)=0,"",INDEX(Data!$CA:$CA,MATCH(B98,Data!$A:$A,0),1)))</f>
        <v/>
      </c>
      <c r="B98" s="38" t="str" cm="1">
        <f t="array" aca="1" ref="B98" ca="1">IFERROR(_xlfn.SINGLE(INDEX(Data!A$1:$A$816,_xlfn.AGGREGATE(15,6,((Data!$D$1:$D$818=1)/(Data!$D$1:$D$818=1))*ROW(Data!$A$1:$A$816),ROW(B98)-ROW(B$6)),1)),"")</f>
        <v/>
      </c>
      <c r="C98" s="38"/>
      <c r="D98" s="38"/>
      <c r="E98" s="38"/>
      <c r="F98" s="38"/>
      <c r="G98" s="38"/>
      <c r="H98" s="38"/>
      <c r="I98" s="38"/>
      <c r="J98" s="38"/>
      <c r="K98" s="38">
        <v>1</v>
      </c>
      <c r="L98" s="38" t="s">
        <v>76</v>
      </c>
      <c r="M98" s="38"/>
      <c r="N98" s="38"/>
    </row>
    <row r="99" spans="1:14" x14ac:dyDescent="0.35">
      <c r="A99" s="38" t="str">
        <f ca="1">IF(B99="","",IF(INDEX(Data!$CA:$CA,MATCH(B99,Data!$A:$A,0),1)=0,"",INDEX(Data!$CA:$CA,MATCH(B99,Data!$A:$A,0),1)))</f>
        <v/>
      </c>
      <c r="B99" s="38" t="str" cm="1">
        <f t="array" aca="1" ref="B99" ca="1">IFERROR(_xlfn.SINGLE(INDEX(Data!A$1:$A$816,_xlfn.AGGREGATE(15,6,((Data!$D$1:$D$818=1)/(Data!$D$1:$D$818=1))*ROW(Data!$A$1:$A$816),ROW(B99)-ROW(B$6)),1)),"")</f>
        <v/>
      </c>
      <c r="C99" s="38"/>
      <c r="D99" s="38"/>
      <c r="E99" s="38"/>
      <c r="F99" s="38"/>
      <c r="G99" s="38"/>
      <c r="H99" s="38"/>
      <c r="I99" s="38"/>
      <c r="J99" s="38"/>
      <c r="K99" s="38">
        <v>1</v>
      </c>
      <c r="L99" s="38" t="s">
        <v>77</v>
      </c>
      <c r="M99" s="38"/>
      <c r="N99" s="38"/>
    </row>
    <row r="100" spans="1:14" x14ac:dyDescent="0.35">
      <c r="A100" s="38" t="str">
        <f ca="1">IF(B100="","",IF(INDEX(Data!$CA:$CA,MATCH(B100,Data!$A:$A,0),1)=0,"",INDEX(Data!$CA:$CA,MATCH(B100,Data!$A:$A,0),1)))</f>
        <v/>
      </c>
      <c r="B100" s="38" t="str" cm="1">
        <f t="array" aca="1" ref="B100" ca="1">IFERROR(_xlfn.SINGLE(INDEX(Data!A$1:$A$816,_xlfn.AGGREGATE(15,6,((Data!$D$1:$D$818=1)/(Data!$D$1:$D$818=1))*ROW(Data!$A$1:$A$816),ROW(B100)-ROW(B$6)),1)),"")</f>
        <v/>
      </c>
      <c r="C100" s="38"/>
      <c r="D100" s="38"/>
      <c r="E100" s="38"/>
      <c r="F100" s="38"/>
      <c r="G100" s="38"/>
      <c r="H100" s="38"/>
      <c r="I100" s="38"/>
      <c r="J100" s="38"/>
      <c r="K100" s="38">
        <v>1</v>
      </c>
      <c r="L100" s="38" t="s">
        <v>79</v>
      </c>
      <c r="M100" s="38"/>
      <c r="N100" s="38"/>
    </row>
    <row r="101" spans="1:14" x14ac:dyDescent="0.35">
      <c r="A101" s="38" t="str">
        <f ca="1">IF(B101="","",IF(INDEX(Data!$CA:$CA,MATCH(B101,Data!$A:$A,0),1)=0,"",INDEX(Data!$CA:$CA,MATCH(B101,Data!$A:$A,0),1)))</f>
        <v/>
      </c>
      <c r="B101" s="38" t="str" cm="1">
        <f t="array" aca="1" ref="B101" ca="1">IFERROR(_xlfn.SINGLE(INDEX(Data!A$1:$A$816,_xlfn.AGGREGATE(15,6,((Data!$D$1:$D$818=1)/(Data!$D$1:$D$818=1))*ROW(Data!$A$1:$A$816),ROW(B101)-ROW(B$6)),1)),"")</f>
        <v/>
      </c>
      <c r="C101" s="38"/>
      <c r="D101" s="38"/>
      <c r="E101" s="38"/>
      <c r="F101" s="38"/>
      <c r="G101" s="38"/>
      <c r="H101" s="38"/>
      <c r="I101" s="38"/>
      <c r="J101" s="38"/>
      <c r="K101" s="38">
        <v>1</v>
      </c>
      <c r="L101" s="38" t="s">
        <v>81</v>
      </c>
      <c r="M101" s="38"/>
      <c r="N101" s="38"/>
    </row>
    <row r="102" spans="1:14" x14ac:dyDescent="0.35">
      <c r="A102" s="38" t="str">
        <f ca="1">IF(B102="","",IF(INDEX(Data!$CA:$CA,MATCH(B102,Data!$A:$A,0),1)=0,"",INDEX(Data!$CA:$CA,MATCH(B102,Data!$A:$A,0),1)))</f>
        <v/>
      </c>
      <c r="B102" s="38" t="str" cm="1">
        <f t="array" aca="1" ref="B102" ca="1">IFERROR(_xlfn.SINGLE(INDEX(Data!A$1:$A$816,_xlfn.AGGREGATE(15,6,((Data!$D$1:$D$818=1)/(Data!$D$1:$D$818=1))*ROW(Data!$A$1:$A$816),ROW(B102)-ROW(B$6)),1)),"")</f>
        <v/>
      </c>
      <c r="C102" s="38"/>
      <c r="D102" s="38"/>
      <c r="E102" s="38"/>
      <c r="F102" s="38"/>
      <c r="G102" s="38"/>
      <c r="H102" s="38"/>
      <c r="I102" s="38"/>
      <c r="J102" s="38"/>
      <c r="K102" s="38">
        <v>1</v>
      </c>
      <c r="L102" s="38" t="s">
        <v>82</v>
      </c>
      <c r="M102" s="38"/>
      <c r="N102" s="38"/>
    </row>
    <row r="103" spans="1:14" x14ac:dyDescent="0.35">
      <c r="A103" s="38" t="str">
        <f ca="1">IF(B103="","",IF(INDEX(Data!$CA:$CA,MATCH(B103,Data!$A:$A,0),1)=0,"",INDEX(Data!$CA:$CA,MATCH(B103,Data!$A:$A,0),1)))</f>
        <v/>
      </c>
      <c r="B103" s="38" t="str" cm="1">
        <f t="array" aca="1" ref="B103" ca="1">IFERROR(_xlfn.SINGLE(INDEX(Data!A$1:$A$816,_xlfn.AGGREGATE(15,6,((Data!$D$1:$D$818=1)/(Data!$D$1:$D$818=1))*ROW(Data!$A$1:$A$816),ROW(B103)-ROW(B$6)),1)),"")</f>
        <v/>
      </c>
      <c r="C103" s="38"/>
      <c r="D103" s="38"/>
      <c r="E103" s="38"/>
      <c r="F103" s="38"/>
      <c r="G103" s="38"/>
      <c r="H103" s="38"/>
      <c r="I103" s="38"/>
      <c r="J103" s="38"/>
      <c r="K103" s="38">
        <v>1</v>
      </c>
      <c r="L103" s="38" t="s">
        <v>647</v>
      </c>
      <c r="M103" s="38"/>
      <c r="N103" s="38"/>
    </row>
    <row r="104" spans="1:14" x14ac:dyDescent="0.35">
      <c r="A104" s="38" t="str">
        <f ca="1">IF(B104="","",IF(INDEX(Data!$CA:$CA,MATCH(B104,Data!$A:$A,0),1)=0,"",INDEX(Data!$CA:$CA,MATCH(B104,Data!$A:$A,0),1)))</f>
        <v/>
      </c>
      <c r="B104" s="38" t="str" cm="1">
        <f t="array" aca="1" ref="B104" ca="1">IFERROR(_xlfn.SINGLE(INDEX(Data!A$1:$A$816,_xlfn.AGGREGATE(15,6,((Data!$D$1:$D$818=1)/(Data!$D$1:$D$818=1))*ROW(Data!$A$1:$A$816),ROW(B104)-ROW(B$6)),1)),"")</f>
        <v/>
      </c>
      <c r="C104" s="38"/>
      <c r="D104" s="38"/>
      <c r="E104" s="38"/>
      <c r="F104" s="38"/>
      <c r="G104" s="38"/>
      <c r="H104" s="38"/>
      <c r="I104" s="38"/>
      <c r="J104" s="38"/>
      <c r="K104" s="38">
        <v>1</v>
      </c>
      <c r="L104" s="38" t="s">
        <v>83</v>
      </c>
      <c r="M104" s="38"/>
      <c r="N104" s="38"/>
    </row>
    <row r="105" spans="1:14" x14ac:dyDescent="0.35">
      <c r="A105" s="38" t="str">
        <f ca="1">IF(B105="","",IF(INDEX(Data!$CA:$CA,MATCH(B105,Data!$A:$A,0),1)=0,"",INDEX(Data!$CA:$CA,MATCH(B105,Data!$A:$A,0),1)))</f>
        <v/>
      </c>
      <c r="B105" s="38" t="str" cm="1">
        <f t="array" aca="1" ref="B105" ca="1">IFERROR(_xlfn.SINGLE(INDEX(Data!A$1:$A$816,_xlfn.AGGREGATE(15,6,((Data!$D$1:$D$818=1)/(Data!$D$1:$D$818=1))*ROW(Data!$A$1:$A$816),ROW(B105)-ROW(B$6)),1)),"")</f>
        <v/>
      </c>
      <c r="C105" s="38" t="s">
        <v>205</v>
      </c>
      <c r="D105" s="38"/>
      <c r="E105" s="38"/>
      <c r="F105" s="38"/>
      <c r="G105" s="38"/>
      <c r="H105" s="38"/>
      <c r="I105" s="38"/>
      <c r="J105" s="38"/>
      <c r="K105" s="38">
        <v>1</v>
      </c>
      <c r="L105" s="38" t="s">
        <v>84</v>
      </c>
      <c r="M105" s="38"/>
      <c r="N105" s="38"/>
    </row>
    <row r="106" spans="1:14" x14ac:dyDescent="0.35">
      <c r="A106" s="38" t="str">
        <f ca="1">IF(B106="","",IF(INDEX(Data!$CA:$CA,MATCH(B106,Data!$A:$A,0),1)=0,"",INDEX(Data!$CA:$CA,MATCH(B106,Data!$A:$A,0),1)))</f>
        <v/>
      </c>
      <c r="B106" s="38" t="str" cm="1">
        <f t="array" aca="1" ref="B106" ca="1">IFERROR(_xlfn.SINGLE(INDEX(Data!A$1:$A$816,_xlfn.AGGREGATE(15,6,((Data!$D$1:$D$818=1)/(Data!$D$1:$D$818=1))*ROW(Data!$A$1:$A$816),ROW(B106)-ROW(B$6)),1)),"")</f>
        <v/>
      </c>
      <c r="C106" s="38" t="s">
        <v>205</v>
      </c>
      <c r="D106" s="38"/>
      <c r="E106" s="38"/>
      <c r="F106" s="38"/>
      <c r="G106" s="38"/>
      <c r="H106" s="38"/>
      <c r="I106" s="38"/>
      <c r="J106" s="38"/>
      <c r="K106" s="38"/>
      <c r="L106" s="38"/>
      <c r="M106" s="38"/>
      <c r="N106" s="38"/>
    </row>
    <row r="107" spans="1:14" x14ac:dyDescent="0.35">
      <c r="A107" s="38" t="str">
        <f ca="1">IF(B107="","",IF(INDEX(Data!$CA:$CA,MATCH(B107,Data!$A:$A,0),1)=0,"",INDEX(Data!$CA:$CA,MATCH(B107,Data!$A:$A,0),1)))</f>
        <v/>
      </c>
      <c r="B107" s="38" t="str" cm="1">
        <f t="array" aca="1" ref="B107" ca="1">IFERROR(_xlfn.SINGLE(INDEX(Data!A$1:$A$816,_xlfn.AGGREGATE(15,6,((Data!$D$1:$D$818=1)/(Data!$D$1:$D$818=1))*ROW(Data!$A$1:$A$816),ROW(B107)-ROW(B$6)),1)),"")</f>
        <v/>
      </c>
      <c r="C107" s="38" t="s">
        <v>205</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IFERROR(_xlfn.SINGLE(INDEX(Data!A$1:$A$816,_xlfn.AGGREGATE(15,6,((Data!$D$1:$D$818=1)/(Data!$D$1:$D$818=1))*ROW(Data!$A$1:$A$816),ROW(B108)-ROW(B$6)),1)),"")</f>
        <v/>
      </c>
      <c r="C108" s="38" t="s">
        <v>205</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IFERROR(_xlfn.SINGLE(INDEX(Data!A$1:$A$816,_xlfn.AGGREGATE(15,6,((Data!$D$1:$D$818=1)/(Data!$D$1:$D$818=1))*ROW(Data!$A$1:$A$816),ROW(B109)-ROW(B$6)),1)),"")</f>
        <v/>
      </c>
      <c r="C109" s="38" t="s">
        <v>205</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IFERROR(_xlfn.SINGLE(INDEX(Data!A$1:$A$816,_xlfn.AGGREGATE(15,6,((Data!$D$1:$D$818=1)/(Data!$D$1:$D$818=1))*ROW(Data!$A$1:$A$816),ROW(B110)-ROW(B$6)),1)),"")</f>
        <v/>
      </c>
      <c r="C110" s="38" t="s">
        <v>205</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IFERROR(_xlfn.SINGLE(INDEX(Data!A$1:$A$816,_xlfn.AGGREGATE(15,6,((Data!$D$1:$D$818=1)/(Data!$D$1:$D$818=1))*ROW(Data!$A$1:$A$816),ROW(B111)-ROW(B$6)),1)),"")</f>
        <v/>
      </c>
      <c r="C111" s="38" t="s">
        <v>205</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IFERROR(_xlfn.SINGLE(INDEX(Data!A$1:$A$816,_xlfn.AGGREGATE(15,6,((Data!$D$1:$D$818=1)/(Data!$D$1:$D$818=1))*ROW(Data!$A$1:$A$816),ROW(B112)-ROW(B$6)),1)),"")</f>
        <v/>
      </c>
      <c r="C112" s="38" t="s">
        <v>205</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IFERROR(_xlfn.SINGLE(INDEX(Data!A$1:$A$816,_xlfn.AGGREGATE(15,6,((Data!$D$1:$D$818=1)/(Data!$D$1:$D$818=1))*ROW(Data!$A$1:$A$816),ROW(B113)-ROW(B$6)),1)),"")</f>
        <v/>
      </c>
      <c r="C113" s="38" t="s">
        <v>205</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IFERROR(_xlfn.SINGLE(INDEX(Data!A$1:$A$816,_xlfn.AGGREGATE(15,6,((Data!$D$1:$D$818=1)/(Data!$D$1:$D$818=1))*ROW(Data!$A$1:$A$816),ROW(B114)-ROW(B$6)),1)),"")</f>
        <v/>
      </c>
      <c r="C114" s="38" t="s">
        <v>205</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IFERROR(_xlfn.SINGLE(INDEX(Data!A$1:$A$816,_xlfn.AGGREGATE(15,6,((Data!$D$1:$D$818=1)/(Data!$D$1:$D$818=1))*ROW(Data!$A$1:$A$816),ROW(B115)-ROW(B$6)),1)),"")</f>
        <v/>
      </c>
      <c r="C115" s="38" t="s">
        <v>205</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IFERROR(_xlfn.SINGLE(INDEX(Data!A$1:$A$816,_xlfn.AGGREGATE(15,6,((Data!$D$1:$D$818=1)/(Data!$D$1:$D$818=1))*ROW(Data!$A$1:$A$816),ROW(B116)-ROW(B$6)),1)),"")</f>
        <v/>
      </c>
      <c r="C116" s="38" t="s">
        <v>205</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IFERROR(_xlfn.SINGLE(INDEX(Data!A$1:$A$816,_xlfn.AGGREGATE(15,6,((Data!$D$1:$D$818=1)/(Data!$D$1:$D$818=1))*ROW(Data!$A$1:$A$816),ROW(B117)-ROW(B$6)),1)),"")</f>
        <v/>
      </c>
      <c r="C117" s="38" t="s">
        <v>205</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IFERROR(_xlfn.SINGLE(INDEX(Data!A$1:$A$816,_xlfn.AGGREGATE(15,6,((Data!$D$1:$D$818=1)/(Data!$D$1:$D$818=1))*ROW(Data!$A$1:$A$816),ROW(B118)-ROW(B$6)),1)),"")</f>
        <v/>
      </c>
      <c r="C118" s="38" t="s">
        <v>205</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IFERROR(_xlfn.SINGLE(INDEX(Data!A$1:$A$816,_xlfn.AGGREGATE(15,6,((Data!$D$1:$D$818=1)/(Data!$D$1:$D$818=1))*ROW(Data!$A$1:$A$816),ROW(B119)-ROW(B$6)),1)),"")</f>
        <v/>
      </c>
      <c r="C119" s="38" t="s">
        <v>205</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IFERROR(_xlfn.SINGLE(INDEX(Data!A$1:$A$816,_xlfn.AGGREGATE(15,6,((Data!$D$1:$D$818=1)/(Data!$D$1:$D$818=1))*ROW(Data!$A$1:$A$816),ROW(B120)-ROW(B$6)),1)),"")</f>
        <v/>
      </c>
      <c r="C120" s="38" t="s">
        <v>205</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IFERROR(_xlfn.SINGLE(INDEX(Data!A$1:$A$816,_xlfn.AGGREGATE(15,6,((Data!$D$1:$D$818=1)/(Data!$D$1:$D$818=1))*ROW(Data!$A$1:$A$816),ROW(B121)-ROW(B$6)),1)),"")</f>
        <v/>
      </c>
      <c r="C121" s="38" t="s">
        <v>205</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IFERROR(_xlfn.SINGLE(INDEX(Data!A$1:$A$816,_xlfn.AGGREGATE(15,6,((Data!$D$1:$D$818=1)/(Data!$D$1:$D$818=1))*ROW(Data!$A$1:$A$816),ROW(B122)-ROW(B$6)),1)),"")</f>
        <v/>
      </c>
      <c r="C122" s="38" t="s">
        <v>205</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IFERROR(_xlfn.SINGLE(INDEX(Data!A$1:$A$816,_xlfn.AGGREGATE(15,6,((Data!$D$1:$D$818=1)/(Data!$D$1:$D$818=1))*ROW(Data!$A$1:$A$816),ROW(B123)-ROW(B$6)),1)),"")</f>
        <v/>
      </c>
      <c r="C123" s="38" t="s">
        <v>205</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IFERROR(_xlfn.SINGLE(INDEX(Data!A$1:$A$816,_xlfn.AGGREGATE(15,6,((Data!$D$1:$D$818=1)/(Data!$D$1:$D$818=1))*ROW(Data!$A$1:$A$816),ROW(B124)-ROW(B$6)),1)),"")</f>
        <v/>
      </c>
      <c r="C124" s="38" t="s">
        <v>205</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IFERROR(_xlfn.SINGLE(INDEX(Data!A$1:$A$816,_xlfn.AGGREGATE(15,6,((Data!$D$1:$D$818=1)/(Data!$D$1:$D$818=1))*ROW(Data!$A$1:$A$816),ROW(B125)-ROW(B$6)),1)),"")</f>
        <v/>
      </c>
      <c r="C125" s="38" t="s">
        <v>205</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IFERROR(_xlfn.SINGLE(INDEX(Data!A$1:$A$816,_xlfn.AGGREGATE(15,6,((Data!$D$1:$D$818=1)/(Data!$D$1:$D$818=1))*ROW(Data!$A$1:$A$816),ROW(B126)-ROW(B$6)),1)),"")</f>
        <v/>
      </c>
      <c r="C126" s="38" t="s">
        <v>205</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IFERROR(_xlfn.SINGLE(INDEX(Data!A$1:$A$816,_xlfn.AGGREGATE(15,6,((Data!$D$1:$D$818=1)/(Data!$D$1:$D$818=1))*ROW(Data!$A$1:$A$816),ROW(B127)-ROW(B$6)),1)),"")</f>
        <v/>
      </c>
      <c r="C127" s="38" t="s">
        <v>205</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IFERROR(_xlfn.SINGLE(INDEX(Data!A$1:$A$816,_xlfn.AGGREGATE(15,6,((Data!$D$1:$D$818=1)/(Data!$D$1:$D$818=1))*ROW(Data!$A$1:$A$816),ROW(B128)-ROW(B$6)),1)),"")</f>
        <v/>
      </c>
      <c r="C128" s="38" t="s">
        <v>205</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IFERROR(_xlfn.SINGLE(INDEX(Data!A$1:$A$816,_xlfn.AGGREGATE(15,6,((Data!$D$1:$D$818=1)/(Data!$D$1:$D$818=1))*ROW(Data!$A$1:$A$816),ROW(B129)-ROW(B$6)),1)),"")</f>
        <v/>
      </c>
      <c r="C129" s="38" t="s">
        <v>205</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IFERROR(_xlfn.SINGLE(INDEX(Data!A$1:$A$816,_xlfn.AGGREGATE(15,6,((Data!$D$1:$D$818=1)/(Data!$D$1:$D$818=1))*ROW(Data!$A$1:$A$816),ROW(B130)-ROW(B$6)),1)),"")</f>
        <v/>
      </c>
      <c r="C130" s="38" t="s">
        <v>205</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IFERROR(_xlfn.SINGLE(INDEX(Data!A$1:$A$816,_xlfn.AGGREGATE(15,6,((Data!$D$1:$D$818=1)/(Data!$D$1:$D$818=1))*ROW(Data!$A$1:$A$816),ROW(B131)-ROW(B$6)),1)),"")</f>
        <v/>
      </c>
      <c r="C131" s="38" t="s">
        <v>205</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IFERROR(_xlfn.SINGLE(INDEX(Data!A$1:$A$816,_xlfn.AGGREGATE(15,6,((Data!$D$1:$D$818=1)/(Data!$D$1:$D$818=1))*ROW(Data!$A$1:$A$816),ROW(B132)-ROW(B$6)),1)),"")</f>
        <v/>
      </c>
      <c r="C132" s="38" t="s">
        <v>205</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IFERROR(_xlfn.SINGLE(INDEX(Data!A$1:$A$816,_xlfn.AGGREGATE(15,6,((Data!$D$1:$D$818=1)/(Data!$D$1:$D$818=1))*ROW(Data!$A$1:$A$816),ROW(B133)-ROW(B$6)),1)),"")</f>
        <v/>
      </c>
      <c r="C133" s="38" t="s">
        <v>205</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IFERROR(_xlfn.SINGLE(INDEX(Data!A$1:$A$816,_xlfn.AGGREGATE(15,6,((Data!$D$1:$D$818=1)/(Data!$D$1:$D$818=1))*ROW(Data!$A$1:$A$816),ROW(B134)-ROW(B$6)),1)),"")</f>
        <v/>
      </c>
      <c r="C134" s="38" t="s">
        <v>205</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IFERROR(_xlfn.SINGLE(INDEX(Data!A$1:$A$816,_xlfn.AGGREGATE(15,6,((Data!$D$1:$D$818=1)/(Data!$D$1:$D$818=1))*ROW(Data!$A$1:$A$816),ROW(B135)-ROW(B$6)),1)),"")</f>
        <v/>
      </c>
      <c r="C135" s="38" t="s">
        <v>205</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IFERROR(_xlfn.SINGLE(INDEX(Data!A$1:$A$816,_xlfn.AGGREGATE(15,6,((Data!$D$1:$D$818=1)/(Data!$D$1:$D$818=1))*ROW(Data!$A$1:$A$816),ROW(B136)-ROW(B$6)),1)),"")</f>
        <v/>
      </c>
      <c r="C136" s="38" t="s">
        <v>205</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IFERROR(_xlfn.SINGLE(INDEX(Data!A$1:$A$816,_xlfn.AGGREGATE(15,6,((Data!$D$1:$D$818=1)/(Data!$D$1:$D$818=1))*ROW(Data!$A$1:$A$816),ROW(B137)-ROW(B$6)),1)),"")</f>
        <v/>
      </c>
      <c r="C137" s="38" t="s">
        <v>205</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IFERROR(_xlfn.SINGLE(INDEX(Data!A$1:$A$816,_xlfn.AGGREGATE(15,6,((Data!$D$1:$D$818=1)/(Data!$D$1:$D$818=1))*ROW(Data!$A$1:$A$816),ROW(B138)-ROW(B$6)),1)),"")</f>
        <v/>
      </c>
      <c r="C138" s="38" t="s">
        <v>205</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IFERROR(_xlfn.SINGLE(INDEX(Data!A$1:$A$816,_xlfn.AGGREGATE(15,6,((Data!$D$1:$D$818=1)/(Data!$D$1:$D$818=1))*ROW(Data!$A$1:$A$816),ROW(B139)-ROW(B$6)),1)),"")</f>
        <v/>
      </c>
      <c r="C139" s="38" t="s">
        <v>205</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IFERROR(_xlfn.SINGLE(INDEX(Data!A$1:$A$816,_xlfn.AGGREGATE(15,6,((Data!$D$1:$D$818=1)/(Data!$D$1:$D$818=1))*ROW(Data!$A$1:$A$816),ROW(B140)-ROW(B$6)),1)),"")</f>
        <v/>
      </c>
      <c r="C140" s="38" t="s">
        <v>205</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IFERROR(_xlfn.SINGLE(INDEX(Data!A$1:$A$816,_xlfn.AGGREGATE(15,6,((Data!$D$1:$D$818=1)/(Data!$D$1:$D$818=1))*ROW(Data!$A$1:$A$816),ROW(B141)-ROW(B$6)),1)),"")</f>
        <v/>
      </c>
      <c r="C141" s="38" t="s">
        <v>205</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IFERROR(_xlfn.SINGLE(INDEX(Data!A$1:$A$816,_xlfn.AGGREGATE(15,6,((Data!$D$1:$D$818=1)/(Data!$D$1:$D$818=1))*ROW(Data!$A$1:$A$816),ROW(B142)-ROW(B$6)),1)),"")</f>
        <v/>
      </c>
      <c r="C142" s="38" t="s">
        <v>205</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IFERROR(_xlfn.SINGLE(INDEX(Data!A$1:$A$816,_xlfn.AGGREGATE(15,6,((Data!$D$1:$D$818=1)/(Data!$D$1:$D$818=1))*ROW(Data!$A$1:$A$816),ROW(B143)-ROW(B$6)),1)),"")</f>
        <v/>
      </c>
      <c r="C143" s="38" t="s">
        <v>205</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IFERROR(_xlfn.SINGLE(INDEX(Data!A$1:$A$816,_xlfn.AGGREGATE(15,6,((Data!$D$1:$D$818=1)/(Data!$D$1:$D$818=1))*ROW(Data!$A$1:$A$816),ROW(B144)-ROW(B$6)),1)),"")</f>
        <v/>
      </c>
      <c r="C144" s="38" t="s">
        <v>205</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IFERROR(_xlfn.SINGLE(INDEX(Data!A$1:$A$816,_xlfn.AGGREGATE(15,6,((Data!$D$1:$D$818=1)/(Data!$D$1:$D$818=1))*ROW(Data!$A$1:$A$816),ROW(B145)-ROW(B$6)),1)),"")</f>
        <v/>
      </c>
      <c r="C145" s="38" t="s">
        <v>205</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IFERROR(_xlfn.SINGLE(INDEX(Data!A$1:$A$816,_xlfn.AGGREGATE(15,6,((Data!$D$1:$D$818=1)/(Data!$D$1:$D$818=1))*ROW(Data!$A$1:$A$816),ROW(B146)-ROW(B$6)),1)),"")</f>
        <v/>
      </c>
      <c r="C146" s="38" t="s">
        <v>205</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IFERROR(_xlfn.SINGLE(INDEX(Data!A$1:$A$816,_xlfn.AGGREGATE(15,6,((Data!$D$1:$D$818=1)/(Data!$D$1:$D$818=1))*ROW(Data!$A$1:$A$816),ROW(B147)-ROW(B$6)),1)),"")</f>
        <v/>
      </c>
      <c r="C147" s="38" t="s">
        <v>205</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IFERROR(_xlfn.SINGLE(INDEX(Data!A$1:$A$816,_xlfn.AGGREGATE(15,6,((Data!$D$1:$D$818=1)/(Data!$D$1:$D$818=1))*ROW(Data!$A$1:$A$816),ROW(B148)-ROW(B$6)),1)),"")</f>
        <v/>
      </c>
      <c r="C148" s="38" t="s">
        <v>205</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IFERROR(_xlfn.SINGLE(INDEX(Data!A$1:$A$816,_xlfn.AGGREGATE(15,6,((Data!$D$1:$D$818=1)/(Data!$D$1:$D$818=1))*ROW(Data!$A$1:$A$816),ROW(B149)-ROW(B$6)),1)),"")</f>
        <v/>
      </c>
      <c r="C149" s="38" t="s">
        <v>205</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IFERROR(_xlfn.SINGLE(INDEX(Data!A$1:$A$816,_xlfn.AGGREGATE(15,6,((Data!$D$1:$D$818=1)/(Data!$D$1:$D$818=1))*ROW(Data!$A$1:$A$816),ROW(B150)-ROW(B$6)),1)),"")</f>
        <v/>
      </c>
      <c r="C150" s="38" t="s">
        <v>205</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IFERROR(_xlfn.SINGLE(INDEX(Data!A$1:$A$816,_xlfn.AGGREGATE(15,6,((Data!$D$1:$D$818=1)/(Data!$D$1:$D$818=1))*ROW(Data!$A$1:$A$816),ROW(B151)-ROW(B$6)),1)),"")</f>
        <v/>
      </c>
      <c r="C151" s="38" t="s">
        <v>205</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IFERROR(_xlfn.SINGLE(INDEX(Data!A$1:$A$816,_xlfn.AGGREGATE(15,6,((Data!$D$1:$D$818=1)/(Data!$D$1:$D$818=1))*ROW(Data!$A$1:$A$816),ROW(B152)-ROW(B$6)),1)),"")</f>
        <v/>
      </c>
      <c r="C152" s="38" t="s">
        <v>205</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IFERROR(_xlfn.SINGLE(INDEX(Data!A$1:$A$816,_xlfn.AGGREGATE(15,6,((Data!$D$1:$D$818=1)/(Data!$D$1:$D$818=1))*ROW(Data!$A$1:$A$816),ROW(B153)-ROW(B$6)),1)),"")</f>
        <v/>
      </c>
      <c r="C153" s="38" t="s">
        <v>205</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IFERROR(_xlfn.SINGLE(INDEX(Data!A$1:$A$816,_xlfn.AGGREGATE(15,6,((Data!$D$1:$D$818=1)/(Data!$D$1:$D$818=1))*ROW(Data!$A$1:$A$816),ROW(B154)-ROW(B$6)),1)),"")</f>
        <v/>
      </c>
      <c r="C154" s="38" t="s">
        <v>205</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IFERROR(_xlfn.SINGLE(INDEX(Data!A$1:$A$816,_xlfn.AGGREGATE(15,6,((Data!$D$1:$D$818=1)/(Data!$D$1:$D$818=1))*ROW(Data!$A$1:$A$816),ROW(B155)-ROW(B$6)),1)),"")</f>
        <v/>
      </c>
      <c r="C155" s="38" t="s">
        <v>205</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IFERROR(_xlfn.SINGLE(INDEX(Data!A$1:$A$816,_xlfn.AGGREGATE(15,6,((Data!$D$1:$D$818=1)/(Data!$D$1:$D$818=1))*ROW(Data!$A$1:$A$816),ROW(B156)-ROW(B$6)),1)),"")</f>
        <v/>
      </c>
      <c r="C156" s="38" t="s">
        <v>205</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IFERROR(_xlfn.SINGLE(INDEX(Data!A$1:$A$816,_xlfn.AGGREGATE(15,6,((Data!$D$1:$D$818=1)/(Data!$D$1:$D$818=1))*ROW(Data!$A$1:$A$816),ROW(B157)-ROW(B$6)),1)),"")</f>
        <v/>
      </c>
      <c r="C157" s="38" t="s">
        <v>205</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IFERROR(_xlfn.SINGLE(INDEX(Data!A$1:$A$816,_xlfn.AGGREGATE(15,6,((Data!$D$1:$D$818=1)/(Data!$D$1:$D$818=1))*ROW(Data!$A$1:$A$816),ROW(B158)-ROW(B$6)),1)),"")</f>
        <v/>
      </c>
      <c r="C158" s="38" t="s">
        <v>205</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IFERROR(_xlfn.SINGLE(INDEX(Data!A$1:$A$816,_xlfn.AGGREGATE(15,6,((Data!$D$1:$D$818=1)/(Data!$D$1:$D$818=1))*ROW(Data!$A$1:$A$816),ROW(B159)-ROW(B$6)),1)),"")</f>
        <v/>
      </c>
      <c r="C159" s="38" t="s">
        <v>205</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IFERROR(_xlfn.SINGLE(INDEX(Data!A$1:$A$816,_xlfn.AGGREGATE(15,6,((Data!$D$1:$D$818=1)/(Data!$D$1:$D$818=1))*ROW(Data!$A$1:$A$816),ROW(B160)-ROW(B$6)),1)),"")</f>
        <v/>
      </c>
      <c r="C160" s="38" t="s">
        <v>205</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IFERROR(_xlfn.SINGLE(INDEX(Data!A$1:$A$816,_xlfn.AGGREGATE(15,6,((Data!$D$1:$D$818=1)/(Data!$D$1:$D$818=1))*ROW(Data!$A$1:$A$816),ROW(B161)-ROW(B$6)),1)),"")</f>
        <v/>
      </c>
      <c r="C161" s="38" t="s">
        <v>205</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IFERROR(_xlfn.SINGLE(INDEX(Data!A$1:$A$816,_xlfn.AGGREGATE(15,6,((Data!$D$1:$D$818=1)/(Data!$D$1:$D$818=1))*ROW(Data!$A$1:$A$816),ROW(B162)-ROW(B$6)),1)),"")</f>
        <v/>
      </c>
      <c r="C162" s="38" t="s">
        <v>205</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IFERROR(_xlfn.SINGLE(INDEX(Data!A$1:$A$816,_xlfn.AGGREGATE(15,6,((Data!$D$1:$D$818=1)/(Data!$D$1:$D$818=1))*ROW(Data!$A$1:$A$816),ROW(B163)-ROW(B$6)),1)),"")</f>
        <v/>
      </c>
      <c r="C163" s="38" t="s">
        <v>205</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IFERROR(_xlfn.SINGLE(INDEX(Data!A$1:$A$816,_xlfn.AGGREGATE(15,6,((Data!$D$1:$D$818=1)/(Data!$D$1:$D$818=1))*ROW(Data!$A$1:$A$816),ROW(B164)-ROW(B$6)),1)),"")</f>
        <v/>
      </c>
      <c r="C164" s="38" t="s">
        <v>205</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IFERROR(_xlfn.SINGLE(INDEX(Data!A$1:$A$816,_xlfn.AGGREGATE(15,6,((Data!$D$1:$D$818=1)/(Data!$D$1:$D$818=1))*ROW(Data!$A$1:$A$816),ROW(B165)-ROW(B$6)),1)),"")</f>
        <v/>
      </c>
      <c r="C165" s="38" t="s">
        <v>205</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IFERROR(_xlfn.SINGLE(INDEX(Data!A$1:$A$816,_xlfn.AGGREGATE(15,6,((Data!$D$1:$D$818=1)/(Data!$D$1:$D$818=1))*ROW(Data!$A$1:$A$816),ROW(B166)-ROW(B$6)),1)),"")</f>
        <v/>
      </c>
      <c r="C166" s="38" t="s">
        <v>205</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IFERROR(_xlfn.SINGLE(INDEX(Data!A$1:$A$816,_xlfn.AGGREGATE(15,6,((Data!$D$1:$D$818=1)/(Data!$D$1:$D$818=1))*ROW(Data!$A$1:$A$816),ROW(B167)-ROW(B$6)),1)),"")</f>
        <v/>
      </c>
      <c r="C167" s="38" t="s">
        <v>205</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IFERROR(_xlfn.SINGLE(INDEX(Data!A$1:$A$816,_xlfn.AGGREGATE(15,6,((Data!$D$1:$D$818=1)/(Data!$D$1:$D$818=1))*ROW(Data!$A$1:$A$816),ROW(B168)-ROW(B$6)),1)),"")</f>
        <v/>
      </c>
      <c r="C168" s="38" t="s">
        <v>205</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IFERROR(_xlfn.SINGLE(INDEX(Data!A$1:$A$816,_xlfn.AGGREGATE(15,6,((Data!$D$1:$D$818=1)/(Data!$D$1:$D$818=1))*ROW(Data!$A$1:$A$816),ROW(B169)-ROW(B$6)),1)),"")</f>
        <v/>
      </c>
      <c r="C169" s="38" t="s">
        <v>205</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IFERROR(_xlfn.SINGLE(INDEX(Data!A$1:$A$816,_xlfn.AGGREGATE(15,6,((Data!$D$1:$D$818=1)/(Data!$D$1:$D$818=1))*ROW(Data!$A$1:$A$816),ROW(B170)-ROW(B$6)),1)),"")</f>
        <v/>
      </c>
      <c r="C170" s="38" t="s">
        <v>205</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IFERROR(_xlfn.SINGLE(INDEX(Data!A$1:$A$816,_xlfn.AGGREGATE(15,6,((Data!$D$1:$D$818=1)/(Data!$D$1:$D$818=1))*ROW(Data!$A$1:$A$816),ROW(B171)-ROW(B$6)),1)),"")</f>
        <v/>
      </c>
      <c r="C171" s="38" t="s">
        <v>205</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IFERROR(_xlfn.SINGLE(INDEX(Data!A$1:$A$816,_xlfn.AGGREGATE(15,6,((Data!$D$1:$D$818=1)/(Data!$D$1:$D$818=1))*ROW(Data!$A$1:$A$816),ROW(B172)-ROW(B$6)),1)),"")</f>
        <v/>
      </c>
      <c r="C172" s="38" t="s">
        <v>205</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IFERROR(_xlfn.SINGLE(INDEX(Data!A$1:$A$816,_xlfn.AGGREGATE(15,6,((Data!$D$1:$D$818=1)/(Data!$D$1:$D$818=1))*ROW(Data!$A$1:$A$816),ROW(B173)-ROW(B$6)),1)),"")</f>
        <v/>
      </c>
      <c r="C173" s="38" t="s">
        <v>205</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IFERROR(_xlfn.SINGLE(INDEX(Data!A$1:$A$816,_xlfn.AGGREGATE(15,6,((Data!$D$1:$D$818=1)/(Data!$D$1:$D$818=1))*ROW(Data!$A$1:$A$816),ROW(B174)-ROW(B$6)),1)),"")</f>
        <v/>
      </c>
      <c r="C174" s="38" t="s">
        <v>205</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IFERROR(_xlfn.SINGLE(INDEX(Data!A$1:$A$816,_xlfn.AGGREGATE(15,6,((Data!$D$1:$D$818=1)/(Data!$D$1:$D$818=1))*ROW(Data!$A$1:$A$816),ROW(B175)-ROW(B$6)),1)),"")</f>
        <v/>
      </c>
      <c r="C175" s="38" t="s">
        <v>205</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IFERROR(_xlfn.SINGLE(INDEX(Data!A$1:$A$816,_xlfn.AGGREGATE(15,6,((Data!$D$1:$D$818=1)/(Data!$D$1:$D$818=1))*ROW(Data!$A$1:$A$816),ROW(B176)-ROW(B$6)),1)),"")</f>
        <v/>
      </c>
      <c r="C176" s="38" t="s">
        <v>205</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IFERROR(_xlfn.SINGLE(INDEX(Data!A$1:$A$816,_xlfn.AGGREGATE(15,6,((Data!$D$1:$D$818=1)/(Data!$D$1:$D$818=1))*ROW(Data!$A$1:$A$816),ROW(B177)-ROW(B$6)),1)),"")</f>
        <v/>
      </c>
      <c r="C177" s="38" t="s">
        <v>205</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IFERROR(_xlfn.SINGLE(INDEX(Data!A$1:$A$816,_xlfn.AGGREGATE(15,6,((Data!$D$1:$D$818=1)/(Data!$D$1:$D$818=1))*ROW(Data!$A$1:$A$816),ROW(B178)-ROW(B$6)),1)),"")</f>
        <v/>
      </c>
      <c r="C178" s="38" t="s">
        <v>205</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IFERROR(_xlfn.SINGLE(INDEX(Data!A$1:$A$816,_xlfn.AGGREGATE(15,6,((Data!$D$1:$D$818=1)/(Data!$D$1:$D$818=1))*ROW(Data!$A$1:$A$816),ROW(B179)-ROW(B$6)),1)),"")</f>
        <v/>
      </c>
      <c r="C179" s="38" t="s">
        <v>205</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IFERROR(_xlfn.SINGLE(INDEX(Data!A$1:$A$816,_xlfn.AGGREGATE(15,6,((Data!$D$1:$D$818=1)/(Data!$D$1:$D$818=1))*ROW(Data!$A$1:$A$816),ROW(B180)-ROW(B$6)),1)),"")</f>
        <v/>
      </c>
      <c r="C180" s="38" t="s">
        <v>205</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IFERROR(_xlfn.SINGLE(INDEX(Data!A$1:$A$816,_xlfn.AGGREGATE(15,6,((Data!$D$1:$D$818=1)/(Data!$D$1:$D$818=1))*ROW(Data!$A$1:$A$816),ROW(B181)-ROW(B$6)),1)),"")</f>
        <v/>
      </c>
      <c r="C181" s="38" t="s">
        <v>205</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IFERROR(_xlfn.SINGLE(INDEX(Data!A$1:$A$816,_xlfn.AGGREGATE(15,6,((Data!$D$1:$D$818=1)/(Data!$D$1:$D$818=1))*ROW(Data!$A$1:$A$816),ROW(B182)-ROW(B$6)),1)),"")</f>
        <v/>
      </c>
      <c r="C182" s="38" t="s">
        <v>205</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IFERROR(_xlfn.SINGLE(INDEX(Data!A$1:$A$816,_xlfn.AGGREGATE(15,6,((Data!$D$1:$D$818=1)/(Data!$D$1:$D$818=1))*ROW(Data!$A$1:$A$816),ROW(B183)-ROW(B$6)),1)),"")</f>
        <v/>
      </c>
      <c r="C183" s="38" t="s">
        <v>205</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IFERROR(_xlfn.SINGLE(INDEX(Data!A$1:$A$816,_xlfn.AGGREGATE(15,6,((Data!$D$1:$D$818=1)/(Data!$D$1:$D$818=1))*ROW(Data!$A$1:$A$816),ROW(B184)-ROW(B$6)),1)),"")</f>
        <v/>
      </c>
      <c r="C184" s="38" t="s">
        <v>205</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IFERROR(_xlfn.SINGLE(INDEX(Data!A$1:$A$816,_xlfn.AGGREGATE(15,6,((Data!$D$1:$D$818=1)/(Data!$D$1:$D$818=1))*ROW(Data!$A$1:$A$816),ROW(B185)-ROW(B$6)),1)),"")</f>
        <v/>
      </c>
      <c r="C185" s="38" t="s">
        <v>205</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IFERROR(_xlfn.SINGLE(INDEX(Data!A$1:$A$816,_xlfn.AGGREGATE(15,6,((Data!$D$1:$D$818=1)/(Data!$D$1:$D$818=1))*ROW(Data!$A$1:$A$816),ROW(B186)-ROW(B$6)),1)),"")</f>
        <v/>
      </c>
      <c r="C186" s="38" t="s">
        <v>205</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IFERROR(_xlfn.SINGLE(INDEX(Data!A$1:$A$816,_xlfn.AGGREGATE(15,6,((Data!$D$1:$D$818=1)/(Data!$D$1:$D$818=1))*ROW(Data!$A$1:$A$816),ROW(B187)-ROW(B$6)),1)),"")</f>
        <v/>
      </c>
      <c r="C187" s="38" t="s">
        <v>205</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IFERROR(_xlfn.SINGLE(INDEX(Data!A$1:$A$816,_xlfn.AGGREGATE(15,6,((Data!$D$1:$D$818=1)/(Data!$D$1:$D$818=1))*ROW(Data!$A$1:$A$816),ROW(B188)-ROW(B$6)),1)),"")</f>
        <v/>
      </c>
      <c r="C188" s="38" t="s">
        <v>205</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IFERROR(_xlfn.SINGLE(INDEX(Data!A$1:$A$816,_xlfn.AGGREGATE(15,6,((Data!$D$1:$D$818=1)/(Data!$D$1:$D$818=1))*ROW(Data!$A$1:$A$816),ROW(B189)-ROW(B$6)),1)),"")</f>
        <v/>
      </c>
      <c r="C189" s="38" t="s">
        <v>205</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IFERROR(_xlfn.SINGLE(INDEX(Data!A$1:$A$816,_xlfn.AGGREGATE(15,6,((Data!$D$1:$D$818=1)/(Data!$D$1:$D$818=1))*ROW(Data!$A$1:$A$816),ROW(B190)-ROW(B$6)),1)),"")</f>
        <v/>
      </c>
      <c r="C190" s="38" t="s">
        <v>205</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IFERROR(_xlfn.SINGLE(INDEX(Data!A$1:$A$816,_xlfn.AGGREGATE(15,6,((Data!$D$1:$D$818=1)/(Data!$D$1:$D$818=1))*ROW(Data!$A$1:$A$816),ROW(B191)-ROW(B$6)),1)),"")</f>
        <v/>
      </c>
      <c r="C191" s="38" t="s">
        <v>205</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IFERROR(_xlfn.SINGLE(INDEX(Data!A$1:$A$816,_xlfn.AGGREGATE(15,6,((Data!$D$1:$D$818=1)/(Data!$D$1:$D$818=1))*ROW(Data!$A$1:$A$816),ROW(B192)-ROW(B$6)),1)),"")</f>
        <v/>
      </c>
      <c r="C192" s="38" t="s">
        <v>205</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IFERROR(_xlfn.SINGLE(INDEX(Data!A$1:$A$816,_xlfn.AGGREGATE(15,6,((Data!$D$1:$D$818=1)/(Data!$D$1:$D$818=1))*ROW(Data!$A$1:$A$816),ROW(B193)-ROW(B$6)),1)),"")</f>
        <v/>
      </c>
      <c r="C193" s="38" t="s">
        <v>205</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IFERROR(_xlfn.SINGLE(INDEX(Data!A$1:$A$816,_xlfn.AGGREGATE(15,6,((Data!$D$1:$D$818=1)/(Data!$D$1:$D$818=1))*ROW(Data!$A$1:$A$816),ROW(B194)-ROW(B$6)),1)),"")</f>
        <v/>
      </c>
      <c r="C194" s="38" t="s">
        <v>205</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IFERROR(_xlfn.SINGLE(INDEX(Data!A$1:$A$816,_xlfn.AGGREGATE(15,6,((Data!$D$1:$D$818=1)/(Data!$D$1:$D$818=1))*ROW(Data!$A$1:$A$816),ROW(B195)-ROW(B$6)),1)),"")</f>
        <v/>
      </c>
      <c r="C195" s="38" t="s">
        <v>205</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IFERROR(_xlfn.SINGLE(INDEX(Data!A$1:$A$816,_xlfn.AGGREGATE(15,6,((Data!$D$1:$D$818=1)/(Data!$D$1:$D$818=1))*ROW(Data!$A$1:$A$816),ROW(B196)-ROW(B$6)),1)),"")</f>
        <v/>
      </c>
      <c r="C196" s="38" t="s">
        <v>205</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IFERROR(_xlfn.SINGLE(INDEX(Data!A$1:$A$816,_xlfn.AGGREGATE(15,6,((Data!$D$1:$D$818=1)/(Data!$D$1:$D$818=1))*ROW(Data!$A$1:$A$816),ROW(B197)-ROW(B$6)),1)),"")</f>
        <v/>
      </c>
      <c r="C197" s="38" t="s">
        <v>205</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IFERROR(_xlfn.SINGLE(INDEX(Data!A$1:$A$816,_xlfn.AGGREGATE(15,6,((Data!$D$1:$D$818=1)/(Data!$D$1:$D$818=1))*ROW(Data!$A$1:$A$816),ROW(B198)-ROW(B$6)),1)),"")</f>
        <v/>
      </c>
      <c r="C198" s="38" t="s">
        <v>205</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IFERROR(_xlfn.SINGLE(INDEX(Data!A$1:$A$816,_xlfn.AGGREGATE(15,6,((Data!$D$1:$D$818=1)/(Data!$D$1:$D$818=1))*ROW(Data!$A$1:$A$816),ROW(B199)-ROW(B$6)),1)),"")</f>
        <v/>
      </c>
      <c r="C199" s="38" t="s">
        <v>205</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IFERROR(_xlfn.SINGLE(INDEX(Data!A$1:$A$816,_xlfn.AGGREGATE(15,6,((Data!$D$1:$D$818=1)/(Data!$D$1:$D$818=1))*ROW(Data!$A$1:$A$816),ROW(B200)-ROW(B$6)),1)),"")</f>
        <v/>
      </c>
      <c r="C200" s="38" t="s">
        <v>205</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IFERROR(_xlfn.SINGLE(INDEX(Data!A$1:$A$816,_xlfn.AGGREGATE(15,6,((Data!$D$1:$D$818=1)/(Data!$D$1:$D$818=1))*ROW(Data!$A$1:$A$816),ROW(B201)-ROW(B$6)),1)),"")</f>
        <v/>
      </c>
      <c r="C201" s="38" t="s">
        <v>205</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IFERROR(_xlfn.SINGLE(INDEX(Data!A$1:$A$816,_xlfn.AGGREGATE(15,6,((Data!$D$1:$D$818=1)/(Data!$D$1:$D$818=1))*ROW(Data!$A$1:$A$816),ROW(B202)-ROW(B$6)),1)),"")</f>
        <v/>
      </c>
      <c r="C202" s="38" t="s">
        <v>205</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IFERROR(_xlfn.SINGLE(INDEX(Data!A$1:$A$816,_xlfn.AGGREGATE(15,6,((Data!$D$1:$D$818=1)/(Data!$D$1:$D$818=1))*ROW(Data!$A$1:$A$816),ROW(B203)-ROW(B$6)),1)),"")</f>
        <v/>
      </c>
      <c r="C203" s="38" t="s">
        <v>205</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IFERROR(_xlfn.SINGLE(INDEX(Data!A$1:$A$816,_xlfn.AGGREGATE(15,6,((Data!$D$1:$D$818=1)/(Data!$D$1:$D$818=1))*ROW(Data!$A$1:$A$816),ROW(B204)-ROW(B$6)),1)),"")</f>
        <v/>
      </c>
      <c r="C204" s="38" t="s">
        <v>205</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IFERROR(_xlfn.SINGLE(INDEX(Data!A$1:$A$816,_xlfn.AGGREGATE(15,6,((Data!$D$1:$D$818=1)/(Data!$D$1:$D$818=1))*ROW(Data!$A$1:$A$816),ROW(B205)-ROW(B$6)),1)),"")</f>
        <v/>
      </c>
      <c r="C205" s="38" t="s">
        <v>205</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IFERROR(_xlfn.SINGLE(INDEX(Data!A$1:$A$816,_xlfn.AGGREGATE(15,6,((Data!$D$1:$D$818=1)/(Data!$D$1:$D$818=1))*ROW(Data!$A$1:$A$816),ROW(B206)-ROW(B$6)),1)),"")</f>
        <v/>
      </c>
      <c r="C206" s="38" t="s">
        <v>205</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IFERROR(_xlfn.SINGLE(INDEX(Data!A$1:$A$816,_xlfn.AGGREGATE(15,6,((Data!$D$1:$D$818=1)/(Data!$D$1:$D$818=1))*ROW(Data!$A$1:$A$816),ROW(B207)-ROW(B$6)),1)),"")</f>
        <v/>
      </c>
      <c r="C207" s="38" t="s">
        <v>205</v>
      </c>
      <c r="D207" s="38"/>
      <c r="E207" s="38"/>
      <c r="F207" s="38"/>
      <c r="G207" s="38"/>
      <c r="H207" s="38"/>
      <c r="I207" s="38"/>
      <c r="J207" s="38"/>
      <c r="K207" s="38"/>
      <c r="L207" s="38"/>
      <c r="M207" s="38"/>
      <c r="N207" s="38"/>
    </row>
  </sheetData>
  <sortState xmlns:xlrd2="http://schemas.microsoft.com/office/spreadsheetml/2017/richdata2" ref="C7:D95">
    <sortCondition ref="D7:D95"/>
  </sortState>
  <conditionalFormatting sqref="A2:A4">
    <cfRule type="expression" dxfId="72" priority="78">
      <formula>A2=3</formula>
    </cfRule>
    <cfRule type="expression" dxfId="71" priority="79">
      <formula>A2=2</formula>
    </cfRule>
    <cfRule type="expression" dxfId="70" priority="80">
      <formula>A2=1</formula>
    </cfRule>
  </conditionalFormatting>
  <conditionalFormatting sqref="F4">
    <cfRule type="expression" dxfId="69" priority="25">
      <formula>MID($F$2,1,1)="3"</formula>
    </cfRule>
    <cfRule type="expression" dxfId="68" priority="26">
      <formula>MID($F$2,1,1)="2"</formula>
    </cfRule>
    <cfRule type="expression" dxfId="67" priority="27">
      <formula>MID($F$2,1,1)="1"</formula>
    </cfRule>
  </conditionalFormatting>
  <conditionalFormatting sqref="D4">
    <cfRule type="expression" dxfId="66" priority="21">
      <formula>profile&lt;&gt;""</formula>
    </cfRule>
  </conditionalFormatting>
  <conditionalFormatting sqref="D6">
    <cfRule type="expression" dxfId="65" priority="19">
      <formula>AND(profile&lt;&gt;"",profile=D6)</formula>
    </cfRule>
  </conditionalFormatting>
  <conditionalFormatting sqref="A7:A207">
    <cfRule type="expression" dxfId="64" priority="54">
      <formula>A7=3</formula>
    </cfRule>
    <cfRule type="expression" dxfId="63" priority="55">
      <formula>A7=2</formula>
    </cfRule>
    <cfRule type="expression" dxfId="62" priority="56">
      <formula>A7=1</formula>
    </cfRule>
  </conditionalFormatting>
  <conditionalFormatting sqref="N6 L6 J6 H6 F6">
    <cfRule type="expression" dxfId="61" priority="10">
      <formula>AND(profile&lt;&gt;"",profile=F6)</formula>
    </cfRule>
  </conditionalFormatting>
  <conditionalFormatting sqref="M7:M207 K7:K207 I7:I207 G7:G207 E7:E207 C7:C207">
    <cfRule type="expression" dxfId="60" priority="2">
      <formula>C7=3</formula>
    </cfRule>
    <cfRule type="expression" dxfId="59" priority="3">
      <formula>C7=2</formula>
    </cfRule>
    <cfRule type="expression" dxfId="58"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353</v>
      </c>
      <c r="D1" s="85" t="s">
        <v>380</v>
      </c>
      <c r="F1" s="86" t="s">
        <v>547</v>
      </c>
      <c r="H1" s="175" t="s">
        <v>852</v>
      </c>
      <c r="J1" s="72" t="s">
        <v>851</v>
      </c>
      <c r="N1" s="133"/>
    </row>
    <row r="2" spans="1:46" s="61" customFormat="1" ht="15" thickBot="1" x14ac:dyDescent="0.4">
      <c r="A2" s="59">
        <v>1</v>
      </c>
      <c r="B2" s="60" t="str">
        <f ca="1">"Required ("&amp;COUNTIF(Data!$CA:$CA,1)&amp;")"</f>
        <v>Required (6)</v>
      </c>
      <c r="D2" s="62"/>
      <c r="F2" s="62"/>
      <c r="H2" s="62" t="s">
        <v>853</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(6)</v>
      </c>
      <c r="D4" s="87" t="s">
        <v>381</v>
      </c>
      <c r="F4" s="88" t="s">
        <v>377</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Ultimate</v>
      </c>
      <c r="AC6" s="66"/>
      <c r="AD6" s="65" t="str">
        <f>Services!AF1</f>
        <v>Vidgo Premium</v>
      </c>
      <c r="AE6" s="66"/>
      <c r="AF6" s="65" t="str">
        <f>Services!AG1</f>
        <v>Vidgo Plus</v>
      </c>
      <c r="AG6" s="66"/>
      <c r="AH6" s="65" t="str">
        <f>Services!AH1</f>
        <v>Vidgo MAS</v>
      </c>
      <c r="AI6" s="66"/>
      <c r="AJ6" s="65" t="str">
        <f>Services!AI1</f>
        <v>DirecTV Stream Optimo Mas</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38"/>
    </row>
    <row r="8" spans="1:46" ht="24" x14ac:dyDescent="0.35">
      <c r="A8" s="38">
        <f ca="1">IF(B8="","",IF(INDEX(Data!$CA:$CA,MATCH(B8,Data!$A:$A,0),1)=0,"",INDEX(Data!$CA:$CA,MATCH(B8,Data!$A:$A,0),1)))</f>
        <v>1</v>
      </c>
      <c r="B8" s="38" t="str" cm="1">
        <f t="array" aca="1" ref="B8" ca="1">IFERROR(_xlfn.SINGLE(INDEX(Data!$A$1:$A$818,_xlfn.AGGREGATE(15,6,((OFFSET(Data!$A$1,0,MATCH(B$6,Data!$1:$1,0)-1,1000,1)=IF(B$7="","Yes",B$7))*(Data!$D$1:'Data'!$D$818&lt;=IF($H$2="Marked",1,"")))/((OFFSET(Data!$A$1,0,MATCH(B$6,Data!$1:$1,0)-1,1000,1)=IF(B$7="","Yes",B$7))*(Data!$D$1:'Data'!$D$818&lt;=IF($H$2="Marked",1,"")))*ROW(Data!$C$1:$C$818),ROW(B8)-ROW(B$7)),1)),"")</f>
        <v>[DVR]</v>
      </c>
      <c r="C8" s="38">
        <f ca="1">IF(D8="","",IF(INDEX(Data!$CA:$CA,MATCH(D8,Data!$A:$A,0),1)=0,"",INDEX(Data!$CA:$CA,MATCH(D8,Data!$A:$A,0),1)))</f>
        <v>1</v>
      </c>
      <c r="D8" s="38" t="str" cm="1">
        <f t="array" aca="1" ref="D8" ca="1">IFERROR(_xlfn.SINGLE(INDEX(Data!$A$1:$A$818,_xlfn.AGGREGATE(15,6,((OFFSET(Data!$A$1,0,MATCH(D$6,Data!$1:$1,0)-1,1000,1)=IF(D$7="","Yes",D$7))*(Data!$D$1:'Data'!$D$818&lt;=IF($H$2="Marked",1,"")))/((OFFSET(Data!$A$1,0,MATCH(D$6,Data!$1:$1,0)-1,1000,1)=IF(D$7="","Yes",D$7))*(Data!$D$1:'Data'!$D$818&lt;=IF($H$2="Marked",1,"")))*ROW(Data!$C$1:$C$818),ROW(D8)-ROW(D$7)),1)),"")</f>
        <v>[DVR]</v>
      </c>
      <c r="E8" s="38">
        <f ca="1">IF(F8="","",IF(INDEX(Data!$CA:$CA,MATCH(F8,Data!$A:$A,0),1)=0,"",INDEX(Data!$CA:$CA,MATCH(F8,Data!$A:$A,0),1)))</f>
        <v>1</v>
      </c>
      <c r="F8" s="38" t="str" cm="1">
        <f t="array" aca="1" ref="F8" ca="1">IFERROR(_xlfn.SINGLE(INDEX(Data!$A$1:$A$818,_xlfn.AGGREGATE(15,6,((OFFSET(Data!$A$1,0,MATCH(F$6,Data!$1:$1,0)-1,1000,1)=IF(F$7="","Yes",F$7))*(Data!$D$1:'Data'!$D$818&lt;=IF($H$2="Marked",1,"")))/((OFFSET(Data!$A$1,0,MATCH(F$6,Data!$1:$1,0)-1,1000,1)=IF(F$7="","Yes",F$7))*(Data!$D$1:'Data'!$D$818&lt;=IF($H$2="Marked",1,"")))*ROW(Data!$C$1:$C$818),ROW(F8)-ROW(F$7)),1)),"")</f>
        <v>[DVR]</v>
      </c>
      <c r="G8" s="38">
        <f ca="1">IF(H8="","",IF(INDEX(Data!$CA:$CA,MATCH(H8,Data!$A:$A,0),1)=0,"",INDEX(Data!$CA:$CA,MATCH(H8,Data!$A:$A,0),1)))</f>
        <v>1</v>
      </c>
      <c r="H8" s="38" t="str" cm="1">
        <f t="array" aca="1" ref="H8" ca="1">IFERROR(_xlfn.SINGLE(INDEX(Data!$A$1:$A$818,_xlfn.AGGREGATE(15,6,((OFFSET(Data!$A$1,0,MATCH(H$6,Data!$1:$1,0)-1,1000,1)=IF(H$7="","Yes",H$7))*(Data!$D$1:'Data'!$D$818&lt;=IF($H$2="Marked",1,"")))/((OFFSET(Data!$A$1,0,MATCH(H$6,Data!$1:$1,0)-1,1000,1)=IF(H$7="","Yes",H$7))*(Data!$D$1:'Data'!$D$818&lt;=IF($H$2="Marked",1,"")))*ROW(Data!$C$1:$C$818),ROW(H8)-ROW(H$7)),1)),"")</f>
        <v>[DVR]</v>
      </c>
      <c r="I8" s="38">
        <f ca="1">IF(J8="","",IF(INDEX(Data!$CA:$CA,MATCH(J8,Data!$A:$A,0),1)=0,"",INDEX(Data!$CA:$CA,MATCH(J8,Data!$A:$A,0),1)))</f>
        <v>1</v>
      </c>
      <c r="J8" s="38" t="str" cm="1">
        <f t="array" aca="1" ref="J8" ca="1">IFERROR(_xlfn.SINGLE(INDEX(Data!$A$1:$A$818,_xlfn.AGGREGATE(15,6,((OFFSET(Data!$A$1,0,MATCH(J$6,Data!$1:$1,0)-1,1000,1)=IF(J$7="","Yes",J$7))*(Data!$D$1:'Data'!$D$818&lt;=IF($H$2="Marked",1,"")))/((OFFSET(Data!$A$1,0,MATCH(J$6,Data!$1:$1,0)-1,1000,1)=IF(J$7="","Yes",J$7))*(Data!$D$1:'Data'!$D$818&lt;=IF($H$2="Marked",1,"")))*ROW(Data!$C$1:$C$818),ROW(J8)-ROW(J$7)),1)),"")</f>
        <v>[DVR]</v>
      </c>
      <c r="K8" s="38">
        <f ca="1">IF(L8="","",IF(INDEX(Data!$CA:$CA,MATCH(L8,Data!$A:$A,0),1)=0,"",INDEX(Data!$CA:$CA,MATCH(L8,Data!$A:$A,0),1)))</f>
        <v>1</v>
      </c>
      <c r="L8" s="38" t="str" cm="1">
        <f t="array" aca="1" ref="L8" ca="1">IFERROR(_xlfn.SINGLE(INDEX(Data!$A$1:$A$818,_xlfn.AGGREGATE(15,6,((OFFSET(Data!$A$1,0,MATCH(L$6,Data!$1:$1,0)-1,1000,1)=IF(L$7="","Yes",L$7))*(Data!$D$1:'Data'!$D$818&lt;=IF($H$2="Marked",1,"")))/((OFFSET(Data!$A$1,0,MATCH(L$6,Data!$1:$1,0)-1,1000,1)=IF(L$7="","Yes",L$7))*(Data!$D$1:'Data'!$D$818&lt;=IF($H$2="Marked",1,"")))*ROW(Data!$C$1:$C$818),ROW(L8)-ROW(L$7)),1)),"")</f>
        <v>[DVR]</v>
      </c>
      <c r="M8" s="38">
        <f ca="1">IF(N8="","",IF(INDEX(Data!$CA:$CA,MATCH(N8,Data!$A:$A,0),1)=0,"",INDEX(Data!$CA:$CA,MATCH(N8,Data!$A:$A,0),1)))</f>
        <v>1</v>
      </c>
      <c r="N8" s="38" t="str" cm="1">
        <f t="array" aca="1" ref="N8" ca="1">IFERROR(_xlfn.SINGLE(INDEX(Data!$A$1:$A$818,_xlfn.AGGREGATE(15,6,((OFFSET(Data!$A$1,0,MATCH(N$6,Data!$1:$1,0)-1,1000,1)=IF(N$7="","Yes",N$7))*(Data!$D$1:'Data'!$D$818&lt;=IF($H$2="Marked",1,"")))/((OFFSET(Data!$A$1,0,MATCH(N$6,Data!$1:$1,0)-1,1000,1)=IF(N$7="","Yes",N$7))*(Data!$D$1:'Data'!$D$818&lt;=IF($H$2="Marked",1,"")))*ROW(Data!$C$1:$C$818),ROW(N8)-ROW(N$7)),1)),"")</f>
        <v>[DVR]</v>
      </c>
      <c r="O8" s="38">
        <f ca="1">IF(P8="","",IF(INDEX(Data!$CA:$CA,MATCH(P8,Data!$A:$A,0),1)=0,"",INDEX(Data!$CA:$CA,MATCH(P8,Data!$A:$A,0),1)))</f>
        <v>1</v>
      </c>
      <c r="P8" s="38" t="str" cm="1">
        <f t="array" aca="1" ref="P8" ca="1">IFERROR(_xlfn.SINGLE(INDEX(Data!$A$1:$A$818,_xlfn.AGGREGATE(15,6,((OFFSET(Data!$A$1,0,MATCH(P$6,Data!$1:$1,0)-1,1000,1)=IF(P$7="","Yes",P$7))*(Data!$D$1:'Data'!$D$818&lt;=IF($H$2="Marked",1,"")))/((OFFSET(Data!$A$1,0,MATCH(P$6,Data!$1:$1,0)-1,1000,1)=IF(P$7="","Yes",P$7))*(Data!$D$1:'Data'!$D$818&lt;=IF($H$2="Marked",1,"")))*ROW(Data!$C$1:$C$818),ROW(P8)-ROW(P$7)),1)),"")</f>
        <v>[DVR]</v>
      </c>
      <c r="Q8" s="38">
        <f ca="1">IF(R8="","",IF(INDEX(Data!$CA:$CA,MATCH(R8,Data!$A:$A,0),1)=0,"",INDEX(Data!$CA:$CA,MATCH(R8,Data!$A:$A,0),1)))</f>
        <v>1</v>
      </c>
      <c r="R8" s="38" t="str" cm="1">
        <f t="array" aca="1" ref="R8" ca="1">IFERROR(_xlfn.SINGLE(INDEX(Data!$A$1:$A$818,_xlfn.AGGREGATE(15,6,((OFFSET(Data!$A$1,0,MATCH(R$6,Data!$1:$1,0)-1,1000,1)=IF(R$7="","Yes",R$7))*(Data!$D$1:'Data'!$D$818&lt;=IF($H$2="Marked",1,"")))/((OFFSET(Data!$A$1,0,MATCH(R$6,Data!$1:$1,0)-1,1000,1)=IF(R$7="","Yes",R$7))*(Data!$D$1:'Data'!$D$818&lt;=IF($H$2="Marked",1,"")))*ROW(Data!$C$1:$C$818),ROW(R8)-ROW(R$7)),1)),"")</f>
        <v>[DVR]</v>
      </c>
      <c r="S8" s="38">
        <f ca="1">IF(T8="","",IF(INDEX(Data!$CA:$CA,MATCH(T8,Data!$A:$A,0),1)=0,"",INDEX(Data!$CA:$CA,MATCH(T8,Data!$A:$A,0),1)))</f>
        <v>1</v>
      </c>
      <c r="T8" s="38" t="str" cm="1">
        <f t="array" aca="1" ref="T8" ca="1">IFERROR(_xlfn.SINGLE(INDEX(Data!$A$1:$A$818,_xlfn.AGGREGATE(15,6,((OFFSET(Data!$A$1,0,MATCH(T$6,Data!$1:$1,0)-1,1000,1)=IF(T$7="","Yes",T$7))*(Data!$D$1:'Data'!$D$818&lt;=IF($H$2="Marked",1,"")))/((OFFSET(Data!$A$1,0,MATCH(T$6,Data!$1:$1,0)-1,1000,1)=IF(T$7="","Yes",T$7))*(Data!$D$1:'Data'!$D$818&lt;=IF($H$2="Marked",1,"")))*ROW(Data!$C$1:$C$818),ROW(T8)-ROW(T$7)),1)),"")</f>
        <v>[DVR]</v>
      </c>
      <c r="U8" s="38">
        <f ca="1">IF(V8="","",IF(INDEX(Data!$CA:$CA,MATCH(V8,Data!$A:$A,0),1)=0,"",INDEX(Data!$CA:$CA,MATCH(V8,Data!$A:$A,0),1)))</f>
        <v>1</v>
      </c>
      <c r="V8" s="38" t="str" cm="1">
        <f t="array" aca="1" ref="V8" ca="1">IFERROR(_xlfn.SINGLE(INDEX(Data!$A$1:$A$818,_xlfn.AGGREGATE(15,6,((OFFSET(Data!$A$1,0,MATCH(V$6,Data!$1:$1,0)-1,1000,1)=IF(V$7="","Yes",V$7))*(Data!$D$1:'Data'!$D$818&lt;=IF($H$2="Marked",1,"")))/((OFFSET(Data!$A$1,0,MATCH(V$6,Data!$1:$1,0)-1,1000,1)=IF(V$7="","Yes",V$7))*(Data!$D$1:'Data'!$D$818&lt;=IF($H$2="Marked",1,"")))*ROW(Data!$C$1:$C$818),ROW(V8)-ROW(V$7)),1)),"")</f>
        <v>[DVR]</v>
      </c>
      <c r="W8" s="38" t="str">
        <f ca="1">IF(X8="","",IF(INDEX(Data!$CA:$CA,MATCH(X8,Data!$A:$A,0),1)=0,"",INDEX(Data!$CA:$CA,MATCH(X8,Data!$A:$A,0),1)))</f>
        <v/>
      </c>
      <c r="X8" s="38" t="str" cm="1">
        <f t="array" aca="1" ref="X8" ca="1">IFERROR(_xlfn.SINGLE(INDEX(Data!$A$1:$A$818,_xlfn.AGGREGATE(15,6,((OFFSET(Data!$A$1,0,MATCH(X$6,Data!$1:$1,0)-1,1000,1)=IF(X$7="","Yes",X$7))*(Data!$D$1:'Data'!$D$818&lt;=IF($H$2="Marked",1,"")))/((OFFSET(Data!$A$1,0,MATCH(X$6,Data!$1:$1,0)-1,1000,1)=IF(X$7="","Yes",X$7))*(Data!$D$1:'Data'!$D$818&lt;=IF($H$2="Marked",1,"")))*ROW(Data!$C$1:$C$818),ROW(X8)-ROW(X$7)),1)),"")</f>
        <v>24 Hour Movies</v>
      </c>
      <c r="Y8" s="38">
        <f ca="1">IF(Z8="","",IF(INDEX(Data!$CA:$CA,MATCH(Z8,Data!$A:$A,0),1)=0,"",INDEX(Data!$CA:$CA,MATCH(Z8,Data!$A:$A,0),1)))</f>
        <v>2</v>
      </c>
      <c r="Z8" s="38" t="str" cm="1">
        <f t="array" aca="1" ref="Z8" ca="1">IFERROR(_xlfn.SINGLE(INDEX(Data!$A$1:$A$818,_xlfn.AGGREGATE(15,6,((OFFSET(Data!$A$1,0,MATCH(Z$6,Data!$1:$1,0)-1,1000,1)=IF(Z$7="","Yes",Z$7))*(Data!$D$1:'Data'!$D$818&lt;=IF($H$2="Marked",1,"")))/((OFFSET(Data!$A$1,0,MATCH(Z$6,Data!$1:$1,0)-1,1000,1)=IF(Z$7="","Yes",Z$7))*(Data!$D$1:'Data'!$D$818&lt;=IF($H$2="Marked",1,"")))*ROW(Data!$C$1:$C$818),ROW(Z8)-ROW(Z$7)),1)),"")</f>
        <v>A&amp;E</v>
      </c>
      <c r="AA8" s="38">
        <f ca="1">IF(AB8="","",IF(INDEX(Data!$CA:$CA,MATCH(AB8,Data!$A:$A,0),1)=0,"",INDEX(Data!$CA:$CA,MATCH(AB8,Data!$A:$A,0),1)))</f>
        <v>1</v>
      </c>
      <c r="AB8" s="38" t="str" cm="1">
        <f t="array" aca="1" ref="AB8" ca="1">IFERROR(_xlfn.SINGLE(INDEX(Data!$A$1:$A$818,_xlfn.AGGREGATE(15,6,((OFFSET(Data!$A$1,0,MATCH(AB$6,Data!$1:$1,0)-1,1000,1)=IF(AB$7="","Yes",AB$7))*(Data!$D$1:'Data'!$D$818&lt;=IF($H$2="Marked",1,"")))/((OFFSET(Data!$A$1,0,MATCH(AB$6,Data!$1:$1,0)-1,1000,1)=IF(AB$7="","Yes",AB$7))*(Data!$D$1:'Data'!$D$818&lt;=IF($H$2="Marked",1,"")))*ROW(Data!$C$1:$C$818),ROW(AB8)-ROW(AB$7)),1)),"")</f>
        <v>[DVR]</v>
      </c>
      <c r="AC8" s="38">
        <f ca="1">IF(AD8="","",IF(INDEX(Data!$CA:$CA,MATCH(AD8,Data!$A:$A,0),1)=0,"",INDEX(Data!$CA:$CA,MATCH(AD8,Data!$A:$A,0),1)))</f>
        <v>1</v>
      </c>
      <c r="AD8" s="38" t="str" cm="1">
        <f t="array" aca="1" ref="AD8" ca="1">IFERROR(_xlfn.SINGLE(INDEX(Data!$A$1:$A$818,_xlfn.AGGREGATE(15,6,((OFFSET(Data!$A$1,0,MATCH(AD$6,Data!$1:$1,0)-1,1000,1)=IF(AD$7="","Yes",AD$7))*(Data!$D$1:'Data'!$D$818&lt;=IF($H$2="Marked",1,"")))/((OFFSET(Data!$A$1,0,MATCH(AD$6,Data!$1:$1,0)-1,1000,1)=IF(AD$7="","Yes",AD$7))*(Data!$D$1:'Data'!$D$818&lt;=IF($H$2="Marked",1,"")))*ROW(Data!$C$1:$C$818),ROW(AD8)-ROW(AD$7)),1)),"")</f>
        <v>[DVR]</v>
      </c>
      <c r="AE8" s="38" t="str">
        <f ca="1">IF(AF8="","",IF(INDEX(Data!$CA:$CA,MATCH(AF8,Data!$A:$A,0),1)=0,"",INDEX(Data!$CA:$CA,MATCH(AF8,Data!$A:$A,0),1)))</f>
        <v/>
      </c>
      <c r="AF8" s="38" t="str" cm="1">
        <f t="array" aca="1" ref="AF8" ca="1">IFERROR(_xlfn.SINGLE(INDEX(Data!$A$1:$A$818,_xlfn.AGGREGATE(15,6,((OFFSET(Data!$A$1,0,MATCH(AF$6,Data!$1:$1,0)-1,1000,1)=IF(AF$7="","Yes",AF$7))*(Data!$D$1:'Data'!$D$818&lt;=IF($H$2="Marked",1,"")))/((OFFSET(Data!$A$1,0,MATCH(AF$6,Data!$1:$1,0)-1,1000,1)=IF(AF$7="","Yes",AF$7))*(Data!$D$1:'Data'!$D$818&lt;=IF($H$2="Marked",1,"")))*ROW(Data!$C$1:$C$818),ROW(AF8)-ROW(AF$7)),1)),"")</f>
        <v>A Wealth of Entertainment</v>
      </c>
      <c r="AG8" s="38" t="str">
        <f ca="1">IF(AH8="","",IF(INDEX(Data!$CA:$CA,MATCH(AH8,Data!$A:$A,0),1)=0,"",INDEX(Data!$CA:$CA,MATCH(AH8,Data!$A:$A,0),1)))</f>
        <v/>
      </c>
      <c r="AH8" s="38" t="str" cm="1">
        <f t="array" aca="1" ref="AH8" ca="1">IFERROR(_xlfn.SINGLE(INDEX(Data!$A$1:$A$818,_xlfn.AGGREGATE(15,6,((OFFSET(Data!$A$1,0,MATCH(AH$6,Data!$1:$1,0)-1,1000,1)=IF(AH$7="","Yes",AH$7))*(Data!$D$1:'Data'!$D$818&lt;=IF($H$2="Marked",1,"")))/((OFFSET(Data!$A$1,0,MATCH(AH$6,Data!$1:$1,0)-1,1000,1)=IF(AH$7="","Yes",AH$7))*(Data!$D$1:'Data'!$D$818&lt;=IF($H$2="Marked",1,"")))*ROW(Data!$C$1:$C$818),ROW(AH8)-ROW(AH$7)),1)),"")</f>
        <v>¡Hola! TV</v>
      </c>
      <c r="AI8" s="38">
        <f ca="1">IF(AJ8="","",IF(INDEX(Data!$CA:$CA,MATCH(AJ8,Data!$A:$A,0),1)=0,"",INDEX(Data!$CA:$CA,MATCH(AJ8,Data!$A:$A,0),1)))</f>
        <v>1</v>
      </c>
      <c r="AJ8" s="38" t="str" cm="1">
        <f t="array" aca="1" ref="AJ8" ca="1">IFERROR(_xlfn.SINGLE(INDEX(Data!$A$1:$A$818,_xlfn.AGGREGATE(15,6,((OFFSET(Data!$A$1,0,MATCH(AJ$6,Data!$1:$1,0)-1,1000,1)=IF(AJ$7="","Yes",AJ$7))*(Data!$D$1:'Data'!$D$818&lt;=IF($H$2="Marked",1,"")))/((OFFSET(Data!$A$1,0,MATCH(AJ$6,Data!$1:$1,0)-1,1000,1)=IF(AJ$7="","Yes",AJ$7))*(Data!$D$1:'Data'!$D$818&lt;=IF($H$2="Marked",1,"")))*ROW(Data!$C$1:$C$818),ROW(AJ8)-ROW(AJ$7)),1)),"")</f>
        <v>[DVR]</v>
      </c>
      <c r="AK8" s="38" t="str">
        <f ca="1">IF(AL8="","",IF(INDEX(Data!$CA:$CA,MATCH(AL8,Data!$A:$A,0),1)=0,"",INDEX(Data!$CA:$CA,MATCH(AL8,Data!$A:$A,0),1)))</f>
        <v/>
      </c>
      <c r="AL8" s="38" t="str" cm="1">
        <f t="array" aca="1" ref="AL8" ca="1">IFERROR(_xlfn.SINGLE(INDEX(Data!$A$1:$A$818,_xlfn.AGGREGATE(15,6,((OFFSET(Data!$A$1,0,MATCH(AL$6,Data!$1:$1,0)-1,1000,1)=IF(AL$7="","Yes",AL$7))*(Data!$D$1:'Data'!$D$818&lt;=IF($H$2="Marked",1,"")))/((OFFSET(Data!$A$1,0,MATCH(AL$6,Data!$1:$1,0)-1,1000,1)=IF(AL$7="","Yes",AL$7))*(Data!$D$1:'Data'!$D$818&lt;=IF($H$2="Marked",1,"")))*ROW(Data!$C$1:$C$818),ROW(AL8)-ROW(AL$7)),1)),"")</f>
        <v/>
      </c>
      <c r="AM8" s="38" t="str">
        <f ca="1">IF(AN8="","",IF(INDEX(Data!$CA:$CA,MATCH(AN8,Data!$A:$A,0),1)=0,"",INDEX(Data!$CA:$CA,MATCH(AN8,Data!$A:$A,0),1)))</f>
        <v/>
      </c>
      <c r="AN8" s="38" t="str" cm="1">
        <f t="array" aca="1" ref="AN8" ca="1">IFERROR(_xlfn.SINGLE(INDEX(Data!$A$1:$A$818,_xlfn.AGGREGATE(15,6,((OFFSET(Data!$A$1,0,MATCH(AN$6,Data!$1:$1,0)-1,1000,1)=IF(AN$7="","Yes",AN$7))*(Data!$D$1:'Data'!$D$818&lt;=IF($H$2="Marked",1,"")))/((OFFSET(Data!$A$1,0,MATCH(AN$6,Data!$1:$1,0)-1,1000,1)=IF(AN$7="","Yes",AN$7))*(Data!$D$1:'Data'!$D$818&lt;=IF($H$2="Marked",1,"")))*ROW(Data!$C$1:$C$818),ROW(AN8)-ROW(AN$7)),1)),"")</f>
        <v/>
      </c>
      <c r="AO8" s="38" t="str">
        <f ca="1">IF(AP8="","",IF(INDEX(Data!$CA:$CA,MATCH(AP8,Data!$A:$A,0),1)=0,"",INDEX(Data!$CA:$CA,MATCH(AP8,Data!$A:$A,0),1)))</f>
        <v/>
      </c>
      <c r="AP8" s="38" t="str" cm="1">
        <f t="array" aca="1" ref="AP8" ca="1">IFERROR(_xlfn.SINGLE(INDEX(Data!$A$1:$A$818,_xlfn.AGGREGATE(15,6,((OFFSET(Data!$A$1,0,MATCH(AP$6,Data!$1:$1,0)-1,1000,1)=IF(AP$7="","Yes",AP$7))*(Data!$D$1:'Data'!$D$818&lt;=IF($H$2="Marked",1,"")))/((OFFSET(Data!$A$1,0,MATCH(AP$6,Data!$1:$1,0)-1,1000,1)=IF(AP$7="","Yes",AP$7))*(Data!$D$1:'Data'!$D$818&lt;=IF($H$2="Marked",1,"")))*ROW(Data!$C$1:$C$818),ROW(AP8)-ROW(AP$7)),1)),"")</f>
        <v/>
      </c>
      <c r="AQ8" s="38" t="str">
        <f ca="1">IF(AR8="","",IF(INDEX(Data!$CA:$CA,MATCH(AR8,Data!$A:$A,0),1)=0,"",INDEX(Data!$CA:$CA,MATCH(AR8,Data!$A:$A,0),1)))</f>
        <v/>
      </c>
      <c r="AR8" s="38" t="str" cm="1">
        <f t="array" aca="1" ref="AR8" ca="1">IFERROR(_xlfn.SINGLE(INDEX(Data!$A$1:$A$818,_xlfn.AGGREGATE(15,6,((OFFSET(Data!$A$1,0,MATCH(AR$6,Data!$1:$1,0)-1,1000,1)=IF(AR$7="","Yes",AR$7))*(Data!$D$1:'Data'!$D$818&lt;=IF($H$2="Marked",1,"")))/((OFFSET(Data!$A$1,0,MATCH(AR$6,Data!$1:$1,0)-1,1000,1)=IF(AR$7="","Yes",AR$7))*(Data!$D$1:'Data'!$D$818&lt;=IF($H$2="Marked",1,"")))*ROW(Data!$C$1:$C$818),ROW(AR8)-ROW(AR$7)),1)),"")</f>
        <v/>
      </c>
      <c r="AS8" s="38">
        <f ca="1">IF(AT8="","",IF(INDEX(Data!$CA:$CA,MATCH(AT8,Data!$A:$A,0),1)=0,"",INDEX(Data!$CA:$CA,MATCH(AT8,Data!$A:$A,0),1)))</f>
        <v>2</v>
      </c>
      <c r="AT8" s="38" t="str" cm="1">
        <f t="array" aca="1" ref="AT8" ca="1">IFERROR(_xlfn.SINGLE(INDEX(Data!$A$1:$A$818,_xlfn.AGGREGATE(15,6,((OFFSET(Data!$A$1,0,MATCH(AT$6,Data!$1:$1,0)-1,1000,1)=IF(AT$7="","Yes",AT$7))*(Data!$D$1:'Data'!$D$818&lt;=IF($H$2="Marked",1,"")))/((OFFSET(Data!$A$1,0,MATCH(AT$6,Data!$1:$1,0)-1,1000,1)=IF(AT$7="","Yes",AT$7))*(Data!$D$1:'Data'!$D$818&lt;=IF($H$2="Marked",1,"")))*ROW(Data!$C$1:$C$818),ROW(AT8)-ROW(AT$7)),1)),"")</f>
        <v>A&amp;E</v>
      </c>
    </row>
    <row r="9" spans="1:46" ht="24" x14ac:dyDescent="0.35">
      <c r="A9" s="38">
        <f ca="1">IF(B9="","",IF(INDEX(Data!$CA:$CA,MATCH(B9,Data!$A:$A,0),1)=0,"",INDEX(Data!$CA:$CA,MATCH(B9,Data!$A:$A,0),1)))</f>
        <v>2</v>
      </c>
      <c r="B9" s="38" t="str" cm="1">
        <f t="array" aca="1" ref="B9" ca="1">IFERROR(_xlfn.SINGLE(INDEX(Data!$A$1:$A$818,_xlfn.AGGREGATE(15,6,((OFFSET(Data!$A$1,0,MATCH(B$6,Data!$1:$1,0)-1,1000,1)=IF(B$7="","Yes",B$7))*(Data!$D$1:'Data'!$D$818&lt;=IF($H$2="Marked",1,"")))/((OFFSET(Data!$A$1,0,MATCH(B$6,Data!$1:$1,0)-1,1000,1)=IF(B$7="","Yes",B$7))*(Data!$D$1:'Data'!$D$818&lt;=IF($H$2="Marked",1,"")))*ROW(Data!$C$1:$C$818),ROW(B9)-ROW(B$7)),1)),"")</f>
        <v>A&amp;E</v>
      </c>
      <c r="C9" s="38">
        <f ca="1">IF(D9="","",IF(INDEX(Data!$CA:$CA,MATCH(D9,Data!$A:$A,0),1)=0,"",INDEX(Data!$CA:$CA,MATCH(D9,Data!$A:$A,0),1)))</f>
        <v>2</v>
      </c>
      <c r="D9" s="38" t="str" cm="1">
        <f t="array" aca="1" ref="D9" ca="1">IFERROR(_xlfn.SINGLE(INDEX(Data!$A$1:$A$818,_xlfn.AGGREGATE(15,6,((OFFSET(Data!$A$1,0,MATCH(D$6,Data!$1:$1,0)-1,1000,1)=IF(D$7="","Yes",D$7))*(Data!$D$1:'Data'!$D$818&lt;=IF($H$2="Marked",1,"")))/((OFFSET(Data!$A$1,0,MATCH(D$6,Data!$1:$1,0)-1,1000,1)=IF(D$7="","Yes",D$7))*(Data!$D$1:'Data'!$D$818&lt;=IF($H$2="Marked",1,"")))*ROW(Data!$C$1:$C$818),ROW(D9)-ROW(D$7)),1)),"")</f>
        <v>A&amp;E</v>
      </c>
      <c r="E9" s="38">
        <f ca="1">IF(F9="","",IF(INDEX(Data!$CA:$CA,MATCH(F9,Data!$A:$A,0),1)=0,"",INDEX(Data!$CA:$CA,MATCH(F9,Data!$A:$A,0),1)))</f>
        <v>2</v>
      </c>
      <c r="F9" s="38" t="str" cm="1">
        <f t="array" aca="1" ref="F9" ca="1">IFERROR(_xlfn.SINGLE(INDEX(Data!$A$1:$A$818,_xlfn.AGGREGATE(15,6,((OFFSET(Data!$A$1,0,MATCH(F$6,Data!$1:$1,0)-1,1000,1)=IF(F$7="","Yes",F$7))*(Data!$D$1:'Data'!$D$818&lt;=IF($H$2="Marked",1,"")))/((OFFSET(Data!$A$1,0,MATCH(F$6,Data!$1:$1,0)-1,1000,1)=IF(F$7="","Yes",F$7))*(Data!$D$1:'Data'!$D$818&lt;=IF($H$2="Marked",1,"")))*ROW(Data!$C$1:$C$818),ROW(F9)-ROW(F$7)),1)),"")</f>
        <v>A&amp;E</v>
      </c>
      <c r="G9" s="38">
        <f ca="1">IF(H9="","",IF(INDEX(Data!$CA:$CA,MATCH(H9,Data!$A:$A,0),1)=0,"",INDEX(Data!$CA:$CA,MATCH(H9,Data!$A:$A,0),1)))</f>
        <v>2</v>
      </c>
      <c r="H9" s="38" t="str" cm="1">
        <f t="array" aca="1" ref="H9" ca="1">IFERROR(_xlfn.SINGLE(INDEX(Data!$A$1:$A$818,_xlfn.AGGREGATE(15,6,((OFFSET(Data!$A$1,0,MATCH(H$6,Data!$1:$1,0)-1,1000,1)=IF(H$7="","Yes",H$7))*(Data!$D$1:'Data'!$D$818&lt;=IF($H$2="Marked",1,"")))/((OFFSET(Data!$A$1,0,MATCH(H$6,Data!$1:$1,0)-1,1000,1)=IF(H$7="","Yes",H$7))*(Data!$D$1:'Data'!$D$818&lt;=IF($H$2="Marked",1,"")))*ROW(Data!$C$1:$C$818),ROW(H9)-ROW(H$7)),1)),"")</f>
        <v>A&amp;E</v>
      </c>
      <c r="I9" s="38">
        <f ca="1">IF(J9="","",IF(INDEX(Data!$CA:$CA,MATCH(J9,Data!$A:$A,0),1)=0,"",INDEX(Data!$CA:$CA,MATCH(J9,Data!$A:$A,0),1)))</f>
        <v>2</v>
      </c>
      <c r="J9" s="38" t="str" cm="1">
        <f t="array" aca="1" ref="J9" ca="1">IFERROR(_xlfn.SINGLE(INDEX(Data!$A$1:$A$818,_xlfn.AGGREGATE(15,6,((OFFSET(Data!$A$1,0,MATCH(J$6,Data!$1:$1,0)-1,1000,1)=IF(J$7="","Yes",J$7))*(Data!$D$1:'Data'!$D$818&lt;=IF($H$2="Marked",1,"")))/((OFFSET(Data!$A$1,0,MATCH(J$6,Data!$1:$1,0)-1,1000,1)=IF(J$7="","Yes",J$7))*(Data!$D$1:'Data'!$D$818&lt;=IF($H$2="Marked",1,"")))*ROW(Data!$C$1:$C$818),ROW(J9)-ROW(J$7)),1)),"")</f>
        <v>A&amp;E</v>
      </c>
      <c r="K9" s="38">
        <f ca="1">IF(L9="","",IF(INDEX(Data!$CA:$CA,MATCH(L9,Data!$A:$A,0),1)=0,"",INDEX(Data!$CA:$CA,MATCH(L9,Data!$A:$A,0),1)))</f>
        <v>2</v>
      </c>
      <c r="L9" s="38" t="str" cm="1">
        <f t="array" aca="1" ref="L9" ca="1">IFERROR(_xlfn.SINGLE(INDEX(Data!$A$1:$A$818,_xlfn.AGGREGATE(15,6,((OFFSET(Data!$A$1,0,MATCH(L$6,Data!$1:$1,0)-1,1000,1)=IF(L$7="","Yes",L$7))*(Data!$D$1:'Data'!$D$818&lt;=IF($H$2="Marked",1,"")))/((OFFSET(Data!$A$1,0,MATCH(L$6,Data!$1:$1,0)-1,1000,1)=IF(L$7="","Yes",L$7))*(Data!$D$1:'Data'!$D$818&lt;=IF($H$2="Marked",1,"")))*ROW(Data!$C$1:$C$818),ROW(L9)-ROW(L$7)),1)),"")</f>
        <v>A&amp;E</v>
      </c>
      <c r="M9" s="38">
        <f ca="1">IF(N9="","",IF(INDEX(Data!$CA:$CA,MATCH(N9,Data!$A:$A,0),1)=0,"",INDEX(Data!$CA:$CA,MATCH(N9,Data!$A:$A,0),1)))</f>
        <v>2</v>
      </c>
      <c r="N9" s="38" t="str" cm="1">
        <f t="array" aca="1" ref="N9" ca="1">IFERROR(_xlfn.SINGLE(INDEX(Data!$A$1:$A$818,_xlfn.AGGREGATE(15,6,((OFFSET(Data!$A$1,0,MATCH(N$6,Data!$1:$1,0)-1,1000,1)=IF(N$7="","Yes",N$7))*(Data!$D$1:'Data'!$D$818&lt;=IF($H$2="Marked",1,"")))/((OFFSET(Data!$A$1,0,MATCH(N$6,Data!$1:$1,0)-1,1000,1)=IF(N$7="","Yes",N$7))*(Data!$D$1:'Data'!$D$818&lt;=IF($H$2="Marked",1,"")))*ROW(Data!$C$1:$C$818),ROW(N9)-ROW(N$7)),1)),"")</f>
        <v>A&amp;E</v>
      </c>
      <c r="O9" s="38" t="str">
        <f ca="1">IF(P9="","",IF(INDEX(Data!$CA:$CA,MATCH(P9,Data!$A:$A,0),1)=0,"",INDEX(Data!$CA:$CA,MATCH(P9,Data!$A:$A,0),1)))</f>
        <v/>
      </c>
      <c r="P9" s="38" t="str" cm="1">
        <f t="array" aca="1" ref="P9" ca="1">IFERROR(_xlfn.SINGLE(INDEX(Data!$A$1:$A$818,_xlfn.AGGREGATE(15,6,((OFFSET(Data!$A$1,0,MATCH(P$6,Data!$1:$1,0)-1,1000,1)=IF(P$7="","Yes",P$7))*(Data!$D$1:'Data'!$D$818&lt;=IF($H$2="Marked",1,"")))/((OFFSET(Data!$A$1,0,MATCH(P$6,Data!$1:$1,0)-1,1000,1)=IF(P$7="","Yes",P$7))*(Data!$D$1:'Data'!$D$818&lt;=IF($H$2="Marked",1,"")))*ROW(Data!$C$1:$C$818),ROW(P9)-ROW(P$7)),1)),"")</f>
        <v>5StarMax</v>
      </c>
      <c r="Q9" s="38">
        <f ca="1">IF(R9="","",IF(INDEX(Data!$CA:$CA,MATCH(R9,Data!$A:$A,0),1)=0,"",INDEX(Data!$CA:$CA,MATCH(R9,Data!$A:$A,0),1)))</f>
        <v>1</v>
      </c>
      <c r="R9" s="38" t="str" cm="1">
        <f t="array" aca="1" ref="R9" ca="1">IFERROR(_xlfn.SINGLE(INDEX(Data!$A$1:$A$818,_xlfn.AGGREGATE(15,6,((OFFSET(Data!$A$1,0,MATCH(R$6,Data!$1:$1,0)-1,1000,1)=IF(R$7="","Yes",R$7))*(Data!$D$1:'Data'!$D$818&lt;=IF($H$2="Marked",1,"")))/((OFFSET(Data!$A$1,0,MATCH(R$6,Data!$1:$1,0)-1,1000,1)=IF(R$7="","Yes",R$7))*(Data!$D$1:'Data'!$D$818&lt;=IF($H$2="Marked",1,"")))*ROW(Data!$C$1:$C$818),ROW(R9)-ROW(R$7)),1)),"")</f>
        <v>ABC</v>
      </c>
      <c r="S9" s="38">
        <f ca="1">IF(T9="","",IF(INDEX(Data!$CA:$CA,MATCH(T9,Data!$A:$A,0),1)=0,"",INDEX(Data!$CA:$CA,MATCH(T9,Data!$A:$A,0),1)))</f>
        <v>2</v>
      </c>
      <c r="T9" s="38" t="str" cm="1">
        <f t="array" aca="1" ref="T9" ca="1">IFERROR(_xlfn.SINGLE(INDEX(Data!$A$1:$A$818,_xlfn.AGGREGATE(15,6,((OFFSET(Data!$A$1,0,MATCH(T$6,Data!$1:$1,0)-1,1000,1)=IF(T$7="","Yes",T$7))*(Data!$D$1:'Data'!$D$818&lt;=IF($H$2="Marked",1,"")))/((OFFSET(Data!$A$1,0,MATCH(T$6,Data!$1:$1,0)-1,1000,1)=IF(T$7="","Yes",T$7))*(Data!$D$1:'Data'!$D$818&lt;=IF($H$2="Marked",1,"")))*ROW(Data!$C$1:$C$818),ROW(T9)-ROW(T$7)),1)),"")</f>
        <v>A&amp;E</v>
      </c>
      <c r="U9" s="38">
        <f ca="1">IF(V9="","",IF(INDEX(Data!$CA:$CA,MATCH(V9,Data!$A:$A,0),1)=0,"",INDEX(Data!$CA:$CA,MATCH(V9,Data!$A:$A,0),1)))</f>
        <v>1</v>
      </c>
      <c r="V9" s="38" t="str" cm="1">
        <f t="array" aca="1" ref="V9" ca="1">IFERROR(_xlfn.SINGLE(INDEX(Data!$A$1:$A$818,_xlfn.AGGREGATE(15,6,((OFFSET(Data!$A$1,0,MATCH(V$6,Data!$1:$1,0)-1,1000,1)=IF(V$7="","Yes",V$7))*(Data!$D$1:'Data'!$D$818&lt;=IF($H$2="Marked",1,"")))/((OFFSET(Data!$A$1,0,MATCH(V$6,Data!$1:$1,0)-1,1000,1)=IF(V$7="","Yes",V$7))*(Data!$D$1:'Data'!$D$818&lt;=IF($H$2="Marked",1,"")))*ROW(Data!$C$1:$C$818),ROW(V9)-ROW(V$7)),1)),"")</f>
        <v>ABC</v>
      </c>
      <c r="W9" s="38" t="str">
        <f ca="1">IF(X9="","",IF(INDEX(Data!$CA:$CA,MATCH(X9,Data!$A:$A,0),1)=0,"",INDEX(Data!$CA:$CA,MATCH(X9,Data!$A:$A,0),1)))</f>
        <v/>
      </c>
      <c r="X9" s="38" t="str" cm="1">
        <f t="array" aca="1" ref="X9" ca="1">IFERROR(_xlfn.SINGLE(INDEX(Data!$A$1:$A$818,_xlfn.AGGREGATE(15,6,((OFFSET(Data!$A$1,0,MATCH(X$6,Data!$1:$1,0)-1,1000,1)=IF(X$7="","Yes",X$7))*(Data!$D$1:'Data'!$D$818&lt;=IF($H$2="Marked",1,"")))/((OFFSET(Data!$A$1,0,MATCH(X$6,Data!$1:$1,0)-1,1000,1)=IF(X$7="","Yes",X$7))*(Data!$D$1:'Data'!$D$818&lt;=IF($H$2="Marked",1,"")))*ROW(Data!$C$1:$C$818),ROW(X9)-ROW(X$7)),1)),"")</f>
        <v>911 Encore</v>
      </c>
      <c r="Y9" s="38" t="str">
        <f ca="1">IF(Z9="","",IF(INDEX(Data!$CA:$CA,MATCH(Z9,Data!$A:$A,0),1)=0,"",INDEX(Data!$CA:$CA,MATCH(Z9,Data!$A:$A,0),1)))</f>
        <v/>
      </c>
      <c r="Z9" s="38" t="str" cm="1">
        <f t="array" aca="1" ref="Z9" ca="1">IFERROR(_xlfn.SINGLE(INDEX(Data!$A$1:$A$818,_xlfn.AGGREGATE(15,6,((OFFSET(Data!$A$1,0,MATCH(Z$6,Data!$1:$1,0)-1,1000,1)=IF(Z$7="","Yes",Z$7))*(Data!$D$1:'Data'!$D$818&lt;=IF($H$2="Marked",1,"")))/((OFFSET(Data!$A$1,0,MATCH(Z$6,Data!$1:$1,0)-1,1000,1)=IF(Z$7="","Yes",Z$7))*(Data!$D$1:'Data'!$D$818&lt;=IF($H$2="Marked",1,"")))*ROW(Data!$C$1:$C$818),ROW(Z9)-ROW(Z$7)),1)),"")</f>
        <v>Baby First</v>
      </c>
      <c r="AA9" s="38" t="str">
        <f ca="1">IF(AB9="","",IF(INDEX(Data!$CA:$CA,MATCH(AB9,Data!$A:$A,0),1)=0,"",INDEX(Data!$CA:$CA,MATCH(AB9,Data!$A:$A,0),1)))</f>
        <v/>
      </c>
      <c r="AB9" s="38" t="str" cm="1">
        <f t="array" aca="1" ref="AB9" ca="1">IFERROR(_xlfn.SINGLE(INDEX(Data!$A$1:$A$818,_xlfn.AGGREGATE(15,6,((OFFSET(Data!$A$1,0,MATCH(AB$6,Data!$1:$1,0)-1,1000,1)=IF(AB$7="","Yes",AB$7))*(Data!$D$1:'Data'!$D$818&lt;=IF($H$2="Marked",1,"")))/((OFFSET(Data!$A$1,0,MATCH(AB$6,Data!$1:$1,0)-1,1000,1)=IF(AB$7="","Yes",AB$7))*(Data!$D$1:'Data'!$D$818&lt;=IF($H$2="Marked",1,"")))*ROW(Data!$C$1:$C$818),ROW(AB9)-ROW(AB$7)),1)),"")</f>
        <v>¡Hola! TV</v>
      </c>
      <c r="AC9" s="38" t="str">
        <f ca="1">IF(AD9="","",IF(INDEX(Data!$CA:$CA,MATCH(AD9,Data!$A:$A,0),1)=0,"",INDEX(Data!$CA:$CA,MATCH(AD9,Data!$A:$A,0),1)))</f>
        <v/>
      </c>
      <c r="AD9" s="38" t="str" cm="1">
        <f t="array" aca="1" ref="AD9" ca="1">IFERROR(_xlfn.SINGLE(INDEX(Data!$A$1:$A$818,_xlfn.AGGREGATE(15,6,((OFFSET(Data!$A$1,0,MATCH(AD$6,Data!$1:$1,0)-1,1000,1)=IF(AD$7="","Yes",AD$7))*(Data!$D$1:'Data'!$D$818&lt;=IF($H$2="Marked",1,"")))/((OFFSET(Data!$A$1,0,MATCH(AD$6,Data!$1:$1,0)-1,1000,1)=IF(AD$7="","Yes",AD$7))*(Data!$D$1:'Data'!$D$818&lt;=IF($H$2="Marked",1,"")))*ROW(Data!$C$1:$C$818),ROW(AD9)-ROW(AD$7)),1)),"")</f>
        <v>A Wealth of Entertainment</v>
      </c>
      <c r="AE9" s="38">
        <f ca="1">IF(AF9="","",IF(INDEX(Data!$CA:$CA,MATCH(AF9,Data!$A:$A,0),1)=0,"",INDEX(Data!$CA:$CA,MATCH(AF9,Data!$A:$A,0),1)))</f>
        <v>2</v>
      </c>
      <c r="AF9" s="38" t="str" cm="1">
        <f t="array" aca="1" ref="AF9" ca="1">IFERROR(_xlfn.SINGLE(INDEX(Data!$A$1:$A$818,_xlfn.AGGREGATE(15,6,((OFFSET(Data!$A$1,0,MATCH(AF$6,Data!$1:$1,0)-1,1000,1)=IF(AF$7="","Yes",AF$7))*(Data!$D$1:'Data'!$D$818&lt;=IF($H$2="Marked",1,"")))/((OFFSET(Data!$A$1,0,MATCH(AF$6,Data!$1:$1,0)-1,1000,1)=IF(AF$7="","Yes",AF$7))*(Data!$D$1:'Data'!$D$818&lt;=IF($H$2="Marked",1,"")))*ROW(Data!$C$1:$C$818),ROW(AF9)-ROW(AF$7)),1)),"")</f>
        <v>A&amp;E</v>
      </c>
      <c r="AG9" s="38" t="str">
        <f ca="1">IF(AH9="","",IF(INDEX(Data!$CA:$CA,MATCH(AH9,Data!$A:$A,0),1)=0,"",INDEX(Data!$CA:$CA,MATCH(AH9,Data!$A:$A,0),1)))</f>
        <v/>
      </c>
      <c r="AH9" s="38" t="str" cm="1">
        <f t="array" aca="1" ref="AH9" ca="1">IFERROR(_xlfn.SINGLE(INDEX(Data!$A$1:$A$818,_xlfn.AGGREGATE(15,6,((OFFSET(Data!$A$1,0,MATCH(AH$6,Data!$1:$1,0)-1,1000,1)=IF(AH$7="","Yes",AH$7))*(Data!$D$1:'Data'!$D$818&lt;=IF($H$2="Marked",1,"")))/((OFFSET(Data!$A$1,0,MATCH(AH$6,Data!$1:$1,0)-1,1000,1)=IF(AH$7="","Yes",AH$7))*(Data!$D$1:'Data'!$D$818&lt;=IF($H$2="Marked",1,"")))*ROW(Data!$C$1:$C$818),ROW(AH9)-ROW(AH$7)),1)),"")</f>
        <v>Altres Series</v>
      </c>
      <c r="AI9" s="38" t="str">
        <f ca="1">IF(AJ9="","",IF(INDEX(Data!$CA:$CA,MATCH(AJ9,Data!$A:$A,0),1)=0,"",INDEX(Data!$CA:$CA,MATCH(AJ9,Data!$A:$A,0),1)))</f>
        <v/>
      </c>
      <c r="AJ9" s="38" t="str" cm="1">
        <f t="array" aca="1" ref="AJ9" ca="1">IFERROR(_xlfn.SINGLE(INDEX(Data!$A$1:$A$818,_xlfn.AGGREGATE(15,6,((OFFSET(Data!$A$1,0,MATCH(AJ$6,Data!$1:$1,0)-1,1000,1)=IF(AJ$7="","Yes",AJ$7))*(Data!$D$1:'Data'!$D$818&lt;=IF($H$2="Marked",1,"")))/((OFFSET(Data!$A$1,0,MATCH(AJ$6,Data!$1:$1,0)-1,1000,1)=IF(AJ$7="","Yes",AJ$7))*(Data!$D$1:'Data'!$D$818&lt;=IF($H$2="Marked",1,"")))*ROW(Data!$C$1:$C$818),ROW(AJ9)-ROW(AJ$7)),1)),"")</f>
        <v>¡Hola! TV</v>
      </c>
      <c r="AK9" s="38" t="str">
        <f ca="1">IF(AL9="","",IF(INDEX(Data!$CA:$CA,MATCH(AL9,Data!$A:$A,0),1)=0,"",INDEX(Data!$CA:$CA,MATCH(AL9,Data!$A:$A,0),1)))</f>
        <v/>
      </c>
      <c r="AL9" s="38" t="str" cm="1">
        <f t="array" aca="1" ref="AL9" ca="1">IFERROR(_xlfn.SINGLE(INDEX(Data!$A$1:$A$818,_xlfn.AGGREGATE(15,6,((OFFSET(Data!$A$1,0,MATCH(AL$6,Data!$1:$1,0)-1,1000,1)=IF(AL$7="","Yes",AL$7))*(Data!$D$1:'Data'!$D$818&lt;=IF($H$2="Marked",1,"")))/((OFFSET(Data!$A$1,0,MATCH(AL$6,Data!$1:$1,0)-1,1000,1)=IF(AL$7="","Yes",AL$7))*(Data!$D$1:'Data'!$D$818&lt;=IF($H$2="Marked",1,"")))*ROW(Data!$C$1:$C$818),ROW(AL9)-ROW(AL$7)),1)),"")</f>
        <v/>
      </c>
      <c r="AM9" s="38" t="str">
        <f ca="1">IF(AN9="","",IF(INDEX(Data!$CA:$CA,MATCH(AN9,Data!$A:$A,0),1)=0,"",INDEX(Data!$CA:$CA,MATCH(AN9,Data!$A:$A,0),1)))</f>
        <v/>
      </c>
      <c r="AN9" s="38" t="str" cm="1">
        <f t="array" aca="1" ref="AN9" ca="1">IFERROR(_xlfn.SINGLE(INDEX(Data!$A$1:$A$818,_xlfn.AGGREGATE(15,6,((OFFSET(Data!$A$1,0,MATCH(AN$6,Data!$1:$1,0)-1,1000,1)=IF(AN$7="","Yes",AN$7))*(Data!$D$1:'Data'!$D$818&lt;=IF($H$2="Marked",1,"")))/((OFFSET(Data!$A$1,0,MATCH(AN$6,Data!$1:$1,0)-1,1000,1)=IF(AN$7="","Yes",AN$7))*(Data!$D$1:'Data'!$D$818&lt;=IF($H$2="Marked",1,"")))*ROW(Data!$C$1:$C$818),ROW(AN9)-ROW(AN$7)),1)),"")</f>
        <v/>
      </c>
      <c r="AO9" s="38" t="str">
        <f ca="1">IF(AP9="","",IF(INDEX(Data!$CA:$CA,MATCH(AP9,Data!$A:$A,0),1)=0,"",INDEX(Data!$CA:$CA,MATCH(AP9,Data!$A:$A,0),1)))</f>
        <v/>
      </c>
      <c r="AP9" s="38" t="str" cm="1">
        <f t="array" aca="1" ref="AP9" ca="1">IFERROR(_xlfn.SINGLE(INDEX(Data!$A$1:$A$818,_xlfn.AGGREGATE(15,6,((OFFSET(Data!$A$1,0,MATCH(AP$6,Data!$1:$1,0)-1,1000,1)=IF(AP$7="","Yes",AP$7))*(Data!$D$1:'Data'!$D$818&lt;=IF($H$2="Marked",1,"")))/((OFFSET(Data!$A$1,0,MATCH(AP$6,Data!$1:$1,0)-1,1000,1)=IF(AP$7="","Yes",AP$7))*(Data!$D$1:'Data'!$D$818&lt;=IF($H$2="Marked",1,"")))*ROW(Data!$C$1:$C$818),ROW(AP9)-ROW(AP$7)),1)),"")</f>
        <v/>
      </c>
      <c r="AQ9" s="38" t="str">
        <f ca="1">IF(AR9="","",IF(INDEX(Data!$CA:$CA,MATCH(AR9,Data!$A:$A,0),1)=0,"",INDEX(Data!$CA:$CA,MATCH(AR9,Data!$A:$A,0),1)))</f>
        <v/>
      </c>
      <c r="AR9" s="38" t="str" cm="1">
        <f t="array" aca="1" ref="AR9" ca="1">IFERROR(_xlfn.SINGLE(INDEX(Data!$A$1:$A$818,_xlfn.AGGREGATE(15,6,((OFFSET(Data!$A$1,0,MATCH(AR$6,Data!$1:$1,0)-1,1000,1)=IF(AR$7="","Yes",AR$7))*(Data!$D$1:'Data'!$D$818&lt;=IF($H$2="Marked",1,"")))/((OFFSET(Data!$A$1,0,MATCH(AR$6,Data!$1:$1,0)-1,1000,1)=IF(AR$7="","Yes",AR$7))*(Data!$D$1:'Data'!$D$818&lt;=IF($H$2="Marked",1,"")))*ROW(Data!$C$1:$C$818),ROW(AR9)-ROW(AR$7)),1)),"")</f>
        <v/>
      </c>
      <c r="AS9" s="38" t="str">
        <f ca="1">IF(AT9="","",IF(INDEX(Data!$CA:$CA,MATCH(AT9,Data!$A:$A,0),1)=0,"",INDEX(Data!$CA:$CA,MATCH(AT9,Data!$A:$A,0),1)))</f>
        <v/>
      </c>
      <c r="AT9" s="38" t="str" cm="1">
        <f t="array" aca="1" ref="AT9" ca="1">IFERROR(_xlfn.SINGLE(INDEX(Data!$A$1:$A$818,_xlfn.AGGREGATE(15,6,((OFFSET(Data!$A$1,0,MATCH(AT$6,Data!$1:$1,0)-1,1000,1)=IF(AT$7="","Yes",AT$7))*(Data!$D$1:'Data'!$D$818&lt;=IF($H$2="Marked",1,"")))/((OFFSET(Data!$A$1,0,MATCH(AT$6,Data!$1:$1,0)-1,1000,1)=IF(AT$7="","Yes",AT$7))*(Data!$D$1:'Data'!$D$818&lt;=IF($H$2="Marked",1,"")))*ROW(Data!$C$1:$C$818),ROW(AT9)-ROW(AT$7)),1)),"")</f>
        <v>AMC</v>
      </c>
    </row>
    <row r="10" spans="1:46" ht="24" x14ac:dyDescent="0.35">
      <c r="A10" s="38" t="str">
        <f ca="1">IF(B10="","",IF(INDEX(Data!$CA:$CA,MATCH(B10,Data!$A:$A,0),1)=0,"",INDEX(Data!$CA:$CA,MATCH(B10,Data!$A:$A,0),1)))</f>
        <v/>
      </c>
      <c r="B10" s="38" t="str" cm="1">
        <f t="array" aca="1" ref="B10" ca="1">IFERROR(_xlfn.SINGLE(INDEX(Data!$A$1:$A$818,_xlfn.AGGREGATE(15,6,((OFFSET(Data!$A$1,0,MATCH(B$6,Data!$1:$1,0)-1,1000,1)=IF(B$7="","Yes",B$7))*(Data!$D$1:'Data'!$D$818&lt;=IF($H$2="Marked",1,"")))/((OFFSET(Data!$A$1,0,MATCH(B$6,Data!$1:$1,0)-1,1000,1)=IF(B$7="","Yes",B$7))*(Data!$D$1:'Data'!$D$818&lt;=IF($H$2="Marked",1,"")))*ROW(Data!$C$1:$C$818),ROW(B10)-ROW(B$7)),1)),"")</f>
        <v>AccuWeather</v>
      </c>
      <c r="C10" s="38" t="str">
        <f ca="1">IF(D10="","",IF(INDEX(Data!$CA:$CA,MATCH(D10,Data!$A:$A,0),1)=0,"",INDEX(Data!$CA:$CA,MATCH(D10,Data!$A:$A,0),1)))</f>
        <v/>
      </c>
      <c r="D10" s="38" t="str" cm="1">
        <f t="array" aca="1" ref="D10" ca="1">IFERROR(_xlfn.SINGLE(INDEX(Data!$A$1:$A$818,_xlfn.AGGREGATE(15,6,((OFFSET(Data!$A$1,0,MATCH(D$6,Data!$1:$1,0)-1,1000,1)=IF(D$7="","Yes",D$7))*(Data!$D$1:'Data'!$D$818&lt;=IF($H$2="Marked",1,"")))/((OFFSET(Data!$A$1,0,MATCH(D$6,Data!$1:$1,0)-1,1000,1)=IF(D$7="","Yes",D$7))*(Data!$D$1:'Data'!$D$818&lt;=IF($H$2="Marked",1,"")))*ROW(Data!$C$1:$C$818),ROW(D10)-ROW(D$7)),1)),"")</f>
        <v>AMC</v>
      </c>
      <c r="E10" s="38" t="str">
        <f ca="1">IF(F10="","",IF(INDEX(Data!$CA:$CA,MATCH(F10,Data!$A:$A,0),1)=0,"",INDEX(Data!$CA:$CA,MATCH(F10,Data!$A:$A,0),1)))</f>
        <v/>
      </c>
      <c r="F10" s="38" t="str" cm="1">
        <f t="array" aca="1" ref="F10" ca="1">IFERROR(_xlfn.SINGLE(INDEX(Data!$A$1:$A$818,_xlfn.AGGREGATE(15,6,((OFFSET(Data!$A$1,0,MATCH(F$6,Data!$1:$1,0)-1,1000,1)=IF(F$7="","Yes",F$7))*(Data!$D$1:'Data'!$D$818&lt;=IF($H$2="Marked",1,"")))/((OFFSET(Data!$A$1,0,MATCH(F$6,Data!$1:$1,0)-1,1000,1)=IF(F$7="","Yes",F$7))*(Data!$D$1:'Data'!$D$818&lt;=IF($H$2="Marked",1,"")))*ROW(Data!$C$1:$C$818),ROW(F10)-ROW(F$7)),1)),"")</f>
        <v>AMC</v>
      </c>
      <c r="G10" s="38" t="str">
        <f ca="1">IF(H10="","",IF(INDEX(Data!$CA:$CA,MATCH(H10,Data!$A:$A,0),1)=0,"",INDEX(Data!$CA:$CA,MATCH(H10,Data!$A:$A,0),1)))</f>
        <v/>
      </c>
      <c r="H10" s="38" t="str" cm="1">
        <f t="array" aca="1" ref="H10" ca="1">IFERROR(_xlfn.SINGLE(INDEX(Data!$A$1:$A$818,_xlfn.AGGREGATE(15,6,((OFFSET(Data!$A$1,0,MATCH(H$6,Data!$1:$1,0)-1,1000,1)=IF(H$7="","Yes",H$7))*(Data!$D$1:'Data'!$D$818&lt;=IF($H$2="Marked",1,"")))/((OFFSET(Data!$A$1,0,MATCH(H$6,Data!$1:$1,0)-1,1000,1)=IF(H$7="","Yes",H$7))*(Data!$D$1:'Data'!$D$818&lt;=IF($H$2="Marked",1,"")))*ROW(Data!$C$1:$C$818),ROW(H10)-ROW(H$7)),1)),"")</f>
        <v>AMC</v>
      </c>
      <c r="I10" s="38">
        <f ca="1">IF(J10="","",IF(INDEX(Data!$CA:$CA,MATCH(J10,Data!$A:$A,0),1)=0,"",INDEX(Data!$CA:$CA,MATCH(J10,Data!$A:$A,0),1)))</f>
        <v>1</v>
      </c>
      <c r="J10" s="38" t="str" cm="1">
        <f t="array" aca="1" ref="J10" ca="1">IFERROR(_xlfn.SINGLE(INDEX(Data!$A$1:$A$818,_xlfn.AGGREGATE(15,6,((OFFSET(Data!$A$1,0,MATCH(J$6,Data!$1:$1,0)-1,1000,1)=IF(J$7="","Yes",J$7))*(Data!$D$1:'Data'!$D$818&lt;=IF($H$2="Marked",1,"")))/((OFFSET(Data!$A$1,0,MATCH(J$6,Data!$1:$1,0)-1,1000,1)=IF(J$7="","Yes",J$7))*(Data!$D$1:'Data'!$D$818&lt;=IF($H$2="Marked",1,"")))*ROW(Data!$C$1:$C$818),ROW(J10)-ROW(J$7)),1)),"")</f>
        <v>ABC</v>
      </c>
      <c r="K10" s="38">
        <f ca="1">IF(L10="","",IF(INDEX(Data!$CA:$CA,MATCH(L10,Data!$A:$A,0),1)=0,"",INDEX(Data!$CA:$CA,MATCH(L10,Data!$A:$A,0),1)))</f>
        <v>1</v>
      </c>
      <c r="L10" s="38" t="str" cm="1">
        <f t="array" aca="1" ref="L10" ca="1">IFERROR(_xlfn.SINGLE(INDEX(Data!$A$1:$A$818,_xlfn.AGGREGATE(15,6,((OFFSET(Data!$A$1,0,MATCH(L$6,Data!$1:$1,0)-1,1000,1)=IF(L$7="","Yes",L$7))*(Data!$D$1:'Data'!$D$818&lt;=IF($H$2="Marked",1,"")))/((OFFSET(Data!$A$1,0,MATCH(L$6,Data!$1:$1,0)-1,1000,1)=IF(L$7="","Yes",L$7))*(Data!$D$1:'Data'!$D$818&lt;=IF($H$2="Marked",1,"")))*ROW(Data!$C$1:$C$818),ROW(L10)-ROW(L$7)),1)),"")</f>
        <v>ABC</v>
      </c>
      <c r="M10" s="38">
        <f ca="1">IF(N10="","",IF(INDEX(Data!$CA:$CA,MATCH(N10,Data!$A:$A,0),1)=0,"",INDEX(Data!$CA:$CA,MATCH(N10,Data!$A:$A,0),1)))</f>
        <v>1</v>
      </c>
      <c r="N10" s="38" t="str" cm="1">
        <f t="array" aca="1" ref="N10" ca="1">IFERROR(_xlfn.SINGLE(INDEX(Data!$A$1:$A$818,_xlfn.AGGREGATE(15,6,((OFFSET(Data!$A$1,0,MATCH(N$6,Data!$1:$1,0)-1,1000,1)=IF(N$7="","Yes",N$7))*(Data!$D$1:'Data'!$D$818&lt;=IF($H$2="Marked",1,"")))/((OFFSET(Data!$A$1,0,MATCH(N$6,Data!$1:$1,0)-1,1000,1)=IF(N$7="","Yes",N$7))*(Data!$D$1:'Data'!$D$818&lt;=IF($H$2="Marked",1,"")))*ROW(Data!$C$1:$C$818),ROW(N10)-ROW(N$7)),1)),"")</f>
        <v>ABC</v>
      </c>
      <c r="O10" s="38">
        <f ca="1">IF(P10="","",IF(INDEX(Data!$CA:$CA,MATCH(P10,Data!$A:$A,0),1)=0,"",INDEX(Data!$CA:$CA,MATCH(P10,Data!$A:$A,0),1)))</f>
        <v>2</v>
      </c>
      <c r="P10" s="38" t="str" cm="1">
        <f t="array" aca="1" ref="P10" ca="1">IFERROR(_xlfn.SINGLE(INDEX(Data!$A$1:$A$818,_xlfn.AGGREGATE(15,6,((OFFSET(Data!$A$1,0,MATCH(P$6,Data!$1:$1,0)-1,1000,1)=IF(P$7="","Yes",P$7))*(Data!$D$1:'Data'!$D$818&lt;=IF($H$2="Marked",1,"")))/((OFFSET(Data!$A$1,0,MATCH(P$6,Data!$1:$1,0)-1,1000,1)=IF(P$7="","Yes",P$7))*(Data!$D$1:'Data'!$D$818&lt;=IF($H$2="Marked",1,"")))*ROW(Data!$C$1:$C$818),ROW(P10)-ROW(P$7)),1)),"")</f>
        <v>A&amp;E</v>
      </c>
      <c r="Q10" s="38" t="str">
        <f ca="1">IF(R10="","",IF(INDEX(Data!$CA:$CA,MATCH(R10,Data!$A:$A,0),1)=0,"",INDEX(Data!$CA:$CA,MATCH(R10,Data!$A:$A,0),1)))</f>
        <v/>
      </c>
      <c r="R10" s="38" t="str" cm="1">
        <f t="array" aca="1" ref="R10" ca="1">IFERROR(_xlfn.SINGLE(INDEX(Data!$A$1:$A$818,_xlfn.AGGREGATE(15,6,((OFFSET(Data!$A$1,0,MATCH(R$6,Data!$1:$1,0)-1,1000,1)=IF(R$7="","Yes",R$7))*(Data!$D$1:'Data'!$D$818&lt;=IF($H$2="Marked",1,"")))/((OFFSET(Data!$A$1,0,MATCH(R$6,Data!$1:$1,0)-1,1000,1)=IF(R$7="","Yes",R$7))*(Data!$D$1:'Data'!$D$818&lt;=IF($H$2="Marked",1,"")))*ROW(Data!$C$1:$C$818),ROW(R10)-ROW(R$7)),1)),"")</f>
        <v>ABC Localish</v>
      </c>
      <c r="S10" s="38">
        <f ca="1">IF(T10="","",IF(INDEX(Data!$CA:$CA,MATCH(T10,Data!$A:$A,0),1)=0,"",INDEX(Data!$CA:$CA,MATCH(T10,Data!$A:$A,0),1)))</f>
        <v>1</v>
      </c>
      <c r="T10" s="38" t="str" cm="1">
        <f t="array" aca="1" ref="T10" ca="1">IFERROR(_xlfn.SINGLE(INDEX(Data!$A$1:$A$818,_xlfn.AGGREGATE(15,6,((OFFSET(Data!$A$1,0,MATCH(T$6,Data!$1:$1,0)-1,1000,1)=IF(T$7="","Yes",T$7))*(Data!$D$1:'Data'!$D$818&lt;=IF($H$2="Marked",1,"")))/((OFFSET(Data!$A$1,0,MATCH(T$6,Data!$1:$1,0)-1,1000,1)=IF(T$7="","Yes",T$7))*(Data!$D$1:'Data'!$D$818&lt;=IF($H$2="Marked",1,"")))*ROW(Data!$C$1:$C$818),ROW(T10)-ROW(T$7)),1)),"")</f>
        <v>ABC</v>
      </c>
      <c r="U10" s="38" t="str">
        <f ca="1">IF(V10="","",IF(INDEX(Data!$CA:$CA,MATCH(V10,Data!$A:$A,0),1)=0,"",INDEX(Data!$CA:$CA,MATCH(V10,Data!$A:$A,0),1)))</f>
        <v/>
      </c>
      <c r="V10" s="38" t="str" cm="1">
        <f t="array" aca="1" ref="V10" ca="1">IFERROR(_xlfn.SINGLE(INDEX(Data!$A$1:$A$818,_xlfn.AGGREGATE(15,6,((OFFSET(Data!$A$1,0,MATCH(V$6,Data!$1:$1,0)-1,1000,1)=IF(V$7="","Yes",V$7))*(Data!$D$1:'Data'!$D$818&lt;=IF($H$2="Marked",1,"")))/((OFFSET(Data!$A$1,0,MATCH(V$6,Data!$1:$1,0)-1,1000,1)=IF(V$7="","Yes",V$7))*(Data!$D$1:'Data'!$D$818&lt;=IF($H$2="Marked",1,"")))*ROW(Data!$C$1:$C$818),ROW(V10)-ROW(V$7)),1)),"")</f>
        <v>ABC Localish</v>
      </c>
      <c r="W10" s="38" t="str">
        <f ca="1">IF(X10="","",IF(INDEX(Data!$CA:$CA,MATCH(X10,Data!$A:$A,0),1)=0,"",INDEX(Data!$CA:$CA,MATCH(X10,Data!$A:$A,0),1)))</f>
        <v/>
      </c>
      <c r="X10" s="38" t="str" cm="1">
        <f t="array" aca="1" ref="X10" ca="1">IFERROR(_xlfn.SINGLE(INDEX(Data!$A$1:$A$818,_xlfn.AGGREGATE(15,6,((OFFSET(Data!$A$1,0,MATCH(X$6,Data!$1:$1,0)-1,1000,1)=IF(X$7="","Yes",X$7))*(Data!$D$1:'Data'!$D$818&lt;=IF($H$2="Marked",1,"")))/((OFFSET(Data!$A$1,0,MATCH(X$6,Data!$1:$1,0)-1,1000,1)=IF(X$7="","Yes",X$7))*(Data!$D$1:'Data'!$D$818&lt;=IF($H$2="Marked",1,"")))*ROW(Data!$C$1:$C$818),ROW(X10)-ROW(X$7)),1)),"")</f>
        <v>Action Hollywood</v>
      </c>
      <c r="Y10" s="38" t="str">
        <f ca="1">IF(Z10="","",IF(INDEX(Data!$CA:$CA,MATCH(Z10,Data!$A:$A,0),1)=0,"",INDEX(Data!$CA:$CA,MATCH(Z10,Data!$A:$A,0),1)))</f>
        <v/>
      </c>
      <c r="Z10" s="38" t="str" cm="1">
        <f t="array" aca="1" ref="Z10" ca="1">IFERROR(_xlfn.SINGLE(INDEX(Data!$A$1:$A$818,_xlfn.AGGREGATE(15,6,((OFFSET(Data!$A$1,0,MATCH(Z$6,Data!$1:$1,0)-1,1000,1)=IF(Z$7="","Yes",Z$7))*(Data!$D$1:'Data'!$D$818&lt;=IF($H$2="Marked",1,"")))/((OFFSET(Data!$A$1,0,MATCH(Z$6,Data!$1:$1,0)-1,1000,1)=IF(Z$7="","Yes",Z$7))*(Data!$D$1:'Data'!$D$818&lt;=IF($H$2="Marked",1,"")))*ROW(Data!$C$1:$C$818),ROW(Z10)-ROW(Z$7)),1)),"")</f>
        <v>BYUTV</v>
      </c>
      <c r="AA10" s="38" t="str">
        <f ca="1">IF(AB10="","",IF(INDEX(Data!$CA:$CA,MATCH(AB10,Data!$A:$A,0),1)=0,"",INDEX(Data!$CA:$CA,MATCH(AB10,Data!$A:$A,0),1)))</f>
        <v/>
      </c>
      <c r="AB10" s="38" t="str" cm="1">
        <f t="array" aca="1" ref="AB10" ca="1">IFERROR(_xlfn.SINGLE(INDEX(Data!$A$1:$A$818,_xlfn.AGGREGATE(15,6,((OFFSET(Data!$A$1,0,MATCH(AB$6,Data!$1:$1,0)-1,1000,1)=IF(AB$7="","Yes",AB$7))*(Data!$D$1:'Data'!$D$818&lt;=IF($H$2="Marked",1,"")))/((OFFSET(Data!$A$1,0,MATCH(AB$6,Data!$1:$1,0)-1,1000,1)=IF(AB$7="","Yes",AB$7))*(Data!$D$1:'Data'!$D$818&lt;=IF($H$2="Marked",1,"")))*ROW(Data!$C$1:$C$818),ROW(AB10)-ROW(AB$7)),1)),"")</f>
        <v>A Wealth of Entertainment</v>
      </c>
      <c r="AC10" s="38">
        <f ca="1">IF(AD10="","",IF(INDEX(Data!$CA:$CA,MATCH(AD10,Data!$A:$A,0),1)=0,"",INDEX(Data!$CA:$CA,MATCH(AD10,Data!$A:$A,0),1)))</f>
        <v>2</v>
      </c>
      <c r="AD10" s="38" t="str" cm="1">
        <f t="array" aca="1" ref="AD10" ca="1">IFERROR(_xlfn.SINGLE(INDEX(Data!$A$1:$A$818,_xlfn.AGGREGATE(15,6,((OFFSET(Data!$A$1,0,MATCH(AD$6,Data!$1:$1,0)-1,1000,1)=IF(AD$7="","Yes",AD$7))*(Data!$D$1:'Data'!$D$818&lt;=IF($H$2="Marked",1,"")))/((OFFSET(Data!$A$1,0,MATCH(AD$6,Data!$1:$1,0)-1,1000,1)=IF(AD$7="","Yes",AD$7))*(Data!$D$1:'Data'!$D$818&lt;=IF($H$2="Marked",1,"")))*ROW(Data!$C$1:$C$818),ROW(AD10)-ROW(AD$7)),1)),"")</f>
        <v>A&amp;E</v>
      </c>
      <c r="AE10" s="38">
        <f ca="1">IF(AF10="","",IF(INDEX(Data!$CA:$CA,MATCH(AF10,Data!$A:$A,0),1)=0,"",INDEX(Data!$CA:$CA,MATCH(AF10,Data!$A:$A,0),1)))</f>
        <v>1</v>
      </c>
      <c r="AF10" s="38" t="str" cm="1">
        <f t="array" aca="1" ref="AF10" ca="1">IFERROR(_xlfn.SINGLE(INDEX(Data!$A$1:$A$818,_xlfn.AGGREGATE(15,6,((OFFSET(Data!$A$1,0,MATCH(AF$6,Data!$1:$1,0)-1,1000,1)=IF(AF$7="","Yes",AF$7))*(Data!$D$1:'Data'!$D$818&lt;=IF($H$2="Marked",1,"")))/((OFFSET(Data!$A$1,0,MATCH(AF$6,Data!$1:$1,0)-1,1000,1)=IF(AF$7="","Yes",AF$7))*(Data!$D$1:'Data'!$D$818&lt;=IF($H$2="Marked",1,"")))*ROW(Data!$C$1:$C$818),ROW(AF10)-ROW(AF$7)),1)),"")</f>
        <v>ABC</v>
      </c>
      <c r="AG10" s="38" t="str">
        <f ca="1">IF(AH10="","",IF(INDEX(Data!$CA:$CA,MATCH(AH10,Data!$A:$A,0),1)=0,"",INDEX(Data!$CA:$CA,MATCH(AH10,Data!$A:$A,0),1)))</f>
        <v/>
      </c>
      <c r="AH10" s="38" t="str" cm="1">
        <f t="array" aca="1" ref="AH10" ca="1">IFERROR(_xlfn.SINGLE(INDEX(Data!$A$1:$A$818,_xlfn.AGGREGATE(15,6,((OFFSET(Data!$A$1,0,MATCH(AH$6,Data!$1:$1,0)-1,1000,1)=IF(AH$7="","Yes",AH$7))*(Data!$D$1:'Data'!$D$818&lt;=IF($H$2="Marked",1,"")))/((OFFSET(Data!$A$1,0,MATCH(AH$6,Data!$1:$1,0)-1,1000,1)=IF(AH$7="","Yes",AH$7))*(Data!$D$1:'Data'!$D$818&lt;=IF($H$2="Marked",1,"")))*ROW(Data!$C$1:$C$818),ROW(AH10)-ROW(AH$7)),1)),"")</f>
        <v>Antena 3</v>
      </c>
      <c r="AI10" s="38">
        <f ca="1">IF(AJ10="","",IF(INDEX(Data!$CA:$CA,MATCH(AJ10,Data!$A:$A,0),1)=0,"",INDEX(Data!$CA:$CA,MATCH(AJ10,Data!$A:$A,0),1)))</f>
        <v>2</v>
      </c>
      <c r="AJ10" s="38" t="str" cm="1">
        <f t="array" aca="1" ref="AJ10" ca="1">IFERROR(_xlfn.SINGLE(INDEX(Data!$A$1:$A$818,_xlfn.AGGREGATE(15,6,((OFFSET(Data!$A$1,0,MATCH(AJ$6,Data!$1:$1,0)-1,1000,1)=IF(AJ$7="","Yes",AJ$7))*(Data!$D$1:'Data'!$D$818&lt;=IF($H$2="Marked",1,"")))/((OFFSET(Data!$A$1,0,MATCH(AJ$6,Data!$1:$1,0)-1,1000,1)=IF(AJ$7="","Yes",AJ$7))*(Data!$D$1:'Data'!$D$818&lt;=IF($H$2="Marked",1,"")))*ROW(Data!$C$1:$C$818),ROW(AJ10)-ROW(AJ$7)),1)),"")</f>
        <v>A&amp;E</v>
      </c>
      <c r="AK10" s="38" t="str">
        <f ca="1">IF(AL10="","",IF(INDEX(Data!$CA:$CA,MATCH(AL10,Data!$A:$A,0),1)=0,"",INDEX(Data!$CA:$CA,MATCH(AL10,Data!$A:$A,0),1)))</f>
        <v/>
      </c>
      <c r="AL10" s="38" t="str" cm="1">
        <f t="array" aca="1" ref="AL10" ca="1">IFERROR(_xlfn.SINGLE(INDEX(Data!$A$1:$A$818,_xlfn.AGGREGATE(15,6,((OFFSET(Data!$A$1,0,MATCH(AL$6,Data!$1:$1,0)-1,1000,1)=IF(AL$7="","Yes",AL$7))*(Data!$D$1:'Data'!$D$818&lt;=IF($H$2="Marked",1,"")))/((OFFSET(Data!$A$1,0,MATCH(AL$6,Data!$1:$1,0)-1,1000,1)=IF(AL$7="","Yes",AL$7))*(Data!$D$1:'Data'!$D$818&lt;=IF($H$2="Marked",1,"")))*ROW(Data!$C$1:$C$818),ROW(AL10)-ROW(AL$7)),1)),"")</f>
        <v/>
      </c>
      <c r="AM10" s="38" t="str">
        <f ca="1">IF(AN10="","",IF(INDEX(Data!$CA:$CA,MATCH(AN10,Data!$A:$A,0),1)=0,"",INDEX(Data!$CA:$CA,MATCH(AN10,Data!$A:$A,0),1)))</f>
        <v/>
      </c>
      <c r="AN10" s="38" t="str" cm="1">
        <f t="array" aca="1" ref="AN10" ca="1">IFERROR(_xlfn.SINGLE(INDEX(Data!$A$1:$A$818,_xlfn.AGGREGATE(15,6,((OFFSET(Data!$A$1,0,MATCH(AN$6,Data!$1:$1,0)-1,1000,1)=IF(AN$7="","Yes",AN$7))*(Data!$D$1:'Data'!$D$818&lt;=IF($H$2="Marked",1,"")))/((OFFSET(Data!$A$1,0,MATCH(AN$6,Data!$1:$1,0)-1,1000,1)=IF(AN$7="","Yes",AN$7))*(Data!$D$1:'Data'!$D$818&lt;=IF($H$2="Marked",1,"")))*ROW(Data!$C$1:$C$818),ROW(AN10)-ROW(AN$7)),1)),"")</f>
        <v/>
      </c>
      <c r="AO10" s="38" t="str">
        <f ca="1">IF(AP10="","",IF(INDEX(Data!$CA:$CA,MATCH(AP10,Data!$A:$A,0),1)=0,"",INDEX(Data!$CA:$CA,MATCH(AP10,Data!$A:$A,0),1)))</f>
        <v/>
      </c>
      <c r="AP10" s="38" t="str" cm="1">
        <f t="array" aca="1" ref="AP10" ca="1">IFERROR(_xlfn.SINGLE(INDEX(Data!$A$1:$A$818,_xlfn.AGGREGATE(15,6,((OFFSET(Data!$A$1,0,MATCH(AP$6,Data!$1:$1,0)-1,1000,1)=IF(AP$7="","Yes",AP$7))*(Data!$D$1:'Data'!$D$818&lt;=IF($H$2="Marked",1,"")))/((OFFSET(Data!$A$1,0,MATCH(AP$6,Data!$1:$1,0)-1,1000,1)=IF(AP$7="","Yes",AP$7))*(Data!$D$1:'Data'!$D$818&lt;=IF($H$2="Marked",1,"")))*ROW(Data!$C$1:$C$818),ROW(AP10)-ROW(AP$7)),1)),"")</f>
        <v/>
      </c>
      <c r="AQ10" s="38" t="str">
        <f ca="1">IF(AR10="","",IF(INDEX(Data!$CA:$CA,MATCH(AR10,Data!$A:$A,0),1)=0,"",INDEX(Data!$CA:$CA,MATCH(AR10,Data!$A:$A,0),1)))</f>
        <v/>
      </c>
      <c r="AR10" s="38" t="str" cm="1">
        <f t="array" aca="1" ref="AR10" ca="1">IFERROR(_xlfn.SINGLE(INDEX(Data!$A$1:$A$818,_xlfn.AGGREGATE(15,6,((OFFSET(Data!$A$1,0,MATCH(AR$6,Data!$1:$1,0)-1,1000,1)=IF(AR$7="","Yes",AR$7))*(Data!$D$1:'Data'!$D$818&lt;=IF($H$2="Marked",1,"")))/((OFFSET(Data!$A$1,0,MATCH(AR$6,Data!$1:$1,0)-1,1000,1)=IF(AR$7="","Yes",AR$7))*(Data!$D$1:'Data'!$D$818&lt;=IF($H$2="Marked",1,"")))*ROW(Data!$C$1:$C$818),ROW(AR10)-ROW(AR$7)),1)),"")</f>
        <v/>
      </c>
      <c r="AS10" s="38" t="str">
        <f ca="1">IF(AT10="","",IF(INDEX(Data!$CA:$CA,MATCH(AT10,Data!$A:$A,0),1)=0,"",INDEX(Data!$CA:$CA,MATCH(AT10,Data!$A:$A,0),1)))</f>
        <v/>
      </c>
      <c r="AT10" s="38" t="str" cm="1">
        <f t="array" aca="1" ref="AT10" ca="1">IFERROR(_xlfn.SINGLE(INDEX(Data!$A$1:$A$818,_xlfn.AGGREGATE(15,6,((OFFSET(Data!$A$1,0,MATCH(AT$6,Data!$1:$1,0)-1,1000,1)=IF(AT$7="","Yes",AT$7))*(Data!$D$1:'Data'!$D$818&lt;=IF($H$2="Marked",1,"")))/((OFFSET(Data!$A$1,0,MATCH(AT$6,Data!$1:$1,0)-1,1000,1)=IF(AT$7="","Yes",AT$7))*(Data!$D$1:'Data'!$D$818&lt;=IF($H$2="Marked",1,"")))*ROW(Data!$C$1:$C$818),ROW(AT10)-ROW(AT$7)),1)),"")</f>
        <v>American Heroes</v>
      </c>
    </row>
    <row r="11" spans="1:46" x14ac:dyDescent="0.35">
      <c r="A11" s="38" t="str">
        <f ca="1">IF(B11="","",IF(INDEX(Data!$CA:$CA,MATCH(B11,Data!$A:$A,0),1)=0,"",INDEX(Data!$CA:$CA,MATCH(B11,Data!$A:$A,0),1)))</f>
        <v/>
      </c>
      <c r="B11" s="38" t="str" cm="1">
        <f t="array" aca="1" ref="B11" ca="1">IFERROR(_xlfn.SINGLE(INDEX(Data!$A$1:$A$818,_xlfn.AGGREGATE(15,6,((OFFSET(Data!$A$1,0,MATCH(B$6,Data!$1:$1,0)-1,1000,1)=IF(B$7="","Yes",B$7))*(Data!$D$1:'Data'!$D$818&lt;=IF($H$2="Marked",1,"")))/((OFFSET(Data!$A$1,0,MATCH(B$6,Data!$1:$1,0)-1,1000,1)=IF(B$7="","Yes",B$7))*(Data!$D$1:'Data'!$D$818&lt;=IF($H$2="Marked",1,"")))*ROW(Data!$C$1:$C$818),ROW(B11)-ROW(B$7)),1)),"")</f>
        <v>AMC</v>
      </c>
      <c r="C11" s="38" t="str">
        <f ca="1">IF(D11="","",IF(INDEX(Data!$CA:$CA,MATCH(D11,Data!$A:$A,0),1)=0,"",INDEX(Data!$CA:$CA,MATCH(D11,Data!$A:$A,0),1)))</f>
        <v/>
      </c>
      <c r="D11" s="38" t="str" cm="1">
        <f t="array" aca="1" ref="D11" ca="1">IFERROR(_xlfn.SINGLE(INDEX(Data!$A$1:$A$818,_xlfn.AGGREGATE(15,6,((OFFSET(Data!$A$1,0,MATCH(D$6,Data!$1:$1,0)-1,1000,1)=IF(D$7="","Yes",D$7))*(Data!$D$1:'Data'!$D$818&lt;=IF($H$2="Marked",1,"")))/((OFFSET(Data!$A$1,0,MATCH(D$6,Data!$1:$1,0)-1,1000,1)=IF(D$7="","Yes",D$7))*(Data!$D$1:'Data'!$D$818&lt;=IF($H$2="Marked",1,"")))*ROW(Data!$C$1:$C$818),ROW(D11)-ROW(D$7)),1)),"")</f>
        <v>AXS TV</v>
      </c>
      <c r="E11" s="38" t="str">
        <f ca="1">IF(F11="","",IF(INDEX(Data!$CA:$CA,MATCH(F11,Data!$A:$A,0),1)=0,"",INDEX(Data!$CA:$CA,MATCH(F11,Data!$A:$A,0),1)))</f>
        <v/>
      </c>
      <c r="F11" s="38" t="str" cm="1">
        <f t="array" aca="1" ref="F11" ca="1">IFERROR(_xlfn.SINGLE(INDEX(Data!$A$1:$A$818,_xlfn.AGGREGATE(15,6,((OFFSET(Data!$A$1,0,MATCH(F$6,Data!$1:$1,0)-1,1000,1)=IF(F$7="","Yes",F$7))*(Data!$D$1:'Data'!$D$818&lt;=IF($H$2="Marked",1,"")))/((OFFSET(Data!$A$1,0,MATCH(F$6,Data!$1:$1,0)-1,1000,1)=IF(F$7="","Yes",F$7))*(Data!$D$1:'Data'!$D$818&lt;=IF($H$2="Marked",1,"")))*ROW(Data!$C$1:$C$818),ROW(F11)-ROW(F$7)),1)),"")</f>
        <v>AXS TV</v>
      </c>
      <c r="G11" s="38" t="str">
        <f ca="1">IF(H11="","",IF(INDEX(Data!$CA:$CA,MATCH(H11,Data!$A:$A,0),1)=0,"",INDEX(Data!$CA:$CA,MATCH(H11,Data!$A:$A,0),1)))</f>
        <v/>
      </c>
      <c r="H11" s="38" t="str" cm="1">
        <f t="array" aca="1" ref="H11" ca="1">IFERROR(_xlfn.SINGLE(INDEX(Data!$A$1:$A$818,_xlfn.AGGREGATE(15,6,((OFFSET(Data!$A$1,0,MATCH(H$6,Data!$1:$1,0)-1,1000,1)=IF(H$7="","Yes",H$7))*(Data!$D$1:'Data'!$D$818&lt;=IF($H$2="Marked",1,"")))/((OFFSET(Data!$A$1,0,MATCH(H$6,Data!$1:$1,0)-1,1000,1)=IF(H$7="","Yes",H$7))*(Data!$D$1:'Data'!$D$818&lt;=IF($H$2="Marked",1,"")))*ROW(Data!$C$1:$C$818),ROW(H11)-ROW(H$7)),1)),"")</f>
        <v>AXS TV</v>
      </c>
      <c r="I11" s="38" t="str">
        <f ca="1">IF(J11="","",IF(INDEX(Data!$CA:$CA,MATCH(J11,Data!$A:$A,0),1)=0,"",INDEX(Data!$CA:$CA,MATCH(J11,Data!$A:$A,0),1)))</f>
        <v/>
      </c>
      <c r="J11" s="38" t="str" cm="1">
        <f t="array" aca="1" ref="J11" ca="1">IFERROR(_xlfn.SINGLE(INDEX(Data!$A$1:$A$818,_xlfn.AGGREGATE(15,6,((OFFSET(Data!$A$1,0,MATCH(J$6,Data!$1:$1,0)-1,1000,1)=IF(J$7="","Yes",J$7))*(Data!$D$1:'Data'!$D$818&lt;=IF($H$2="Marked",1,"")))/((OFFSET(Data!$A$1,0,MATCH(J$6,Data!$1:$1,0)-1,1000,1)=IF(J$7="","Yes",J$7))*(Data!$D$1:'Data'!$D$818&lt;=IF($H$2="Marked",1,"")))*ROW(Data!$C$1:$C$818),ROW(J11)-ROW(J$7)),1)),"")</f>
        <v>AccuWeather</v>
      </c>
      <c r="K11" s="38">
        <f ca="1">IF(L11="","",IF(INDEX(Data!$CA:$CA,MATCH(L11,Data!$A:$A,0),1)=0,"",INDEX(Data!$CA:$CA,MATCH(L11,Data!$A:$A,0),1)))</f>
        <v>2</v>
      </c>
      <c r="L11" s="38" t="str" cm="1">
        <f t="array" aca="1" ref="L11" ca="1">IFERROR(_xlfn.SINGLE(INDEX(Data!$A$1:$A$818,_xlfn.AGGREGATE(15,6,((OFFSET(Data!$A$1,0,MATCH(L$6,Data!$1:$1,0)-1,1000,1)=IF(L$7="","Yes",L$7))*(Data!$D$1:'Data'!$D$818&lt;=IF($H$2="Marked",1,"")))/((OFFSET(Data!$A$1,0,MATCH(L$6,Data!$1:$1,0)-1,1000,1)=IF(L$7="","Yes",L$7))*(Data!$D$1:'Data'!$D$818&lt;=IF($H$2="Marked",1,"")))*ROW(Data!$C$1:$C$818),ROW(L11)-ROW(L$7)),1)),"")</f>
        <v>ACC Network</v>
      </c>
      <c r="M11" s="38">
        <f ca="1">IF(N11="","",IF(INDEX(Data!$CA:$CA,MATCH(N11,Data!$A:$A,0),1)=0,"",INDEX(Data!$CA:$CA,MATCH(N11,Data!$A:$A,0),1)))</f>
        <v>2</v>
      </c>
      <c r="N11" s="38" t="str" cm="1">
        <f t="array" aca="1" ref="N11" ca="1">IFERROR(_xlfn.SINGLE(INDEX(Data!$A$1:$A$818,_xlfn.AGGREGATE(15,6,((OFFSET(Data!$A$1,0,MATCH(N$6,Data!$1:$1,0)-1,1000,1)=IF(N$7="","Yes",N$7))*(Data!$D$1:'Data'!$D$818&lt;=IF($H$2="Marked",1,"")))/((OFFSET(Data!$A$1,0,MATCH(N$6,Data!$1:$1,0)-1,1000,1)=IF(N$7="","Yes",N$7))*(Data!$D$1:'Data'!$D$818&lt;=IF($H$2="Marked",1,"")))*ROW(Data!$C$1:$C$818),ROW(N11)-ROW(N$7)),1)),"")</f>
        <v>ACC Network</v>
      </c>
      <c r="O11" s="38">
        <f ca="1">IF(P11="","",IF(INDEX(Data!$CA:$CA,MATCH(P11,Data!$A:$A,0),1)=0,"",INDEX(Data!$CA:$CA,MATCH(P11,Data!$A:$A,0),1)))</f>
        <v>1</v>
      </c>
      <c r="P11" s="38" t="str" cm="1">
        <f t="array" aca="1" ref="P11" ca="1">IFERROR(_xlfn.SINGLE(INDEX(Data!$A$1:$A$818,_xlfn.AGGREGATE(15,6,((OFFSET(Data!$A$1,0,MATCH(P$6,Data!$1:$1,0)-1,1000,1)=IF(P$7="","Yes",P$7))*(Data!$D$1:'Data'!$D$818&lt;=IF($H$2="Marked",1,"")))/((OFFSET(Data!$A$1,0,MATCH(P$6,Data!$1:$1,0)-1,1000,1)=IF(P$7="","Yes",P$7))*(Data!$D$1:'Data'!$D$818&lt;=IF($H$2="Marked",1,"")))*ROW(Data!$C$1:$C$818),ROW(P11)-ROW(P$7)),1)),"")</f>
        <v>ABC</v>
      </c>
      <c r="Q11" s="38" t="str">
        <f ca="1">IF(R11="","",IF(INDEX(Data!$CA:$CA,MATCH(R11,Data!$A:$A,0),1)=0,"",INDEX(Data!$CA:$CA,MATCH(R11,Data!$A:$A,0),1)))</f>
        <v/>
      </c>
      <c r="R11" s="38" t="str" cm="1">
        <f t="array" aca="1" ref="R11" ca="1">IFERROR(_xlfn.SINGLE(INDEX(Data!$A$1:$A$818,_xlfn.AGGREGATE(15,6,((OFFSET(Data!$A$1,0,MATCH(R$6,Data!$1:$1,0)-1,1000,1)=IF(R$7="","Yes",R$7))*(Data!$D$1:'Data'!$D$818&lt;=IF($H$2="Marked",1,"")))/((OFFSET(Data!$A$1,0,MATCH(R$6,Data!$1:$1,0)-1,1000,1)=IF(R$7="","Yes",R$7))*(Data!$D$1:'Data'!$D$818&lt;=IF($H$2="Marked",1,"")))*ROW(Data!$C$1:$C$818),ROW(R11)-ROW(R$7)),1)),"")</f>
        <v>ABC News Live</v>
      </c>
      <c r="S11" s="38" t="str">
        <f ca="1">IF(T11="","",IF(INDEX(Data!$CA:$CA,MATCH(T11,Data!$A:$A,0),1)=0,"",INDEX(Data!$CA:$CA,MATCH(T11,Data!$A:$A,0),1)))</f>
        <v/>
      </c>
      <c r="T11" s="38" t="str" cm="1">
        <f t="array" aca="1" ref="T11" ca="1">IFERROR(_xlfn.SINGLE(INDEX(Data!$A$1:$A$818,_xlfn.AGGREGATE(15,6,((OFFSET(Data!$A$1,0,MATCH(T$6,Data!$1:$1,0)-1,1000,1)=IF(T$7="","Yes",T$7))*(Data!$D$1:'Data'!$D$818&lt;=IF($H$2="Marked",1,"")))/((OFFSET(Data!$A$1,0,MATCH(T$6,Data!$1:$1,0)-1,1000,1)=IF(T$7="","Yes",T$7))*(Data!$D$1:'Data'!$D$818&lt;=IF($H$2="Marked",1,"")))*ROW(Data!$C$1:$C$818),ROW(T11)-ROW(T$7)),1)),"")</f>
        <v>ABC Localish</v>
      </c>
      <c r="U11" s="38" t="str">
        <f ca="1">IF(V11="","",IF(INDEX(Data!$CA:$CA,MATCH(V11,Data!$A:$A,0),1)=0,"",INDEX(Data!$CA:$CA,MATCH(V11,Data!$A:$A,0),1)))</f>
        <v/>
      </c>
      <c r="V11" s="38" t="str" cm="1">
        <f t="array" aca="1" ref="V11" ca="1">IFERROR(_xlfn.SINGLE(INDEX(Data!$A$1:$A$818,_xlfn.AGGREGATE(15,6,((OFFSET(Data!$A$1,0,MATCH(V$6,Data!$1:$1,0)-1,1000,1)=IF(V$7="","Yes",V$7))*(Data!$D$1:'Data'!$D$818&lt;=IF($H$2="Marked",1,"")))/((OFFSET(Data!$A$1,0,MATCH(V$6,Data!$1:$1,0)-1,1000,1)=IF(V$7="","Yes",V$7))*(Data!$D$1:'Data'!$D$818&lt;=IF($H$2="Marked",1,"")))*ROW(Data!$C$1:$C$818),ROW(V11)-ROW(V$7)),1)),"")</f>
        <v>ABC News Live</v>
      </c>
      <c r="W11" s="38" t="str">
        <f ca="1">IF(X11="","",IF(INDEX(Data!$CA:$CA,MATCH(X11,Data!$A:$A,0),1)=0,"",INDEX(Data!$CA:$CA,MATCH(X11,Data!$A:$A,0),1)))</f>
        <v/>
      </c>
      <c r="X11" s="38" t="str" cm="1">
        <f t="array" aca="1" ref="X11" ca="1">IFERROR(_xlfn.SINGLE(INDEX(Data!$A$1:$A$818,_xlfn.AGGREGATE(15,6,((OFFSET(Data!$A$1,0,MATCH(X$6,Data!$1:$1,0)-1,1000,1)=IF(X$7="","Yes",X$7))*(Data!$D$1:'Data'!$D$818&lt;=IF($H$2="Marked",1,"")))/((OFFSET(Data!$A$1,0,MATCH(X$6,Data!$1:$1,0)-1,1000,1)=IF(X$7="","Yes",X$7))*(Data!$D$1:'Data'!$D$818&lt;=IF($H$2="Marked",1,"")))*ROW(Data!$C$1:$C$818),ROW(X11)-ROW(X$7)),1)),"")</f>
        <v>Allied Esports</v>
      </c>
      <c r="Y11" s="38" t="str">
        <f ca="1">IF(Z11="","",IF(INDEX(Data!$CA:$CA,MATCH(Z11,Data!$A:$A,0),1)=0,"",INDEX(Data!$CA:$CA,MATCH(Z11,Data!$A:$A,0),1)))</f>
        <v/>
      </c>
      <c r="Z11" s="38" t="str" cm="1">
        <f t="array" aca="1" ref="Z11" ca="1">IFERROR(_xlfn.SINGLE(INDEX(Data!$A$1:$A$818,_xlfn.AGGREGATE(15,6,((OFFSET(Data!$A$1,0,MATCH(Z$6,Data!$1:$1,0)-1,1000,1)=IF(Z$7="","Yes",Z$7))*(Data!$D$1:'Data'!$D$818&lt;=IF($H$2="Marked",1,"")))/((OFFSET(Data!$A$1,0,MATCH(Z$6,Data!$1:$1,0)-1,1000,1)=IF(Z$7="","Yes",Z$7))*(Data!$D$1:'Data'!$D$818&lt;=IF($H$2="Marked",1,"")))*ROW(Data!$C$1:$C$818),ROW(Z11)-ROW(Z$7)),1)),"")</f>
        <v>Circle</v>
      </c>
      <c r="AA11" s="38">
        <f ca="1">IF(AB11="","",IF(INDEX(Data!$CA:$CA,MATCH(AB11,Data!$A:$A,0),1)=0,"",INDEX(Data!$CA:$CA,MATCH(AB11,Data!$A:$A,0),1)))</f>
        <v>2</v>
      </c>
      <c r="AB11" s="38" t="str" cm="1">
        <f t="array" aca="1" ref="AB11" ca="1">IFERROR(_xlfn.SINGLE(INDEX(Data!$A$1:$A$818,_xlfn.AGGREGATE(15,6,((OFFSET(Data!$A$1,0,MATCH(AB$6,Data!$1:$1,0)-1,1000,1)=IF(AB$7="","Yes",AB$7))*(Data!$D$1:'Data'!$D$818&lt;=IF($H$2="Marked",1,"")))/((OFFSET(Data!$A$1,0,MATCH(AB$6,Data!$1:$1,0)-1,1000,1)=IF(AB$7="","Yes",AB$7))*(Data!$D$1:'Data'!$D$818&lt;=IF($H$2="Marked",1,"")))*ROW(Data!$C$1:$C$818),ROW(AB11)-ROW(AB$7)),1)),"")</f>
        <v>A&amp;E</v>
      </c>
      <c r="AC11" s="38">
        <f ca="1">IF(AD11="","",IF(INDEX(Data!$CA:$CA,MATCH(AD11,Data!$A:$A,0),1)=0,"",INDEX(Data!$CA:$CA,MATCH(AD11,Data!$A:$A,0),1)))</f>
        <v>1</v>
      </c>
      <c r="AD11" s="38" t="str" cm="1">
        <f t="array" aca="1" ref="AD11" ca="1">IFERROR(_xlfn.SINGLE(INDEX(Data!$A$1:$A$818,_xlfn.AGGREGATE(15,6,((OFFSET(Data!$A$1,0,MATCH(AD$6,Data!$1:$1,0)-1,1000,1)=IF(AD$7="","Yes",AD$7))*(Data!$D$1:'Data'!$D$818&lt;=IF($H$2="Marked",1,"")))/((OFFSET(Data!$A$1,0,MATCH(AD$6,Data!$1:$1,0)-1,1000,1)=IF(AD$7="","Yes",AD$7))*(Data!$D$1:'Data'!$D$818&lt;=IF($H$2="Marked",1,"")))*ROW(Data!$C$1:$C$818),ROW(AD11)-ROW(AD$7)),1)),"")</f>
        <v>ABC</v>
      </c>
      <c r="AE11" s="38" t="str">
        <f ca="1">IF(AF11="","",IF(INDEX(Data!$CA:$CA,MATCH(AF11,Data!$A:$A,0),1)=0,"",INDEX(Data!$CA:$CA,MATCH(AF11,Data!$A:$A,0),1)))</f>
        <v/>
      </c>
      <c r="AF11" s="38" t="str" cm="1">
        <f t="array" aca="1" ref="AF11" ca="1">IFERROR(_xlfn.SINGLE(INDEX(Data!$A$1:$A$818,_xlfn.AGGREGATE(15,6,((OFFSET(Data!$A$1,0,MATCH(AF$6,Data!$1:$1,0)-1,1000,1)=IF(AF$7="","Yes",AF$7))*(Data!$D$1:'Data'!$D$818&lt;=IF($H$2="Marked",1,"")))/((OFFSET(Data!$A$1,0,MATCH(AF$6,Data!$1:$1,0)-1,1000,1)=IF(AF$7="","Yes",AF$7))*(Data!$D$1:'Data'!$D$818&lt;=IF($H$2="Marked",1,"")))*ROW(Data!$C$1:$C$818),ROW(AF11)-ROW(AF$7)),1)),"")</f>
        <v>ABC News Live</v>
      </c>
      <c r="AG11" s="38" t="str">
        <f ca="1">IF(AH11="","",IF(INDEX(Data!$CA:$CA,MATCH(AH11,Data!$A:$A,0),1)=0,"",INDEX(Data!$CA:$CA,MATCH(AH11,Data!$A:$A,0),1)))</f>
        <v/>
      </c>
      <c r="AH11" s="38" t="str" cm="1">
        <f t="array" aca="1" ref="AH11" ca="1">IFERROR(_xlfn.SINGLE(INDEX(Data!$A$1:$A$818,_xlfn.AGGREGATE(15,6,((OFFSET(Data!$A$1,0,MATCH(AH$6,Data!$1:$1,0)-1,1000,1)=IF(AH$7="","Yes",AH$7))*(Data!$D$1:'Data'!$D$818&lt;=IF($H$2="Marked",1,"")))/((OFFSET(Data!$A$1,0,MATCH(AH$6,Data!$1:$1,0)-1,1000,1)=IF(AH$7="","Yes",AH$7))*(Data!$D$1:'Data'!$D$818&lt;=IF($H$2="Marked",1,"")))*ROW(Data!$C$1:$C$818),ROW(AH11)-ROW(AH$7)),1)),"")</f>
        <v>Aspire</v>
      </c>
      <c r="AI11" s="38" t="str">
        <f ca="1">IF(AJ11="","",IF(INDEX(Data!$CA:$CA,MATCH(AJ11,Data!$A:$A,0),1)=0,"",INDEX(Data!$CA:$CA,MATCH(AJ11,Data!$A:$A,0),1)))</f>
        <v/>
      </c>
      <c r="AJ11" s="38" t="str" cm="1">
        <f t="array" aca="1" ref="AJ11" ca="1">IFERROR(_xlfn.SINGLE(INDEX(Data!$A$1:$A$818,_xlfn.AGGREGATE(15,6,((OFFSET(Data!$A$1,0,MATCH(AJ$6,Data!$1:$1,0)-1,1000,1)=IF(AJ$7="","Yes",AJ$7))*(Data!$D$1:'Data'!$D$818&lt;=IF($H$2="Marked",1,"")))/((OFFSET(Data!$A$1,0,MATCH(AJ$6,Data!$1:$1,0)-1,1000,1)=IF(AJ$7="","Yes",AJ$7))*(Data!$D$1:'Data'!$D$818&lt;=IF($H$2="Marked",1,"")))*ROW(Data!$C$1:$C$818),ROW(AJ11)-ROW(AJ$7)),1)),"")</f>
        <v>A3 Series</v>
      </c>
      <c r="AK11" s="38" t="str">
        <f ca="1">IF(AL11="","",IF(INDEX(Data!$CA:$CA,MATCH(AL11,Data!$A:$A,0),1)=0,"",INDEX(Data!$CA:$CA,MATCH(AL11,Data!$A:$A,0),1)))</f>
        <v/>
      </c>
      <c r="AL11" s="38" t="str" cm="1">
        <f t="array" aca="1" ref="AL11" ca="1">IFERROR(_xlfn.SINGLE(INDEX(Data!$A$1:$A$818,_xlfn.AGGREGATE(15,6,((OFFSET(Data!$A$1,0,MATCH(AL$6,Data!$1:$1,0)-1,1000,1)=IF(AL$7="","Yes",AL$7))*(Data!$D$1:'Data'!$D$818&lt;=IF($H$2="Marked",1,"")))/((OFFSET(Data!$A$1,0,MATCH(AL$6,Data!$1:$1,0)-1,1000,1)=IF(AL$7="","Yes",AL$7))*(Data!$D$1:'Data'!$D$818&lt;=IF($H$2="Marked",1,"")))*ROW(Data!$C$1:$C$818),ROW(AL11)-ROW(AL$7)),1)),"")</f>
        <v/>
      </c>
      <c r="AM11" s="38" t="str">
        <f ca="1">IF(AN11="","",IF(INDEX(Data!$CA:$CA,MATCH(AN11,Data!$A:$A,0),1)=0,"",INDEX(Data!$CA:$CA,MATCH(AN11,Data!$A:$A,0),1)))</f>
        <v/>
      </c>
      <c r="AN11" s="38" t="str" cm="1">
        <f t="array" aca="1" ref="AN11" ca="1">IFERROR(_xlfn.SINGLE(INDEX(Data!$A$1:$A$818,_xlfn.AGGREGATE(15,6,((OFFSET(Data!$A$1,0,MATCH(AN$6,Data!$1:$1,0)-1,1000,1)=IF(AN$7="","Yes",AN$7))*(Data!$D$1:'Data'!$D$818&lt;=IF($H$2="Marked",1,"")))/((OFFSET(Data!$A$1,0,MATCH(AN$6,Data!$1:$1,0)-1,1000,1)=IF(AN$7="","Yes",AN$7))*(Data!$D$1:'Data'!$D$818&lt;=IF($H$2="Marked",1,"")))*ROW(Data!$C$1:$C$818),ROW(AN11)-ROW(AN$7)),1)),"")</f>
        <v/>
      </c>
      <c r="AO11" s="38" t="str">
        <f ca="1">IF(AP11="","",IF(INDEX(Data!$CA:$CA,MATCH(AP11,Data!$A:$A,0),1)=0,"",INDEX(Data!$CA:$CA,MATCH(AP11,Data!$A:$A,0),1)))</f>
        <v/>
      </c>
      <c r="AP11" s="38" t="str" cm="1">
        <f t="array" aca="1" ref="AP11" ca="1">IFERROR(_xlfn.SINGLE(INDEX(Data!$A$1:$A$818,_xlfn.AGGREGATE(15,6,((OFFSET(Data!$A$1,0,MATCH(AP$6,Data!$1:$1,0)-1,1000,1)=IF(AP$7="","Yes",AP$7))*(Data!$D$1:'Data'!$D$818&lt;=IF($H$2="Marked",1,"")))/((OFFSET(Data!$A$1,0,MATCH(AP$6,Data!$1:$1,0)-1,1000,1)=IF(AP$7="","Yes",AP$7))*(Data!$D$1:'Data'!$D$818&lt;=IF($H$2="Marked",1,"")))*ROW(Data!$C$1:$C$818),ROW(AP11)-ROW(AP$7)),1)),"")</f>
        <v/>
      </c>
      <c r="AQ11" s="38" t="str">
        <f ca="1">IF(AR11="","",IF(INDEX(Data!$CA:$CA,MATCH(AR11,Data!$A:$A,0),1)=0,"",INDEX(Data!$CA:$CA,MATCH(AR11,Data!$A:$A,0),1)))</f>
        <v/>
      </c>
      <c r="AR11" s="38" t="str" cm="1">
        <f t="array" aca="1" ref="AR11" ca="1">IFERROR(_xlfn.SINGLE(INDEX(Data!$A$1:$A$818,_xlfn.AGGREGATE(15,6,((OFFSET(Data!$A$1,0,MATCH(AR$6,Data!$1:$1,0)-1,1000,1)=IF(AR$7="","Yes",AR$7))*(Data!$D$1:'Data'!$D$818&lt;=IF($H$2="Marked",1,"")))/((OFFSET(Data!$A$1,0,MATCH(AR$6,Data!$1:$1,0)-1,1000,1)=IF(AR$7="","Yes",AR$7))*(Data!$D$1:'Data'!$D$818&lt;=IF($H$2="Marked",1,"")))*ROW(Data!$C$1:$C$818),ROW(AR11)-ROW(AR$7)),1)),"")</f>
        <v/>
      </c>
      <c r="AS11" s="38">
        <f ca="1">IF(AT11="","",IF(INDEX(Data!$CA:$CA,MATCH(AT11,Data!$A:$A,0),1)=0,"",INDEX(Data!$CA:$CA,MATCH(AT11,Data!$A:$A,0),1)))</f>
        <v>2</v>
      </c>
      <c r="AT11" s="38" t="str" cm="1">
        <f t="array" aca="1" ref="AT11" ca="1">IFERROR(_xlfn.SINGLE(INDEX(Data!$A$1:$A$818,_xlfn.AGGREGATE(15,6,((OFFSET(Data!$A$1,0,MATCH(AT$6,Data!$1:$1,0)-1,1000,1)=IF(AT$7="","Yes",AT$7))*(Data!$D$1:'Data'!$D$818&lt;=IF($H$2="Marked",1,"")))/((OFFSET(Data!$A$1,0,MATCH(AT$6,Data!$1:$1,0)-1,1000,1)=IF(AT$7="","Yes",AT$7))*(Data!$D$1:'Data'!$D$818&lt;=IF($H$2="Marked",1,"")))*ROW(Data!$C$1:$C$818),ROW(AT11)-ROW(AT$7)),1)),"")</f>
        <v>Animal Planet</v>
      </c>
    </row>
    <row r="12" spans="1:46" ht="24" x14ac:dyDescent="0.35">
      <c r="A12" s="38" t="str">
        <f ca="1">IF(B12="","",IF(INDEX(Data!$CA:$CA,MATCH(B12,Data!$A:$A,0),1)=0,"",INDEX(Data!$CA:$CA,MATCH(B12,Data!$A:$A,0),1)))</f>
        <v/>
      </c>
      <c r="B12" s="38" t="str" cm="1">
        <f t="array" aca="1" ref="B12" ca="1">IFERROR(_xlfn.SINGLE(INDEX(Data!$A$1:$A$818,_xlfn.AGGREGATE(15,6,((OFFSET(Data!$A$1,0,MATCH(B$6,Data!$1:$1,0)-1,1000,1)=IF(B$7="","Yes",B$7))*(Data!$D$1:'Data'!$D$818&lt;=IF($H$2="Marked",1,"")))/((OFFSET(Data!$A$1,0,MATCH(B$6,Data!$1:$1,0)-1,1000,1)=IF(B$7="","Yes",B$7))*(Data!$D$1:'Data'!$D$818&lt;=IF($H$2="Marked",1,"")))*ROW(Data!$C$1:$C$818),ROW(B12)-ROW(B$7)),1)),"")</f>
        <v>American Heroes</v>
      </c>
      <c r="C12" s="38" t="str">
        <f ca="1">IF(D12="","",IF(INDEX(Data!$CA:$CA,MATCH(D12,Data!$A:$A,0),1)=0,"",INDEX(Data!$CA:$CA,MATCH(D12,Data!$A:$A,0),1)))</f>
        <v/>
      </c>
      <c r="D12" s="38" t="str" cm="1">
        <f t="array" aca="1" ref="D12" ca="1">IFERROR(_xlfn.SINGLE(INDEX(Data!$A$1:$A$818,_xlfn.AGGREGATE(15,6,((OFFSET(Data!$A$1,0,MATCH(D$6,Data!$1:$1,0)-1,1000,1)=IF(D$7="","Yes",D$7))*(Data!$D$1:'Data'!$D$818&lt;=IF($H$2="Marked",1,"")))/((OFFSET(Data!$A$1,0,MATCH(D$6,Data!$1:$1,0)-1,1000,1)=IF(D$7="","Yes",D$7))*(Data!$D$1:'Data'!$D$818&lt;=IF($H$2="Marked",1,"")))*ROW(Data!$C$1:$C$818),ROW(D12)-ROW(D$7)),1)),"")</f>
        <v>BBC America</v>
      </c>
      <c r="E12" s="38" t="str">
        <f ca="1">IF(F12="","",IF(INDEX(Data!$CA:$CA,MATCH(F12,Data!$A:$A,0),1)=0,"",INDEX(Data!$CA:$CA,MATCH(F12,Data!$A:$A,0),1)))</f>
        <v/>
      </c>
      <c r="F12" s="38" t="str" cm="1">
        <f t="array" aca="1" ref="F12" ca="1">IFERROR(_xlfn.SINGLE(INDEX(Data!$A$1:$A$818,_xlfn.AGGREGATE(15,6,((OFFSET(Data!$A$1,0,MATCH(F$6,Data!$1:$1,0)-1,1000,1)=IF(F$7="","Yes",F$7))*(Data!$D$1:'Data'!$D$818&lt;=IF($H$2="Marked",1,"")))/((OFFSET(Data!$A$1,0,MATCH(F$6,Data!$1:$1,0)-1,1000,1)=IF(F$7="","Yes",F$7))*(Data!$D$1:'Data'!$D$818&lt;=IF($H$2="Marked",1,"")))*ROW(Data!$C$1:$C$818),ROW(F12)-ROW(F$7)),1)),"")</f>
        <v>BBC America</v>
      </c>
      <c r="G12" s="38" t="str">
        <f ca="1">IF(H12="","",IF(INDEX(Data!$CA:$CA,MATCH(H12,Data!$A:$A,0),1)=0,"",INDEX(Data!$CA:$CA,MATCH(H12,Data!$A:$A,0),1)))</f>
        <v/>
      </c>
      <c r="H12" s="38" t="str" cm="1">
        <f t="array" aca="1" ref="H12" ca="1">IFERROR(_xlfn.SINGLE(INDEX(Data!$A$1:$A$818,_xlfn.AGGREGATE(15,6,((OFFSET(Data!$A$1,0,MATCH(H$6,Data!$1:$1,0)-1,1000,1)=IF(H$7="","Yes",H$7))*(Data!$D$1:'Data'!$D$818&lt;=IF($H$2="Marked",1,"")))/((OFFSET(Data!$A$1,0,MATCH(H$6,Data!$1:$1,0)-1,1000,1)=IF(H$7="","Yes",H$7))*(Data!$D$1:'Data'!$D$818&lt;=IF($H$2="Marked",1,"")))*ROW(Data!$C$1:$C$818),ROW(H12)-ROW(H$7)),1)),"")</f>
        <v>BBC America</v>
      </c>
      <c r="I12" s="38" t="str">
        <f ca="1">IF(J12="","",IF(INDEX(Data!$CA:$CA,MATCH(J12,Data!$A:$A,0),1)=0,"",INDEX(Data!$CA:$CA,MATCH(J12,Data!$A:$A,0),1)))</f>
        <v/>
      </c>
      <c r="J12" s="38" t="str" cm="1">
        <f t="array" aca="1" ref="J12" ca="1">IFERROR(_xlfn.SINGLE(INDEX(Data!$A$1:$A$818,_xlfn.AGGREGATE(15,6,((OFFSET(Data!$A$1,0,MATCH(J$6,Data!$1:$1,0)-1,1000,1)=IF(J$7="","Yes",J$7))*(Data!$D$1:'Data'!$D$818&lt;=IF($H$2="Marked",1,"")))/((OFFSET(Data!$A$1,0,MATCH(J$6,Data!$1:$1,0)-1,1000,1)=IF(J$7="","Yes",J$7))*(Data!$D$1:'Data'!$D$818&lt;=IF($H$2="Marked",1,"")))*ROW(Data!$C$1:$C$818),ROW(J12)-ROW(J$7)),1)),"")</f>
        <v>AMC</v>
      </c>
      <c r="K12" s="38" t="str">
        <f ca="1">IF(L12="","",IF(INDEX(Data!$CA:$CA,MATCH(L12,Data!$A:$A,0),1)=0,"",INDEX(Data!$CA:$CA,MATCH(L12,Data!$A:$A,0),1)))</f>
        <v/>
      </c>
      <c r="L12" s="38" t="str" cm="1">
        <f t="array" aca="1" ref="L12" ca="1">IFERROR(_xlfn.SINGLE(INDEX(Data!$A$1:$A$818,_xlfn.AGGREGATE(15,6,((OFFSET(Data!$A$1,0,MATCH(L$6,Data!$1:$1,0)-1,1000,1)=IF(L$7="","Yes",L$7))*(Data!$D$1:'Data'!$D$818&lt;=IF($H$2="Marked",1,"")))/((OFFSET(Data!$A$1,0,MATCH(L$6,Data!$1:$1,0)-1,1000,1)=IF(L$7="","Yes",L$7))*(Data!$D$1:'Data'!$D$818&lt;=IF($H$2="Marked",1,"")))*ROW(Data!$C$1:$C$818),ROW(L12)-ROW(L$7)),1)),"")</f>
        <v>AccuWeather</v>
      </c>
      <c r="M12" s="38" t="str">
        <f ca="1">IF(N12="","",IF(INDEX(Data!$CA:$CA,MATCH(N12,Data!$A:$A,0),1)=0,"",INDEX(Data!$CA:$CA,MATCH(N12,Data!$A:$A,0),1)))</f>
        <v/>
      </c>
      <c r="N12" s="38" t="str" cm="1">
        <f t="array" aca="1" ref="N12" ca="1">IFERROR(_xlfn.SINGLE(INDEX(Data!$A$1:$A$818,_xlfn.AGGREGATE(15,6,((OFFSET(Data!$A$1,0,MATCH(N$6,Data!$1:$1,0)-1,1000,1)=IF(N$7="","Yes",N$7))*(Data!$D$1:'Data'!$D$818&lt;=IF($H$2="Marked",1,"")))/((OFFSET(Data!$A$1,0,MATCH(N$6,Data!$1:$1,0)-1,1000,1)=IF(N$7="","Yes",N$7))*(Data!$D$1:'Data'!$D$818&lt;=IF($H$2="Marked",1,"")))*ROW(Data!$C$1:$C$818),ROW(N12)-ROW(N$7)),1)),"")</f>
        <v>AccuWeather</v>
      </c>
      <c r="O12" s="38">
        <f ca="1">IF(P12="","",IF(INDEX(Data!$CA:$CA,MATCH(P12,Data!$A:$A,0),1)=0,"",INDEX(Data!$CA:$CA,MATCH(P12,Data!$A:$A,0),1)))</f>
        <v>2</v>
      </c>
      <c r="P12" s="38" t="str" cm="1">
        <f t="array" aca="1" ref="P12" ca="1">IFERROR(_xlfn.SINGLE(INDEX(Data!$A$1:$A$818,_xlfn.AGGREGATE(15,6,((OFFSET(Data!$A$1,0,MATCH(P$6,Data!$1:$1,0)-1,1000,1)=IF(P$7="","Yes",P$7))*(Data!$D$1:'Data'!$D$818&lt;=IF($H$2="Marked",1,"")))/((OFFSET(Data!$A$1,0,MATCH(P$6,Data!$1:$1,0)-1,1000,1)=IF(P$7="","Yes",P$7))*(Data!$D$1:'Data'!$D$818&lt;=IF($H$2="Marked",1,"")))*ROW(Data!$C$1:$C$818),ROW(P12)-ROW(P$7)),1)),"")</f>
        <v>ACC Network</v>
      </c>
      <c r="Q12" s="38">
        <f ca="1">IF(R12="","",IF(INDEX(Data!$CA:$CA,MATCH(R12,Data!$A:$A,0),1)=0,"",INDEX(Data!$CA:$CA,MATCH(R12,Data!$A:$A,0),1)))</f>
        <v>2</v>
      </c>
      <c r="R12" s="38" t="str" cm="1">
        <f t="array" aca="1" ref="R12" ca="1">IFERROR(_xlfn.SINGLE(INDEX(Data!$A$1:$A$818,_xlfn.AGGREGATE(15,6,((OFFSET(Data!$A$1,0,MATCH(R$6,Data!$1:$1,0)-1,1000,1)=IF(R$7="","Yes",R$7))*(Data!$D$1:'Data'!$D$818&lt;=IF($H$2="Marked",1,"")))/((OFFSET(Data!$A$1,0,MATCH(R$6,Data!$1:$1,0)-1,1000,1)=IF(R$7="","Yes",R$7))*(Data!$D$1:'Data'!$D$818&lt;=IF($H$2="Marked",1,"")))*ROW(Data!$C$1:$C$818),ROW(R12)-ROW(R$7)),1)),"")</f>
        <v>ACC Network</v>
      </c>
      <c r="S12" s="38" t="str">
        <f ca="1">IF(T12="","",IF(INDEX(Data!$CA:$CA,MATCH(T12,Data!$A:$A,0),1)=0,"",INDEX(Data!$CA:$CA,MATCH(T12,Data!$A:$A,0),1)))</f>
        <v/>
      </c>
      <c r="T12" s="38" t="str" cm="1">
        <f t="array" aca="1" ref="T12" ca="1">IFERROR(_xlfn.SINGLE(INDEX(Data!$A$1:$A$818,_xlfn.AGGREGATE(15,6,((OFFSET(Data!$A$1,0,MATCH(T$6,Data!$1:$1,0)-1,1000,1)=IF(T$7="","Yes",T$7))*(Data!$D$1:'Data'!$D$818&lt;=IF($H$2="Marked",1,"")))/((OFFSET(Data!$A$1,0,MATCH(T$6,Data!$1:$1,0)-1,1000,1)=IF(T$7="","Yes",T$7))*(Data!$D$1:'Data'!$D$818&lt;=IF($H$2="Marked",1,"")))*ROW(Data!$C$1:$C$818),ROW(T12)-ROW(T$7)),1)),"")</f>
        <v>ABC News Live</v>
      </c>
      <c r="U12" s="38">
        <f ca="1">IF(V12="","",IF(INDEX(Data!$CA:$CA,MATCH(V12,Data!$A:$A,0),1)=0,"",INDEX(Data!$CA:$CA,MATCH(V12,Data!$A:$A,0),1)))</f>
        <v>2</v>
      </c>
      <c r="V12" s="38" t="str" cm="1">
        <f t="array" aca="1" ref="V12" ca="1">IFERROR(_xlfn.SINGLE(INDEX(Data!$A$1:$A$818,_xlfn.AGGREGATE(15,6,((OFFSET(Data!$A$1,0,MATCH(V$6,Data!$1:$1,0)-1,1000,1)=IF(V$7="","Yes",V$7))*(Data!$D$1:'Data'!$D$818&lt;=IF($H$2="Marked",1,"")))/((OFFSET(Data!$A$1,0,MATCH(V$6,Data!$1:$1,0)-1,1000,1)=IF(V$7="","Yes",V$7))*(Data!$D$1:'Data'!$D$818&lt;=IF($H$2="Marked",1,"")))*ROW(Data!$C$1:$C$818),ROW(V12)-ROW(V$7)),1)),"")</f>
        <v>ACC Network</v>
      </c>
      <c r="W12" s="38" t="str">
        <f ca="1">IF(X12="","",IF(INDEX(Data!$CA:$CA,MATCH(X12,Data!$A:$A,0),1)=0,"",INDEX(Data!$CA:$CA,MATCH(X12,Data!$A:$A,0),1)))</f>
        <v/>
      </c>
      <c r="X12" s="38" t="str" cm="1">
        <f t="array" aca="1" ref="X12" ca="1">IFERROR(_xlfn.SINGLE(INDEX(Data!$A$1:$A$818,_xlfn.AGGREGATE(15,6,((OFFSET(Data!$A$1,0,MATCH(X$6,Data!$1:$1,0)-1,1000,1)=IF(X$7="","Yes",X$7))*(Data!$D$1:'Data'!$D$818&lt;=IF($H$2="Marked",1,"")))/((OFFSET(Data!$A$1,0,MATCH(X$6,Data!$1:$1,0)-1,1000,1)=IF(X$7="","Yes",X$7))*(Data!$D$1:'Data'!$D$818&lt;=IF($H$2="Marked",1,"")))*ROW(Data!$C$1:$C$818),ROW(X12)-ROW(X$7)),1)),"")</f>
        <v>Aspire</v>
      </c>
      <c r="Y12" s="38" t="str">
        <f ca="1">IF(Z12="","",IF(INDEX(Data!$CA:$CA,MATCH(Z12,Data!$A:$A,0),1)=0,"",INDEX(Data!$CA:$CA,MATCH(Z12,Data!$A:$A,0),1)))</f>
        <v/>
      </c>
      <c r="Z12" s="38" t="str" cm="1">
        <f t="array" aca="1" ref="Z12" ca="1">IFERROR(_xlfn.SINGLE(INDEX(Data!$A$1:$A$818,_xlfn.AGGREGATE(15,6,((OFFSET(Data!$A$1,0,MATCH(Z$6,Data!$1:$1,0)-1,1000,1)=IF(Z$7="","Yes",Z$7))*(Data!$D$1:'Data'!$D$818&lt;=IF($H$2="Marked",1,"")))/((OFFSET(Data!$A$1,0,MATCH(Z$6,Data!$1:$1,0)-1,1000,1)=IF(Z$7="","Yes",Z$7))*(Data!$D$1:'Data'!$D$818&lt;=IF($H$2="Marked",1,"")))*ROW(Data!$C$1:$C$818),ROW(Z12)-ROW(Z$7)),1)),"")</f>
        <v>Cowboy Way Channel</v>
      </c>
      <c r="AA12" s="38">
        <f ca="1">IF(AB12="","",IF(INDEX(Data!$CA:$CA,MATCH(AB12,Data!$A:$A,0),1)=0,"",INDEX(Data!$CA:$CA,MATCH(AB12,Data!$A:$A,0),1)))</f>
        <v>1</v>
      </c>
      <c r="AB12" s="38" t="str" cm="1">
        <f t="array" aca="1" ref="AB12" ca="1">IFERROR(_xlfn.SINGLE(INDEX(Data!$A$1:$A$818,_xlfn.AGGREGATE(15,6,((OFFSET(Data!$A$1,0,MATCH(AB$6,Data!$1:$1,0)-1,1000,1)=IF(AB$7="","Yes",AB$7))*(Data!$D$1:'Data'!$D$818&lt;=IF($H$2="Marked",1,"")))/((OFFSET(Data!$A$1,0,MATCH(AB$6,Data!$1:$1,0)-1,1000,1)=IF(AB$7="","Yes",AB$7))*(Data!$D$1:'Data'!$D$818&lt;=IF($H$2="Marked",1,"")))*ROW(Data!$C$1:$C$818),ROW(AB12)-ROW(AB$7)),1)),"")</f>
        <v>ABC</v>
      </c>
      <c r="AC12" s="38" t="str">
        <f ca="1">IF(AD12="","",IF(INDEX(Data!$CA:$CA,MATCH(AD12,Data!$A:$A,0),1)=0,"",INDEX(Data!$CA:$CA,MATCH(AD12,Data!$A:$A,0),1)))</f>
        <v/>
      </c>
      <c r="AD12" s="38" t="str" cm="1">
        <f t="array" aca="1" ref="AD12" ca="1">IFERROR(_xlfn.SINGLE(INDEX(Data!$A$1:$A$818,_xlfn.AGGREGATE(15,6,((OFFSET(Data!$A$1,0,MATCH(AD$6,Data!$1:$1,0)-1,1000,1)=IF(AD$7="","Yes",AD$7))*(Data!$D$1:'Data'!$D$818&lt;=IF($H$2="Marked",1,"")))/((OFFSET(Data!$A$1,0,MATCH(AD$6,Data!$1:$1,0)-1,1000,1)=IF(AD$7="","Yes",AD$7))*(Data!$D$1:'Data'!$D$818&lt;=IF($H$2="Marked",1,"")))*ROW(Data!$C$1:$C$818),ROW(AD12)-ROW(AD$7)),1)),"")</f>
        <v>ABC Localish</v>
      </c>
      <c r="AE12" s="38">
        <f ca="1">IF(AF12="","",IF(INDEX(Data!$CA:$CA,MATCH(AF12,Data!$A:$A,0),1)=0,"",INDEX(Data!$CA:$CA,MATCH(AF12,Data!$A:$A,0),1)))</f>
        <v>2</v>
      </c>
      <c r="AF12" s="38" t="str" cm="1">
        <f t="array" aca="1" ref="AF12" ca="1">IFERROR(_xlfn.SINGLE(INDEX(Data!$A$1:$A$818,_xlfn.AGGREGATE(15,6,((OFFSET(Data!$A$1,0,MATCH(AF$6,Data!$1:$1,0)-1,1000,1)=IF(AF$7="","Yes",AF$7))*(Data!$D$1:'Data'!$D$818&lt;=IF($H$2="Marked",1,"")))/((OFFSET(Data!$A$1,0,MATCH(AF$6,Data!$1:$1,0)-1,1000,1)=IF(AF$7="","Yes",AF$7))*(Data!$D$1:'Data'!$D$818&lt;=IF($H$2="Marked",1,"")))*ROW(Data!$C$1:$C$818),ROW(AF12)-ROW(AF$7)),1)),"")</f>
        <v>ACC Network</v>
      </c>
      <c r="AG12" s="38" t="str">
        <f ca="1">IF(AH12="","",IF(INDEX(Data!$CA:$CA,MATCH(AH12,Data!$A:$A,0),1)=0,"",INDEX(Data!$CA:$CA,MATCH(AH12,Data!$A:$A,0),1)))</f>
        <v/>
      </c>
      <c r="AH12" s="38" t="str" cm="1">
        <f t="array" aca="1" ref="AH12" ca="1">IFERROR(_xlfn.SINGLE(INDEX(Data!$A$1:$A$818,_xlfn.AGGREGATE(15,6,((OFFSET(Data!$A$1,0,MATCH(AH$6,Data!$1:$1,0)-1,1000,1)=IF(AH$7="","Yes",AH$7))*(Data!$D$1:'Data'!$D$818&lt;=IF($H$2="Marked",1,"")))/((OFFSET(Data!$A$1,0,MATCH(AH$6,Data!$1:$1,0)-1,1000,1)=IF(AH$7="","Yes",AH$7))*(Data!$D$1:'Data'!$D$818&lt;=IF($H$2="Marked",1,"")))*ROW(Data!$C$1:$C$818),ROW(AH12)-ROW(AH$7)),1)),"")</f>
        <v>Atrecine</v>
      </c>
      <c r="AI12" s="38" t="str">
        <f ca="1">IF(AJ12="","",IF(INDEX(Data!$CA:$CA,MATCH(AJ12,Data!$A:$A,0),1)=0,"",INDEX(Data!$CA:$CA,MATCH(AJ12,Data!$A:$A,0),1)))</f>
        <v/>
      </c>
      <c r="AJ12" s="38" t="str" cm="1">
        <f t="array" aca="1" ref="AJ12" ca="1">IFERROR(_xlfn.SINGLE(INDEX(Data!$A$1:$A$818,_xlfn.AGGREGATE(15,6,((OFFSET(Data!$A$1,0,MATCH(AJ$6,Data!$1:$1,0)-1,1000,1)=IF(AJ$7="","Yes",AJ$7))*(Data!$D$1:'Data'!$D$818&lt;=IF($H$2="Marked",1,"")))/((OFFSET(Data!$A$1,0,MATCH(AJ$6,Data!$1:$1,0)-1,1000,1)=IF(AJ$7="","Yes",AJ$7))*(Data!$D$1:'Data'!$D$818&lt;=IF($H$2="Marked",1,"")))*ROW(Data!$C$1:$C$818),ROW(AJ12)-ROW(AJ$7)),1)),"")</f>
        <v>AccuWeather</v>
      </c>
      <c r="AK12" s="38" t="str">
        <f ca="1">IF(AL12="","",IF(INDEX(Data!$CA:$CA,MATCH(AL12,Data!$A:$A,0),1)=0,"",INDEX(Data!$CA:$CA,MATCH(AL12,Data!$A:$A,0),1)))</f>
        <v/>
      </c>
      <c r="AL12" s="38" t="str" cm="1">
        <f t="array" aca="1" ref="AL12" ca="1">IFERROR(_xlfn.SINGLE(INDEX(Data!$A$1:$A$818,_xlfn.AGGREGATE(15,6,((OFFSET(Data!$A$1,0,MATCH(AL$6,Data!$1:$1,0)-1,1000,1)=IF(AL$7="","Yes",AL$7))*(Data!$D$1:'Data'!$D$818&lt;=IF($H$2="Marked",1,"")))/((OFFSET(Data!$A$1,0,MATCH(AL$6,Data!$1:$1,0)-1,1000,1)=IF(AL$7="","Yes",AL$7))*(Data!$D$1:'Data'!$D$818&lt;=IF($H$2="Marked",1,"")))*ROW(Data!$C$1:$C$818),ROW(AL12)-ROW(AL$7)),1)),"")</f>
        <v/>
      </c>
      <c r="AM12" s="38" t="str">
        <f ca="1">IF(AN12="","",IF(INDEX(Data!$CA:$CA,MATCH(AN12,Data!$A:$A,0),1)=0,"",INDEX(Data!$CA:$CA,MATCH(AN12,Data!$A:$A,0),1)))</f>
        <v/>
      </c>
      <c r="AN12" s="38" t="str" cm="1">
        <f t="array" aca="1" ref="AN12" ca="1">IFERROR(_xlfn.SINGLE(INDEX(Data!$A$1:$A$818,_xlfn.AGGREGATE(15,6,((OFFSET(Data!$A$1,0,MATCH(AN$6,Data!$1:$1,0)-1,1000,1)=IF(AN$7="","Yes",AN$7))*(Data!$D$1:'Data'!$D$818&lt;=IF($H$2="Marked",1,"")))/((OFFSET(Data!$A$1,0,MATCH(AN$6,Data!$1:$1,0)-1,1000,1)=IF(AN$7="","Yes",AN$7))*(Data!$D$1:'Data'!$D$818&lt;=IF($H$2="Marked",1,"")))*ROW(Data!$C$1:$C$818),ROW(AN12)-ROW(AN$7)),1)),"")</f>
        <v/>
      </c>
      <c r="AO12" s="38" t="str">
        <f ca="1">IF(AP12="","",IF(INDEX(Data!$CA:$CA,MATCH(AP12,Data!$A:$A,0),1)=0,"",INDEX(Data!$CA:$CA,MATCH(AP12,Data!$A:$A,0),1)))</f>
        <v/>
      </c>
      <c r="AP12" s="38" t="str" cm="1">
        <f t="array" aca="1" ref="AP12" ca="1">IFERROR(_xlfn.SINGLE(INDEX(Data!$A$1:$A$818,_xlfn.AGGREGATE(15,6,((OFFSET(Data!$A$1,0,MATCH(AP$6,Data!$1:$1,0)-1,1000,1)=IF(AP$7="","Yes",AP$7))*(Data!$D$1:'Data'!$D$818&lt;=IF($H$2="Marked",1,"")))/((OFFSET(Data!$A$1,0,MATCH(AP$6,Data!$1:$1,0)-1,1000,1)=IF(AP$7="","Yes",AP$7))*(Data!$D$1:'Data'!$D$818&lt;=IF($H$2="Marked",1,"")))*ROW(Data!$C$1:$C$818),ROW(AP12)-ROW(AP$7)),1)),"")</f>
        <v/>
      </c>
      <c r="AQ12" s="38" t="str">
        <f ca="1">IF(AR12="","",IF(INDEX(Data!$CA:$CA,MATCH(AR12,Data!$A:$A,0),1)=0,"",INDEX(Data!$CA:$CA,MATCH(AR12,Data!$A:$A,0),1)))</f>
        <v/>
      </c>
      <c r="AR12" s="38" t="str" cm="1">
        <f t="array" aca="1" ref="AR12" ca="1">IFERROR(_xlfn.SINGLE(INDEX(Data!$A$1:$A$818,_xlfn.AGGREGATE(15,6,((OFFSET(Data!$A$1,0,MATCH(AR$6,Data!$1:$1,0)-1,1000,1)=IF(AR$7="","Yes",AR$7))*(Data!$D$1:'Data'!$D$818&lt;=IF($H$2="Marked",1,"")))/((OFFSET(Data!$A$1,0,MATCH(AR$6,Data!$1:$1,0)-1,1000,1)=IF(AR$7="","Yes",AR$7))*(Data!$D$1:'Data'!$D$818&lt;=IF($H$2="Marked",1,"")))*ROW(Data!$C$1:$C$818),ROW(AR12)-ROW(AR$7)),1)),"")</f>
        <v/>
      </c>
      <c r="AS12" s="38" t="str">
        <f ca="1">IF(AT12="","",IF(INDEX(Data!$CA:$CA,MATCH(AT12,Data!$A:$A,0),1)=0,"",INDEX(Data!$CA:$CA,MATCH(AT12,Data!$A:$A,0),1)))</f>
        <v/>
      </c>
      <c r="AT12" s="38" t="str" cm="1">
        <f t="array" aca="1" ref="AT12" ca="1">IFERROR(_xlfn.SINGLE(INDEX(Data!$A$1:$A$818,_xlfn.AGGREGATE(15,6,((OFFSET(Data!$A$1,0,MATCH(AT$6,Data!$1:$1,0)-1,1000,1)=IF(AT$7="","Yes",AT$7))*(Data!$D$1:'Data'!$D$818&lt;=IF($H$2="Marked",1,"")))/((OFFSET(Data!$A$1,0,MATCH(AT$6,Data!$1:$1,0)-1,1000,1)=IF(AT$7="","Yes",AT$7))*(Data!$D$1:'Data'!$D$818&lt;=IF($H$2="Marked",1,"")))*ROW(Data!$C$1:$C$818),ROW(AT12)-ROW(AT$7)),1)),"")</f>
        <v>AXS TV</v>
      </c>
    </row>
    <row r="13" spans="1:46" ht="24" x14ac:dyDescent="0.35">
      <c r="A13" s="38">
        <f ca="1">IF(B13="","",IF(INDEX(Data!$CA:$CA,MATCH(B13,Data!$A:$A,0),1)=0,"",INDEX(Data!$CA:$CA,MATCH(B13,Data!$A:$A,0),1)))</f>
        <v>2</v>
      </c>
      <c r="B13" s="38" t="str" cm="1">
        <f t="array" aca="1" ref="B13" ca="1">IFERROR(_xlfn.SINGLE(INDEX(Data!$A$1:$A$818,_xlfn.AGGREGATE(15,6,((OFFSET(Data!$A$1,0,MATCH(B$6,Data!$1:$1,0)-1,1000,1)=IF(B$7="","Yes",B$7))*(Data!$D$1:'Data'!$D$818&lt;=IF($H$2="Marked",1,"")))/((OFFSET(Data!$A$1,0,MATCH(B$6,Data!$1:$1,0)-1,1000,1)=IF(B$7="","Yes",B$7))*(Data!$D$1:'Data'!$D$818&lt;=IF($H$2="Marked",1,"")))*ROW(Data!$C$1:$C$818),ROW(B13)-ROW(B$7)),1)),"")</f>
        <v>Animal Planet</v>
      </c>
      <c r="C13" s="38" t="str">
        <f ca="1">IF(D13="","",IF(INDEX(Data!$CA:$CA,MATCH(D13,Data!$A:$A,0),1)=0,"",INDEX(Data!$CA:$CA,MATCH(D13,Data!$A:$A,0),1)))</f>
        <v/>
      </c>
      <c r="D13" s="38" t="str" cm="1">
        <f t="array" aca="1" ref="D13" ca="1">IFERROR(_xlfn.SINGLE(INDEX(Data!$A$1:$A$818,_xlfn.AGGREGATE(15,6,((OFFSET(Data!$A$1,0,MATCH(D$6,Data!$1:$1,0)-1,1000,1)=IF(D$7="","Yes",D$7))*(Data!$D$1:'Data'!$D$818&lt;=IF($H$2="Marked",1,"")))/((OFFSET(Data!$A$1,0,MATCH(D$6,Data!$1:$1,0)-1,1000,1)=IF(D$7="","Yes",D$7))*(Data!$D$1:'Data'!$D$818&lt;=IF($H$2="Marked",1,"")))*ROW(Data!$C$1:$C$818),ROW(D13)-ROW(D$7)),1)),"")</f>
        <v>BET</v>
      </c>
      <c r="E13" s="38" t="str">
        <f ca="1">IF(F13="","",IF(INDEX(Data!$CA:$CA,MATCH(F13,Data!$A:$A,0),1)=0,"",INDEX(Data!$CA:$CA,MATCH(F13,Data!$A:$A,0),1)))</f>
        <v/>
      </c>
      <c r="F13" s="38" t="str" cm="1">
        <f t="array" aca="1" ref="F13" ca="1">IFERROR(_xlfn.SINGLE(INDEX(Data!$A$1:$A$818,_xlfn.AGGREGATE(15,6,((OFFSET(Data!$A$1,0,MATCH(F$6,Data!$1:$1,0)-1,1000,1)=IF(F$7="","Yes",F$7))*(Data!$D$1:'Data'!$D$818&lt;=IF($H$2="Marked",1,"")))/((OFFSET(Data!$A$1,0,MATCH(F$6,Data!$1:$1,0)-1,1000,1)=IF(F$7="","Yes",F$7))*(Data!$D$1:'Data'!$D$818&lt;=IF($H$2="Marked",1,"")))*ROW(Data!$C$1:$C$818),ROW(F13)-ROW(F$7)),1)),"")</f>
        <v>BET</v>
      </c>
      <c r="G13" s="38" t="str">
        <f ca="1">IF(H13="","",IF(INDEX(Data!$CA:$CA,MATCH(H13,Data!$A:$A,0),1)=0,"",INDEX(Data!$CA:$CA,MATCH(H13,Data!$A:$A,0),1)))</f>
        <v/>
      </c>
      <c r="H13" s="38" t="str" cm="1">
        <f t="array" aca="1" ref="H13" ca="1">IFERROR(_xlfn.SINGLE(INDEX(Data!$A$1:$A$818,_xlfn.AGGREGATE(15,6,((OFFSET(Data!$A$1,0,MATCH(H$6,Data!$1:$1,0)-1,1000,1)=IF(H$7="","Yes",H$7))*(Data!$D$1:'Data'!$D$818&lt;=IF($H$2="Marked",1,"")))/((OFFSET(Data!$A$1,0,MATCH(H$6,Data!$1:$1,0)-1,1000,1)=IF(H$7="","Yes",H$7))*(Data!$D$1:'Data'!$D$818&lt;=IF($H$2="Marked",1,"")))*ROW(Data!$C$1:$C$818),ROW(H13)-ROW(H$7)),1)),"")</f>
        <v>BET</v>
      </c>
      <c r="I13" s="38">
        <f ca="1">IF(J13="","",IF(INDEX(Data!$CA:$CA,MATCH(J13,Data!$A:$A,0),1)=0,"",INDEX(Data!$CA:$CA,MATCH(J13,Data!$A:$A,0),1)))</f>
        <v>2</v>
      </c>
      <c r="J13" s="38" t="str" cm="1">
        <f t="array" aca="1" ref="J13" ca="1">IFERROR(_xlfn.SINGLE(INDEX(Data!$A$1:$A$818,_xlfn.AGGREGATE(15,6,((OFFSET(Data!$A$1,0,MATCH(J$6,Data!$1:$1,0)-1,1000,1)=IF(J$7="","Yes",J$7))*(Data!$D$1:'Data'!$D$818&lt;=IF($H$2="Marked",1,"")))/((OFFSET(Data!$A$1,0,MATCH(J$6,Data!$1:$1,0)-1,1000,1)=IF(J$7="","Yes",J$7))*(Data!$D$1:'Data'!$D$818&lt;=IF($H$2="Marked",1,"")))*ROW(Data!$C$1:$C$818),ROW(J13)-ROW(J$7)),1)),"")</f>
        <v>Animal Planet</v>
      </c>
      <c r="K13" s="38" t="str">
        <f ca="1">IF(L13="","",IF(INDEX(Data!$CA:$CA,MATCH(L13,Data!$A:$A,0),1)=0,"",INDEX(Data!$CA:$CA,MATCH(L13,Data!$A:$A,0),1)))</f>
        <v/>
      </c>
      <c r="L13" s="38" t="str" cm="1">
        <f t="array" aca="1" ref="L13" ca="1">IFERROR(_xlfn.SINGLE(INDEX(Data!$A$1:$A$818,_xlfn.AGGREGATE(15,6,((OFFSET(Data!$A$1,0,MATCH(L$6,Data!$1:$1,0)-1,1000,1)=IF(L$7="","Yes",L$7))*(Data!$D$1:'Data'!$D$818&lt;=IF($H$2="Marked",1,"")))/((OFFSET(Data!$A$1,0,MATCH(L$6,Data!$1:$1,0)-1,1000,1)=IF(L$7="","Yes",L$7))*(Data!$D$1:'Data'!$D$818&lt;=IF($H$2="Marked",1,"")))*ROW(Data!$C$1:$C$818),ROW(L13)-ROW(L$7)),1)),"")</f>
        <v>Altitude Sports</v>
      </c>
      <c r="M13" s="38" t="str">
        <f ca="1">IF(N13="","",IF(INDEX(Data!$CA:$CA,MATCH(N13,Data!$A:$A,0),1)=0,"",INDEX(Data!$CA:$CA,MATCH(N13,Data!$A:$A,0),1)))</f>
        <v/>
      </c>
      <c r="N13" s="38" t="str" cm="1">
        <f t="array" aca="1" ref="N13" ca="1">IFERROR(_xlfn.SINGLE(INDEX(Data!$A$1:$A$818,_xlfn.AGGREGATE(15,6,((OFFSET(Data!$A$1,0,MATCH(N$6,Data!$1:$1,0)-1,1000,1)=IF(N$7="","Yes",N$7))*(Data!$D$1:'Data'!$D$818&lt;=IF($H$2="Marked",1,"")))/((OFFSET(Data!$A$1,0,MATCH(N$6,Data!$1:$1,0)-1,1000,1)=IF(N$7="","Yes",N$7))*(Data!$D$1:'Data'!$D$818&lt;=IF($H$2="Marked",1,"")))*ROW(Data!$C$1:$C$818),ROW(N13)-ROW(N$7)),1)),"")</f>
        <v>Altitude Sports</v>
      </c>
      <c r="O13" s="38" t="str">
        <f ca="1">IF(P13="","",IF(INDEX(Data!$CA:$CA,MATCH(P13,Data!$A:$A,0),1)=0,"",INDEX(Data!$CA:$CA,MATCH(P13,Data!$A:$A,0),1)))</f>
        <v/>
      </c>
      <c r="P13" s="38" t="str" cm="1">
        <f t="array" aca="1" ref="P13" ca="1">IFERROR(_xlfn.SINGLE(INDEX(Data!$A$1:$A$818,_xlfn.AGGREGATE(15,6,((OFFSET(Data!$A$1,0,MATCH(P$6,Data!$1:$1,0)-1,1000,1)=IF(P$7="","Yes",P$7))*(Data!$D$1:'Data'!$D$818&lt;=IF($H$2="Marked",1,"")))/((OFFSET(Data!$A$1,0,MATCH(P$6,Data!$1:$1,0)-1,1000,1)=IF(P$7="","Yes",P$7))*(Data!$D$1:'Data'!$D$818&lt;=IF($H$2="Marked",1,"")))*ROW(Data!$C$1:$C$818),ROW(P13)-ROW(P$7)),1)),"")</f>
        <v>AccuWeather</v>
      </c>
      <c r="Q13" s="38" t="str">
        <f ca="1">IF(R13="","",IF(INDEX(Data!$CA:$CA,MATCH(R13,Data!$A:$A,0),1)=0,"",INDEX(Data!$CA:$CA,MATCH(R13,Data!$A:$A,0),1)))</f>
        <v/>
      </c>
      <c r="R13" s="38" t="str" cm="1">
        <f t="array" aca="1" ref="R13" ca="1">IFERROR(_xlfn.SINGLE(INDEX(Data!$A$1:$A$818,_xlfn.AGGREGATE(15,6,((OFFSET(Data!$A$1,0,MATCH(R$6,Data!$1:$1,0)-1,1000,1)=IF(R$7="","Yes",R$7))*(Data!$D$1:'Data'!$D$818&lt;=IF($H$2="Marked",1,"")))/((OFFSET(Data!$A$1,0,MATCH(R$6,Data!$1:$1,0)-1,1000,1)=IF(R$7="","Yes",R$7))*(Data!$D$1:'Data'!$D$818&lt;=IF($H$2="Marked",1,"")))*ROW(Data!$C$1:$C$818),ROW(R13)-ROW(R$7)),1)),"")</f>
        <v>AMC</v>
      </c>
      <c r="S13" s="38">
        <f ca="1">IF(T13="","",IF(INDEX(Data!$CA:$CA,MATCH(T13,Data!$A:$A,0),1)=0,"",INDEX(Data!$CA:$CA,MATCH(T13,Data!$A:$A,0),1)))</f>
        <v>2</v>
      </c>
      <c r="T13" s="38" t="str" cm="1">
        <f t="array" aca="1" ref="T13" ca="1">IFERROR(_xlfn.SINGLE(INDEX(Data!$A$1:$A$818,_xlfn.AGGREGATE(15,6,((OFFSET(Data!$A$1,0,MATCH(T$6,Data!$1:$1,0)-1,1000,1)=IF(T$7="","Yes",T$7))*(Data!$D$1:'Data'!$D$818&lt;=IF($H$2="Marked",1,"")))/((OFFSET(Data!$A$1,0,MATCH(T$6,Data!$1:$1,0)-1,1000,1)=IF(T$7="","Yes",T$7))*(Data!$D$1:'Data'!$D$818&lt;=IF($H$2="Marked",1,"")))*ROW(Data!$C$1:$C$818),ROW(T13)-ROW(T$7)),1)),"")</f>
        <v>ACC Network</v>
      </c>
      <c r="U13" s="38" t="str">
        <f ca="1">IF(V13="","",IF(INDEX(Data!$CA:$CA,MATCH(V13,Data!$A:$A,0),1)=0,"",INDEX(Data!$CA:$CA,MATCH(V13,Data!$A:$A,0),1)))</f>
        <v/>
      </c>
      <c r="V13" s="38" t="str" cm="1">
        <f t="array" aca="1" ref="V13" ca="1">IFERROR(_xlfn.SINGLE(INDEX(Data!$A$1:$A$818,_xlfn.AGGREGATE(15,6,((OFFSET(Data!$A$1,0,MATCH(V$6,Data!$1:$1,0)-1,1000,1)=IF(V$7="","Yes",V$7))*(Data!$D$1:'Data'!$D$818&lt;=IF($H$2="Marked",1,"")))/((OFFSET(Data!$A$1,0,MATCH(V$6,Data!$1:$1,0)-1,1000,1)=IF(V$7="","Yes",V$7))*(Data!$D$1:'Data'!$D$818&lt;=IF($H$2="Marked",1,"")))*ROW(Data!$C$1:$C$818),ROW(V13)-ROW(V$7)),1)),"")</f>
        <v>AccuWeather</v>
      </c>
      <c r="W13" s="38" t="str">
        <f ca="1">IF(X13="","",IF(INDEX(Data!$CA:$CA,MATCH(X13,Data!$A:$A,0),1)=0,"",INDEX(Data!$CA:$CA,MATCH(X13,Data!$A:$A,0),1)))</f>
        <v/>
      </c>
      <c r="X13" s="38" t="str" cm="1">
        <f t="array" aca="1" ref="X13" ca="1">IFERROR(_xlfn.SINGLE(INDEX(Data!$A$1:$A$818,_xlfn.AGGREGATE(15,6,((OFFSET(Data!$A$1,0,MATCH(X$6,Data!$1:$1,0)-1,1000,1)=IF(X$7="","Yes",X$7))*(Data!$D$1:'Data'!$D$818&lt;=IF($H$2="Marked",1,"")))/((OFFSET(Data!$A$1,0,MATCH(X$6,Data!$1:$1,0)-1,1000,1)=IF(X$7="","Yes",X$7))*(Data!$D$1:'Data'!$D$818&lt;=IF($H$2="Marked",1,"")))*ROW(Data!$C$1:$C$818),ROW(X13)-ROW(X$7)),1)),"")</f>
        <v>AWE Plus</v>
      </c>
      <c r="Y13" s="38" t="str">
        <f ca="1">IF(Z13="","",IF(INDEX(Data!$CA:$CA,MATCH(Z13,Data!$A:$A,0),1)=0,"",INDEX(Data!$CA:$CA,MATCH(Z13,Data!$A:$A,0),1)))</f>
        <v/>
      </c>
      <c r="Z13" s="38" t="str" cm="1">
        <f t="array" aca="1" ref="Z13" ca="1">IFERROR(_xlfn.SINGLE(INDEX(Data!$A$1:$A$818,_xlfn.AGGREGATE(15,6,((OFFSET(Data!$A$1,0,MATCH(Z$6,Data!$1:$1,0)-1,1000,1)=IF(Z$7="","Yes",Z$7))*(Data!$D$1:'Data'!$D$818&lt;=IF($H$2="Marked",1,"")))/((OFFSET(Data!$A$1,0,MATCH(Z$6,Data!$1:$1,0)-1,1000,1)=IF(Z$7="","Yes",Z$7))*(Data!$D$1:'Data'!$D$818&lt;=IF($H$2="Marked",1,"")))*ROW(Data!$C$1:$C$818),ROW(Z13)-ROW(Z$7)),1)),"")</f>
        <v>Crime + Investigation</v>
      </c>
      <c r="AA13" s="38" t="str">
        <f ca="1">IF(AB13="","",IF(INDEX(Data!$CA:$CA,MATCH(AB13,Data!$A:$A,0),1)=0,"",INDEX(Data!$CA:$CA,MATCH(AB13,Data!$A:$A,0),1)))</f>
        <v/>
      </c>
      <c r="AB13" s="38" t="str" cm="1">
        <f t="array" aca="1" ref="AB13" ca="1">IFERROR(_xlfn.SINGLE(INDEX(Data!$A$1:$A$818,_xlfn.AGGREGATE(15,6,((OFFSET(Data!$A$1,0,MATCH(AB$6,Data!$1:$1,0)-1,1000,1)=IF(AB$7="","Yes",AB$7))*(Data!$D$1:'Data'!$D$818&lt;=IF($H$2="Marked",1,"")))/((OFFSET(Data!$A$1,0,MATCH(AB$6,Data!$1:$1,0)-1,1000,1)=IF(AB$7="","Yes",AB$7))*(Data!$D$1:'Data'!$D$818&lt;=IF($H$2="Marked",1,"")))*ROW(Data!$C$1:$C$818),ROW(AB13)-ROW(AB$7)),1)),"")</f>
        <v>ABC Localish</v>
      </c>
      <c r="AC13" s="38" t="str">
        <f ca="1">IF(AD13="","",IF(INDEX(Data!$CA:$CA,MATCH(AD13,Data!$A:$A,0),1)=0,"",INDEX(Data!$CA:$CA,MATCH(AD13,Data!$A:$A,0),1)))</f>
        <v/>
      </c>
      <c r="AD13" s="38" t="str" cm="1">
        <f t="array" aca="1" ref="AD13" ca="1">IFERROR(_xlfn.SINGLE(INDEX(Data!$A$1:$A$818,_xlfn.AGGREGATE(15,6,((OFFSET(Data!$A$1,0,MATCH(AD$6,Data!$1:$1,0)-1,1000,1)=IF(AD$7="","Yes",AD$7))*(Data!$D$1:'Data'!$D$818&lt;=IF($H$2="Marked",1,"")))/((OFFSET(Data!$A$1,0,MATCH(AD$6,Data!$1:$1,0)-1,1000,1)=IF(AD$7="","Yes",AD$7))*(Data!$D$1:'Data'!$D$818&lt;=IF($H$2="Marked",1,"")))*ROW(Data!$C$1:$C$818),ROW(AD13)-ROW(AD$7)),1)),"")</f>
        <v>ABC News Live</v>
      </c>
      <c r="AE13" s="38" t="str">
        <f ca="1">IF(AF13="","",IF(INDEX(Data!$CA:$CA,MATCH(AF13,Data!$A:$A,0),1)=0,"",INDEX(Data!$CA:$CA,MATCH(AF13,Data!$A:$A,0),1)))</f>
        <v/>
      </c>
      <c r="AF13" s="38" t="str" cm="1">
        <f t="array" aca="1" ref="AF13" ca="1">IFERROR(_xlfn.SINGLE(INDEX(Data!$A$1:$A$818,_xlfn.AGGREGATE(15,6,((OFFSET(Data!$A$1,0,MATCH(AF$6,Data!$1:$1,0)-1,1000,1)=IF(AF$7="","Yes",AF$7))*(Data!$D$1:'Data'!$D$818&lt;=IF($H$2="Marked",1,"")))/((OFFSET(Data!$A$1,0,MATCH(AF$6,Data!$1:$1,0)-1,1000,1)=IF(AF$7="","Yes",AF$7))*(Data!$D$1:'Data'!$D$818&lt;=IF($H$2="Marked",1,"")))*ROW(Data!$C$1:$C$818),ROW(AF13)-ROW(AF$7)),1)),"")</f>
        <v>American Heroes</v>
      </c>
      <c r="AG13" s="38" t="str">
        <f ca="1">IF(AH13="","",IF(INDEX(Data!$CA:$CA,MATCH(AH13,Data!$A:$A,0),1)=0,"",INDEX(Data!$CA:$CA,MATCH(AH13,Data!$A:$A,0),1)))</f>
        <v/>
      </c>
      <c r="AH13" s="38" t="str" cm="1">
        <f t="array" aca="1" ref="AH13" ca="1">IFERROR(_xlfn.SINGLE(INDEX(Data!$A$1:$A$818,_xlfn.AGGREGATE(15,6,((OFFSET(Data!$A$1,0,MATCH(AH$6,Data!$1:$1,0)-1,1000,1)=IF(AH$7="","Yes",AH$7))*(Data!$D$1:'Data'!$D$818&lt;=IF($H$2="Marked",1,"")))/((OFFSET(Data!$A$1,0,MATCH(AH$6,Data!$1:$1,0)-1,1000,1)=IF(AH$7="","Yes",AH$7))*(Data!$D$1:'Data'!$D$818&lt;=IF($H$2="Marked",1,"")))*ROW(Data!$C$1:$C$818),ROW(AH13)-ROW(AH$7)),1)),"")</f>
        <v>BabyTV</v>
      </c>
      <c r="AI13" s="38" t="str">
        <f ca="1">IF(AJ13="","",IF(INDEX(Data!$CA:$CA,MATCH(AJ13,Data!$A:$A,0),1)=0,"",INDEX(Data!$CA:$CA,MATCH(AJ13,Data!$A:$A,0),1)))</f>
        <v/>
      </c>
      <c r="AJ13" s="38" t="str" cm="1">
        <f t="array" aca="1" ref="AJ13" ca="1">IFERROR(_xlfn.SINGLE(INDEX(Data!$A$1:$A$818,_xlfn.AGGREGATE(15,6,((OFFSET(Data!$A$1,0,MATCH(AJ$6,Data!$1:$1,0)-1,1000,1)=IF(AJ$7="","Yes",AJ$7))*(Data!$D$1:'Data'!$D$818&lt;=IF($H$2="Marked",1,"")))/((OFFSET(Data!$A$1,0,MATCH(AJ$6,Data!$1:$1,0)-1,1000,1)=IF(AJ$7="","Yes",AJ$7))*(Data!$D$1:'Data'!$D$818&lt;=IF($H$2="Marked",1,"")))*ROW(Data!$C$1:$C$818),ROW(AJ13)-ROW(AJ$7)),1)),"")</f>
        <v>AMC</v>
      </c>
      <c r="AK13" s="38" t="str">
        <f ca="1">IF(AL13="","",IF(INDEX(Data!$CA:$CA,MATCH(AL13,Data!$A:$A,0),1)=0,"",INDEX(Data!$CA:$CA,MATCH(AL13,Data!$A:$A,0),1)))</f>
        <v/>
      </c>
      <c r="AL13" s="38" t="str" cm="1">
        <f t="array" aca="1" ref="AL13" ca="1">IFERROR(_xlfn.SINGLE(INDEX(Data!$A$1:$A$818,_xlfn.AGGREGATE(15,6,((OFFSET(Data!$A$1,0,MATCH(AL$6,Data!$1:$1,0)-1,1000,1)=IF(AL$7="","Yes",AL$7))*(Data!$D$1:'Data'!$D$818&lt;=IF($H$2="Marked",1,"")))/((OFFSET(Data!$A$1,0,MATCH(AL$6,Data!$1:$1,0)-1,1000,1)=IF(AL$7="","Yes",AL$7))*(Data!$D$1:'Data'!$D$818&lt;=IF($H$2="Marked",1,"")))*ROW(Data!$C$1:$C$818),ROW(AL13)-ROW(AL$7)),1)),"")</f>
        <v/>
      </c>
      <c r="AM13" s="38" t="str">
        <f ca="1">IF(AN13="","",IF(INDEX(Data!$CA:$CA,MATCH(AN13,Data!$A:$A,0),1)=0,"",INDEX(Data!$CA:$CA,MATCH(AN13,Data!$A:$A,0),1)))</f>
        <v/>
      </c>
      <c r="AN13" s="38" t="str" cm="1">
        <f t="array" aca="1" ref="AN13" ca="1">IFERROR(_xlfn.SINGLE(INDEX(Data!$A$1:$A$818,_xlfn.AGGREGATE(15,6,((OFFSET(Data!$A$1,0,MATCH(AN$6,Data!$1:$1,0)-1,1000,1)=IF(AN$7="","Yes",AN$7))*(Data!$D$1:'Data'!$D$818&lt;=IF($H$2="Marked",1,"")))/((OFFSET(Data!$A$1,0,MATCH(AN$6,Data!$1:$1,0)-1,1000,1)=IF(AN$7="","Yes",AN$7))*(Data!$D$1:'Data'!$D$818&lt;=IF($H$2="Marked",1,"")))*ROW(Data!$C$1:$C$818),ROW(AN13)-ROW(AN$7)),1)),"")</f>
        <v/>
      </c>
      <c r="AO13" s="38" t="str">
        <f ca="1">IF(AP13="","",IF(INDEX(Data!$CA:$CA,MATCH(AP13,Data!$A:$A,0),1)=0,"",INDEX(Data!$CA:$CA,MATCH(AP13,Data!$A:$A,0),1)))</f>
        <v/>
      </c>
      <c r="AP13" s="38" t="str" cm="1">
        <f t="array" aca="1" ref="AP13" ca="1">IFERROR(_xlfn.SINGLE(INDEX(Data!$A$1:$A$818,_xlfn.AGGREGATE(15,6,((OFFSET(Data!$A$1,0,MATCH(AP$6,Data!$1:$1,0)-1,1000,1)=IF(AP$7="","Yes",AP$7))*(Data!$D$1:'Data'!$D$818&lt;=IF($H$2="Marked",1,"")))/((OFFSET(Data!$A$1,0,MATCH(AP$6,Data!$1:$1,0)-1,1000,1)=IF(AP$7="","Yes",AP$7))*(Data!$D$1:'Data'!$D$818&lt;=IF($H$2="Marked",1,"")))*ROW(Data!$C$1:$C$818),ROW(AP13)-ROW(AP$7)),1)),"")</f>
        <v/>
      </c>
      <c r="AQ13" s="38" t="str">
        <f ca="1">IF(AR13="","",IF(INDEX(Data!$CA:$CA,MATCH(AR13,Data!$A:$A,0),1)=0,"",INDEX(Data!$CA:$CA,MATCH(AR13,Data!$A:$A,0),1)))</f>
        <v/>
      </c>
      <c r="AR13" s="38" t="str" cm="1">
        <f t="array" aca="1" ref="AR13" ca="1">IFERROR(_xlfn.SINGLE(INDEX(Data!$A$1:$A$818,_xlfn.AGGREGATE(15,6,((OFFSET(Data!$A$1,0,MATCH(AR$6,Data!$1:$1,0)-1,1000,1)=IF(AR$7="","Yes",AR$7))*(Data!$D$1:'Data'!$D$818&lt;=IF($H$2="Marked",1,"")))/((OFFSET(Data!$A$1,0,MATCH(AR$6,Data!$1:$1,0)-1,1000,1)=IF(AR$7="","Yes",AR$7))*(Data!$D$1:'Data'!$D$818&lt;=IF($H$2="Marked",1,"")))*ROW(Data!$C$1:$C$818),ROW(AR13)-ROW(AR$7)),1)),"")</f>
        <v/>
      </c>
      <c r="AS13" s="38" t="str">
        <f ca="1">IF(AT13="","",IF(INDEX(Data!$CA:$CA,MATCH(AT13,Data!$A:$A,0),1)=0,"",INDEX(Data!$CA:$CA,MATCH(AT13,Data!$A:$A,0),1)))</f>
        <v/>
      </c>
      <c r="AT13" s="38" t="str" cm="1">
        <f t="array" aca="1" ref="AT13" ca="1">IFERROR(_xlfn.SINGLE(INDEX(Data!$A$1:$A$818,_xlfn.AGGREGATE(15,6,((OFFSET(Data!$A$1,0,MATCH(AT$6,Data!$1:$1,0)-1,1000,1)=IF(AT$7="","Yes",AT$7))*(Data!$D$1:'Data'!$D$818&lt;=IF($H$2="Marked",1,"")))/((OFFSET(Data!$A$1,0,MATCH(AT$6,Data!$1:$1,0)-1,1000,1)=IF(AT$7="","Yes",AT$7))*(Data!$D$1:'Data'!$D$818&lt;=IF($H$2="Marked",1,"")))*ROW(Data!$C$1:$C$818),ROW(AT13)-ROW(AT$7)),1)),"")</f>
        <v>BBC America</v>
      </c>
    </row>
    <row r="14" spans="1:46" x14ac:dyDescent="0.35">
      <c r="A14" s="38" t="str">
        <f ca="1">IF(B14="","",IF(INDEX(Data!$CA:$CA,MATCH(B14,Data!$A:$A,0),1)=0,"",INDEX(Data!$CA:$CA,MATCH(B14,Data!$A:$A,0),1)))</f>
        <v/>
      </c>
      <c r="B14" s="38" t="str" cm="1">
        <f t="array" aca="1" ref="B14" ca="1">IFERROR(_xlfn.SINGLE(INDEX(Data!$A$1:$A$818,_xlfn.AGGREGATE(15,6,((OFFSET(Data!$A$1,0,MATCH(B$6,Data!$1:$1,0)-1,1000,1)=IF(B$7="","Yes",B$7))*(Data!$D$1:'Data'!$D$818&lt;=IF($H$2="Marked",1,"")))/((OFFSET(Data!$A$1,0,MATCH(B$6,Data!$1:$1,0)-1,1000,1)=IF(B$7="","Yes",B$7))*(Data!$D$1:'Data'!$D$818&lt;=IF($H$2="Marked",1,"")))*ROW(Data!$C$1:$C$818),ROW(B14)-ROW(B$7)),1)),"")</f>
        <v>Aspire</v>
      </c>
      <c r="C14" s="38" t="str">
        <f ca="1">IF(D14="","",IF(INDEX(Data!$CA:$CA,MATCH(D14,Data!$A:$A,0),1)=0,"",INDEX(Data!$CA:$CA,MATCH(D14,Data!$A:$A,0),1)))</f>
        <v/>
      </c>
      <c r="D14" s="38" t="str" cm="1">
        <f t="array" aca="1" ref="D14" ca="1">IFERROR(_xlfn.SINGLE(INDEX(Data!$A$1:$A$818,_xlfn.AGGREGATE(15,6,((OFFSET(Data!$A$1,0,MATCH(D$6,Data!$1:$1,0)-1,1000,1)=IF(D$7="","Yes",D$7))*(Data!$D$1:'Data'!$D$818&lt;=IF($H$2="Marked",1,"")))/((OFFSET(Data!$A$1,0,MATCH(D$6,Data!$1:$1,0)-1,1000,1)=IF(D$7="","Yes",D$7))*(Data!$D$1:'Data'!$D$818&lt;=IF($H$2="Marked",1,"")))*ROW(Data!$C$1:$C$818),ROW(D14)-ROW(D$7)),1)),"")</f>
        <v>Bloomberg TV</v>
      </c>
      <c r="E14" s="38" t="str">
        <f ca="1">IF(F14="","",IF(INDEX(Data!$CA:$CA,MATCH(F14,Data!$A:$A,0),1)=0,"",INDEX(Data!$CA:$CA,MATCH(F14,Data!$A:$A,0),1)))</f>
        <v/>
      </c>
      <c r="F14" s="38" t="str" cm="1">
        <f t="array" aca="1" ref="F14" ca="1">IFERROR(_xlfn.SINGLE(INDEX(Data!$A$1:$A$818,_xlfn.AGGREGATE(15,6,((OFFSET(Data!$A$1,0,MATCH(F$6,Data!$1:$1,0)-1,1000,1)=IF(F$7="","Yes",F$7))*(Data!$D$1:'Data'!$D$818&lt;=IF($H$2="Marked",1,"")))/((OFFSET(Data!$A$1,0,MATCH(F$6,Data!$1:$1,0)-1,1000,1)=IF(F$7="","Yes",F$7))*(Data!$D$1:'Data'!$D$818&lt;=IF($H$2="Marked",1,"")))*ROW(Data!$C$1:$C$818),ROW(F14)-ROW(F$7)),1)),"")</f>
        <v>Bloomberg TV</v>
      </c>
      <c r="G14" s="38" t="str">
        <f ca="1">IF(H14="","",IF(INDEX(Data!$CA:$CA,MATCH(H14,Data!$A:$A,0),1)=0,"",INDEX(Data!$CA:$CA,MATCH(H14,Data!$A:$A,0),1)))</f>
        <v/>
      </c>
      <c r="H14" s="38" t="str" cm="1">
        <f t="array" aca="1" ref="H14" ca="1">IFERROR(_xlfn.SINGLE(INDEX(Data!$A$1:$A$818,_xlfn.AGGREGATE(15,6,((OFFSET(Data!$A$1,0,MATCH(H$6,Data!$1:$1,0)-1,1000,1)=IF(H$7="","Yes",H$7))*(Data!$D$1:'Data'!$D$818&lt;=IF($H$2="Marked",1,"")))/((OFFSET(Data!$A$1,0,MATCH(H$6,Data!$1:$1,0)-1,1000,1)=IF(H$7="","Yes",H$7))*(Data!$D$1:'Data'!$D$818&lt;=IF($H$2="Marked",1,"")))*ROW(Data!$C$1:$C$818),ROW(H14)-ROW(H$7)),1)),"")</f>
        <v>Bloomberg TV</v>
      </c>
      <c r="I14" s="38" t="str">
        <f ca="1">IF(J14="","",IF(INDEX(Data!$CA:$CA,MATCH(J14,Data!$A:$A,0),1)=0,"",INDEX(Data!$CA:$CA,MATCH(J14,Data!$A:$A,0),1)))</f>
        <v/>
      </c>
      <c r="J14" s="38" t="str" cm="1">
        <f t="array" aca="1" ref="J14" ca="1">IFERROR(_xlfn.SINGLE(INDEX(Data!$A$1:$A$818,_xlfn.AGGREGATE(15,6,((OFFSET(Data!$A$1,0,MATCH(J$6,Data!$1:$1,0)-1,1000,1)=IF(J$7="","Yes",J$7))*(Data!$D$1:'Data'!$D$818&lt;=IF($H$2="Marked",1,"")))/((OFFSET(Data!$A$1,0,MATCH(J$6,Data!$1:$1,0)-1,1000,1)=IF(J$7="","Yes",J$7))*(Data!$D$1:'Data'!$D$818&lt;=IF($H$2="Marked",1,"")))*ROW(Data!$C$1:$C$818),ROW(J14)-ROW(J$7)),1)),"")</f>
        <v>AXS TV</v>
      </c>
      <c r="K14" s="38" t="str">
        <f ca="1">IF(L14="","",IF(INDEX(Data!$CA:$CA,MATCH(L14,Data!$A:$A,0),1)=0,"",INDEX(Data!$CA:$CA,MATCH(L14,Data!$A:$A,0),1)))</f>
        <v/>
      </c>
      <c r="L14" s="38" t="str" cm="1">
        <f t="array" aca="1" ref="L14" ca="1">IFERROR(_xlfn.SINGLE(INDEX(Data!$A$1:$A$818,_xlfn.AGGREGATE(15,6,((OFFSET(Data!$A$1,0,MATCH(L$6,Data!$1:$1,0)-1,1000,1)=IF(L$7="","Yes",L$7))*(Data!$D$1:'Data'!$D$818&lt;=IF($H$2="Marked",1,"")))/((OFFSET(Data!$A$1,0,MATCH(L$6,Data!$1:$1,0)-1,1000,1)=IF(L$7="","Yes",L$7))*(Data!$D$1:'Data'!$D$818&lt;=IF($H$2="Marked",1,"")))*ROW(Data!$C$1:$C$818),ROW(L14)-ROW(L$7)),1)),"")</f>
        <v>AMC</v>
      </c>
      <c r="M14" s="38" t="str">
        <f ca="1">IF(N14="","",IF(INDEX(Data!$CA:$CA,MATCH(N14,Data!$A:$A,0),1)=0,"",INDEX(Data!$CA:$CA,MATCH(N14,Data!$A:$A,0),1)))</f>
        <v/>
      </c>
      <c r="N14" s="38" t="str" cm="1">
        <f t="array" aca="1" ref="N14" ca="1">IFERROR(_xlfn.SINGLE(INDEX(Data!$A$1:$A$818,_xlfn.AGGREGATE(15,6,((OFFSET(Data!$A$1,0,MATCH(N$6,Data!$1:$1,0)-1,1000,1)=IF(N$7="","Yes",N$7))*(Data!$D$1:'Data'!$D$818&lt;=IF($H$2="Marked",1,"")))/((OFFSET(Data!$A$1,0,MATCH(N$6,Data!$1:$1,0)-1,1000,1)=IF(N$7="","Yes",N$7))*(Data!$D$1:'Data'!$D$818&lt;=IF($H$2="Marked",1,"")))*ROW(Data!$C$1:$C$818),ROW(N14)-ROW(N$7)),1)),"")</f>
        <v>AMC</v>
      </c>
      <c r="O14" s="38" t="str">
        <f ca="1">IF(P14="","",IF(INDEX(Data!$CA:$CA,MATCH(P14,Data!$A:$A,0),1)=0,"",INDEX(Data!$CA:$CA,MATCH(P14,Data!$A:$A,0),1)))</f>
        <v/>
      </c>
      <c r="P14" s="38" t="str" cm="1">
        <f t="array" aca="1" ref="P14" ca="1">IFERROR(_xlfn.SINGLE(INDEX(Data!$A$1:$A$818,_xlfn.AGGREGATE(15,6,((OFFSET(Data!$A$1,0,MATCH(P$6,Data!$1:$1,0)-1,1000,1)=IF(P$7="","Yes",P$7))*(Data!$D$1:'Data'!$D$818&lt;=IF($H$2="Marked",1,"")))/((OFFSET(Data!$A$1,0,MATCH(P$6,Data!$1:$1,0)-1,1000,1)=IF(P$7="","Yes",P$7))*(Data!$D$1:'Data'!$D$818&lt;=IF($H$2="Marked",1,"")))*ROW(Data!$C$1:$C$818),ROW(P14)-ROW(P$7)),1)),"")</f>
        <v>Altitude Sports</v>
      </c>
      <c r="Q14" s="38">
        <f ca="1">IF(R14="","",IF(INDEX(Data!$CA:$CA,MATCH(R14,Data!$A:$A,0),1)=0,"",INDEX(Data!$CA:$CA,MATCH(R14,Data!$A:$A,0),1)))</f>
        <v>2</v>
      </c>
      <c r="R14" s="38" t="str" cm="1">
        <f t="array" aca="1" ref="R14" ca="1">IFERROR(_xlfn.SINGLE(INDEX(Data!$A$1:$A$818,_xlfn.AGGREGATE(15,6,((OFFSET(Data!$A$1,0,MATCH(R$6,Data!$1:$1,0)-1,1000,1)=IF(R$7="","Yes",R$7))*(Data!$D$1:'Data'!$D$818&lt;=IF($H$2="Marked",1,"")))/((OFFSET(Data!$A$1,0,MATCH(R$6,Data!$1:$1,0)-1,1000,1)=IF(R$7="","Yes",R$7))*(Data!$D$1:'Data'!$D$818&lt;=IF($H$2="Marked",1,"")))*ROW(Data!$C$1:$C$818),ROW(R14)-ROW(R$7)),1)),"")</f>
        <v>Animal Planet</v>
      </c>
      <c r="S14" s="38">
        <f ca="1">IF(T14="","",IF(INDEX(Data!$CA:$CA,MATCH(T14,Data!$A:$A,0),1)=0,"",INDEX(Data!$CA:$CA,MATCH(T14,Data!$A:$A,0),1)))</f>
        <v>2</v>
      </c>
      <c r="T14" s="38" t="str" cm="1">
        <f t="array" aca="1" ref="T14" ca="1">IFERROR(_xlfn.SINGLE(INDEX(Data!$A$1:$A$818,_xlfn.AGGREGATE(15,6,((OFFSET(Data!$A$1,0,MATCH(T$6,Data!$1:$1,0)-1,1000,1)=IF(T$7="","Yes",T$7))*(Data!$D$1:'Data'!$D$818&lt;=IF($H$2="Marked",1,"")))/((OFFSET(Data!$A$1,0,MATCH(T$6,Data!$1:$1,0)-1,1000,1)=IF(T$7="","Yes",T$7))*(Data!$D$1:'Data'!$D$818&lt;=IF($H$2="Marked",1,"")))*ROW(Data!$C$1:$C$818),ROW(T14)-ROW(T$7)),1)),"")</f>
        <v>Animal Planet</v>
      </c>
      <c r="U14" s="38">
        <f ca="1">IF(V14="","",IF(INDEX(Data!$CA:$CA,MATCH(V14,Data!$A:$A,0),1)=0,"",INDEX(Data!$CA:$CA,MATCH(V14,Data!$A:$A,0),1)))</f>
        <v>2</v>
      </c>
      <c r="V14" s="38" t="str" cm="1">
        <f t="array" aca="1" ref="V14" ca="1">IFERROR(_xlfn.SINGLE(INDEX(Data!$A$1:$A$818,_xlfn.AGGREGATE(15,6,((OFFSET(Data!$A$1,0,MATCH(V$6,Data!$1:$1,0)-1,1000,1)=IF(V$7="","Yes",V$7))*(Data!$D$1:'Data'!$D$818&lt;=IF($H$2="Marked",1,"")))/((OFFSET(Data!$A$1,0,MATCH(V$6,Data!$1:$1,0)-1,1000,1)=IF(V$7="","Yes",V$7))*(Data!$D$1:'Data'!$D$818&lt;=IF($H$2="Marked",1,"")))*ROW(Data!$C$1:$C$818),ROW(V14)-ROW(V$7)),1)),"")</f>
        <v>Animal Planet</v>
      </c>
      <c r="W14" s="38" t="str">
        <f ca="1">IF(X14="","",IF(INDEX(Data!$CA:$CA,MATCH(X14,Data!$A:$A,0),1)=0,"",INDEX(Data!$CA:$CA,MATCH(X14,Data!$A:$A,0),1)))</f>
        <v/>
      </c>
      <c r="X14" s="38" t="str" cm="1">
        <f t="array" aca="1" ref="X14" ca="1">IFERROR(_xlfn.SINGLE(INDEX(Data!$A$1:$A$818,_xlfn.AGGREGATE(15,6,((OFFSET(Data!$A$1,0,MATCH(X$6,Data!$1:$1,0)-1,1000,1)=IF(X$7="","Yes",X$7))*(Data!$D$1:'Data'!$D$818&lt;=IF($H$2="Marked",1,"")))/((OFFSET(Data!$A$1,0,MATCH(X$6,Data!$1:$1,0)-1,1000,1)=IF(X$7="","Yes",X$7))*(Data!$D$1:'Data'!$D$818&lt;=IF($H$2="Marked",1,"")))*ROW(Data!$C$1:$C$818),ROW(X14)-ROW(X$7)),1)),"")</f>
        <v>AXS TV Now</v>
      </c>
      <c r="Y14" s="38" t="str">
        <f ca="1">IF(Z14="","",IF(INDEX(Data!$CA:$CA,MATCH(Z14,Data!$A:$A,0),1)=0,"",INDEX(Data!$CA:$CA,MATCH(Z14,Data!$A:$A,0),1)))</f>
        <v/>
      </c>
      <c r="Z14" s="38" t="str" cm="1">
        <f t="array" aca="1" ref="Z14" ca="1">IFERROR(_xlfn.SINGLE(INDEX(Data!$A$1:$A$818,_xlfn.AGGREGATE(15,6,((OFFSET(Data!$A$1,0,MATCH(Z$6,Data!$1:$1,0)-1,1000,1)=IF(Z$7="","Yes",Z$7))*(Data!$D$1:'Data'!$D$818&lt;=IF($H$2="Marked",1,"")))/((OFFSET(Data!$A$1,0,MATCH(Z$6,Data!$1:$1,0)-1,1000,1)=IF(Z$7="","Yes",Z$7))*(Data!$D$1:'Data'!$D$818&lt;=IF($H$2="Marked",1,"")))*ROW(Data!$C$1:$C$818),ROW(Z14)-ROW(Z$7)),1)),"")</f>
        <v>Curiosity Stream</v>
      </c>
      <c r="AA14" s="38" t="str">
        <f ca="1">IF(AB14="","",IF(INDEX(Data!$CA:$CA,MATCH(AB14,Data!$A:$A,0),1)=0,"",INDEX(Data!$CA:$CA,MATCH(AB14,Data!$A:$A,0),1)))</f>
        <v/>
      </c>
      <c r="AB14" s="38" t="str" cm="1">
        <f t="array" aca="1" ref="AB14" ca="1">IFERROR(_xlfn.SINGLE(INDEX(Data!$A$1:$A$818,_xlfn.AGGREGATE(15,6,((OFFSET(Data!$A$1,0,MATCH(AB$6,Data!$1:$1,0)-1,1000,1)=IF(AB$7="","Yes",AB$7))*(Data!$D$1:'Data'!$D$818&lt;=IF($H$2="Marked",1,"")))/((OFFSET(Data!$A$1,0,MATCH(AB$6,Data!$1:$1,0)-1,1000,1)=IF(AB$7="","Yes",AB$7))*(Data!$D$1:'Data'!$D$818&lt;=IF($H$2="Marked",1,"")))*ROW(Data!$C$1:$C$818),ROW(AB14)-ROW(AB$7)),1)),"")</f>
        <v>ABC News Live</v>
      </c>
      <c r="AC14" s="38">
        <f ca="1">IF(AD14="","",IF(INDEX(Data!$CA:$CA,MATCH(AD14,Data!$A:$A,0),1)=0,"",INDEX(Data!$CA:$CA,MATCH(AD14,Data!$A:$A,0),1)))</f>
        <v>2</v>
      </c>
      <c r="AD14" s="38" t="str" cm="1">
        <f t="array" aca="1" ref="AD14" ca="1">IFERROR(_xlfn.SINGLE(INDEX(Data!$A$1:$A$818,_xlfn.AGGREGATE(15,6,((OFFSET(Data!$A$1,0,MATCH(AD$6,Data!$1:$1,0)-1,1000,1)=IF(AD$7="","Yes",AD$7))*(Data!$D$1:'Data'!$D$818&lt;=IF($H$2="Marked",1,"")))/((OFFSET(Data!$A$1,0,MATCH(AD$6,Data!$1:$1,0)-1,1000,1)=IF(AD$7="","Yes",AD$7))*(Data!$D$1:'Data'!$D$818&lt;=IF($H$2="Marked",1,"")))*ROW(Data!$C$1:$C$818),ROW(AD14)-ROW(AD$7)),1)),"")</f>
        <v>ACC Network</v>
      </c>
      <c r="AE14" s="38">
        <f ca="1">IF(AF14="","",IF(INDEX(Data!$CA:$CA,MATCH(AF14,Data!$A:$A,0),1)=0,"",INDEX(Data!$CA:$CA,MATCH(AF14,Data!$A:$A,0),1)))</f>
        <v>2</v>
      </c>
      <c r="AF14" s="38" t="str" cm="1">
        <f t="array" aca="1" ref="AF14" ca="1">IFERROR(_xlfn.SINGLE(INDEX(Data!$A$1:$A$818,_xlfn.AGGREGATE(15,6,((OFFSET(Data!$A$1,0,MATCH(AF$6,Data!$1:$1,0)-1,1000,1)=IF(AF$7="","Yes",AF$7))*(Data!$D$1:'Data'!$D$818&lt;=IF($H$2="Marked",1,"")))/((OFFSET(Data!$A$1,0,MATCH(AF$6,Data!$1:$1,0)-1,1000,1)=IF(AF$7="","Yes",AF$7))*(Data!$D$1:'Data'!$D$818&lt;=IF($H$2="Marked",1,"")))*ROW(Data!$C$1:$C$818),ROW(AF14)-ROW(AF$7)),1)),"")</f>
        <v>Animal Planet</v>
      </c>
      <c r="AG14" s="38" t="str">
        <f ca="1">IF(AH14="","",IF(INDEX(Data!$CA:$CA,MATCH(AH14,Data!$A:$A,0),1)=0,"",INDEX(Data!$CA:$CA,MATCH(AH14,Data!$A:$A,0),1)))</f>
        <v/>
      </c>
      <c r="AH14" s="38" t="str" cm="1">
        <f t="array" aca="1" ref="AH14" ca="1">IFERROR(_xlfn.SINGLE(INDEX(Data!$A$1:$A$818,_xlfn.AGGREGATE(15,6,((OFFSET(Data!$A$1,0,MATCH(AH$6,Data!$1:$1,0)-1,1000,1)=IF(AH$7="","Yes",AH$7))*(Data!$D$1:'Data'!$D$818&lt;=IF($H$2="Marked",1,"")))/((OFFSET(Data!$A$1,0,MATCH(AH$6,Data!$1:$1,0)-1,1000,1)=IF(AH$7="","Yes",AH$7))*(Data!$D$1:'Data'!$D$818&lt;=IF($H$2="Marked",1,"")))*ROW(Data!$C$1:$C$818),ROW(AH14)-ROW(AH$7)),1)),"")</f>
        <v>Bandamax</v>
      </c>
      <c r="AI14" s="38">
        <f ca="1">IF(AJ14="","",IF(INDEX(Data!$CA:$CA,MATCH(AJ14,Data!$A:$A,0),1)=0,"",INDEX(Data!$CA:$CA,MATCH(AJ14,Data!$A:$A,0),1)))</f>
        <v>2</v>
      </c>
      <c r="AJ14" s="38" t="str" cm="1">
        <f t="array" aca="1" ref="AJ14" ca="1">IFERROR(_xlfn.SINGLE(INDEX(Data!$A$1:$A$818,_xlfn.AGGREGATE(15,6,((OFFSET(Data!$A$1,0,MATCH(AJ$6,Data!$1:$1,0)-1,1000,1)=IF(AJ$7="","Yes",AJ$7))*(Data!$D$1:'Data'!$D$818&lt;=IF($H$2="Marked",1,"")))/((OFFSET(Data!$A$1,0,MATCH(AJ$6,Data!$1:$1,0)-1,1000,1)=IF(AJ$7="","Yes",AJ$7))*(Data!$D$1:'Data'!$D$818&lt;=IF($H$2="Marked",1,"")))*ROW(Data!$C$1:$C$818),ROW(AJ14)-ROW(AJ$7)),1)),"")</f>
        <v>Animal Planet</v>
      </c>
      <c r="AK14" s="38" t="str">
        <f ca="1">IF(AL14="","",IF(INDEX(Data!$CA:$CA,MATCH(AL14,Data!$A:$A,0),1)=0,"",INDEX(Data!$CA:$CA,MATCH(AL14,Data!$A:$A,0),1)))</f>
        <v/>
      </c>
      <c r="AL14" s="38" t="str" cm="1">
        <f t="array" aca="1" ref="AL14" ca="1">IFERROR(_xlfn.SINGLE(INDEX(Data!$A$1:$A$818,_xlfn.AGGREGATE(15,6,((OFFSET(Data!$A$1,0,MATCH(AL$6,Data!$1:$1,0)-1,1000,1)=IF(AL$7="","Yes",AL$7))*(Data!$D$1:'Data'!$D$818&lt;=IF($H$2="Marked",1,"")))/((OFFSET(Data!$A$1,0,MATCH(AL$6,Data!$1:$1,0)-1,1000,1)=IF(AL$7="","Yes",AL$7))*(Data!$D$1:'Data'!$D$818&lt;=IF($H$2="Marked",1,"")))*ROW(Data!$C$1:$C$818),ROW(AL14)-ROW(AL$7)),1)),"")</f>
        <v/>
      </c>
      <c r="AM14" s="38" t="str">
        <f ca="1">IF(AN14="","",IF(INDEX(Data!$CA:$CA,MATCH(AN14,Data!$A:$A,0),1)=0,"",INDEX(Data!$CA:$CA,MATCH(AN14,Data!$A:$A,0),1)))</f>
        <v/>
      </c>
      <c r="AN14" s="38" t="str" cm="1">
        <f t="array" aca="1" ref="AN14" ca="1">IFERROR(_xlfn.SINGLE(INDEX(Data!$A$1:$A$818,_xlfn.AGGREGATE(15,6,((OFFSET(Data!$A$1,0,MATCH(AN$6,Data!$1:$1,0)-1,1000,1)=IF(AN$7="","Yes",AN$7))*(Data!$D$1:'Data'!$D$818&lt;=IF($H$2="Marked",1,"")))/((OFFSET(Data!$A$1,0,MATCH(AN$6,Data!$1:$1,0)-1,1000,1)=IF(AN$7="","Yes",AN$7))*(Data!$D$1:'Data'!$D$818&lt;=IF($H$2="Marked",1,"")))*ROW(Data!$C$1:$C$818),ROW(AN14)-ROW(AN$7)),1)),"")</f>
        <v/>
      </c>
      <c r="AO14" s="38" t="str">
        <f ca="1">IF(AP14="","",IF(INDEX(Data!$CA:$CA,MATCH(AP14,Data!$A:$A,0),1)=0,"",INDEX(Data!$CA:$CA,MATCH(AP14,Data!$A:$A,0),1)))</f>
        <v/>
      </c>
      <c r="AP14" s="38" t="str" cm="1">
        <f t="array" aca="1" ref="AP14" ca="1">IFERROR(_xlfn.SINGLE(INDEX(Data!$A$1:$A$818,_xlfn.AGGREGATE(15,6,((OFFSET(Data!$A$1,0,MATCH(AP$6,Data!$1:$1,0)-1,1000,1)=IF(AP$7="","Yes",AP$7))*(Data!$D$1:'Data'!$D$818&lt;=IF($H$2="Marked",1,"")))/((OFFSET(Data!$A$1,0,MATCH(AP$6,Data!$1:$1,0)-1,1000,1)=IF(AP$7="","Yes",AP$7))*(Data!$D$1:'Data'!$D$818&lt;=IF($H$2="Marked",1,"")))*ROW(Data!$C$1:$C$818),ROW(AP14)-ROW(AP$7)),1)),"")</f>
        <v/>
      </c>
      <c r="AQ14" s="38" t="str">
        <f ca="1">IF(AR14="","",IF(INDEX(Data!$CA:$CA,MATCH(AR14,Data!$A:$A,0),1)=0,"",INDEX(Data!$CA:$CA,MATCH(AR14,Data!$A:$A,0),1)))</f>
        <v/>
      </c>
      <c r="AR14" s="38" t="str" cm="1">
        <f t="array" aca="1" ref="AR14" ca="1">IFERROR(_xlfn.SINGLE(INDEX(Data!$A$1:$A$818,_xlfn.AGGREGATE(15,6,((OFFSET(Data!$A$1,0,MATCH(AR$6,Data!$1:$1,0)-1,1000,1)=IF(AR$7="","Yes",AR$7))*(Data!$D$1:'Data'!$D$818&lt;=IF($H$2="Marked",1,"")))/((OFFSET(Data!$A$1,0,MATCH(AR$6,Data!$1:$1,0)-1,1000,1)=IF(AR$7="","Yes",AR$7))*(Data!$D$1:'Data'!$D$818&lt;=IF($H$2="Marked",1,"")))*ROW(Data!$C$1:$C$818),ROW(AR14)-ROW(AR$7)),1)),"")</f>
        <v/>
      </c>
      <c r="AS14" s="38" t="str">
        <f ca="1">IF(AT14="","",IF(INDEX(Data!$CA:$CA,MATCH(AT14,Data!$A:$A,0),1)=0,"",INDEX(Data!$CA:$CA,MATCH(AT14,Data!$A:$A,0),1)))</f>
        <v/>
      </c>
      <c r="AT14" s="38" t="str" cm="1">
        <f t="array" aca="1" ref="AT14" ca="1">IFERROR(_xlfn.SINGLE(INDEX(Data!$A$1:$A$818,_xlfn.AGGREGATE(15,6,((OFFSET(Data!$A$1,0,MATCH(AT$6,Data!$1:$1,0)-1,1000,1)=IF(AT$7="","Yes",AT$7))*(Data!$D$1:'Data'!$D$818&lt;=IF($H$2="Marked",1,"")))/((OFFSET(Data!$A$1,0,MATCH(AT$6,Data!$1:$1,0)-1,1000,1)=IF(AT$7="","Yes",AT$7))*(Data!$D$1:'Data'!$D$818&lt;=IF($H$2="Marked",1,"")))*ROW(Data!$C$1:$C$818),ROW(AT14)-ROW(AT$7)),1)),"")</f>
        <v>BBC World News</v>
      </c>
    </row>
    <row r="15" spans="1:46" x14ac:dyDescent="0.35">
      <c r="A15" s="38" t="str">
        <f ca="1">IF(B15="","",IF(INDEX(Data!$CA:$CA,MATCH(B15,Data!$A:$A,0),1)=0,"",INDEX(Data!$CA:$CA,MATCH(B15,Data!$A:$A,0),1)))</f>
        <v/>
      </c>
      <c r="B15" s="38" t="str" cm="1">
        <f t="array" aca="1" ref="B15" ca="1">IFERROR(_xlfn.SINGLE(INDEX(Data!$A$1:$A$818,_xlfn.AGGREGATE(15,6,((OFFSET(Data!$A$1,0,MATCH(B$6,Data!$1:$1,0)-1,1000,1)=IF(B$7="","Yes",B$7))*(Data!$D$1:'Data'!$D$818&lt;=IF($H$2="Marked",1,"")))/((OFFSET(Data!$A$1,0,MATCH(B$6,Data!$1:$1,0)-1,1000,1)=IF(B$7="","Yes",B$7))*(Data!$D$1:'Data'!$D$818&lt;=IF($H$2="Marked",1,"")))*ROW(Data!$C$1:$C$818),ROW(B15)-ROW(B$7)),1)),"")</f>
        <v>AXS TV</v>
      </c>
      <c r="C15" s="38">
        <f ca="1">IF(D15="","",IF(INDEX(Data!$CA:$CA,MATCH(D15,Data!$A:$A,0),1)=0,"",INDEX(Data!$CA:$CA,MATCH(D15,Data!$A:$A,0),1)))</f>
        <v>3</v>
      </c>
      <c r="D15" s="38" t="str" cm="1">
        <f t="array" aca="1" ref="D15" ca="1">IFERROR(_xlfn.SINGLE(INDEX(Data!$A$1:$A$818,_xlfn.AGGREGATE(15,6,((OFFSET(Data!$A$1,0,MATCH(D$6,Data!$1:$1,0)-1,1000,1)=IF(D$7="","Yes",D$7))*(Data!$D$1:'Data'!$D$818&lt;=IF($H$2="Marked",1,"")))/((OFFSET(Data!$A$1,0,MATCH(D$6,Data!$1:$1,0)-1,1000,1)=IF(D$7="","Yes",D$7))*(Data!$D$1:'Data'!$D$818&lt;=IF($H$2="Marked",1,"")))*ROW(Data!$C$1:$C$818),ROW(D15)-ROW(D$7)),1)),"")</f>
        <v>Cartoon Network</v>
      </c>
      <c r="E15" s="38">
        <f ca="1">IF(F15="","",IF(INDEX(Data!$CA:$CA,MATCH(F15,Data!$A:$A,0),1)=0,"",INDEX(Data!$CA:$CA,MATCH(F15,Data!$A:$A,0),1)))</f>
        <v>1</v>
      </c>
      <c r="F15" s="38" t="str" cm="1">
        <f t="array" aca="1" ref="F15" ca="1">IFERROR(_xlfn.SINGLE(INDEX(Data!$A$1:$A$818,_xlfn.AGGREGATE(15,6,((OFFSET(Data!$A$1,0,MATCH(F$6,Data!$1:$1,0)-1,1000,1)=IF(F$7="","Yes",F$7))*(Data!$D$1:'Data'!$D$818&lt;=IF($H$2="Marked",1,"")))/((OFFSET(Data!$A$1,0,MATCH(F$6,Data!$1:$1,0)-1,1000,1)=IF(F$7="","Yes",F$7))*(Data!$D$1:'Data'!$D$818&lt;=IF($H$2="Marked",1,"")))*ROW(Data!$C$1:$C$818),ROW(F15)-ROW(F$7)),1)),"")</f>
        <v>Bravo</v>
      </c>
      <c r="G15" s="38">
        <f ca="1">IF(H15="","",IF(INDEX(Data!$CA:$CA,MATCH(H15,Data!$A:$A,0),1)=0,"",INDEX(Data!$CA:$CA,MATCH(H15,Data!$A:$A,0),1)))</f>
        <v>1</v>
      </c>
      <c r="H15" s="38" t="str" cm="1">
        <f t="array" aca="1" ref="H15" ca="1">IFERROR(_xlfn.SINGLE(INDEX(Data!$A$1:$A$818,_xlfn.AGGREGATE(15,6,((OFFSET(Data!$A$1,0,MATCH(H$6,Data!$1:$1,0)-1,1000,1)=IF(H$7="","Yes",H$7))*(Data!$D$1:'Data'!$D$818&lt;=IF($H$2="Marked",1,"")))/((OFFSET(Data!$A$1,0,MATCH(H$6,Data!$1:$1,0)-1,1000,1)=IF(H$7="","Yes",H$7))*(Data!$D$1:'Data'!$D$818&lt;=IF($H$2="Marked",1,"")))*ROW(Data!$C$1:$C$818),ROW(H15)-ROW(H$7)),1)),"")</f>
        <v>Bravo</v>
      </c>
      <c r="I15" s="38" t="str">
        <f ca="1">IF(J15="","",IF(INDEX(Data!$CA:$CA,MATCH(J15,Data!$A:$A,0),1)=0,"",INDEX(Data!$CA:$CA,MATCH(J15,Data!$A:$A,0),1)))</f>
        <v/>
      </c>
      <c r="J15" s="38" t="str" cm="1">
        <f t="array" aca="1" ref="J15" ca="1">IFERROR(_xlfn.SINGLE(INDEX(Data!$A$1:$A$818,_xlfn.AGGREGATE(15,6,((OFFSET(Data!$A$1,0,MATCH(J$6,Data!$1:$1,0)-1,1000,1)=IF(J$7="","Yes",J$7))*(Data!$D$1:'Data'!$D$818&lt;=IF($H$2="Marked",1,"")))/((OFFSET(Data!$A$1,0,MATCH(J$6,Data!$1:$1,0)-1,1000,1)=IF(J$7="","Yes",J$7))*(Data!$D$1:'Data'!$D$818&lt;=IF($H$2="Marked",1,"")))*ROW(Data!$C$1:$C$818),ROW(J15)-ROW(J$7)),1)),"")</f>
        <v>Baby First</v>
      </c>
      <c r="K15" s="38">
        <f ca="1">IF(L15="","",IF(INDEX(Data!$CA:$CA,MATCH(L15,Data!$A:$A,0),1)=0,"",INDEX(Data!$CA:$CA,MATCH(L15,Data!$A:$A,0),1)))</f>
        <v>2</v>
      </c>
      <c r="L15" s="38" t="str" cm="1">
        <f t="array" aca="1" ref="L15" ca="1">IFERROR(_xlfn.SINGLE(INDEX(Data!$A$1:$A$818,_xlfn.AGGREGATE(15,6,((OFFSET(Data!$A$1,0,MATCH(L$6,Data!$1:$1,0)-1,1000,1)=IF(L$7="","Yes",L$7))*(Data!$D$1:'Data'!$D$818&lt;=IF($H$2="Marked",1,"")))/((OFFSET(Data!$A$1,0,MATCH(L$6,Data!$1:$1,0)-1,1000,1)=IF(L$7="","Yes",L$7))*(Data!$D$1:'Data'!$D$818&lt;=IF($H$2="Marked",1,"")))*ROW(Data!$C$1:$C$818),ROW(L15)-ROW(L$7)),1)),"")</f>
        <v>Animal Planet</v>
      </c>
      <c r="M15" s="38" t="str">
        <f ca="1">IF(N15="","",IF(INDEX(Data!$CA:$CA,MATCH(N15,Data!$A:$A,0),1)=0,"",INDEX(Data!$CA:$CA,MATCH(N15,Data!$A:$A,0),1)))</f>
        <v/>
      </c>
      <c r="N15" s="38" t="str" cm="1">
        <f t="array" aca="1" ref="N15" ca="1">IFERROR(_xlfn.SINGLE(INDEX(Data!$A$1:$A$818,_xlfn.AGGREGATE(15,6,((OFFSET(Data!$A$1,0,MATCH(N$6,Data!$1:$1,0)-1,1000,1)=IF(N$7="","Yes",N$7))*(Data!$D$1:'Data'!$D$818&lt;=IF($H$2="Marked",1,"")))/((OFFSET(Data!$A$1,0,MATCH(N$6,Data!$1:$1,0)-1,1000,1)=IF(N$7="","Yes",N$7))*(Data!$D$1:'Data'!$D$818&lt;=IF($H$2="Marked",1,"")))*ROW(Data!$C$1:$C$818),ROW(N15)-ROW(N$7)),1)),"")</f>
        <v>American Heroes</v>
      </c>
      <c r="O15" s="38" t="str">
        <f ca="1">IF(P15="","",IF(INDEX(Data!$CA:$CA,MATCH(P15,Data!$A:$A,0),1)=0,"",INDEX(Data!$CA:$CA,MATCH(P15,Data!$A:$A,0),1)))</f>
        <v/>
      </c>
      <c r="P15" s="38" t="str" cm="1">
        <f t="array" aca="1" ref="P15" ca="1">IFERROR(_xlfn.SINGLE(INDEX(Data!$A$1:$A$818,_xlfn.AGGREGATE(15,6,((OFFSET(Data!$A$1,0,MATCH(P$6,Data!$1:$1,0)-1,1000,1)=IF(P$7="","Yes",P$7))*(Data!$D$1:'Data'!$D$818&lt;=IF($H$2="Marked",1,"")))/((OFFSET(Data!$A$1,0,MATCH(P$6,Data!$1:$1,0)-1,1000,1)=IF(P$7="","Yes",P$7))*(Data!$D$1:'Data'!$D$818&lt;=IF($H$2="Marked",1,"")))*ROW(Data!$C$1:$C$818),ROW(P15)-ROW(P$7)),1)),"")</f>
        <v>AMC</v>
      </c>
      <c r="Q15" s="38" t="str">
        <f ca="1">IF(R15="","",IF(INDEX(Data!$CA:$CA,MATCH(R15,Data!$A:$A,0),1)=0,"",INDEX(Data!$CA:$CA,MATCH(R15,Data!$A:$A,0),1)))</f>
        <v/>
      </c>
      <c r="R15" s="38" t="str" cm="1">
        <f t="array" aca="1" ref="R15" ca="1">IFERROR(_xlfn.SINGLE(INDEX(Data!$A$1:$A$818,_xlfn.AGGREGATE(15,6,((OFFSET(Data!$A$1,0,MATCH(R$6,Data!$1:$1,0)-1,1000,1)=IF(R$7="","Yes",R$7))*(Data!$D$1:'Data'!$D$818&lt;=IF($H$2="Marked",1,"")))/((OFFSET(Data!$A$1,0,MATCH(R$6,Data!$1:$1,0)-1,1000,1)=IF(R$7="","Yes",R$7))*(Data!$D$1:'Data'!$D$818&lt;=IF($H$2="Marked",1,"")))*ROW(Data!$C$1:$C$818),ROW(R15)-ROW(R$7)),1)),"")</f>
        <v>BBC America</v>
      </c>
      <c r="S15" s="38" t="str">
        <f ca="1">IF(T15="","",IF(INDEX(Data!$CA:$CA,MATCH(T15,Data!$A:$A,0),1)=0,"",INDEX(Data!$CA:$CA,MATCH(T15,Data!$A:$A,0),1)))</f>
        <v/>
      </c>
      <c r="T15" s="38" t="str" cm="1">
        <f t="array" aca="1" ref="T15" ca="1">IFERROR(_xlfn.SINGLE(INDEX(Data!$A$1:$A$818,_xlfn.AGGREGATE(15,6,((OFFSET(Data!$A$1,0,MATCH(T$6,Data!$1:$1,0)-1,1000,1)=IF(T$7="","Yes",T$7))*(Data!$D$1:'Data'!$D$818&lt;=IF($H$2="Marked",1,"")))/((OFFSET(Data!$A$1,0,MATCH(T$6,Data!$1:$1,0)-1,1000,1)=IF(T$7="","Yes",T$7))*(Data!$D$1:'Data'!$D$818&lt;=IF($H$2="Marked",1,"")))*ROW(Data!$C$1:$C$818),ROW(T15)-ROW(T$7)),1)),"")</f>
        <v>BET</v>
      </c>
      <c r="U15" s="38" t="str">
        <f ca="1">IF(V15="","",IF(INDEX(Data!$CA:$CA,MATCH(V15,Data!$A:$A,0),1)=0,"",INDEX(Data!$CA:$CA,MATCH(V15,Data!$A:$A,0),1)))</f>
        <v/>
      </c>
      <c r="V15" s="38" t="str" cm="1">
        <f t="array" aca="1" ref="V15" ca="1">IFERROR(_xlfn.SINGLE(INDEX(Data!$A$1:$A$818,_xlfn.AGGREGATE(15,6,((OFFSET(Data!$A$1,0,MATCH(V$6,Data!$1:$1,0)-1,1000,1)=IF(V$7="","Yes",V$7))*(Data!$D$1:'Data'!$D$818&lt;=IF($H$2="Marked",1,"")))/((OFFSET(Data!$A$1,0,MATCH(V$6,Data!$1:$1,0)-1,1000,1)=IF(V$7="","Yes",V$7))*(Data!$D$1:'Data'!$D$818&lt;=IF($H$2="Marked",1,"")))*ROW(Data!$C$1:$C$818),ROW(V15)-ROW(V$7)),1)),"")</f>
        <v>AXS TV Now</v>
      </c>
      <c r="W15" s="38" t="str">
        <f ca="1">IF(X15="","",IF(INDEX(Data!$CA:$CA,MATCH(X15,Data!$A:$A,0),1)=0,"",INDEX(Data!$CA:$CA,MATCH(X15,Data!$A:$A,0),1)))</f>
        <v/>
      </c>
      <c r="X15" s="38" t="str" cm="1">
        <f t="array" aca="1" ref="X15" ca="1">IFERROR(_xlfn.SINGLE(INDEX(Data!$A$1:$A$818,_xlfn.AGGREGATE(15,6,((OFFSET(Data!$A$1,0,MATCH(X$6,Data!$1:$1,0)-1,1000,1)=IF(X$7="","Yes",X$7))*(Data!$D$1:'Data'!$D$818&lt;=IF($H$2="Marked",1,"")))/((OFFSET(Data!$A$1,0,MATCH(X$6,Data!$1:$1,0)-1,1000,1)=IF(X$7="","Yes",X$7))*(Data!$D$1:'Data'!$D$818&lt;=IF($H$2="Marked",1,"")))*ROW(Data!$C$1:$C$818),ROW(X15)-ROW(X$7)),1)),"")</f>
        <v>Business Rockstars</v>
      </c>
      <c r="Y15" s="38" t="str">
        <f ca="1">IF(Z15="","",IF(INDEX(Data!$CA:$CA,MATCH(Z15,Data!$A:$A,0),1)=0,"",INDEX(Data!$CA:$CA,MATCH(Z15,Data!$A:$A,0),1)))</f>
        <v/>
      </c>
      <c r="Z15" s="38" t="str" cm="1">
        <f t="array" aca="1" ref="Z15" ca="1">IFERROR(_xlfn.SINGLE(INDEX(Data!$A$1:$A$818,_xlfn.AGGREGATE(15,6,((OFFSET(Data!$A$1,0,MATCH(Z$6,Data!$1:$1,0)-1,1000,1)=IF(Z$7="","Yes",Z$7))*(Data!$D$1:'Data'!$D$818&lt;=IF($H$2="Marked",1,"")))/((OFFSET(Data!$A$1,0,MATCH(Z$6,Data!$1:$1,0)-1,1000,1)=IF(Z$7="","Yes",Z$7))*(Data!$D$1:'Data'!$D$818&lt;=IF($H$2="Marked",1,"")))*ROW(Data!$C$1:$C$818),ROW(Z15)-ROW(Z$7)),1)),"")</f>
        <v>Decades</v>
      </c>
      <c r="AA15" s="38">
        <f ca="1">IF(AB15="","",IF(INDEX(Data!$CA:$CA,MATCH(AB15,Data!$A:$A,0),1)=0,"",INDEX(Data!$CA:$CA,MATCH(AB15,Data!$A:$A,0),1)))</f>
        <v>2</v>
      </c>
      <c r="AB15" s="38" t="str" cm="1">
        <f t="array" aca="1" ref="AB15" ca="1">IFERROR(_xlfn.SINGLE(INDEX(Data!$A$1:$A$818,_xlfn.AGGREGATE(15,6,((OFFSET(Data!$A$1,0,MATCH(AB$6,Data!$1:$1,0)-1,1000,1)=IF(AB$7="","Yes",AB$7))*(Data!$D$1:'Data'!$D$818&lt;=IF($H$2="Marked",1,"")))/((OFFSET(Data!$A$1,0,MATCH(AB$6,Data!$1:$1,0)-1,1000,1)=IF(AB$7="","Yes",AB$7))*(Data!$D$1:'Data'!$D$818&lt;=IF($H$2="Marked",1,"")))*ROW(Data!$C$1:$C$818),ROW(AB15)-ROW(AB$7)),1)),"")</f>
        <v>ACC Network</v>
      </c>
      <c r="AC15" s="38" t="str">
        <f ca="1">IF(AD15="","",IF(INDEX(Data!$CA:$CA,MATCH(AD15,Data!$A:$A,0),1)=0,"",INDEX(Data!$CA:$CA,MATCH(AD15,Data!$A:$A,0),1)))</f>
        <v/>
      </c>
      <c r="AD15" s="38" t="str" cm="1">
        <f t="array" aca="1" ref="AD15" ca="1">IFERROR(_xlfn.SINGLE(INDEX(Data!$A$1:$A$818,_xlfn.AGGREGATE(15,6,((OFFSET(Data!$A$1,0,MATCH(AD$6,Data!$1:$1,0)-1,1000,1)=IF(AD$7="","Yes",AD$7))*(Data!$D$1:'Data'!$D$818&lt;=IF($H$2="Marked",1,"")))/((OFFSET(Data!$A$1,0,MATCH(AD$6,Data!$1:$1,0)-1,1000,1)=IF(AD$7="","Yes",AD$7))*(Data!$D$1:'Data'!$D$818&lt;=IF($H$2="Marked",1,"")))*ROW(Data!$C$1:$C$818),ROW(AD15)-ROW(AD$7)),1)),"")</f>
        <v>American Heroes</v>
      </c>
      <c r="AE15" s="38" t="str">
        <f ca="1">IF(AF15="","",IF(INDEX(Data!$CA:$CA,MATCH(AF15,Data!$A:$A,0),1)=0,"",INDEX(Data!$CA:$CA,MATCH(AF15,Data!$A:$A,0),1)))</f>
        <v/>
      </c>
      <c r="AF15" s="38" t="str" cm="1">
        <f t="array" aca="1" ref="AF15" ca="1">IFERROR(_xlfn.SINGLE(INDEX(Data!$A$1:$A$818,_xlfn.AGGREGATE(15,6,((OFFSET(Data!$A$1,0,MATCH(AF$6,Data!$1:$1,0)-1,1000,1)=IF(AF$7="","Yes",AF$7))*(Data!$D$1:'Data'!$D$818&lt;=IF($H$2="Marked",1,"")))/((OFFSET(Data!$A$1,0,MATCH(AF$6,Data!$1:$1,0)-1,1000,1)=IF(AF$7="","Yes",AF$7))*(Data!$D$1:'Data'!$D$818&lt;=IF($H$2="Marked",1,"")))*ROW(Data!$C$1:$C$818),ROW(AF15)-ROW(AF$7)),1)),"")</f>
        <v>Aspire</v>
      </c>
      <c r="AG15" s="38" t="str">
        <f ca="1">IF(AH15="","",IF(INDEX(Data!$CA:$CA,MATCH(AH15,Data!$A:$A,0),1)=0,"",INDEX(Data!$CA:$CA,MATCH(AH15,Data!$A:$A,0),1)))</f>
        <v/>
      </c>
      <c r="AH15" s="38" t="str" cm="1">
        <f t="array" aca="1" ref="AH15" ca="1">IFERROR(_xlfn.SINGLE(INDEX(Data!$A$1:$A$818,_xlfn.AGGREGATE(15,6,((OFFSET(Data!$A$1,0,MATCH(AH$6,Data!$1:$1,0)-1,1000,1)=IF(AH$7="","Yes",AH$7))*(Data!$D$1:'Data'!$D$818&lt;=IF($H$2="Marked",1,"")))/((OFFSET(Data!$A$1,0,MATCH(AH$6,Data!$1:$1,0)-1,1000,1)=IF(AH$7="","Yes",AH$7))*(Data!$D$1:'Data'!$D$818&lt;=IF($H$2="Marked",1,"")))*ROW(Data!$C$1:$C$818),ROW(AH15)-ROW(AH$7)),1)),"")</f>
        <v>Canal Sur</v>
      </c>
      <c r="AI15" s="38" t="str">
        <f ca="1">IF(AJ15="","",IF(INDEX(Data!$CA:$CA,MATCH(AJ15,Data!$A:$A,0),1)=0,"",INDEX(Data!$CA:$CA,MATCH(AJ15,Data!$A:$A,0),1)))</f>
        <v/>
      </c>
      <c r="AJ15" s="38" t="str" cm="1">
        <f t="array" aca="1" ref="AJ15" ca="1">IFERROR(_xlfn.SINGLE(INDEX(Data!$A$1:$A$818,_xlfn.AGGREGATE(15,6,((OFFSET(Data!$A$1,0,MATCH(AJ$6,Data!$1:$1,0)-1,1000,1)=IF(AJ$7="","Yes",AJ$7))*(Data!$D$1:'Data'!$D$818&lt;=IF($H$2="Marked",1,"")))/((OFFSET(Data!$A$1,0,MATCH(AJ$6,Data!$1:$1,0)-1,1000,1)=IF(AJ$7="","Yes",AJ$7))*(Data!$D$1:'Data'!$D$818&lt;=IF($H$2="Marked",1,"")))*ROW(Data!$C$1:$C$818),ROW(AJ15)-ROW(AJ$7)),1)),"")</f>
        <v>Antena 3</v>
      </c>
      <c r="AK15" s="38" t="str">
        <f ca="1">IF(AL15="","",IF(INDEX(Data!$CA:$CA,MATCH(AL15,Data!$A:$A,0),1)=0,"",INDEX(Data!$CA:$CA,MATCH(AL15,Data!$A:$A,0),1)))</f>
        <v/>
      </c>
      <c r="AL15" s="38" t="str" cm="1">
        <f t="array" aca="1" ref="AL15" ca="1">IFERROR(_xlfn.SINGLE(INDEX(Data!$A$1:$A$818,_xlfn.AGGREGATE(15,6,((OFFSET(Data!$A$1,0,MATCH(AL$6,Data!$1:$1,0)-1,1000,1)=IF(AL$7="","Yes",AL$7))*(Data!$D$1:'Data'!$D$818&lt;=IF($H$2="Marked",1,"")))/((OFFSET(Data!$A$1,0,MATCH(AL$6,Data!$1:$1,0)-1,1000,1)=IF(AL$7="","Yes",AL$7))*(Data!$D$1:'Data'!$D$818&lt;=IF($H$2="Marked",1,"")))*ROW(Data!$C$1:$C$818),ROW(AL15)-ROW(AL$7)),1)),"")</f>
        <v/>
      </c>
      <c r="AM15" s="38" t="str">
        <f ca="1">IF(AN15="","",IF(INDEX(Data!$CA:$CA,MATCH(AN15,Data!$A:$A,0),1)=0,"",INDEX(Data!$CA:$CA,MATCH(AN15,Data!$A:$A,0),1)))</f>
        <v/>
      </c>
      <c r="AN15" s="38" t="str" cm="1">
        <f t="array" aca="1" ref="AN15" ca="1">IFERROR(_xlfn.SINGLE(INDEX(Data!$A$1:$A$818,_xlfn.AGGREGATE(15,6,((OFFSET(Data!$A$1,0,MATCH(AN$6,Data!$1:$1,0)-1,1000,1)=IF(AN$7="","Yes",AN$7))*(Data!$D$1:'Data'!$D$818&lt;=IF($H$2="Marked",1,"")))/((OFFSET(Data!$A$1,0,MATCH(AN$6,Data!$1:$1,0)-1,1000,1)=IF(AN$7="","Yes",AN$7))*(Data!$D$1:'Data'!$D$818&lt;=IF($H$2="Marked",1,"")))*ROW(Data!$C$1:$C$818),ROW(AN15)-ROW(AN$7)),1)),"")</f>
        <v/>
      </c>
      <c r="AO15" s="38" t="str">
        <f ca="1">IF(AP15="","",IF(INDEX(Data!$CA:$CA,MATCH(AP15,Data!$A:$A,0),1)=0,"",INDEX(Data!$CA:$CA,MATCH(AP15,Data!$A:$A,0),1)))</f>
        <v/>
      </c>
      <c r="AP15" s="38" t="str" cm="1">
        <f t="array" aca="1" ref="AP15" ca="1">IFERROR(_xlfn.SINGLE(INDEX(Data!$A$1:$A$818,_xlfn.AGGREGATE(15,6,((OFFSET(Data!$A$1,0,MATCH(AP$6,Data!$1:$1,0)-1,1000,1)=IF(AP$7="","Yes",AP$7))*(Data!$D$1:'Data'!$D$818&lt;=IF($H$2="Marked",1,"")))/((OFFSET(Data!$A$1,0,MATCH(AP$6,Data!$1:$1,0)-1,1000,1)=IF(AP$7="","Yes",AP$7))*(Data!$D$1:'Data'!$D$818&lt;=IF($H$2="Marked",1,"")))*ROW(Data!$C$1:$C$818),ROW(AP15)-ROW(AP$7)),1)),"")</f>
        <v/>
      </c>
      <c r="AQ15" s="38" t="str">
        <f ca="1">IF(AR15="","",IF(INDEX(Data!$CA:$CA,MATCH(AR15,Data!$A:$A,0),1)=0,"",INDEX(Data!$CA:$CA,MATCH(AR15,Data!$A:$A,0),1)))</f>
        <v/>
      </c>
      <c r="AR15" s="38" t="str" cm="1">
        <f t="array" aca="1" ref="AR15" ca="1">IFERROR(_xlfn.SINGLE(INDEX(Data!$A$1:$A$818,_xlfn.AGGREGATE(15,6,((OFFSET(Data!$A$1,0,MATCH(AR$6,Data!$1:$1,0)-1,1000,1)=IF(AR$7="","Yes",AR$7))*(Data!$D$1:'Data'!$D$818&lt;=IF($H$2="Marked",1,"")))/((OFFSET(Data!$A$1,0,MATCH(AR$6,Data!$1:$1,0)-1,1000,1)=IF(AR$7="","Yes",AR$7))*(Data!$D$1:'Data'!$D$818&lt;=IF($H$2="Marked",1,"")))*ROW(Data!$C$1:$C$818),ROW(AR15)-ROW(AR$7)),1)),"")</f>
        <v/>
      </c>
      <c r="AS15" s="38" t="str">
        <f ca="1">IF(AT15="","",IF(INDEX(Data!$CA:$CA,MATCH(AT15,Data!$A:$A,0),1)=0,"",INDEX(Data!$CA:$CA,MATCH(AT15,Data!$A:$A,0),1)))</f>
        <v/>
      </c>
      <c r="AT15" s="38" t="str" cm="1">
        <f t="array" aca="1" ref="AT15" ca="1">IFERROR(_xlfn.SINGLE(INDEX(Data!$A$1:$A$818,_xlfn.AGGREGATE(15,6,((OFFSET(Data!$A$1,0,MATCH(AT$6,Data!$1:$1,0)-1,1000,1)=IF(AT$7="","Yes",AT$7))*(Data!$D$1:'Data'!$D$818&lt;=IF($H$2="Marked",1,"")))/((OFFSET(Data!$A$1,0,MATCH(AT$6,Data!$1:$1,0)-1,1000,1)=IF(AT$7="","Yes",AT$7))*(Data!$D$1:'Data'!$D$818&lt;=IF($H$2="Marked",1,"")))*ROW(Data!$C$1:$C$818),ROW(AT15)-ROW(AT$7)),1)),"")</f>
        <v>BET</v>
      </c>
    </row>
    <row r="16" spans="1:46" ht="24" x14ac:dyDescent="0.35">
      <c r="A16" s="38" t="str">
        <f ca="1">IF(B16="","",IF(INDEX(Data!$CA:$CA,MATCH(B16,Data!$A:$A,0),1)=0,"",INDEX(Data!$CA:$CA,MATCH(B16,Data!$A:$A,0),1)))</f>
        <v/>
      </c>
      <c r="B16" s="38" t="str" cm="1">
        <f t="array" aca="1" ref="B16" ca="1">IFERROR(_xlfn.SINGLE(INDEX(Data!$A$1:$A$818,_xlfn.AGGREGATE(15,6,((OFFSET(Data!$A$1,0,MATCH(B$6,Data!$1:$1,0)-1,1000,1)=IF(B$7="","Yes",B$7))*(Data!$D$1:'Data'!$D$818&lt;=IF($H$2="Marked",1,"")))/((OFFSET(Data!$A$1,0,MATCH(B$6,Data!$1:$1,0)-1,1000,1)=IF(B$7="","Yes",B$7))*(Data!$D$1:'Data'!$D$818&lt;=IF($H$2="Marked",1,"")))*ROW(Data!$C$1:$C$818),ROW(B16)-ROW(B$7)),1)),"")</f>
        <v>BBC America</v>
      </c>
      <c r="C16" s="38" t="str">
        <f ca="1">IF(D16="","",IF(INDEX(Data!$CA:$CA,MATCH(D16,Data!$A:$A,0),1)=0,"",INDEX(Data!$CA:$CA,MATCH(D16,Data!$A:$A,0),1)))</f>
        <v/>
      </c>
      <c r="D16" s="38" t="str" cm="1">
        <f t="array" aca="1" ref="D16" ca="1">IFERROR(_xlfn.SINGLE(INDEX(Data!$A$1:$A$818,_xlfn.AGGREGATE(15,6,((OFFSET(Data!$A$1,0,MATCH(D$6,Data!$1:$1,0)-1,1000,1)=IF(D$7="","Yes",D$7))*(Data!$D$1:'Data'!$D$818&lt;=IF($H$2="Marked",1,"")))/((OFFSET(Data!$A$1,0,MATCH(D$6,Data!$1:$1,0)-1,1000,1)=IF(D$7="","Yes",D$7))*(Data!$D$1:'Data'!$D$818&lt;=IF($H$2="Marked",1,"")))*ROW(Data!$C$1:$C$818),ROW(D16)-ROW(D$7)),1)),"")</f>
        <v>Charge!</v>
      </c>
      <c r="E16" s="38">
        <f ca="1">IF(F16="","",IF(INDEX(Data!$CA:$CA,MATCH(F16,Data!$A:$A,0),1)=0,"",INDEX(Data!$CA:$CA,MATCH(F16,Data!$A:$A,0),1)))</f>
        <v>3</v>
      </c>
      <c r="F16" s="38" t="str" cm="1">
        <f t="array" aca="1" ref="F16" ca="1">IFERROR(_xlfn.SINGLE(INDEX(Data!$A$1:$A$818,_xlfn.AGGREGATE(15,6,((OFFSET(Data!$A$1,0,MATCH(F$6,Data!$1:$1,0)-1,1000,1)=IF(F$7="","Yes",F$7))*(Data!$D$1:'Data'!$D$818&lt;=IF($H$2="Marked",1,"")))/((OFFSET(Data!$A$1,0,MATCH(F$6,Data!$1:$1,0)-1,1000,1)=IF(F$7="","Yes",F$7))*(Data!$D$1:'Data'!$D$818&lt;=IF($H$2="Marked",1,"")))*ROW(Data!$C$1:$C$818),ROW(F16)-ROW(F$7)),1)),"")</f>
        <v>Cartoon Network</v>
      </c>
      <c r="G16" s="38">
        <f ca="1">IF(H16="","",IF(INDEX(Data!$CA:$CA,MATCH(H16,Data!$A:$A,0),1)=0,"",INDEX(Data!$CA:$CA,MATCH(H16,Data!$A:$A,0),1)))</f>
        <v>3</v>
      </c>
      <c r="H16" s="38" t="str" cm="1">
        <f t="array" aca="1" ref="H16" ca="1">IFERROR(_xlfn.SINGLE(INDEX(Data!$A$1:$A$818,_xlfn.AGGREGATE(15,6,((OFFSET(Data!$A$1,0,MATCH(H$6,Data!$1:$1,0)-1,1000,1)=IF(H$7="","Yes",H$7))*(Data!$D$1:'Data'!$D$818&lt;=IF($H$2="Marked",1,"")))/((OFFSET(Data!$A$1,0,MATCH(H$6,Data!$1:$1,0)-1,1000,1)=IF(H$7="","Yes",H$7))*(Data!$D$1:'Data'!$D$818&lt;=IF($H$2="Marked",1,"")))*ROW(Data!$C$1:$C$818),ROW(H16)-ROW(H$7)),1)),"")</f>
        <v>Cartoon Network</v>
      </c>
      <c r="I16" s="38" t="str">
        <f ca="1">IF(J16="","",IF(INDEX(Data!$CA:$CA,MATCH(J16,Data!$A:$A,0),1)=0,"",INDEX(Data!$CA:$CA,MATCH(J16,Data!$A:$A,0),1)))</f>
        <v/>
      </c>
      <c r="J16" s="38" t="str" cm="1">
        <f t="array" aca="1" ref="J16" ca="1">IFERROR(_xlfn.SINGLE(INDEX(Data!$A$1:$A$818,_xlfn.AGGREGATE(15,6,((OFFSET(Data!$A$1,0,MATCH(J$6,Data!$1:$1,0)-1,1000,1)=IF(J$7="","Yes",J$7))*(Data!$D$1:'Data'!$D$818&lt;=IF($H$2="Marked",1,"")))/((OFFSET(Data!$A$1,0,MATCH(J$6,Data!$1:$1,0)-1,1000,1)=IF(J$7="","Yes",J$7))*(Data!$D$1:'Data'!$D$818&lt;=IF($H$2="Marked",1,"")))*ROW(Data!$C$1:$C$818),ROW(J16)-ROW(J$7)),1)),"")</f>
        <v>BBC America</v>
      </c>
      <c r="K16" s="38" t="str">
        <f ca="1">IF(L16="","",IF(INDEX(Data!$CA:$CA,MATCH(L16,Data!$A:$A,0),1)=0,"",INDEX(Data!$CA:$CA,MATCH(L16,Data!$A:$A,0),1)))</f>
        <v/>
      </c>
      <c r="L16" s="38" t="str" cm="1">
        <f t="array" aca="1" ref="L16" ca="1">IFERROR(_xlfn.SINGLE(INDEX(Data!$A$1:$A$818,_xlfn.AGGREGATE(15,6,((OFFSET(Data!$A$1,0,MATCH(L$6,Data!$1:$1,0)-1,1000,1)=IF(L$7="","Yes",L$7))*(Data!$D$1:'Data'!$D$818&lt;=IF($H$2="Marked",1,"")))/((OFFSET(Data!$A$1,0,MATCH(L$6,Data!$1:$1,0)-1,1000,1)=IF(L$7="","Yes",L$7))*(Data!$D$1:'Data'!$D$818&lt;=IF($H$2="Marked",1,"")))*ROW(Data!$C$1:$C$818),ROW(L16)-ROW(L$7)),1)),"")</f>
        <v>AT&amp;T SportsNet Pittsburgh</v>
      </c>
      <c r="M16" s="38">
        <f ca="1">IF(N16="","",IF(INDEX(Data!$CA:$CA,MATCH(N16,Data!$A:$A,0),1)=0,"",INDEX(Data!$CA:$CA,MATCH(N16,Data!$A:$A,0),1)))</f>
        <v>2</v>
      </c>
      <c r="N16" s="38" t="str" cm="1">
        <f t="array" aca="1" ref="N16" ca="1">IFERROR(_xlfn.SINGLE(INDEX(Data!$A$1:$A$818,_xlfn.AGGREGATE(15,6,((OFFSET(Data!$A$1,0,MATCH(N$6,Data!$1:$1,0)-1,1000,1)=IF(N$7="","Yes",N$7))*(Data!$D$1:'Data'!$D$818&lt;=IF($H$2="Marked",1,"")))/((OFFSET(Data!$A$1,0,MATCH(N$6,Data!$1:$1,0)-1,1000,1)=IF(N$7="","Yes",N$7))*(Data!$D$1:'Data'!$D$818&lt;=IF($H$2="Marked",1,"")))*ROW(Data!$C$1:$C$818),ROW(N16)-ROW(N$7)),1)),"")</f>
        <v>Animal Planet</v>
      </c>
      <c r="O16" s="38" t="str">
        <f ca="1">IF(P16="","",IF(INDEX(Data!$CA:$CA,MATCH(P16,Data!$A:$A,0),1)=0,"",INDEX(Data!$CA:$CA,MATCH(P16,Data!$A:$A,0),1)))</f>
        <v/>
      </c>
      <c r="P16" s="38" t="str" cm="1">
        <f t="array" aca="1" ref="P16" ca="1">IFERROR(_xlfn.SINGLE(INDEX(Data!$A$1:$A$818,_xlfn.AGGREGATE(15,6,((OFFSET(Data!$A$1,0,MATCH(P$6,Data!$1:$1,0)-1,1000,1)=IF(P$7="","Yes",P$7))*(Data!$D$1:'Data'!$D$818&lt;=IF($H$2="Marked",1,"")))/((OFFSET(Data!$A$1,0,MATCH(P$6,Data!$1:$1,0)-1,1000,1)=IF(P$7="","Yes",P$7))*(Data!$D$1:'Data'!$D$818&lt;=IF($H$2="Marked",1,"")))*ROW(Data!$C$1:$C$818),ROW(P16)-ROW(P$7)),1)),"")</f>
        <v>American Heroes</v>
      </c>
      <c r="Q16" s="38" t="str">
        <f ca="1">IF(R16="","",IF(INDEX(Data!$CA:$CA,MATCH(R16,Data!$A:$A,0),1)=0,"",INDEX(Data!$CA:$CA,MATCH(R16,Data!$A:$A,0),1)))</f>
        <v/>
      </c>
      <c r="R16" s="38" t="str" cm="1">
        <f t="array" aca="1" ref="R16" ca="1">IFERROR(_xlfn.SINGLE(INDEX(Data!$A$1:$A$818,_xlfn.AGGREGATE(15,6,((OFFSET(Data!$A$1,0,MATCH(R$6,Data!$1:$1,0)-1,1000,1)=IF(R$7="","Yes",R$7))*(Data!$D$1:'Data'!$D$818&lt;=IF($H$2="Marked",1,"")))/((OFFSET(Data!$A$1,0,MATCH(R$6,Data!$1:$1,0)-1,1000,1)=IF(R$7="","Yes",R$7))*(Data!$D$1:'Data'!$D$818&lt;=IF($H$2="Marked",1,"")))*ROW(Data!$C$1:$C$818),ROW(R16)-ROW(R$7)),1)),"")</f>
        <v>BBC World News</v>
      </c>
      <c r="S16" s="38" t="str">
        <f ca="1">IF(T16="","",IF(INDEX(Data!$CA:$CA,MATCH(T16,Data!$A:$A,0),1)=0,"",INDEX(Data!$CA:$CA,MATCH(T16,Data!$A:$A,0),1)))</f>
        <v/>
      </c>
      <c r="T16" s="38" t="str" cm="1">
        <f t="array" aca="1" ref="T16" ca="1">IFERROR(_xlfn.SINGLE(INDEX(Data!$A$1:$A$818,_xlfn.AGGREGATE(15,6,((OFFSET(Data!$A$1,0,MATCH(T$6,Data!$1:$1,0)-1,1000,1)=IF(T$7="","Yes",T$7))*(Data!$D$1:'Data'!$D$818&lt;=IF($H$2="Marked",1,"")))/((OFFSET(Data!$A$1,0,MATCH(T$6,Data!$1:$1,0)-1,1000,1)=IF(T$7="","Yes",T$7))*(Data!$D$1:'Data'!$D$818&lt;=IF($H$2="Marked",1,"")))*ROW(Data!$C$1:$C$818),ROW(T16)-ROW(T$7)),1)),"")</f>
        <v>Big Ten Network</v>
      </c>
      <c r="U16" s="38" t="str">
        <f ca="1">IF(V16="","",IF(INDEX(Data!$CA:$CA,MATCH(V16,Data!$A:$A,0),1)=0,"",INDEX(Data!$CA:$CA,MATCH(V16,Data!$A:$A,0),1)))</f>
        <v/>
      </c>
      <c r="V16" s="38" t="str" cm="1">
        <f t="array" aca="1" ref="V16" ca="1">IFERROR(_xlfn.SINGLE(INDEX(Data!$A$1:$A$818,_xlfn.AGGREGATE(15,6,((OFFSET(Data!$A$1,0,MATCH(V$6,Data!$1:$1,0)-1,1000,1)=IF(V$7="","Yes",V$7))*(Data!$D$1:'Data'!$D$818&lt;=IF($H$2="Marked",1,"")))/((OFFSET(Data!$A$1,0,MATCH(V$6,Data!$1:$1,0)-1,1000,1)=IF(V$7="","Yes",V$7))*(Data!$D$1:'Data'!$D$818&lt;=IF($H$2="Marked",1,"")))*ROW(Data!$C$1:$C$818),ROW(V16)-ROW(V$7)),1)),"")</f>
        <v>Bally Sports South</v>
      </c>
      <c r="W16" s="38" t="str">
        <f ca="1">IF(X16="","",IF(INDEX(Data!$CA:$CA,MATCH(X16,Data!$A:$A,0),1)=0,"",INDEX(Data!$CA:$CA,MATCH(X16,Data!$A:$A,0),1)))</f>
        <v/>
      </c>
      <c r="X16" s="38" t="str" cm="1">
        <f t="array" aca="1" ref="X16" ca="1">IFERROR(_xlfn.SINGLE(INDEX(Data!$A$1:$A$818,_xlfn.AGGREGATE(15,6,((OFFSET(Data!$A$1,0,MATCH(X$6,Data!$1:$1,0)-1,1000,1)=IF(X$7="","Yes",X$7))*(Data!$D$1:'Data'!$D$818&lt;=IF($H$2="Marked",1,"")))/((OFFSET(Data!$A$1,0,MATCH(X$6,Data!$1:$1,0)-1,1000,1)=IF(X$7="","Yes",X$7))*(Data!$D$1:'Data'!$D$818&lt;=IF($H$2="Marked",1,"")))*ROW(Data!$C$1:$C$818),ROW(X16)-ROW(X$7)),1)),"")</f>
        <v>Campus Lore</v>
      </c>
      <c r="Y16" s="38" t="str">
        <f ca="1">IF(Z16="","",IF(INDEX(Data!$CA:$CA,MATCH(Z16,Data!$A:$A,0),1)=0,"",INDEX(Data!$CA:$CA,MATCH(Z16,Data!$A:$A,0),1)))</f>
        <v/>
      </c>
      <c r="Z16" s="38" t="str" cm="1">
        <f t="array" aca="1" ref="Z16" ca="1">IFERROR(_xlfn.SINGLE(INDEX(Data!$A$1:$A$818,_xlfn.AGGREGATE(15,6,((OFFSET(Data!$A$1,0,MATCH(Z$6,Data!$1:$1,0)-1,1000,1)=IF(Z$7="","Yes",Z$7))*(Data!$D$1:'Data'!$D$818&lt;=IF($H$2="Marked",1,"")))/((OFFSET(Data!$A$1,0,MATCH(Z$6,Data!$1:$1,0)-1,1000,1)=IF(Z$7="","Yes",Z$7))*(Data!$D$1:'Data'!$D$818&lt;=IF($H$2="Marked",1,"")))*ROW(Data!$C$1:$C$818),ROW(Z16)-ROW(Z$7)),1)),"")</f>
        <v>Dove Channel</v>
      </c>
      <c r="AA16" s="38" t="str">
        <f ca="1">IF(AB16="","",IF(INDEX(Data!$CA:$CA,MATCH(AB16,Data!$A:$A,0),1)=0,"",INDEX(Data!$CA:$CA,MATCH(AB16,Data!$A:$A,0),1)))</f>
        <v/>
      </c>
      <c r="AB16" s="38" t="str" cm="1">
        <f t="array" aca="1" ref="AB16" ca="1">IFERROR(_xlfn.SINGLE(INDEX(Data!$A$1:$A$818,_xlfn.AGGREGATE(15,6,((OFFSET(Data!$A$1,0,MATCH(AB$6,Data!$1:$1,0)-1,1000,1)=IF(AB$7="","Yes",AB$7))*(Data!$D$1:'Data'!$D$818&lt;=IF($H$2="Marked",1,"")))/((OFFSET(Data!$A$1,0,MATCH(AB$6,Data!$1:$1,0)-1,1000,1)=IF(AB$7="","Yes",AB$7))*(Data!$D$1:'Data'!$D$818&lt;=IF($H$2="Marked",1,"")))*ROW(Data!$C$1:$C$818),ROW(AB16)-ROW(AB$7)),1)),"")</f>
        <v>Altres Series</v>
      </c>
      <c r="AC16" s="38">
        <f ca="1">IF(AD16="","",IF(INDEX(Data!$CA:$CA,MATCH(AD16,Data!$A:$A,0),1)=0,"",INDEX(Data!$CA:$CA,MATCH(AD16,Data!$A:$A,0),1)))</f>
        <v>2</v>
      </c>
      <c r="AD16" s="38" t="str" cm="1">
        <f t="array" aca="1" ref="AD16" ca="1">IFERROR(_xlfn.SINGLE(INDEX(Data!$A$1:$A$818,_xlfn.AGGREGATE(15,6,((OFFSET(Data!$A$1,0,MATCH(AD$6,Data!$1:$1,0)-1,1000,1)=IF(AD$7="","Yes",AD$7))*(Data!$D$1:'Data'!$D$818&lt;=IF($H$2="Marked",1,"")))/((OFFSET(Data!$A$1,0,MATCH(AD$6,Data!$1:$1,0)-1,1000,1)=IF(AD$7="","Yes",AD$7))*(Data!$D$1:'Data'!$D$818&lt;=IF($H$2="Marked",1,"")))*ROW(Data!$C$1:$C$818),ROW(AD16)-ROW(AD$7)),1)),"")</f>
        <v>Animal Planet</v>
      </c>
      <c r="AE16" s="38" t="str">
        <f ca="1">IF(AF16="","",IF(INDEX(Data!$CA:$CA,MATCH(AF16,Data!$A:$A,0),1)=0,"",INDEX(Data!$CA:$CA,MATCH(AF16,Data!$A:$A,0),1)))</f>
        <v/>
      </c>
      <c r="AF16" s="38" t="str" cm="1">
        <f t="array" aca="1" ref="AF16" ca="1">IFERROR(_xlfn.SINGLE(INDEX(Data!$A$1:$A$818,_xlfn.AGGREGATE(15,6,((OFFSET(Data!$A$1,0,MATCH(AF$6,Data!$1:$1,0)-1,1000,1)=IF(AF$7="","Yes",AF$7))*(Data!$D$1:'Data'!$D$818&lt;=IF($H$2="Marked",1,"")))/((OFFSET(Data!$A$1,0,MATCH(AF$6,Data!$1:$1,0)-1,1000,1)=IF(AF$7="","Yes",AF$7))*(Data!$D$1:'Data'!$D$818&lt;=IF($H$2="Marked",1,"")))*ROW(Data!$C$1:$C$818),ROW(AF16)-ROW(AF$7)),1)),"")</f>
        <v>BabyTV</v>
      </c>
      <c r="AG16" s="38" t="str">
        <f ca="1">IF(AH16="","",IF(INDEX(Data!$CA:$CA,MATCH(AH16,Data!$A:$A,0),1)=0,"",INDEX(Data!$CA:$CA,MATCH(AH16,Data!$A:$A,0),1)))</f>
        <v/>
      </c>
      <c r="AH16" s="38" t="str" cm="1">
        <f t="array" aca="1" ref="AH16" ca="1">IFERROR(_xlfn.SINGLE(INDEX(Data!$A$1:$A$818,_xlfn.AGGREGATE(15,6,((OFFSET(Data!$A$1,0,MATCH(AH$6,Data!$1:$1,0)-1,1000,1)=IF(AH$7="","Yes",AH$7))*(Data!$D$1:'Data'!$D$818&lt;=IF($H$2="Marked",1,"")))/((OFFSET(Data!$A$1,0,MATCH(AH$6,Data!$1:$1,0)-1,1000,1)=IF(AH$7="","Yes",AH$7))*(Data!$D$1:'Data'!$D$818&lt;=IF($H$2="Marked",1,"")))*ROW(Data!$C$1:$C$818),ROW(AH16)-ROW(AH$7)),1)),"")</f>
        <v>Centroamerica TV</v>
      </c>
      <c r="AI16" s="38" t="str">
        <f ca="1">IF(AJ16="","",IF(INDEX(Data!$CA:$CA,MATCH(AJ16,Data!$A:$A,0),1)=0,"",INDEX(Data!$CA:$CA,MATCH(AJ16,Data!$A:$A,0),1)))</f>
        <v/>
      </c>
      <c r="AJ16" s="38" t="str" cm="1">
        <f t="array" aca="1" ref="AJ16" ca="1">IFERROR(_xlfn.SINGLE(INDEX(Data!$A$1:$A$818,_xlfn.AGGREGATE(15,6,((OFFSET(Data!$A$1,0,MATCH(AJ$6,Data!$1:$1,0)-1,1000,1)=IF(AJ$7="","Yes",AJ$7))*(Data!$D$1:'Data'!$D$818&lt;=IF($H$2="Marked",1,"")))/((OFFSET(Data!$A$1,0,MATCH(AJ$6,Data!$1:$1,0)-1,1000,1)=IF(AJ$7="","Yes",AJ$7))*(Data!$D$1:'Data'!$D$818&lt;=IF($H$2="Marked",1,"")))*ROW(Data!$C$1:$C$818),ROW(AJ16)-ROW(AJ$7)),1)),"")</f>
        <v>Atrecine</v>
      </c>
      <c r="AK16" s="38" t="str">
        <f ca="1">IF(AL16="","",IF(INDEX(Data!$CA:$CA,MATCH(AL16,Data!$A:$A,0),1)=0,"",INDEX(Data!$CA:$CA,MATCH(AL16,Data!$A:$A,0),1)))</f>
        <v/>
      </c>
      <c r="AL16" s="38" t="str" cm="1">
        <f t="array" aca="1" ref="AL16" ca="1">IFERROR(_xlfn.SINGLE(INDEX(Data!$A$1:$A$818,_xlfn.AGGREGATE(15,6,((OFFSET(Data!$A$1,0,MATCH(AL$6,Data!$1:$1,0)-1,1000,1)=IF(AL$7="","Yes",AL$7))*(Data!$D$1:'Data'!$D$818&lt;=IF($H$2="Marked",1,"")))/((OFFSET(Data!$A$1,0,MATCH(AL$6,Data!$1:$1,0)-1,1000,1)=IF(AL$7="","Yes",AL$7))*(Data!$D$1:'Data'!$D$818&lt;=IF($H$2="Marked",1,"")))*ROW(Data!$C$1:$C$818),ROW(AL16)-ROW(AL$7)),1)),"")</f>
        <v/>
      </c>
      <c r="AM16" s="38" t="str">
        <f ca="1">IF(AN16="","",IF(INDEX(Data!$CA:$CA,MATCH(AN16,Data!$A:$A,0),1)=0,"",INDEX(Data!$CA:$CA,MATCH(AN16,Data!$A:$A,0),1)))</f>
        <v/>
      </c>
      <c r="AN16" s="38" t="str" cm="1">
        <f t="array" aca="1" ref="AN16" ca="1">IFERROR(_xlfn.SINGLE(INDEX(Data!$A$1:$A$818,_xlfn.AGGREGATE(15,6,((OFFSET(Data!$A$1,0,MATCH(AN$6,Data!$1:$1,0)-1,1000,1)=IF(AN$7="","Yes",AN$7))*(Data!$D$1:'Data'!$D$818&lt;=IF($H$2="Marked",1,"")))/((OFFSET(Data!$A$1,0,MATCH(AN$6,Data!$1:$1,0)-1,1000,1)=IF(AN$7="","Yes",AN$7))*(Data!$D$1:'Data'!$D$818&lt;=IF($H$2="Marked",1,"")))*ROW(Data!$C$1:$C$818),ROW(AN16)-ROW(AN$7)),1)),"")</f>
        <v/>
      </c>
      <c r="AO16" s="38" t="str">
        <f ca="1">IF(AP16="","",IF(INDEX(Data!$CA:$CA,MATCH(AP16,Data!$A:$A,0),1)=0,"",INDEX(Data!$CA:$CA,MATCH(AP16,Data!$A:$A,0),1)))</f>
        <v/>
      </c>
      <c r="AP16" s="38" t="str" cm="1">
        <f t="array" aca="1" ref="AP16" ca="1">IFERROR(_xlfn.SINGLE(INDEX(Data!$A$1:$A$818,_xlfn.AGGREGATE(15,6,((OFFSET(Data!$A$1,0,MATCH(AP$6,Data!$1:$1,0)-1,1000,1)=IF(AP$7="","Yes",AP$7))*(Data!$D$1:'Data'!$D$818&lt;=IF($H$2="Marked",1,"")))/((OFFSET(Data!$A$1,0,MATCH(AP$6,Data!$1:$1,0)-1,1000,1)=IF(AP$7="","Yes",AP$7))*(Data!$D$1:'Data'!$D$818&lt;=IF($H$2="Marked",1,"")))*ROW(Data!$C$1:$C$818),ROW(AP16)-ROW(AP$7)),1)),"")</f>
        <v/>
      </c>
      <c r="AQ16" s="38" t="str">
        <f ca="1">IF(AR16="","",IF(INDEX(Data!$CA:$CA,MATCH(AR16,Data!$A:$A,0),1)=0,"",INDEX(Data!$CA:$CA,MATCH(AR16,Data!$A:$A,0),1)))</f>
        <v/>
      </c>
      <c r="AR16" s="38" t="str" cm="1">
        <f t="array" aca="1" ref="AR16" ca="1">IFERROR(_xlfn.SINGLE(INDEX(Data!$A$1:$A$818,_xlfn.AGGREGATE(15,6,((OFFSET(Data!$A$1,0,MATCH(AR$6,Data!$1:$1,0)-1,1000,1)=IF(AR$7="","Yes",AR$7))*(Data!$D$1:'Data'!$D$818&lt;=IF($H$2="Marked",1,"")))/((OFFSET(Data!$A$1,0,MATCH(AR$6,Data!$1:$1,0)-1,1000,1)=IF(AR$7="","Yes",AR$7))*(Data!$D$1:'Data'!$D$818&lt;=IF($H$2="Marked",1,"")))*ROW(Data!$C$1:$C$818),ROW(AR16)-ROW(AR$7)),1)),"")</f>
        <v/>
      </c>
      <c r="AS16" s="38" t="str">
        <f ca="1">IF(AT16="","",IF(INDEX(Data!$CA:$CA,MATCH(AT16,Data!$A:$A,0),1)=0,"",INDEX(Data!$CA:$CA,MATCH(AT16,Data!$A:$A,0),1)))</f>
        <v/>
      </c>
      <c r="AT16" s="38" t="str" cm="1">
        <f t="array" aca="1" ref="AT16" ca="1">IFERROR(_xlfn.SINGLE(INDEX(Data!$A$1:$A$818,_xlfn.AGGREGATE(15,6,((OFFSET(Data!$A$1,0,MATCH(AT$6,Data!$1:$1,0)-1,1000,1)=IF(AT$7="","Yes",AT$7))*(Data!$D$1:'Data'!$D$818&lt;=IF($H$2="Marked",1,"")))/((OFFSET(Data!$A$1,0,MATCH(AT$6,Data!$1:$1,0)-1,1000,1)=IF(AT$7="","Yes",AT$7))*(Data!$D$1:'Data'!$D$818&lt;=IF($H$2="Marked",1,"")))*ROW(Data!$C$1:$C$818),ROW(AT16)-ROW(AT$7)),1)),"")</f>
        <v>BET Her</v>
      </c>
    </row>
    <row r="17" spans="1:46" ht="24" x14ac:dyDescent="0.35">
      <c r="A17" s="38" t="str">
        <f ca="1">IF(B17="","",IF(INDEX(Data!$CA:$CA,MATCH(B17,Data!$A:$A,0),1)=0,"",INDEX(Data!$CA:$CA,MATCH(B17,Data!$A:$A,0),1)))</f>
        <v/>
      </c>
      <c r="B17" s="38" t="str" cm="1">
        <f t="array" aca="1" ref="B17" ca="1">IFERROR(_xlfn.SINGLE(INDEX(Data!$A$1:$A$818,_xlfn.AGGREGATE(15,6,((OFFSET(Data!$A$1,0,MATCH(B$6,Data!$1:$1,0)-1,1000,1)=IF(B$7="","Yes",B$7))*(Data!$D$1:'Data'!$D$818&lt;=IF($H$2="Marked",1,"")))/((OFFSET(Data!$A$1,0,MATCH(B$6,Data!$1:$1,0)-1,1000,1)=IF(B$7="","Yes",B$7))*(Data!$D$1:'Data'!$D$818&lt;=IF($H$2="Marked",1,"")))*ROW(Data!$C$1:$C$818),ROW(B17)-ROW(B$7)),1)),"")</f>
        <v>BBC World News</v>
      </c>
      <c r="C17" s="38" t="str">
        <f ca="1">IF(D17="","",IF(INDEX(Data!$CA:$CA,MATCH(D17,Data!$A:$A,0),1)=0,"",INDEX(Data!$CA:$CA,MATCH(D17,Data!$A:$A,0),1)))</f>
        <v/>
      </c>
      <c r="D17" s="38" t="str" cm="1">
        <f t="array" aca="1" ref="D17" ca="1">IFERROR(_xlfn.SINGLE(INDEX(Data!$A$1:$A$818,_xlfn.AGGREGATE(15,6,((OFFSET(Data!$A$1,0,MATCH(D$6,Data!$1:$1,0)-1,1000,1)=IF(D$7="","Yes",D$7))*(Data!$D$1:'Data'!$D$818&lt;=IF($H$2="Marked",1,"")))/((OFFSET(Data!$A$1,0,MATCH(D$6,Data!$1:$1,0)-1,1000,1)=IF(D$7="","Yes",D$7))*(Data!$D$1:'Data'!$D$818&lt;=IF($H$2="Marked",1,"")))*ROW(Data!$C$1:$C$818),ROW(D17)-ROW(D$7)),1)),"")</f>
        <v>CNN</v>
      </c>
      <c r="E17" s="38" t="str">
        <f ca="1">IF(F17="","",IF(INDEX(Data!$CA:$CA,MATCH(F17,Data!$A:$A,0),1)=0,"",INDEX(Data!$CA:$CA,MATCH(F17,Data!$A:$A,0),1)))</f>
        <v/>
      </c>
      <c r="F17" s="38" t="str" cm="1">
        <f t="array" aca="1" ref="F17" ca="1">IFERROR(_xlfn.SINGLE(INDEX(Data!$A$1:$A$818,_xlfn.AGGREGATE(15,6,((OFFSET(Data!$A$1,0,MATCH(F$6,Data!$1:$1,0)-1,1000,1)=IF(F$7="","Yes",F$7))*(Data!$D$1:'Data'!$D$818&lt;=IF($H$2="Marked",1,"")))/((OFFSET(Data!$A$1,0,MATCH(F$6,Data!$1:$1,0)-1,1000,1)=IF(F$7="","Yes",F$7))*(Data!$D$1:'Data'!$D$818&lt;=IF($H$2="Marked",1,"")))*ROW(Data!$C$1:$C$818),ROW(F17)-ROW(F$7)),1)),"")</f>
        <v>Charge!</v>
      </c>
      <c r="G17" s="38" t="str">
        <f ca="1">IF(H17="","",IF(INDEX(Data!$CA:$CA,MATCH(H17,Data!$A:$A,0),1)=0,"",INDEX(Data!$CA:$CA,MATCH(H17,Data!$A:$A,0),1)))</f>
        <v/>
      </c>
      <c r="H17" s="38" t="str" cm="1">
        <f t="array" aca="1" ref="H17" ca="1">IFERROR(_xlfn.SINGLE(INDEX(Data!$A$1:$A$818,_xlfn.AGGREGATE(15,6,((OFFSET(Data!$A$1,0,MATCH(H$6,Data!$1:$1,0)-1,1000,1)=IF(H$7="","Yes",H$7))*(Data!$D$1:'Data'!$D$818&lt;=IF($H$2="Marked",1,"")))/((OFFSET(Data!$A$1,0,MATCH(H$6,Data!$1:$1,0)-1,1000,1)=IF(H$7="","Yes",H$7))*(Data!$D$1:'Data'!$D$818&lt;=IF($H$2="Marked",1,"")))*ROW(Data!$C$1:$C$818),ROW(H17)-ROW(H$7)),1)),"")</f>
        <v>Charge!</v>
      </c>
      <c r="I17" s="38" t="str">
        <f ca="1">IF(J17="","",IF(INDEX(Data!$CA:$CA,MATCH(J17,Data!$A:$A,0),1)=0,"",INDEX(Data!$CA:$CA,MATCH(J17,Data!$A:$A,0),1)))</f>
        <v/>
      </c>
      <c r="J17" s="38" t="str" cm="1">
        <f t="array" aca="1" ref="J17" ca="1">IFERROR(_xlfn.SINGLE(INDEX(Data!$A$1:$A$818,_xlfn.AGGREGATE(15,6,((OFFSET(Data!$A$1,0,MATCH(J$6,Data!$1:$1,0)-1,1000,1)=IF(J$7="","Yes",J$7))*(Data!$D$1:'Data'!$D$818&lt;=IF($H$2="Marked",1,"")))/((OFFSET(Data!$A$1,0,MATCH(J$6,Data!$1:$1,0)-1,1000,1)=IF(J$7="","Yes",J$7))*(Data!$D$1:'Data'!$D$818&lt;=IF($H$2="Marked",1,"")))*ROW(Data!$C$1:$C$818),ROW(J17)-ROW(J$7)),1)),"")</f>
        <v>BET</v>
      </c>
      <c r="K17" s="38" t="str">
        <f ca="1">IF(L17="","",IF(INDEX(Data!$CA:$CA,MATCH(L17,Data!$A:$A,0),1)=0,"",INDEX(Data!$CA:$CA,MATCH(L17,Data!$A:$A,0),1)))</f>
        <v/>
      </c>
      <c r="L17" s="38" t="str" cm="1">
        <f t="array" aca="1" ref="L17" ca="1">IFERROR(_xlfn.SINGLE(INDEX(Data!$A$1:$A$818,_xlfn.AGGREGATE(15,6,((OFFSET(Data!$A$1,0,MATCH(L$6,Data!$1:$1,0)-1,1000,1)=IF(L$7="","Yes",L$7))*(Data!$D$1:'Data'!$D$818&lt;=IF($H$2="Marked",1,"")))/((OFFSET(Data!$A$1,0,MATCH(L$6,Data!$1:$1,0)-1,1000,1)=IF(L$7="","Yes",L$7))*(Data!$D$1:'Data'!$D$818&lt;=IF($H$2="Marked",1,"")))*ROW(Data!$C$1:$C$818),ROW(L17)-ROW(L$7)),1)),"")</f>
        <v>AT&amp;T SportsNet Rocky Mountain</v>
      </c>
      <c r="M17" s="38" t="str">
        <f ca="1">IF(N17="","",IF(INDEX(Data!$CA:$CA,MATCH(N17,Data!$A:$A,0),1)=0,"",INDEX(Data!$CA:$CA,MATCH(N17,Data!$A:$A,0),1)))</f>
        <v/>
      </c>
      <c r="N17" s="38" t="str" cm="1">
        <f t="array" aca="1" ref="N17" ca="1">IFERROR(_xlfn.SINGLE(INDEX(Data!$A$1:$A$818,_xlfn.AGGREGATE(15,6,((OFFSET(Data!$A$1,0,MATCH(N$6,Data!$1:$1,0)-1,1000,1)=IF(N$7="","Yes",N$7))*(Data!$D$1:'Data'!$D$818&lt;=IF($H$2="Marked",1,"")))/((OFFSET(Data!$A$1,0,MATCH(N$6,Data!$1:$1,0)-1,1000,1)=IF(N$7="","Yes",N$7))*(Data!$D$1:'Data'!$D$818&lt;=IF($H$2="Marked",1,"")))*ROW(Data!$C$1:$C$818),ROW(N17)-ROW(N$7)),1)),"")</f>
        <v>Aspire</v>
      </c>
      <c r="O17" s="38">
        <f ca="1">IF(P17="","",IF(INDEX(Data!$CA:$CA,MATCH(P17,Data!$A:$A,0),1)=0,"",INDEX(Data!$CA:$CA,MATCH(P17,Data!$A:$A,0),1)))</f>
        <v>2</v>
      </c>
      <c r="P17" s="38" t="str" cm="1">
        <f t="array" aca="1" ref="P17" ca="1">IFERROR(_xlfn.SINGLE(INDEX(Data!$A$1:$A$818,_xlfn.AGGREGATE(15,6,((OFFSET(Data!$A$1,0,MATCH(P$6,Data!$1:$1,0)-1,1000,1)=IF(P$7="","Yes",P$7))*(Data!$D$1:'Data'!$D$818&lt;=IF($H$2="Marked",1,"")))/((OFFSET(Data!$A$1,0,MATCH(P$6,Data!$1:$1,0)-1,1000,1)=IF(P$7="","Yes",P$7))*(Data!$D$1:'Data'!$D$818&lt;=IF($H$2="Marked",1,"")))*ROW(Data!$C$1:$C$818),ROW(P17)-ROW(P$7)),1)),"")</f>
        <v>Animal Planet</v>
      </c>
      <c r="Q17" s="38" t="str">
        <f ca="1">IF(R17="","",IF(INDEX(Data!$CA:$CA,MATCH(R17,Data!$A:$A,0),1)=0,"",INDEX(Data!$CA:$CA,MATCH(R17,Data!$A:$A,0),1)))</f>
        <v/>
      </c>
      <c r="R17" s="38" t="str" cm="1">
        <f t="array" aca="1" ref="R17" ca="1">IFERROR(_xlfn.SINGLE(INDEX(Data!$A$1:$A$818,_xlfn.AGGREGATE(15,6,((OFFSET(Data!$A$1,0,MATCH(R$6,Data!$1:$1,0)-1,1000,1)=IF(R$7="","Yes",R$7))*(Data!$D$1:'Data'!$D$818&lt;=IF($H$2="Marked",1,"")))/((OFFSET(Data!$A$1,0,MATCH(R$6,Data!$1:$1,0)-1,1000,1)=IF(R$7="","Yes",R$7))*(Data!$D$1:'Data'!$D$818&lt;=IF($H$2="Marked",1,"")))*ROW(Data!$C$1:$C$818),ROW(R17)-ROW(R$7)),1)),"")</f>
        <v>BET</v>
      </c>
      <c r="S17" s="38" t="str">
        <f ca="1">IF(T17="","",IF(INDEX(Data!$CA:$CA,MATCH(T17,Data!$A:$A,0),1)=0,"",INDEX(Data!$CA:$CA,MATCH(T17,Data!$A:$A,0),1)))</f>
        <v/>
      </c>
      <c r="T17" s="38" t="str" cm="1">
        <f t="array" aca="1" ref="T17" ca="1">IFERROR(_xlfn.SINGLE(INDEX(Data!$A$1:$A$818,_xlfn.AGGREGATE(15,6,((OFFSET(Data!$A$1,0,MATCH(T$6,Data!$1:$1,0)-1,1000,1)=IF(T$7="","Yes",T$7))*(Data!$D$1:'Data'!$D$818&lt;=IF($H$2="Marked",1,"")))/((OFFSET(Data!$A$1,0,MATCH(T$6,Data!$1:$1,0)-1,1000,1)=IF(T$7="","Yes",T$7))*(Data!$D$1:'Data'!$D$818&lt;=IF($H$2="Marked",1,"")))*ROW(Data!$C$1:$C$818),ROW(T17)-ROW(T$7)),1)),"")</f>
        <v>Bloomberg TV</v>
      </c>
      <c r="U17" s="38" t="str">
        <f ca="1">IF(V17="","",IF(INDEX(Data!$CA:$CA,MATCH(V17,Data!$A:$A,0),1)=0,"",INDEX(Data!$CA:$CA,MATCH(V17,Data!$A:$A,0),1)))</f>
        <v/>
      </c>
      <c r="V17" s="38" t="str" cm="1">
        <f t="array" aca="1" ref="V17" ca="1">IFERROR(_xlfn.SINGLE(INDEX(Data!$A$1:$A$818,_xlfn.AGGREGATE(15,6,((OFFSET(Data!$A$1,0,MATCH(V$6,Data!$1:$1,0)-1,1000,1)=IF(V$7="","Yes",V$7))*(Data!$D$1:'Data'!$D$818&lt;=IF($H$2="Marked",1,"")))/((OFFSET(Data!$A$1,0,MATCH(V$6,Data!$1:$1,0)-1,1000,1)=IF(V$7="","Yes",V$7))*(Data!$D$1:'Data'!$D$818&lt;=IF($H$2="Marked",1,"")))*ROW(Data!$C$1:$C$818),ROW(V17)-ROW(V$7)),1)),"")</f>
        <v>Bally Sports South Extra</v>
      </c>
      <c r="W17" s="38" t="str">
        <f ca="1">IF(X17="","",IF(INDEX(Data!$CA:$CA,MATCH(X17,Data!$A:$A,0),1)=0,"",INDEX(Data!$CA:$CA,MATCH(X17,Data!$A:$A,0),1)))</f>
        <v/>
      </c>
      <c r="X17" s="38" t="str" cm="1">
        <f t="array" aca="1" ref="X17" ca="1">IFERROR(_xlfn.SINGLE(INDEX(Data!$A$1:$A$818,_xlfn.AGGREGATE(15,6,((OFFSET(Data!$A$1,0,MATCH(X$6,Data!$1:$1,0)-1,1000,1)=IF(X$7="","Yes",X$7))*(Data!$D$1:'Data'!$D$818&lt;=IF($H$2="Marked",1,"")))/((OFFSET(Data!$A$1,0,MATCH(X$6,Data!$1:$1,0)-1,1000,1)=IF(X$7="","Yes",X$7))*(Data!$D$1:'Data'!$D$818&lt;=IF($H$2="Marked",1,"")))*ROW(Data!$C$1:$C$818),ROW(X17)-ROW(X$7)),1)),"")</f>
        <v>Carbon TV</v>
      </c>
      <c r="Y17" s="38" t="str">
        <f ca="1">IF(Z17="","",IF(INDEX(Data!$CA:$CA,MATCH(Z17,Data!$A:$A,0),1)=0,"",INDEX(Data!$CA:$CA,MATCH(Z17,Data!$A:$A,0),1)))</f>
        <v/>
      </c>
      <c r="Z17" s="38" t="str" cm="1">
        <f t="array" aca="1" ref="Z17" ca="1">IFERROR(_xlfn.SINGLE(INDEX(Data!$A$1:$A$818,_xlfn.AGGREGATE(15,6,((OFFSET(Data!$A$1,0,MATCH(Z$6,Data!$1:$1,0)-1,1000,1)=IF(Z$7="","Yes",Z$7))*(Data!$D$1:'Data'!$D$818&lt;=IF($H$2="Marked",1,"")))/((OFFSET(Data!$A$1,0,MATCH(Z$6,Data!$1:$1,0)-1,1000,1)=IF(Z$7="","Yes",Z$7))*(Data!$D$1:'Data'!$D$818&lt;=IF($H$2="Marked",1,"")))*ROW(Data!$C$1:$C$818),ROW(Z17)-ROW(Z$7)),1)),"")</f>
        <v>Dove Family Movies</v>
      </c>
      <c r="AA17" s="38" t="str">
        <f ca="1">IF(AB17="","",IF(INDEX(Data!$CA:$CA,MATCH(AB17,Data!$A:$A,0),1)=0,"",INDEX(Data!$CA:$CA,MATCH(AB17,Data!$A:$A,0),1)))</f>
        <v/>
      </c>
      <c r="AB17" s="38" t="str" cm="1">
        <f t="array" aca="1" ref="AB17" ca="1">IFERROR(_xlfn.SINGLE(INDEX(Data!$A$1:$A$818,_xlfn.AGGREGATE(15,6,((OFFSET(Data!$A$1,0,MATCH(AB$6,Data!$1:$1,0)-1,1000,1)=IF(AB$7="","Yes",AB$7))*(Data!$D$1:'Data'!$D$818&lt;=IF($H$2="Marked",1,"")))/((OFFSET(Data!$A$1,0,MATCH(AB$6,Data!$1:$1,0)-1,1000,1)=IF(AB$7="","Yes",AB$7))*(Data!$D$1:'Data'!$D$818&lt;=IF($H$2="Marked",1,"")))*ROW(Data!$C$1:$C$818),ROW(AB17)-ROW(AB$7)),1)),"")</f>
        <v>American Heroes</v>
      </c>
      <c r="AC17" s="38" t="str">
        <f ca="1">IF(AD17="","",IF(INDEX(Data!$CA:$CA,MATCH(AD17,Data!$A:$A,0),1)=0,"",INDEX(Data!$CA:$CA,MATCH(AD17,Data!$A:$A,0),1)))</f>
        <v/>
      </c>
      <c r="AD17" s="38" t="str" cm="1">
        <f t="array" aca="1" ref="AD17" ca="1">IFERROR(_xlfn.SINGLE(INDEX(Data!$A$1:$A$818,_xlfn.AGGREGATE(15,6,((OFFSET(Data!$A$1,0,MATCH(AD$6,Data!$1:$1,0)-1,1000,1)=IF(AD$7="","Yes",AD$7))*(Data!$D$1:'Data'!$D$818&lt;=IF($H$2="Marked",1,"")))/((OFFSET(Data!$A$1,0,MATCH(AD$6,Data!$1:$1,0)-1,1000,1)=IF(AD$7="","Yes",AD$7))*(Data!$D$1:'Data'!$D$818&lt;=IF($H$2="Marked",1,"")))*ROW(Data!$C$1:$C$818),ROW(AD17)-ROW(AD$7)),1)),"")</f>
        <v>Aspire</v>
      </c>
      <c r="AE17" s="38" t="str">
        <f ca="1">IF(AF17="","",IF(INDEX(Data!$CA:$CA,MATCH(AF17,Data!$A:$A,0),1)=0,"",INDEX(Data!$CA:$CA,MATCH(AF17,Data!$A:$A,0),1)))</f>
        <v/>
      </c>
      <c r="AF17" s="38" t="str" cm="1">
        <f t="array" aca="1" ref="AF17" ca="1">IFERROR(_xlfn.SINGLE(INDEX(Data!$A$1:$A$818,_xlfn.AGGREGATE(15,6,((OFFSET(Data!$A$1,0,MATCH(AF$6,Data!$1:$1,0)-1,1000,1)=IF(AF$7="","Yes",AF$7))*(Data!$D$1:'Data'!$D$818&lt;=IF($H$2="Marked",1,"")))/((OFFSET(Data!$A$1,0,MATCH(AF$6,Data!$1:$1,0)-1,1000,1)=IF(AF$7="","Yes",AF$7))*(Data!$D$1:'Data'!$D$818&lt;=IF($H$2="Marked",1,"")))*ROW(Data!$C$1:$C$818),ROW(AF17)-ROW(AF$7)),1)),"")</f>
        <v>Bandamax</v>
      </c>
      <c r="AG17" s="38" t="str">
        <f ca="1">IF(AH17="","",IF(INDEX(Data!$CA:$CA,MATCH(AH17,Data!$A:$A,0),1)=0,"",INDEX(Data!$CA:$CA,MATCH(AH17,Data!$A:$A,0),1)))</f>
        <v/>
      </c>
      <c r="AH17" s="38" t="str" cm="1">
        <f t="array" aca="1" ref="AH17" ca="1">IFERROR(_xlfn.SINGLE(INDEX(Data!$A$1:$A$818,_xlfn.AGGREGATE(15,6,((OFFSET(Data!$A$1,0,MATCH(AH$6,Data!$1:$1,0)-1,1000,1)=IF(AH$7="","Yes",AH$7))*(Data!$D$1:'Data'!$D$818&lt;=IF($H$2="Marked",1,"")))/((OFFSET(Data!$A$1,0,MATCH(AH$6,Data!$1:$1,0)-1,1000,1)=IF(AH$7="","Yes",AH$7))*(Data!$D$1:'Data'!$D$818&lt;=IF($H$2="Marked",1,"")))*ROW(Data!$C$1:$C$818),ROW(AH17)-ROW(AH$7)),1)),"")</f>
        <v>Cheddar</v>
      </c>
      <c r="AI17" s="38" t="str">
        <f ca="1">IF(AJ17="","",IF(INDEX(Data!$CA:$CA,MATCH(AJ17,Data!$A:$A,0),1)=0,"",INDEX(Data!$CA:$CA,MATCH(AJ17,Data!$A:$A,0),1)))</f>
        <v/>
      </c>
      <c r="AJ17" s="38" t="str" cm="1">
        <f t="array" aca="1" ref="AJ17" ca="1">IFERROR(_xlfn.SINGLE(INDEX(Data!$A$1:$A$818,_xlfn.AGGREGATE(15,6,((OFFSET(Data!$A$1,0,MATCH(AJ$6,Data!$1:$1,0)-1,1000,1)=IF(AJ$7="","Yes",AJ$7))*(Data!$D$1:'Data'!$D$818&lt;=IF($H$2="Marked",1,"")))/((OFFSET(Data!$A$1,0,MATCH(AJ$6,Data!$1:$1,0)-1,1000,1)=IF(AJ$7="","Yes",AJ$7))*(Data!$D$1:'Data'!$D$818&lt;=IF($H$2="Marked",1,"")))*ROW(Data!$C$1:$C$818),ROW(AJ17)-ROW(AJ$7)),1)),"")</f>
        <v>AXS TV</v>
      </c>
      <c r="AK17" s="38" t="str">
        <f ca="1">IF(AL17="","",IF(INDEX(Data!$CA:$CA,MATCH(AL17,Data!$A:$A,0),1)=0,"",INDEX(Data!$CA:$CA,MATCH(AL17,Data!$A:$A,0),1)))</f>
        <v/>
      </c>
      <c r="AL17" s="38" t="str" cm="1">
        <f t="array" aca="1" ref="AL17" ca="1">IFERROR(_xlfn.SINGLE(INDEX(Data!$A$1:$A$818,_xlfn.AGGREGATE(15,6,((OFFSET(Data!$A$1,0,MATCH(AL$6,Data!$1:$1,0)-1,1000,1)=IF(AL$7="","Yes",AL$7))*(Data!$D$1:'Data'!$D$818&lt;=IF($H$2="Marked",1,"")))/((OFFSET(Data!$A$1,0,MATCH(AL$6,Data!$1:$1,0)-1,1000,1)=IF(AL$7="","Yes",AL$7))*(Data!$D$1:'Data'!$D$818&lt;=IF($H$2="Marked",1,"")))*ROW(Data!$C$1:$C$818),ROW(AL17)-ROW(AL$7)),1)),"")</f>
        <v/>
      </c>
      <c r="AM17" s="38" t="str">
        <f ca="1">IF(AN17="","",IF(INDEX(Data!$CA:$CA,MATCH(AN17,Data!$A:$A,0),1)=0,"",INDEX(Data!$CA:$CA,MATCH(AN17,Data!$A:$A,0),1)))</f>
        <v/>
      </c>
      <c r="AN17" s="38" t="str" cm="1">
        <f t="array" aca="1" ref="AN17" ca="1">IFERROR(_xlfn.SINGLE(INDEX(Data!$A$1:$A$818,_xlfn.AGGREGATE(15,6,((OFFSET(Data!$A$1,0,MATCH(AN$6,Data!$1:$1,0)-1,1000,1)=IF(AN$7="","Yes",AN$7))*(Data!$D$1:'Data'!$D$818&lt;=IF($H$2="Marked",1,"")))/((OFFSET(Data!$A$1,0,MATCH(AN$6,Data!$1:$1,0)-1,1000,1)=IF(AN$7="","Yes",AN$7))*(Data!$D$1:'Data'!$D$818&lt;=IF($H$2="Marked",1,"")))*ROW(Data!$C$1:$C$818),ROW(AN17)-ROW(AN$7)),1)),"")</f>
        <v/>
      </c>
      <c r="AO17" s="38" t="str">
        <f ca="1">IF(AP17="","",IF(INDEX(Data!$CA:$CA,MATCH(AP17,Data!$A:$A,0),1)=0,"",INDEX(Data!$CA:$CA,MATCH(AP17,Data!$A:$A,0),1)))</f>
        <v/>
      </c>
      <c r="AP17" s="38" t="str" cm="1">
        <f t="array" aca="1" ref="AP17" ca="1">IFERROR(_xlfn.SINGLE(INDEX(Data!$A$1:$A$818,_xlfn.AGGREGATE(15,6,((OFFSET(Data!$A$1,0,MATCH(AP$6,Data!$1:$1,0)-1,1000,1)=IF(AP$7="","Yes",AP$7))*(Data!$D$1:'Data'!$D$818&lt;=IF($H$2="Marked",1,"")))/((OFFSET(Data!$A$1,0,MATCH(AP$6,Data!$1:$1,0)-1,1000,1)=IF(AP$7="","Yes",AP$7))*(Data!$D$1:'Data'!$D$818&lt;=IF($H$2="Marked",1,"")))*ROW(Data!$C$1:$C$818),ROW(AP17)-ROW(AP$7)),1)),"")</f>
        <v/>
      </c>
      <c r="AQ17" s="38" t="str">
        <f ca="1">IF(AR17="","",IF(INDEX(Data!$CA:$CA,MATCH(AR17,Data!$A:$A,0),1)=0,"",INDEX(Data!$CA:$CA,MATCH(AR17,Data!$A:$A,0),1)))</f>
        <v/>
      </c>
      <c r="AR17" s="38" t="str" cm="1">
        <f t="array" aca="1" ref="AR17" ca="1">IFERROR(_xlfn.SINGLE(INDEX(Data!$A$1:$A$818,_xlfn.AGGREGATE(15,6,((OFFSET(Data!$A$1,0,MATCH(AR$6,Data!$1:$1,0)-1,1000,1)=IF(AR$7="","Yes",AR$7))*(Data!$D$1:'Data'!$D$818&lt;=IF($H$2="Marked",1,"")))/((OFFSET(Data!$A$1,0,MATCH(AR$6,Data!$1:$1,0)-1,1000,1)=IF(AR$7="","Yes",AR$7))*(Data!$D$1:'Data'!$D$818&lt;=IF($H$2="Marked",1,"")))*ROW(Data!$C$1:$C$818),ROW(AR17)-ROW(AR$7)),1)),"")</f>
        <v/>
      </c>
      <c r="AS17" s="38" t="str">
        <f ca="1">IF(AT17="","",IF(INDEX(Data!$CA:$CA,MATCH(AT17,Data!$A:$A,0),1)=0,"",INDEX(Data!$CA:$CA,MATCH(AT17,Data!$A:$A,0),1)))</f>
        <v/>
      </c>
      <c r="AT17" s="38" t="str" cm="1">
        <f t="array" aca="1" ref="AT17" ca="1">IFERROR(_xlfn.SINGLE(INDEX(Data!$A$1:$A$818,_xlfn.AGGREGATE(15,6,((OFFSET(Data!$A$1,0,MATCH(AT$6,Data!$1:$1,0)-1,1000,1)=IF(AT$7="","Yes",AT$7))*(Data!$D$1:'Data'!$D$818&lt;=IF($H$2="Marked",1,"")))/((OFFSET(Data!$A$1,0,MATCH(AT$6,Data!$1:$1,0)-1,1000,1)=IF(AT$7="","Yes",AT$7))*(Data!$D$1:'Data'!$D$818&lt;=IF($H$2="Marked",1,"")))*ROW(Data!$C$1:$C$818),ROW(AT17)-ROW(AT$7)),1)),"")</f>
        <v>BET Jams</v>
      </c>
    </row>
    <row r="18" spans="1:46" ht="24" x14ac:dyDescent="0.35">
      <c r="A18" s="38" t="str">
        <f ca="1">IF(B18="","",IF(INDEX(Data!$CA:$CA,MATCH(B18,Data!$A:$A,0),1)=0,"",INDEX(Data!$CA:$CA,MATCH(B18,Data!$A:$A,0),1)))</f>
        <v/>
      </c>
      <c r="B18" s="38" t="str" cm="1">
        <f t="array" aca="1" ref="B18" ca="1">IFERROR(_xlfn.SINGLE(INDEX(Data!$A$1:$A$818,_xlfn.AGGREGATE(15,6,((OFFSET(Data!$A$1,0,MATCH(B$6,Data!$1:$1,0)-1,1000,1)=IF(B$7="","Yes",B$7))*(Data!$D$1:'Data'!$D$818&lt;=IF($H$2="Marked",1,"")))/((OFFSET(Data!$A$1,0,MATCH(B$6,Data!$1:$1,0)-1,1000,1)=IF(B$7="","Yes",B$7))*(Data!$D$1:'Data'!$D$818&lt;=IF($H$2="Marked",1,"")))*ROW(Data!$C$1:$C$818),ROW(B18)-ROW(B$7)),1)),"")</f>
        <v>BET</v>
      </c>
      <c r="C18" s="38" t="str">
        <f ca="1">IF(D18="","",IF(INDEX(Data!$CA:$CA,MATCH(D18,Data!$A:$A,0),1)=0,"",INDEX(Data!$CA:$CA,MATCH(D18,Data!$A:$A,0),1)))</f>
        <v/>
      </c>
      <c r="D18" s="38" t="str" cm="1">
        <f t="array" aca="1" ref="D18" ca="1">IFERROR(_xlfn.SINGLE(INDEX(Data!$A$1:$A$818,_xlfn.AGGREGATE(15,6,((OFFSET(Data!$A$1,0,MATCH(D$6,Data!$1:$1,0)-1,1000,1)=IF(D$7="","Yes",D$7))*(Data!$D$1:'Data'!$D$818&lt;=IF($H$2="Marked",1,"")))/((OFFSET(Data!$A$1,0,MATCH(D$6,Data!$1:$1,0)-1,1000,1)=IF(D$7="","Yes",D$7))*(Data!$D$1:'Data'!$D$818&lt;=IF($H$2="Marked",1,"")))*ROW(Data!$C$1:$C$818),ROW(D18)-ROW(D$7)),1)),"")</f>
        <v>Comedy Central</v>
      </c>
      <c r="E18" s="38" t="str">
        <f ca="1">IF(F18="","",IF(INDEX(Data!$CA:$CA,MATCH(F18,Data!$A:$A,0),1)=0,"",INDEX(Data!$CA:$CA,MATCH(F18,Data!$A:$A,0),1)))</f>
        <v/>
      </c>
      <c r="F18" s="38" t="str" cm="1">
        <f t="array" aca="1" ref="F18" ca="1">IFERROR(_xlfn.SINGLE(INDEX(Data!$A$1:$A$818,_xlfn.AGGREGATE(15,6,((OFFSET(Data!$A$1,0,MATCH(F$6,Data!$1:$1,0)-1,1000,1)=IF(F$7="","Yes",F$7))*(Data!$D$1:'Data'!$D$818&lt;=IF($H$2="Marked",1,"")))/((OFFSET(Data!$A$1,0,MATCH(F$6,Data!$1:$1,0)-1,1000,1)=IF(F$7="","Yes",F$7))*(Data!$D$1:'Data'!$D$818&lt;=IF($H$2="Marked",1,"")))*ROW(Data!$C$1:$C$818),ROW(F18)-ROW(F$7)),1)),"")</f>
        <v>CNN</v>
      </c>
      <c r="G18" s="38" t="str">
        <f ca="1">IF(H18="","",IF(INDEX(Data!$CA:$CA,MATCH(H18,Data!$A:$A,0),1)=0,"",INDEX(Data!$CA:$CA,MATCH(H18,Data!$A:$A,0),1)))</f>
        <v/>
      </c>
      <c r="H18" s="38" t="str" cm="1">
        <f t="array" aca="1" ref="H18" ca="1">IFERROR(_xlfn.SINGLE(INDEX(Data!$A$1:$A$818,_xlfn.AGGREGATE(15,6,((OFFSET(Data!$A$1,0,MATCH(H$6,Data!$1:$1,0)-1,1000,1)=IF(H$7="","Yes",H$7))*(Data!$D$1:'Data'!$D$818&lt;=IF($H$2="Marked",1,"")))/((OFFSET(Data!$A$1,0,MATCH(H$6,Data!$1:$1,0)-1,1000,1)=IF(H$7="","Yes",H$7))*(Data!$D$1:'Data'!$D$818&lt;=IF($H$2="Marked",1,"")))*ROW(Data!$C$1:$C$818),ROW(H18)-ROW(H$7)),1)),"")</f>
        <v>CNN</v>
      </c>
      <c r="I18" s="38" t="str">
        <f ca="1">IF(J18="","",IF(INDEX(Data!$CA:$CA,MATCH(J18,Data!$A:$A,0),1)=0,"",INDEX(Data!$CA:$CA,MATCH(J18,Data!$A:$A,0),1)))</f>
        <v/>
      </c>
      <c r="J18" s="38" t="str" cm="1">
        <f t="array" aca="1" ref="J18" ca="1">IFERROR(_xlfn.SINGLE(INDEX(Data!$A$1:$A$818,_xlfn.AGGREGATE(15,6,((OFFSET(Data!$A$1,0,MATCH(J$6,Data!$1:$1,0)-1,1000,1)=IF(J$7="","Yes",J$7))*(Data!$D$1:'Data'!$D$818&lt;=IF($H$2="Marked",1,"")))/((OFFSET(Data!$A$1,0,MATCH(J$6,Data!$1:$1,0)-1,1000,1)=IF(J$7="","Yes",J$7))*(Data!$D$1:'Data'!$D$818&lt;=IF($H$2="Marked",1,"")))*ROW(Data!$C$1:$C$818),ROW(J18)-ROW(J$7)),1)),"")</f>
        <v>Bloomberg TV</v>
      </c>
      <c r="K18" s="38" t="str">
        <f ca="1">IF(L18="","",IF(INDEX(Data!$CA:$CA,MATCH(L18,Data!$A:$A,0),1)=0,"",INDEX(Data!$CA:$CA,MATCH(L18,Data!$A:$A,0),1)))</f>
        <v/>
      </c>
      <c r="L18" s="38" t="str" cm="1">
        <f t="array" aca="1" ref="L18" ca="1">IFERROR(_xlfn.SINGLE(INDEX(Data!$A$1:$A$818,_xlfn.AGGREGATE(15,6,((OFFSET(Data!$A$1,0,MATCH(L$6,Data!$1:$1,0)-1,1000,1)=IF(L$7="","Yes",L$7))*(Data!$D$1:'Data'!$D$818&lt;=IF($H$2="Marked",1,"")))/((OFFSET(Data!$A$1,0,MATCH(L$6,Data!$1:$1,0)-1,1000,1)=IF(L$7="","Yes",L$7))*(Data!$D$1:'Data'!$D$818&lt;=IF($H$2="Marked",1,"")))*ROW(Data!$C$1:$C$818),ROW(L18)-ROW(L$7)),1)),"")</f>
        <v>AT&amp;T SportsNet Southwest</v>
      </c>
      <c r="M18" s="38" t="str">
        <f ca="1">IF(N18="","",IF(INDEX(Data!$CA:$CA,MATCH(N18,Data!$A:$A,0),1)=0,"",INDEX(Data!$CA:$CA,MATCH(N18,Data!$A:$A,0),1)))</f>
        <v/>
      </c>
      <c r="N18" s="38" t="str" cm="1">
        <f t="array" aca="1" ref="N18" ca="1">IFERROR(_xlfn.SINGLE(INDEX(Data!$A$1:$A$818,_xlfn.AGGREGATE(15,6,((OFFSET(Data!$A$1,0,MATCH(N$6,Data!$1:$1,0)-1,1000,1)=IF(N$7="","Yes",N$7))*(Data!$D$1:'Data'!$D$818&lt;=IF($H$2="Marked",1,"")))/((OFFSET(Data!$A$1,0,MATCH(N$6,Data!$1:$1,0)-1,1000,1)=IF(N$7="","Yes",N$7))*(Data!$D$1:'Data'!$D$818&lt;=IF($H$2="Marked",1,"")))*ROW(Data!$C$1:$C$818),ROW(N18)-ROW(N$7)),1)),"")</f>
        <v>AT&amp;T SportsNet Pittsburgh</v>
      </c>
      <c r="O18" s="38" t="str">
        <f ca="1">IF(P18="","",IF(INDEX(Data!$CA:$CA,MATCH(P18,Data!$A:$A,0),1)=0,"",INDEX(Data!$CA:$CA,MATCH(P18,Data!$A:$A,0),1)))</f>
        <v/>
      </c>
      <c r="P18" s="38" t="str" cm="1">
        <f t="array" aca="1" ref="P18" ca="1">IFERROR(_xlfn.SINGLE(INDEX(Data!$A$1:$A$818,_xlfn.AGGREGATE(15,6,((OFFSET(Data!$A$1,0,MATCH(P$6,Data!$1:$1,0)-1,1000,1)=IF(P$7="","Yes",P$7))*(Data!$D$1:'Data'!$D$818&lt;=IF($H$2="Marked",1,"")))/((OFFSET(Data!$A$1,0,MATCH(P$6,Data!$1:$1,0)-1,1000,1)=IF(P$7="","Yes",P$7))*(Data!$D$1:'Data'!$D$818&lt;=IF($H$2="Marked",1,"")))*ROW(Data!$C$1:$C$818),ROW(P18)-ROW(P$7)),1)),"")</f>
        <v>Aspire</v>
      </c>
      <c r="Q18" s="38" t="str">
        <f ca="1">IF(R18="","",IF(INDEX(Data!$CA:$CA,MATCH(R18,Data!$A:$A,0),1)=0,"",INDEX(Data!$CA:$CA,MATCH(R18,Data!$A:$A,0),1)))</f>
        <v/>
      </c>
      <c r="R18" s="38" t="str" cm="1">
        <f t="array" aca="1" ref="R18" ca="1">IFERROR(_xlfn.SINGLE(INDEX(Data!$A$1:$A$818,_xlfn.AGGREGATE(15,6,((OFFSET(Data!$A$1,0,MATCH(R$6,Data!$1:$1,0)-1,1000,1)=IF(R$7="","Yes",R$7))*(Data!$D$1:'Data'!$D$818&lt;=IF($H$2="Marked",1,"")))/((OFFSET(Data!$A$1,0,MATCH(R$6,Data!$1:$1,0)-1,1000,1)=IF(R$7="","Yes",R$7))*(Data!$D$1:'Data'!$D$818&lt;=IF($H$2="Marked",1,"")))*ROW(Data!$C$1:$C$818),ROW(R18)-ROW(R$7)),1)),"")</f>
        <v>BET Her</v>
      </c>
      <c r="S18" s="38">
        <f ca="1">IF(T18="","",IF(INDEX(Data!$CA:$CA,MATCH(T18,Data!$A:$A,0),1)=0,"",INDEX(Data!$CA:$CA,MATCH(T18,Data!$A:$A,0),1)))</f>
        <v>1</v>
      </c>
      <c r="T18" s="38" t="str" cm="1">
        <f t="array" aca="1" ref="T18" ca="1">IFERROR(_xlfn.SINGLE(INDEX(Data!$A$1:$A$818,_xlfn.AGGREGATE(15,6,((OFFSET(Data!$A$1,0,MATCH(T$6,Data!$1:$1,0)-1,1000,1)=IF(T$7="","Yes",T$7))*(Data!$D$1:'Data'!$D$818&lt;=IF($H$2="Marked",1,"")))/((OFFSET(Data!$A$1,0,MATCH(T$6,Data!$1:$1,0)-1,1000,1)=IF(T$7="","Yes",T$7))*(Data!$D$1:'Data'!$D$818&lt;=IF($H$2="Marked",1,"")))*ROW(Data!$C$1:$C$818),ROW(T18)-ROW(T$7)),1)),"")</f>
        <v>Bravo</v>
      </c>
      <c r="U18" s="38" t="str">
        <f ca="1">IF(V18="","",IF(INDEX(Data!$CA:$CA,MATCH(V18,Data!$A:$A,0),1)=0,"",INDEX(Data!$CA:$CA,MATCH(V18,Data!$A:$A,0),1)))</f>
        <v/>
      </c>
      <c r="V18" s="38" t="str" cm="1">
        <f t="array" aca="1" ref="V18" ca="1">IFERROR(_xlfn.SINGLE(INDEX(Data!$A$1:$A$818,_xlfn.AGGREGATE(15,6,((OFFSET(Data!$A$1,0,MATCH(V$6,Data!$1:$1,0)-1,1000,1)=IF(V$7="","Yes",V$7))*(Data!$D$1:'Data'!$D$818&lt;=IF($H$2="Marked",1,"")))/((OFFSET(Data!$A$1,0,MATCH(V$6,Data!$1:$1,0)-1,1000,1)=IF(V$7="","Yes",V$7))*(Data!$D$1:'Data'!$D$818&lt;=IF($H$2="Marked",1,"")))*ROW(Data!$C$1:$C$818),ROW(V18)-ROW(V$7)),1)),"")</f>
        <v>Bally Sports Southeast</v>
      </c>
      <c r="W18" s="38" t="str">
        <f ca="1">IF(X18="","",IF(INDEX(Data!$CA:$CA,MATCH(X18,Data!$A:$A,0),1)=0,"",INDEX(Data!$CA:$CA,MATCH(X18,Data!$A:$A,0),1)))</f>
        <v/>
      </c>
      <c r="X18" s="38" t="str" cm="1">
        <f t="array" aca="1" ref="X18" ca="1">IFERROR(_xlfn.SINGLE(INDEX(Data!$A$1:$A$818,_xlfn.AGGREGATE(15,6,((OFFSET(Data!$A$1,0,MATCH(X$6,Data!$1:$1,0)-1,1000,1)=IF(X$7="","Yes",X$7))*(Data!$D$1:'Data'!$D$818&lt;=IF($H$2="Marked",1,"")))/((OFFSET(Data!$A$1,0,MATCH(X$6,Data!$1:$1,0)-1,1000,1)=IF(X$7="","Yes",X$7))*(Data!$D$1:'Data'!$D$818&lt;=IF($H$2="Marked",1,"")))*ROW(Data!$C$1:$C$818),ROW(X18)-ROW(X$7)),1)),"")</f>
        <v>Circle</v>
      </c>
      <c r="Y18" s="38" t="str">
        <f ca="1">IF(Z18="","",IF(INDEX(Data!$CA:$CA,MATCH(Z18,Data!$A:$A,0),1)=0,"",INDEX(Data!$CA:$CA,MATCH(Z18,Data!$A:$A,0),1)))</f>
        <v/>
      </c>
      <c r="Z18" s="38" t="str" cm="1">
        <f t="array" aca="1" ref="Z18" ca="1">IFERROR(_xlfn.SINGLE(INDEX(Data!$A$1:$A$818,_xlfn.AGGREGATE(15,6,((OFFSET(Data!$A$1,0,MATCH(Z$6,Data!$1:$1,0)-1,1000,1)=IF(Z$7="","Yes",Z$7))*(Data!$D$1:'Data'!$D$818&lt;=IF($H$2="Marked",1,"")))/((OFFSET(Data!$A$1,0,MATCH(Z$6,Data!$1:$1,0)-1,1000,1)=IF(Z$7="","Yes",Z$7))*(Data!$D$1:'Data'!$D$818&lt;=IF($H$2="Marked",1,"")))*ROW(Data!$C$1:$C$818),ROW(Z18)-ROW(Z$7)),1)),"")</f>
        <v>Dove Kids</v>
      </c>
      <c r="AA18" s="38">
        <f ca="1">IF(AB18="","",IF(INDEX(Data!$CA:$CA,MATCH(AB18,Data!$A:$A,0),1)=0,"",INDEX(Data!$CA:$CA,MATCH(AB18,Data!$A:$A,0),1)))</f>
        <v>2</v>
      </c>
      <c r="AB18" s="38" t="str" cm="1">
        <f t="array" aca="1" ref="AB18" ca="1">IFERROR(_xlfn.SINGLE(INDEX(Data!$A$1:$A$818,_xlfn.AGGREGATE(15,6,((OFFSET(Data!$A$1,0,MATCH(AB$6,Data!$1:$1,0)-1,1000,1)=IF(AB$7="","Yes",AB$7))*(Data!$D$1:'Data'!$D$818&lt;=IF($H$2="Marked",1,"")))/((OFFSET(Data!$A$1,0,MATCH(AB$6,Data!$1:$1,0)-1,1000,1)=IF(AB$7="","Yes",AB$7))*(Data!$D$1:'Data'!$D$818&lt;=IF($H$2="Marked",1,"")))*ROW(Data!$C$1:$C$818),ROW(AB18)-ROW(AB$7)),1)),"")</f>
        <v>Animal Planet</v>
      </c>
      <c r="AC18" s="38" t="str">
        <f ca="1">IF(AD18="","",IF(INDEX(Data!$CA:$CA,MATCH(AD18,Data!$A:$A,0),1)=0,"",INDEX(Data!$CA:$CA,MATCH(AD18,Data!$A:$A,0),1)))</f>
        <v/>
      </c>
      <c r="AD18" s="38" t="str" cm="1">
        <f t="array" aca="1" ref="AD18" ca="1">IFERROR(_xlfn.SINGLE(INDEX(Data!$A$1:$A$818,_xlfn.AGGREGATE(15,6,((OFFSET(Data!$A$1,0,MATCH(AD$6,Data!$1:$1,0)-1,1000,1)=IF(AD$7="","Yes",AD$7))*(Data!$D$1:'Data'!$D$818&lt;=IF($H$2="Marked",1,"")))/((OFFSET(Data!$A$1,0,MATCH(AD$6,Data!$1:$1,0)-1,1000,1)=IF(AD$7="","Yes",AD$7))*(Data!$D$1:'Data'!$D$818&lt;=IF($H$2="Marked",1,"")))*ROW(Data!$C$1:$C$818),ROW(AD18)-ROW(AD$7)),1)),"")</f>
        <v>AWE Plus</v>
      </c>
      <c r="AE18" s="38" t="str">
        <f ca="1">IF(AF18="","",IF(INDEX(Data!$CA:$CA,MATCH(AF18,Data!$A:$A,0),1)=0,"",INDEX(Data!$CA:$CA,MATCH(AF18,Data!$A:$A,0),1)))</f>
        <v/>
      </c>
      <c r="AF18" s="38" t="str" cm="1">
        <f t="array" aca="1" ref="AF18" ca="1">IFERROR(_xlfn.SINGLE(INDEX(Data!$A$1:$A$818,_xlfn.AGGREGATE(15,6,((OFFSET(Data!$A$1,0,MATCH(AF$6,Data!$1:$1,0)-1,1000,1)=IF(AF$7="","Yes",AF$7))*(Data!$D$1:'Data'!$D$818&lt;=IF($H$2="Marked",1,"")))/((OFFSET(Data!$A$1,0,MATCH(AF$6,Data!$1:$1,0)-1,1000,1)=IF(AF$7="","Yes",AF$7))*(Data!$D$1:'Data'!$D$818&lt;=IF($H$2="Marked",1,"")))*ROW(Data!$C$1:$C$818),ROW(AF18)-ROW(AF$7)),1)),"")</f>
        <v>BET</v>
      </c>
      <c r="AG18" s="38" t="str">
        <f ca="1">IF(AH18="","",IF(INDEX(Data!$CA:$CA,MATCH(AH18,Data!$A:$A,0),1)=0,"",INDEX(Data!$CA:$CA,MATCH(AH18,Data!$A:$A,0),1)))</f>
        <v/>
      </c>
      <c r="AH18" s="38" t="str" cm="1">
        <f t="array" aca="1" ref="AH18" ca="1">IFERROR(_xlfn.SINGLE(INDEX(Data!$A$1:$A$818,_xlfn.AGGREGATE(15,6,((OFFSET(Data!$A$1,0,MATCH(AH$6,Data!$1:$1,0)-1,1000,1)=IF(AH$7="","Yes",AH$7))*(Data!$D$1:'Data'!$D$818&lt;=IF($H$2="Marked",1,"")))/((OFFSET(Data!$A$1,0,MATCH(AH$6,Data!$1:$1,0)-1,1000,1)=IF(AH$7="","Yes",AH$7))*(Data!$D$1:'Data'!$D$818&lt;=IF($H$2="Marked",1,"")))*ROW(Data!$C$1:$C$818),ROW(AH18)-ROW(AH$7)),1)),"")</f>
        <v>Cine Sony</v>
      </c>
      <c r="AI18" s="38" t="str">
        <f ca="1">IF(AJ18="","",IF(INDEX(Data!$CA:$CA,MATCH(AJ18,Data!$A:$A,0),1)=0,"",INDEX(Data!$CA:$CA,MATCH(AJ18,Data!$A:$A,0),1)))</f>
        <v/>
      </c>
      <c r="AJ18" s="38" t="str" cm="1">
        <f t="array" aca="1" ref="AJ18" ca="1">IFERROR(_xlfn.SINGLE(INDEX(Data!$A$1:$A$818,_xlfn.AGGREGATE(15,6,((OFFSET(Data!$A$1,0,MATCH(AJ$6,Data!$1:$1,0)-1,1000,1)=IF(AJ$7="","Yes",AJ$7))*(Data!$D$1:'Data'!$D$818&lt;=IF($H$2="Marked",1,"")))/((OFFSET(Data!$A$1,0,MATCH(AJ$6,Data!$1:$1,0)-1,1000,1)=IF(AJ$7="","Yes",AJ$7))*(Data!$D$1:'Data'!$D$818&lt;=IF($H$2="Marked",1,"")))*ROW(Data!$C$1:$C$818),ROW(AJ18)-ROW(AJ$7)),1)),"")</f>
        <v>Baby First</v>
      </c>
      <c r="AK18" s="38" t="str">
        <f ca="1">IF(AL18="","",IF(INDEX(Data!$CA:$CA,MATCH(AL18,Data!$A:$A,0),1)=0,"",INDEX(Data!$CA:$CA,MATCH(AL18,Data!$A:$A,0),1)))</f>
        <v/>
      </c>
      <c r="AL18" s="38" t="str" cm="1">
        <f t="array" aca="1" ref="AL18" ca="1">IFERROR(_xlfn.SINGLE(INDEX(Data!$A$1:$A$818,_xlfn.AGGREGATE(15,6,((OFFSET(Data!$A$1,0,MATCH(AL$6,Data!$1:$1,0)-1,1000,1)=IF(AL$7="","Yes",AL$7))*(Data!$D$1:'Data'!$D$818&lt;=IF($H$2="Marked",1,"")))/((OFFSET(Data!$A$1,0,MATCH(AL$6,Data!$1:$1,0)-1,1000,1)=IF(AL$7="","Yes",AL$7))*(Data!$D$1:'Data'!$D$818&lt;=IF($H$2="Marked",1,"")))*ROW(Data!$C$1:$C$818),ROW(AL18)-ROW(AL$7)),1)),"")</f>
        <v/>
      </c>
      <c r="AM18" s="38" t="str">
        <f ca="1">IF(AN18="","",IF(INDEX(Data!$CA:$CA,MATCH(AN18,Data!$A:$A,0),1)=0,"",INDEX(Data!$CA:$CA,MATCH(AN18,Data!$A:$A,0),1)))</f>
        <v/>
      </c>
      <c r="AN18" s="38" t="str" cm="1">
        <f t="array" aca="1" ref="AN18" ca="1">IFERROR(_xlfn.SINGLE(INDEX(Data!$A$1:$A$818,_xlfn.AGGREGATE(15,6,((OFFSET(Data!$A$1,0,MATCH(AN$6,Data!$1:$1,0)-1,1000,1)=IF(AN$7="","Yes",AN$7))*(Data!$D$1:'Data'!$D$818&lt;=IF($H$2="Marked",1,"")))/((OFFSET(Data!$A$1,0,MATCH(AN$6,Data!$1:$1,0)-1,1000,1)=IF(AN$7="","Yes",AN$7))*(Data!$D$1:'Data'!$D$818&lt;=IF($H$2="Marked",1,"")))*ROW(Data!$C$1:$C$818),ROW(AN18)-ROW(AN$7)),1)),"")</f>
        <v/>
      </c>
      <c r="AO18" s="38" t="str">
        <f ca="1">IF(AP18="","",IF(INDEX(Data!$CA:$CA,MATCH(AP18,Data!$A:$A,0),1)=0,"",INDEX(Data!$CA:$CA,MATCH(AP18,Data!$A:$A,0),1)))</f>
        <v/>
      </c>
      <c r="AP18" s="38" t="str" cm="1">
        <f t="array" aca="1" ref="AP18" ca="1">IFERROR(_xlfn.SINGLE(INDEX(Data!$A$1:$A$818,_xlfn.AGGREGATE(15,6,((OFFSET(Data!$A$1,0,MATCH(AP$6,Data!$1:$1,0)-1,1000,1)=IF(AP$7="","Yes",AP$7))*(Data!$D$1:'Data'!$D$818&lt;=IF($H$2="Marked",1,"")))/((OFFSET(Data!$A$1,0,MATCH(AP$6,Data!$1:$1,0)-1,1000,1)=IF(AP$7="","Yes",AP$7))*(Data!$D$1:'Data'!$D$818&lt;=IF($H$2="Marked",1,"")))*ROW(Data!$C$1:$C$818),ROW(AP18)-ROW(AP$7)),1)),"")</f>
        <v/>
      </c>
      <c r="AQ18" s="38" t="str">
        <f ca="1">IF(AR18="","",IF(INDEX(Data!$CA:$CA,MATCH(AR18,Data!$A:$A,0),1)=0,"",INDEX(Data!$CA:$CA,MATCH(AR18,Data!$A:$A,0),1)))</f>
        <v/>
      </c>
      <c r="AR18" s="38" t="str" cm="1">
        <f t="array" aca="1" ref="AR18" ca="1">IFERROR(_xlfn.SINGLE(INDEX(Data!$A$1:$A$818,_xlfn.AGGREGATE(15,6,((OFFSET(Data!$A$1,0,MATCH(AR$6,Data!$1:$1,0)-1,1000,1)=IF(AR$7="","Yes",AR$7))*(Data!$D$1:'Data'!$D$818&lt;=IF($H$2="Marked",1,"")))/((OFFSET(Data!$A$1,0,MATCH(AR$6,Data!$1:$1,0)-1,1000,1)=IF(AR$7="","Yes",AR$7))*(Data!$D$1:'Data'!$D$818&lt;=IF($H$2="Marked",1,"")))*ROW(Data!$C$1:$C$818),ROW(AR18)-ROW(AR$7)),1)),"")</f>
        <v/>
      </c>
      <c r="AS18" s="38" t="str">
        <f ca="1">IF(AT18="","",IF(INDEX(Data!$CA:$CA,MATCH(AT18,Data!$A:$A,0),1)=0,"",INDEX(Data!$CA:$CA,MATCH(AT18,Data!$A:$A,0),1)))</f>
        <v/>
      </c>
      <c r="AT18" s="38" t="str" cm="1">
        <f t="array" aca="1" ref="AT18" ca="1">IFERROR(_xlfn.SINGLE(INDEX(Data!$A$1:$A$818,_xlfn.AGGREGATE(15,6,((OFFSET(Data!$A$1,0,MATCH(AT$6,Data!$1:$1,0)-1,1000,1)=IF(AT$7="","Yes",AT$7))*(Data!$D$1:'Data'!$D$818&lt;=IF($H$2="Marked",1,"")))/((OFFSET(Data!$A$1,0,MATCH(AT$6,Data!$1:$1,0)-1,1000,1)=IF(AT$7="","Yes",AT$7))*(Data!$D$1:'Data'!$D$818&lt;=IF($H$2="Marked",1,"")))*ROW(Data!$C$1:$C$818),ROW(AT18)-ROW(AT$7)),1)),"")</f>
        <v>BET Soul</v>
      </c>
    </row>
    <row r="19" spans="1:46" ht="24" x14ac:dyDescent="0.35">
      <c r="A19" s="38" t="str">
        <f ca="1">IF(B19="","",IF(INDEX(Data!$CA:$CA,MATCH(B19,Data!$A:$A,0),1)=0,"",INDEX(Data!$CA:$CA,MATCH(B19,Data!$A:$A,0),1)))</f>
        <v/>
      </c>
      <c r="B19" s="38" t="str" cm="1">
        <f t="array" aca="1" ref="B19" ca="1">IFERROR(_xlfn.SINGLE(INDEX(Data!$A$1:$A$818,_xlfn.AGGREGATE(15,6,((OFFSET(Data!$A$1,0,MATCH(B$6,Data!$1:$1,0)-1,1000,1)=IF(B$7="","Yes",B$7))*(Data!$D$1:'Data'!$D$818&lt;=IF($H$2="Marked",1,"")))/((OFFSET(Data!$A$1,0,MATCH(B$6,Data!$1:$1,0)-1,1000,1)=IF(B$7="","Yes",B$7))*(Data!$D$1:'Data'!$D$818&lt;=IF($H$2="Marked",1,"")))*ROW(Data!$C$1:$C$818),ROW(B19)-ROW(B$7)),1)),"")</f>
        <v>BET Her</v>
      </c>
      <c r="C19" s="38" t="str">
        <f ca="1">IF(D19="","",IF(INDEX(Data!$CA:$CA,MATCH(D19,Data!$A:$A,0),1)=0,"",INDEX(Data!$CA:$CA,MATCH(D19,Data!$A:$A,0),1)))</f>
        <v/>
      </c>
      <c r="D19" s="38" t="str" cm="1">
        <f t="array" aca="1" ref="D19" ca="1">IFERROR(_xlfn.SINGLE(INDEX(Data!$A$1:$A$818,_xlfn.AGGREGATE(15,6,((OFFSET(Data!$A$1,0,MATCH(D$6,Data!$1:$1,0)-1,1000,1)=IF(D$7="","Yes",D$7))*(Data!$D$1:'Data'!$D$818&lt;=IF($H$2="Marked",1,"")))/((OFFSET(Data!$A$1,0,MATCH(D$6,Data!$1:$1,0)-1,1000,1)=IF(D$7="","Yes",D$7))*(Data!$D$1:'Data'!$D$818&lt;=IF($H$2="Marked",1,"")))*ROW(Data!$C$1:$C$818),ROW(D19)-ROW(D$7)),1)),"")</f>
        <v>Comet TV</v>
      </c>
      <c r="E19" s="38" t="str">
        <f ca="1">IF(F19="","",IF(INDEX(Data!$CA:$CA,MATCH(F19,Data!$A:$A,0),1)=0,"",INDEX(Data!$CA:$CA,MATCH(F19,Data!$A:$A,0),1)))</f>
        <v/>
      </c>
      <c r="F19" s="38" t="str" cm="1">
        <f t="array" aca="1" ref="F19" ca="1">IFERROR(_xlfn.SINGLE(INDEX(Data!$A$1:$A$818,_xlfn.AGGREGATE(15,6,((OFFSET(Data!$A$1,0,MATCH(F$6,Data!$1:$1,0)-1,1000,1)=IF(F$7="","Yes",F$7))*(Data!$D$1:'Data'!$D$818&lt;=IF($H$2="Marked",1,"")))/((OFFSET(Data!$A$1,0,MATCH(F$6,Data!$1:$1,0)-1,1000,1)=IF(F$7="","Yes",F$7))*(Data!$D$1:'Data'!$D$818&lt;=IF($H$2="Marked",1,"")))*ROW(Data!$C$1:$C$818),ROW(F19)-ROW(F$7)),1)),"")</f>
        <v>Comedy Central</v>
      </c>
      <c r="G19" s="38" t="str">
        <f ca="1">IF(H19="","",IF(INDEX(Data!$CA:$CA,MATCH(H19,Data!$A:$A,0),1)=0,"",INDEX(Data!$CA:$CA,MATCH(H19,Data!$A:$A,0),1)))</f>
        <v/>
      </c>
      <c r="H19" s="38" t="str" cm="1">
        <f t="array" aca="1" ref="H19" ca="1">IFERROR(_xlfn.SINGLE(INDEX(Data!$A$1:$A$818,_xlfn.AGGREGATE(15,6,((OFFSET(Data!$A$1,0,MATCH(H$6,Data!$1:$1,0)-1,1000,1)=IF(H$7="","Yes",H$7))*(Data!$D$1:'Data'!$D$818&lt;=IF($H$2="Marked",1,"")))/((OFFSET(Data!$A$1,0,MATCH(H$6,Data!$1:$1,0)-1,1000,1)=IF(H$7="","Yes",H$7))*(Data!$D$1:'Data'!$D$818&lt;=IF($H$2="Marked",1,"")))*ROW(Data!$C$1:$C$818),ROW(H19)-ROW(H$7)),1)),"")</f>
        <v>Comedy Central</v>
      </c>
      <c r="I19" s="38" t="str">
        <f ca="1">IF(J19="","",IF(INDEX(Data!$CA:$CA,MATCH(J19,Data!$A:$A,0),1)=0,"",INDEX(Data!$CA:$CA,MATCH(J19,Data!$A:$A,0),1)))</f>
        <v/>
      </c>
      <c r="J19" s="38" t="str" cm="1">
        <f t="array" aca="1" ref="J19" ca="1">IFERROR(_xlfn.SINGLE(INDEX(Data!$A$1:$A$818,_xlfn.AGGREGATE(15,6,((OFFSET(Data!$A$1,0,MATCH(J$6,Data!$1:$1,0)-1,1000,1)=IF(J$7="","Yes",J$7))*(Data!$D$1:'Data'!$D$818&lt;=IF($H$2="Marked",1,"")))/((OFFSET(Data!$A$1,0,MATCH(J$6,Data!$1:$1,0)-1,1000,1)=IF(J$7="","Yes",J$7))*(Data!$D$1:'Data'!$D$818&lt;=IF($H$2="Marked",1,"")))*ROW(Data!$C$1:$C$818),ROW(J19)-ROW(J$7)),1)),"")</f>
        <v>Boomerang</v>
      </c>
      <c r="K19" s="38" t="str">
        <f ca="1">IF(L19="","",IF(INDEX(Data!$CA:$CA,MATCH(L19,Data!$A:$A,0),1)=0,"",INDEX(Data!$CA:$CA,MATCH(L19,Data!$A:$A,0),1)))</f>
        <v/>
      </c>
      <c r="L19" s="38" t="str" cm="1">
        <f t="array" aca="1" ref="L19" ca="1">IFERROR(_xlfn.SINGLE(INDEX(Data!$A$1:$A$818,_xlfn.AGGREGATE(15,6,((OFFSET(Data!$A$1,0,MATCH(L$6,Data!$1:$1,0)-1,1000,1)=IF(L$7="","Yes",L$7))*(Data!$D$1:'Data'!$D$818&lt;=IF($H$2="Marked",1,"")))/((OFFSET(Data!$A$1,0,MATCH(L$6,Data!$1:$1,0)-1,1000,1)=IF(L$7="","Yes",L$7))*(Data!$D$1:'Data'!$D$818&lt;=IF($H$2="Marked",1,"")))*ROW(Data!$C$1:$C$818),ROW(L19)-ROW(L$7)),1)),"")</f>
        <v>AXS TV</v>
      </c>
      <c r="M19" s="38" t="str">
        <f ca="1">IF(N19="","",IF(INDEX(Data!$CA:$CA,MATCH(N19,Data!$A:$A,0),1)=0,"",INDEX(Data!$CA:$CA,MATCH(N19,Data!$A:$A,0),1)))</f>
        <v/>
      </c>
      <c r="N19" s="38" t="str" cm="1">
        <f t="array" aca="1" ref="N19" ca="1">IFERROR(_xlfn.SINGLE(INDEX(Data!$A$1:$A$818,_xlfn.AGGREGATE(15,6,((OFFSET(Data!$A$1,0,MATCH(N$6,Data!$1:$1,0)-1,1000,1)=IF(N$7="","Yes",N$7))*(Data!$D$1:'Data'!$D$818&lt;=IF($H$2="Marked",1,"")))/((OFFSET(Data!$A$1,0,MATCH(N$6,Data!$1:$1,0)-1,1000,1)=IF(N$7="","Yes",N$7))*(Data!$D$1:'Data'!$D$818&lt;=IF($H$2="Marked",1,"")))*ROW(Data!$C$1:$C$818),ROW(N19)-ROW(N$7)),1)),"")</f>
        <v>AT&amp;T SportsNet Rocky Mountain</v>
      </c>
      <c r="O19" s="38" t="str">
        <f ca="1">IF(P19="","",IF(INDEX(Data!$CA:$CA,MATCH(P19,Data!$A:$A,0),1)=0,"",INDEX(Data!$CA:$CA,MATCH(P19,Data!$A:$A,0),1)))</f>
        <v/>
      </c>
      <c r="P19" s="38" t="str" cm="1">
        <f t="array" aca="1" ref="P19" ca="1">IFERROR(_xlfn.SINGLE(INDEX(Data!$A$1:$A$818,_xlfn.AGGREGATE(15,6,((OFFSET(Data!$A$1,0,MATCH(P$6,Data!$1:$1,0)-1,1000,1)=IF(P$7="","Yes",P$7))*(Data!$D$1:'Data'!$D$818&lt;=IF($H$2="Marked",1,"")))/((OFFSET(Data!$A$1,0,MATCH(P$6,Data!$1:$1,0)-1,1000,1)=IF(P$7="","Yes",P$7))*(Data!$D$1:'Data'!$D$818&lt;=IF($H$2="Marked",1,"")))*ROW(Data!$C$1:$C$818),ROW(P19)-ROW(P$7)),1)),"")</f>
        <v>AT&amp;T SportsNet Pittsburgh</v>
      </c>
      <c r="Q19" s="38" t="str">
        <f ca="1">IF(R19="","",IF(INDEX(Data!$CA:$CA,MATCH(R19,Data!$A:$A,0),1)=0,"",INDEX(Data!$CA:$CA,MATCH(R19,Data!$A:$A,0),1)))</f>
        <v/>
      </c>
      <c r="R19" s="38" t="str" cm="1">
        <f t="array" aca="1" ref="R19" ca="1">IFERROR(_xlfn.SINGLE(INDEX(Data!$A$1:$A$818,_xlfn.AGGREGATE(15,6,((OFFSET(Data!$A$1,0,MATCH(R$6,Data!$1:$1,0)-1,1000,1)=IF(R$7="","Yes",R$7))*(Data!$D$1:'Data'!$D$818&lt;=IF($H$2="Marked",1,"")))/((OFFSET(Data!$A$1,0,MATCH(R$6,Data!$1:$1,0)-1,1000,1)=IF(R$7="","Yes",R$7))*(Data!$D$1:'Data'!$D$818&lt;=IF($H$2="Marked",1,"")))*ROW(Data!$C$1:$C$818),ROW(R19)-ROW(R$7)),1)),"")</f>
        <v>Big Ten Network</v>
      </c>
      <c r="S19" s="38">
        <f ca="1">IF(T19="","",IF(INDEX(Data!$CA:$CA,MATCH(T19,Data!$A:$A,0),1)=0,"",INDEX(Data!$CA:$CA,MATCH(T19,Data!$A:$A,0),1)))</f>
        <v>3</v>
      </c>
      <c r="T19" s="38" t="str" cm="1">
        <f t="array" aca="1" ref="T19" ca="1">IFERROR(_xlfn.SINGLE(INDEX(Data!$A$1:$A$818,_xlfn.AGGREGATE(15,6,((OFFSET(Data!$A$1,0,MATCH(T$6,Data!$1:$1,0)-1,1000,1)=IF(T$7="","Yes",T$7))*(Data!$D$1:'Data'!$D$818&lt;=IF($H$2="Marked",1,"")))/((OFFSET(Data!$A$1,0,MATCH(T$6,Data!$1:$1,0)-1,1000,1)=IF(T$7="","Yes",T$7))*(Data!$D$1:'Data'!$D$818&lt;=IF($H$2="Marked",1,"")))*ROW(Data!$C$1:$C$818),ROW(T19)-ROW(T$7)),1)),"")</f>
        <v>Cartoon Network</v>
      </c>
      <c r="U19" s="38" t="str">
        <f ca="1">IF(V19="","",IF(INDEX(Data!$CA:$CA,MATCH(V19,Data!$A:$A,0),1)=0,"",INDEX(Data!$CA:$CA,MATCH(V19,Data!$A:$A,0),1)))</f>
        <v/>
      </c>
      <c r="V19" s="38" t="str" cm="1">
        <f t="array" aca="1" ref="V19" ca="1">IFERROR(_xlfn.SINGLE(INDEX(Data!$A$1:$A$818,_xlfn.AGGREGATE(15,6,((OFFSET(Data!$A$1,0,MATCH(V$6,Data!$1:$1,0)-1,1000,1)=IF(V$7="","Yes",V$7))*(Data!$D$1:'Data'!$D$818&lt;=IF($H$2="Marked",1,"")))/((OFFSET(Data!$A$1,0,MATCH(V$6,Data!$1:$1,0)-1,1000,1)=IF(V$7="","Yes",V$7))*(Data!$D$1:'Data'!$D$818&lt;=IF($H$2="Marked",1,"")))*ROW(Data!$C$1:$C$818),ROW(V19)-ROW(V$7)),1)),"")</f>
        <v>Bein Laliga</v>
      </c>
      <c r="W19" s="38" t="str">
        <f ca="1">IF(X19="","",IF(INDEX(Data!$CA:$CA,MATCH(X19,Data!$A:$A,0),1)=0,"",INDEX(Data!$CA:$CA,MATCH(X19,Data!$A:$A,0),1)))</f>
        <v/>
      </c>
      <c r="X19" s="38" t="str" cm="1">
        <f t="array" aca="1" ref="X19" ca="1">IFERROR(_xlfn.SINGLE(INDEX(Data!$A$1:$A$818,_xlfn.AGGREGATE(15,6,((OFFSET(Data!$A$1,0,MATCH(X$6,Data!$1:$1,0)-1,1000,1)=IF(X$7="","Yes",X$7))*(Data!$D$1:'Data'!$D$818&lt;=IF($H$2="Marked",1,"")))/((OFFSET(Data!$A$1,0,MATCH(X$6,Data!$1:$1,0)-1,1000,1)=IF(X$7="","Yes",X$7))*(Data!$D$1:'Data'!$D$818&lt;=IF($H$2="Marked",1,"")))*ROW(Data!$C$1:$C$818),ROW(X19)-ROW(X$7)),1)),"")</f>
        <v>Cooking Panda</v>
      </c>
      <c r="Y19" s="38" t="str">
        <f ca="1">IF(Z19="","",IF(INDEX(Data!$CA:$CA,MATCH(Z19,Data!$A:$A,0),1)=0,"",INDEX(Data!$CA:$CA,MATCH(Z19,Data!$A:$A,0),1)))</f>
        <v/>
      </c>
      <c r="Z19" s="38" t="str" cm="1">
        <f t="array" aca="1" ref="Z19" ca="1">IFERROR(_xlfn.SINGLE(INDEX(Data!$A$1:$A$818,_xlfn.AGGREGATE(15,6,((OFFSET(Data!$A$1,0,MATCH(Z$6,Data!$1:$1,0)-1,1000,1)=IF(Z$7="","Yes",Z$7))*(Data!$D$1:'Data'!$D$818&lt;=IF($H$2="Marked",1,"")))/((OFFSET(Data!$A$1,0,MATCH(Z$6,Data!$1:$1,0)-1,1000,1)=IF(Z$7="","Yes",Z$7))*(Data!$D$1:'Data'!$D$818&lt;=IF($H$2="Marked",1,"")))*ROW(Data!$C$1:$C$818),ROW(Z19)-ROW(Z$7)),1)),"")</f>
        <v>Family Movie Classics</v>
      </c>
      <c r="AA19" s="38" t="str">
        <f ca="1">IF(AB19="","",IF(INDEX(Data!$CA:$CA,MATCH(AB19,Data!$A:$A,0),1)=0,"",INDEX(Data!$CA:$CA,MATCH(AB19,Data!$A:$A,0),1)))</f>
        <v/>
      </c>
      <c r="AB19" s="38" t="str" cm="1">
        <f t="array" aca="1" ref="AB19" ca="1">IFERROR(_xlfn.SINGLE(INDEX(Data!$A$1:$A$818,_xlfn.AGGREGATE(15,6,((OFFSET(Data!$A$1,0,MATCH(AB$6,Data!$1:$1,0)-1,1000,1)=IF(AB$7="","Yes",AB$7))*(Data!$D$1:'Data'!$D$818&lt;=IF($H$2="Marked",1,"")))/((OFFSET(Data!$A$1,0,MATCH(AB$6,Data!$1:$1,0)-1,1000,1)=IF(AB$7="","Yes",AB$7))*(Data!$D$1:'Data'!$D$818&lt;=IF($H$2="Marked",1,"")))*ROW(Data!$C$1:$C$818),ROW(AB19)-ROW(AB$7)),1)),"")</f>
        <v>Antena 3</v>
      </c>
      <c r="AC19" s="38" t="str">
        <f ca="1">IF(AD19="","",IF(INDEX(Data!$CA:$CA,MATCH(AD19,Data!$A:$A,0),1)=0,"",INDEX(Data!$CA:$CA,MATCH(AD19,Data!$A:$A,0),1)))</f>
        <v/>
      </c>
      <c r="AD19" s="38" t="str" cm="1">
        <f t="array" aca="1" ref="AD19" ca="1">IFERROR(_xlfn.SINGLE(INDEX(Data!$A$1:$A$818,_xlfn.AGGREGATE(15,6,((OFFSET(Data!$A$1,0,MATCH(AD$6,Data!$1:$1,0)-1,1000,1)=IF(AD$7="","Yes",AD$7))*(Data!$D$1:'Data'!$D$818&lt;=IF($H$2="Marked",1,"")))/((OFFSET(Data!$A$1,0,MATCH(AD$6,Data!$1:$1,0)-1,1000,1)=IF(AD$7="","Yes",AD$7))*(Data!$D$1:'Data'!$D$818&lt;=IF($H$2="Marked",1,"")))*ROW(Data!$C$1:$C$818),ROW(AD19)-ROW(AD$7)),1)),"")</f>
        <v>BabyTV</v>
      </c>
      <c r="AE19" s="38" t="str">
        <f ca="1">IF(AF19="","",IF(INDEX(Data!$CA:$CA,MATCH(AF19,Data!$A:$A,0),1)=0,"",INDEX(Data!$CA:$CA,MATCH(AF19,Data!$A:$A,0),1)))</f>
        <v/>
      </c>
      <c r="AF19" s="38" t="str" cm="1">
        <f t="array" aca="1" ref="AF19" ca="1">IFERROR(_xlfn.SINGLE(INDEX(Data!$A$1:$A$818,_xlfn.AGGREGATE(15,6,((OFFSET(Data!$A$1,0,MATCH(AF$6,Data!$1:$1,0)-1,1000,1)=IF(AF$7="","Yes",AF$7))*(Data!$D$1:'Data'!$D$818&lt;=IF($H$2="Marked",1,"")))/((OFFSET(Data!$A$1,0,MATCH(AF$6,Data!$1:$1,0)-1,1000,1)=IF(AF$7="","Yes",AF$7))*(Data!$D$1:'Data'!$D$818&lt;=IF($H$2="Marked",1,"")))*ROW(Data!$C$1:$C$818),ROW(AF19)-ROW(AF$7)),1)),"")</f>
        <v>Big Ten Network</v>
      </c>
      <c r="AG19" s="38" t="str">
        <f ca="1">IF(AH19="","",IF(INDEX(Data!$CA:$CA,MATCH(AH19,Data!$A:$A,0),1)=0,"",INDEX(Data!$CA:$CA,MATCH(AH19,Data!$A:$A,0),1)))</f>
        <v/>
      </c>
      <c r="AH19" s="38" t="str" cm="1">
        <f t="array" aca="1" ref="AH19" ca="1">IFERROR(_xlfn.SINGLE(INDEX(Data!$A$1:$A$818,_xlfn.AGGREGATE(15,6,((OFFSET(Data!$A$1,0,MATCH(AH$6,Data!$1:$1,0)-1,1000,1)=IF(AH$7="","Yes",AH$7))*(Data!$D$1:'Data'!$D$818&lt;=IF($H$2="Marked",1,"")))/((OFFSET(Data!$A$1,0,MATCH(AH$6,Data!$1:$1,0)-1,1000,1)=IF(AH$7="","Yes",AH$7))*(Data!$D$1:'Data'!$D$818&lt;=IF($H$2="Marked",1,"")))*ROW(Data!$C$1:$C$818),ROW(AH19)-ROW(AH$7)),1)),"")</f>
        <v>Cinelatino</v>
      </c>
      <c r="AI19" s="38" t="str">
        <f ca="1">IF(AJ19="","",IF(INDEX(Data!$CA:$CA,MATCH(AJ19,Data!$A:$A,0),1)=0,"",INDEX(Data!$CA:$CA,MATCH(AJ19,Data!$A:$A,0),1)))</f>
        <v/>
      </c>
      <c r="AJ19" s="38" t="str" cm="1">
        <f t="array" aca="1" ref="AJ19" ca="1">IFERROR(_xlfn.SINGLE(INDEX(Data!$A$1:$A$818,_xlfn.AGGREGATE(15,6,((OFFSET(Data!$A$1,0,MATCH(AJ$6,Data!$1:$1,0)-1,1000,1)=IF(AJ$7="","Yes",AJ$7))*(Data!$D$1:'Data'!$D$818&lt;=IF($H$2="Marked",1,"")))/((OFFSET(Data!$A$1,0,MATCH(AJ$6,Data!$1:$1,0)-1,1000,1)=IF(AJ$7="","Yes",AJ$7))*(Data!$D$1:'Data'!$D$818&lt;=IF($H$2="Marked",1,"")))*ROW(Data!$C$1:$C$818),ROW(AJ19)-ROW(AJ$7)),1)),"")</f>
        <v>BabyTV</v>
      </c>
      <c r="AK19" s="38" t="str">
        <f ca="1">IF(AL19="","",IF(INDEX(Data!$CA:$CA,MATCH(AL19,Data!$A:$A,0),1)=0,"",INDEX(Data!$CA:$CA,MATCH(AL19,Data!$A:$A,0),1)))</f>
        <v/>
      </c>
      <c r="AL19" s="38" t="str" cm="1">
        <f t="array" aca="1" ref="AL19" ca="1">IFERROR(_xlfn.SINGLE(INDEX(Data!$A$1:$A$818,_xlfn.AGGREGATE(15,6,((OFFSET(Data!$A$1,0,MATCH(AL$6,Data!$1:$1,0)-1,1000,1)=IF(AL$7="","Yes",AL$7))*(Data!$D$1:'Data'!$D$818&lt;=IF($H$2="Marked",1,"")))/((OFFSET(Data!$A$1,0,MATCH(AL$6,Data!$1:$1,0)-1,1000,1)=IF(AL$7="","Yes",AL$7))*(Data!$D$1:'Data'!$D$818&lt;=IF($H$2="Marked",1,"")))*ROW(Data!$C$1:$C$818),ROW(AL19)-ROW(AL$7)),1)),"")</f>
        <v/>
      </c>
      <c r="AM19" s="38" t="str">
        <f ca="1">IF(AN19="","",IF(INDEX(Data!$CA:$CA,MATCH(AN19,Data!$A:$A,0),1)=0,"",INDEX(Data!$CA:$CA,MATCH(AN19,Data!$A:$A,0),1)))</f>
        <v/>
      </c>
      <c r="AN19" s="38" t="str" cm="1">
        <f t="array" aca="1" ref="AN19" ca="1">IFERROR(_xlfn.SINGLE(INDEX(Data!$A$1:$A$818,_xlfn.AGGREGATE(15,6,((OFFSET(Data!$A$1,0,MATCH(AN$6,Data!$1:$1,0)-1,1000,1)=IF(AN$7="","Yes",AN$7))*(Data!$D$1:'Data'!$D$818&lt;=IF($H$2="Marked",1,"")))/((OFFSET(Data!$A$1,0,MATCH(AN$6,Data!$1:$1,0)-1,1000,1)=IF(AN$7="","Yes",AN$7))*(Data!$D$1:'Data'!$D$818&lt;=IF($H$2="Marked",1,"")))*ROW(Data!$C$1:$C$818),ROW(AN19)-ROW(AN$7)),1)),"")</f>
        <v/>
      </c>
      <c r="AO19" s="38" t="str">
        <f ca="1">IF(AP19="","",IF(INDEX(Data!$CA:$CA,MATCH(AP19,Data!$A:$A,0),1)=0,"",INDEX(Data!$CA:$CA,MATCH(AP19,Data!$A:$A,0),1)))</f>
        <v/>
      </c>
      <c r="AP19" s="38" t="str" cm="1">
        <f t="array" aca="1" ref="AP19" ca="1">IFERROR(_xlfn.SINGLE(INDEX(Data!$A$1:$A$818,_xlfn.AGGREGATE(15,6,((OFFSET(Data!$A$1,0,MATCH(AP$6,Data!$1:$1,0)-1,1000,1)=IF(AP$7="","Yes",AP$7))*(Data!$D$1:'Data'!$D$818&lt;=IF($H$2="Marked",1,"")))/((OFFSET(Data!$A$1,0,MATCH(AP$6,Data!$1:$1,0)-1,1000,1)=IF(AP$7="","Yes",AP$7))*(Data!$D$1:'Data'!$D$818&lt;=IF($H$2="Marked",1,"")))*ROW(Data!$C$1:$C$818),ROW(AP19)-ROW(AP$7)),1)),"")</f>
        <v/>
      </c>
      <c r="AQ19" s="38" t="str">
        <f ca="1">IF(AR19="","",IF(INDEX(Data!$CA:$CA,MATCH(AR19,Data!$A:$A,0),1)=0,"",INDEX(Data!$CA:$CA,MATCH(AR19,Data!$A:$A,0),1)))</f>
        <v/>
      </c>
      <c r="AR19" s="38" t="str" cm="1">
        <f t="array" aca="1" ref="AR19" ca="1">IFERROR(_xlfn.SINGLE(INDEX(Data!$A$1:$A$818,_xlfn.AGGREGATE(15,6,((OFFSET(Data!$A$1,0,MATCH(AR$6,Data!$1:$1,0)-1,1000,1)=IF(AR$7="","Yes",AR$7))*(Data!$D$1:'Data'!$D$818&lt;=IF($H$2="Marked",1,"")))/((OFFSET(Data!$A$1,0,MATCH(AR$6,Data!$1:$1,0)-1,1000,1)=IF(AR$7="","Yes",AR$7))*(Data!$D$1:'Data'!$D$818&lt;=IF($H$2="Marked",1,"")))*ROW(Data!$C$1:$C$818),ROW(AR19)-ROW(AR$7)),1)),"")</f>
        <v/>
      </c>
      <c r="AS19" s="38" t="str">
        <f ca="1">IF(AT19="","",IF(INDEX(Data!$CA:$CA,MATCH(AT19,Data!$A:$A,0),1)=0,"",INDEX(Data!$CA:$CA,MATCH(AT19,Data!$A:$A,0),1)))</f>
        <v/>
      </c>
      <c r="AT19" s="38" t="str" cm="1">
        <f t="array" aca="1" ref="AT19" ca="1">IFERROR(_xlfn.SINGLE(INDEX(Data!$A$1:$A$818,_xlfn.AGGREGATE(15,6,((OFFSET(Data!$A$1,0,MATCH(AT$6,Data!$1:$1,0)-1,1000,1)=IF(AT$7="","Yes",AT$7))*(Data!$D$1:'Data'!$D$818&lt;=IF($H$2="Marked",1,"")))/((OFFSET(Data!$A$1,0,MATCH(AT$6,Data!$1:$1,0)-1,1000,1)=IF(AT$7="","Yes",AT$7))*(Data!$D$1:'Data'!$D$818&lt;=IF($H$2="Marked",1,"")))*ROW(Data!$C$1:$C$818),ROW(AT19)-ROW(AT$7)),1)),"")</f>
        <v>Bloomberg TV</v>
      </c>
    </row>
    <row r="20" spans="1:46" ht="24" x14ac:dyDescent="0.35">
      <c r="A20" s="38" t="str">
        <f ca="1">IF(B20="","",IF(INDEX(Data!$CA:$CA,MATCH(B20,Data!$A:$A,0),1)=0,"",INDEX(Data!$CA:$CA,MATCH(B20,Data!$A:$A,0),1)))</f>
        <v/>
      </c>
      <c r="B20" s="38" t="str" cm="1">
        <f t="array" aca="1" ref="B20" ca="1">IFERROR(_xlfn.SINGLE(INDEX(Data!$A$1:$A$818,_xlfn.AGGREGATE(15,6,((OFFSET(Data!$A$1,0,MATCH(B$6,Data!$1:$1,0)-1,1000,1)=IF(B$7="","Yes",B$7))*(Data!$D$1:'Data'!$D$818&lt;=IF($H$2="Marked",1,"")))/((OFFSET(Data!$A$1,0,MATCH(B$6,Data!$1:$1,0)-1,1000,1)=IF(B$7="","Yes",B$7))*(Data!$D$1:'Data'!$D$818&lt;=IF($H$2="Marked",1,"")))*ROW(Data!$C$1:$C$818),ROW(B20)-ROW(B$7)),1)),"")</f>
        <v>Bloomberg TV</v>
      </c>
      <c r="C20" s="38">
        <f ca="1">IF(D20="","",IF(INDEX(Data!$CA:$CA,MATCH(D20,Data!$A:$A,0),1)=0,"",INDEX(Data!$CA:$CA,MATCH(D20,Data!$A:$A,0),1)))</f>
        <v>2</v>
      </c>
      <c r="D20" s="38" t="str" cm="1">
        <f t="array" aca="1" ref="D20" ca="1">IFERROR(_xlfn.SINGLE(INDEX(Data!$A$1:$A$818,_xlfn.AGGREGATE(15,6,((OFFSET(Data!$A$1,0,MATCH(D$6,Data!$1:$1,0)-1,1000,1)=IF(D$7="","Yes",D$7))*(Data!$D$1:'Data'!$D$818&lt;=IF($H$2="Marked",1,"")))/((OFFSET(Data!$A$1,0,MATCH(D$6,Data!$1:$1,0)-1,1000,1)=IF(D$7="","Yes",D$7))*(Data!$D$1:'Data'!$D$818&lt;=IF($H$2="Marked",1,"")))*ROW(Data!$C$1:$C$818),ROW(D20)-ROW(D$7)),1)),"")</f>
        <v>Disney Channel</v>
      </c>
      <c r="E20" s="38" t="str">
        <f ca="1">IF(F20="","",IF(INDEX(Data!$CA:$CA,MATCH(F20,Data!$A:$A,0),1)=0,"",INDEX(Data!$CA:$CA,MATCH(F20,Data!$A:$A,0),1)))</f>
        <v/>
      </c>
      <c r="F20" s="38" t="str" cm="1">
        <f t="array" aca="1" ref="F20" ca="1">IFERROR(_xlfn.SINGLE(INDEX(Data!$A$1:$A$818,_xlfn.AGGREGATE(15,6,((OFFSET(Data!$A$1,0,MATCH(F$6,Data!$1:$1,0)-1,1000,1)=IF(F$7="","Yes",F$7))*(Data!$D$1:'Data'!$D$818&lt;=IF($H$2="Marked",1,"")))/((OFFSET(Data!$A$1,0,MATCH(F$6,Data!$1:$1,0)-1,1000,1)=IF(F$7="","Yes",F$7))*(Data!$D$1:'Data'!$D$818&lt;=IF($H$2="Marked",1,"")))*ROW(Data!$C$1:$C$818),ROW(F20)-ROW(F$7)),1)),"")</f>
        <v>Comet TV</v>
      </c>
      <c r="G20" s="38" t="str">
        <f ca="1">IF(H20="","",IF(INDEX(Data!$CA:$CA,MATCH(H20,Data!$A:$A,0),1)=0,"",INDEX(Data!$CA:$CA,MATCH(H20,Data!$A:$A,0),1)))</f>
        <v/>
      </c>
      <c r="H20" s="38" t="str" cm="1">
        <f t="array" aca="1" ref="H20" ca="1">IFERROR(_xlfn.SINGLE(INDEX(Data!$A$1:$A$818,_xlfn.AGGREGATE(15,6,((OFFSET(Data!$A$1,0,MATCH(H$6,Data!$1:$1,0)-1,1000,1)=IF(H$7="","Yes",H$7))*(Data!$D$1:'Data'!$D$818&lt;=IF($H$2="Marked",1,"")))/((OFFSET(Data!$A$1,0,MATCH(H$6,Data!$1:$1,0)-1,1000,1)=IF(H$7="","Yes",H$7))*(Data!$D$1:'Data'!$D$818&lt;=IF($H$2="Marked",1,"")))*ROW(Data!$C$1:$C$818),ROW(H20)-ROW(H$7)),1)),"")</f>
        <v>Comet TV</v>
      </c>
      <c r="I20" s="38">
        <f ca="1">IF(J20="","",IF(INDEX(Data!$CA:$CA,MATCH(J20,Data!$A:$A,0),1)=0,"",INDEX(Data!$CA:$CA,MATCH(J20,Data!$A:$A,0),1)))</f>
        <v>1</v>
      </c>
      <c r="J20" s="38" t="str" cm="1">
        <f t="array" aca="1" ref="J20" ca="1">IFERROR(_xlfn.SINGLE(INDEX(Data!$A$1:$A$818,_xlfn.AGGREGATE(15,6,((OFFSET(Data!$A$1,0,MATCH(J$6,Data!$1:$1,0)-1,1000,1)=IF(J$7="","Yes",J$7))*(Data!$D$1:'Data'!$D$818&lt;=IF($H$2="Marked",1,"")))/((OFFSET(Data!$A$1,0,MATCH(J$6,Data!$1:$1,0)-1,1000,1)=IF(J$7="","Yes",J$7))*(Data!$D$1:'Data'!$D$818&lt;=IF($H$2="Marked",1,"")))*ROW(Data!$C$1:$C$818),ROW(J20)-ROW(J$7)),1)),"")</f>
        <v>Bravo</v>
      </c>
      <c r="K20" s="38" t="str">
        <f ca="1">IF(L20="","",IF(INDEX(Data!$CA:$CA,MATCH(L20,Data!$A:$A,0),1)=0,"",INDEX(Data!$CA:$CA,MATCH(L20,Data!$A:$A,0),1)))</f>
        <v/>
      </c>
      <c r="L20" s="38" t="str" cm="1">
        <f t="array" aca="1" ref="L20" ca="1">IFERROR(_xlfn.SINGLE(INDEX(Data!$A$1:$A$818,_xlfn.AGGREGATE(15,6,((OFFSET(Data!$A$1,0,MATCH(L$6,Data!$1:$1,0)-1,1000,1)=IF(L$7="","Yes",L$7))*(Data!$D$1:'Data'!$D$818&lt;=IF($H$2="Marked",1,"")))/((OFFSET(Data!$A$1,0,MATCH(L$6,Data!$1:$1,0)-1,1000,1)=IF(L$7="","Yes",L$7))*(Data!$D$1:'Data'!$D$818&lt;=IF($H$2="Marked",1,"")))*ROW(Data!$C$1:$C$818),ROW(L20)-ROW(L$7)),1)),"")</f>
        <v>Baby First</v>
      </c>
      <c r="M20" s="38" t="str">
        <f ca="1">IF(N20="","",IF(INDEX(Data!$CA:$CA,MATCH(N20,Data!$A:$A,0),1)=0,"",INDEX(Data!$CA:$CA,MATCH(N20,Data!$A:$A,0),1)))</f>
        <v/>
      </c>
      <c r="N20" s="38" t="str" cm="1">
        <f t="array" aca="1" ref="N20" ca="1">IFERROR(_xlfn.SINGLE(INDEX(Data!$A$1:$A$818,_xlfn.AGGREGATE(15,6,((OFFSET(Data!$A$1,0,MATCH(N$6,Data!$1:$1,0)-1,1000,1)=IF(N$7="","Yes",N$7))*(Data!$D$1:'Data'!$D$818&lt;=IF($H$2="Marked",1,"")))/((OFFSET(Data!$A$1,0,MATCH(N$6,Data!$1:$1,0)-1,1000,1)=IF(N$7="","Yes",N$7))*(Data!$D$1:'Data'!$D$818&lt;=IF($H$2="Marked",1,"")))*ROW(Data!$C$1:$C$818),ROW(N20)-ROW(N$7)),1)),"")</f>
        <v>AT&amp;T SportsNet Southwest</v>
      </c>
      <c r="O20" s="38" t="str">
        <f ca="1">IF(P20="","",IF(INDEX(Data!$CA:$CA,MATCH(P20,Data!$A:$A,0),1)=0,"",INDEX(Data!$CA:$CA,MATCH(P20,Data!$A:$A,0),1)))</f>
        <v/>
      </c>
      <c r="P20" s="38" t="str" cm="1">
        <f t="array" aca="1" ref="P20" ca="1">IFERROR(_xlfn.SINGLE(INDEX(Data!$A$1:$A$818,_xlfn.AGGREGATE(15,6,((OFFSET(Data!$A$1,0,MATCH(P$6,Data!$1:$1,0)-1,1000,1)=IF(P$7="","Yes",P$7))*(Data!$D$1:'Data'!$D$818&lt;=IF($H$2="Marked",1,"")))/((OFFSET(Data!$A$1,0,MATCH(P$6,Data!$1:$1,0)-1,1000,1)=IF(P$7="","Yes",P$7))*(Data!$D$1:'Data'!$D$818&lt;=IF($H$2="Marked",1,"")))*ROW(Data!$C$1:$C$818),ROW(P20)-ROW(P$7)),1)),"")</f>
        <v>AT&amp;T SportsNet Rocky Mountain</v>
      </c>
      <c r="Q20" s="38" t="str">
        <f ca="1">IF(R20="","",IF(INDEX(Data!$CA:$CA,MATCH(R20,Data!$A:$A,0),1)=0,"",INDEX(Data!$CA:$CA,MATCH(R20,Data!$A:$A,0),1)))</f>
        <v/>
      </c>
      <c r="R20" s="38" t="str" cm="1">
        <f t="array" aca="1" ref="R20" ca="1">IFERROR(_xlfn.SINGLE(INDEX(Data!$A$1:$A$818,_xlfn.AGGREGATE(15,6,((OFFSET(Data!$A$1,0,MATCH(R$6,Data!$1:$1,0)-1,1000,1)=IF(R$7="","Yes",R$7))*(Data!$D$1:'Data'!$D$818&lt;=IF($H$2="Marked",1,"")))/((OFFSET(Data!$A$1,0,MATCH(R$6,Data!$1:$1,0)-1,1000,1)=IF(R$7="","Yes",R$7))*(Data!$D$1:'Data'!$D$818&lt;=IF($H$2="Marked",1,"")))*ROW(Data!$C$1:$C$818),ROW(R20)-ROW(R$7)),1)),"")</f>
        <v>Bounce</v>
      </c>
      <c r="S20" s="38">
        <f ca="1">IF(T20="","",IF(INDEX(Data!$CA:$CA,MATCH(T20,Data!$A:$A,0),1)=0,"",INDEX(Data!$CA:$CA,MATCH(T20,Data!$A:$A,0),1)))</f>
        <v>1</v>
      </c>
      <c r="T20" s="38" t="str" cm="1">
        <f t="array" aca="1" ref="T20" ca="1">IFERROR(_xlfn.SINGLE(INDEX(Data!$A$1:$A$818,_xlfn.AGGREGATE(15,6,((OFFSET(Data!$A$1,0,MATCH(T$6,Data!$1:$1,0)-1,1000,1)=IF(T$7="","Yes",T$7))*(Data!$D$1:'Data'!$D$818&lt;=IF($H$2="Marked",1,"")))/((OFFSET(Data!$A$1,0,MATCH(T$6,Data!$1:$1,0)-1,1000,1)=IF(T$7="","Yes",T$7))*(Data!$D$1:'Data'!$D$818&lt;=IF($H$2="Marked",1,"")))*ROW(Data!$C$1:$C$818),ROW(T20)-ROW(T$7)),1)),"")</f>
        <v>CBS</v>
      </c>
      <c r="U20" s="38" t="str">
        <f ca="1">IF(V20="","",IF(INDEX(Data!$CA:$CA,MATCH(V20,Data!$A:$A,0),1)=0,"",INDEX(Data!$CA:$CA,MATCH(V20,Data!$A:$A,0),1)))</f>
        <v/>
      </c>
      <c r="V20" s="38" t="str" cm="1">
        <f t="array" aca="1" ref="V20" ca="1">IFERROR(_xlfn.SINGLE(INDEX(Data!$A$1:$A$818,_xlfn.AGGREGATE(15,6,((OFFSET(Data!$A$1,0,MATCH(V$6,Data!$1:$1,0)-1,1000,1)=IF(V$7="","Yes",V$7))*(Data!$D$1:'Data'!$D$818&lt;=IF($H$2="Marked",1,"")))/((OFFSET(Data!$A$1,0,MATCH(V$6,Data!$1:$1,0)-1,1000,1)=IF(V$7="","Yes",V$7))*(Data!$D$1:'Data'!$D$818&lt;=IF($H$2="Marked",1,"")))*ROW(Data!$C$1:$C$818),ROW(V20)-ROW(V$7)),1)),"")</f>
        <v>Bein Sports</v>
      </c>
      <c r="W20" s="38" t="str">
        <f ca="1">IF(X20="","",IF(INDEX(Data!$CA:$CA,MATCH(X20,Data!$A:$A,0),1)=0,"",INDEX(Data!$CA:$CA,MATCH(X20,Data!$A:$A,0),1)))</f>
        <v/>
      </c>
      <c r="X20" s="38" t="str" cm="1">
        <f t="array" aca="1" ref="X20" ca="1">IFERROR(_xlfn.SINGLE(INDEX(Data!$A$1:$A$818,_xlfn.AGGREGATE(15,6,((OFFSET(Data!$A$1,0,MATCH(X$6,Data!$1:$1,0)-1,1000,1)=IF(X$7="","Yes",X$7))*(Data!$D$1:'Data'!$D$818&lt;=IF($H$2="Marked",1,"")))/((OFFSET(Data!$A$1,0,MATCH(X$6,Data!$1:$1,0)-1,1000,1)=IF(X$7="","Yes",X$7))*(Data!$D$1:'Data'!$D$818&lt;=IF($H$2="Marked",1,"")))*ROW(Data!$C$1:$C$818),ROW(X20)-ROW(X$7)),1)),"")</f>
        <v>Daily Wire Now</v>
      </c>
      <c r="Y20" s="38" t="str">
        <f ca="1">IF(Z20="","",IF(INDEX(Data!$CA:$CA,MATCH(Z20,Data!$A:$A,0),1)=0,"",INDEX(Data!$CA:$CA,MATCH(Z20,Data!$A:$A,0),1)))</f>
        <v/>
      </c>
      <c r="Z20" s="38" t="str" cm="1">
        <f t="array" aca="1" ref="Z20" ca="1">IFERROR(_xlfn.SINGLE(INDEX(Data!$A$1:$A$818,_xlfn.AGGREGATE(15,6,((OFFSET(Data!$A$1,0,MATCH(Z$6,Data!$1:$1,0)-1,1000,1)=IF(Z$7="","Yes",Z$7))*(Data!$D$1:'Data'!$D$818&lt;=IF($H$2="Marked",1,"")))/((OFFSET(Data!$A$1,0,MATCH(Z$6,Data!$1:$1,0)-1,1000,1)=IF(Z$7="","Yes",Z$7))*(Data!$D$1:'Data'!$D$818&lt;=IF($H$2="Marked",1,"")))*ROW(Data!$C$1:$C$818),ROW(Z20)-ROW(Z$7)),1)),"")</f>
        <v>FETV</v>
      </c>
      <c r="AA20" s="38" t="str">
        <f ca="1">IF(AB20="","",IF(INDEX(Data!$CA:$CA,MATCH(AB20,Data!$A:$A,0),1)=0,"",INDEX(Data!$CA:$CA,MATCH(AB20,Data!$A:$A,0),1)))</f>
        <v/>
      </c>
      <c r="AB20" s="38" t="str" cm="1">
        <f t="array" aca="1" ref="AB20" ca="1">IFERROR(_xlfn.SINGLE(INDEX(Data!$A$1:$A$818,_xlfn.AGGREGATE(15,6,((OFFSET(Data!$A$1,0,MATCH(AB$6,Data!$1:$1,0)-1,1000,1)=IF(AB$7="","Yes",AB$7))*(Data!$D$1:'Data'!$D$818&lt;=IF($H$2="Marked",1,"")))/((OFFSET(Data!$A$1,0,MATCH(AB$6,Data!$1:$1,0)-1,1000,1)=IF(AB$7="","Yes",AB$7))*(Data!$D$1:'Data'!$D$818&lt;=IF($H$2="Marked",1,"")))*ROW(Data!$C$1:$C$818),ROW(AB20)-ROW(AB$7)),1)),"")</f>
        <v>Aspire</v>
      </c>
      <c r="AC20" s="38" t="str">
        <f ca="1">IF(AD20="","",IF(INDEX(Data!$CA:$CA,MATCH(AD20,Data!$A:$A,0),1)=0,"",INDEX(Data!$CA:$CA,MATCH(AD20,Data!$A:$A,0),1)))</f>
        <v/>
      </c>
      <c r="AD20" s="38" t="str" cm="1">
        <f t="array" aca="1" ref="AD20" ca="1">IFERROR(_xlfn.SINGLE(INDEX(Data!$A$1:$A$818,_xlfn.AGGREGATE(15,6,((OFFSET(Data!$A$1,0,MATCH(AD$6,Data!$1:$1,0)-1,1000,1)=IF(AD$7="","Yes",AD$7))*(Data!$D$1:'Data'!$D$818&lt;=IF($H$2="Marked",1,"")))/((OFFSET(Data!$A$1,0,MATCH(AD$6,Data!$1:$1,0)-1,1000,1)=IF(AD$7="","Yes",AD$7))*(Data!$D$1:'Data'!$D$818&lt;=IF($H$2="Marked",1,"")))*ROW(Data!$C$1:$C$818),ROW(AD20)-ROW(AD$7)),1)),"")</f>
        <v>Bandamax</v>
      </c>
      <c r="AE20" s="38" t="str">
        <f ca="1">IF(AF20="","",IF(INDEX(Data!$CA:$CA,MATCH(AF20,Data!$A:$A,0),1)=0,"",INDEX(Data!$CA:$CA,MATCH(AF20,Data!$A:$A,0),1)))</f>
        <v/>
      </c>
      <c r="AF20" s="38" t="str" cm="1">
        <f t="array" aca="1" ref="AF20" ca="1">IFERROR(_xlfn.SINGLE(INDEX(Data!$A$1:$A$818,_xlfn.AGGREGATE(15,6,((OFFSET(Data!$A$1,0,MATCH(AF$6,Data!$1:$1,0)-1,1000,1)=IF(AF$7="","Yes",AF$7))*(Data!$D$1:'Data'!$D$818&lt;=IF($H$2="Marked",1,"")))/((OFFSET(Data!$A$1,0,MATCH(AF$6,Data!$1:$1,0)-1,1000,1)=IF(AF$7="","Yes",AF$7))*(Data!$D$1:'Data'!$D$818&lt;=IF($H$2="Marked",1,"")))*ROW(Data!$C$1:$C$818),ROW(AF20)-ROW(AF$7)),1)),"")</f>
        <v>Bloomberg TV</v>
      </c>
      <c r="AG20" s="38" t="str">
        <f ca="1">IF(AH20="","",IF(INDEX(Data!$CA:$CA,MATCH(AH20,Data!$A:$A,0),1)=0,"",INDEX(Data!$CA:$CA,MATCH(AH20,Data!$A:$A,0),1)))</f>
        <v/>
      </c>
      <c r="AH20" s="38" t="str" cm="1">
        <f t="array" aca="1" ref="AH20" ca="1">IFERROR(_xlfn.SINGLE(INDEX(Data!$A$1:$A$818,_xlfn.AGGREGATE(15,6,((OFFSET(Data!$A$1,0,MATCH(AH$6,Data!$1:$1,0)-1,1000,1)=IF(AH$7="","Yes",AH$7))*(Data!$D$1:'Data'!$D$818&lt;=IF($H$2="Marked",1,"")))/((OFFSET(Data!$A$1,0,MATCH(AH$6,Data!$1:$1,0)-1,1000,1)=IF(AH$7="","Yes",AH$7))*(Data!$D$1:'Data'!$D$818&lt;=IF($H$2="Marked",1,"")))*ROW(Data!$C$1:$C$818),ROW(AH20)-ROW(AH$7)),1)),"")</f>
        <v>De Pelicula Clásico</v>
      </c>
      <c r="AI20" s="38" t="str">
        <f ca="1">IF(AJ20="","",IF(INDEX(Data!$CA:$CA,MATCH(AJ20,Data!$A:$A,0),1)=0,"",INDEX(Data!$CA:$CA,MATCH(AJ20,Data!$A:$A,0),1)))</f>
        <v/>
      </c>
      <c r="AJ20" s="38" t="str" cm="1">
        <f t="array" aca="1" ref="AJ20" ca="1">IFERROR(_xlfn.SINGLE(INDEX(Data!$A$1:$A$818,_xlfn.AGGREGATE(15,6,((OFFSET(Data!$A$1,0,MATCH(AJ$6,Data!$1:$1,0)-1,1000,1)=IF(AJ$7="","Yes",AJ$7))*(Data!$D$1:'Data'!$D$818&lt;=IF($H$2="Marked",1,"")))/((OFFSET(Data!$A$1,0,MATCH(AJ$6,Data!$1:$1,0)-1,1000,1)=IF(AJ$7="","Yes",AJ$7))*(Data!$D$1:'Data'!$D$818&lt;=IF($H$2="Marked",1,"")))*ROW(Data!$C$1:$C$818),ROW(AJ20)-ROW(AJ$7)),1)),"")</f>
        <v>Bandamax</v>
      </c>
      <c r="AK20" s="38" t="str">
        <f ca="1">IF(AL20="","",IF(INDEX(Data!$CA:$CA,MATCH(AL20,Data!$A:$A,0),1)=0,"",INDEX(Data!$CA:$CA,MATCH(AL20,Data!$A:$A,0),1)))</f>
        <v/>
      </c>
      <c r="AL20" s="38" t="str" cm="1">
        <f t="array" aca="1" ref="AL20" ca="1">IFERROR(_xlfn.SINGLE(INDEX(Data!$A$1:$A$818,_xlfn.AGGREGATE(15,6,((OFFSET(Data!$A$1,0,MATCH(AL$6,Data!$1:$1,0)-1,1000,1)=IF(AL$7="","Yes",AL$7))*(Data!$D$1:'Data'!$D$818&lt;=IF($H$2="Marked",1,"")))/((OFFSET(Data!$A$1,0,MATCH(AL$6,Data!$1:$1,0)-1,1000,1)=IF(AL$7="","Yes",AL$7))*(Data!$D$1:'Data'!$D$818&lt;=IF($H$2="Marked",1,"")))*ROW(Data!$C$1:$C$818),ROW(AL20)-ROW(AL$7)),1)),"")</f>
        <v/>
      </c>
      <c r="AM20" s="38" t="str">
        <f ca="1">IF(AN20="","",IF(INDEX(Data!$CA:$CA,MATCH(AN20,Data!$A:$A,0),1)=0,"",INDEX(Data!$CA:$CA,MATCH(AN20,Data!$A:$A,0),1)))</f>
        <v/>
      </c>
      <c r="AN20" s="38" t="str" cm="1">
        <f t="array" aca="1" ref="AN20" ca="1">IFERROR(_xlfn.SINGLE(INDEX(Data!$A$1:$A$818,_xlfn.AGGREGATE(15,6,((OFFSET(Data!$A$1,0,MATCH(AN$6,Data!$1:$1,0)-1,1000,1)=IF(AN$7="","Yes",AN$7))*(Data!$D$1:'Data'!$D$818&lt;=IF($H$2="Marked",1,"")))/((OFFSET(Data!$A$1,0,MATCH(AN$6,Data!$1:$1,0)-1,1000,1)=IF(AN$7="","Yes",AN$7))*(Data!$D$1:'Data'!$D$818&lt;=IF($H$2="Marked",1,"")))*ROW(Data!$C$1:$C$818),ROW(AN20)-ROW(AN$7)),1)),"")</f>
        <v/>
      </c>
      <c r="AO20" s="38" t="str">
        <f ca="1">IF(AP20="","",IF(INDEX(Data!$CA:$CA,MATCH(AP20,Data!$A:$A,0),1)=0,"",INDEX(Data!$CA:$CA,MATCH(AP20,Data!$A:$A,0),1)))</f>
        <v/>
      </c>
      <c r="AP20" s="38" t="str" cm="1">
        <f t="array" aca="1" ref="AP20" ca="1">IFERROR(_xlfn.SINGLE(INDEX(Data!$A$1:$A$818,_xlfn.AGGREGATE(15,6,((OFFSET(Data!$A$1,0,MATCH(AP$6,Data!$1:$1,0)-1,1000,1)=IF(AP$7="","Yes",AP$7))*(Data!$D$1:'Data'!$D$818&lt;=IF($H$2="Marked",1,"")))/((OFFSET(Data!$A$1,0,MATCH(AP$6,Data!$1:$1,0)-1,1000,1)=IF(AP$7="","Yes",AP$7))*(Data!$D$1:'Data'!$D$818&lt;=IF($H$2="Marked",1,"")))*ROW(Data!$C$1:$C$818),ROW(AP20)-ROW(AP$7)),1)),"")</f>
        <v/>
      </c>
      <c r="AQ20" s="38" t="str">
        <f ca="1">IF(AR20="","",IF(INDEX(Data!$CA:$CA,MATCH(AR20,Data!$A:$A,0),1)=0,"",INDEX(Data!$CA:$CA,MATCH(AR20,Data!$A:$A,0),1)))</f>
        <v/>
      </c>
      <c r="AR20" s="38" t="str" cm="1">
        <f t="array" aca="1" ref="AR20" ca="1">IFERROR(_xlfn.SINGLE(INDEX(Data!$A$1:$A$818,_xlfn.AGGREGATE(15,6,((OFFSET(Data!$A$1,0,MATCH(AR$6,Data!$1:$1,0)-1,1000,1)=IF(AR$7="","Yes",AR$7))*(Data!$D$1:'Data'!$D$818&lt;=IF($H$2="Marked",1,"")))/((OFFSET(Data!$A$1,0,MATCH(AR$6,Data!$1:$1,0)-1,1000,1)=IF(AR$7="","Yes",AR$7))*(Data!$D$1:'Data'!$D$818&lt;=IF($H$2="Marked",1,"")))*ROW(Data!$C$1:$C$818),ROW(AR20)-ROW(AR$7)),1)),"")</f>
        <v/>
      </c>
      <c r="AS20" s="38" t="str">
        <f ca="1">IF(AT20="","",IF(INDEX(Data!$CA:$CA,MATCH(AT20,Data!$A:$A,0),1)=0,"",INDEX(Data!$CA:$CA,MATCH(AT20,Data!$A:$A,0),1)))</f>
        <v/>
      </c>
      <c r="AT20" s="38" t="str" cm="1">
        <f t="array" aca="1" ref="AT20" ca="1">IFERROR(_xlfn.SINGLE(INDEX(Data!$A$1:$A$818,_xlfn.AGGREGATE(15,6,((OFFSET(Data!$A$1,0,MATCH(AT$6,Data!$1:$1,0)-1,1000,1)=IF(AT$7="","Yes",AT$7))*(Data!$D$1:'Data'!$D$818&lt;=IF($H$2="Marked",1,"")))/((OFFSET(Data!$A$1,0,MATCH(AT$6,Data!$1:$1,0)-1,1000,1)=IF(AT$7="","Yes",AT$7))*(Data!$D$1:'Data'!$D$818&lt;=IF($H$2="Marked",1,"")))*ROW(Data!$C$1:$C$818),ROW(AT20)-ROW(AT$7)),1)),"")</f>
        <v>Cheddar</v>
      </c>
    </row>
    <row r="21" spans="1:46" ht="24" x14ac:dyDescent="0.35">
      <c r="A21" s="38" t="str">
        <f ca="1">IF(B21="","",IF(INDEX(Data!$CA:$CA,MATCH(B21,Data!$A:$A,0),1)=0,"",INDEX(Data!$CA:$CA,MATCH(B21,Data!$A:$A,0),1)))</f>
        <v/>
      </c>
      <c r="B21" s="38" t="str" cm="1">
        <f t="array" aca="1" ref="B21" ca="1">IFERROR(_xlfn.SINGLE(INDEX(Data!$A$1:$A$818,_xlfn.AGGREGATE(15,6,((OFFSET(Data!$A$1,0,MATCH(B$6,Data!$1:$1,0)-1,1000,1)=IF(B$7="","Yes",B$7))*(Data!$D$1:'Data'!$D$818&lt;=IF($H$2="Marked",1,"")))/((OFFSET(Data!$A$1,0,MATCH(B$6,Data!$1:$1,0)-1,1000,1)=IF(B$7="","Yes",B$7))*(Data!$D$1:'Data'!$D$818&lt;=IF($H$2="Marked",1,"")))*ROW(Data!$C$1:$C$818),ROW(B21)-ROW(B$7)),1)),"")</f>
        <v>Cheddar</v>
      </c>
      <c r="C21" s="38">
        <f ca="1">IF(D21="","",IF(INDEX(Data!$CA:$CA,MATCH(D21,Data!$A:$A,0),1)=0,"",INDEX(Data!$CA:$CA,MATCH(D21,Data!$A:$A,0),1)))</f>
        <v>2</v>
      </c>
      <c r="D21" s="38" t="str" cm="1">
        <f t="array" aca="1" ref="D21" ca="1">IFERROR(_xlfn.SINGLE(INDEX(Data!$A$1:$A$818,_xlfn.AGGREGATE(15,6,((OFFSET(Data!$A$1,0,MATCH(D$6,Data!$1:$1,0)-1,1000,1)=IF(D$7="","Yes",D$7))*(Data!$D$1:'Data'!$D$818&lt;=IF($H$2="Marked",1,"")))/((OFFSET(Data!$A$1,0,MATCH(D$6,Data!$1:$1,0)-1,1000,1)=IF(D$7="","Yes",D$7))*(Data!$D$1:'Data'!$D$818&lt;=IF($H$2="Marked",1,"")))*ROW(Data!$C$1:$C$818),ROW(D21)-ROW(D$7)),1)),"")</f>
        <v>ESPN</v>
      </c>
      <c r="E21" s="38" t="str">
        <f ca="1">IF(F21="","",IF(INDEX(Data!$CA:$CA,MATCH(F21,Data!$A:$A,0),1)=0,"",INDEX(Data!$CA:$CA,MATCH(F21,Data!$A:$A,0),1)))</f>
        <v/>
      </c>
      <c r="F21" s="38" t="str" cm="1">
        <f t="array" aca="1" ref="F21" ca="1">IFERROR(_xlfn.SINGLE(INDEX(Data!$A$1:$A$818,_xlfn.AGGREGATE(15,6,((OFFSET(Data!$A$1,0,MATCH(F$6,Data!$1:$1,0)-1,1000,1)=IF(F$7="","Yes",F$7))*(Data!$D$1:'Data'!$D$818&lt;=IF($H$2="Marked",1,"")))/((OFFSET(Data!$A$1,0,MATCH(F$6,Data!$1:$1,0)-1,1000,1)=IF(F$7="","Yes",F$7))*(Data!$D$1:'Data'!$D$818&lt;=IF($H$2="Marked",1,"")))*ROW(Data!$C$1:$C$818),ROW(F21)-ROW(F$7)),1)),"")</f>
        <v>Discovery Channel</v>
      </c>
      <c r="G21" s="38" t="str">
        <f ca="1">IF(H21="","",IF(INDEX(Data!$CA:$CA,MATCH(H21,Data!$A:$A,0),1)=0,"",INDEX(Data!$CA:$CA,MATCH(H21,Data!$A:$A,0),1)))</f>
        <v/>
      </c>
      <c r="H21" s="38" t="str" cm="1">
        <f t="array" aca="1" ref="H21" ca="1">IFERROR(_xlfn.SINGLE(INDEX(Data!$A$1:$A$818,_xlfn.AGGREGATE(15,6,((OFFSET(Data!$A$1,0,MATCH(H$6,Data!$1:$1,0)-1,1000,1)=IF(H$7="","Yes",H$7))*(Data!$D$1:'Data'!$D$818&lt;=IF($H$2="Marked",1,"")))/((OFFSET(Data!$A$1,0,MATCH(H$6,Data!$1:$1,0)-1,1000,1)=IF(H$7="","Yes",H$7))*(Data!$D$1:'Data'!$D$818&lt;=IF($H$2="Marked",1,"")))*ROW(Data!$C$1:$C$818),ROW(H21)-ROW(H$7)),1)),"")</f>
        <v>Discovery Channel</v>
      </c>
      <c r="I21" s="38">
        <f ca="1">IF(J21="","",IF(INDEX(Data!$CA:$CA,MATCH(J21,Data!$A:$A,0),1)=0,"",INDEX(Data!$CA:$CA,MATCH(J21,Data!$A:$A,0),1)))</f>
        <v>3</v>
      </c>
      <c r="J21" s="38" t="str" cm="1">
        <f t="array" aca="1" ref="J21" ca="1">IFERROR(_xlfn.SINGLE(INDEX(Data!$A$1:$A$818,_xlfn.AGGREGATE(15,6,((OFFSET(Data!$A$1,0,MATCH(J$6,Data!$1:$1,0)-1,1000,1)=IF(J$7="","Yes",J$7))*(Data!$D$1:'Data'!$D$818&lt;=IF($H$2="Marked",1,"")))/((OFFSET(Data!$A$1,0,MATCH(J$6,Data!$1:$1,0)-1,1000,1)=IF(J$7="","Yes",J$7))*(Data!$D$1:'Data'!$D$818&lt;=IF($H$2="Marked",1,"")))*ROW(Data!$C$1:$C$818),ROW(J21)-ROW(J$7)),1)),"")</f>
        <v>Cartoon Network</v>
      </c>
      <c r="K21" s="38" t="str">
        <f ca="1">IF(L21="","",IF(INDEX(Data!$CA:$CA,MATCH(L21,Data!$A:$A,0),1)=0,"",INDEX(Data!$CA:$CA,MATCH(L21,Data!$A:$A,0),1)))</f>
        <v/>
      </c>
      <c r="L21" s="38" t="str" cm="1">
        <f t="array" aca="1" ref="L21" ca="1">IFERROR(_xlfn.SINGLE(INDEX(Data!$A$1:$A$818,_xlfn.AGGREGATE(15,6,((OFFSET(Data!$A$1,0,MATCH(L$6,Data!$1:$1,0)-1,1000,1)=IF(L$7="","Yes",L$7))*(Data!$D$1:'Data'!$D$818&lt;=IF($H$2="Marked",1,"")))/((OFFSET(Data!$A$1,0,MATCH(L$6,Data!$1:$1,0)-1,1000,1)=IF(L$7="","Yes",L$7))*(Data!$D$1:'Data'!$D$818&lt;=IF($H$2="Marked",1,"")))*ROW(Data!$C$1:$C$818),ROW(L21)-ROW(L$7)),1)),"")</f>
        <v>Bally Sports Arizona</v>
      </c>
      <c r="M21" s="38" t="str">
        <f ca="1">IF(N21="","",IF(INDEX(Data!$CA:$CA,MATCH(N21,Data!$A:$A,0),1)=0,"",INDEX(Data!$CA:$CA,MATCH(N21,Data!$A:$A,0),1)))</f>
        <v/>
      </c>
      <c r="N21" s="38" t="str" cm="1">
        <f t="array" aca="1" ref="N21" ca="1">IFERROR(_xlfn.SINGLE(INDEX(Data!$A$1:$A$818,_xlfn.AGGREGATE(15,6,((OFFSET(Data!$A$1,0,MATCH(N$6,Data!$1:$1,0)-1,1000,1)=IF(N$7="","Yes",N$7))*(Data!$D$1:'Data'!$D$818&lt;=IF($H$2="Marked",1,"")))/((OFFSET(Data!$A$1,0,MATCH(N$6,Data!$1:$1,0)-1,1000,1)=IF(N$7="","Yes",N$7))*(Data!$D$1:'Data'!$D$818&lt;=IF($H$2="Marked",1,"")))*ROW(Data!$C$1:$C$818),ROW(N21)-ROW(N$7)),1)),"")</f>
        <v>AXS TV</v>
      </c>
      <c r="O21" s="38" t="str">
        <f ca="1">IF(P21="","",IF(INDEX(Data!$CA:$CA,MATCH(P21,Data!$A:$A,0),1)=0,"",INDEX(Data!$CA:$CA,MATCH(P21,Data!$A:$A,0),1)))</f>
        <v/>
      </c>
      <c r="P21" s="38" t="str" cm="1">
        <f t="array" aca="1" ref="P21" ca="1">IFERROR(_xlfn.SINGLE(INDEX(Data!$A$1:$A$818,_xlfn.AGGREGATE(15,6,((OFFSET(Data!$A$1,0,MATCH(P$6,Data!$1:$1,0)-1,1000,1)=IF(P$7="","Yes",P$7))*(Data!$D$1:'Data'!$D$818&lt;=IF($H$2="Marked",1,"")))/((OFFSET(Data!$A$1,0,MATCH(P$6,Data!$1:$1,0)-1,1000,1)=IF(P$7="","Yes",P$7))*(Data!$D$1:'Data'!$D$818&lt;=IF($H$2="Marked",1,"")))*ROW(Data!$C$1:$C$818),ROW(P21)-ROW(P$7)),1)),"")</f>
        <v>AT&amp;T SportsNet Southwest</v>
      </c>
      <c r="Q21" s="38">
        <f ca="1">IF(R21="","",IF(INDEX(Data!$CA:$CA,MATCH(R21,Data!$A:$A,0),1)=0,"",INDEX(Data!$CA:$CA,MATCH(R21,Data!$A:$A,0),1)))</f>
        <v>1</v>
      </c>
      <c r="R21" s="38" t="str" cm="1">
        <f t="array" aca="1" ref="R21" ca="1">IFERROR(_xlfn.SINGLE(INDEX(Data!$A$1:$A$818,_xlfn.AGGREGATE(15,6,((OFFSET(Data!$A$1,0,MATCH(R$6,Data!$1:$1,0)-1,1000,1)=IF(R$7="","Yes",R$7))*(Data!$D$1:'Data'!$D$818&lt;=IF($H$2="Marked",1,"")))/((OFFSET(Data!$A$1,0,MATCH(R$6,Data!$1:$1,0)-1,1000,1)=IF(R$7="","Yes",R$7))*(Data!$D$1:'Data'!$D$818&lt;=IF($H$2="Marked",1,"")))*ROW(Data!$C$1:$C$818),ROW(R21)-ROW(R$7)),1)),"")</f>
        <v>Bravo</v>
      </c>
      <c r="S21" s="38" t="str">
        <f ca="1">IF(T21="","",IF(INDEX(Data!$CA:$CA,MATCH(T21,Data!$A:$A,0),1)=0,"",INDEX(Data!$CA:$CA,MATCH(T21,Data!$A:$A,0),1)))</f>
        <v/>
      </c>
      <c r="T21" s="38" t="str" cm="1">
        <f t="array" aca="1" ref="T21" ca="1">IFERROR(_xlfn.SINGLE(INDEX(Data!$A$1:$A$818,_xlfn.AGGREGATE(15,6,((OFFSET(Data!$A$1,0,MATCH(T$6,Data!$1:$1,0)-1,1000,1)=IF(T$7="","Yes",T$7))*(Data!$D$1:'Data'!$D$818&lt;=IF($H$2="Marked",1,"")))/((OFFSET(Data!$A$1,0,MATCH(T$6,Data!$1:$1,0)-1,1000,1)=IF(T$7="","Yes",T$7))*(Data!$D$1:'Data'!$D$818&lt;=IF($H$2="Marked",1,"")))*ROW(Data!$C$1:$C$818),ROW(T21)-ROW(T$7)),1)),"")</f>
        <v>CBS News Live</v>
      </c>
      <c r="U21" s="38" t="str">
        <f ca="1">IF(V21="","",IF(INDEX(Data!$CA:$CA,MATCH(V21,Data!$A:$A,0),1)=0,"",INDEX(Data!$CA:$CA,MATCH(V21,Data!$A:$A,0),1)))</f>
        <v/>
      </c>
      <c r="V21" s="38" t="str" cm="1">
        <f t="array" aca="1" ref="V21" ca="1">IFERROR(_xlfn.SINGLE(INDEX(Data!$A$1:$A$818,_xlfn.AGGREGATE(15,6,((OFFSET(Data!$A$1,0,MATCH(V$6,Data!$1:$1,0)-1,1000,1)=IF(V$7="","Yes",V$7))*(Data!$D$1:'Data'!$D$818&lt;=IF($H$2="Marked",1,"")))/((OFFSET(Data!$A$1,0,MATCH(V$6,Data!$1:$1,0)-1,1000,1)=IF(V$7="","Yes",V$7))*(Data!$D$1:'Data'!$D$818&lt;=IF($H$2="Marked",1,"")))*ROW(Data!$C$1:$C$818),ROW(V21)-ROW(V$7)),1)),"")</f>
        <v>Bein Sports Connect</v>
      </c>
      <c r="W21" s="38" t="str">
        <f ca="1">IF(X21="","",IF(INDEX(Data!$CA:$CA,MATCH(X21,Data!$A:$A,0),1)=0,"",INDEX(Data!$CA:$CA,MATCH(X21,Data!$A:$A,0),1)))</f>
        <v/>
      </c>
      <c r="X21" s="38" t="str" cm="1">
        <f t="array" aca="1" ref="X21" ca="1">IFERROR(_xlfn.SINGLE(INDEX(Data!$A$1:$A$818,_xlfn.AGGREGATE(15,6,((OFFSET(Data!$A$1,0,MATCH(X$6,Data!$1:$1,0)-1,1000,1)=IF(X$7="","Yes",X$7))*(Data!$D$1:'Data'!$D$818&lt;=IF($H$2="Marked",1,"")))/((OFFSET(Data!$A$1,0,MATCH(X$6,Data!$1:$1,0)-1,1000,1)=IF(X$7="","Yes",X$7))*(Data!$D$1:'Data'!$D$818&lt;=IF($H$2="Marked",1,"")))*ROW(Data!$C$1:$C$818),ROW(X21)-ROW(X$7)),1)),"")</f>
        <v>Dark Corners</v>
      </c>
      <c r="Y21" s="38" t="str">
        <f ca="1">IF(Z21="","",IF(INDEX(Data!$CA:$CA,MATCH(Z21,Data!$A:$A,0),1)=0,"",INDEX(Data!$CA:$CA,MATCH(Z21,Data!$A:$A,0),1)))</f>
        <v/>
      </c>
      <c r="Z21" s="38" t="str" cm="1">
        <f t="array" aca="1" ref="Z21" ca="1">IFERROR(_xlfn.SINGLE(INDEX(Data!$A$1:$A$818,_xlfn.AGGREGATE(15,6,((OFFSET(Data!$A$1,0,MATCH(Z$6,Data!$1:$1,0)-1,1000,1)=IF(Z$7="","Yes",Z$7))*(Data!$D$1:'Data'!$D$818&lt;=IF($H$2="Marked",1,"")))/((OFFSET(Data!$A$1,0,MATCH(Z$6,Data!$1:$1,0)-1,1000,1)=IF(Z$7="","Yes",Z$7))*(Data!$D$1:'Data'!$D$818&lt;=IF($H$2="Marked",1,"")))*ROW(Data!$C$1:$C$818),ROW(Z21)-ROW(Z$7)),1)),"")</f>
        <v>FYI</v>
      </c>
      <c r="AA21" s="38" t="str">
        <f ca="1">IF(AB21="","",IF(INDEX(Data!$CA:$CA,MATCH(AB21,Data!$A:$A,0),1)=0,"",INDEX(Data!$CA:$CA,MATCH(AB21,Data!$A:$A,0),1)))</f>
        <v/>
      </c>
      <c r="AB21" s="38" t="str" cm="1">
        <f t="array" aca="1" ref="AB21" ca="1">IFERROR(_xlfn.SINGLE(INDEX(Data!$A$1:$A$818,_xlfn.AGGREGATE(15,6,((OFFSET(Data!$A$1,0,MATCH(AB$6,Data!$1:$1,0)-1,1000,1)=IF(AB$7="","Yes",AB$7))*(Data!$D$1:'Data'!$D$818&lt;=IF($H$2="Marked",1,"")))/((OFFSET(Data!$A$1,0,MATCH(AB$6,Data!$1:$1,0)-1,1000,1)=IF(AB$7="","Yes",AB$7))*(Data!$D$1:'Data'!$D$818&lt;=IF($H$2="Marked",1,"")))*ROW(Data!$C$1:$C$818),ROW(AB21)-ROW(AB$7)),1)),"")</f>
        <v>Atrecine</v>
      </c>
      <c r="AC21" s="38" t="str">
        <f ca="1">IF(AD21="","",IF(INDEX(Data!$CA:$CA,MATCH(AD21,Data!$A:$A,0),1)=0,"",INDEX(Data!$CA:$CA,MATCH(AD21,Data!$A:$A,0),1)))</f>
        <v/>
      </c>
      <c r="AD21" s="38" t="str" cm="1">
        <f t="array" aca="1" ref="AD21" ca="1">IFERROR(_xlfn.SINGLE(INDEX(Data!$A$1:$A$818,_xlfn.AGGREGATE(15,6,((OFFSET(Data!$A$1,0,MATCH(AD$6,Data!$1:$1,0)-1,1000,1)=IF(AD$7="","Yes",AD$7))*(Data!$D$1:'Data'!$D$818&lt;=IF($H$2="Marked",1,"")))/((OFFSET(Data!$A$1,0,MATCH(AD$6,Data!$1:$1,0)-1,1000,1)=IF(AD$7="","Yes",AD$7))*(Data!$D$1:'Data'!$D$818&lt;=IF($H$2="Marked",1,"")))*ROW(Data!$C$1:$C$818),ROW(AD21)-ROW(AD$7)),1)),"")</f>
        <v>BET</v>
      </c>
      <c r="AE21" s="38" t="str">
        <f ca="1">IF(AF21="","",IF(INDEX(Data!$CA:$CA,MATCH(AF21,Data!$A:$A,0),1)=0,"",INDEX(Data!$CA:$CA,MATCH(AF21,Data!$A:$A,0),1)))</f>
        <v/>
      </c>
      <c r="AF21" s="38" t="str" cm="1">
        <f t="array" aca="1" ref="AF21" ca="1">IFERROR(_xlfn.SINGLE(INDEX(Data!$A$1:$A$818,_xlfn.AGGREGATE(15,6,((OFFSET(Data!$A$1,0,MATCH(AF$6,Data!$1:$1,0)-1,1000,1)=IF(AF$7="","Yes",AF$7))*(Data!$D$1:'Data'!$D$818&lt;=IF($H$2="Marked",1,"")))/((OFFSET(Data!$A$1,0,MATCH(AF$6,Data!$1:$1,0)-1,1000,1)=IF(AF$7="","Yes",AF$7))*(Data!$D$1:'Data'!$D$818&lt;=IF($H$2="Marked",1,"")))*ROW(Data!$C$1:$C$818),ROW(AF21)-ROW(AF$7)),1)),"")</f>
        <v>BYUTV</v>
      </c>
      <c r="AG21" s="38" t="str">
        <f ca="1">IF(AH21="","",IF(INDEX(Data!$CA:$CA,MATCH(AH21,Data!$A:$A,0),1)=0,"",INDEX(Data!$CA:$CA,MATCH(AH21,Data!$A:$A,0),1)))</f>
        <v/>
      </c>
      <c r="AH21" s="38" t="str" cm="1">
        <f t="array" aca="1" ref="AH21" ca="1">IFERROR(_xlfn.SINGLE(INDEX(Data!$A$1:$A$818,_xlfn.AGGREGATE(15,6,((OFFSET(Data!$A$1,0,MATCH(AH$6,Data!$1:$1,0)-1,1000,1)=IF(AH$7="","Yes",AH$7))*(Data!$D$1:'Data'!$D$818&lt;=IF($H$2="Marked",1,"")))/((OFFSET(Data!$A$1,0,MATCH(AH$6,Data!$1:$1,0)-1,1000,1)=IF(AH$7="","Yes",AH$7))*(Data!$D$1:'Data'!$D$818&lt;=IF($H$2="Marked",1,"")))*ROW(Data!$C$1:$C$818),ROW(AH21)-ROW(AH$7)),1)),"")</f>
        <v>De Pelicula Plus</v>
      </c>
      <c r="AI21" s="38" t="str">
        <f ca="1">IF(AJ21="","",IF(INDEX(Data!$CA:$CA,MATCH(AJ21,Data!$A:$A,0),1)=0,"",INDEX(Data!$CA:$CA,MATCH(AJ21,Data!$A:$A,0),1)))</f>
        <v/>
      </c>
      <c r="AJ21" s="38" t="str" cm="1">
        <f t="array" aca="1" ref="AJ21" ca="1">IFERROR(_xlfn.SINGLE(INDEX(Data!$A$1:$A$818,_xlfn.AGGREGATE(15,6,((OFFSET(Data!$A$1,0,MATCH(AJ$6,Data!$1:$1,0)-1,1000,1)=IF(AJ$7="","Yes",AJ$7))*(Data!$D$1:'Data'!$D$818&lt;=IF($H$2="Marked",1,"")))/((OFFSET(Data!$A$1,0,MATCH(AJ$6,Data!$1:$1,0)-1,1000,1)=IF(AJ$7="","Yes",AJ$7))*(Data!$D$1:'Data'!$D$818&lt;=IF($H$2="Marked",1,"")))*ROW(Data!$C$1:$C$818),ROW(AJ21)-ROW(AJ$7)),1)),"")</f>
        <v>Boomerang</v>
      </c>
      <c r="AK21" s="38" t="str">
        <f ca="1">IF(AL21="","",IF(INDEX(Data!$CA:$CA,MATCH(AL21,Data!$A:$A,0),1)=0,"",INDEX(Data!$CA:$CA,MATCH(AL21,Data!$A:$A,0),1)))</f>
        <v/>
      </c>
      <c r="AL21" s="38" t="str" cm="1">
        <f t="array" aca="1" ref="AL21" ca="1">IFERROR(_xlfn.SINGLE(INDEX(Data!$A$1:$A$818,_xlfn.AGGREGATE(15,6,((OFFSET(Data!$A$1,0,MATCH(AL$6,Data!$1:$1,0)-1,1000,1)=IF(AL$7="","Yes",AL$7))*(Data!$D$1:'Data'!$D$818&lt;=IF($H$2="Marked",1,"")))/((OFFSET(Data!$A$1,0,MATCH(AL$6,Data!$1:$1,0)-1,1000,1)=IF(AL$7="","Yes",AL$7))*(Data!$D$1:'Data'!$D$818&lt;=IF($H$2="Marked",1,"")))*ROW(Data!$C$1:$C$818),ROW(AL21)-ROW(AL$7)),1)),"")</f>
        <v/>
      </c>
      <c r="AM21" s="38" t="str">
        <f ca="1">IF(AN21="","",IF(INDEX(Data!$CA:$CA,MATCH(AN21,Data!$A:$A,0),1)=0,"",INDEX(Data!$CA:$CA,MATCH(AN21,Data!$A:$A,0),1)))</f>
        <v/>
      </c>
      <c r="AN21" s="38" t="str" cm="1">
        <f t="array" aca="1" ref="AN21" ca="1">IFERROR(_xlfn.SINGLE(INDEX(Data!$A$1:$A$818,_xlfn.AGGREGATE(15,6,((OFFSET(Data!$A$1,0,MATCH(AN$6,Data!$1:$1,0)-1,1000,1)=IF(AN$7="","Yes",AN$7))*(Data!$D$1:'Data'!$D$818&lt;=IF($H$2="Marked",1,"")))/((OFFSET(Data!$A$1,0,MATCH(AN$6,Data!$1:$1,0)-1,1000,1)=IF(AN$7="","Yes",AN$7))*(Data!$D$1:'Data'!$D$818&lt;=IF($H$2="Marked",1,"")))*ROW(Data!$C$1:$C$818),ROW(AN21)-ROW(AN$7)),1)),"")</f>
        <v/>
      </c>
      <c r="AO21" s="38" t="str">
        <f ca="1">IF(AP21="","",IF(INDEX(Data!$CA:$CA,MATCH(AP21,Data!$A:$A,0),1)=0,"",INDEX(Data!$CA:$CA,MATCH(AP21,Data!$A:$A,0),1)))</f>
        <v/>
      </c>
      <c r="AP21" s="38" t="str" cm="1">
        <f t="array" aca="1" ref="AP21" ca="1">IFERROR(_xlfn.SINGLE(INDEX(Data!$A$1:$A$818,_xlfn.AGGREGATE(15,6,((OFFSET(Data!$A$1,0,MATCH(AP$6,Data!$1:$1,0)-1,1000,1)=IF(AP$7="","Yes",AP$7))*(Data!$D$1:'Data'!$D$818&lt;=IF($H$2="Marked",1,"")))/((OFFSET(Data!$A$1,0,MATCH(AP$6,Data!$1:$1,0)-1,1000,1)=IF(AP$7="","Yes",AP$7))*(Data!$D$1:'Data'!$D$818&lt;=IF($H$2="Marked",1,"")))*ROW(Data!$C$1:$C$818),ROW(AP21)-ROW(AP$7)),1)),"")</f>
        <v/>
      </c>
      <c r="AQ21" s="38" t="str">
        <f ca="1">IF(AR21="","",IF(INDEX(Data!$CA:$CA,MATCH(AR21,Data!$A:$A,0),1)=0,"",INDEX(Data!$CA:$CA,MATCH(AR21,Data!$A:$A,0),1)))</f>
        <v/>
      </c>
      <c r="AR21" s="38" t="str" cm="1">
        <f t="array" aca="1" ref="AR21" ca="1">IFERROR(_xlfn.SINGLE(INDEX(Data!$A$1:$A$818,_xlfn.AGGREGATE(15,6,((OFFSET(Data!$A$1,0,MATCH(AR$6,Data!$1:$1,0)-1,1000,1)=IF(AR$7="","Yes",AR$7))*(Data!$D$1:'Data'!$D$818&lt;=IF($H$2="Marked",1,"")))/((OFFSET(Data!$A$1,0,MATCH(AR$6,Data!$1:$1,0)-1,1000,1)=IF(AR$7="","Yes",AR$7))*(Data!$D$1:'Data'!$D$818&lt;=IF($H$2="Marked",1,"")))*ROW(Data!$C$1:$C$818),ROW(AR21)-ROW(AR$7)),1)),"")</f>
        <v/>
      </c>
      <c r="AS21" s="38" t="str">
        <f ca="1">IF(AT21="","",IF(INDEX(Data!$CA:$CA,MATCH(AT21,Data!$A:$A,0),1)=0,"",INDEX(Data!$CA:$CA,MATCH(AT21,Data!$A:$A,0),1)))</f>
        <v/>
      </c>
      <c r="AT21" s="38" t="str" cm="1">
        <f t="array" aca="1" ref="AT21" ca="1">IFERROR(_xlfn.SINGLE(INDEX(Data!$A$1:$A$818,_xlfn.AGGREGATE(15,6,((OFFSET(Data!$A$1,0,MATCH(AT$6,Data!$1:$1,0)-1,1000,1)=IF(AT$7="","Yes",AT$7))*(Data!$D$1:'Data'!$D$818&lt;=IF($H$2="Marked",1,"")))/((OFFSET(Data!$A$1,0,MATCH(AT$6,Data!$1:$1,0)-1,1000,1)=IF(AT$7="","Yes",AT$7))*(Data!$D$1:'Data'!$D$818&lt;=IF($H$2="Marked",1,"")))*ROW(Data!$C$1:$C$818),ROW(AT21)-ROW(AT$7)),1)),"")</f>
        <v>Cleo TV</v>
      </c>
    </row>
    <row r="22" spans="1:46" ht="24" x14ac:dyDescent="0.35">
      <c r="A22" s="38" t="str">
        <f ca="1">IF(B22="","",IF(INDEX(Data!$CA:$CA,MATCH(B22,Data!$A:$A,0),1)=0,"",INDEX(Data!$CA:$CA,MATCH(B22,Data!$A:$A,0),1)))</f>
        <v/>
      </c>
      <c r="B22" s="38" t="str" cm="1">
        <f t="array" aca="1" ref="B22" ca="1">IFERROR(_xlfn.SINGLE(INDEX(Data!$A$1:$A$818,_xlfn.AGGREGATE(15,6,((OFFSET(Data!$A$1,0,MATCH(B$6,Data!$1:$1,0)-1,1000,1)=IF(B$7="","Yes",B$7))*(Data!$D$1:'Data'!$D$818&lt;=IF($H$2="Marked",1,"")))/((OFFSET(Data!$A$1,0,MATCH(B$6,Data!$1:$1,0)-1,1000,1)=IF(B$7="","Yes",B$7))*(Data!$D$1:'Data'!$D$818&lt;=IF($H$2="Marked",1,"")))*ROW(Data!$C$1:$C$818),ROW(B22)-ROW(B$7)),1)),"")</f>
        <v>Cleo TV</v>
      </c>
      <c r="C22" s="38" t="str">
        <f ca="1">IF(D22="","",IF(INDEX(Data!$CA:$CA,MATCH(D22,Data!$A:$A,0),1)=0,"",INDEX(Data!$CA:$CA,MATCH(D22,Data!$A:$A,0),1)))</f>
        <v/>
      </c>
      <c r="D22" s="38" t="str" cm="1">
        <f t="array" aca="1" ref="D22" ca="1">IFERROR(_xlfn.SINGLE(INDEX(Data!$A$1:$A$818,_xlfn.AGGREGATE(15,6,((OFFSET(Data!$A$1,0,MATCH(D$6,Data!$1:$1,0)-1,1000,1)=IF(D$7="","Yes",D$7))*(Data!$D$1:'Data'!$D$818&lt;=IF($H$2="Marked",1,"")))/((OFFSET(Data!$A$1,0,MATCH(D$6,Data!$1:$1,0)-1,1000,1)=IF(D$7="","Yes",D$7))*(Data!$D$1:'Data'!$D$818&lt;=IF($H$2="Marked",1,"")))*ROW(Data!$C$1:$C$818),ROW(D22)-ROW(D$7)),1)),"")</f>
        <v>ESPN 2</v>
      </c>
      <c r="E22" s="38" t="str">
        <f ca="1">IF(F22="","",IF(INDEX(Data!$CA:$CA,MATCH(F22,Data!$A:$A,0),1)=0,"",INDEX(Data!$CA:$CA,MATCH(F22,Data!$A:$A,0),1)))</f>
        <v/>
      </c>
      <c r="F22" s="38" t="str" cm="1">
        <f t="array" aca="1" ref="F22" ca="1">IFERROR(_xlfn.SINGLE(INDEX(Data!$A$1:$A$818,_xlfn.AGGREGATE(15,6,((OFFSET(Data!$A$1,0,MATCH(F$6,Data!$1:$1,0)-1,1000,1)=IF(F$7="","Yes",F$7))*(Data!$D$1:'Data'!$D$818&lt;=IF($H$2="Marked",1,"")))/((OFFSET(Data!$A$1,0,MATCH(F$6,Data!$1:$1,0)-1,1000,1)=IF(F$7="","Yes",F$7))*(Data!$D$1:'Data'!$D$818&lt;=IF($H$2="Marked",1,"")))*ROW(Data!$C$1:$C$818),ROW(F22)-ROW(F$7)),1)),"")</f>
        <v>E!</v>
      </c>
      <c r="G22" s="38">
        <f ca="1">IF(H22="","",IF(INDEX(Data!$CA:$CA,MATCH(H22,Data!$A:$A,0),1)=0,"",INDEX(Data!$CA:$CA,MATCH(H22,Data!$A:$A,0),1)))</f>
        <v>2</v>
      </c>
      <c r="H22" s="38" t="str" cm="1">
        <f t="array" aca="1" ref="H22" ca="1">IFERROR(_xlfn.SINGLE(INDEX(Data!$A$1:$A$818,_xlfn.AGGREGATE(15,6,((OFFSET(Data!$A$1,0,MATCH(H$6,Data!$1:$1,0)-1,1000,1)=IF(H$7="","Yes",H$7))*(Data!$D$1:'Data'!$D$818&lt;=IF($H$2="Marked",1,"")))/((OFFSET(Data!$A$1,0,MATCH(H$6,Data!$1:$1,0)-1,1000,1)=IF(H$7="","Yes",H$7))*(Data!$D$1:'Data'!$D$818&lt;=IF($H$2="Marked",1,"")))*ROW(Data!$C$1:$C$818),ROW(H22)-ROW(H$7)),1)),"")</f>
        <v>Disney Channel</v>
      </c>
      <c r="I22" s="38">
        <f ca="1">IF(J22="","",IF(INDEX(Data!$CA:$CA,MATCH(J22,Data!$A:$A,0),1)=0,"",INDEX(Data!$CA:$CA,MATCH(J22,Data!$A:$A,0),1)))</f>
        <v>1</v>
      </c>
      <c r="J22" s="38" t="str" cm="1">
        <f t="array" aca="1" ref="J22" ca="1">IFERROR(_xlfn.SINGLE(INDEX(Data!$A$1:$A$818,_xlfn.AGGREGATE(15,6,((OFFSET(Data!$A$1,0,MATCH(J$6,Data!$1:$1,0)-1,1000,1)=IF(J$7="","Yes",J$7))*(Data!$D$1:'Data'!$D$818&lt;=IF($H$2="Marked",1,"")))/((OFFSET(Data!$A$1,0,MATCH(J$6,Data!$1:$1,0)-1,1000,1)=IF(J$7="","Yes",J$7))*(Data!$D$1:'Data'!$D$818&lt;=IF($H$2="Marked",1,"")))*ROW(Data!$C$1:$C$818),ROW(J22)-ROW(J$7)),1)),"")</f>
        <v>CBS</v>
      </c>
      <c r="K22" s="38" t="str">
        <f ca="1">IF(L22="","",IF(INDEX(Data!$CA:$CA,MATCH(L22,Data!$A:$A,0),1)=0,"",INDEX(Data!$CA:$CA,MATCH(L22,Data!$A:$A,0),1)))</f>
        <v/>
      </c>
      <c r="L22" s="38" t="str" cm="1">
        <f t="array" aca="1" ref="L22" ca="1">IFERROR(_xlfn.SINGLE(INDEX(Data!$A$1:$A$818,_xlfn.AGGREGATE(15,6,((OFFSET(Data!$A$1,0,MATCH(L$6,Data!$1:$1,0)-1,1000,1)=IF(L$7="","Yes",L$7))*(Data!$D$1:'Data'!$D$818&lt;=IF($H$2="Marked",1,"")))/((OFFSET(Data!$A$1,0,MATCH(L$6,Data!$1:$1,0)-1,1000,1)=IF(L$7="","Yes",L$7))*(Data!$D$1:'Data'!$D$818&lt;=IF($H$2="Marked",1,"")))*ROW(Data!$C$1:$C$818),ROW(L22)-ROW(L$7)),1)),"")</f>
        <v>Bally Sports Cincinnati</v>
      </c>
      <c r="M22" s="38" t="str">
        <f ca="1">IF(N22="","",IF(INDEX(Data!$CA:$CA,MATCH(N22,Data!$A:$A,0),1)=0,"",INDEX(Data!$CA:$CA,MATCH(N22,Data!$A:$A,0),1)))</f>
        <v/>
      </c>
      <c r="N22" s="38" t="str" cm="1">
        <f t="array" aca="1" ref="N22" ca="1">IFERROR(_xlfn.SINGLE(INDEX(Data!$A$1:$A$818,_xlfn.AGGREGATE(15,6,((OFFSET(Data!$A$1,0,MATCH(N$6,Data!$1:$1,0)-1,1000,1)=IF(N$7="","Yes",N$7))*(Data!$D$1:'Data'!$D$818&lt;=IF($H$2="Marked",1,"")))/((OFFSET(Data!$A$1,0,MATCH(N$6,Data!$1:$1,0)-1,1000,1)=IF(N$7="","Yes",N$7))*(Data!$D$1:'Data'!$D$818&lt;=IF($H$2="Marked",1,"")))*ROW(Data!$C$1:$C$818),ROW(N22)-ROW(N$7)),1)),"")</f>
        <v>Baby First</v>
      </c>
      <c r="O22" s="38" t="str">
        <f ca="1">IF(P22="","",IF(INDEX(Data!$CA:$CA,MATCH(P22,Data!$A:$A,0),1)=0,"",INDEX(Data!$CA:$CA,MATCH(P22,Data!$A:$A,0),1)))</f>
        <v/>
      </c>
      <c r="P22" s="38" t="str" cm="1">
        <f t="array" aca="1" ref="P22" ca="1">IFERROR(_xlfn.SINGLE(INDEX(Data!$A$1:$A$818,_xlfn.AGGREGATE(15,6,((OFFSET(Data!$A$1,0,MATCH(P$6,Data!$1:$1,0)-1,1000,1)=IF(P$7="","Yes",P$7))*(Data!$D$1:'Data'!$D$818&lt;=IF($H$2="Marked",1,"")))/((OFFSET(Data!$A$1,0,MATCH(P$6,Data!$1:$1,0)-1,1000,1)=IF(P$7="","Yes",P$7))*(Data!$D$1:'Data'!$D$818&lt;=IF($H$2="Marked",1,"")))*ROW(Data!$C$1:$C$818),ROW(P22)-ROW(P$7)),1)),"")</f>
        <v>AXS TV</v>
      </c>
      <c r="Q22" s="38">
        <f ca="1">IF(R22="","",IF(INDEX(Data!$CA:$CA,MATCH(R22,Data!$A:$A,0),1)=0,"",INDEX(Data!$CA:$CA,MATCH(R22,Data!$A:$A,0),1)))</f>
        <v>3</v>
      </c>
      <c r="R22" s="38" t="str" cm="1">
        <f t="array" aca="1" ref="R22" ca="1">IFERROR(_xlfn.SINGLE(INDEX(Data!$A$1:$A$818,_xlfn.AGGREGATE(15,6,((OFFSET(Data!$A$1,0,MATCH(R$6,Data!$1:$1,0)-1,1000,1)=IF(R$7="","Yes",R$7))*(Data!$D$1:'Data'!$D$818&lt;=IF($H$2="Marked",1,"")))/((OFFSET(Data!$A$1,0,MATCH(R$6,Data!$1:$1,0)-1,1000,1)=IF(R$7="","Yes",R$7))*(Data!$D$1:'Data'!$D$818&lt;=IF($H$2="Marked",1,"")))*ROW(Data!$C$1:$C$818),ROW(R22)-ROW(R$7)),1)),"")</f>
        <v>Cartoon Network</v>
      </c>
      <c r="S22" s="38">
        <f ca="1">IF(T22="","",IF(INDEX(Data!$CA:$CA,MATCH(T22,Data!$A:$A,0),1)=0,"",INDEX(Data!$CA:$CA,MATCH(T22,Data!$A:$A,0),1)))</f>
        <v>2</v>
      </c>
      <c r="T22" s="38" t="str" cm="1">
        <f t="array" aca="1" ref="T22" ca="1">IFERROR(_xlfn.SINGLE(INDEX(Data!$A$1:$A$818,_xlfn.AGGREGATE(15,6,((OFFSET(Data!$A$1,0,MATCH(T$6,Data!$1:$1,0)-1,1000,1)=IF(T$7="","Yes",T$7))*(Data!$D$1:'Data'!$D$818&lt;=IF($H$2="Marked",1,"")))/((OFFSET(Data!$A$1,0,MATCH(T$6,Data!$1:$1,0)-1,1000,1)=IF(T$7="","Yes",T$7))*(Data!$D$1:'Data'!$D$818&lt;=IF($H$2="Marked",1,"")))*ROW(Data!$C$1:$C$818),ROW(T22)-ROW(T$7)),1)),"")</f>
        <v>CBS Sports Network</v>
      </c>
      <c r="U22" s="38" t="str">
        <f ca="1">IF(V22="","",IF(INDEX(Data!$CA:$CA,MATCH(V22,Data!$A:$A,0),1)=0,"",INDEX(Data!$CA:$CA,MATCH(V22,Data!$A:$A,0),1)))</f>
        <v/>
      </c>
      <c r="V22" s="38" t="str" cm="1">
        <f t="array" aca="1" ref="V22" ca="1">IFERROR(_xlfn.SINGLE(INDEX(Data!$A$1:$A$818,_xlfn.AGGREGATE(15,6,((OFFSET(Data!$A$1,0,MATCH(V$6,Data!$1:$1,0)-1,1000,1)=IF(V$7="","Yes",V$7))*(Data!$D$1:'Data'!$D$818&lt;=IF($H$2="Marked",1,"")))/((OFFSET(Data!$A$1,0,MATCH(V$6,Data!$1:$1,0)-1,1000,1)=IF(V$7="","Yes",V$7))*(Data!$D$1:'Data'!$D$818&lt;=IF($H$2="Marked",1,"")))*ROW(Data!$C$1:$C$818),ROW(V22)-ROW(V$7)),1)),"")</f>
        <v>Bein Sports Espanol</v>
      </c>
      <c r="W22" s="38" t="str">
        <f ca="1">IF(X22="","",IF(INDEX(Data!$CA:$CA,MATCH(X22,Data!$A:$A,0),1)=0,"",INDEX(Data!$CA:$CA,MATCH(X22,Data!$A:$A,0),1)))</f>
        <v/>
      </c>
      <c r="X22" s="38" t="str" cm="1">
        <f t="array" aca="1" ref="X22" ca="1">IFERROR(_xlfn.SINGLE(INDEX(Data!$A$1:$A$818,_xlfn.AGGREGATE(15,6,((OFFSET(Data!$A$1,0,MATCH(X$6,Data!$1:$1,0)-1,1000,1)=IF(X$7="","Yes",X$7))*(Data!$D$1:'Data'!$D$818&lt;=IF($H$2="Marked",1,"")))/((OFFSET(Data!$A$1,0,MATCH(X$6,Data!$1:$1,0)-1,1000,1)=IF(X$7="","Yes",X$7))*(Data!$D$1:'Data'!$D$818&lt;=IF($H$2="Marked",1,"")))*ROW(Data!$C$1:$C$818),ROW(X22)-ROW(X$7)),1)),"")</f>
        <v>Dark Matter</v>
      </c>
      <c r="Y22" s="38" t="str">
        <f ca="1">IF(Z22="","",IF(INDEX(Data!$CA:$CA,MATCH(Z22,Data!$A:$A,0),1)=0,"",INDEX(Data!$CA:$CA,MATCH(Z22,Data!$A:$A,0),1)))</f>
        <v/>
      </c>
      <c r="Z22" s="38" t="str" cm="1">
        <f t="array" aca="1" ref="Z22" ca="1">IFERROR(_xlfn.SINGLE(INDEX(Data!$A$1:$A$818,_xlfn.AGGREGATE(15,6,((OFFSET(Data!$A$1,0,MATCH(Z$6,Data!$1:$1,0)-1,1000,1)=IF(Z$7="","Yes",Z$7))*(Data!$D$1:'Data'!$D$818&lt;=IF($H$2="Marked",1,"")))/((OFFSET(Data!$A$1,0,MATCH(Z$6,Data!$1:$1,0)-1,1000,1)=IF(Z$7="","Yes",Z$7))*(Data!$D$1:'Data'!$D$818&lt;=IF($H$2="Marked",1,"")))*ROW(Data!$C$1:$C$818),ROW(Z22)-ROW(Z$7)),1)),"")</f>
        <v>GAC Living</v>
      </c>
      <c r="AA22" s="38" t="str">
        <f ca="1">IF(AB22="","",IF(INDEX(Data!$CA:$CA,MATCH(AB22,Data!$A:$A,0),1)=0,"",INDEX(Data!$CA:$CA,MATCH(AB22,Data!$A:$A,0),1)))</f>
        <v/>
      </c>
      <c r="AB22" s="38" t="str" cm="1">
        <f t="array" aca="1" ref="AB22" ca="1">IFERROR(_xlfn.SINGLE(INDEX(Data!$A$1:$A$818,_xlfn.AGGREGATE(15,6,((OFFSET(Data!$A$1,0,MATCH(AB$6,Data!$1:$1,0)-1,1000,1)=IF(AB$7="","Yes",AB$7))*(Data!$D$1:'Data'!$D$818&lt;=IF($H$2="Marked",1,"")))/((OFFSET(Data!$A$1,0,MATCH(AB$6,Data!$1:$1,0)-1,1000,1)=IF(AB$7="","Yes",AB$7))*(Data!$D$1:'Data'!$D$818&lt;=IF($H$2="Marked",1,"")))*ROW(Data!$C$1:$C$818),ROW(AB22)-ROW(AB$7)),1)),"")</f>
        <v>AWE Plus</v>
      </c>
      <c r="AC22" s="38" t="str">
        <f ca="1">IF(AD22="","",IF(INDEX(Data!$CA:$CA,MATCH(AD22,Data!$A:$A,0),1)=0,"",INDEX(Data!$CA:$CA,MATCH(AD22,Data!$A:$A,0),1)))</f>
        <v/>
      </c>
      <c r="AD22" s="38" t="str" cm="1">
        <f t="array" aca="1" ref="AD22" ca="1">IFERROR(_xlfn.SINGLE(INDEX(Data!$A$1:$A$818,_xlfn.AGGREGATE(15,6,((OFFSET(Data!$A$1,0,MATCH(AD$6,Data!$1:$1,0)-1,1000,1)=IF(AD$7="","Yes",AD$7))*(Data!$D$1:'Data'!$D$818&lt;=IF($H$2="Marked",1,"")))/((OFFSET(Data!$A$1,0,MATCH(AD$6,Data!$1:$1,0)-1,1000,1)=IF(AD$7="","Yes",AD$7))*(Data!$D$1:'Data'!$D$818&lt;=IF($H$2="Marked",1,"")))*ROW(Data!$C$1:$C$818),ROW(AD22)-ROW(AD$7)),1)),"")</f>
        <v>BET Gospel</v>
      </c>
      <c r="AE22" s="38" t="str">
        <f ca="1">IF(AF22="","",IF(INDEX(Data!$CA:$CA,MATCH(AF22,Data!$A:$A,0),1)=0,"",INDEX(Data!$CA:$CA,MATCH(AF22,Data!$A:$A,0),1)))</f>
        <v/>
      </c>
      <c r="AF22" s="38" t="str" cm="1">
        <f t="array" aca="1" ref="AF22" ca="1">IFERROR(_xlfn.SINGLE(INDEX(Data!$A$1:$A$818,_xlfn.AGGREGATE(15,6,((OFFSET(Data!$A$1,0,MATCH(AF$6,Data!$1:$1,0)-1,1000,1)=IF(AF$7="","Yes",AF$7))*(Data!$D$1:'Data'!$D$818&lt;=IF($H$2="Marked",1,"")))/((OFFSET(Data!$A$1,0,MATCH(AF$6,Data!$1:$1,0)-1,1000,1)=IF(AF$7="","Yes",AF$7))*(Data!$D$1:'Data'!$D$818&lt;=IF($H$2="Marked",1,"")))*ROW(Data!$C$1:$C$818),ROW(AF22)-ROW(AF$7)),1)),"")</f>
        <v>Cheddar</v>
      </c>
      <c r="AG22" s="38" t="str">
        <f ca="1">IF(AH22="","",IF(INDEX(Data!$CA:$CA,MATCH(AH22,Data!$A:$A,0),1)=0,"",INDEX(Data!$CA:$CA,MATCH(AH22,Data!$A:$A,0),1)))</f>
        <v/>
      </c>
      <c r="AH22" s="38" t="str" cm="1">
        <f t="array" aca="1" ref="AH22" ca="1">IFERROR(_xlfn.SINGLE(INDEX(Data!$A$1:$A$818,_xlfn.AGGREGATE(15,6,((OFFSET(Data!$A$1,0,MATCH(AH$6,Data!$1:$1,0)-1,1000,1)=IF(AH$7="","Yes",AH$7))*(Data!$D$1:'Data'!$D$818&lt;=IF($H$2="Marked",1,"")))/((OFFSET(Data!$A$1,0,MATCH(AH$6,Data!$1:$1,0)-1,1000,1)=IF(AH$7="","Yes",AH$7))*(Data!$D$1:'Data'!$D$818&lt;=IF($H$2="Marked",1,"")))*ROW(Data!$C$1:$C$818),ROW(AH22)-ROW(AH$7)),1)),"")</f>
        <v>Discovery En Espanol</v>
      </c>
      <c r="AI22" s="38">
        <f ca="1">IF(AJ22="","",IF(INDEX(Data!$CA:$CA,MATCH(AJ22,Data!$A:$A,0),1)=0,"",INDEX(Data!$CA:$CA,MATCH(AJ22,Data!$A:$A,0),1)))</f>
        <v>1</v>
      </c>
      <c r="AJ22" s="38" t="str" cm="1">
        <f t="array" aca="1" ref="AJ22" ca="1">IFERROR(_xlfn.SINGLE(INDEX(Data!$A$1:$A$818,_xlfn.AGGREGATE(15,6,((OFFSET(Data!$A$1,0,MATCH(AJ$6,Data!$1:$1,0)-1,1000,1)=IF(AJ$7="","Yes",AJ$7))*(Data!$D$1:'Data'!$D$818&lt;=IF($H$2="Marked",1,"")))/((OFFSET(Data!$A$1,0,MATCH(AJ$6,Data!$1:$1,0)-1,1000,1)=IF(AJ$7="","Yes",AJ$7))*(Data!$D$1:'Data'!$D$818&lt;=IF($H$2="Marked",1,"")))*ROW(Data!$C$1:$C$818),ROW(AJ22)-ROW(AJ$7)),1)),"")</f>
        <v>Bravo</v>
      </c>
      <c r="AK22" s="38" t="str">
        <f ca="1">IF(AL22="","",IF(INDEX(Data!$CA:$CA,MATCH(AL22,Data!$A:$A,0),1)=0,"",INDEX(Data!$CA:$CA,MATCH(AL22,Data!$A:$A,0),1)))</f>
        <v/>
      </c>
      <c r="AL22" s="38" t="str" cm="1">
        <f t="array" aca="1" ref="AL22" ca="1">IFERROR(_xlfn.SINGLE(INDEX(Data!$A$1:$A$818,_xlfn.AGGREGATE(15,6,((OFFSET(Data!$A$1,0,MATCH(AL$6,Data!$1:$1,0)-1,1000,1)=IF(AL$7="","Yes",AL$7))*(Data!$D$1:'Data'!$D$818&lt;=IF($H$2="Marked",1,"")))/((OFFSET(Data!$A$1,0,MATCH(AL$6,Data!$1:$1,0)-1,1000,1)=IF(AL$7="","Yes",AL$7))*(Data!$D$1:'Data'!$D$818&lt;=IF($H$2="Marked",1,"")))*ROW(Data!$C$1:$C$818),ROW(AL22)-ROW(AL$7)),1)),"")</f>
        <v/>
      </c>
      <c r="AM22" s="38" t="str">
        <f ca="1">IF(AN22="","",IF(INDEX(Data!$CA:$CA,MATCH(AN22,Data!$A:$A,0),1)=0,"",INDEX(Data!$CA:$CA,MATCH(AN22,Data!$A:$A,0),1)))</f>
        <v/>
      </c>
      <c r="AN22" s="38" t="str" cm="1">
        <f t="array" aca="1" ref="AN22" ca="1">IFERROR(_xlfn.SINGLE(INDEX(Data!$A$1:$A$818,_xlfn.AGGREGATE(15,6,((OFFSET(Data!$A$1,0,MATCH(AN$6,Data!$1:$1,0)-1,1000,1)=IF(AN$7="","Yes",AN$7))*(Data!$D$1:'Data'!$D$818&lt;=IF($H$2="Marked",1,"")))/((OFFSET(Data!$A$1,0,MATCH(AN$6,Data!$1:$1,0)-1,1000,1)=IF(AN$7="","Yes",AN$7))*(Data!$D$1:'Data'!$D$818&lt;=IF($H$2="Marked",1,"")))*ROW(Data!$C$1:$C$818),ROW(AN22)-ROW(AN$7)),1)),"")</f>
        <v/>
      </c>
      <c r="AO22" s="38" t="str">
        <f ca="1">IF(AP22="","",IF(INDEX(Data!$CA:$CA,MATCH(AP22,Data!$A:$A,0),1)=0,"",INDEX(Data!$CA:$CA,MATCH(AP22,Data!$A:$A,0),1)))</f>
        <v/>
      </c>
      <c r="AP22" s="38" t="str" cm="1">
        <f t="array" aca="1" ref="AP22" ca="1">IFERROR(_xlfn.SINGLE(INDEX(Data!$A$1:$A$818,_xlfn.AGGREGATE(15,6,((OFFSET(Data!$A$1,0,MATCH(AP$6,Data!$1:$1,0)-1,1000,1)=IF(AP$7="","Yes",AP$7))*(Data!$D$1:'Data'!$D$818&lt;=IF($H$2="Marked",1,"")))/((OFFSET(Data!$A$1,0,MATCH(AP$6,Data!$1:$1,0)-1,1000,1)=IF(AP$7="","Yes",AP$7))*(Data!$D$1:'Data'!$D$818&lt;=IF($H$2="Marked",1,"")))*ROW(Data!$C$1:$C$818),ROW(AP22)-ROW(AP$7)),1)),"")</f>
        <v/>
      </c>
      <c r="AQ22" s="38" t="str">
        <f ca="1">IF(AR22="","",IF(INDEX(Data!$CA:$CA,MATCH(AR22,Data!$A:$A,0),1)=0,"",INDEX(Data!$CA:$CA,MATCH(AR22,Data!$A:$A,0),1)))</f>
        <v/>
      </c>
      <c r="AR22" s="38" t="str" cm="1">
        <f t="array" aca="1" ref="AR22" ca="1">IFERROR(_xlfn.SINGLE(INDEX(Data!$A$1:$A$818,_xlfn.AGGREGATE(15,6,((OFFSET(Data!$A$1,0,MATCH(AR$6,Data!$1:$1,0)-1,1000,1)=IF(AR$7="","Yes",AR$7))*(Data!$D$1:'Data'!$D$818&lt;=IF($H$2="Marked",1,"")))/((OFFSET(Data!$A$1,0,MATCH(AR$6,Data!$1:$1,0)-1,1000,1)=IF(AR$7="","Yes",AR$7))*(Data!$D$1:'Data'!$D$818&lt;=IF($H$2="Marked",1,"")))*ROW(Data!$C$1:$C$818),ROW(AR22)-ROW(AR$7)),1)),"")</f>
        <v/>
      </c>
      <c r="AS22" s="38">
        <f ca="1">IF(AT22="","",IF(INDEX(Data!$CA:$CA,MATCH(AT22,Data!$A:$A,0),1)=0,"",INDEX(Data!$CA:$CA,MATCH(AT22,Data!$A:$A,0),1)))</f>
        <v>3</v>
      </c>
      <c r="AT22" s="38" t="str" cm="1">
        <f t="array" aca="1" ref="AT22" ca="1">IFERROR(_xlfn.SINGLE(INDEX(Data!$A$1:$A$818,_xlfn.AGGREGATE(15,6,((OFFSET(Data!$A$1,0,MATCH(AT$6,Data!$1:$1,0)-1,1000,1)=IF(AT$7="","Yes",AT$7))*(Data!$D$1:'Data'!$D$818&lt;=IF($H$2="Marked",1,"")))/((OFFSET(Data!$A$1,0,MATCH(AT$6,Data!$1:$1,0)-1,1000,1)=IF(AT$7="","Yes",AT$7))*(Data!$D$1:'Data'!$D$818&lt;=IF($H$2="Marked",1,"")))*ROW(Data!$C$1:$C$818),ROW(AT22)-ROW(AT$7)),1)),"")</f>
        <v>CMT</v>
      </c>
    </row>
    <row r="23" spans="1:46" ht="24" x14ac:dyDescent="0.35">
      <c r="A23" s="38">
        <f ca="1">IF(B23="","",IF(INDEX(Data!$CA:$CA,MATCH(B23,Data!$A:$A,0),1)=0,"",INDEX(Data!$CA:$CA,MATCH(B23,Data!$A:$A,0),1)))</f>
        <v>3</v>
      </c>
      <c r="B23" s="38" t="str" cm="1">
        <f t="array" aca="1" ref="B23" ca="1">IFERROR(_xlfn.SINGLE(INDEX(Data!$A$1:$A$818,_xlfn.AGGREGATE(15,6,((OFFSET(Data!$A$1,0,MATCH(B$6,Data!$1:$1,0)-1,1000,1)=IF(B$7="","Yes",B$7))*(Data!$D$1:'Data'!$D$818&lt;=IF($H$2="Marked",1,"")))/((OFFSET(Data!$A$1,0,MATCH(B$6,Data!$1:$1,0)-1,1000,1)=IF(B$7="","Yes",B$7))*(Data!$D$1:'Data'!$D$818&lt;=IF($H$2="Marked",1,"")))*ROW(Data!$C$1:$C$818),ROW(B23)-ROW(B$7)),1)),"")</f>
        <v>CMT</v>
      </c>
      <c r="C23" s="38" t="str">
        <f ca="1">IF(D23="","",IF(INDEX(Data!$CA:$CA,MATCH(D23,Data!$A:$A,0),1)=0,"",INDEX(Data!$CA:$CA,MATCH(D23,Data!$A:$A,0),1)))</f>
        <v/>
      </c>
      <c r="D23" s="38" t="str" cm="1">
        <f t="array" aca="1" ref="D23" ca="1">IFERROR(_xlfn.SINGLE(INDEX(Data!$A$1:$A$818,_xlfn.AGGREGATE(15,6,((OFFSET(Data!$A$1,0,MATCH(D$6,Data!$1:$1,0)-1,1000,1)=IF(D$7="","Yes",D$7))*(Data!$D$1:'Data'!$D$818&lt;=IF($H$2="Marked",1,"")))/((OFFSET(Data!$A$1,0,MATCH(D$6,Data!$1:$1,0)-1,1000,1)=IF(D$7="","Yes",D$7))*(Data!$D$1:'Data'!$D$818&lt;=IF($H$2="Marked",1,"")))*ROW(Data!$C$1:$C$818),ROW(D23)-ROW(D$7)),1)),"")</f>
        <v>ESPN 3</v>
      </c>
      <c r="E23" s="38" t="str">
        <f ca="1">IF(F23="","",IF(INDEX(Data!$CA:$CA,MATCH(F23,Data!$A:$A,0),1)=0,"",INDEX(Data!$CA:$CA,MATCH(F23,Data!$A:$A,0),1)))</f>
        <v/>
      </c>
      <c r="F23" s="38" t="str" cm="1">
        <f t="array" aca="1" ref="F23" ca="1">IFERROR(_xlfn.SINGLE(INDEX(Data!$A$1:$A$818,_xlfn.AGGREGATE(15,6,((OFFSET(Data!$A$1,0,MATCH(F$6,Data!$1:$1,0)-1,1000,1)=IF(F$7="","Yes",F$7))*(Data!$D$1:'Data'!$D$818&lt;=IF($H$2="Marked",1,"")))/((OFFSET(Data!$A$1,0,MATCH(F$6,Data!$1:$1,0)-1,1000,1)=IF(F$7="","Yes",F$7))*(Data!$D$1:'Data'!$D$818&lt;=IF($H$2="Marked",1,"")))*ROW(Data!$C$1:$C$818),ROW(F23)-ROW(F$7)),1)),"")</f>
        <v>Food Network</v>
      </c>
      <c r="G23" s="38" t="str">
        <f ca="1">IF(H23="","",IF(INDEX(Data!$CA:$CA,MATCH(H23,Data!$A:$A,0),1)=0,"",INDEX(Data!$CA:$CA,MATCH(H23,Data!$A:$A,0),1)))</f>
        <v/>
      </c>
      <c r="H23" s="38" t="str" cm="1">
        <f t="array" aca="1" ref="H23" ca="1">IFERROR(_xlfn.SINGLE(INDEX(Data!$A$1:$A$818,_xlfn.AGGREGATE(15,6,((OFFSET(Data!$A$1,0,MATCH(H$6,Data!$1:$1,0)-1,1000,1)=IF(H$7="","Yes",H$7))*(Data!$D$1:'Data'!$D$818&lt;=IF($H$2="Marked",1,"")))/((OFFSET(Data!$A$1,0,MATCH(H$6,Data!$1:$1,0)-1,1000,1)=IF(H$7="","Yes",H$7))*(Data!$D$1:'Data'!$D$818&lt;=IF($H$2="Marked",1,"")))*ROW(Data!$C$1:$C$818),ROW(H23)-ROW(H$7)),1)),"")</f>
        <v>E!</v>
      </c>
      <c r="I23" s="38" t="str">
        <f ca="1">IF(J23="","",IF(INDEX(Data!$CA:$CA,MATCH(J23,Data!$A:$A,0),1)=0,"",INDEX(Data!$CA:$CA,MATCH(J23,Data!$A:$A,0),1)))</f>
        <v/>
      </c>
      <c r="J23" s="38" t="str" cm="1">
        <f t="array" aca="1" ref="J23" ca="1">IFERROR(_xlfn.SINGLE(INDEX(Data!$A$1:$A$818,_xlfn.AGGREGATE(15,6,((OFFSET(Data!$A$1,0,MATCH(J$6,Data!$1:$1,0)-1,1000,1)=IF(J$7="","Yes",J$7))*(Data!$D$1:'Data'!$D$818&lt;=IF($H$2="Marked",1,"")))/((OFFSET(Data!$A$1,0,MATCH(J$6,Data!$1:$1,0)-1,1000,1)=IF(J$7="","Yes",J$7))*(Data!$D$1:'Data'!$D$818&lt;=IF($H$2="Marked",1,"")))*ROW(Data!$C$1:$C$818),ROW(J23)-ROW(J$7)),1)),"")</f>
        <v>Cleo TV</v>
      </c>
      <c r="K23" s="38" t="str">
        <f ca="1">IF(L23="","",IF(INDEX(Data!$CA:$CA,MATCH(L23,Data!$A:$A,0),1)=0,"",INDEX(Data!$CA:$CA,MATCH(L23,Data!$A:$A,0),1)))</f>
        <v/>
      </c>
      <c r="L23" s="38" t="str" cm="1">
        <f t="array" aca="1" ref="L23" ca="1">IFERROR(_xlfn.SINGLE(INDEX(Data!$A$1:$A$818,_xlfn.AGGREGATE(15,6,((OFFSET(Data!$A$1,0,MATCH(L$6,Data!$1:$1,0)-1,1000,1)=IF(L$7="","Yes",L$7))*(Data!$D$1:'Data'!$D$818&lt;=IF($H$2="Marked",1,"")))/((OFFSET(Data!$A$1,0,MATCH(L$6,Data!$1:$1,0)-1,1000,1)=IF(L$7="","Yes",L$7))*(Data!$D$1:'Data'!$D$818&lt;=IF($H$2="Marked",1,"")))*ROW(Data!$C$1:$C$818),ROW(L23)-ROW(L$7)),1)),"")</f>
        <v>Bally Sports Detroit</v>
      </c>
      <c r="M23" s="38" t="str">
        <f ca="1">IF(N23="","",IF(INDEX(Data!$CA:$CA,MATCH(N23,Data!$A:$A,0),1)=0,"",INDEX(Data!$CA:$CA,MATCH(N23,Data!$A:$A,0),1)))</f>
        <v/>
      </c>
      <c r="N23" s="38" t="str" cm="1">
        <f t="array" aca="1" ref="N23" ca="1">IFERROR(_xlfn.SINGLE(INDEX(Data!$A$1:$A$818,_xlfn.AGGREGATE(15,6,((OFFSET(Data!$A$1,0,MATCH(N$6,Data!$1:$1,0)-1,1000,1)=IF(N$7="","Yes",N$7))*(Data!$D$1:'Data'!$D$818&lt;=IF($H$2="Marked",1,"")))/((OFFSET(Data!$A$1,0,MATCH(N$6,Data!$1:$1,0)-1,1000,1)=IF(N$7="","Yes",N$7))*(Data!$D$1:'Data'!$D$818&lt;=IF($H$2="Marked",1,"")))*ROW(Data!$C$1:$C$818),ROW(N23)-ROW(N$7)),1)),"")</f>
        <v>Bally Sports Arizona</v>
      </c>
      <c r="O23" s="38" t="str">
        <f ca="1">IF(P23="","",IF(INDEX(Data!$CA:$CA,MATCH(P23,Data!$A:$A,0),1)=0,"",INDEX(Data!$CA:$CA,MATCH(P23,Data!$A:$A,0),1)))</f>
        <v/>
      </c>
      <c r="P23" s="38" t="str" cm="1">
        <f t="array" aca="1" ref="P23" ca="1">IFERROR(_xlfn.SINGLE(INDEX(Data!$A$1:$A$818,_xlfn.AGGREGATE(15,6,((OFFSET(Data!$A$1,0,MATCH(P$6,Data!$1:$1,0)-1,1000,1)=IF(P$7="","Yes",P$7))*(Data!$D$1:'Data'!$D$818&lt;=IF($H$2="Marked",1,"")))/((OFFSET(Data!$A$1,0,MATCH(P$6,Data!$1:$1,0)-1,1000,1)=IF(P$7="","Yes",P$7))*(Data!$D$1:'Data'!$D$818&lt;=IF($H$2="Marked",1,"")))*ROW(Data!$C$1:$C$818),ROW(P23)-ROW(P$7)),1)),"")</f>
        <v>Baby First</v>
      </c>
      <c r="Q23" s="38">
        <f ca="1">IF(R23="","",IF(INDEX(Data!$CA:$CA,MATCH(R23,Data!$A:$A,0),1)=0,"",INDEX(Data!$CA:$CA,MATCH(R23,Data!$A:$A,0),1)))</f>
        <v>1</v>
      </c>
      <c r="R23" s="38" t="str" cm="1">
        <f t="array" aca="1" ref="R23" ca="1">IFERROR(_xlfn.SINGLE(INDEX(Data!$A$1:$A$818,_xlfn.AGGREGATE(15,6,((OFFSET(Data!$A$1,0,MATCH(R$6,Data!$1:$1,0)-1,1000,1)=IF(R$7="","Yes",R$7))*(Data!$D$1:'Data'!$D$818&lt;=IF($H$2="Marked",1,"")))/((OFFSET(Data!$A$1,0,MATCH(R$6,Data!$1:$1,0)-1,1000,1)=IF(R$7="","Yes",R$7))*(Data!$D$1:'Data'!$D$818&lt;=IF($H$2="Marked",1,"")))*ROW(Data!$C$1:$C$818),ROW(R23)-ROW(R$7)),1)),"")</f>
        <v>CBS</v>
      </c>
      <c r="S23" s="38" t="str">
        <f ca="1">IF(T23="","",IF(INDEX(Data!$CA:$CA,MATCH(T23,Data!$A:$A,0),1)=0,"",INDEX(Data!$CA:$CA,MATCH(T23,Data!$A:$A,0),1)))</f>
        <v/>
      </c>
      <c r="T23" s="38" t="str" cm="1">
        <f t="array" aca="1" ref="T23" ca="1">IFERROR(_xlfn.SINGLE(INDEX(Data!$A$1:$A$818,_xlfn.AGGREGATE(15,6,((OFFSET(Data!$A$1,0,MATCH(T$6,Data!$1:$1,0)-1,1000,1)=IF(T$7="","Yes",T$7))*(Data!$D$1:'Data'!$D$818&lt;=IF($H$2="Marked",1,"")))/((OFFSET(Data!$A$1,0,MATCH(T$6,Data!$1:$1,0)-1,1000,1)=IF(T$7="","Yes",T$7))*(Data!$D$1:'Data'!$D$818&lt;=IF($H$2="Marked",1,"")))*ROW(Data!$C$1:$C$818),ROW(T23)-ROW(T$7)),1)),"")</f>
        <v>Cheddar</v>
      </c>
      <c r="U23" s="38" t="str">
        <f ca="1">IF(V23="","",IF(INDEX(Data!$CA:$CA,MATCH(V23,Data!$A:$A,0),1)=0,"",INDEX(Data!$CA:$CA,MATCH(V23,Data!$A:$A,0),1)))</f>
        <v/>
      </c>
      <c r="V23" s="38" t="str" cm="1">
        <f t="array" aca="1" ref="V23" ca="1">IFERROR(_xlfn.SINGLE(INDEX(Data!$A$1:$A$818,_xlfn.AGGREGATE(15,6,((OFFSET(Data!$A$1,0,MATCH(V$6,Data!$1:$1,0)-1,1000,1)=IF(V$7="","Yes",V$7))*(Data!$D$1:'Data'!$D$818&lt;=IF($H$2="Marked",1,"")))/((OFFSET(Data!$A$1,0,MATCH(V$6,Data!$1:$1,0)-1,1000,1)=IF(V$7="","Yes",V$7))*(Data!$D$1:'Data'!$D$818&lt;=IF($H$2="Marked",1,"")))*ROW(Data!$C$1:$C$818),ROW(V23)-ROW(V$7)),1)),"")</f>
        <v>Bein Sports Xtra</v>
      </c>
      <c r="W23" s="38" t="str">
        <f ca="1">IF(X23="","",IF(INDEX(Data!$CA:$CA,MATCH(X23,Data!$A:$A,0),1)=0,"",INDEX(Data!$CA:$CA,MATCH(X23,Data!$A:$A,0),1)))</f>
        <v/>
      </c>
      <c r="X23" s="38" t="str" cm="1">
        <f t="array" aca="1" ref="X23" ca="1">IFERROR(_xlfn.SINGLE(INDEX(Data!$A$1:$A$818,_xlfn.AGGREGATE(15,6,((OFFSET(Data!$A$1,0,MATCH(X$6,Data!$1:$1,0)-1,1000,1)=IF(X$7="","Yes",X$7))*(Data!$D$1:'Data'!$D$818&lt;=IF($H$2="Marked",1,"")))/((OFFSET(Data!$A$1,0,MATCH(X$6,Data!$1:$1,0)-1,1000,1)=IF(X$7="","Yes",X$7))*(Data!$D$1:'Data'!$D$818&lt;=IF($H$2="Marked",1,"")))*ROW(Data!$C$1:$C$818),ROW(X23)-ROW(X$7)),1)),"")</f>
        <v>DUNGEON TV</v>
      </c>
      <c r="Y23" s="38" t="str">
        <f ca="1">IF(Z23="","",IF(INDEX(Data!$CA:$CA,MATCH(Z23,Data!$A:$A,0),1)=0,"",INDEX(Data!$CA:$CA,MATCH(Z23,Data!$A:$A,0),1)))</f>
        <v/>
      </c>
      <c r="Z23" s="38" t="str" cm="1">
        <f t="array" aca="1" ref="Z23" ca="1">IFERROR(_xlfn.SINGLE(INDEX(Data!$A$1:$A$818,_xlfn.AGGREGATE(15,6,((OFFSET(Data!$A$1,0,MATCH(Z$6,Data!$1:$1,0)-1,1000,1)=IF(Z$7="","Yes",Z$7))*(Data!$D$1:'Data'!$D$818&lt;=IF($H$2="Marked",1,"")))/((OFFSET(Data!$A$1,0,MATCH(Z$6,Data!$1:$1,0)-1,1000,1)=IF(Z$7="","Yes",Z$7))*(Data!$D$1:'Data'!$D$818&lt;=IF($H$2="Marked",1,"")))*ROW(Data!$C$1:$C$818),ROW(Z23)-ROW(Z$7)),1)),"")</f>
        <v>Game Show Network</v>
      </c>
      <c r="AA23" s="38" t="str">
        <f ca="1">IF(AB23="","",IF(INDEX(Data!$CA:$CA,MATCH(AB23,Data!$A:$A,0),1)=0,"",INDEX(Data!$CA:$CA,MATCH(AB23,Data!$A:$A,0),1)))</f>
        <v/>
      </c>
      <c r="AB23" s="38" t="str" cm="1">
        <f t="array" aca="1" ref="AB23" ca="1">IFERROR(_xlfn.SINGLE(INDEX(Data!$A$1:$A$818,_xlfn.AGGREGATE(15,6,((OFFSET(Data!$A$1,0,MATCH(AB$6,Data!$1:$1,0)-1,1000,1)=IF(AB$7="","Yes",AB$7))*(Data!$D$1:'Data'!$D$818&lt;=IF($H$2="Marked",1,"")))/((OFFSET(Data!$A$1,0,MATCH(AB$6,Data!$1:$1,0)-1,1000,1)=IF(AB$7="","Yes",AB$7))*(Data!$D$1:'Data'!$D$818&lt;=IF($H$2="Marked",1,"")))*ROW(Data!$C$1:$C$818),ROW(AB23)-ROW(AB$7)),1)),"")</f>
        <v>BabyTV</v>
      </c>
      <c r="AC23" s="38" t="str">
        <f ca="1">IF(AD23="","",IF(INDEX(Data!$CA:$CA,MATCH(AD23,Data!$A:$A,0),1)=0,"",INDEX(Data!$CA:$CA,MATCH(AD23,Data!$A:$A,0),1)))</f>
        <v/>
      </c>
      <c r="AD23" s="38" t="str" cm="1">
        <f t="array" aca="1" ref="AD23" ca="1">IFERROR(_xlfn.SINGLE(INDEX(Data!$A$1:$A$818,_xlfn.AGGREGATE(15,6,((OFFSET(Data!$A$1,0,MATCH(AD$6,Data!$1:$1,0)-1,1000,1)=IF(AD$7="","Yes",AD$7))*(Data!$D$1:'Data'!$D$818&lt;=IF($H$2="Marked",1,"")))/((OFFSET(Data!$A$1,0,MATCH(AD$6,Data!$1:$1,0)-1,1000,1)=IF(AD$7="","Yes",AD$7))*(Data!$D$1:'Data'!$D$818&lt;=IF($H$2="Marked",1,"")))*ROW(Data!$C$1:$C$818),ROW(AD23)-ROW(AD$7)),1)),"")</f>
        <v>BET Her</v>
      </c>
      <c r="AE23" s="38" t="str">
        <f ca="1">IF(AF23="","",IF(INDEX(Data!$CA:$CA,MATCH(AF23,Data!$A:$A,0),1)=0,"",INDEX(Data!$CA:$CA,MATCH(AF23,Data!$A:$A,0),1)))</f>
        <v/>
      </c>
      <c r="AF23" s="38" t="str" cm="1">
        <f t="array" aca="1" ref="AF23" ca="1">IFERROR(_xlfn.SINGLE(INDEX(Data!$A$1:$A$818,_xlfn.AGGREGATE(15,6,((OFFSET(Data!$A$1,0,MATCH(AF$6,Data!$1:$1,0)-1,1000,1)=IF(AF$7="","Yes",AF$7))*(Data!$D$1:'Data'!$D$818&lt;=IF($H$2="Marked",1,"")))/((OFFSET(Data!$A$1,0,MATCH(AF$6,Data!$1:$1,0)-1,1000,1)=IF(AF$7="","Yes",AF$7))*(Data!$D$1:'Data'!$D$818&lt;=IF($H$2="Marked",1,"")))*ROW(Data!$C$1:$C$818),ROW(AF23)-ROW(AF$7)),1)),"")</f>
        <v>Classic Reruns TV</v>
      </c>
      <c r="AG23" s="38" t="str">
        <f ca="1">IF(AH23="","",IF(INDEX(Data!$CA:$CA,MATCH(AH23,Data!$A:$A,0),1)=0,"",INDEX(Data!$CA:$CA,MATCH(AH23,Data!$A:$A,0),1)))</f>
        <v/>
      </c>
      <c r="AH23" s="38" t="str" cm="1">
        <f t="array" aca="1" ref="AH23" ca="1">IFERROR(_xlfn.SINGLE(INDEX(Data!$A$1:$A$818,_xlfn.AGGREGATE(15,6,((OFFSET(Data!$A$1,0,MATCH(AH$6,Data!$1:$1,0)-1,1000,1)=IF(AH$7="","Yes",AH$7))*(Data!$D$1:'Data'!$D$818&lt;=IF($H$2="Marked",1,"")))/((OFFSET(Data!$A$1,0,MATCH(AH$6,Data!$1:$1,0)-1,1000,1)=IF(AH$7="","Yes",AH$7))*(Data!$D$1:'Data'!$D$818&lt;=IF($H$2="Marked",1,"")))*ROW(Data!$C$1:$C$818),ROW(AH23)-ROW(AH$7)),1)),"")</f>
        <v>Discovery Familia</v>
      </c>
      <c r="AI23" s="38" t="str">
        <f ca="1">IF(AJ23="","",IF(INDEX(Data!$CA:$CA,MATCH(AJ23,Data!$A:$A,0),1)=0,"",INDEX(Data!$CA:$CA,MATCH(AJ23,Data!$A:$A,0),1)))</f>
        <v/>
      </c>
      <c r="AJ23" s="38" t="str" cm="1">
        <f t="array" aca="1" ref="AJ23" ca="1">IFERROR(_xlfn.SINGLE(INDEX(Data!$A$1:$A$818,_xlfn.AGGREGATE(15,6,((OFFSET(Data!$A$1,0,MATCH(AJ$6,Data!$1:$1,0)-1,1000,1)=IF(AJ$7="","Yes",AJ$7))*(Data!$D$1:'Data'!$D$818&lt;=IF($H$2="Marked",1,"")))/((OFFSET(Data!$A$1,0,MATCH(AJ$6,Data!$1:$1,0)-1,1000,1)=IF(AJ$7="","Yes",AJ$7))*(Data!$D$1:'Data'!$D$818&lt;=IF($H$2="Marked",1,"")))*ROW(Data!$C$1:$C$818),ROW(AJ23)-ROW(AJ$7)),1)),"")</f>
        <v>Canal 22 Internacional</v>
      </c>
      <c r="AK23" s="38" t="str">
        <f ca="1">IF(AL23="","",IF(INDEX(Data!$CA:$CA,MATCH(AL23,Data!$A:$A,0),1)=0,"",INDEX(Data!$CA:$CA,MATCH(AL23,Data!$A:$A,0),1)))</f>
        <v/>
      </c>
      <c r="AL23" s="38" t="str" cm="1">
        <f t="array" aca="1" ref="AL23" ca="1">IFERROR(_xlfn.SINGLE(INDEX(Data!$A$1:$A$818,_xlfn.AGGREGATE(15,6,((OFFSET(Data!$A$1,0,MATCH(AL$6,Data!$1:$1,0)-1,1000,1)=IF(AL$7="","Yes",AL$7))*(Data!$D$1:'Data'!$D$818&lt;=IF($H$2="Marked",1,"")))/((OFFSET(Data!$A$1,0,MATCH(AL$6,Data!$1:$1,0)-1,1000,1)=IF(AL$7="","Yes",AL$7))*(Data!$D$1:'Data'!$D$818&lt;=IF($H$2="Marked",1,"")))*ROW(Data!$C$1:$C$818),ROW(AL23)-ROW(AL$7)),1)),"")</f>
        <v/>
      </c>
      <c r="AM23" s="38" t="str">
        <f ca="1">IF(AN23="","",IF(INDEX(Data!$CA:$CA,MATCH(AN23,Data!$A:$A,0),1)=0,"",INDEX(Data!$CA:$CA,MATCH(AN23,Data!$A:$A,0),1)))</f>
        <v/>
      </c>
      <c r="AN23" s="38" t="str" cm="1">
        <f t="array" aca="1" ref="AN23" ca="1">IFERROR(_xlfn.SINGLE(INDEX(Data!$A$1:$A$818,_xlfn.AGGREGATE(15,6,((OFFSET(Data!$A$1,0,MATCH(AN$6,Data!$1:$1,0)-1,1000,1)=IF(AN$7="","Yes",AN$7))*(Data!$D$1:'Data'!$D$818&lt;=IF($H$2="Marked",1,"")))/((OFFSET(Data!$A$1,0,MATCH(AN$6,Data!$1:$1,0)-1,1000,1)=IF(AN$7="","Yes",AN$7))*(Data!$D$1:'Data'!$D$818&lt;=IF($H$2="Marked",1,"")))*ROW(Data!$C$1:$C$818),ROW(AN23)-ROW(AN$7)),1)),"")</f>
        <v/>
      </c>
      <c r="AO23" s="38" t="str">
        <f ca="1">IF(AP23="","",IF(INDEX(Data!$CA:$CA,MATCH(AP23,Data!$A:$A,0),1)=0,"",INDEX(Data!$CA:$CA,MATCH(AP23,Data!$A:$A,0),1)))</f>
        <v/>
      </c>
      <c r="AP23" s="38" t="str" cm="1">
        <f t="array" aca="1" ref="AP23" ca="1">IFERROR(_xlfn.SINGLE(INDEX(Data!$A$1:$A$818,_xlfn.AGGREGATE(15,6,((OFFSET(Data!$A$1,0,MATCH(AP$6,Data!$1:$1,0)-1,1000,1)=IF(AP$7="","Yes",AP$7))*(Data!$D$1:'Data'!$D$818&lt;=IF($H$2="Marked",1,"")))/((OFFSET(Data!$A$1,0,MATCH(AP$6,Data!$1:$1,0)-1,1000,1)=IF(AP$7="","Yes",AP$7))*(Data!$D$1:'Data'!$D$818&lt;=IF($H$2="Marked",1,"")))*ROW(Data!$C$1:$C$818),ROW(AP23)-ROW(AP$7)),1)),"")</f>
        <v/>
      </c>
      <c r="AQ23" s="38" t="str">
        <f ca="1">IF(AR23="","",IF(INDEX(Data!$CA:$CA,MATCH(AR23,Data!$A:$A,0),1)=0,"",INDEX(Data!$CA:$CA,MATCH(AR23,Data!$A:$A,0),1)))</f>
        <v/>
      </c>
      <c r="AR23" s="38" t="str" cm="1">
        <f t="array" aca="1" ref="AR23" ca="1">IFERROR(_xlfn.SINGLE(INDEX(Data!$A$1:$A$818,_xlfn.AGGREGATE(15,6,((OFFSET(Data!$A$1,0,MATCH(AR$6,Data!$1:$1,0)-1,1000,1)=IF(AR$7="","Yes",AR$7))*(Data!$D$1:'Data'!$D$818&lt;=IF($H$2="Marked",1,"")))/((OFFSET(Data!$A$1,0,MATCH(AR$6,Data!$1:$1,0)-1,1000,1)=IF(AR$7="","Yes",AR$7))*(Data!$D$1:'Data'!$D$818&lt;=IF($H$2="Marked",1,"")))*ROW(Data!$C$1:$C$818),ROW(AR23)-ROW(AR$7)),1)),"")</f>
        <v/>
      </c>
      <c r="AS23" s="38" t="str">
        <f ca="1">IF(AT23="","",IF(INDEX(Data!$CA:$CA,MATCH(AT23,Data!$A:$A,0),1)=0,"",INDEX(Data!$CA:$CA,MATCH(AT23,Data!$A:$A,0),1)))</f>
        <v/>
      </c>
      <c r="AT23" s="38" t="str" cm="1">
        <f t="array" aca="1" ref="AT23" ca="1">IFERROR(_xlfn.SINGLE(INDEX(Data!$A$1:$A$818,_xlfn.AGGREGATE(15,6,((OFFSET(Data!$A$1,0,MATCH(AT$6,Data!$1:$1,0)-1,1000,1)=IF(AT$7="","Yes",AT$7))*(Data!$D$1:'Data'!$D$818&lt;=IF($H$2="Marked",1,"")))/((OFFSET(Data!$A$1,0,MATCH(AT$6,Data!$1:$1,0)-1,1000,1)=IF(AT$7="","Yes",AT$7))*(Data!$D$1:'Data'!$D$818&lt;=IF($H$2="Marked",1,"")))*ROW(Data!$C$1:$C$818),ROW(AT23)-ROW(AT$7)),1)),"")</f>
        <v>CMT Music</v>
      </c>
    </row>
    <row r="24" spans="1:46" ht="24" x14ac:dyDescent="0.35">
      <c r="A24" s="38" t="str">
        <f ca="1">IF(B24="","",IF(INDEX(Data!$CA:$CA,MATCH(B24,Data!$A:$A,0),1)=0,"",INDEX(Data!$CA:$CA,MATCH(B24,Data!$A:$A,0),1)))</f>
        <v/>
      </c>
      <c r="B24" s="38" t="str" cm="1">
        <f t="array" aca="1" ref="B24" ca="1">IFERROR(_xlfn.SINGLE(INDEX(Data!$A$1:$A$818,_xlfn.AGGREGATE(15,6,((OFFSET(Data!$A$1,0,MATCH(B$6,Data!$1:$1,0)-1,1000,1)=IF(B$7="","Yes",B$7))*(Data!$D$1:'Data'!$D$818&lt;=IF($H$2="Marked",1,"")))/((OFFSET(Data!$A$1,0,MATCH(B$6,Data!$1:$1,0)-1,1000,1)=IF(B$7="","Yes",B$7))*(Data!$D$1:'Data'!$D$818&lt;=IF($H$2="Marked",1,"")))*ROW(Data!$C$1:$C$818),ROW(B24)-ROW(B$7)),1)),"")</f>
        <v>Comedy Central</v>
      </c>
      <c r="C24" s="38" t="str">
        <f ca="1">IF(D24="","",IF(INDEX(Data!$CA:$CA,MATCH(D24,Data!$A:$A,0),1)=0,"",INDEX(Data!$CA:$CA,MATCH(D24,Data!$A:$A,0),1)))</f>
        <v/>
      </c>
      <c r="D24" s="38" t="str" cm="1">
        <f t="array" aca="1" ref="D24" ca="1">IFERROR(_xlfn.SINGLE(INDEX(Data!$A$1:$A$818,_xlfn.AGGREGATE(15,6,((OFFSET(Data!$A$1,0,MATCH(D$6,Data!$1:$1,0)-1,1000,1)=IF(D$7="","Yes",D$7))*(Data!$D$1:'Data'!$D$818&lt;=IF($H$2="Marked",1,"")))/((OFFSET(Data!$A$1,0,MATCH(D$6,Data!$1:$1,0)-1,1000,1)=IF(D$7="","Yes",D$7))*(Data!$D$1:'Data'!$D$818&lt;=IF($H$2="Marked",1,"")))*ROW(Data!$C$1:$C$818),ROW(D24)-ROW(D$7)),1)),"")</f>
        <v>Food Network</v>
      </c>
      <c r="E24" s="38">
        <f ca="1">IF(F24="","",IF(INDEX(Data!$CA:$CA,MATCH(F24,Data!$A:$A,0),1)=0,"",INDEX(Data!$CA:$CA,MATCH(F24,Data!$A:$A,0),1)))</f>
        <v>1</v>
      </c>
      <c r="F24" s="38" t="str" cm="1">
        <f t="array" aca="1" ref="F24" ca="1">IFERROR(_xlfn.SINGLE(INDEX(Data!$A$1:$A$818,_xlfn.AGGREGATE(15,6,((OFFSET(Data!$A$1,0,MATCH(F$6,Data!$1:$1,0)-1,1000,1)=IF(F$7="","Yes",F$7))*(Data!$D$1:'Data'!$D$818&lt;=IF($H$2="Marked",1,"")))/((OFFSET(Data!$A$1,0,MATCH(F$6,Data!$1:$1,0)-1,1000,1)=IF(F$7="","Yes",F$7))*(Data!$D$1:'Data'!$D$818&lt;=IF($H$2="Marked",1,"")))*ROW(Data!$C$1:$C$818),ROW(F24)-ROW(F$7)),1)),"")</f>
        <v>FOX</v>
      </c>
      <c r="G24" s="38">
        <f ca="1">IF(H24="","",IF(INDEX(Data!$CA:$CA,MATCH(H24,Data!$A:$A,0),1)=0,"",INDEX(Data!$CA:$CA,MATCH(H24,Data!$A:$A,0),1)))</f>
        <v>2</v>
      </c>
      <c r="H24" s="38" t="str" cm="1">
        <f t="array" aca="1" ref="H24" ca="1">IFERROR(_xlfn.SINGLE(INDEX(Data!$A$1:$A$818,_xlfn.AGGREGATE(15,6,((OFFSET(Data!$A$1,0,MATCH(H$6,Data!$1:$1,0)-1,1000,1)=IF(H$7="","Yes",H$7))*(Data!$D$1:'Data'!$D$818&lt;=IF($H$2="Marked",1,"")))/((OFFSET(Data!$A$1,0,MATCH(H$6,Data!$1:$1,0)-1,1000,1)=IF(H$7="","Yes",H$7))*(Data!$D$1:'Data'!$D$818&lt;=IF($H$2="Marked",1,"")))*ROW(Data!$C$1:$C$818),ROW(H24)-ROW(H$7)),1)),"")</f>
        <v>ESPN</v>
      </c>
      <c r="I24" s="38">
        <f ca="1">IF(J24="","",IF(INDEX(Data!$CA:$CA,MATCH(J24,Data!$A:$A,0),1)=0,"",INDEX(Data!$CA:$CA,MATCH(J24,Data!$A:$A,0),1)))</f>
        <v>3</v>
      </c>
      <c r="J24" s="38" t="str" cm="1">
        <f t="array" aca="1" ref="J24" ca="1">IFERROR(_xlfn.SINGLE(INDEX(Data!$A$1:$A$818,_xlfn.AGGREGATE(15,6,((OFFSET(Data!$A$1,0,MATCH(J$6,Data!$1:$1,0)-1,1000,1)=IF(J$7="","Yes",J$7))*(Data!$D$1:'Data'!$D$818&lt;=IF($H$2="Marked",1,"")))/((OFFSET(Data!$A$1,0,MATCH(J$6,Data!$1:$1,0)-1,1000,1)=IF(J$7="","Yes",J$7))*(Data!$D$1:'Data'!$D$818&lt;=IF($H$2="Marked",1,"")))*ROW(Data!$C$1:$C$818),ROW(J24)-ROW(J$7)),1)),"")</f>
        <v>CMT</v>
      </c>
      <c r="K24" s="38" t="str">
        <f ca="1">IF(L24="","",IF(INDEX(Data!$CA:$CA,MATCH(L24,Data!$A:$A,0),1)=0,"",INDEX(Data!$CA:$CA,MATCH(L24,Data!$A:$A,0),1)))</f>
        <v/>
      </c>
      <c r="L24" s="38" t="str" cm="1">
        <f t="array" aca="1" ref="L24" ca="1">IFERROR(_xlfn.SINGLE(INDEX(Data!$A$1:$A$818,_xlfn.AGGREGATE(15,6,((OFFSET(Data!$A$1,0,MATCH(L$6,Data!$1:$1,0)-1,1000,1)=IF(L$7="","Yes",L$7))*(Data!$D$1:'Data'!$D$818&lt;=IF($H$2="Marked",1,"")))/((OFFSET(Data!$A$1,0,MATCH(L$6,Data!$1:$1,0)-1,1000,1)=IF(L$7="","Yes",L$7))*(Data!$D$1:'Data'!$D$818&lt;=IF($H$2="Marked",1,"")))*ROW(Data!$C$1:$C$818),ROW(L24)-ROW(L$7)),1)),"")</f>
        <v>Bally Sports Florida</v>
      </c>
      <c r="M24" s="38" t="str">
        <f ca="1">IF(N24="","",IF(INDEX(Data!$CA:$CA,MATCH(N24,Data!$A:$A,0),1)=0,"",INDEX(Data!$CA:$CA,MATCH(N24,Data!$A:$A,0),1)))</f>
        <v/>
      </c>
      <c r="N24" s="38" t="str" cm="1">
        <f t="array" aca="1" ref="N24" ca="1">IFERROR(_xlfn.SINGLE(INDEX(Data!$A$1:$A$818,_xlfn.AGGREGATE(15,6,((OFFSET(Data!$A$1,0,MATCH(N$6,Data!$1:$1,0)-1,1000,1)=IF(N$7="","Yes",N$7))*(Data!$D$1:'Data'!$D$818&lt;=IF($H$2="Marked",1,"")))/((OFFSET(Data!$A$1,0,MATCH(N$6,Data!$1:$1,0)-1,1000,1)=IF(N$7="","Yes",N$7))*(Data!$D$1:'Data'!$D$818&lt;=IF($H$2="Marked",1,"")))*ROW(Data!$C$1:$C$818),ROW(N24)-ROW(N$7)),1)),"")</f>
        <v>Bally Sports Cincinnati</v>
      </c>
      <c r="O24" s="38" t="str">
        <f ca="1">IF(P24="","",IF(INDEX(Data!$CA:$CA,MATCH(P24,Data!$A:$A,0),1)=0,"",INDEX(Data!$CA:$CA,MATCH(P24,Data!$A:$A,0),1)))</f>
        <v/>
      </c>
      <c r="P24" s="38" t="str" cm="1">
        <f t="array" aca="1" ref="P24" ca="1">IFERROR(_xlfn.SINGLE(INDEX(Data!$A$1:$A$818,_xlfn.AGGREGATE(15,6,((OFFSET(Data!$A$1,0,MATCH(P$6,Data!$1:$1,0)-1,1000,1)=IF(P$7="","Yes",P$7))*(Data!$D$1:'Data'!$D$818&lt;=IF($H$2="Marked",1,"")))/((OFFSET(Data!$A$1,0,MATCH(P$6,Data!$1:$1,0)-1,1000,1)=IF(P$7="","Yes",P$7))*(Data!$D$1:'Data'!$D$818&lt;=IF($H$2="Marked",1,"")))*ROW(Data!$C$1:$C$818),ROW(P24)-ROW(P$7)),1)),"")</f>
        <v>Bally Sports Arizona</v>
      </c>
      <c r="Q24" s="38">
        <f ca="1">IF(R24="","",IF(INDEX(Data!$CA:$CA,MATCH(R24,Data!$A:$A,0),1)=0,"",INDEX(Data!$CA:$CA,MATCH(R24,Data!$A:$A,0),1)))</f>
        <v>2</v>
      </c>
      <c r="R24" s="38" t="str" cm="1">
        <f t="array" aca="1" ref="R24" ca="1">IFERROR(_xlfn.SINGLE(INDEX(Data!$A$1:$A$818,_xlfn.AGGREGATE(15,6,((OFFSET(Data!$A$1,0,MATCH(R$6,Data!$1:$1,0)-1,1000,1)=IF(R$7="","Yes",R$7))*(Data!$D$1:'Data'!$D$818&lt;=IF($H$2="Marked",1,"")))/((OFFSET(Data!$A$1,0,MATCH(R$6,Data!$1:$1,0)-1,1000,1)=IF(R$7="","Yes",R$7))*(Data!$D$1:'Data'!$D$818&lt;=IF($H$2="Marked",1,"")))*ROW(Data!$C$1:$C$818),ROW(R24)-ROW(R$7)),1)),"")</f>
        <v>CBS Sports Network</v>
      </c>
      <c r="S24" s="38">
        <f ca="1">IF(T24="","",IF(INDEX(Data!$CA:$CA,MATCH(T24,Data!$A:$A,0),1)=0,"",INDEX(Data!$CA:$CA,MATCH(T24,Data!$A:$A,0),1)))</f>
        <v>3</v>
      </c>
      <c r="T24" s="38" t="str" cm="1">
        <f t="array" aca="1" ref="T24" ca="1">IFERROR(_xlfn.SINGLE(INDEX(Data!$A$1:$A$818,_xlfn.AGGREGATE(15,6,((OFFSET(Data!$A$1,0,MATCH(T$6,Data!$1:$1,0)-1,1000,1)=IF(T$7="","Yes",T$7))*(Data!$D$1:'Data'!$D$818&lt;=IF($H$2="Marked",1,"")))/((OFFSET(Data!$A$1,0,MATCH(T$6,Data!$1:$1,0)-1,1000,1)=IF(T$7="","Yes",T$7))*(Data!$D$1:'Data'!$D$818&lt;=IF($H$2="Marked",1,"")))*ROW(Data!$C$1:$C$818),ROW(T24)-ROW(T$7)),1)),"")</f>
        <v>CMT</v>
      </c>
      <c r="U24" s="38" t="str">
        <f ca="1">IF(V24="","",IF(INDEX(Data!$CA:$CA,MATCH(V24,Data!$A:$A,0),1)=0,"",INDEX(Data!$CA:$CA,MATCH(V24,Data!$A:$A,0),1)))</f>
        <v/>
      </c>
      <c r="V24" s="38" t="str" cm="1">
        <f t="array" aca="1" ref="V24" ca="1">IFERROR(_xlfn.SINGLE(INDEX(Data!$A$1:$A$818,_xlfn.AGGREGATE(15,6,((OFFSET(Data!$A$1,0,MATCH(V$6,Data!$1:$1,0)-1,1000,1)=IF(V$7="","Yes",V$7))*(Data!$D$1:'Data'!$D$818&lt;=IF($H$2="Marked",1,"")))/((OFFSET(Data!$A$1,0,MATCH(V$6,Data!$1:$1,0)-1,1000,1)=IF(V$7="","Yes",V$7))*(Data!$D$1:'Data'!$D$818&lt;=IF($H$2="Marked",1,"")))*ROW(Data!$C$1:$C$818),ROW(V24)-ROW(V$7)),1)),"")</f>
        <v>BeIN Sports Xtra En Espanol</v>
      </c>
      <c r="W24" s="38" t="str">
        <f ca="1">IF(X24="","",IF(INDEX(Data!$CA:$CA,MATCH(X24,Data!$A:$A,0),1)=0,"",INDEX(Data!$CA:$CA,MATCH(X24,Data!$A:$A,0),1)))</f>
        <v/>
      </c>
      <c r="X24" s="38" t="str" cm="1">
        <f t="array" aca="1" ref="X24" ca="1">IFERROR(_xlfn.SINGLE(INDEX(Data!$A$1:$A$818,_xlfn.AGGREGATE(15,6,((OFFSET(Data!$A$1,0,MATCH(X$6,Data!$1:$1,0)-1,1000,1)=IF(X$7="","Yes",X$7))*(Data!$D$1:'Data'!$D$818&lt;=IF($H$2="Marked",1,"")))/((OFFSET(Data!$A$1,0,MATCH(X$6,Data!$1:$1,0)-1,1000,1)=IF(X$7="","Yes",X$7))*(Data!$D$1:'Data'!$D$818&lt;=IF($H$2="Marked",1,"")))*ROW(Data!$C$1:$C$818),ROW(X24)-ROW(X$7)),1)),"")</f>
        <v>El ConflictoTV</v>
      </c>
      <c r="Y24" s="38" t="str">
        <f ca="1">IF(Z24="","",IF(INDEX(Data!$CA:$CA,MATCH(Z24,Data!$A:$A,0),1)=0,"",INDEX(Data!$CA:$CA,MATCH(Z24,Data!$A:$A,0),1)))</f>
        <v/>
      </c>
      <c r="Z24" s="38" t="str" cm="1">
        <f t="array" aca="1" ref="Z24" ca="1">IFERROR(_xlfn.SINGLE(INDEX(Data!$A$1:$A$818,_xlfn.AGGREGATE(15,6,((OFFSET(Data!$A$1,0,MATCH(Z$6,Data!$1:$1,0)-1,1000,1)=IF(Z$7="","Yes",Z$7))*(Data!$D$1:'Data'!$D$818&lt;=IF($H$2="Marked",1,"")))/((OFFSET(Data!$A$1,0,MATCH(Z$6,Data!$1:$1,0)-1,1000,1)=IF(Z$7="","Yes",Z$7))*(Data!$D$1:'Data'!$D$818&lt;=IF($H$2="Marked",1,"")))*ROW(Data!$C$1:$C$818),ROW(Z24)-ROW(Z$7)),1)),"")</f>
        <v>GetTV</v>
      </c>
      <c r="AA24" s="38" t="str">
        <f ca="1">IF(AB24="","",IF(INDEX(Data!$CA:$CA,MATCH(AB24,Data!$A:$A,0),1)=0,"",INDEX(Data!$CA:$CA,MATCH(AB24,Data!$A:$A,0),1)))</f>
        <v/>
      </c>
      <c r="AB24" s="38" t="str" cm="1">
        <f t="array" aca="1" ref="AB24" ca="1">IFERROR(_xlfn.SINGLE(INDEX(Data!$A$1:$A$818,_xlfn.AGGREGATE(15,6,((OFFSET(Data!$A$1,0,MATCH(AB$6,Data!$1:$1,0)-1,1000,1)=IF(AB$7="","Yes",AB$7))*(Data!$D$1:'Data'!$D$818&lt;=IF($H$2="Marked",1,"")))/((OFFSET(Data!$A$1,0,MATCH(AB$6,Data!$1:$1,0)-1,1000,1)=IF(AB$7="","Yes",AB$7))*(Data!$D$1:'Data'!$D$818&lt;=IF($H$2="Marked",1,"")))*ROW(Data!$C$1:$C$818),ROW(AB24)-ROW(AB$7)),1)),"")</f>
        <v>Bandamax</v>
      </c>
      <c r="AC24" s="38" t="str">
        <f ca="1">IF(AD24="","",IF(INDEX(Data!$CA:$CA,MATCH(AD24,Data!$A:$A,0),1)=0,"",INDEX(Data!$CA:$CA,MATCH(AD24,Data!$A:$A,0),1)))</f>
        <v/>
      </c>
      <c r="AD24" s="38" t="str" cm="1">
        <f t="array" aca="1" ref="AD24" ca="1">IFERROR(_xlfn.SINGLE(INDEX(Data!$A$1:$A$818,_xlfn.AGGREGATE(15,6,((OFFSET(Data!$A$1,0,MATCH(AD$6,Data!$1:$1,0)-1,1000,1)=IF(AD$7="","Yes",AD$7))*(Data!$D$1:'Data'!$D$818&lt;=IF($H$2="Marked",1,"")))/((OFFSET(Data!$A$1,0,MATCH(AD$6,Data!$1:$1,0)-1,1000,1)=IF(AD$7="","Yes",AD$7))*(Data!$D$1:'Data'!$D$818&lt;=IF($H$2="Marked",1,"")))*ROW(Data!$C$1:$C$818),ROW(AD24)-ROW(AD$7)),1)),"")</f>
        <v>BET Jams</v>
      </c>
      <c r="AE24" s="38">
        <f ca="1">IF(AF24="","",IF(INDEX(Data!$CA:$CA,MATCH(AF24,Data!$A:$A,0),1)=0,"",INDEX(Data!$CA:$CA,MATCH(AF24,Data!$A:$A,0),1)))</f>
        <v>3</v>
      </c>
      <c r="AF24" s="38" t="str" cm="1">
        <f t="array" aca="1" ref="AF24" ca="1">IFERROR(_xlfn.SINGLE(INDEX(Data!$A$1:$A$818,_xlfn.AGGREGATE(15,6,((OFFSET(Data!$A$1,0,MATCH(AF$6,Data!$1:$1,0)-1,1000,1)=IF(AF$7="","Yes",AF$7))*(Data!$D$1:'Data'!$D$818&lt;=IF($H$2="Marked",1,"")))/((OFFSET(Data!$A$1,0,MATCH(AF$6,Data!$1:$1,0)-1,1000,1)=IF(AF$7="","Yes",AF$7))*(Data!$D$1:'Data'!$D$818&lt;=IF($H$2="Marked",1,"")))*ROW(Data!$C$1:$C$818),ROW(AF24)-ROW(AF$7)),1)),"")</f>
        <v>CMT</v>
      </c>
      <c r="AG24" s="38" t="str">
        <f ca="1">IF(AH24="","",IF(INDEX(Data!$CA:$CA,MATCH(AH24,Data!$A:$A,0),1)=0,"",INDEX(Data!$CA:$CA,MATCH(AH24,Data!$A:$A,0),1)))</f>
        <v/>
      </c>
      <c r="AH24" s="38" t="str" cm="1">
        <f t="array" aca="1" ref="AH24" ca="1">IFERROR(_xlfn.SINGLE(INDEX(Data!$A$1:$A$818,_xlfn.AGGREGATE(15,6,((OFFSET(Data!$A$1,0,MATCH(AH$6,Data!$1:$1,0)-1,1000,1)=IF(AH$7="","Yes",AH$7))*(Data!$D$1:'Data'!$D$818&lt;=IF($H$2="Marked",1,"")))/((OFFSET(Data!$A$1,0,MATCH(AH$6,Data!$1:$1,0)-1,1000,1)=IF(AH$7="","Yes",AH$7))*(Data!$D$1:'Data'!$D$818&lt;=IF($H$2="Marked",1,"")))*ROW(Data!$C$1:$C$818),ROW(AH24)-ROW(AH$7)),1)),"")</f>
        <v>ESPN Deportes</v>
      </c>
      <c r="AI24" s="38" t="str">
        <f ca="1">IF(AJ24="","",IF(INDEX(Data!$CA:$CA,MATCH(AJ24,Data!$A:$A,0),1)=0,"",INDEX(Data!$CA:$CA,MATCH(AJ24,Data!$A:$A,0),1)))</f>
        <v/>
      </c>
      <c r="AJ24" s="38" t="str" cm="1">
        <f t="array" aca="1" ref="AJ24" ca="1">IFERROR(_xlfn.SINGLE(INDEX(Data!$A$1:$A$818,_xlfn.AGGREGATE(15,6,((OFFSET(Data!$A$1,0,MATCH(AJ$6,Data!$1:$1,0)-1,1000,1)=IF(AJ$7="","Yes",AJ$7))*(Data!$D$1:'Data'!$D$818&lt;=IF($H$2="Marked",1,"")))/((OFFSET(Data!$A$1,0,MATCH(AJ$6,Data!$1:$1,0)-1,1000,1)=IF(AJ$7="","Yes",AJ$7))*(Data!$D$1:'Data'!$D$818&lt;=IF($H$2="Marked",1,"")))*ROW(Data!$C$1:$C$818),ROW(AJ24)-ROW(AJ$7)),1)),"")</f>
        <v>Caracol</v>
      </c>
      <c r="AK24" s="38" t="str">
        <f ca="1">IF(AL24="","",IF(INDEX(Data!$CA:$CA,MATCH(AL24,Data!$A:$A,0),1)=0,"",INDEX(Data!$CA:$CA,MATCH(AL24,Data!$A:$A,0),1)))</f>
        <v/>
      </c>
      <c r="AL24" s="38" t="str" cm="1">
        <f t="array" aca="1" ref="AL24" ca="1">IFERROR(_xlfn.SINGLE(INDEX(Data!$A$1:$A$818,_xlfn.AGGREGATE(15,6,((OFFSET(Data!$A$1,0,MATCH(AL$6,Data!$1:$1,0)-1,1000,1)=IF(AL$7="","Yes",AL$7))*(Data!$D$1:'Data'!$D$818&lt;=IF($H$2="Marked",1,"")))/((OFFSET(Data!$A$1,0,MATCH(AL$6,Data!$1:$1,0)-1,1000,1)=IF(AL$7="","Yes",AL$7))*(Data!$D$1:'Data'!$D$818&lt;=IF($H$2="Marked",1,"")))*ROW(Data!$C$1:$C$818),ROW(AL24)-ROW(AL$7)),1)),"")</f>
        <v/>
      </c>
      <c r="AM24" s="38" t="str">
        <f ca="1">IF(AN24="","",IF(INDEX(Data!$CA:$CA,MATCH(AN24,Data!$A:$A,0),1)=0,"",INDEX(Data!$CA:$CA,MATCH(AN24,Data!$A:$A,0),1)))</f>
        <v/>
      </c>
      <c r="AN24" s="38" t="str" cm="1">
        <f t="array" aca="1" ref="AN24" ca="1">IFERROR(_xlfn.SINGLE(INDEX(Data!$A$1:$A$818,_xlfn.AGGREGATE(15,6,((OFFSET(Data!$A$1,0,MATCH(AN$6,Data!$1:$1,0)-1,1000,1)=IF(AN$7="","Yes",AN$7))*(Data!$D$1:'Data'!$D$818&lt;=IF($H$2="Marked",1,"")))/((OFFSET(Data!$A$1,0,MATCH(AN$6,Data!$1:$1,0)-1,1000,1)=IF(AN$7="","Yes",AN$7))*(Data!$D$1:'Data'!$D$818&lt;=IF($H$2="Marked",1,"")))*ROW(Data!$C$1:$C$818),ROW(AN24)-ROW(AN$7)),1)),"")</f>
        <v/>
      </c>
      <c r="AO24" s="38" t="str">
        <f ca="1">IF(AP24="","",IF(INDEX(Data!$CA:$CA,MATCH(AP24,Data!$A:$A,0),1)=0,"",INDEX(Data!$CA:$CA,MATCH(AP24,Data!$A:$A,0),1)))</f>
        <v/>
      </c>
      <c r="AP24" s="38" t="str" cm="1">
        <f t="array" aca="1" ref="AP24" ca="1">IFERROR(_xlfn.SINGLE(INDEX(Data!$A$1:$A$818,_xlfn.AGGREGATE(15,6,((OFFSET(Data!$A$1,0,MATCH(AP$6,Data!$1:$1,0)-1,1000,1)=IF(AP$7="","Yes",AP$7))*(Data!$D$1:'Data'!$D$818&lt;=IF($H$2="Marked",1,"")))/((OFFSET(Data!$A$1,0,MATCH(AP$6,Data!$1:$1,0)-1,1000,1)=IF(AP$7="","Yes",AP$7))*(Data!$D$1:'Data'!$D$818&lt;=IF($H$2="Marked",1,"")))*ROW(Data!$C$1:$C$818),ROW(AP24)-ROW(AP$7)),1)),"")</f>
        <v/>
      </c>
      <c r="AQ24" s="38" t="str">
        <f ca="1">IF(AR24="","",IF(INDEX(Data!$CA:$CA,MATCH(AR24,Data!$A:$A,0),1)=0,"",INDEX(Data!$CA:$CA,MATCH(AR24,Data!$A:$A,0),1)))</f>
        <v/>
      </c>
      <c r="AR24" s="38" t="str" cm="1">
        <f t="array" aca="1" ref="AR24" ca="1">IFERROR(_xlfn.SINGLE(INDEX(Data!$A$1:$A$818,_xlfn.AGGREGATE(15,6,((OFFSET(Data!$A$1,0,MATCH(AR$6,Data!$1:$1,0)-1,1000,1)=IF(AR$7="","Yes",AR$7))*(Data!$D$1:'Data'!$D$818&lt;=IF($H$2="Marked",1,"")))/((OFFSET(Data!$A$1,0,MATCH(AR$6,Data!$1:$1,0)-1,1000,1)=IF(AR$7="","Yes",AR$7))*(Data!$D$1:'Data'!$D$818&lt;=IF($H$2="Marked",1,"")))*ROW(Data!$C$1:$C$818),ROW(AR24)-ROW(AR$7)),1)),"")</f>
        <v/>
      </c>
      <c r="AS24" s="38" t="str">
        <f ca="1">IF(AT24="","",IF(INDEX(Data!$CA:$CA,MATCH(AT24,Data!$A:$A,0),1)=0,"",INDEX(Data!$CA:$CA,MATCH(AT24,Data!$A:$A,0),1)))</f>
        <v/>
      </c>
      <c r="AT24" s="38" t="str" cm="1">
        <f t="array" aca="1" ref="AT24" ca="1">IFERROR(_xlfn.SINGLE(INDEX(Data!$A$1:$A$818,_xlfn.AGGREGATE(15,6,((OFFSET(Data!$A$1,0,MATCH(AT$6,Data!$1:$1,0)-1,1000,1)=IF(AT$7="","Yes",AT$7))*(Data!$D$1:'Data'!$D$818&lt;=IF($H$2="Marked",1,"")))/((OFFSET(Data!$A$1,0,MATCH(AT$6,Data!$1:$1,0)-1,1000,1)=IF(AT$7="","Yes",AT$7))*(Data!$D$1:'Data'!$D$818&lt;=IF($H$2="Marked",1,"")))*ROW(Data!$C$1:$C$818),ROW(AT24)-ROW(AT$7)),1)),"")</f>
        <v>Comedy Central</v>
      </c>
    </row>
    <row r="25" spans="1:46" ht="24" x14ac:dyDescent="0.35">
      <c r="A25" s="38">
        <f ca="1">IF(B25="","",IF(INDEX(Data!$CA:$CA,MATCH(B25,Data!$A:$A,0),1)=0,"",INDEX(Data!$CA:$CA,MATCH(B25,Data!$A:$A,0),1)))</f>
        <v>3</v>
      </c>
      <c r="B25" s="38" t="str" cm="1">
        <f t="array" aca="1" ref="B25" ca="1">IFERROR(_xlfn.SINGLE(INDEX(Data!$A$1:$A$818,_xlfn.AGGREGATE(15,6,((OFFSET(Data!$A$1,0,MATCH(B$6,Data!$1:$1,0)-1,1000,1)=IF(B$7="","Yes",B$7))*(Data!$D$1:'Data'!$D$818&lt;=IF($H$2="Marked",1,"")))/((OFFSET(Data!$A$1,0,MATCH(B$6,Data!$1:$1,0)-1,1000,1)=IF(B$7="","Yes",B$7))*(Data!$D$1:'Data'!$D$818&lt;=IF($H$2="Marked",1,"")))*ROW(Data!$C$1:$C$818),ROW(B25)-ROW(B$7)),1)),"")</f>
        <v>Cooking Channel</v>
      </c>
      <c r="C25" s="38" t="str">
        <f ca="1">IF(D25="","",IF(INDEX(Data!$CA:$CA,MATCH(D25,Data!$A:$A,0),1)=0,"",INDEX(Data!$CA:$CA,MATCH(D25,Data!$A:$A,0),1)))</f>
        <v/>
      </c>
      <c r="D25" s="38" t="str" cm="1">
        <f t="array" aca="1" ref="D25" ca="1">IFERROR(_xlfn.SINGLE(INDEX(Data!$A$1:$A$818,_xlfn.AGGREGATE(15,6,((OFFSET(Data!$A$1,0,MATCH(D$6,Data!$1:$1,0)-1,1000,1)=IF(D$7="","Yes",D$7))*(Data!$D$1:'Data'!$D$818&lt;=IF($H$2="Marked",1,"")))/((OFFSET(Data!$A$1,0,MATCH(D$6,Data!$1:$1,0)-1,1000,1)=IF(D$7="","Yes",D$7))*(Data!$D$1:'Data'!$D$818&lt;=IF($H$2="Marked",1,"")))*ROW(Data!$C$1:$C$818),ROW(D25)-ROW(D$7)),1)),"")</f>
        <v>Freeform</v>
      </c>
      <c r="E25" s="38" t="str">
        <f ca="1">IF(F25="","",IF(INDEX(Data!$CA:$CA,MATCH(F25,Data!$A:$A,0),1)=0,"",INDEX(Data!$CA:$CA,MATCH(F25,Data!$A:$A,0),1)))</f>
        <v/>
      </c>
      <c r="F25" s="38" t="str" cm="1">
        <f t="array" aca="1" ref="F25" ca="1">IFERROR(_xlfn.SINGLE(INDEX(Data!$A$1:$A$818,_xlfn.AGGREGATE(15,6,((OFFSET(Data!$A$1,0,MATCH(F$6,Data!$1:$1,0)-1,1000,1)=IF(F$7="","Yes",F$7))*(Data!$D$1:'Data'!$D$818&lt;=IF($H$2="Marked",1,"")))/((OFFSET(Data!$A$1,0,MATCH(F$6,Data!$1:$1,0)-1,1000,1)=IF(F$7="","Yes",F$7))*(Data!$D$1:'Data'!$D$818&lt;=IF($H$2="Marked",1,"")))*ROW(Data!$C$1:$C$818),ROW(F25)-ROW(F$7)),1)),"")</f>
        <v>Fox News</v>
      </c>
      <c r="G25" s="38" t="str">
        <f ca="1">IF(H25="","",IF(INDEX(Data!$CA:$CA,MATCH(H25,Data!$A:$A,0),1)=0,"",INDEX(Data!$CA:$CA,MATCH(H25,Data!$A:$A,0),1)))</f>
        <v/>
      </c>
      <c r="H25" s="38" t="str" cm="1">
        <f t="array" aca="1" ref="H25" ca="1">IFERROR(_xlfn.SINGLE(INDEX(Data!$A$1:$A$818,_xlfn.AGGREGATE(15,6,((OFFSET(Data!$A$1,0,MATCH(H$6,Data!$1:$1,0)-1,1000,1)=IF(H$7="","Yes",H$7))*(Data!$D$1:'Data'!$D$818&lt;=IF($H$2="Marked",1,"")))/((OFFSET(Data!$A$1,0,MATCH(H$6,Data!$1:$1,0)-1,1000,1)=IF(H$7="","Yes",H$7))*(Data!$D$1:'Data'!$D$818&lt;=IF($H$2="Marked",1,"")))*ROW(Data!$C$1:$C$818),ROW(H25)-ROW(H$7)),1)),"")</f>
        <v>ESPN 2</v>
      </c>
      <c r="I25" s="38">
        <f ca="1">IF(J25="","",IF(INDEX(Data!$CA:$CA,MATCH(J25,Data!$A:$A,0),1)=0,"",INDEX(Data!$CA:$CA,MATCH(J25,Data!$A:$A,0),1)))</f>
        <v>3</v>
      </c>
      <c r="J25" s="38" t="str" cm="1">
        <f t="array" aca="1" ref="J25" ca="1">IFERROR(_xlfn.SINGLE(INDEX(Data!$A$1:$A$818,_xlfn.AGGREGATE(15,6,((OFFSET(Data!$A$1,0,MATCH(J$6,Data!$1:$1,0)-1,1000,1)=IF(J$7="","Yes",J$7))*(Data!$D$1:'Data'!$D$818&lt;=IF($H$2="Marked",1,"")))/((OFFSET(Data!$A$1,0,MATCH(J$6,Data!$1:$1,0)-1,1000,1)=IF(J$7="","Yes",J$7))*(Data!$D$1:'Data'!$D$818&lt;=IF($H$2="Marked",1,"")))*ROW(Data!$C$1:$C$818),ROW(J25)-ROW(J$7)),1)),"")</f>
        <v>CNBC</v>
      </c>
      <c r="K25" s="38" t="str">
        <f ca="1">IF(L25="","",IF(INDEX(Data!$CA:$CA,MATCH(L25,Data!$A:$A,0),1)=0,"",INDEX(Data!$CA:$CA,MATCH(L25,Data!$A:$A,0),1)))</f>
        <v/>
      </c>
      <c r="L25" s="38" t="str" cm="1">
        <f t="array" aca="1" ref="L25" ca="1">IFERROR(_xlfn.SINGLE(INDEX(Data!$A$1:$A$818,_xlfn.AGGREGATE(15,6,((OFFSET(Data!$A$1,0,MATCH(L$6,Data!$1:$1,0)-1,1000,1)=IF(L$7="","Yes",L$7))*(Data!$D$1:'Data'!$D$818&lt;=IF($H$2="Marked",1,"")))/((OFFSET(Data!$A$1,0,MATCH(L$6,Data!$1:$1,0)-1,1000,1)=IF(L$7="","Yes",L$7))*(Data!$D$1:'Data'!$D$818&lt;=IF($H$2="Marked",1,"")))*ROW(Data!$C$1:$C$818),ROW(L25)-ROW(L$7)),1)),"")</f>
        <v>Bally Sports Great Lakes</v>
      </c>
      <c r="M25" s="38" t="str">
        <f ca="1">IF(N25="","",IF(INDEX(Data!$CA:$CA,MATCH(N25,Data!$A:$A,0),1)=0,"",INDEX(Data!$CA:$CA,MATCH(N25,Data!$A:$A,0),1)))</f>
        <v/>
      </c>
      <c r="N25" s="38" t="str" cm="1">
        <f t="array" aca="1" ref="N25" ca="1">IFERROR(_xlfn.SINGLE(INDEX(Data!$A$1:$A$818,_xlfn.AGGREGATE(15,6,((OFFSET(Data!$A$1,0,MATCH(N$6,Data!$1:$1,0)-1,1000,1)=IF(N$7="","Yes",N$7))*(Data!$D$1:'Data'!$D$818&lt;=IF($H$2="Marked",1,"")))/((OFFSET(Data!$A$1,0,MATCH(N$6,Data!$1:$1,0)-1,1000,1)=IF(N$7="","Yes",N$7))*(Data!$D$1:'Data'!$D$818&lt;=IF($H$2="Marked",1,"")))*ROW(Data!$C$1:$C$818),ROW(N25)-ROW(N$7)),1)),"")</f>
        <v>Bally Sports Detroit</v>
      </c>
      <c r="O25" s="38" t="str">
        <f ca="1">IF(P25="","",IF(INDEX(Data!$CA:$CA,MATCH(P25,Data!$A:$A,0),1)=0,"",INDEX(Data!$CA:$CA,MATCH(P25,Data!$A:$A,0),1)))</f>
        <v/>
      </c>
      <c r="P25" s="38" t="str" cm="1">
        <f t="array" aca="1" ref="P25" ca="1">IFERROR(_xlfn.SINGLE(INDEX(Data!$A$1:$A$818,_xlfn.AGGREGATE(15,6,((OFFSET(Data!$A$1,0,MATCH(P$6,Data!$1:$1,0)-1,1000,1)=IF(P$7="","Yes",P$7))*(Data!$D$1:'Data'!$D$818&lt;=IF($H$2="Marked",1,"")))/((OFFSET(Data!$A$1,0,MATCH(P$6,Data!$1:$1,0)-1,1000,1)=IF(P$7="","Yes",P$7))*(Data!$D$1:'Data'!$D$818&lt;=IF($H$2="Marked",1,"")))*ROW(Data!$C$1:$C$818),ROW(P25)-ROW(P$7)),1)),"")</f>
        <v>Bally Sports Cincinnati</v>
      </c>
      <c r="Q25" s="38" t="str">
        <f ca="1">IF(R25="","",IF(INDEX(Data!$CA:$CA,MATCH(R25,Data!$A:$A,0),1)=0,"",INDEX(Data!$CA:$CA,MATCH(R25,Data!$A:$A,0),1)))</f>
        <v/>
      </c>
      <c r="R25" s="38" t="str" cm="1">
        <f t="array" aca="1" ref="R25" ca="1">IFERROR(_xlfn.SINGLE(INDEX(Data!$A$1:$A$818,_xlfn.AGGREGATE(15,6,((OFFSET(Data!$A$1,0,MATCH(R$6,Data!$1:$1,0)-1,1000,1)=IF(R$7="","Yes",R$7))*(Data!$D$1:'Data'!$D$818&lt;=IF($H$2="Marked",1,"")))/((OFFSET(Data!$A$1,0,MATCH(R$6,Data!$1:$1,0)-1,1000,1)=IF(R$7="","Yes",R$7))*(Data!$D$1:'Data'!$D$818&lt;=IF($H$2="Marked",1,"")))*ROW(Data!$C$1:$C$818),ROW(R25)-ROW(R$7)),1)),"")</f>
        <v>Cheddar</v>
      </c>
      <c r="S25" s="38">
        <f ca="1">IF(T25="","",IF(INDEX(Data!$CA:$CA,MATCH(T25,Data!$A:$A,0),1)=0,"",INDEX(Data!$CA:$CA,MATCH(T25,Data!$A:$A,0),1)))</f>
        <v>3</v>
      </c>
      <c r="T25" s="38" t="str" cm="1">
        <f t="array" aca="1" ref="T25" ca="1">IFERROR(_xlfn.SINGLE(INDEX(Data!$A$1:$A$818,_xlfn.AGGREGATE(15,6,((OFFSET(Data!$A$1,0,MATCH(T$6,Data!$1:$1,0)-1,1000,1)=IF(T$7="","Yes",T$7))*(Data!$D$1:'Data'!$D$818&lt;=IF($H$2="Marked",1,"")))/((OFFSET(Data!$A$1,0,MATCH(T$6,Data!$1:$1,0)-1,1000,1)=IF(T$7="","Yes",T$7))*(Data!$D$1:'Data'!$D$818&lt;=IF($H$2="Marked",1,"")))*ROW(Data!$C$1:$C$818),ROW(T25)-ROW(T$7)),1)),"")</f>
        <v>CNBC</v>
      </c>
      <c r="U25" s="38" t="str">
        <f ca="1">IF(V25="","",IF(INDEX(Data!$CA:$CA,MATCH(V25,Data!$A:$A,0),1)=0,"",INDEX(Data!$CA:$CA,MATCH(V25,Data!$A:$A,0),1)))</f>
        <v/>
      </c>
      <c r="V25" s="38" t="str" cm="1">
        <f t="array" aca="1" ref="V25" ca="1">IFERROR(_xlfn.SINGLE(INDEX(Data!$A$1:$A$818,_xlfn.AGGREGATE(15,6,((OFFSET(Data!$A$1,0,MATCH(V$6,Data!$1:$1,0)-1,1000,1)=IF(V$7="","Yes",V$7))*(Data!$D$1:'Data'!$D$818&lt;=IF($H$2="Marked",1,"")))/((OFFSET(Data!$A$1,0,MATCH(V$6,Data!$1:$1,0)-1,1000,1)=IF(V$7="","Yes",V$7))*(Data!$D$1:'Data'!$D$818&lt;=IF($H$2="Marked",1,"")))*ROW(Data!$C$1:$C$818),ROW(V25)-ROW(V$7)),1)),"")</f>
        <v>BET</v>
      </c>
      <c r="W25" s="38" t="str">
        <f ca="1">IF(X25="","",IF(INDEX(Data!$CA:$CA,MATCH(X25,Data!$A:$A,0),1)=0,"",INDEX(Data!$CA:$CA,MATCH(X25,Data!$A:$A,0),1)))</f>
        <v/>
      </c>
      <c r="X25" s="38" t="str" cm="1">
        <f t="array" aca="1" ref="X25" ca="1">IFERROR(_xlfn.SINGLE(INDEX(Data!$A$1:$A$818,_xlfn.AGGREGATE(15,6,((OFFSET(Data!$A$1,0,MATCH(X$6,Data!$1:$1,0)-1,1000,1)=IF(X$7="","Yes",X$7))*(Data!$D$1:'Data'!$D$818&lt;=IF($H$2="Marked",1,"")))/((OFFSET(Data!$A$1,0,MATCH(X$6,Data!$1:$1,0)-1,1000,1)=IF(X$7="","Yes",X$7))*(Data!$D$1:'Data'!$D$818&lt;=IF($H$2="Marked",1,"")))*ROW(Data!$C$1:$C$818),ROW(X25)-ROW(X$7)),1)),"")</f>
        <v>Euro News</v>
      </c>
      <c r="Y25" s="38" t="str">
        <f ca="1">IF(Z25="","",IF(INDEX(Data!$CA:$CA,MATCH(Z25,Data!$A:$A,0),1)=0,"",INDEX(Data!$CA:$CA,MATCH(Z25,Data!$A:$A,0),1)))</f>
        <v/>
      </c>
      <c r="Z25" s="38" t="str" cm="1">
        <f t="array" aca="1" ref="Z25" ca="1">IFERROR(_xlfn.SINGLE(INDEX(Data!$A$1:$A$818,_xlfn.AGGREGATE(15,6,((OFFSET(Data!$A$1,0,MATCH(Z$6,Data!$1:$1,0)-1,1000,1)=IF(Z$7="","Yes",Z$7))*(Data!$D$1:'Data'!$D$818&lt;=IF($H$2="Marked",1,"")))/((OFFSET(Data!$A$1,0,MATCH(Z$6,Data!$1:$1,0)-1,1000,1)=IF(Z$7="","Yes",Z$7))*(Data!$D$1:'Data'!$D$818&lt;=IF($H$2="Marked",1,"")))*ROW(Data!$C$1:$C$818),ROW(Z25)-ROW(Z$7)),1)),"")</f>
        <v>Great American Country</v>
      </c>
      <c r="AA25" s="38" t="str">
        <f ca="1">IF(AB25="","",IF(INDEX(Data!$CA:$CA,MATCH(AB25,Data!$A:$A,0),1)=0,"",INDEX(Data!$CA:$CA,MATCH(AB25,Data!$A:$A,0),1)))</f>
        <v/>
      </c>
      <c r="AB25" s="38" t="str" cm="1">
        <f t="array" aca="1" ref="AB25" ca="1">IFERROR(_xlfn.SINGLE(INDEX(Data!$A$1:$A$818,_xlfn.AGGREGATE(15,6,((OFFSET(Data!$A$1,0,MATCH(AB$6,Data!$1:$1,0)-1,1000,1)=IF(AB$7="","Yes",AB$7))*(Data!$D$1:'Data'!$D$818&lt;=IF($H$2="Marked",1,"")))/((OFFSET(Data!$A$1,0,MATCH(AB$6,Data!$1:$1,0)-1,1000,1)=IF(AB$7="","Yes",AB$7))*(Data!$D$1:'Data'!$D$818&lt;=IF($H$2="Marked",1,"")))*ROW(Data!$C$1:$C$818),ROW(AB25)-ROW(AB$7)),1)),"")</f>
        <v>BET</v>
      </c>
      <c r="AC25" s="38" t="str">
        <f ca="1">IF(AD25="","",IF(INDEX(Data!$CA:$CA,MATCH(AD25,Data!$A:$A,0),1)=0,"",INDEX(Data!$CA:$CA,MATCH(AD25,Data!$A:$A,0),1)))</f>
        <v/>
      </c>
      <c r="AD25" s="38" t="str" cm="1">
        <f t="array" aca="1" ref="AD25" ca="1">IFERROR(_xlfn.SINGLE(INDEX(Data!$A$1:$A$818,_xlfn.AGGREGATE(15,6,((OFFSET(Data!$A$1,0,MATCH(AD$6,Data!$1:$1,0)-1,1000,1)=IF(AD$7="","Yes",AD$7))*(Data!$D$1:'Data'!$D$818&lt;=IF($H$2="Marked",1,"")))/((OFFSET(Data!$A$1,0,MATCH(AD$6,Data!$1:$1,0)-1,1000,1)=IF(AD$7="","Yes",AD$7))*(Data!$D$1:'Data'!$D$818&lt;=IF($H$2="Marked",1,"")))*ROW(Data!$C$1:$C$818),ROW(AD25)-ROW(AD$7)),1)),"")</f>
        <v>BET Soul</v>
      </c>
      <c r="AE25" s="38" t="str">
        <f ca="1">IF(AF25="","",IF(INDEX(Data!$CA:$CA,MATCH(AF25,Data!$A:$A,0),1)=0,"",INDEX(Data!$CA:$CA,MATCH(AF25,Data!$A:$A,0),1)))</f>
        <v/>
      </c>
      <c r="AF25" s="38" t="str" cm="1">
        <f t="array" aca="1" ref="AF25" ca="1">IFERROR(_xlfn.SINGLE(INDEX(Data!$A$1:$A$818,_xlfn.AGGREGATE(15,6,((OFFSET(Data!$A$1,0,MATCH(AF$6,Data!$1:$1,0)-1,1000,1)=IF(AF$7="","Yes",AF$7))*(Data!$D$1:'Data'!$D$818&lt;=IF($H$2="Marked",1,"")))/((OFFSET(Data!$A$1,0,MATCH(AF$6,Data!$1:$1,0)-1,1000,1)=IF(AF$7="","Yes",AF$7))*(Data!$D$1:'Data'!$D$818&lt;=IF($H$2="Marked",1,"")))*ROW(Data!$C$1:$C$818),ROW(AF25)-ROW(AF$7)),1)),"")</f>
        <v>CMT Music</v>
      </c>
      <c r="AG25" s="38" t="str">
        <f ca="1">IF(AH25="","",IF(INDEX(Data!$CA:$CA,MATCH(AH25,Data!$A:$A,0),1)=0,"",INDEX(Data!$CA:$CA,MATCH(AH25,Data!$A:$A,0),1)))</f>
        <v/>
      </c>
      <c r="AH25" s="38" t="str" cm="1">
        <f t="array" aca="1" ref="AH25" ca="1">IFERROR(_xlfn.SINGLE(INDEX(Data!$A$1:$A$818,_xlfn.AGGREGATE(15,6,((OFFSET(Data!$A$1,0,MATCH(AH$6,Data!$1:$1,0)-1,1000,1)=IF(AH$7="","Yes",AH$7))*(Data!$D$1:'Data'!$D$818&lt;=IF($H$2="Marked",1,"")))/((OFFSET(Data!$A$1,0,MATCH(AH$6,Data!$1:$1,0)-1,1000,1)=IF(AH$7="","Yes",AH$7))*(Data!$D$1:'Data'!$D$818&lt;=IF($H$2="Marked",1,"")))*ROW(Data!$C$1:$C$818),ROW(AH25)-ROW(AH$7)),1)),"")</f>
        <v>Estrella Games</v>
      </c>
      <c r="AI25" s="38">
        <f ca="1">IF(AJ25="","",IF(INDEX(Data!$CA:$CA,MATCH(AJ25,Data!$A:$A,0),1)=0,"",INDEX(Data!$CA:$CA,MATCH(AJ25,Data!$A:$A,0),1)))</f>
        <v>3</v>
      </c>
      <c r="AJ25" s="38" t="str" cm="1">
        <f t="array" aca="1" ref="AJ25" ca="1">IFERROR(_xlfn.SINGLE(INDEX(Data!$A$1:$A$818,_xlfn.AGGREGATE(15,6,((OFFSET(Data!$A$1,0,MATCH(AJ$6,Data!$1:$1,0)-1,1000,1)=IF(AJ$7="","Yes",AJ$7))*(Data!$D$1:'Data'!$D$818&lt;=IF($H$2="Marked",1,"")))/((OFFSET(Data!$A$1,0,MATCH(AJ$6,Data!$1:$1,0)-1,1000,1)=IF(AJ$7="","Yes",AJ$7))*(Data!$D$1:'Data'!$D$818&lt;=IF($H$2="Marked",1,"")))*ROW(Data!$C$1:$C$818),ROW(AJ25)-ROW(AJ$7)),1)),"")</f>
        <v>Cartoon Network</v>
      </c>
      <c r="AK25" s="38" t="str">
        <f ca="1">IF(AL25="","",IF(INDEX(Data!$CA:$CA,MATCH(AL25,Data!$A:$A,0),1)=0,"",INDEX(Data!$CA:$CA,MATCH(AL25,Data!$A:$A,0),1)))</f>
        <v/>
      </c>
      <c r="AL25" s="38" t="str" cm="1">
        <f t="array" aca="1" ref="AL25" ca="1">IFERROR(_xlfn.SINGLE(INDEX(Data!$A$1:$A$818,_xlfn.AGGREGATE(15,6,((OFFSET(Data!$A$1,0,MATCH(AL$6,Data!$1:$1,0)-1,1000,1)=IF(AL$7="","Yes",AL$7))*(Data!$D$1:'Data'!$D$818&lt;=IF($H$2="Marked",1,"")))/((OFFSET(Data!$A$1,0,MATCH(AL$6,Data!$1:$1,0)-1,1000,1)=IF(AL$7="","Yes",AL$7))*(Data!$D$1:'Data'!$D$818&lt;=IF($H$2="Marked",1,"")))*ROW(Data!$C$1:$C$818),ROW(AL25)-ROW(AL$7)),1)),"")</f>
        <v/>
      </c>
      <c r="AM25" s="38" t="str">
        <f ca="1">IF(AN25="","",IF(INDEX(Data!$CA:$CA,MATCH(AN25,Data!$A:$A,0),1)=0,"",INDEX(Data!$CA:$CA,MATCH(AN25,Data!$A:$A,0),1)))</f>
        <v/>
      </c>
      <c r="AN25" s="38" t="str" cm="1">
        <f t="array" aca="1" ref="AN25" ca="1">IFERROR(_xlfn.SINGLE(INDEX(Data!$A$1:$A$818,_xlfn.AGGREGATE(15,6,((OFFSET(Data!$A$1,0,MATCH(AN$6,Data!$1:$1,0)-1,1000,1)=IF(AN$7="","Yes",AN$7))*(Data!$D$1:'Data'!$D$818&lt;=IF($H$2="Marked",1,"")))/((OFFSET(Data!$A$1,0,MATCH(AN$6,Data!$1:$1,0)-1,1000,1)=IF(AN$7="","Yes",AN$7))*(Data!$D$1:'Data'!$D$818&lt;=IF($H$2="Marked",1,"")))*ROW(Data!$C$1:$C$818),ROW(AN25)-ROW(AN$7)),1)),"")</f>
        <v/>
      </c>
      <c r="AO25" s="38" t="str">
        <f ca="1">IF(AP25="","",IF(INDEX(Data!$CA:$CA,MATCH(AP25,Data!$A:$A,0),1)=0,"",INDEX(Data!$CA:$CA,MATCH(AP25,Data!$A:$A,0),1)))</f>
        <v/>
      </c>
      <c r="AP25" s="38" t="str" cm="1">
        <f t="array" aca="1" ref="AP25" ca="1">IFERROR(_xlfn.SINGLE(INDEX(Data!$A$1:$A$818,_xlfn.AGGREGATE(15,6,((OFFSET(Data!$A$1,0,MATCH(AP$6,Data!$1:$1,0)-1,1000,1)=IF(AP$7="","Yes",AP$7))*(Data!$D$1:'Data'!$D$818&lt;=IF($H$2="Marked",1,"")))/((OFFSET(Data!$A$1,0,MATCH(AP$6,Data!$1:$1,0)-1,1000,1)=IF(AP$7="","Yes",AP$7))*(Data!$D$1:'Data'!$D$818&lt;=IF($H$2="Marked",1,"")))*ROW(Data!$C$1:$C$818),ROW(AP25)-ROW(AP$7)),1)),"")</f>
        <v/>
      </c>
      <c r="AQ25" s="38" t="str">
        <f ca="1">IF(AR25="","",IF(INDEX(Data!$CA:$CA,MATCH(AR25,Data!$A:$A,0),1)=0,"",INDEX(Data!$CA:$CA,MATCH(AR25,Data!$A:$A,0),1)))</f>
        <v/>
      </c>
      <c r="AR25" s="38" t="str" cm="1">
        <f t="array" aca="1" ref="AR25" ca="1">IFERROR(_xlfn.SINGLE(INDEX(Data!$A$1:$A$818,_xlfn.AGGREGATE(15,6,((OFFSET(Data!$A$1,0,MATCH(AR$6,Data!$1:$1,0)-1,1000,1)=IF(AR$7="","Yes",AR$7))*(Data!$D$1:'Data'!$D$818&lt;=IF($H$2="Marked",1,"")))/((OFFSET(Data!$A$1,0,MATCH(AR$6,Data!$1:$1,0)-1,1000,1)=IF(AR$7="","Yes",AR$7))*(Data!$D$1:'Data'!$D$818&lt;=IF($H$2="Marked",1,"")))*ROW(Data!$C$1:$C$818),ROW(AR25)-ROW(AR$7)),1)),"")</f>
        <v/>
      </c>
      <c r="AS25" s="38">
        <f ca="1">IF(AT25="","",IF(INDEX(Data!$CA:$CA,MATCH(AT25,Data!$A:$A,0),1)=0,"",INDEX(Data!$CA:$CA,MATCH(AT25,Data!$A:$A,0),1)))</f>
        <v>3</v>
      </c>
      <c r="AT25" s="38" t="str" cm="1">
        <f t="array" aca="1" ref="AT25" ca="1">IFERROR(_xlfn.SINGLE(INDEX(Data!$A$1:$A$818,_xlfn.AGGREGATE(15,6,((OFFSET(Data!$A$1,0,MATCH(AT$6,Data!$1:$1,0)-1,1000,1)=IF(AT$7="","Yes",AT$7))*(Data!$D$1:'Data'!$D$818&lt;=IF($H$2="Marked",1,"")))/((OFFSET(Data!$A$1,0,MATCH(AT$6,Data!$1:$1,0)-1,1000,1)=IF(AT$7="","Yes",AT$7))*(Data!$D$1:'Data'!$D$818&lt;=IF($H$2="Marked",1,"")))*ROW(Data!$C$1:$C$818),ROW(AT25)-ROW(AT$7)),1)),"")</f>
        <v>Cooking Channel</v>
      </c>
    </row>
    <row r="26" spans="1:46" ht="24" x14ac:dyDescent="0.35">
      <c r="A26" s="38" t="str">
        <f ca="1">IF(B26="","",IF(INDEX(Data!$CA:$CA,MATCH(B26,Data!$A:$A,0),1)=0,"",INDEX(Data!$CA:$CA,MATCH(B26,Data!$A:$A,0),1)))</f>
        <v/>
      </c>
      <c r="B26" s="38" t="str" cm="1">
        <f t="array" aca="1" ref="B26" ca="1">IFERROR(_xlfn.SINGLE(INDEX(Data!$A$1:$A$818,_xlfn.AGGREGATE(15,6,((OFFSET(Data!$A$1,0,MATCH(B$6,Data!$1:$1,0)-1,1000,1)=IF(B$7="","Yes",B$7))*(Data!$D$1:'Data'!$D$818&lt;=IF($H$2="Marked",1,"")))/((OFFSET(Data!$A$1,0,MATCH(B$6,Data!$1:$1,0)-1,1000,1)=IF(B$7="","Yes",B$7))*(Data!$D$1:'Data'!$D$818&lt;=IF($H$2="Marked",1,"")))*ROW(Data!$C$1:$C$818),ROW(B26)-ROW(B$7)),1)),"")</f>
        <v>Crackle</v>
      </c>
      <c r="C26" s="38" t="str">
        <f ca="1">IF(D26="","",IF(INDEX(Data!$CA:$CA,MATCH(D26,Data!$A:$A,0),1)=0,"",INDEX(Data!$CA:$CA,MATCH(D26,Data!$A:$A,0),1)))</f>
        <v/>
      </c>
      <c r="D26" s="38" t="str" cm="1">
        <f t="array" aca="1" ref="D26" ca="1">IFERROR(_xlfn.SINGLE(INDEX(Data!$A$1:$A$818,_xlfn.AGGREGATE(15,6,((OFFSET(Data!$A$1,0,MATCH(D$6,Data!$1:$1,0)-1,1000,1)=IF(D$7="","Yes",D$7))*(Data!$D$1:'Data'!$D$818&lt;=IF($H$2="Marked",1,"")))/((OFFSET(Data!$A$1,0,MATCH(D$6,Data!$1:$1,0)-1,1000,1)=IF(D$7="","Yes",D$7))*(Data!$D$1:'Data'!$D$818&lt;=IF($H$2="Marked",1,"")))*ROW(Data!$C$1:$C$818),ROW(D26)-ROW(D$7)),1)),"")</f>
        <v>Fuse</v>
      </c>
      <c r="E26" s="38" t="str">
        <f ca="1">IF(F26="","",IF(INDEX(Data!$CA:$CA,MATCH(F26,Data!$A:$A,0),1)=0,"",INDEX(Data!$CA:$CA,MATCH(F26,Data!$A:$A,0),1)))</f>
        <v/>
      </c>
      <c r="F26" s="38" t="str" cm="1">
        <f t="array" aca="1" ref="F26" ca="1">IFERROR(_xlfn.SINGLE(INDEX(Data!$A$1:$A$818,_xlfn.AGGREGATE(15,6,((OFFSET(Data!$A$1,0,MATCH(F$6,Data!$1:$1,0)-1,1000,1)=IF(F$7="","Yes",F$7))*(Data!$D$1:'Data'!$D$818&lt;=IF($H$2="Marked",1,"")))/((OFFSET(Data!$A$1,0,MATCH(F$6,Data!$1:$1,0)-1,1000,1)=IF(F$7="","Yes",F$7))*(Data!$D$1:'Data'!$D$818&lt;=IF($H$2="Marked",1,"")))*ROW(Data!$C$1:$C$818),ROW(F26)-ROW(F$7)),1)),"")</f>
        <v>Fox Sports 1</v>
      </c>
      <c r="G26" s="38" t="str">
        <f ca="1">IF(H26="","",IF(INDEX(Data!$CA:$CA,MATCH(H26,Data!$A:$A,0),1)=0,"",INDEX(Data!$CA:$CA,MATCH(H26,Data!$A:$A,0),1)))</f>
        <v/>
      </c>
      <c r="H26" s="38" t="str" cm="1">
        <f t="array" aca="1" ref="H26" ca="1">IFERROR(_xlfn.SINGLE(INDEX(Data!$A$1:$A$818,_xlfn.AGGREGATE(15,6,((OFFSET(Data!$A$1,0,MATCH(H$6,Data!$1:$1,0)-1,1000,1)=IF(H$7="","Yes",H$7))*(Data!$D$1:'Data'!$D$818&lt;=IF($H$2="Marked",1,"")))/((OFFSET(Data!$A$1,0,MATCH(H$6,Data!$1:$1,0)-1,1000,1)=IF(H$7="","Yes",H$7))*(Data!$D$1:'Data'!$D$818&lt;=IF($H$2="Marked",1,"")))*ROW(Data!$C$1:$C$818),ROW(H26)-ROW(H$7)),1)),"")</f>
        <v>ESPN 3</v>
      </c>
      <c r="I26" s="38" t="str">
        <f ca="1">IF(J26="","",IF(INDEX(Data!$CA:$CA,MATCH(J26,Data!$A:$A,0),1)=0,"",INDEX(Data!$CA:$CA,MATCH(J26,Data!$A:$A,0),1)))</f>
        <v/>
      </c>
      <c r="J26" s="38" t="str" cm="1">
        <f t="array" aca="1" ref="J26" ca="1">IFERROR(_xlfn.SINGLE(INDEX(Data!$A$1:$A$818,_xlfn.AGGREGATE(15,6,((OFFSET(Data!$A$1,0,MATCH(J$6,Data!$1:$1,0)-1,1000,1)=IF(J$7="","Yes",J$7))*(Data!$D$1:'Data'!$D$818&lt;=IF($H$2="Marked",1,"")))/((OFFSET(Data!$A$1,0,MATCH(J$6,Data!$1:$1,0)-1,1000,1)=IF(J$7="","Yes",J$7))*(Data!$D$1:'Data'!$D$818&lt;=IF($H$2="Marked",1,"")))*ROW(Data!$C$1:$C$818),ROW(J26)-ROW(J$7)),1)),"")</f>
        <v>CNN</v>
      </c>
      <c r="K26" s="38" t="str">
        <f ca="1">IF(L26="","",IF(INDEX(Data!$CA:$CA,MATCH(L26,Data!$A:$A,0),1)=0,"",INDEX(Data!$CA:$CA,MATCH(L26,Data!$A:$A,0),1)))</f>
        <v/>
      </c>
      <c r="L26" s="38" t="str" cm="1">
        <f t="array" aca="1" ref="L26" ca="1">IFERROR(_xlfn.SINGLE(INDEX(Data!$A$1:$A$818,_xlfn.AGGREGATE(15,6,((OFFSET(Data!$A$1,0,MATCH(L$6,Data!$1:$1,0)-1,1000,1)=IF(L$7="","Yes",L$7))*(Data!$D$1:'Data'!$D$818&lt;=IF($H$2="Marked",1,"")))/((OFFSET(Data!$A$1,0,MATCH(L$6,Data!$1:$1,0)-1,1000,1)=IF(L$7="","Yes",L$7))*(Data!$D$1:'Data'!$D$818&lt;=IF($H$2="Marked",1,"")))*ROW(Data!$C$1:$C$818),ROW(L26)-ROW(L$7)),1)),"")</f>
        <v>Bally Sports Indiana</v>
      </c>
      <c r="M26" s="38" t="str">
        <f ca="1">IF(N26="","",IF(INDEX(Data!$CA:$CA,MATCH(N26,Data!$A:$A,0),1)=0,"",INDEX(Data!$CA:$CA,MATCH(N26,Data!$A:$A,0),1)))</f>
        <v/>
      </c>
      <c r="N26" s="38" t="str" cm="1">
        <f t="array" aca="1" ref="N26" ca="1">IFERROR(_xlfn.SINGLE(INDEX(Data!$A$1:$A$818,_xlfn.AGGREGATE(15,6,((OFFSET(Data!$A$1,0,MATCH(N$6,Data!$1:$1,0)-1,1000,1)=IF(N$7="","Yes",N$7))*(Data!$D$1:'Data'!$D$818&lt;=IF($H$2="Marked",1,"")))/((OFFSET(Data!$A$1,0,MATCH(N$6,Data!$1:$1,0)-1,1000,1)=IF(N$7="","Yes",N$7))*(Data!$D$1:'Data'!$D$818&lt;=IF($H$2="Marked",1,"")))*ROW(Data!$C$1:$C$818),ROW(N26)-ROW(N$7)),1)),"")</f>
        <v>Bally Sports Florida</v>
      </c>
      <c r="O26" s="38" t="str">
        <f ca="1">IF(P26="","",IF(INDEX(Data!$CA:$CA,MATCH(P26,Data!$A:$A,0),1)=0,"",INDEX(Data!$CA:$CA,MATCH(P26,Data!$A:$A,0),1)))</f>
        <v/>
      </c>
      <c r="P26" s="38" t="str" cm="1">
        <f t="array" aca="1" ref="P26" ca="1">IFERROR(_xlfn.SINGLE(INDEX(Data!$A$1:$A$818,_xlfn.AGGREGATE(15,6,((OFFSET(Data!$A$1,0,MATCH(P$6,Data!$1:$1,0)-1,1000,1)=IF(P$7="","Yes",P$7))*(Data!$D$1:'Data'!$D$818&lt;=IF($H$2="Marked",1,"")))/((OFFSET(Data!$A$1,0,MATCH(P$6,Data!$1:$1,0)-1,1000,1)=IF(P$7="","Yes",P$7))*(Data!$D$1:'Data'!$D$818&lt;=IF($H$2="Marked",1,"")))*ROW(Data!$C$1:$C$818),ROW(P26)-ROW(P$7)),1)),"")</f>
        <v>Bally Sports Detroit</v>
      </c>
      <c r="Q26" s="38">
        <f ca="1">IF(R26="","",IF(INDEX(Data!$CA:$CA,MATCH(R26,Data!$A:$A,0),1)=0,"",INDEX(Data!$CA:$CA,MATCH(R26,Data!$A:$A,0),1)))</f>
        <v>3</v>
      </c>
      <c r="R26" s="38" t="str" cm="1">
        <f t="array" aca="1" ref="R26" ca="1">IFERROR(_xlfn.SINGLE(INDEX(Data!$A$1:$A$818,_xlfn.AGGREGATE(15,6,((OFFSET(Data!$A$1,0,MATCH(R$6,Data!$1:$1,0)-1,1000,1)=IF(R$7="","Yes",R$7))*(Data!$D$1:'Data'!$D$818&lt;=IF($H$2="Marked",1,"")))/((OFFSET(Data!$A$1,0,MATCH(R$6,Data!$1:$1,0)-1,1000,1)=IF(R$7="","Yes",R$7))*(Data!$D$1:'Data'!$D$818&lt;=IF($H$2="Marked",1,"")))*ROW(Data!$C$1:$C$818),ROW(R26)-ROW(R$7)),1)),"")</f>
        <v>CMT</v>
      </c>
      <c r="S26" s="38" t="str">
        <f ca="1">IF(T26="","",IF(INDEX(Data!$CA:$CA,MATCH(T26,Data!$A:$A,0),1)=0,"",INDEX(Data!$CA:$CA,MATCH(T26,Data!$A:$A,0),1)))</f>
        <v/>
      </c>
      <c r="T26" s="38" t="str" cm="1">
        <f t="array" aca="1" ref="T26" ca="1">IFERROR(_xlfn.SINGLE(INDEX(Data!$A$1:$A$818,_xlfn.AGGREGATE(15,6,((OFFSET(Data!$A$1,0,MATCH(T$6,Data!$1:$1,0)-1,1000,1)=IF(T$7="","Yes",T$7))*(Data!$D$1:'Data'!$D$818&lt;=IF($H$2="Marked",1,"")))/((OFFSET(Data!$A$1,0,MATCH(T$6,Data!$1:$1,0)-1,1000,1)=IF(T$7="","Yes",T$7))*(Data!$D$1:'Data'!$D$818&lt;=IF($H$2="Marked",1,"")))*ROW(Data!$C$1:$C$818),ROW(T26)-ROW(T$7)),1)),"")</f>
        <v>CNN</v>
      </c>
      <c r="U26" s="38" t="str">
        <f ca="1">IF(V26="","",IF(INDEX(Data!$CA:$CA,MATCH(V26,Data!$A:$A,0),1)=0,"",INDEX(Data!$CA:$CA,MATCH(V26,Data!$A:$A,0),1)))</f>
        <v/>
      </c>
      <c r="V26" s="38" t="str" cm="1">
        <f t="array" aca="1" ref="V26" ca="1">IFERROR(_xlfn.SINGLE(INDEX(Data!$A$1:$A$818,_xlfn.AGGREGATE(15,6,((OFFSET(Data!$A$1,0,MATCH(V$6,Data!$1:$1,0)-1,1000,1)=IF(V$7="","Yes",V$7))*(Data!$D$1:'Data'!$D$818&lt;=IF($H$2="Marked",1,"")))/((OFFSET(Data!$A$1,0,MATCH(V$6,Data!$1:$1,0)-1,1000,1)=IF(V$7="","Yes",V$7))*(Data!$D$1:'Data'!$D$818&lt;=IF($H$2="Marked",1,"")))*ROW(Data!$C$1:$C$818),ROW(V26)-ROW(V$7)),1)),"")</f>
        <v>Big Ten Network</v>
      </c>
      <c r="W26" s="38" t="str">
        <f ca="1">IF(X26="","",IF(INDEX(Data!$CA:$CA,MATCH(X26,Data!$A:$A,0),1)=0,"",INDEX(Data!$CA:$CA,MATCH(X26,Data!$A:$A,0),1)))</f>
        <v/>
      </c>
      <c r="X26" s="38" t="str" cm="1">
        <f t="array" aca="1" ref="X26" ca="1">IFERROR(_xlfn.SINGLE(INDEX(Data!$A$1:$A$818,_xlfn.AGGREGATE(15,6,((OFFSET(Data!$A$1,0,MATCH(X$6,Data!$1:$1,0)-1,1000,1)=IF(X$7="","Yes",X$7))*(Data!$D$1:'Data'!$D$818&lt;=IF($H$2="Marked",1,"")))/((OFFSET(Data!$A$1,0,MATCH(X$6,Data!$1:$1,0)-1,1000,1)=IF(X$7="","Yes",X$7))*(Data!$D$1:'Data'!$D$818&lt;=IF($H$2="Marked",1,"")))*ROW(Data!$C$1:$C$818),ROW(X26)-ROW(X$7)),1)),"")</f>
        <v>FedNet</v>
      </c>
      <c r="Y26" s="38" t="str">
        <f ca="1">IF(Z26="","",IF(INDEX(Data!$CA:$CA,MATCH(Z26,Data!$A:$A,0),1)=0,"",INDEX(Data!$CA:$CA,MATCH(Z26,Data!$A:$A,0),1)))</f>
        <v/>
      </c>
      <c r="Z26" s="38" t="str" cm="1">
        <f t="array" aca="1" ref="Z26" ca="1">IFERROR(_xlfn.SINGLE(INDEX(Data!$A$1:$A$818,_xlfn.AGGREGATE(15,6,((OFFSET(Data!$A$1,0,MATCH(Z$6,Data!$1:$1,0)-1,1000,1)=IF(Z$7="","Yes",Z$7))*(Data!$D$1:'Data'!$D$818&lt;=IF($H$2="Marked",1,"")))/((OFFSET(Data!$A$1,0,MATCH(Z$6,Data!$1:$1,0)-1,1000,1)=IF(Z$7="","Yes",Z$7))*(Data!$D$1:'Data'!$D$818&lt;=IF($H$2="Marked",1,"")))*ROW(Data!$C$1:$C$818),ROW(Z26)-ROW(Z$7)),1)),"")</f>
        <v>Grit</v>
      </c>
      <c r="AA26" s="38" t="str">
        <f ca="1">IF(AB26="","",IF(INDEX(Data!$CA:$CA,MATCH(AB26,Data!$A:$A,0),1)=0,"",INDEX(Data!$CA:$CA,MATCH(AB26,Data!$A:$A,0),1)))</f>
        <v/>
      </c>
      <c r="AB26" s="38" t="str" cm="1">
        <f t="array" aca="1" ref="AB26" ca="1">IFERROR(_xlfn.SINGLE(INDEX(Data!$A$1:$A$818,_xlfn.AGGREGATE(15,6,((OFFSET(Data!$A$1,0,MATCH(AB$6,Data!$1:$1,0)-1,1000,1)=IF(AB$7="","Yes",AB$7))*(Data!$D$1:'Data'!$D$818&lt;=IF($H$2="Marked",1,"")))/((OFFSET(Data!$A$1,0,MATCH(AB$6,Data!$1:$1,0)-1,1000,1)=IF(AB$7="","Yes",AB$7))*(Data!$D$1:'Data'!$D$818&lt;=IF($H$2="Marked",1,"")))*ROW(Data!$C$1:$C$818),ROW(AB26)-ROW(AB$7)),1)),"")</f>
        <v>BET Gospel</v>
      </c>
      <c r="AC26" s="38" t="str">
        <f ca="1">IF(AD26="","",IF(INDEX(Data!$CA:$CA,MATCH(AD26,Data!$A:$A,0),1)=0,"",INDEX(Data!$CA:$CA,MATCH(AD26,Data!$A:$A,0),1)))</f>
        <v/>
      </c>
      <c r="AD26" s="38" t="str" cm="1">
        <f t="array" aca="1" ref="AD26" ca="1">IFERROR(_xlfn.SINGLE(INDEX(Data!$A$1:$A$818,_xlfn.AGGREGATE(15,6,((OFFSET(Data!$A$1,0,MATCH(AD$6,Data!$1:$1,0)-1,1000,1)=IF(AD$7="","Yes",AD$7))*(Data!$D$1:'Data'!$D$818&lt;=IF($H$2="Marked",1,"")))/((OFFSET(Data!$A$1,0,MATCH(AD$6,Data!$1:$1,0)-1,1000,1)=IF(AD$7="","Yes",AD$7))*(Data!$D$1:'Data'!$D$818&lt;=IF($H$2="Marked",1,"")))*ROW(Data!$C$1:$C$818),ROW(AD26)-ROW(AD$7)),1)),"")</f>
        <v>Big Ten Network</v>
      </c>
      <c r="AE26" s="38" t="str">
        <f ca="1">IF(AF26="","",IF(INDEX(Data!$CA:$CA,MATCH(AF26,Data!$A:$A,0),1)=0,"",INDEX(Data!$CA:$CA,MATCH(AF26,Data!$A:$A,0),1)))</f>
        <v/>
      </c>
      <c r="AF26" s="38" t="str" cm="1">
        <f t="array" aca="1" ref="AF26" ca="1">IFERROR(_xlfn.SINGLE(INDEX(Data!$A$1:$A$818,_xlfn.AGGREGATE(15,6,((OFFSET(Data!$A$1,0,MATCH(AF$6,Data!$1:$1,0)-1,1000,1)=IF(AF$7="","Yes",AF$7))*(Data!$D$1:'Data'!$D$818&lt;=IF($H$2="Marked",1,"")))/((OFFSET(Data!$A$1,0,MATCH(AF$6,Data!$1:$1,0)-1,1000,1)=IF(AF$7="","Yes",AF$7))*(Data!$D$1:'Data'!$D$818&lt;=IF($H$2="Marked",1,"")))*ROW(Data!$C$1:$C$818),ROW(AF26)-ROW(AF$7)),1)),"")</f>
        <v>Comedy Central</v>
      </c>
      <c r="AG26" s="38" t="str">
        <f ca="1">IF(AH26="","",IF(INDEX(Data!$CA:$CA,MATCH(AH26,Data!$A:$A,0),1)=0,"",INDEX(Data!$CA:$CA,MATCH(AH26,Data!$A:$A,0),1)))</f>
        <v/>
      </c>
      <c r="AH26" s="38" t="str" cm="1">
        <f t="array" aca="1" ref="AH26" ca="1">IFERROR(_xlfn.SINGLE(INDEX(Data!$A$1:$A$818,_xlfn.AGGREGATE(15,6,((OFFSET(Data!$A$1,0,MATCH(AH$6,Data!$1:$1,0)-1,1000,1)=IF(AH$7="","Yes",AH$7))*(Data!$D$1:'Data'!$D$818&lt;=IF($H$2="Marked",1,"")))/((OFFSET(Data!$A$1,0,MATCH(AH$6,Data!$1:$1,0)-1,1000,1)=IF(AH$7="","Yes",AH$7))*(Data!$D$1:'Data'!$D$818&lt;=IF($H$2="Marked",1,"")))*ROW(Data!$C$1:$C$818),ROW(AH26)-ROW(AH$7)),1)),"")</f>
        <v>Estrella News</v>
      </c>
      <c r="AI26" s="38" t="str">
        <f ca="1">IF(AJ26="","",IF(INDEX(Data!$CA:$CA,MATCH(AJ26,Data!$A:$A,0),1)=0,"",INDEX(Data!$CA:$CA,MATCH(AJ26,Data!$A:$A,0),1)))</f>
        <v/>
      </c>
      <c r="AJ26" s="38" t="str" cm="1">
        <f t="array" aca="1" ref="AJ26" ca="1">IFERROR(_xlfn.SINGLE(INDEX(Data!$A$1:$A$818,_xlfn.AGGREGATE(15,6,((OFFSET(Data!$A$1,0,MATCH(AJ$6,Data!$1:$1,0)-1,1000,1)=IF(AJ$7="","Yes",AJ$7))*(Data!$D$1:'Data'!$D$818&lt;=IF($H$2="Marked",1,"")))/((OFFSET(Data!$A$1,0,MATCH(AJ$6,Data!$1:$1,0)-1,1000,1)=IF(AJ$7="","Yes",AJ$7))*(Data!$D$1:'Data'!$D$818&lt;=IF($H$2="Marked",1,"")))*ROW(Data!$C$1:$C$818),ROW(AJ26)-ROW(AJ$7)),1)),"")</f>
        <v>Centroamerica TV</v>
      </c>
      <c r="AK26" s="38" t="str">
        <f ca="1">IF(AL26="","",IF(INDEX(Data!$CA:$CA,MATCH(AL26,Data!$A:$A,0),1)=0,"",INDEX(Data!$CA:$CA,MATCH(AL26,Data!$A:$A,0),1)))</f>
        <v/>
      </c>
      <c r="AL26" s="38" t="str" cm="1">
        <f t="array" aca="1" ref="AL26" ca="1">IFERROR(_xlfn.SINGLE(INDEX(Data!$A$1:$A$818,_xlfn.AGGREGATE(15,6,((OFFSET(Data!$A$1,0,MATCH(AL$6,Data!$1:$1,0)-1,1000,1)=IF(AL$7="","Yes",AL$7))*(Data!$D$1:'Data'!$D$818&lt;=IF($H$2="Marked",1,"")))/((OFFSET(Data!$A$1,0,MATCH(AL$6,Data!$1:$1,0)-1,1000,1)=IF(AL$7="","Yes",AL$7))*(Data!$D$1:'Data'!$D$818&lt;=IF($H$2="Marked",1,"")))*ROW(Data!$C$1:$C$818),ROW(AL26)-ROW(AL$7)),1)),"")</f>
        <v/>
      </c>
      <c r="AM26" s="38" t="str">
        <f ca="1">IF(AN26="","",IF(INDEX(Data!$CA:$CA,MATCH(AN26,Data!$A:$A,0),1)=0,"",INDEX(Data!$CA:$CA,MATCH(AN26,Data!$A:$A,0),1)))</f>
        <v/>
      </c>
      <c r="AN26" s="38" t="str" cm="1">
        <f t="array" aca="1" ref="AN26" ca="1">IFERROR(_xlfn.SINGLE(INDEX(Data!$A$1:$A$818,_xlfn.AGGREGATE(15,6,((OFFSET(Data!$A$1,0,MATCH(AN$6,Data!$1:$1,0)-1,1000,1)=IF(AN$7="","Yes",AN$7))*(Data!$D$1:'Data'!$D$818&lt;=IF($H$2="Marked",1,"")))/((OFFSET(Data!$A$1,0,MATCH(AN$6,Data!$1:$1,0)-1,1000,1)=IF(AN$7="","Yes",AN$7))*(Data!$D$1:'Data'!$D$818&lt;=IF($H$2="Marked",1,"")))*ROW(Data!$C$1:$C$818),ROW(AN26)-ROW(AN$7)),1)),"")</f>
        <v/>
      </c>
      <c r="AO26" s="38" t="str">
        <f ca="1">IF(AP26="","",IF(INDEX(Data!$CA:$CA,MATCH(AP26,Data!$A:$A,0),1)=0,"",INDEX(Data!$CA:$CA,MATCH(AP26,Data!$A:$A,0),1)))</f>
        <v/>
      </c>
      <c r="AP26" s="38" t="str" cm="1">
        <f t="array" aca="1" ref="AP26" ca="1">IFERROR(_xlfn.SINGLE(INDEX(Data!$A$1:$A$818,_xlfn.AGGREGATE(15,6,((OFFSET(Data!$A$1,0,MATCH(AP$6,Data!$1:$1,0)-1,1000,1)=IF(AP$7="","Yes",AP$7))*(Data!$D$1:'Data'!$D$818&lt;=IF($H$2="Marked",1,"")))/((OFFSET(Data!$A$1,0,MATCH(AP$6,Data!$1:$1,0)-1,1000,1)=IF(AP$7="","Yes",AP$7))*(Data!$D$1:'Data'!$D$818&lt;=IF($H$2="Marked",1,"")))*ROW(Data!$C$1:$C$818),ROW(AP26)-ROW(AP$7)),1)),"")</f>
        <v/>
      </c>
      <c r="AQ26" s="38" t="str">
        <f ca="1">IF(AR26="","",IF(INDEX(Data!$CA:$CA,MATCH(AR26,Data!$A:$A,0),1)=0,"",INDEX(Data!$CA:$CA,MATCH(AR26,Data!$A:$A,0),1)))</f>
        <v/>
      </c>
      <c r="AR26" s="38" t="str" cm="1">
        <f t="array" aca="1" ref="AR26" ca="1">IFERROR(_xlfn.SINGLE(INDEX(Data!$A$1:$A$818,_xlfn.AGGREGATE(15,6,((OFFSET(Data!$A$1,0,MATCH(AR$6,Data!$1:$1,0)-1,1000,1)=IF(AR$7="","Yes",AR$7))*(Data!$D$1:'Data'!$D$818&lt;=IF($H$2="Marked",1,"")))/((OFFSET(Data!$A$1,0,MATCH(AR$6,Data!$1:$1,0)-1,1000,1)=IF(AR$7="","Yes",AR$7))*(Data!$D$1:'Data'!$D$818&lt;=IF($H$2="Marked",1,"")))*ROW(Data!$C$1:$C$818),ROW(AR26)-ROW(AR$7)),1)),"")</f>
        <v/>
      </c>
      <c r="AS26" s="38" t="str">
        <f ca="1">IF(AT26="","",IF(INDEX(Data!$CA:$CA,MATCH(AT26,Data!$A:$A,0),1)=0,"",INDEX(Data!$CA:$CA,MATCH(AT26,Data!$A:$A,0),1)))</f>
        <v/>
      </c>
      <c r="AT26" s="38" t="str" cm="1">
        <f t="array" aca="1" ref="AT26" ca="1">IFERROR(_xlfn.SINGLE(INDEX(Data!$A$1:$A$818,_xlfn.AGGREGATE(15,6,((OFFSET(Data!$A$1,0,MATCH(AT$6,Data!$1:$1,0)-1,1000,1)=IF(AT$7="","Yes",AT$7))*(Data!$D$1:'Data'!$D$818&lt;=IF($H$2="Marked",1,"")))/((OFFSET(Data!$A$1,0,MATCH(AT$6,Data!$1:$1,0)-1,1000,1)=IF(AT$7="","Yes",AT$7))*(Data!$D$1:'Data'!$D$818&lt;=IF($H$2="Marked",1,"")))*ROW(Data!$C$1:$C$818),ROW(AT26)-ROW(AT$7)),1)),"")</f>
        <v>Destination America</v>
      </c>
    </row>
    <row r="27" spans="1:46" ht="24" x14ac:dyDescent="0.35">
      <c r="A27" s="38" t="str">
        <f ca="1">IF(B27="","",IF(INDEX(Data!$CA:$CA,MATCH(B27,Data!$A:$A,0),1)=0,"",INDEX(Data!$CA:$CA,MATCH(B27,Data!$A:$A,0),1)))</f>
        <v/>
      </c>
      <c r="B27" s="38" t="str" cm="1">
        <f t="array" aca="1" ref="B27" ca="1">IFERROR(_xlfn.SINGLE(INDEX(Data!$A$1:$A$818,_xlfn.AGGREGATE(15,6,((OFFSET(Data!$A$1,0,MATCH(B$6,Data!$1:$1,0)-1,1000,1)=IF(B$7="","Yes",B$7))*(Data!$D$1:'Data'!$D$818&lt;=IF($H$2="Marked",1,"")))/((OFFSET(Data!$A$1,0,MATCH(B$6,Data!$1:$1,0)-1,1000,1)=IF(B$7="","Yes",B$7))*(Data!$D$1:'Data'!$D$818&lt;=IF($H$2="Marked",1,"")))*ROW(Data!$C$1:$C$818),ROW(B27)-ROW(B$7)),1)),"")</f>
        <v>Crime + Investigation</v>
      </c>
      <c r="C27" s="38" t="str">
        <f ca="1">IF(D27="","",IF(INDEX(Data!$CA:$CA,MATCH(D27,Data!$A:$A,0),1)=0,"",INDEX(Data!$CA:$CA,MATCH(D27,Data!$A:$A,0),1)))</f>
        <v/>
      </c>
      <c r="D27" s="38" t="str" cm="1">
        <f t="array" aca="1" ref="D27" ca="1">IFERROR(_xlfn.SINGLE(INDEX(Data!$A$1:$A$818,_xlfn.AGGREGATE(15,6,((OFFSET(Data!$A$1,0,MATCH(D$6,Data!$1:$1,0)-1,1000,1)=IF(D$7="","Yes",D$7))*(Data!$D$1:'Data'!$D$818&lt;=IF($H$2="Marked",1,"")))/((OFFSET(Data!$A$1,0,MATCH(D$6,Data!$1:$1,0)-1,1000,1)=IF(D$7="","Yes",D$7))*(Data!$D$1:'Data'!$D$818&lt;=IF($H$2="Marked",1,"")))*ROW(Data!$C$1:$C$818),ROW(D27)-ROW(D$7)),1)),"")</f>
        <v>HGTV</v>
      </c>
      <c r="E27" s="38" t="str">
        <f ca="1">IF(F27="","",IF(INDEX(Data!$CA:$CA,MATCH(F27,Data!$A:$A,0),1)=0,"",INDEX(Data!$CA:$CA,MATCH(F27,Data!$A:$A,0),1)))</f>
        <v/>
      </c>
      <c r="F27" s="38" t="str" cm="1">
        <f t="array" aca="1" ref="F27" ca="1">IFERROR(_xlfn.SINGLE(INDEX(Data!$A$1:$A$818,_xlfn.AGGREGATE(15,6,((OFFSET(Data!$A$1,0,MATCH(F$6,Data!$1:$1,0)-1,1000,1)=IF(F$7="","Yes",F$7))*(Data!$D$1:'Data'!$D$818&lt;=IF($H$2="Marked",1,"")))/((OFFSET(Data!$A$1,0,MATCH(F$6,Data!$1:$1,0)-1,1000,1)=IF(F$7="","Yes",F$7))*(Data!$D$1:'Data'!$D$818&lt;=IF($H$2="Marked",1,"")))*ROW(Data!$C$1:$C$818),ROW(F27)-ROW(F$7)),1)),"")</f>
        <v>Fuse</v>
      </c>
      <c r="G27" s="38" t="str">
        <f ca="1">IF(H27="","",IF(INDEX(Data!$CA:$CA,MATCH(H27,Data!$A:$A,0),1)=0,"",INDEX(Data!$CA:$CA,MATCH(H27,Data!$A:$A,0),1)))</f>
        <v/>
      </c>
      <c r="H27" s="38" t="str" cm="1">
        <f t="array" aca="1" ref="H27" ca="1">IFERROR(_xlfn.SINGLE(INDEX(Data!$A$1:$A$818,_xlfn.AGGREGATE(15,6,((OFFSET(Data!$A$1,0,MATCH(H$6,Data!$1:$1,0)-1,1000,1)=IF(H$7="","Yes",H$7))*(Data!$D$1:'Data'!$D$818&lt;=IF($H$2="Marked",1,"")))/((OFFSET(Data!$A$1,0,MATCH(H$6,Data!$1:$1,0)-1,1000,1)=IF(H$7="","Yes",H$7))*(Data!$D$1:'Data'!$D$818&lt;=IF($H$2="Marked",1,"")))*ROW(Data!$C$1:$C$818),ROW(H27)-ROW(H$7)),1)),"")</f>
        <v>Food Network</v>
      </c>
      <c r="I27" s="38" t="str">
        <f ca="1">IF(J27="","",IF(INDEX(Data!$CA:$CA,MATCH(J27,Data!$A:$A,0),1)=0,"",INDEX(Data!$CA:$CA,MATCH(J27,Data!$A:$A,0),1)))</f>
        <v/>
      </c>
      <c r="J27" s="38" t="str" cm="1">
        <f t="array" aca="1" ref="J27" ca="1">IFERROR(_xlfn.SINGLE(INDEX(Data!$A$1:$A$818,_xlfn.AGGREGATE(15,6,((OFFSET(Data!$A$1,0,MATCH(J$6,Data!$1:$1,0)-1,1000,1)=IF(J$7="","Yes",J$7))*(Data!$D$1:'Data'!$D$818&lt;=IF($H$2="Marked",1,"")))/((OFFSET(Data!$A$1,0,MATCH(J$6,Data!$1:$1,0)-1,1000,1)=IF(J$7="","Yes",J$7))*(Data!$D$1:'Data'!$D$818&lt;=IF($H$2="Marked",1,"")))*ROW(Data!$C$1:$C$818),ROW(J27)-ROW(J$7)),1)),"")</f>
        <v>CNN En Español</v>
      </c>
      <c r="K27" s="38" t="str">
        <f ca="1">IF(L27="","",IF(INDEX(Data!$CA:$CA,MATCH(L27,Data!$A:$A,0),1)=0,"",INDEX(Data!$CA:$CA,MATCH(L27,Data!$A:$A,0),1)))</f>
        <v/>
      </c>
      <c r="L27" s="38" t="str" cm="1">
        <f t="array" aca="1" ref="L27" ca="1">IFERROR(_xlfn.SINGLE(INDEX(Data!$A$1:$A$818,_xlfn.AGGREGATE(15,6,((OFFSET(Data!$A$1,0,MATCH(L$6,Data!$1:$1,0)-1,1000,1)=IF(L$7="","Yes",L$7))*(Data!$D$1:'Data'!$D$818&lt;=IF($H$2="Marked",1,"")))/((OFFSET(Data!$A$1,0,MATCH(L$6,Data!$1:$1,0)-1,1000,1)=IF(L$7="","Yes",L$7))*(Data!$D$1:'Data'!$D$818&lt;=IF($H$2="Marked",1,"")))*ROW(Data!$C$1:$C$818),ROW(L27)-ROW(L$7)),1)),"")</f>
        <v>Bally Sports Kansas City</v>
      </c>
      <c r="M27" s="38" t="str">
        <f ca="1">IF(N27="","",IF(INDEX(Data!$CA:$CA,MATCH(N27,Data!$A:$A,0),1)=0,"",INDEX(Data!$CA:$CA,MATCH(N27,Data!$A:$A,0),1)))</f>
        <v/>
      </c>
      <c r="N27" s="38" t="str" cm="1">
        <f t="array" aca="1" ref="N27" ca="1">IFERROR(_xlfn.SINGLE(INDEX(Data!$A$1:$A$818,_xlfn.AGGREGATE(15,6,((OFFSET(Data!$A$1,0,MATCH(N$6,Data!$1:$1,0)-1,1000,1)=IF(N$7="","Yes",N$7))*(Data!$D$1:'Data'!$D$818&lt;=IF($H$2="Marked",1,"")))/((OFFSET(Data!$A$1,0,MATCH(N$6,Data!$1:$1,0)-1,1000,1)=IF(N$7="","Yes",N$7))*(Data!$D$1:'Data'!$D$818&lt;=IF($H$2="Marked",1,"")))*ROW(Data!$C$1:$C$818),ROW(N27)-ROW(N$7)),1)),"")</f>
        <v>Bally Sports Great Lakes</v>
      </c>
      <c r="O27" s="38" t="str">
        <f ca="1">IF(P27="","",IF(INDEX(Data!$CA:$CA,MATCH(P27,Data!$A:$A,0),1)=0,"",INDEX(Data!$CA:$CA,MATCH(P27,Data!$A:$A,0),1)))</f>
        <v/>
      </c>
      <c r="P27" s="38" t="str" cm="1">
        <f t="array" aca="1" ref="P27" ca="1">IFERROR(_xlfn.SINGLE(INDEX(Data!$A$1:$A$818,_xlfn.AGGREGATE(15,6,((OFFSET(Data!$A$1,0,MATCH(P$6,Data!$1:$1,0)-1,1000,1)=IF(P$7="","Yes",P$7))*(Data!$D$1:'Data'!$D$818&lt;=IF($H$2="Marked",1,"")))/((OFFSET(Data!$A$1,0,MATCH(P$6,Data!$1:$1,0)-1,1000,1)=IF(P$7="","Yes",P$7))*(Data!$D$1:'Data'!$D$818&lt;=IF($H$2="Marked",1,"")))*ROW(Data!$C$1:$C$818),ROW(P27)-ROW(P$7)),1)),"")</f>
        <v>Bally Sports Florida</v>
      </c>
      <c r="Q27" s="38">
        <f ca="1">IF(R27="","",IF(INDEX(Data!$CA:$CA,MATCH(R27,Data!$A:$A,0),1)=0,"",INDEX(Data!$CA:$CA,MATCH(R27,Data!$A:$A,0),1)))</f>
        <v>3</v>
      </c>
      <c r="R27" s="38" t="str" cm="1">
        <f t="array" aca="1" ref="R27" ca="1">IFERROR(_xlfn.SINGLE(INDEX(Data!$A$1:$A$818,_xlfn.AGGREGATE(15,6,((OFFSET(Data!$A$1,0,MATCH(R$6,Data!$1:$1,0)-1,1000,1)=IF(R$7="","Yes",R$7))*(Data!$D$1:'Data'!$D$818&lt;=IF($H$2="Marked",1,"")))/((OFFSET(Data!$A$1,0,MATCH(R$6,Data!$1:$1,0)-1,1000,1)=IF(R$7="","Yes",R$7))*(Data!$D$1:'Data'!$D$818&lt;=IF($H$2="Marked",1,"")))*ROW(Data!$C$1:$C$818),ROW(R27)-ROW(R$7)),1)),"")</f>
        <v>CNBC</v>
      </c>
      <c r="S27" s="38" t="str">
        <f ca="1">IF(T27="","",IF(INDEX(Data!$CA:$CA,MATCH(T27,Data!$A:$A,0),1)=0,"",INDEX(Data!$CA:$CA,MATCH(T27,Data!$A:$A,0),1)))</f>
        <v/>
      </c>
      <c r="T27" s="38" t="str" cm="1">
        <f t="array" aca="1" ref="T27" ca="1">IFERROR(_xlfn.SINGLE(INDEX(Data!$A$1:$A$818,_xlfn.AGGREGATE(15,6,((OFFSET(Data!$A$1,0,MATCH(T$6,Data!$1:$1,0)-1,1000,1)=IF(T$7="","Yes",T$7))*(Data!$D$1:'Data'!$D$818&lt;=IF($H$2="Marked",1,"")))/((OFFSET(Data!$A$1,0,MATCH(T$6,Data!$1:$1,0)-1,1000,1)=IF(T$7="","Yes",T$7))*(Data!$D$1:'Data'!$D$818&lt;=IF($H$2="Marked",1,"")))*ROW(Data!$C$1:$C$818),ROW(T27)-ROW(T$7)),1)),"")</f>
        <v>CNN International</v>
      </c>
      <c r="U27" s="38" t="str">
        <f ca="1">IF(V27="","",IF(INDEX(Data!$CA:$CA,MATCH(V27,Data!$A:$A,0),1)=0,"",INDEX(Data!$CA:$CA,MATCH(V27,Data!$A:$A,0),1)))</f>
        <v/>
      </c>
      <c r="V27" s="38" t="str" cm="1">
        <f t="array" aca="1" ref="V27" ca="1">IFERROR(_xlfn.SINGLE(INDEX(Data!$A$1:$A$818,_xlfn.AGGREGATE(15,6,((OFFSET(Data!$A$1,0,MATCH(V$6,Data!$1:$1,0)-1,1000,1)=IF(V$7="","Yes",V$7))*(Data!$D$1:'Data'!$D$818&lt;=IF($H$2="Marked",1,"")))/((OFFSET(Data!$A$1,0,MATCH(V$6,Data!$1:$1,0)-1,1000,1)=IF(V$7="","Yes",V$7))*(Data!$D$1:'Data'!$D$818&lt;=IF($H$2="Marked",1,"")))*ROW(Data!$C$1:$C$818),ROW(V27)-ROW(V$7)),1)),"")</f>
        <v>BigTen Net Alternate n</v>
      </c>
      <c r="W27" s="38" t="str">
        <f ca="1">IF(X27="","",IF(INDEX(Data!$CA:$CA,MATCH(X27,Data!$A:$A,0),1)=0,"",INDEX(Data!$CA:$CA,MATCH(X27,Data!$A:$A,0),1)))</f>
        <v/>
      </c>
      <c r="X27" s="38" t="str" cm="1">
        <f t="array" aca="1" ref="X27" ca="1">IFERROR(_xlfn.SINGLE(INDEX(Data!$A$1:$A$818,_xlfn.AGGREGATE(15,6,((OFFSET(Data!$A$1,0,MATCH(X$6,Data!$1:$1,0)-1,1000,1)=IF(X$7="","Yes",X$7))*(Data!$D$1:'Data'!$D$818&lt;=IF($H$2="Marked",1,"")))/((OFFSET(Data!$A$1,0,MATCH(X$6,Data!$1:$1,0)-1,1000,1)=IF(X$7="","Yes",X$7))*(Data!$D$1:'Data'!$D$818&lt;=IF($H$2="Marked",1,"")))*ROW(Data!$C$1:$C$818),ROW(X27)-ROW(X$7)),1)),"")</f>
        <v>Fite</v>
      </c>
      <c r="Y27" s="38" t="str">
        <f ca="1">IF(Z27="","",IF(INDEX(Data!$CA:$CA,MATCH(Z27,Data!$A:$A,0),1)=0,"",INDEX(Data!$CA:$CA,MATCH(Z27,Data!$A:$A,0),1)))</f>
        <v/>
      </c>
      <c r="Z27" s="38" t="str" cm="1">
        <f t="array" aca="1" ref="Z27" ca="1">IFERROR(_xlfn.SINGLE(INDEX(Data!$A$1:$A$818,_xlfn.AGGREGATE(15,6,((OFFSET(Data!$A$1,0,MATCH(Z$6,Data!$1:$1,0)-1,1000,1)=IF(Z$7="","Yes",Z$7))*(Data!$D$1:'Data'!$D$818&lt;=IF($H$2="Marked",1,"")))/((OFFSET(Data!$A$1,0,MATCH(Z$6,Data!$1:$1,0)-1,1000,1)=IF(Z$7="","Yes",Z$7))*(Data!$D$1:'Data'!$D$818&lt;=IF($H$2="Marked",1,"")))*ROW(Data!$C$1:$C$818),ROW(Z27)-ROW(Z$7)),1)),"")</f>
        <v>Hallmark</v>
      </c>
      <c r="AA27" s="38" t="str">
        <f ca="1">IF(AB27="","",IF(INDEX(Data!$CA:$CA,MATCH(AB27,Data!$A:$A,0),1)=0,"",INDEX(Data!$CA:$CA,MATCH(AB27,Data!$A:$A,0),1)))</f>
        <v/>
      </c>
      <c r="AB27" s="38" t="str" cm="1">
        <f t="array" aca="1" ref="AB27" ca="1">IFERROR(_xlfn.SINGLE(INDEX(Data!$A$1:$A$818,_xlfn.AGGREGATE(15,6,((OFFSET(Data!$A$1,0,MATCH(AB$6,Data!$1:$1,0)-1,1000,1)=IF(AB$7="","Yes",AB$7))*(Data!$D$1:'Data'!$D$818&lt;=IF($H$2="Marked",1,"")))/((OFFSET(Data!$A$1,0,MATCH(AB$6,Data!$1:$1,0)-1,1000,1)=IF(AB$7="","Yes",AB$7))*(Data!$D$1:'Data'!$D$818&lt;=IF($H$2="Marked",1,"")))*ROW(Data!$C$1:$C$818),ROW(AB27)-ROW(AB$7)),1)),"")</f>
        <v>BET Her</v>
      </c>
      <c r="AC27" s="38" t="str">
        <f ca="1">IF(AD27="","",IF(INDEX(Data!$CA:$CA,MATCH(AD27,Data!$A:$A,0),1)=0,"",INDEX(Data!$CA:$CA,MATCH(AD27,Data!$A:$A,0),1)))</f>
        <v/>
      </c>
      <c r="AD27" s="38" t="str" cm="1">
        <f t="array" aca="1" ref="AD27" ca="1">IFERROR(_xlfn.SINGLE(INDEX(Data!$A$1:$A$818,_xlfn.AGGREGATE(15,6,((OFFSET(Data!$A$1,0,MATCH(AD$6,Data!$1:$1,0)-1,1000,1)=IF(AD$7="","Yes",AD$7))*(Data!$D$1:'Data'!$D$818&lt;=IF($H$2="Marked",1,"")))/((OFFSET(Data!$A$1,0,MATCH(AD$6,Data!$1:$1,0)-1,1000,1)=IF(AD$7="","Yes",AD$7))*(Data!$D$1:'Data'!$D$818&lt;=IF($H$2="Marked",1,"")))*ROW(Data!$C$1:$C$818),ROW(AD27)-ROW(AD$7)),1)),"")</f>
        <v>Bloomberg Quicktake</v>
      </c>
      <c r="AE27" s="38">
        <f ca="1">IF(AF27="","",IF(INDEX(Data!$CA:$CA,MATCH(AF27,Data!$A:$A,0),1)=0,"",INDEX(Data!$CA:$CA,MATCH(AF27,Data!$A:$A,0),1)))</f>
        <v>3</v>
      </c>
      <c r="AF27" s="38" t="str" cm="1">
        <f t="array" aca="1" ref="AF27" ca="1">IFERROR(_xlfn.SINGLE(INDEX(Data!$A$1:$A$818,_xlfn.AGGREGATE(15,6,((OFFSET(Data!$A$1,0,MATCH(AF$6,Data!$1:$1,0)-1,1000,1)=IF(AF$7="","Yes",AF$7))*(Data!$D$1:'Data'!$D$818&lt;=IF($H$2="Marked",1,"")))/((OFFSET(Data!$A$1,0,MATCH(AF$6,Data!$1:$1,0)-1,1000,1)=IF(AF$7="","Yes",AF$7))*(Data!$D$1:'Data'!$D$818&lt;=IF($H$2="Marked",1,"")))*ROW(Data!$C$1:$C$818),ROW(AF27)-ROW(AF$7)),1)),"")</f>
        <v>Cooking Channel</v>
      </c>
      <c r="AG27" s="38" t="str">
        <f ca="1">IF(AH27="","",IF(INDEX(Data!$CA:$CA,MATCH(AH27,Data!$A:$A,0),1)=0,"",INDEX(Data!$CA:$CA,MATCH(AH27,Data!$A:$A,0),1)))</f>
        <v/>
      </c>
      <c r="AH27" s="38" t="str" cm="1">
        <f t="array" aca="1" ref="AH27" ca="1">IFERROR(_xlfn.SINGLE(INDEX(Data!$A$1:$A$818,_xlfn.AGGREGATE(15,6,((OFFSET(Data!$A$1,0,MATCH(AH$6,Data!$1:$1,0)-1,1000,1)=IF(AH$7="","Yes",AH$7))*(Data!$D$1:'Data'!$D$818&lt;=IF($H$2="Marked",1,"")))/((OFFSET(Data!$A$1,0,MATCH(AH$6,Data!$1:$1,0)-1,1000,1)=IF(AH$7="","Yes",AH$7))*(Data!$D$1:'Data'!$D$818&lt;=IF($H$2="Marked",1,"")))*ROW(Data!$C$1:$C$818),ROW(AH27)-ROW(AH$7)),1)),"")</f>
        <v>Estrella TV</v>
      </c>
      <c r="AI27" s="38" t="str">
        <f ca="1">IF(AJ27="","",IF(INDEX(Data!$CA:$CA,MATCH(AJ27,Data!$A:$A,0),1)=0,"",INDEX(Data!$CA:$CA,MATCH(AJ27,Data!$A:$A,0),1)))</f>
        <v/>
      </c>
      <c r="AJ27" s="38" t="str" cm="1">
        <f t="array" aca="1" ref="AJ27" ca="1">IFERROR(_xlfn.SINGLE(INDEX(Data!$A$1:$A$818,_xlfn.AGGREGATE(15,6,((OFFSET(Data!$A$1,0,MATCH(AJ$6,Data!$1:$1,0)-1,1000,1)=IF(AJ$7="","Yes",AJ$7))*(Data!$D$1:'Data'!$D$818&lt;=IF($H$2="Marked",1,"")))/((OFFSET(Data!$A$1,0,MATCH(AJ$6,Data!$1:$1,0)-1,1000,1)=IF(AJ$7="","Yes",AJ$7))*(Data!$D$1:'Data'!$D$818&lt;=IF($H$2="Marked",1,"")))*ROW(Data!$C$1:$C$818),ROW(AJ27)-ROW(AJ$7)),1)),"")</f>
        <v>Cine Estelar</v>
      </c>
      <c r="AK27" s="38" t="str">
        <f ca="1">IF(AL27="","",IF(INDEX(Data!$CA:$CA,MATCH(AL27,Data!$A:$A,0),1)=0,"",INDEX(Data!$CA:$CA,MATCH(AL27,Data!$A:$A,0),1)))</f>
        <v/>
      </c>
      <c r="AL27" s="38" t="str" cm="1">
        <f t="array" aca="1" ref="AL27" ca="1">IFERROR(_xlfn.SINGLE(INDEX(Data!$A$1:$A$818,_xlfn.AGGREGATE(15,6,((OFFSET(Data!$A$1,0,MATCH(AL$6,Data!$1:$1,0)-1,1000,1)=IF(AL$7="","Yes",AL$7))*(Data!$D$1:'Data'!$D$818&lt;=IF($H$2="Marked",1,"")))/((OFFSET(Data!$A$1,0,MATCH(AL$6,Data!$1:$1,0)-1,1000,1)=IF(AL$7="","Yes",AL$7))*(Data!$D$1:'Data'!$D$818&lt;=IF($H$2="Marked",1,"")))*ROW(Data!$C$1:$C$818),ROW(AL27)-ROW(AL$7)),1)),"")</f>
        <v/>
      </c>
      <c r="AM27" s="38" t="str">
        <f ca="1">IF(AN27="","",IF(INDEX(Data!$CA:$CA,MATCH(AN27,Data!$A:$A,0),1)=0,"",INDEX(Data!$CA:$CA,MATCH(AN27,Data!$A:$A,0),1)))</f>
        <v/>
      </c>
      <c r="AN27" s="38" t="str" cm="1">
        <f t="array" aca="1" ref="AN27" ca="1">IFERROR(_xlfn.SINGLE(INDEX(Data!$A$1:$A$818,_xlfn.AGGREGATE(15,6,((OFFSET(Data!$A$1,0,MATCH(AN$6,Data!$1:$1,0)-1,1000,1)=IF(AN$7="","Yes",AN$7))*(Data!$D$1:'Data'!$D$818&lt;=IF($H$2="Marked",1,"")))/((OFFSET(Data!$A$1,0,MATCH(AN$6,Data!$1:$1,0)-1,1000,1)=IF(AN$7="","Yes",AN$7))*(Data!$D$1:'Data'!$D$818&lt;=IF($H$2="Marked",1,"")))*ROW(Data!$C$1:$C$818),ROW(AN27)-ROW(AN$7)),1)),"")</f>
        <v/>
      </c>
      <c r="AO27" s="38" t="str">
        <f ca="1">IF(AP27="","",IF(INDEX(Data!$CA:$CA,MATCH(AP27,Data!$A:$A,0),1)=0,"",INDEX(Data!$CA:$CA,MATCH(AP27,Data!$A:$A,0),1)))</f>
        <v/>
      </c>
      <c r="AP27" s="38" t="str" cm="1">
        <f t="array" aca="1" ref="AP27" ca="1">IFERROR(_xlfn.SINGLE(INDEX(Data!$A$1:$A$818,_xlfn.AGGREGATE(15,6,((OFFSET(Data!$A$1,0,MATCH(AP$6,Data!$1:$1,0)-1,1000,1)=IF(AP$7="","Yes",AP$7))*(Data!$D$1:'Data'!$D$818&lt;=IF($H$2="Marked",1,"")))/((OFFSET(Data!$A$1,0,MATCH(AP$6,Data!$1:$1,0)-1,1000,1)=IF(AP$7="","Yes",AP$7))*(Data!$D$1:'Data'!$D$818&lt;=IF($H$2="Marked",1,"")))*ROW(Data!$C$1:$C$818),ROW(AP27)-ROW(AP$7)),1)),"")</f>
        <v/>
      </c>
      <c r="AQ27" s="38" t="str">
        <f ca="1">IF(AR27="","",IF(INDEX(Data!$CA:$CA,MATCH(AR27,Data!$A:$A,0),1)=0,"",INDEX(Data!$CA:$CA,MATCH(AR27,Data!$A:$A,0),1)))</f>
        <v/>
      </c>
      <c r="AR27" s="38" t="str" cm="1">
        <f t="array" aca="1" ref="AR27" ca="1">IFERROR(_xlfn.SINGLE(INDEX(Data!$A$1:$A$818,_xlfn.AGGREGATE(15,6,((OFFSET(Data!$A$1,0,MATCH(AR$6,Data!$1:$1,0)-1,1000,1)=IF(AR$7="","Yes",AR$7))*(Data!$D$1:'Data'!$D$818&lt;=IF($H$2="Marked",1,"")))/((OFFSET(Data!$A$1,0,MATCH(AR$6,Data!$1:$1,0)-1,1000,1)=IF(AR$7="","Yes",AR$7))*(Data!$D$1:'Data'!$D$818&lt;=IF($H$2="Marked",1,"")))*ROW(Data!$C$1:$C$818),ROW(AR27)-ROW(AR$7)),1)),"")</f>
        <v/>
      </c>
      <c r="AS27" s="38" t="str">
        <f ca="1">IF(AT27="","",IF(INDEX(Data!$CA:$CA,MATCH(AT27,Data!$A:$A,0),1)=0,"",INDEX(Data!$CA:$CA,MATCH(AT27,Data!$A:$A,0),1)))</f>
        <v/>
      </c>
      <c r="AT27" s="38" t="str" cm="1">
        <f t="array" aca="1" ref="AT27" ca="1">IFERROR(_xlfn.SINGLE(INDEX(Data!$A$1:$A$818,_xlfn.AGGREGATE(15,6,((OFFSET(Data!$A$1,0,MATCH(AT$6,Data!$1:$1,0)-1,1000,1)=IF(AT$7="","Yes",AT$7))*(Data!$D$1:'Data'!$D$818&lt;=IF($H$2="Marked",1,"")))/((OFFSET(Data!$A$1,0,MATCH(AT$6,Data!$1:$1,0)-1,1000,1)=IF(AT$7="","Yes",AT$7))*(Data!$D$1:'Data'!$D$818&lt;=IF($H$2="Marked",1,"")))*ROW(Data!$C$1:$C$818),ROW(AT27)-ROW(AT$7)),1)),"")</f>
        <v>Discovery Channel</v>
      </c>
    </row>
    <row r="28" spans="1:46" ht="24" x14ac:dyDescent="0.35">
      <c r="A28" s="38" t="str">
        <f ca="1">IF(B28="","",IF(INDEX(Data!$CA:$CA,MATCH(B28,Data!$A:$A,0),1)=0,"",INDEX(Data!$CA:$CA,MATCH(B28,Data!$A:$A,0),1)))</f>
        <v/>
      </c>
      <c r="B28" s="38" t="str" cm="1">
        <f t="array" aca="1" ref="B28" ca="1">IFERROR(_xlfn.SINGLE(INDEX(Data!$A$1:$A$818,_xlfn.AGGREGATE(15,6,((OFFSET(Data!$A$1,0,MATCH(B$6,Data!$1:$1,0)-1,1000,1)=IF(B$7="","Yes",B$7))*(Data!$D$1:'Data'!$D$818&lt;=IF($H$2="Marked",1,"")))/((OFFSET(Data!$A$1,0,MATCH(B$6,Data!$1:$1,0)-1,1000,1)=IF(B$7="","Yes",B$7))*(Data!$D$1:'Data'!$D$818&lt;=IF($H$2="Marked",1,"")))*ROW(Data!$C$1:$C$818),ROW(B28)-ROW(B$7)),1)),"")</f>
        <v>Decades</v>
      </c>
      <c r="C28" s="38" t="str">
        <f ca="1">IF(D28="","",IF(INDEX(Data!$CA:$CA,MATCH(D28,Data!$A:$A,0),1)=0,"",INDEX(Data!$CA:$CA,MATCH(D28,Data!$A:$A,0),1)))</f>
        <v/>
      </c>
      <c r="D28" s="38" t="str" cm="1">
        <f t="array" aca="1" ref="D28" ca="1">IFERROR(_xlfn.SINGLE(INDEX(Data!$A$1:$A$818,_xlfn.AGGREGATE(15,6,((OFFSET(Data!$A$1,0,MATCH(D$6,Data!$1:$1,0)-1,1000,1)=IF(D$7="","Yes",D$7))*(Data!$D$1:'Data'!$D$818&lt;=IF($H$2="Marked",1,"")))/((OFFSET(Data!$A$1,0,MATCH(D$6,Data!$1:$1,0)-1,1000,1)=IF(D$7="","Yes",D$7))*(Data!$D$1:'Data'!$D$818&lt;=IF($H$2="Marked",1,"")))*ROW(Data!$C$1:$C$818),ROW(D28)-ROW(D$7)),1)),"")</f>
        <v>History</v>
      </c>
      <c r="E28" s="38" t="str">
        <f ca="1">IF(F28="","",IF(INDEX(Data!$CA:$CA,MATCH(F28,Data!$A:$A,0),1)=0,"",INDEX(Data!$CA:$CA,MATCH(F28,Data!$A:$A,0),1)))</f>
        <v/>
      </c>
      <c r="F28" s="38" t="str" cm="1">
        <f t="array" aca="1" ref="F28" ca="1">IFERROR(_xlfn.SINGLE(INDEX(Data!$A$1:$A$818,_xlfn.AGGREGATE(15,6,((OFFSET(Data!$A$1,0,MATCH(F$6,Data!$1:$1,0)-1,1000,1)=IF(F$7="","Yes",F$7))*(Data!$D$1:'Data'!$D$818&lt;=IF($H$2="Marked",1,"")))/((OFFSET(Data!$A$1,0,MATCH(F$6,Data!$1:$1,0)-1,1000,1)=IF(F$7="","Yes",F$7))*(Data!$D$1:'Data'!$D$818&lt;=IF($H$2="Marked",1,"")))*ROW(Data!$C$1:$C$818),ROW(F28)-ROW(F$7)),1)),"")</f>
        <v>FX</v>
      </c>
      <c r="G28" s="38">
        <f ca="1">IF(H28="","",IF(INDEX(Data!$CA:$CA,MATCH(H28,Data!$A:$A,0),1)=0,"",INDEX(Data!$CA:$CA,MATCH(H28,Data!$A:$A,0),1)))</f>
        <v>1</v>
      </c>
      <c r="H28" s="38" t="str" cm="1">
        <f t="array" aca="1" ref="H28" ca="1">IFERROR(_xlfn.SINGLE(INDEX(Data!$A$1:$A$818,_xlfn.AGGREGATE(15,6,((OFFSET(Data!$A$1,0,MATCH(H$6,Data!$1:$1,0)-1,1000,1)=IF(H$7="","Yes",H$7))*(Data!$D$1:'Data'!$D$818&lt;=IF($H$2="Marked",1,"")))/((OFFSET(Data!$A$1,0,MATCH(H$6,Data!$1:$1,0)-1,1000,1)=IF(H$7="","Yes",H$7))*(Data!$D$1:'Data'!$D$818&lt;=IF($H$2="Marked",1,"")))*ROW(Data!$C$1:$C$818),ROW(H28)-ROW(H$7)),1)),"")</f>
        <v>FOX</v>
      </c>
      <c r="I28" s="38" t="str">
        <f ca="1">IF(J28="","",IF(INDEX(Data!$CA:$CA,MATCH(J28,Data!$A:$A,0),1)=0,"",INDEX(Data!$CA:$CA,MATCH(J28,Data!$A:$A,0),1)))</f>
        <v/>
      </c>
      <c r="J28" s="38" t="str" cm="1">
        <f t="array" aca="1" ref="J28" ca="1">IFERROR(_xlfn.SINGLE(INDEX(Data!$A$1:$A$818,_xlfn.AGGREGATE(15,6,((OFFSET(Data!$A$1,0,MATCH(J$6,Data!$1:$1,0)-1,1000,1)=IF(J$7="","Yes",J$7))*(Data!$D$1:'Data'!$D$818&lt;=IF($H$2="Marked",1,"")))/((OFFSET(Data!$A$1,0,MATCH(J$6,Data!$1:$1,0)-1,1000,1)=IF(J$7="","Yes",J$7))*(Data!$D$1:'Data'!$D$818&lt;=IF($H$2="Marked",1,"")))*ROW(Data!$C$1:$C$818),ROW(J28)-ROW(J$7)),1)),"")</f>
        <v>CNN International</v>
      </c>
      <c r="K28" s="38" t="str">
        <f ca="1">IF(L28="","",IF(INDEX(Data!$CA:$CA,MATCH(L28,Data!$A:$A,0),1)=0,"",INDEX(Data!$CA:$CA,MATCH(L28,Data!$A:$A,0),1)))</f>
        <v/>
      </c>
      <c r="L28" s="38" t="str" cm="1">
        <f t="array" aca="1" ref="L28" ca="1">IFERROR(_xlfn.SINGLE(INDEX(Data!$A$1:$A$818,_xlfn.AGGREGATE(15,6,((OFFSET(Data!$A$1,0,MATCH(L$6,Data!$1:$1,0)-1,1000,1)=IF(L$7="","Yes",L$7))*(Data!$D$1:'Data'!$D$818&lt;=IF($H$2="Marked",1,"")))/((OFFSET(Data!$A$1,0,MATCH(L$6,Data!$1:$1,0)-1,1000,1)=IF(L$7="","Yes",L$7))*(Data!$D$1:'Data'!$D$818&lt;=IF($H$2="Marked",1,"")))*ROW(Data!$C$1:$C$818),ROW(L28)-ROW(L$7)),1)),"")</f>
        <v>Bally Sports Midwest</v>
      </c>
      <c r="M28" s="38" t="str">
        <f ca="1">IF(N28="","",IF(INDEX(Data!$CA:$CA,MATCH(N28,Data!$A:$A,0),1)=0,"",INDEX(Data!$CA:$CA,MATCH(N28,Data!$A:$A,0),1)))</f>
        <v/>
      </c>
      <c r="N28" s="38" t="str" cm="1">
        <f t="array" aca="1" ref="N28" ca="1">IFERROR(_xlfn.SINGLE(INDEX(Data!$A$1:$A$818,_xlfn.AGGREGATE(15,6,((OFFSET(Data!$A$1,0,MATCH(N$6,Data!$1:$1,0)-1,1000,1)=IF(N$7="","Yes",N$7))*(Data!$D$1:'Data'!$D$818&lt;=IF($H$2="Marked",1,"")))/((OFFSET(Data!$A$1,0,MATCH(N$6,Data!$1:$1,0)-1,1000,1)=IF(N$7="","Yes",N$7))*(Data!$D$1:'Data'!$D$818&lt;=IF($H$2="Marked",1,"")))*ROW(Data!$C$1:$C$818),ROW(N28)-ROW(N$7)),1)),"")</f>
        <v>Bally Sports Indiana</v>
      </c>
      <c r="O28" s="38" t="str">
        <f ca="1">IF(P28="","",IF(INDEX(Data!$CA:$CA,MATCH(P28,Data!$A:$A,0),1)=0,"",INDEX(Data!$CA:$CA,MATCH(P28,Data!$A:$A,0),1)))</f>
        <v/>
      </c>
      <c r="P28" s="38" t="str" cm="1">
        <f t="array" aca="1" ref="P28" ca="1">IFERROR(_xlfn.SINGLE(INDEX(Data!$A$1:$A$818,_xlfn.AGGREGATE(15,6,((OFFSET(Data!$A$1,0,MATCH(P$6,Data!$1:$1,0)-1,1000,1)=IF(P$7="","Yes",P$7))*(Data!$D$1:'Data'!$D$818&lt;=IF($H$2="Marked",1,"")))/((OFFSET(Data!$A$1,0,MATCH(P$6,Data!$1:$1,0)-1,1000,1)=IF(P$7="","Yes",P$7))*(Data!$D$1:'Data'!$D$818&lt;=IF($H$2="Marked",1,"")))*ROW(Data!$C$1:$C$818),ROW(P28)-ROW(P$7)),1)),"")</f>
        <v>Bally Sports Great Lakes</v>
      </c>
      <c r="Q28" s="38" t="str">
        <f ca="1">IF(R28="","",IF(INDEX(Data!$CA:$CA,MATCH(R28,Data!$A:$A,0),1)=0,"",INDEX(Data!$CA:$CA,MATCH(R28,Data!$A:$A,0),1)))</f>
        <v/>
      </c>
      <c r="R28" s="38" t="str" cm="1">
        <f t="array" aca="1" ref="R28" ca="1">IFERROR(_xlfn.SINGLE(INDEX(Data!$A$1:$A$818,_xlfn.AGGREGATE(15,6,((OFFSET(Data!$A$1,0,MATCH(R$6,Data!$1:$1,0)-1,1000,1)=IF(R$7="","Yes",R$7))*(Data!$D$1:'Data'!$D$818&lt;=IF($H$2="Marked",1,"")))/((OFFSET(Data!$A$1,0,MATCH(R$6,Data!$1:$1,0)-1,1000,1)=IF(R$7="","Yes",R$7))*(Data!$D$1:'Data'!$D$818&lt;=IF($H$2="Marked",1,"")))*ROW(Data!$C$1:$C$818),ROW(R28)-ROW(R$7)),1)),"")</f>
        <v>CNBC World</v>
      </c>
      <c r="S28" s="38" t="str">
        <f ca="1">IF(T28="","",IF(INDEX(Data!$CA:$CA,MATCH(T28,Data!$A:$A,0),1)=0,"",INDEX(Data!$CA:$CA,MATCH(T28,Data!$A:$A,0),1)))</f>
        <v/>
      </c>
      <c r="T28" s="38" t="str" cm="1">
        <f t="array" aca="1" ref="T28" ca="1">IFERROR(_xlfn.SINGLE(INDEX(Data!$A$1:$A$818,_xlfn.AGGREGATE(15,6,((OFFSET(Data!$A$1,0,MATCH(T$6,Data!$1:$1,0)-1,1000,1)=IF(T$7="","Yes",T$7))*(Data!$D$1:'Data'!$D$818&lt;=IF($H$2="Marked",1,"")))/((OFFSET(Data!$A$1,0,MATCH(T$6,Data!$1:$1,0)-1,1000,1)=IF(T$7="","Yes",T$7))*(Data!$D$1:'Data'!$D$818&lt;=IF($H$2="Marked",1,"")))*ROW(Data!$C$1:$C$818),ROW(T28)-ROW(T$7)),1)),"")</f>
        <v>Comedy Central</v>
      </c>
      <c r="U28" s="38" t="str">
        <f ca="1">IF(V28="","",IF(INDEX(Data!$CA:$CA,MATCH(V28,Data!$A:$A,0),1)=0,"",INDEX(Data!$CA:$CA,MATCH(V28,Data!$A:$A,0),1)))</f>
        <v/>
      </c>
      <c r="V28" s="38" t="str" cm="1">
        <f t="array" aca="1" ref="V28" ca="1">IFERROR(_xlfn.SINGLE(INDEX(Data!$A$1:$A$818,_xlfn.AGGREGATE(15,6,((OFFSET(Data!$A$1,0,MATCH(V$6,Data!$1:$1,0)-1,1000,1)=IF(V$7="","Yes",V$7))*(Data!$D$1:'Data'!$D$818&lt;=IF($H$2="Marked",1,"")))/((OFFSET(Data!$A$1,0,MATCH(V$6,Data!$1:$1,0)-1,1000,1)=IF(V$7="","Yes",V$7))*(Data!$D$1:'Data'!$D$818&lt;=IF($H$2="Marked",1,"")))*ROW(Data!$C$1:$C$818),ROW(V28)-ROW(V$7)),1)),"")</f>
        <v>Bloomberg Originals</v>
      </c>
      <c r="W28" s="38" t="str">
        <f ca="1">IF(X28="","",IF(INDEX(Data!$CA:$CA,MATCH(X28,Data!$A:$A,0),1)=0,"",INDEX(Data!$CA:$CA,MATCH(X28,Data!$A:$A,0),1)))</f>
        <v/>
      </c>
      <c r="X28" s="38" t="str" cm="1">
        <f t="array" aca="1" ref="X28" ca="1">IFERROR(_xlfn.SINGLE(INDEX(Data!$A$1:$A$818,_xlfn.AGGREGATE(15,6,((OFFSET(Data!$A$1,0,MATCH(X$6,Data!$1:$1,0)-1,1000,1)=IF(X$7="","Yes",X$7))*(Data!$D$1:'Data'!$D$818&lt;=IF($H$2="Marked",1,"")))/((OFFSET(Data!$A$1,0,MATCH(X$6,Data!$1:$1,0)-1,1000,1)=IF(X$7="","Yes",X$7))*(Data!$D$1:'Data'!$D$818&lt;=IF($H$2="Marked",1,"")))*ROW(Data!$C$1:$C$818),ROW(X28)-ROW(X$7)),1)),"")</f>
        <v>For the Fans</v>
      </c>
      <c r="Y28" s="38" t="str">
        <f ca="1">IF(Z28="","",IF(INDEX(Data!$CA:$CA,MATCH(Z28,Data!$A:$A,0),1)=0,"",INDEX(Data!$CA:$CA,MATCH(Z28,Data!$A:$A,0),1)))</f>
        <v/>
      </c>
      <c r="Z28" s="38" t="str" cm="1">
        <f t="array" aca="1" ref="Z28" ca="1">IFERROR(_xlfn.SINGLE(INDEX(Data!$A$1:$A$818,_xlfn.AGGREGATE(15,6,((OFFSET(Data!$A$1,0,MATCH(Z$6,Data!$1:$1,0)-1,1000,1)=IF(Z$7="","Yes",Z$7))*(Data!$D$1:'Data'!$D$818&lt;=IF($H$2="Marked",1,"")))/((OFFSET(Data!$A$1,0,MATCH(Z$6,Data!$1:$1,0)-1,1000,1)=IF(Z$7="","Yes",Z$7))*(Data!$D$1:'Data'!$D$818&lt;=IF($H$2="Marked",1,"")))*ROW(Data!$C$1:$C$818),ROW(Z28)-ROW(Z$7)),1)),"")</f>
        <v>Hallmark Drama</v>
      </c>
      <c r="AA28" s="38" t="str">
        <f ca="1">IF(AB28="","",IF(INDEX(Data!$CA:$CA,MATCH(AB28,Data!$A:$A,0),1)=0,"",INDEX(Data!$CA:$CA,MATCH(AB28,Data!$A:$A,0),1)))</f>
        <v/>
      </c>
      <c r="AB28" s="38" t="str" cm="1">
        <f t="array" aca="1" ref="AB28" ca="1">IFERROR(_xlfn.SINGLE(INDEX(Data!$A$1:$A$818,_xlfn.AGGREGATE(15,6,((OFFSET(Data!$A$1,0,MATCH(AB$6,Data!$1:$1,0)-1,1000,1)=IF(AB$7="","Yes",AB$7))*(Data!$D$1:'Data'!$D$818&lt;=IF($H$2="Marked",1,"")))/((OFFSET(Data!$A$1,0,MATCH(AB$6,Data!$1:$1,0)-1,1000,1)=IF(AB$7="","Yes",AB$7))*(Data!$D$1:'Data'!$D$818&lt;=IF($H$2="Marked",1,"")))*ROW(Data!$C$1:$C$818),ROW(AB28)-ROW(AB$7)),1)),"")</f>
        <v>BET Jams</v>
      </c>
      <c r="AC28" s="38" t="str">
        <f ca="1">IF(AD28="","",IF(INDEX(Data!$CA:$CA,MATCH(AD28,Data!$A:$A,0),1)=0,"",INDEX(Data!$CA:$CA,MATCH(AD28,Data!$A:$A,0),1)))</f>
        <v/>
      </c>
      <c r="AD28" s="38" t="str" cm="1">
        <f t="array" aca="1" ref="AD28" ca="1">IFERROR(_xlfn.SINGLE(INDEX(Data!$A$1:$A$818,_xlfn.AGGREGATE(15,6,((OFFSET(Data!$A$1,0,MATCH(AD$6,Data!$1:$1,0)-1,1000,1)=IF(AD$7="","Yes",AD$7))*(Data!$D$1:'Data'!$D$818&lt;=IF($H$2="Marked",1,"")))/((OFFSET(Data!$A$1,0,MATCH(AD$6,Data!$1:$1,0)-1,1000,1)=IF(AD$7="","Yes",AD$7))*(Data!$D$1:'Data'!$D$818&lt;=IF($H$2="Marked",1,"")))*ROW(Data!$C$1:$C$818),ROW(AD28)-ROW(AD$7)),1)),"")</f>
        <v>Bloomberg TV</v>
      </c>
      <c r="AE28" s="38" t="str">
        <f ca="1">IF(AF28="","",IF(INDEX(Data!$CA:$CA,MATCH(AF28,Data!$A:$A,0),1)=0,"",INDEX(Data!$CA:$CA,MATCH(AF28,Data!$A:$A,0),1)))</f>
        <v/>
      </c>
      <c r="AF28" s="38" t="str" cm="1">
        <f t="array" aca="1" ref="AF28" ca="1">IFERROR(_xlfn.SINGLE(INDEX(Data!$A$1:$A$818,_xlfn.AGGREGATE(15,6,((OFFSET(Data!$A$1,0,MATCH(AF$6,Data!$1:$1,0)-1,1000,1)=IF(AF$7="","Yes",AF$7))*(Data!$D$1:'Data'!$D$818&lt;=IF($H$2="Marked",1,"")))/((OFFSET(Data!$A$1,0,MATCH(AF$6,Data!$1:$1,0)-1,1000,1)=IF(AF$7="","Yes",AF$7))*(Data!$D$1:'Data'!$D$818&lt;=IF($H$2="Marked",1,"")))*ROW(Data!$C$1:$C$818),ROW(AF28)-ROW(AF$7)),1)),"")</f>
        <v>Curiosity Stream</v>
      </c>
      <c r="AG28" s="38" t="str">
        <f ca="1">IF(AH28="","",IF(INDEX(Data!$CA:$CA,MATCH(AH28,Data!$A:$A,0),1)=0,"",INDEX(Data!$CA:$CA,MATCH(AH28,Data!$A:$A,0),1)))</f>
        <v/>
      </c>
      <c r="AH28" s="38" t="str" cm="1">
        <f t="array" aca="1" ref="AH28" ca="1">IFERROR(_xlfn.SINGLE(INDEX(Data!$A$1:$A$818,_xlfn.AGGREGATE(15,6,((OFFSET(Data!$A$1,0,MATCH(AH$6,Data!$1:$1,0)-1,1000,1)=IF(AH$7="","Yes",AH$7))*(Data!$D$1:'Data'!$D$818&lt;=IF($H$2="Marked",1,"")))/((OFFSET(Data!$A$1,0,MATCH(AH$6,Data!$1:$1,0)-1,1000,1)=IF(AH$7="","Yes",AH$7))*(Data!$D$1:'Data'!$D$818&lt;=IF($H$2="Marked",1,"")))*ROW(Data!$C$1:$C$818),ROW(AH28)-ROW(AH$7)),1)),"")</f>
        <v>Estudio 5</v>
      </c>
      <c r="AI28" s="38" t="str">
        <f ca="1">IF(AJ28="","",IF(INDEX(Data!$CA:$CA,MATCH(AJ28,Data!$A:$A,0),1)=0,"",INDEX(Data!$CA:$CA,MATCH(AJ28,Data!$A:$A,0),1)))</f>
        <v/>
      </c>
      <c r="AJ28" s="38" t="str" cm="1">
        <f t="array" aca="1" ref="AJ28" ca="1">IFERROR(_xlfn.SINGLE(INDEX(Data!$A$1:$A$818,_xlfn.AGGREGATE(15,6,((OFFSET(Data!$A$1,0,MATCH(AJ$6,Data!$1:$1,0)-1,1000,1)=IF(AJ$7="","Yes",AJ$7))*(Data!$D$1:'Data'!$D$818&lt;=IF($H$2="Marked",1,"")))/((OFFSET(Data!$A$1,0,MATCH(AJ$6,Data!$1:$1,0)-1,1000,1)=IF(AJ$7="","Yes",AJ$7))*(Data!$D$1:'Data'!$D$818&lt;=IF($H$2="Marked",1,"")))*ROW(Data!$C$1:$C$818),ROW(AJ28)-ROW(AJ$7)),1)),"")</f>
        <v>Cine Mexicano</v>
      </c>
      <c r="AK28" s="38" t="str">
        <f ca="1">IF(AL28="","",IF(INDEX(Data!$CA:$CA,MATCH(AL28,Data!$A:$A,0),1)=0,"",INDEX(Data!$CA:$CA,MATCH(AL28,Data!$A:$A,0),1)))</f>
        <v/>
      </c>
      <c r="AL28" s="38" t="str" cm="1">
        <f t="array" aca="1" ref="AL28" ca="1">IFERROR(_xlfn.SINGLE(INDEX(Data!$A$1:$A$818,_xlfn.AGGREGATE(15,6,((OFFSET(Data!$A$1,0,MATCH(AL$6,Data!$1:$1,0)-1,1000,1)=IF(AL$7="","Yes",AL$7))*(Data!$D$1:'Data'!$D$818&lt;=IF($H$2="Marked",1,"")))/((OFFSET(Data!$A$1,0,MATCH(AL$6,Data!$1:$1,0)-1,1000,1)=IF(AL$7="","Yes",AL$7))*(Data!$D$1:'Data'!$D$818&lt;=IF($H$2="Marked",1,"")))*ROW(Data!$C$1:$C$818),ROW(AL28)-ROW(AL$7)),1)),"")</f>
        <v/>
      </c>
      <c r="AM28" s="38" t="str">
        <f ca="1">IF(AN28="","",IF(INDEX(Data!$CA:$CA,MATCH(AN28,Data!$A:$A,0),1)=0,"",INDEX(Data!$CA:$CA,MATCH(AN28,Data!$A:$A,0),1)))</f>
        <v/>
      </c>
      <c r="AN28" s="38" t="str" cm="1">
        <f t="array" aca="1" ref="AN28" ca="1">IFERROR(_xlfn.SINGLE(INDEX(Data!$A$1:$A$818,_xlfn.AGGREGATE(15,6,((OFFSET(Data!$A$1,0,MATCH(AN$6,Data!$1:$1,0)-1,1000,1)=IF(AN$7="","Yes",AN$7))*(Data!$D$1:'Data'!$D$818&lt;=IF($H$2="Marked",1,"")))/((OFFSET(Data!$A$1,0,MATCH(AN$6,Data!$1:$1,0)-1,1000,1)=IF(AN$7="","Yes",AN$7))*(Data!$D$1:'Data'!$D$818&lt;=IF($H$2="Marked",1,"")))*ROW(Data!$C$1:$C$818),ROW(AN28)-ROW(AN$7)),1)),"")</f>
        <v/>
      </c>
      <c r="AO28" s="38" t="str">
        <f ca="1">IF(AP28="","",IF(INDEX(Data!$CA:$CA,MATCH(AP28,Data!$A:$A,0),1)=0,"",INDEX(Data!$CA:$CA,MATCH(AP28,Data!$A:$A,0),1)))</f>
        <v/>
      </c>
      <c r="AP28" s="38" t="str" cm="1">
        <f t="array" aca="1" ref="AP28" ca="1">IFERROR(_xlfn.SINGLE(INDEX(Data!$A$1:$A$818,_xlfn.AGGREGATE(15,6,((OFFSET(Data!$A$1,0,MATCH(AP$6,Data!$1:$1,0)-1,1000,1)=IF(AP$7="","Yes",AP$7))*(Data!$D$1:'Data'!$D$818&lt;=IF($H$2="Marked",1,"")))/((OFFSET(Data!$A$1,0,MATCH(AP$6,Data!$1:$1,0)-1,1000,1)=IF(AP$7="","Yes",AP$7))*(Data!$D$1:'Data'!$D$818&lt;=IF($H$2="Marked",1,"")))*ROW(Data!$C$1:$C$818),ROW(AP28)-ROW(AP$7)),1)),"")</f>
        <v/>
      </c>
      <c r="AQ28" s="38" t="str">
        <f ca="1">IF(AR28="","",IF(INDEX(Data!$CA:$CA,MATCH(AR28,Data!$A:$A,0),1)=0,"",INDEX(Data!$CA:$CA,MATCH(AR28,Data!$A:$A,0),1)))</f>
        <v/>
      </c>
      <c r="AR28" s="38" t="str" cm="1">
        <f t="array" aca="1" ref="AR28" ca="1">IFERROR(_xlfn.SINGLE(INDEX(Data!$A$1:$A$818,_xlfn.AGGREGATE(15,6,((OFFSET(Data!$A$1,0,MATCH(AR$6,Data!$1:$1,0)-1,1000,1)=IF(AR$7="","Yes",AR$7))*(Data!$D$1:'Data'!$D$818&lt;=IF($H$2="Marked",1,"")))/((OFFSET(Data!$A$1,0,MATCH(AR$6,Data!$1:$1,0)-1,1000,1)=IF(AR$7="","Yes",AR$7))*(Data!$D$1:'Data'!$D$818&lt;=IF($H$2="Marked",1,"")))*ROW(Data!$C$1:$C$818),ROW(AR28)-ROW(AR$7)),1)),"")</f>
        <v/>
      </c>
      <c r="AS28" s="38" t="str">
        <f ca="1">IF(AT28="","",IF(INDEX(Data!$CA:$CA,MATCH(AT28,Data!$A:$A,0),1)=0,"",INDEX(Data!$CA:$CA,MATCH(AT28,Data!$A:$A,0),1)))</f>
        <v/>
      </c>
      <c r="AT28" s="38" t="str" cm="1">
        <f t="array" aca="1" ref="AT28" ca="1">IFERROR(_xlfn.SINGLE(INDEX(Data!$A$1:$A$818,_xlfn.AGGREGATE(15,6,((OFFSET(Data!$A$1,0,MATCH(AT$6,Data!$1:$1,0)-1,1000,1)=IF(AT$7="","Yes",AT$7))*(Data!$D$1:'Data'!$D$818&lt;=IF($H$2="Marked",1,"")))/((OFFSET(Data!$A$1,0,MATCH(AT$6,Data!$1:$1,0)-1,1000,1)=IF(AT$7="","Yes",AT$7))*(Data!$D$1:'Data'!$D$818&lt;=IF($H$2="Marked",1,"")))*ROW(Data!$C$1:$C$818),ROW(AT28)-ROW(AT$7)),1)),"")</f>
        <v>Discovery Family</v>
      </c>
    </row>
    <row r="29" spans="1:46" ht="24" x14ac:dyDescent="0.35">
      <c r="A29" s="38" t="str">
        <f ca="1">IF(B29="","",IF(INDEX(Data!$CA:$CA,MATCH(B29,Data!$A:$A,0),1)=0,"",INDEX(Data!$CA:$CA,MATCH(B29,Data!$A:$A,0),1)))</f>
        <v/>
      </c>
      <c r="B29" s="38" t="str" cm="1">
        <f t="array" aca="1" ref="B29" ca="1">IFERROR(_xlfn.SINGLE(INDEX(Data!$A$1:$A$818,_xlfn.AGGREGATE(15,6,((OFFSET(Data!$A$1,0,MATCH(B$6,Data!$1:$1,0)-1,1000,1)=IF(B$7="","Yes",B$7))*(Data!$D$1:'Data'!$D$818&lt;=IF($H$2="Marked",1,"")))/((OFFSET(Data!$A$1,0,MATCH(B$6,Data!$1:$1,0)-1,1000,1)=IF(B$7="","Yes",B$7))*(Data!$D$1:'Data'!$D$818&lt;=IF($H$2="Marked",1,"")))*ROW(Data!$C$1:$C$818),ROW(B29)-ROW(B$7)),1)),"")</f>
        <v>Deck the Hallmark</v>
      </c>
      <c r="C29" s="38" t="str">
        <f ca="1">IF(D29="","",IF(INDEX(Data!$CA:$CA,MATCH(D29,Data!$A:$A,0),1)=0,"",INDEX(Data!$CA:$CA,MATCH(D29,Data!$A:$A,0),1)))</f>
        <v/>
      </c>
      <c r="D29" s="38" t="str" cm="1">
        <f t="array" aca="1" ref="D29" ca="1">IFERROR(_xlfn.SINGLE(INDEX(Data!$A$1:$A$818,_xlfn.AGGREGATE(15,6,((OFFSET(Data!$A$1,0,MATCH(D$6,Data!$1:$1,0)-1,1000,1)=IF(D$7="","Yes",D$7))*(Data!$D$1:'Data'!$D$818&lt;=IF($H$2="Marked",1,"")))/((OFFSET(Data!$A$1,0,MATCH(D$6,Data!$1:$1,0)-1,1000,1)=IF(D$7="","Yes",D$7))*(Data!$D$1:'Data'!$D$818&lt;=IF($H$2="Marked",1,"")))*ROW(Data!$C$1:$C$818),ROW(D29)-ROW(D$7)),1)),"")</f>
        <v>IFC</v>
      </c>
      <c r="E29" s="38" t="str">
        <f ca="1">IF(F29="","",IF(INDEX(Data!$CA:$CA,MATCH(F29,Data!$A:$A,0),1)=0,"",INDEX(Data!$CA:$CA,MATCH(F29,Data!$A:$A,0),1)))</f>
        <v/>
      </c>
      <c r="F29" s="38" t="str" cm="1">
        <f t="array" aca="1" ref="F29" ca="1">IFERROR(_xlfn.SINGLE(INDEX(Data!$A$1:$A$818,_xlfn.AGGREGATE(15,6,((OFFSET(Data!$A$1,0,MATCH(F$6,Data!$1:$1,0)-1,1000,1)=IF(F$7="","Yes",F$7))*(Data!$D$1:'Data'!$D$818&lt;=IF($H$2="Marked",1,"")))/((OFFSET(Data!$A$1,0,MATCH(F$6,Data!$1:$1,0)-1,1000,1)=IF(F$7="","Yes",F$7))*(Data!$D$1:'Data'!$D$818&lt;=IF($H$2="Marked",1,"")))*ROW(Data!$C$1:$C$818),ROW(F29)-ROW(F$7)),1)),"")</f>
        <v>HGTV</v>
      </c>
      <c r="G29" s="38" t="str">
        <f ca="1">IF(H29="","",IF(INDEX(Data!$CA:$CA,MATCH(H29,Data!$A:$A,0),1)=0,"",INDEX(Data!$CA:$CA,MATCH(H29,Data!$A:$A,0),1)))</f>
        <v/>
      </c>
      <c r="H29" s="38" t="str" cm="1">
        <f t="array" aca="1" ref="H29" ca="1">IFERROR(_xlfn.SINGLE(INDEX(Data!$A$1:$A$818,_xlfn.AGGREGATE(15,6,((OFFSET(Data!$A$1,0,MATCH(H$6,Data!$1:$1,0)-1,1000,1)=IF(H$7="","Yes",H$7))*(Data!$D$1:'Data'!$D$818&lt;=IF($H$2="Marked",1,"")))/((OFFSET(Data!$A$1,0,MATCH(H$6,Data!$1:$1,0)-1,1000,1)=IF(H$7="","Yes",H$7))*(Data!$D$1:'Data'!$D$818&lt;=IF($H$2="Marked",1,"")))*ROW(Data!$C$1:$C$818),ROW(H29)-ROW(H$7)),1)),"")</f>
        <v>Fox News</v>
      </c>
      <c r="I29" s="38" t="str">
        <f ca="1">IF(J29="","",IF(INDEX(Data!$CA:$CA,MATCH(J29,Data!$A:$A,0),1)=0,"",INDEX(Data!$CA:$CA,MATCH(J29,Data!$A:$A,0),1)))</f>
        <v/>
      </c>
      <c r="J29" s="38" t="str" cm="1">
        <f t="array" aca="1" ref="J29" ca="1">IFERROR(_xlfn.SINGLE(INDEX(Data!$A$1:$A$818,_xlfn.AGGREGATE(15,6,((OFFSET(Data!$A$1,0,MATCH(J$6,Data!$1:$1,0)-1,1000,1)=IF(J$7="","Yes",J$7))*(Data!$D$1:'Data'!$D$818&lt;=IF($H$2="Marked",1,"")))/((OFFSET(Data!$A$1,0,MATCH(J$6,Data!$1:$1,0)-1,1000,1)=IF(J$7="","Yes",J$7))*(Data!$D$1:'Data'!$D$818&lt;=IF($H$2="Marked",1,"")))*ROW(Data!$C$1:$C$818),ROW(J29)-ROW(J$7)),1)),"")</f>
        <v>Comedy Central</v>
      </c>
      <c r="K29" s="38" t="str">
        <f ca="1">IF(L29="","",IF(INDEX(Data!$CA:$CA,MATCH(L29,Data!$A:$A,0),1)=0,"",INDEX(Data!$CA:$CA,MATCH(L29,Data!$A:$A,0),1)))</f>
        <v/>
      </c>
      <c r="L29" s="38" t="str" cm="1">
        <f t="array" aca="1" ref="L29" ca="1">IFERROR(_xlfn.SINGLE(INDEX(Data!$A$1:$A$818,_xlfn.AGGREGATE(15,6,((OFFSET(Data!$A$1,0,MATCH(L$6,Data!$1:$1,0)-1,1000,1)=IF(L$7="","Yes",L$7))*(Data!$D$1:'Data'!$D$818&lt;=IF($H$2="Marked",1,"")))/((OFFSET(Data!$A$1,0,MATCH(L$6,Data!$1:$1,0)-1,1000,1)=IF(L$7="","Yes",L$7))*(Data!$D$1:'Data'!$D$818&lt;=IF($H$2="Marked",1,"")))*ROW(Data!$C$1:$C$818),ROW(L29)-ROW(L$7)),1)),"")</f>
        <v>Bally Sports New Orleans</v>
      </c>
      <c r="M29" s="38" t="str">
        <f ca="1">IF(N29="","",IF(INDEX(Data!$CA:$CA,MATCH(N29,Data!$A:$A,0),1)=0,"",INDEX(Data!$CA:$CA,MATCH(N29,Data!$A:$A,0),1)))</f>
        <v/>
      </c>
      <c r="N29" s="38" t="str" cm="1">
        <f t="array" aca="1" ref="N29" ca="1">IFERROR(_xlfn.SINGLE(INDEX(Data!$A$1:$A$818,_xlfn.AGGREGATE(15,6,((OFFSET(Data!$A$1,0,MATCH(N$6,Data!$1:$1,0)-1,1000,1)=IF(N$7="","Yes",N$7))*(Data!$D$1:'Data'!$D$818&lt;=IF($H$2="Marked",1,"")))/((OFFSET(Data!$A$1,0,MATCH(N$6,Data!$1:$1,0)-1,1000,1)=IF(N$7="","Yes",N$7))*(Data!$D$1:'Data'!$D$818&lt;=IF($H$2="Marked",1,"")))*ROW(Data!$C$1:$C$818),ROW(N29)-ROW(N$7)),1)),"")</f>
        <v>Bally Sports Kansas City</v>
      </c>
      <c r="O29" s="38" t="str">
        <f ca="1">IF(P29="","",IF(INDEX(Data!$CA:$CA,MATCH(P29,Data!$A:$A,0),1)=0,"",INDEX(Data!$CA:$CA,MATCH(P29,Data!$A:$A,0),1)))</f>
        <v/>
      </c>
      <c r="P29" s="38" t="str" cm="1">
        <f t="array" aca="1" ref="P29" ca="1">IFERROR(_xlfn.SINGLE(INDEX(Data!$A$1:$A$818,_xlfn.AGGREGATE(15,6,((OFFSET(Data!$A$1,0,MATCH(P$6,Data!$1:$1,0)-1,1000,1)=IF(P$7="","Yes",P$7))*(Data!$D$1:'Data'!$D$818&lt;=IF($H$2="Marked",1,"")))/((OFFSET(Data!$A$1,0,MATCH(P$6,Data!$1:$1,0)-1,1000,1)=IF(P$7="","Yes",P$7))*(Data!$D$1:'Data'!$D$818&lt;=IF($H$2="Marked",1,"")))*ROW(Data!$C$1:$C$818),ROW(P29)-ROW(P$7)),1)),"")</f>
        <v>Bally Sports Indiana</v>
      </c>
      <c r="Q29" s="38" t="str">
        <f ca="1">IF(R29="","",IF(INDEX(Data!$CA:$CA,MATCH(R29,Data!$A:$A,0),1)=0,"",INDEX(Data!$CA:$CA,MATCH(R29,Data!$A:$A,0),1)))</f>
        <v/>
      </c>
      <c r="R29" s="38" t="str" cm="1">
        <f t="array" aca="1" ref="R29" ca="1">IFERROR(_xlfn.SINGLE(INDEX(Data!$A$1:$A$818,_xlfn.AGGREGATE(15,6,((OFFSET(Data!$A$1,0,MATCH(R$6,Data!$1:$1,0)-1,1000,1)=IF(R$7="","Yes",R$7))*(Data!$D$1:'Data'!$D$818&lt;=IF($H$2="Marked",1,"")))/((OFFSET(Data!$A$1,0,MATCH(R$6,Data!$1:$1,0)-1,1000,1)=IF(R$7="","Yes",R$7))*(Data!$D$1:'Data'!$D$818&lt;=IF($H$2="Marked",1,"")))*ROW(Data!$C$1:$C$818),ROW(R29)-ROW(R$7)),1)),"")</f>
        <v>CNN</v>
      </c>
      <c r="S29" s="38" t="str">
        <f ca="1">IF(T29="","",IF(INDEX(Data!$CA:$CA,MATCH(T29,Data!$A:$A,0),1)=0,"",INDEX(Data!$CA:$CA,MATCH(T29,Data!$A:$A,0),1)))</f>
        <v/>
      </c>
      <c r="T29" s="38" t="str" cm="1">
        <f t="array" aca="1" ref="T29" ca="1">IFERROR(_xlfn.SINGLE(INDEX(Data!$A$1:$A$818,_xlfn.AGGREGATE(15,6,((OFFSET(Data!$A$1,0,MATCH(T$6,Data!$1:$1,0)-1,1000,1)=IF(T$7="","Yes",T$7))*(Data!$D$1:'Data'!$D$818&lt;=IF($H$2="Marked",1,"")))/((OFFSET(Data!$A$1,0,MATCH(T$6,Data!$1:$1,0)-1,1000,1)=IF(T$7="","Yes",T$7))*(Data!$D$1:'Data'!$D$818&lt;=IF($H$2="Marked",1,"")))*ROW(Data!$C$1:$C$818),ROW(T29)-ROW(T$7)),1)),"")</f>
        <v>Comedy TV</v>
      </c>
      <c r="U29" s="38" t="str">
        <f ca="1">IF(V29="","",IF(INDEX(Data!$CA:$CA,MATCH(V29,Data!$A:$A,0),1)=0,"",INDEX(Data!$CA:$CA,MATCH(V29,Data!$A:$A,0),1)))</f>
        <v/>
      </c>
      <c r="V29" s="38" t="str" cm="1">
        <f t="array" aca="1" ref="V29" ca="1">IFERROR(_xlfn.SINGLE(INDEX(Data!$A$1:$A$818,_xlfn.AGGREGATE(15,6,((OFFSET(Data!$A$1,0,MATCH(V$6,Data!$1:$1,0)-1,1000,1)=IF(V$7="","Yes",V$7))*(Data!$D$1:'Data'!$D$818&lt;=IF($H$2="Marked",1,"")))/((OFFSET(Data!$A$1,0,MATCH(V$6,Data!$1:$1,0)-1,1000,1)=IF(V$7="","Yes",V$7))*(Data!$D$1:'Data'!$D$818&lt;=IF($H$2="Marked",1,"")))*ROW(Data!$C$1:$C$818),ROW(V29)-ROW(V$7)),1)),"")</f>
        <v>Bloomberg TV</v>
      </c>
      <c r="W29" s="38" t="str">
        <f ca="1">IF(X29="","",IF(INDEX(Data!$CA:$CA,MATCH(X29,Data!$A:$A,0),1)=0,"",INDEX(Data!$CA:$CA,MATCH(X29,Data!$A:$A,0),1)))</f>
        <v/>
      </c>
      <c r="X29" s="38" t="str" cm="1">
        <f t="array" aca="1" ref="X29" ca="1">IFERROR(_xlfn.SINGLE(INDEX(Data!$A$1:$A$818,_xlfn.AGGREGATE(15,6,((OFFSET(Data!$A$1,0,MATCH(X$6,Data!$1:$1,0)-1,1000,1)=IF(X$7="","Yes",X$7))*(Data!$D$1:'Data'!$D$818&lt;=IF($H$2="Marked",1,"")))/((OFFSET(Data!$A$1,0,MATCH(X$6,Data!$1:$1,0)-1,1000,1)=IF(X$7="","Yes",X$7))*(Data!$D$1:'Data'!$D$818&lt;=IF($H$2="Marked",1,"")))*ROW(Data!$C$1:$C$818),ROW(X29)-ROW(X$7)),1)),"")</f>
        <v>France24</v>
      </c>
      <c r="Y29" s="38" t="str">
        <f ca="1">IF(Z29="","",IF(INDEX(Data!$CA:$CA,MATCH(Z29,Data!$A:$A,0),1)=0,"",INDEX(Data!$CA:$CA,MATCH(Z29,Data!$A:$A,0),1)))</f>
        <v/>
      </c>
      <c r="Z29" s="38" t="str" cm="1">
        <f t="array" aca="1" ref="Z29" ca="1">IFERROR(_xlfn.SINGLE(INDEX(Data!$A$1:$A$818,_xlfn.AGGREGATE(15,6,((OFFSET(Data!$A$1,0,MATCH(Z$6,Data!$1:$1,0)-1,1000,1)=IF(Z$7="","Yes",Z$7))*(Data!$D$1:'Data'!$D$818&lt;=IF($H$2="Marked",1,"")))/((OFFSET(Data!$A$1,0,MATCH(Z$6,Data!$1:$1,0)-1,1000,1)=IF(Z$7="","Yes",Z$7))*(Data!$D$1:'Data'!$D$818&lt;=IF($H$2="Marked",1,"")))*ROW(Data!$C$1:$C$818),ROW(Z29)-ROW(Z$7)),1)),"")</f>
        <v>Hallmark Movies &amp; Mysteries</v>
      </c>
      <c r="AA29" s="38" t="str">
        <f ca="1">IF(AB29="","",IF(INDEX(Data!$CA:$CA,MATCH(AB29,Data!$A:$A,0),1)=0,"",INDEX(Data!$CA:$CA,MATCH(AB29,Data!$A:$A,0),1)))</f>
        <v/>
      </c>
      <c r="AB29" s="38" t="str" cm="1">
        <f t="array" aca="1" ref="AB29" ca="1">IFERROR(_xlfn.SINGLE(INDEX(Data!$A$1:$A$818,_xlfn.AGGREGATE(15,6,((OFFSET(Data!$A$1,0,MATCH(AB$6,Data!$1:$1,0)-1,1000,1)=IF(AB$7="","Yes",AB$7))*(Data!$D$1:'Data'!$D$818&lt;=IF($H$2="Marked",1,"")))/((OFFSET(Data!$A$1,0,MATCH(AB$6,Data!$1:$1,0)-1,1000,1)=IF(AB$7="","Yes",AB$7))*(Data!$D$1:'Data'!$D$818&lt;=IF($H$2="Marked",1,"")))*ROW(Data!$C$1:$C$818),ROW(AB29)-ROW(AB$7)),1)),"")</f>
        <v>BET Soul</v>
      </c>
      <c r="AC29" s="38" t="str">
        <f ca="1">IF(AD29="","",IF(INDEX(Data!$CA:$CA,MATCH(AD29,Data!$A:$A,0),1)=0,"",INDEX(Data!$CA:$CA,MATCH(AD29,Data!$A:$A,0),1)))</f>
        <v/>
      </c>
      <c r="AD29" s="38" t="str" cm="1">
        <f t="array" aca="1" ref="AD29" ca="1">IFERROR(_xlfn.SINGLE(INDEX(Data!$A$1:$A$818,_xlfn.AGGREGATE(15,6,((OFFSET(Data!$A$1,0,MATCH(AD$6,Data!$1:$1,0)-1,1000,1)=IF(AD$7="","Yes",AD$7))*(Data!$D$1:'Data'!$D$818&lt;=IF($H$2="Marked",1,"")))/((OFFSET(Data!$A$1,0,MATCH(AD$6,Data!$1:$1,0)-1,1000,1)=IF(AD$7="","Yes",AD$7))*(Data!$D$1:'Data'!$D$818&lt;=IF($H$2="Marked",1,"")))*ROW(Data!$C$1:$C$818),ROW(AD29)-ROW(AD$7)),1)),"")</f>
        <v>BYUTV</v>
      </c>
      <c r="AE29" s="38" t="str">
        <f ca="1">IF(AF29="","",IF(INDEX(Data!$CA:$CA,MATCH(AF29,Data!$A:$A,0),1)=0,"",INDEX(Data!$CA:$CA,MATCH(AF29,Data!$A:$A,0),1)))</f>
        <v/>
      </c>
      <c r="AF29" s="38" t="str" cm="1">
        <f t="array" aca="1" ref="AF29" ca="1">IFERROR(_xlfn.SINGLE(INDEX(Data!$A$1:$A$818,_xlfn.AGGREGATE(15,6,((OFFSET(Data!$A$1,0,MATCH(AF$6,Data!$1:$1,0)-1,1000,1)=IF(AF$7="","Yes",AF$7))*(Data!$D$1:'Data'!$D$818&lt;=IF($H$2="Marked",1,"")))/((OFFSET(Data!$A$1,0,MATCH(AF$6,Data!$1:$1,0)-1,1000,1)=IF(AF$7="","Yes",AF$7))*(Data!$D$1:'Data'!$D$818&lt;=IF($H$2="Marked",1,"")))*ROW(Data!$C$1:$C$818),ROW(AF29)-ROW(AF$7)),1)),"")</f>
        <v>De Pelicula Clásico</v>
      </c>
      <c r="AG29" s="38" t="str">
        <f ca="1">IF(AH29="","",IF(INDEX(Data!$CA:$CA,MATCH(AH29,Data!$A:$A,0),1)=0,"",INDEX(Data!$CA:$CA,MATCH(AH29,Data!$A:$A,0),1)))</f>
        <v/>
      </c>
      <c r="AH29" s="38" t="str" cm="1">
        <f t="array" aca="1" ref="AH29" ca="1">IFERROR(_xlfn.SINGLE(INDEX(Data!$A$1:$A$818,_xlfn.AGGREGATE(15,6,((OFFSET(Data!$A$1,0,MATCH(AH$6,Data!$1:$1,0)-1,1000,1)=IF(AH$7="","Yes",AH$7))*(Data!$D$1:'Data'!$D$818&lt;=IF($H$2="Marked",1,"")))/((OFFSET(Data!$A$1,0,MATCH(AH$6,Data!$1:$1,0)-1,1000,1)=IF(AH$7="","Yes",AH$7))*(Data!$D$1:'Data'!$D$818&lt;=IF($H$2="Marked",1,"")))*ROW(Data!$C$1:$C$818),ROW(AH29)-ROW(AH$7)),1)),"")</f>
        <v>ForoTV</v>
      </c>
      <c r="AI29" s="38" t="str">
        <f ca="1">IF(AJ29="","",IF(INDEX(Data!$CA:$CA,MATCH(AJ29,Data!$A:$A,0),1)=0,"",INDEX(Data!$CA:$CA,MATCH(AJ29,Data!$A:$A,0),1)))</f>
        <v/>
      </c>
      <c r="AJ29" s="38" t="str" cm="1">
        <f t="array" aca="1" ref="AJ29" ca="1">IFERROR(_xlfn.SINGLE(INDEX(Data!$A$1:$A$818,_xlfn.AGGREGATE(15,6,((OFFSET(Data!$A$1,0,MATCH(AJ$6,Data!$1:$1,0)-1,1000,1)=IF(AJ$7="","Yes",AJ$7))*(Data!$D$1:'Data'!$D$818&lt;=IF($H$2="Marked",1,"")))/((OFFSET(Data!$A$1,0,MATCH(AJ$6,Data!$1:$1,0)-1,1000,1)=IF(AJ$7="","Yes",AJ$7))*(Data!$D$1:'Data'!$D$818&lt;=IF($H$2="Marked",1,"")))*ROW(Data!$C$1:$C$818),ROW(AJ29)-ROW(AJ$7)),1)),"")</f>
        <v>Cine Nostalgia</v>
      </c>
      <c r="AK29" s="38" t="str">
        <f ca="1">IF(AL29="","",IF(INDEX(Data!$CA:$CA,MATCH(AL29,Data!$A:$A,0),1)=0,"",INDEX(Data!$CA:$CA,MATCH(AL29,Data!$A:$A,0),1)))</f>
        <v/>
      </c>
      <c r="AL29" s="38" t="str" cm="1">
        <f t="array" aca="1" ref="AL29" ca="1">IFERROR(_xlfn.SINGLE(INDEX(Data!$A$1:$A$818,_xlfn.AGGREGATE(15,6,((OFFSET(Data!$A$1,0,MATCH(AL$6,Data!$1:$1,0)-1,1000,1)=IF(AL$7="","Yes",AL$7))*(Data!$D$1:'Data'!$D$818&lt;=IF($H$2="Marked",1,"")))/((OFFSET(Data!$A$1,0,MATCH(AL$6,Data!$1:$1,0)-1,1000,1)=IF(AL$7="","Yes",AL$7))*(Data!$D$1:'Data'!$D$818&lt;=IF($H$2="Marked",1,"")))*ROW(Data!$C$1:$C$818),ROW(AL29)-ROW(AL$7)),1)),"")</f>
        <v/>
      </c>
      <c r="AM29" s="38" t="str">
        <f ca="1">IF(AN29="","",IF(INDEX(Data!$CA:$CA,MATCH(AN29,Data!$A:$A,0),1)=0,"",INDEX(Data!$CA:$CA,MATCH(AN29,Data!$A:$A,0),1)))</f>
        <v/>
      </c>
      <c r="AN29" s="38" t="str" cm="1">
        <f t="array" aca="1" ref="AN29" ca="1">IFERROR(_xlfn.SINGLE(INDEX(Data!$A$1:$A$818,_xlfn.AGGREGATE(15,6,((OFFSET(Data!$A$1,0,MATCH(AN$6,Data!$1:$1,0)-1,1000,1)=IF(AN$7="","Yes",AN$7))*(Data!$D$1:'Data'!$D$818&lt;=IF($H$2="Marked",1,"")))/((OFFSET(Data!$A$1,0,MATCH(AN$6,Data!$1:$1,0)-1,1000,1)=IF(AN$7="","Yes",AN$7))*(Data!$D$1:'Data'!$D$818&lt;=IF($H$2="Marked",1,"")))*ROW(Data!$C$1:$C$818),ROW(AN29)-ROW(AN$7)),1)),"")</f>
        <v/>
      </c>
      <c r="AO29" s="38" t="str">
        <f ca="1">IF(AP29="","",IF(INDEX(Data!$CA:$CA,MATCH(AP29,Data!$A:$A,0),1)=0,"",INDEX(Data!$CA:$CA,MATCH(AP29,Data!$A:$A,0),1)))</f>
        <v/>
      </c>
      <c r="AP29" s="38" t="str" cm="1">
        <f t="array" aca="1" ref="AP29" ca="1">IFERROR(_xlfn.SINGLE(INDEX(Data!$A$1:$A$818,_xlfn.AGGREGATE(15,6,((OFFSET(Data!$A$1,0,MATCH(AP$6,Data!$1:$1,0)-1,1000,1)=IF(AP$7="","Yes",AP$7))*(Data!$D$1:'Data'!$D$818&lt;=IF($H$2="Marked",1,"")))/((OFFSET(Data!$A$1,0,MATCH(AP$6,Data!$1:$1,0)-1,1000,1)=IF(AP$7="","Yes",AP$7))*(Data!$D$1:'Data'!$D$818&lt;=IF($H$2="Marked",1,"")))*ROW(Data!$C$1:$C$818),ROW(AP29)-ROW(AP$7)),1)),"")</f>
        <v/>
      </c>
      <c r="AQ29" s="38" t="str">
        <f ca="1">IF(AR29="","",IF(INDEX(Data!$CA:$CA,MATCH(AR29,Data!$A:$A,0),1)=0,"",INDEX(Data!$CA:$CA,MATCH(AR29,Data!$A:$A,0),1)))</f>
        <v/>
      </c>
      <c r="AR29" s="38" t="str" cm="1">
        <f t="array" aca="1" ref="AR29" ca="1">IFERROR(_xlfn.SINGLE(INDEX(Data!$A$1:$A$818,_xlfn.AGGREGATE(15,6,((OFFSET(Data!$A$1,0,MATCH(AR$6,Data!$1:$1,0)-1,1000,1)=IF(AR$7="","Yes",AR$7))*(Data!$D$1:'Data'!$D$818&lt;=IF($H$2="Marked",1,"")))/((OFFSET(Data!$A$1,0,MATCH(AR$6,Data!$1:$1,0)-1,1000,1)=IF(AR$7="","Yes",AR$7))*(Data!$D$1:'Data'!$D$818&lt;=IF($H$2="Marked",1,"")))*ROW(Data!$C$1:$C$818),ROW(AR29)-ROW(AR$7)),1)),"")</f>
        <v/>
      </c>
      <c r="AS29" s="38" t="str">
        <f ca="1">IF(AT29="","",IF(INDEX(Data!$CA:$CA,MATCH(AT29,Data!$A:$A,0),1)=0,"",INDEX(Data!$CA:$CA,MATCH(AT29,Data!$A:$A,0),1)))</f>
        <v/>
      </c>
      <c r="AT29" s="38" t="str" cm="1">
        <f t="array" aca="1" ref="AT29" ca="1">IFERROR(_xlfn.SINGLE(INDEX(Data!$A$1:$A$818,_xlfn.AGGREGATE(15,6,((OFFSET(Data!$A$1,0,MATCH(AT$6,Data!$1:$1,0)-1,1000,1)=IF(AT$7="","Yes",AT$7))*(Data!$D$1:'Data'!$D$818&lt;=IF($H$2="Marked",1,"")))/((OFFSET(Data!$A$1,0,MATCH(AT$6,Data!$1:$1,0)-1,1000,1)=IF(AT$7="","Yes",AT$7))*(Data!$D$1:'Data'!$D$818&lt;=IF($H$2="Marked",1,"")))*ROW(Data!$C$1:$C$818),ROW(AT29)-ROW(AT$7)),1)),"")</f>
        <v>Discovery Life</v>
      </c>
    </row>
    <row r="30" spans="1:46" ht="24" x14ac:dyDescent="0.35">
      <c r="A30" s="38" t="str">
        <f ca="1">IF(B30="","",IF(INDEX(Data!$CA:$CA,MATCH(B30,Data!$A:$A,0),1)=0,"",INDEX(Data!$CA:$CA,MATCH(B30,Data!$A:$A,0),1)))</f>
        <v/>
      </c>
      <c r="B30" s="38" t="str" cm="1">
        <f t="array" aca="1" ref="B30" ca="1">IFERROR(_xlfn.SINGLE(INDEX(Data!$A$1:$A$818,_xlfn.AGGREGATE(15,6,((OFFSET(Data!$A$1,0,MATCH(B$6,Data!$1:$1,0)-1,1000,1)=IF(B$7="","Yes",B$7))*(Data!$D$1:'Data'!$D$818&lt;=IF($H$2="Marked",1,"")))/((OFFSET(Data!$A$1,0,MATCH(B$6,Data!$1:$1,0)-1,1000,1)=IF(B$7="","Yes",B$7))*(Data!$D$1:'Data'!$D$818&lt;=IF($H$2="Marked",1,"")))*ROW(Data!$C$1:$C$818),ROW(B30)-ROW(B$7)),1)),"")</f>
        <v>Destination America</v>
      </c>
      <c r="C30" s="38" t="str">
        <f ca="1">IF(D30="","",IF(INDEX(Data!$CA:$CA,MATCH(D30,Data!$A:$A,0),1)=0,"",INDEX(Data!$CA:$CA,MATCH(D30,Data!$A:$A,0),1)))</f>
        <v/>
      </c>
      <c r="D30" s="38" t="str" cm="1">
        <f t="array" aca="1" ref="D30" ca="1">IFERROR(_xlfn.SINGLE(INDEX(Data!$A$1:$A$818,_xlfn.AGGREGATE(15,6,((OFFSET(Data!$A$1,0,MATCH(D$6,Data!$1:$1,0)-1,1000,1)=IF(D$7="","Yes",D$7))*(Data!$D$1:'Data'!$D$818&lt;=IF($H$2="Marked",1,"")))/((OFFSET(Data!$A$1,0,MATCH(D$6,Data!$1:$1,0)-1,1000,1)=IF(D$7="","Yes",D$7))*(Data!$D$1:'Data'!$D$818&lt;=IF($H$2="Marked",1,"")))*ROW(Data!$C$1:$C$818),ROW(D30)-ROW(D$7)),1)),"")</f>
        <v>Investigation Discovery</v>
      </c>
      <c r="E30" s="38" t="str">
        <f ca="1">IF(F30="","",IF(INDEX(Data!$CA:$CA,MATCH(F30,Data!$A:$A,0),1)=0,"",INDEX(Data!$CA:$CA,MATCH(F30,Data!$A:$A,0),1)))</f>
        <v/>
      </c>
      <c r="F30" s="38" t="str" cm="1">
        <f t="array" aca="1" ref="F30" ca="1">IFERROR(_xlfn.SINGLE(INDEX(Data!$A$1:$A$818,_xlfn.AGGREGATE(15,6,((OFFSET(Data!$A$1,0,MATCH(F$6,Data!$1:$1,0)-1,1000,1)=IF(F$7="","Yes",F$7))*(Data!$D$1:'Data'!$D$818&lt;=IF($H$2="Marked",1,"")))/((OFFSET(Data!$A$1,0,MATCH(F$6,Data!$1:$1,0)-1,1000,1)=IF(F$7="","Yes",F$7))*(Data!$D$1:'Data'!$D$818&lt;=IF($H$2="Marked",1,"")))*ROW(Data!$C$1:$C$818),ROW(F30)-ROW(F$7)),1)),"")</f>
        <v>History</v>
      </c>
      <c r="G30" s="38" t="str">
        <f ca="1">IF(H30="","",IF(INDEX(Data!$CA:$CA,MATCH(H30,Data!$A:$A,0),1)=0,"",INDEX(Data!$CA:$CA,MATCH(H30,Data!$A:$A,0),1)))</f>
        <v/>
      </c>
      <c r="H30" s="38" t="str" cm="1">
        <f t="array" aca="1" ref="H30" ca="1">IFERROR(_xlfn.SINGLE(INDEX(Data!$A$1:$A$818,_xlfn.AGGREGATE(15,6,((OFFSET(Data!$A$1,0,MATCH(H$6,Data!$1:$1,0)-1,1000,1)=IF(H$7="","Yes",H$7))*(Data!$D$1:'Data'!$D$818&lt;=IF($H$2="Marked",1,"")))/((OFFSET(Data!$A$1,0,MATCH(H$6,Data!$1:$1,0)-1,1000,1)=IF(H$7="","Yes",H$7))*(Data!$D$1:'Data'!$D$818&lt;=IF($H$2="Marked",1,"")))*ROW(Data!$C$1:$C$818),ROW(H30)-ROW(H$7)),1)),"")</f>
        <v>Fox Sports 1</v>
      </c>
      <c r="I30" s="38" t="str">
        <f ca="1">IF(J30="","",IF(INDEX(Data!$CA:$CA,MATCH(J30,Data!$A:$A,0),1)=0,"",INDEX(Data!$CA:$CA,MATCH(J30,Data!$A:$A,0),1)))</f>
        <v/>
      </c>
      <c r="J30" s="38" t="str" cm="1">
        <f t="array" aca="1" ref="J30" ca="1">IFERROR(_xlfn.SINGLE(INDEX(Data!$A$1:$A$818,_xlfn.AGGREGATE(15,6,((OFFSET(Data!$A$1,0,MATCH(J$6,Data!$1:$1,0)-1,1000,1)=IF(J$7="","Yes",J$7))*(Data!$D$1:'Data'!$D$818&lt;=IF($H$2="Marked",1,"")))/((OFFSET(Data!$A$1,0,MATCH(J$6,Data!$1:$1,0)-1,1000,1)=IF(J$7="","Yes",J$7))*(Data!$D$1:'Data'!$D$818&lt;=IF($H$2="Marked",1,"")))*ROW(Data!$C$1:$C$818),ROW(J30)-ROW(J$7)),1)),"")</f>
        <v>C-SPAN</v>
      </c>
      <c r="K30" s="38" t="str">
        <f ca="1">IF(L30="","",IF(INDEX(Data!$CA:$CA,MATCH(L30,Data!$A:$A,0),1)=0,"",INDEX(Data!$CA:$CA,MATCH(L30,Data!$A:$A,0),1)))</f>
        <v/>
      </c>
      <c r="L30" s="38" t="str" cm="1">
        <f t="array" aca="1" ref="L30" ca="1">IFERROR(_xlfn.SINGLE(INDEX(Data!$A$1:$A$818,_xlfn.AGGREGATE(15,6,((OFFSET(Data!$A$1,0,MATCH(L$6,Data!$1:$1,0)-1,1000,1)=IF(L$7="","Yes",L$7))*(Data!$D$1:'Data'!$D$818&lt;=IF($H$2="Marked",1,"")))/((OFFSET(Data!$A$1,0,MATCH(L$6,Data!$1:$1,0)-1,1000,1)=IF(L$7="","Yes",L$7))*(Data!$D$1:'Data'!$D$818&lt;=IF($H$2="Marked",1,"")))*ROW(Data!$C$1:$C$818),ROW(L30)-ROW(L$7)),1)),"")</f>
        <v>Bally Sports North</v>
      </c>
      <c r="M30" s="38" t="str">
        <f ca="1">IF(N30="","",IF(INDEX(Data!$CA:$CA,MATCH(N30,Data!$A:$A,0),1)=0,"",INDEX(Data!$CA:$CA,MATCH(N30,Data!$A:$A,0),1)))</f>
        <v/>
      </c>
      <c r="N30" s="38" t="str" cm="1">
        <f t="array" aca="1" ref="N30" ca="1">IFERROR(_xlfn.SINGLE(INDEX(Data!$A$1:$A$818,_xlfn.AGGREGATE(15,6,((OFFSET(Data!$A$1,0,MATCH(N$6,Data!$1:$1,0)-1,1000,1)=IF(N$7="","Yes",N$7))*(Data!$D$1:'Data'!$D$818&lt;=IF($H$2="Marked",1,"")))/((OFFSET(Data!$A$1,0,MATCH(N$6,Data!$1:$1,0)-1,1000,1)=IF(N$7="","Yes",N$7))*(Data!$D$1:'Data'!$D$818&lt;=IF($H$2="Marked",1,"")))*ROW(Data!$C$1:$C$818),ROW(N30)-ROW(N$7)),1)),"")</f>
        <v>Bally Sports Midwest</v>
      </c>
      <c r="O30" s="38" t="str">
        <f ca="1">IF(P30="","",IF(INDEX(Data!$CA:$CA,MATCH(P30,Data!$A:$A,0),1)=0,"",INDEX(Data!$CA:$CA,MATCH(P30,Data!$A:$A,0),1)))</f>
        <v/>
      </c>
      <c r="P30" s="38" t="str" cm="1">
        <f t="array" aca="1" ref="P30" ca="1">IFERROR(_xlfn.SINGLE(INDEX(Data!$A$1:$A$818,_xlfn.AGGREGATE(15,6,((OFFSET(Data!$A$1,0,MATCH(P$6,Data!$1:$1,0)-1,1000,1)=IF(P$7="","Yes",P$7))*(Data!$D$1:'Data'!$D$818&lt;=IF($H$2="Marked",1,"")))/((OFFSET(Data!$A$1,0,MATCH(P$6,Data!$1:$1,0)-1,1000,1)=IF(P$7="","Yes",P$7))*(Data!$D$1:'Data'!$D$818&lt;=IF($H$2="Marked",1,"")))*ROW(Data!$C$1:$C$818),ROW(P30)-ROW(P$7)),1)),"")</f>
        <v>Bally Sports Kansas City</v>
      </c>
      <c r="Q30" s="38" t="str">
        <f ca="1">IF(R30="","",IF(INDEX(Data!$CA:$CA,MATCH(R30,Data!$A:$A,0),1)=0,"",INDEX(Data!$CA:$CA,MATCH(R30,Data!$A:$A,0),1)))</f>
        <v/>
      </c>
      <c r="R30" s="38" t="str" cm="1">
        <f t="array" aca="1" ref="R30" ca="1">IFERROR(_xlfn.SINGLE(INDEX(Data!$A$1:$A$818,_xlfn.AGGREGATE(15,6,((OFFSET(Data!$A$1,0,MATCH(R$6,Data!$1:$1,0)-1,1000,1)=IF(R$7="","Yes",R$7))*(Data!$D$1:'Data'!$D$818&lt;=IF($H$2="Marked",1,"")))/((OFFSET(Data!$A$1,0,MATCH(R$6,Data!$1:$1,0)-1,1000,1)=IF(R$7="","Yes",R$7))*(Data!$D$1:'Data'!$D$818&lt;=IF($H$2="Marked",1,"")))*ROW(Data!$C$1:$C$818),ROW(R30)-ROW(R$7)),1)),"")</f>
        <v>Comedy Central</v>
      </c>
      <c r="S30" s="38" t="str">
        <f ca="1">IF(T30="","",IF(INDEX(Data!$CA:$CA,MATCH(T30,Data!$A:$A,0),1)=0,"",INDEX(Data!$CA:$CA,MATCH(T30,Data!$A:$A,0),1)))</f>
        <v/>
      </c>
      <c r="T30" s="38" t="str" cm="1">
        <f t="array" aca="1" ref="T30" ca="1">IFERROR(_xlfn.SINGLE(INDEX(Data!$A$1:$A$818,_xlfn.AGGREGATE(15,6,((OFFSET(Data!$A$1,0,MATCH(T$6,Data!$1:$1,0)-1,1000,1)=IF(T$7="","Yes",T$7))*(Data!$D$1:'Data'!$D$818&lt;=IF($H$2="Marked",1,"")))/((OFFSET(Data!$A$1,0,MATCH(T$6,Data!$1:$1,0)-1,1000,1)=IF(T$7="","Yes",T$7))*(Data!$D$1:'Data'!$D$818&lt;=IF($H$2="Marked",1,"")))*ROW(Data!$C$1:$C$818),ROW(T30)-ROW(T$7)),1)),"")</f>
        <v>COZI</v>
      </c>
      <c r="U30" s="38" t="str">
        <f ca="1">IF(V30="","",IF(INDEX(Data!$CA:$CA,MATCH(V30,Data!$A:$A,0),1)=0,"",INDEX(Data!$CA:$CA,MATCH(V30,Data!$A:$A,0),1)))</f>
        <v/>
      </c>
      <c r="V30" s="38" t="str" cm="1">
        <f t="array" aca="1" ref="V30" ca="1">IFERROR(_xlfn.SINGLE(INDEX(Data!$A$1:$A$818,_xlfn.AGGREGATE(15,6,((OFFSET(Data!$A$1,0,MATCH(V$6,Data!$1:$1,0)-1,1000,1)=IF(V$7="","Yes",V$7))*(Data!$D$1:'Data'!$D$818&lt;=IF($H$2="Marked",1,"")))/((OFFSET(Data!$A$1,0,MATCH(V$6,Data!$1:$1,0)-1,1000,1)=IF(V$7="","Yes",V$7))*(Data!$D$1:'Data'!$D$818&lt;=IF($H$2="Marked",1,"")))*ROW(Data!$C$1:$C$818),ROW(V30)-ROW(V$7)),1)),"")</f>
        <v>Bounce</v>
      </c>
      <c r="W30" s="38" t="str">
        <f ca="1">IF(X30="","",IF(INDEX(Data!$CA:$CA,MATCH(X30,Data!$A:$A,0),1)=0,"",INDEX(Data!$CA:$CA,MATCH(X30,Data!$A:$A,0),1)))</f>
        <v/>
      </c>
      <c r="X30" s="38" t="str" cm="1">
        <f t="array" aca="1" ref="X30" ca="1">IFERROR(_xlfn.SINGLE(INDEX(Data!$A$1:$A$818,_xlfn.AGGREGATE(15,6,((OFFSET(Data!$A$1,0,MATCH(X$6,Data!$1:$1,0)-1,1000,1)=IF(X$7="","Yes",X$7))*(Data!$D$1:'Data'!$D$818&lt;=IF($H$2="Marked",1,"")))/((OFFSET(Data!$A$1,0,MATCH(X$6,Data!$1:$1,0)-1,1000,1)=IF(X$7="","Yes",X$7))*(Data!$D$1:'Data'!$D$818&lt;=IF($H$2="Marked",1,"")))*ROW(Data!$C$1:$C$818),ROW(X30)-ROW(X$7)),1)),"")</f>
        <v>France24 Espanol</v>
      </c>
      <c r="Y30" s="38" t="str">
        <f ca="1">IF(Z30="","",IF(INDEX(Data!$CA:$CA,MATCH(Z30,Data!$A:$A,0),1)=0,"",INDEX(Data!$CA:$CA,MATCH(Z30,Data!$A:$A,0),1)))</f>
        <v/>
      </c>
      <c r="Z30" s="38" t="str" cm="1">
        <f t="array" aca="1" ref="Z30" ca="1">IFERROR(_xlfn.SINGLE(INDEX(Data!$A$1:$A$818,_xlfn.AGGREGATE(15,6,((OFFSET(Data!$A$1,0,MATCH(Z$6,Data!$1:$1,0)-1,1000,1)=IF(Z$7="","Yes",Z$7))*(Data!$D$1:'Data'!$D$818&lt;=IF($H$2="Marked",1,"")))/((OFFSET(Data!$A$1,0,MATCH(Z$6,Data!$1:$1,0)-1,1000,1)=IF(Z$7="","Yes",Z$7))*(Data!$D$1:'Data'!$D$818&lt;=IF($H$2="Marked",1,"")))*ROW(Data!$C$1:$C$818),ROW(Z30)-ROW(Z$7)),1)),"")</f>
        <v>Heartland TV</v>
      </c>
      <c r="AA30" s="38" t="str">
        <f ca="1">IF(AB30="","",IF(INDEX(Data!$CA:$CA,MATCH(AB30,Data!$A:$A,0),1)=0,"",INDEX(Data!$CA:$CA,MATCH(AB30,Data!$A:$A,0),1)))</f>
        <v/>
      </c>
      <c r="AB30" s="38" t="str" cm="1">
        <f t="array" aca="1" ref="AB30" ca="1">IFERROR(_xlfn.SINGLE(INDEX(Data!$A$1:$A$818,_xlfn.AGGREGATE(15,6,((OFFSET(Data!$A$1,0,MATCH(AB$6,Data!$1:$1,0)-1,1000,1)=IF(AB$7="","Yes",AB$7))*(Data!$D$1:'Data'!$D$818&lt;=IF($H$2="Marked",1,"")))/((OFFSET(Data!$A$1,0,MATCH(AB$6,Data!$1:$1,0)-1,1000,1)=IF(AB$7="","Yes",AB$7))*(Data!$D$1:'Data'!$D$818&lt;=IF($H$2="Marked",1,"")))*ROW(Data!$C$1:$C$818),ROW(AB30)-ROW(AB$7)),1)),"")</f>
        <v>Big Ten Network</v>
      </c>
      <c r="AC30" s="38" t="str">
        <f ca="1">IF(AD30="","",IF(INDEX(Data!$CA:$CA,MATCH(AD30,Data!$A:$A,0),1)=0,"",INDEX(Data!$CA:$CA,MATCH(AD30,Data!$A:$A,0),1)))</f>
        <v/>
      </c>
      <c r="AD30" s="38" t="str" cm="1">
        <f t="array" aca="1" ref="AD30" ca="1">IFERROR(_xlfn.SINGLE(INDEX(Data!$A$1:$A$818,_xlfn.AGGREGATE(15,6,((OFFSET(Data!$A$1,0,MATCH(AD$6,Data!$1:$1,0)-1,1000,1)=IF(AD$7="","Yes",AD$7))*(Data!$D$1:'Data'!$D$818&lt;=IF($H$2="Marked",1,"")))/((OFFSET(Data!$A$1,0,MATCH(AD$6,Data!$1:$1,0)-1,1000,1)=IF(AD$7="","Yes",AD$7))*(Data!$D$1:'Data'!$D$818&lt;=IF($H$2="Marked",1,"")))*ROW(Data!$C$1:$C$818),ROW(AD30)-ROW(AD$7)),1)),"")</f>
        <v>Cheddar</v>
      </c>
      <c r="AE30" s="38" t="str">
        <f ca="1">IF(AF30="","",IF(INDEX(Data!$CA:$CA,MATCH(AF30,Data!$A:$A,0),1)=0,"",INDEX(Data!$CA:$CA,MATCH(AF30,Data!$A:$A,0),1)))</f>
        <v/>
      </c>
      <c r="AF30" s="38" t="str" cm="1">
        <f t="array" aca="1" ref="AF30" ca="1">IFERROR(_xlfn.SINGLE(INDEX(Data!$A$1:$A$818,_xlfn.AGGREGATE(15,6,((OFFSET(Data!$A$1,0,MATCH(AF$6,Data!$1:$1,0)-1,1000,1)=IF(AF$7="","Yes",AF$7))*(Data!$D$1:'Data'!$D$818&lt;=IF($H$2="Marked",1,"")))/((OFFSET(Data!$A$1,0,MATCH(AF$6,Data!$1:$1,0)-1,1000,1)=IF(AF$7="","Yes",AF$7))*(Data!$D$1:'Data'!$D$818&lt;=IF($H$2="Marked",1,"")))*ROW(Data!$C$1:$C$818),ROW(AF30)-ROW(AF$7)),1)),"")</f>
        <v>De Pelicula Plus</v>
      </c>
      <c r="AG30" s="38" t="str">
        <f ca="1">IF(AH30="","",IF(INDEX(Data!$CA:$CA,MATCH(AH30,Data!$A:$A,0),1)=0,"",INDEX(Data!$CA:$CA,MATCH(AH30,Data!$A:$A,0),1)))</f>
        <v/>
      </c>
      <c r="AH30" s="38" t="str" cm="1">
        <f t="array" aca="1" ref="AH30" ca="1">IFERROR(_xlfn.SINGLE(INDEX(Data!$A$1:$A$818,_xlfn.AGGREGATE(15,6,((OFFSET(Data!$A$1,0,MATCH(AH$6,Data!$1:$1,0)-1,1000,1)=IF(AH$7="","Yes",AH$7))*(Data!$D$1:'Data'!$D$818&lt;=IF($H$2="Marked",1,"")))/((OFFSET(Data!$A$1,0,MATCH(AH$6,Data!$1:$1,0)-1,1000,1)=IF(AH$7="","Yes",AH$7))*(Data!$D$1:'Data'!$D$818&lt;=IF($H$2="Marked",1,"")))*ROW(Data!$C$1:$C$818),ROW(AH30)-ROW(AH$7)),1)),"")</f>
        <v>Fox Deportes</v>
      </c>
      <c r="AI30" s="38" t="str">
        <f ca="1">IF(AJ30="","",IF(INDEX(Data!$CA:$CA,MATCH(AJ30,Data!$A:$A,0),1)=0,"",INDEX(Data!$CA:$CA,MATCH(AJ30,Data!$A:$A,0),1)))</f>
        <v/>
      </c>
      <c r="AJ30" s="38" t="str" cm="1">
        <f t="array" aca="1" ref="AJ30" ca="1">IFERROR(_xlfn.SINGLE(INDEX(Data!$A$1:$A$818,_xlfn.AGGREGATE(15,6,((OFFSET(Data!$A$1,0,MATCH(AJ$6,Data!$1:$1,0)-1,1000,1)=IF(AJ$7="","Yes",AJ$7))*(Data!$D$1:'Data'!$D$818&lt;=IF($H$2="Marked",1,"")))/((OFFSET(Data!$A$1,0,MATCH(AJ$6,Data!$1:$1,0)-1,1000,1)=IF(AJ$7="","Yes",AJ$7))*(Data!$D$1:'Data'!$D$818&lt;=IF($H$2="Marked",1,"")))*ROW(Data!$C$1:$C$818),ROW(AJ30)-ROW(AJ$7)),1)),"")</f>
        <v>Cine Sony</v>
      </c>
      <c r="AK30" s="38" t="str">
        <f ca="1">IF(AL30="","",IF(INDEX(Data!$CA:$CA,MATCH(AL30,Data!$A:$A,0),1)=0,"",INDEX(Data!$CA:$CA,MATCH(AL30,Data!$A:$A,0),1)))</f>
        <v/>
      </c>
      <c r="AL30" s="38" t="str" cm="1">
        <f t="array" aca="1" ref="AL30" ca="1">IFERROR(_xlfn.SINGLE(INDEX(Data!$A$1:$A$818,_xlfn.AGGREGATE(15,6,((OFFSET(Data!$A$1,0,MATCH(AL$6,Data!$1:$1,0)-1,1000,1)=IF(AL$7="","Yes",AL$7))*(Data!$D$1:'Data'!$D$818&lt;=IF($H$2="Marked",1,"")))/((OFFSET(Data!$A$1,0,MATCH(AL$6,Data!$1:$1,0)-1,1000,1)=IF(AL$7="","Yes",AL$7))*(Data!$D$1:'Data'!$D$818&lt;=IF($H$2="Marked",1,"")))*ROW(Data!$C$1:$C$818),ROW(AL30)-ROW(AL$7)),1)),"")</f>
        <v/>
      </c>
      <c r="AM30" s="38" t="str">
        <f ca="1">IF(AN30="","",IF(INDEX(Data!$CA:$CA,MATCH(AN30,Data!$A:$A,0),1)=0,"",INDEX(Data!$CA:$CA,MATCH(AN30,Data!$A:$A,0),1)))</f>
        <v/>
      </c>
      <c r="AN30" s="38" t="str" cm="1">
        <f t="array" aca="1" ref="AN30" ca="1">IFERROR(_xlfn.SINGLE(INDEX(Data!$A$1:$A$818,_xlfn.AGGREGATE(15,6,((OFFSET(Data!$A$1,0,MATCH(AN$6,Data!$1:$1,0)-1,1000,1)=IF(AN$7="","Yes",AN$7))*(Data!$D$1:'Data'!$D$818&lt;=IF($H$2="Marked",1,"")))/((OFFSET(Data!$A$1,0,MATCH(AN$6,Data!$1:$1,0)-1,1000,1)=IF(AN$7="","Yes",AN$7))*(Data!$D$1:'Data'!$D$818&lt;=IF($H$2="Marked",1,"")))*ROW(Data!$C$1:$C$818),ROW(AN30)-ROW(AN$7)),1)),"")</f>
        <v/>
      </c>
      <c r="AO30" s="38" t="str">
        <f ca="1">IF(AP30="","",IF(INDEX(Data!$CA:$CA,MATCH(AP30,Data!$A:$A,0),1)=0,"",INDEX(Data!$CA:$CA,MATCH(AP30,Data!$A:$A,0),1)))</f>
        <v/>
      </c>
      <c r="AP30" s="38" t="str" cm="1">
        <f t="array" aca="1" ref="AP30" ca="1">IFERROR(_xlfn.SINGLE(INDEX(Data!$A$1:$A$818,_xlfn.AGGREGATE(15,6,((OFFSET(Data!$A$1,0,MATCH(AP$6,Data!$1:$1,0)-1,1000,1)=IF(AP$7="","Yes",AP$7))*(Data!$D$1:'Data'!$D$818&lt;=IF($H$2="Marked",1,"")))/((OFFSET(Data!$A$1,0,MATCH(AP$6,Data!$1:$1,0)-1,1000,1)=IF(AP$7="","Yes",AP$7))*(Data!$D$1:'Data'!$D$818&lt;=IF($H$2="Marked",1,"")))*ROW(Data!$C$1:$C$818),ROW(AP30)-ROW(AP$7)),1)),"")</f>
        <v/>
      </c>
      <c r="AQ30" s="38" t="str">
        <f ca="1">IF(AR30="","",IF(INDEX(Data!$CA:$CA,MATCH(AR30,Data!$A:$A,0),1)=0,"",INDEX(Data!$CA:$CA,MATCH(AR30,Data!$A:$A,0),1)))</f>
        <v/>
      </c>
      <c r="AR30" s="38" t="str" cm="1">
        <f t="array" aca="1" ref="AR30" ca="1">IFERROR(_xlfn.SINGLE(INDEX(Data!$A$1:$A$818,_xlfn.AGGREGATE(15,6,((OFFSET(Data!$A$1,0,MATCH(AR$6,Data!$1:$1,0)-1,1000,1)=IF(AR$7="","Yes",AR$7))*(Data!$D$1:'Data'!$D$818&lt;=IF($H$2="Marked",1,"")))/((OFFSET(Data!$A$1,0,MATCH(AR$6,Data!$1:$1,0)-1,1000,1)=IF(AR$7="","Yes",AR$7))*(Data!$D$1:'Data'!$D$818&lt;=IF($H$2="Marked",1,"")))*ROW(Data!$C$1:$C$818),ROW(AR30)-ROW(AR$7)),1)),"")</f>
        <v/>
      </c>
      <c r="AS30" s="38" t="str">
        <f ca="1">IF(AT30="","",IF(INDEX(Data!$CA:$CA,MATCH(AT30,Data!$A:$A,0),1)=0,"",INDEX(Data!$CA:$CA,MATCH(AT30,Data!$A:$A,0),1)))</f>
        <v/>
      </c>
      <c r="AT30" s="38" t="str" cm="1">
        <f t="array" aca="1" ref="AT30" ca="1">IFERROR(_xlfn.SINGLE(INDEX(Data!$A$1:$A$818,_xlfn.AGGREGATE(15,6,((OFFSET(Data!$A$1,0,MATCH(AT$6,Data!$1:$1,0)-1,1000,1)=IF(AT$7="","Yes",AT$7))*(Data!$D$1:'Data'!$D$818&lt;=IF($H$2="Marked",1,"")))/((OFFSET(Data!$A$1,0,MATCH(AT$6,Data!$1:$1,0)-1,1000,1)=IF(AT$7="","Yes",AT$7))*(Data!$D$1:'Data'!$D$818&lt;=IF($H$2="Marked",1,"")))*ROW(Data!$C$1:$C$818),ROW(AT30)-ROW(AT$7)),1)),"")</f>
        <v>Food Network</v>
      </c>
    </row>
    <row r="31" spans="1:46" ht="24" x14ac:dyDescent="0.35">
      <c r="A31" s="38" t="str">
        <f ca="1">IF(B31="","",IF(INDEX(Data!$CA:$CA,MATCH(B31,Data!$A:$A,0),1)=0,"",INDEX(Data!$CA:$CA,MATCH(B31,Data!$A:$A,0),1)))</f>
        <v/>
      </c>
      <c r="B31" s="38" t="str" cm="1">
        <f t="array" aca="1" ref="B31" ca="1">IFERROR(_xlfn.SINGLE(INDEX(Data!$A$1:$A$818,_xlfn.AGGREGATE(15,6,((OFFSET(Data!$A$1,0,MATCH(B$6,Data!$1:$1,0)-1,1000,1)=IF(B$7="","Yes",B$7))*(Data!$D$1:'Data'!$D$818&lt;=IF($H$2="Marked",1,"")))/((OFFSET(Data!$A$1,0,MATCH(B$6,Data!$1:$1,0)-1,1000,1)=IF(B$7="","Yes",B$7))*(Data!$D$1:'Data'!$D$818&lt;=IF($H$2="Marked",1,"")))*ROW(Data!$C$1:$C$818),ROW(B31)-ROW(B$7)),1)),"")</f>
        <v>Discovery Channel</v>
      </c>
      <c r="C31" s="38" t="str">
        <f ca="1">IF(D31="","",IF(INDEX(Data!$CA:$CA,MATCH(D31,Data!$A:$A,0),1)=0,"",INDEX(Data!$CA:$CA,MATCH(D31,Data!$A:$A,0),1)))</f>
        <v/>
      </c>
      <c r="D31" s="38" t="str" cm="1">
        <f t="array" aca="1" ref="D31" ca="1">IFERROR(_xlfn.SINGLE(INDEX(Data!$A$1:$A$818,_xlfn.AGGREGATE(15,6,((OFFSET(Data!$A$1,0,MATCH(D$6,Data!$1:$1,0)-1,1000,1)=IF(D$7="","Yes",D$7))*(Data!$D$1:'Data'!$D$818&lt;=IF($H$2="Marked",1,"")))/((OFFSET(Data!$A$1,0,MATCH(D$6,Data!$1:$1,0)-1,1000,1)=IF(D$7="","Yes",D$7))*(Data!$D$1:'Data'!$D$818&lt;=IF($H$2="Marked",1,"")))*ROW(Data!$C$1:$C$818),ROW(D31)-ROW(D$7)),1)),"")</f>
        <v>Lifetime</v>
      </c>
      <c r="E31" s="38" t="str">
        <f ca="1">IF(F31="","",IF(INDEX(Data!$CA:$CA,MATCH(F31,Data!$A:$A,0),1)=0,"",INDEX(Data!$CA:$CA,MATCH(F31,Data!$A:$A,0),1)))</f>
        <v/>
      </c>
      <c r="F31" s="38" t="str" cm="1">
        <f t="array" aca="1" ref="F31" ca="1">IFERROR(_xlfn.SINGLE(INDEX(Data!$A$1:$A$818,_xlfn.AGGREGATE(15,6,((OFFSET(Data!$A$1,0,MATCH(F$6,Data!$1:$1,0)-1,1000,1)=IF(F$7="","Yes",F$7))*(Data!$D$1:'Data'!$D$818&lt;=IF($H$2="Marked",1,"")))/((OFFSET(Data!$A$1,0,MATCH(F$6,Data!$1:$1,0)-1,1000,1)=IF(F$7="","Yes",F$7))*(Data!$D$1:'Data'!$D$818&lt;=IF($H$2="Marked",1,"")))*ROW(Data!$C$1:$C$818),ROW(F31)-ROW(F$7)),1)),"")</f>
        <v>HLN</v>
      </c>
      <c r="G31" s="38" t="str">
        <f ca="1">IF(H31="","",IF(INDEX(Data!$CA:$CA,MATCH(H31,Data!$A:$A,0),1)=0,"",INDEX(Data!$CA:$CA,MATCH(H31,Data!$A:$A,0),1)))</f>
        <v/>
      </c>
      <c r="H31" s="38" t="str" cm="1">
        <f t="array" aca="1" ref="H31" ca="1">IFERROR(_xlfn.SINGLE(INDEX(Data!$A$1:$A$818,_xlfn.AGGREGATE(15,6,((OFFSET(Data!$A$1,0,MATCH(H$6,Data!$1:$1,0)-1,1000,1)=IF(H$7="","Yes",H$7))*(Data!$D$1:'Data'!$D$818&lt;=IF($H$2="Marked",1,"")))/((OFFSET(Data!$A$1,0,MATCH(H$6,Data!$1:$1,0)-1,1000,1)=IF(H$7="","Yes",H$7))*(Data!$D$1:'Data'!$D$818&lt;=IF($H$2="Marked",1,"")))*ROW(Data!$C$1:$C$818),ROW(H31)-ROW(H$7)),1)),"")</f>
        <v>Freeform</v>
      </c>
      <c r="I31" s="38" t="str">
        <f ca="1">IF(J31="","",IF(INDEX(Data!$CA:$CA,MATCH(J31,Data!$A:$A,0),1)=0,"",INDEX(Data!$CA:$CA,MATCH(J31,Data!$A:$A,0),1)))</f>
        <v/>
      </c>
      <c r="J31" s="38" t="str" cm="1">
        <f t="array" aca="1" ref="J31" ca="1">IFERROR(_xlfn.SINGLE(INDEX(Data!$A$1:$A$818,_xlfn.AGGREGATE(15,6,((OFFSET(Data!$A$1,0,MATCH(J$6,Data!$1:$1,0)-1,1000,1)=IF(J$7="","Yes",J$7))*(Data!$D$1:'Data'!$D$818&lt;=IF($H$2="Marked",1,"")))/((OFFSET(Data!$A$1,0,MATCH(J$6,Data!$1:$1,0)-1,1000,1)=IF(J$7="","Yes",J$7))*(Data!$D$1:'Data'!$D$818&lt;=IF($H$2="Marked",1,"")))*ROW(Data!$C$1:$C$818),ROW(J31)-ROW(J$7)),1)),"")</f>
        <v>C-SPAN2</v>
      </c>
      <c r="K31" s="38" t="str">
        <f ca="1">IF(L31="","",IF(INDEX(Data!$CA:$CA,MATCH(L31,Data!$A:$A,0),1)=0,"",INDEX(Data!$CA:$CA,MATCH(L31,Data!$A:$A,0),1)))</f>
        <v/>
      </c>
      <c r="L31" s="38" t="str" cm="1">
        <f t="array" aca="1" ref="L31" ca="1">IFERROR(_xlfn.SINGLE(INDEX(Data!$A$1:$A$818,_xlfn.AGGREGATE(15,6,((OFFSET(Data!$A$1,0,MATCH(L$6,Data!$1:$1,0)-1,1000,1)=IF(L$7="","Yes",L$7))*(Data!$D$1:'Data'!$D$818&lt;=IF($H$2="Marked",1,"")))/((OFFSET(Data!$A$1,0,MATCH(L$6,Data!$1:$1,0)-1,1000,1)=IF(L$7="","Yes",L$7))*(Data!$D$1:'Data'!$D$818&lt;=IF($H$2="Marked",1,"")))*ROW(Data!$C$1:$C$818),ROW(L31)-ROW(L$7)),1)),"")</f>
        <v>Bally Sports Ohio</v>
      </c>
      <c r="M31" s="38" t="str">
        <f ca="1">IF(N31="","",IF(INDEX(Data!$CA:$CA,MATCH(N31,Data!$A:$A,0),1)=0,"",INDEX(Data!$CA:$CA,MATCH(N31,Data!$A:$A,0),1)))</f>
        <v/>
      </c>
      <c r="N31" s="38" t="str" cm="1">
        <f t="array" aca="1" ref="N31" ca="1">IFERROR(_xlfn.SINGLE(INDEX(Data!$A$1:$A$818,_xlfn.AGGREGATE(15,6,((OFFSET(Data!$A$1,0,MATCH(N$6,Data!$1:$1,0)-1,1000,1)=IF(N$7="","Yes",N$7))*(Data!$D$1:'Data'!$D$818&lt;=IF($H$2="Marked",1,"")))/((OFFSET(Data!$A$1,0,MATCH(N$6,Data!$1:$1,0)-1,1000,1)=IF(N$7="","Yes",N$7))*(Data!$D$1:'Data'!$D$818&lt;=IF($H$2="Marked",1,"")))*ROW(Data!$C$1:$C$818),ROW(N31)-ROW(N$7)),1)),"")</f>
        <v>Bally Sports New Orleans</v>
      </c>
      <c r="O31" s="38" t="str">
        <f ca="1">IF(P31="","",IF(INDEX(Data!$CA:$CA,MATCH(P31,Data!$A:$A,0),1)=0,"",INDEX(Data!$CA:$CA,MATCH(P31,Data!$A:$A,0),1)))</f>
        <v/>
      </c>
      <c r="P31" s="38" t="str" cm="1">
        <f t="array" aca="1" ref="P31" ca="1">IFERROR(_xlfn.SINGLE(INDEX(Data!$A$1:$A$818,_xlfn.AGGREGATE(15,6,((OFFSET(Data!$A$1,0,MATCH(P$6,Data!$1:$1,0)-1,1000,1)=IF(P$7="","Yes",P$7))*(Data!$D$1:'Data'!$D$818&lt;=IF($H$2="Marked",1,"")))/((OFFSET(Data!$A$1,0,MATCH(P$6,Data!$1:$1,0)-1,1000,1)=IF(P$7="","Yes",P$7))*(Data!$D$1:'Data'!$D$818&lt;=IF($H$2="Marked",1,"")))*ROW(Data!$C$1:$C$818),ROW(P31)-ROW(P$7)),1)),"")</f>
        <v>Bally Sports Midwest</v>
      </c>
      <c r="Q31" s="38" t="str">
        <f ca="1">IF(R31="","",IF(INDEX(Data!$CA:$CA,MATCH(R31,Data!$A:$A,0),1)=0,"",INDEX(Data!$CA:$CA,MATCH(R31,Data!$A:$A,0),1)))</f>
        <v/>
      </c>
      <c r="R31" s="38" t="str" cm="1">
        <f t="array" aca="1" ref="R31" ca="1">IFERROR(_xlfn.SINGLE(INDEX(Data!$A$1:$A$818,_xlfn.AGGREGATE(15,6,((OFFSET(Data!$A$1,0,MATCH(R$6,Data!$1:$1,0)-1,1000,1)=IF(R$7="","Yes",R$7))*(Data!$D$1:'Data'!$D$818&lt;=IF($H$2="Marked",1,"")))/((OFFSET(Data!$A$1,0,MATCH(R$6,Data!$1:$1,0)-1,1000,1)=IF(R$7="","Yes",R$7))*(Data!$D$1:'Data'!$D$818&lt;=IF($H$2="Marked",1,"")))*ROW(Data!$C$1:$C$818),ROW(R31)-ROW(R$7)),1)),"")</f>
        <v>Comedy TV</v>
      </c>
      <c r="S31" s="38" t="str">
        <f ca="1">IF(T31="","",IF(INDEX(Data!$CA:$CA,MATCH(T31,Data!$A:$A,0),1)=0,"",INDEX(Data!$CA:$CA,MATCH(T31,Data!$A:$A,0),1)))</f>
        <v/>
      </c>
      <c r="T31" s="38" t="str" cm="1">
        <f t="array" aca="1" ref="T31" ca="1">IFERROR(_xlfn.SINGLE(INDEX(Data!$A$1:$A$818,_xlfn.AGGREGATE(15,6,((OFFSET(Data!$A$1,0,MATCH(T$6,Data!$1:$1,0)-1,1000,1)=IF(T$7="","Yes",T$7))*(Data!$D$1:'Data'!$D$818&lt;=IF($H$2="Marked",1,"")))/((OFFSET(Data!$A$1,0,MATCH(T$6,Data!$1:$1,0)-1,1000,1)=IF(T$7="","Yes",T$7))*(Data!$D$1:'Data'!$D$818&lt;=IF($H$2="Marked",1,"")))*ROW(Data!$C$1:$C$818),ROW(T31)-ROW(T$7)),1)),"")</f>
        <v>CW</v>
      </c>
      <c r="U31" s="38">
        <f ca="1">IF(V31="","",IF(INDEX(Data!$CA:$CA,MATCH(V31,Data!$A:$A,0),1)=0,"",INDEX(Data!$CA:$CA,MATCH(V31,Data!$A:$A,0),1)))</f>
        <v>1</v>
      </c>
      <c r="V31" s="38" t="str" cm="1">
        <f t="array" aca="1" ref="V31" ca="1">IFERROR(_xlfn.SINGLE(INDEX(Data!$A$1:$A$818,_xlfn.AGGREGATE(15,6,((OFFSET(Data!$A$1,0,MATCH(V$6,Data!$1:$1,0)-1,1000,1)=IF(V$7="","Yes",V$7))*(Data!$D$1:'Data'!$D$818&lt;=IF($H$2="Marked",1,"")))/((OFFSET(Data!$A$1,0,MATCH(V$6,Data!$1:$1,0)-1,1000,1)=IF(V$7="","Yes",V$7))*(Data!$D$1:'Data'!$D$818&lt;=IF($H$2="Marked",1,"")))*ROW(Data!$C$1:$C$818),ROW(V31)-ROW(V$7)),1)),"")</f>
        <v>Bravo</v>
      </c>
      <c r="W31" s="38" t="str">
        <f ca="1">IF(X31="","",IF(INDEX(Data!$CA:$CA,MATCH(X31,Data!$A:$A,0),1)=0,"",INDEX(Data!$CA:$CA,MATCH(X31,Data!$A:$A,0),1)))</f>
        <v/>
      </c>
      <c r="X31" s="38" t="str" cm="1">
        <f t="array" aca="1" ref="X31" ca="1">IFERROR(_xlfn.SINGLE(INDEX(Data!$A$1:$A$818,_xlfn.AGGREGATE(15,6,((OFFSET(Data!$A$1,0,MATCH(X$6,Data!$1:$1,0)-1,1000,1)=IF(X$7="","Yes",X$7))*(Data!$D$1:'Data'!$D$818&lt;=IF($H$2="Marked",1,"")))/((OFFSET(Data!$A$1,0,MATCH(X$6,Data!$1:$1,0)-1,1000,1)=IF(X$7="","Yes",X$7))*(Data!$D$1:'Data'!$D$818&lt;=IF($H$2="Marked",1,"")))*ROW(Data!$C$1:$C$818),ROW(X31)-ROW(X$7)),1)),"")</f>
        <v>Fun Roads TV</v>
      </c>
      <c r="Y31" s="38" t="str">
        <f ca="1">IF(Z31="","",IF(INDEX(Data!$CA:$CA,MATCH(Z31,Data!$A:$A,0),1)=0,"",INDEX(Data!$CA:$CA,MATCH(Z31,Data!$A:$A,0),1)))</f>
        <v/>
      </c>
      <c r="Z31" s="38" t="str" cm="1">
        <f t="array" aca="1" ref="Z31" ca="1">IFERROR(_xlfn.SINGLE(INDEX(Data!$A$1:$A$818,_xlfn.AGGREGATE(15,6,((OFFSET(Data!$A$1,0,MATCH(Z$6,Data!$1:$1,0)-1,1000,1)=IF(Z$7="","Yes",Z$7))*(Data!$D$1:'Data'!$D$818&lt;=IF($H$2="Marked",1,"")))/((OFFSET(Data!$A$1,0,MATCH(Z$6,Data!$1:$1,0)-1,1000,1)=IF(Z$7="","Yes",Z$7))*(Data!$D$1:'Data'!$D$818&lt;=IF($H$2="Marked",1,"")))*ROW(Data!$C$1:$C$818),ROW(Z31)-ROW(Z$7)),1)),"")</f>
        <v>Heroes &amp; Icons</v>
      </c>
      <c r="AA31" s="38" t="str">
        <f ca="1">IF(AB31="","",IF(INDEX(Data!$CA:$CA,MATCH(AB31,Data!$A:$A,0),1)=0,"",INDEX(Data!$CA:$CA,MATCH(AB31,Data!$A:$A,0),1)))</f>
        <v/>
      </c>
      <c r="AB31" s="38" t="str" cm="1">
        <f t="array" aca="1" ref="AB31" ca="1">IFERROR(_xlfn.SINGLE(INDEX(Data!$A$1:$A$818,_xlfn.AGGREGATE(15,6,((OFFSET(Data!$A$1,0,MATCH(AB$6,Data!$1:$1,0)-1,1000,1)=IF(AB$7="","Yes",AB$7))*(Data!$D$1:'Data'!$D$818&lt;=IF($H$2="Marked",1,"")))/((OFFSET(Data!$A$1,0,MATCH(AB$6,Data!$1:$1,0)-1,1000,1)=IF(AB$7="","Yes",AB$7))*(Data!$D$1:'Data'!$D$818&lt;=IF($H$2="Marked",1,"")))*ROW(Data!$C$1:$C$818),ROW(AB31)-ROW(AB$7)),1)),"")</f>
        <v>Bloomberg Quicktake</v>
      </c>
      <c r="AC31" s="38" t="str">
        <f ca="1">IF(AD31="","",IF(INDEX(Data!$CA:$CA,MATCH(AD31,Data!$A:$A,0),1)=0,"",INDEX(Data!$CA:$CA,MATCH(AD31,Data!$A:$A,0),1)))</f>
        <v/>
      </c>
      <c r="AD31" s="38" t="str" cm="1">
        <f t="array" aca="1" ref="AD31" ca="1">IFERROR(_xlfn.SINGLE(INDEX(Data!$A$1:$A$818,_xlfn.AGGREGATE(15,6,((OFFSET(Data!$A$1,0,MATCH(AD$6,Data!$1:$1,0)-1,1000,1)=IF(AD$7="","Yes",AD$7))*(Data!$D$1:'Data'!$D$818&lt;=IF($H$2="Marked",1,"")))/((OFFSET(Data!$A$1,0,MATCH(AD$6,Data!$1:$1,0)-1,1000,1)=IF(AD$7="","Yes",AD$7))*(Data!$D$1:'Data'!$D$818&lt;=IF($H$2="Marked",1,"")))*ROW(Data!$C$1:$C$818),ROW(AD31)-ROW(AD$7)),1)),"")</f>
        <v>Choppertown</v>
      </c>
      <c r="AE31" s="38" t="str">
        <f ca="1">IF(AF31="","",IF(INDEX(Data!$CA:$CA,MATCH(AF31,Data!$A:$A,0),1)=0,"",INDEX(Data!$CA:$CA,MATCH(AF31,Data!$A:$A,0),1)))</f>
        <v/>
      </c>
      <c r="AF31" s="38" t="str" cm="1">
        <f t="array" aca="1" ref="AF31" ca="1">IFERROR(_xlfn.SINGLE(INDEX(Data!$A$1:$A$818,_xlfn.AGGREGATE(15,6,((OFFSET(Data!$A$1,0,MATCH(AF$6,Data!$1:$1,0)-1,1000,1)=IF(AF$7="","Yes",AF$7))*(Data!$D$1:'Data'!$D$818&lt;=IF($H$2="Marked",1,"")))/((OFFSET(Data!$A$1,0,MATCH(AF$6,Data!$1:$1,0)-1,1000,1)=IF(AF$7="","Yes",AF$7))*(Data!$D$1:'Data'!$D$818&lt;=IF($H$2="Marked",1,"")))*ROW(Data!$C$1:$C$818),ROW(AF31)-ROW(AF$7)),1)),"")</f>
        <v>Destination America</v>
      </c>
      <c r="AG31" s="38" t="str">
        <f ca="1">IF(AH31="","",IF(INDEX(Data!$CA:$CA,MATCH(AH31,Data!$A:$A,0),1)=0,"",INDEX(Data!$CA:$CA,MATCH(AH31,Data!$A:$A,0),1)))</f>
        <v/>
      </c>
      <c r="AH31" s="38" t="str" cm="1">
        <f t="array" aca="1" ref="AH31" ca="1">IFERROR(_xlfn.SINGLE(INDEX(Data!$A$1:$A$818,_xlfn.AGGREGATE(15,6,((OFFSET(Data!$A$1,0,MATCH(AH$6,Data!$1:$1,0)-1,1000,1)=IF(AH$7="","Yes",AH$7))*(Data!$D$1:'Data'!$D$818&lt;=IF($H$2="Marked",1,"")))/((OFFSET(Data!$A$1,0,MATCH(AH$6,Data!$1:$1,0)-1,1000,1)=IF(AH$7="","Yes",AH$7))*(Data!$D$1:'Data'!$D$818&lt;=IF($H$2="Marked",1,"")))*ROW(Data!$C$1:$C$818),ROW(AH31)-ROW(AH$7)),1)),"")</f>
        <v>Galavision</v>
      </c>
      <c r="AI31" s="38" t="str">
        <f ca="1">IF(AJ31="","",IF(INDEX(Data!$CA:$CA,MATCH(AJ31,Data!$A:$A,0),1)=0,"",INDEX(Data!$CA:$CA,MATCH(AJ31,Data!$A:$A,0),1)))</f>
        <v/>
      </c>
      <c r="AJ31" s="38" t="str" cm="1">
        <f t="array" aca="1" ref="AJ31" ca="1">IFERROR(_xlfn.SINGLE(INDEX(Data!$A$1:$A$818,_xlfn.AGGREGATE(15,6,((OFFSET(Data!$A$1,0,MATCH(AJ$6,Data!$1:$1,0)-1,1000,1)=IF(AJ$7="","Yes",AJ$7))*(Data!$D$1:'Data'!$D$818&lt;=IF($H$2="Marked",1,"")))/((OFFSET(Data!$A$1,0,MATCH(AJ$6,Data!$1:$1,0)-1,1000,1)=IF(AJ$7="","Yes",AJ$7))*(Data!$D$1:'Data'!$D$818&lt;=IF($H$2="Marked",1,"")))*ROW(Data!$C$1:$C$818),ROW(AJ31)-ROW(AJ$7)),1)),"")</f>
        <v>Cinelatino</v>
      </c>
      <c r="AK31" s="38" t="str">
        <f ca="1">IF(AL31="","",IF(INDEX(Data!$CA:$CA,MATCH(AL31,Data!$A:$A,0),1)=0,"",INDEX(Data!$CA:$CA,MATCH(AL31,Data!$A:$A,0),1)))</f>
        <v/>
      </c>
      <c r="AL31" s="38" t="str" cm="1">
        <f t="array" aca="1" ref="AL31" ca="1">IFERROR(_xlfn.SINGLE(INDEX(Data!$A$1:$A$818,_xlfn.AGGREGATE(15,6,((OFFSET(Data!$A$1,0,MATCH(AL$6,Data!$1:$1,0)-1,1000,1)=IF(AL$7="","Yes",AL$7))*(Data!$D$1:'Data'!$D$818&lt;=IF($H$2="Marked",1,"")))/((OFFSET(Data!$A$1,0,MATCH(AL$6,Data!$1:$1,0)-1,1000,1)=IF(AL$7="","Yes",AL$7))*(Data!$D$1:'Data'!$D$818&lt;=IF($H$2="Marked",1,"")))*ROW(Data!$C$1:$C$818),ROW(AL31)-ROW(AL$7)),1)),"")</f>
        <v/>
      </c>
      <c r="AM31" s="38" t="str">
        <f ca="1">IF(AN31="","",IF(INDEX(Data!$CA:$CA,MATCH(AN31,Data!$A:$A,0),1)=0,"",INDEX(Data!$CA:$CA,MATCH(AN31,Data!$A:$A,0),1)))</f>
        <v/>
      </c>
      <c r="AN31" s="38" t="str" cm="1">
        <f t="array" aca="1" ref="AN31" ca="1">IFERROR(_xlfn.SINGLE(INDEX(Data!$A$1:$A$818,_xlfn.AGGREGATE(15,6,((OFFSET(Data!$A$1,0,MATCH(AN$6,Data!$1:$1,0)-1,1000,1)=IF(AN$7="","Yes",AN$7))*(Data!$D$1:'Data'!$D$818&lt;=IF($H$2="Marked",1,"")))/((OFFSET(Data!$A$1,0,MATCH(AN$6,Data!$1:$1,0)-1,1000,1)=IF(AN$7="","Yes",AN$7))*(Data!$D$1:'Data'!$D$818&lt;=IF($H$2="Marked",1,"")))*ROW(Data!$C$1:$C$818),ROW(AN31)-ROW(AN$7)),1)),"")</f>
        <v/>
      </c>
      <c r="AO31" s="38" t="str">
        <f ca="1">IF(AP31="","",IF(INDEX(Data!$CA:$CA,MATCH(AP31,Data!$A:$A,0),1)=0,"",INDEX(Data!$CA:$CA,MATCH(AP31,Data!$A:$A,0),1)))</f>
        <v/>
      </c>
      <c r="AP31" s="38" t="str" cm="1">
        <f t="array" aca="1" ref="AP31" ca="1">IFERROR(_xlfn.SINGLE(INDEX(Data!$A$1:$A$818,_xlfn.AGGREGATE(15,6,((OFFSET(Data!$A$1,0,MATCH(AP$6,Data!$1:$1,0)-1,1000,1)=IF(AP$7="","Yes",AP$7))*(Data!$D$1:'Data'!$D$818&lt;=IF($H$2="Marked",1,"")))/((OFFSET(Data!$A$1,0,MATCH(AP$6,Data!$1:$1,0)-1,1000,1)=IF(AP$7="","Yes",AP$7))*(Data!$D$1:'Data'!$D$818&lt;=IF($H$2="Marked",1,"")))*ROW(Data!$C$1:$C$818),ROW(AP31)-ROW(AP$7)),1)),"")</f>
        <v/>
      </c>
      <c r="AQ31" s="38" t="str">
        <f ca="1">IF(AR31="","",IF(INDEX(Data!$CA:$CA,MATCH(AR31,Data!$A:$A,0),1)=0,"",INDEX(Data!$CA:$CA,MATCH(AR31,Data!$A:$A,0),1)))</f>
        <v/>
      </c>
      <c r="AR31" s="38" t="str" cm="1">
        <f t="array" aca="1" ref="AR31" ca="1">IFERROR(_xlfn.SINGLE(INDEX(Data!$A$1:$A$818,_xlfn.AGGREGATE(15,6,((OFFSET(Data!$A$1,0,MATCH(AR$6,Data!$1:$1,0)-1,1000,1)=IF(AR$7="","Yes",AR$7))*(Data!$D$1:'Data'!$D$818&lt;=IF($H$2="Marked",1,"")))/((OFFSET(Data!$A$1,0,MATCH(AR$6,Data!$1:$1,0)-1,1000,1)=IF(AR$7="","Yes",AR$7))*(Data!$D$1:'Data'!$D$818&lt;=IF($H$2="Marked",1,"")))*ROW(Data!$C$1:$C$818),ROW(AR31)-ROW(AR$7)),1)),"")</f>
        <v/>
      </c>
      <c r="AS31" s="38" t="str">
        <f ca="1">IF(AT31="","",IF(INDEX(Data!$CA:$CA,MATCH(AT31,Data!$A:$A,0),1)=0,"",INDEX(Data!$CA:$CA,MATCH(AT31,Data!$A:$A,0),1)))</f>
        <v/>
      </c>
      <c r="AT31" s="38" t="str" cm="1">
        <f t="array" aca="1" ref="AT31" ca="1">IFERROR(_xlfn.SINGLE(INDEX(Data!$A$1:$A$818,_xlfn.AGGREGATE(15,6,((OFFSET(Data!$A$1,0,MATCH(AT$6,Data!$1:$1,0)-1,1000,1)=IF(AT$7="","Yes",AT$7))*(Data!$D$1:'Data'!$D$818&lt;=IF($H$2="Marked",1,"")))/((OFFSET(Data!$A$1,0,MATCH(AT$6,Data!$1:$1,0)-1,1000,1)=IF(AT$7="","Yes",AT$7))*(Data!$D$1:'Data'!$D$818&lt;=IF($H$2="Marked",1,"")))*ROW(Data!$C$1:$C$818),ROW(AT31)-ROW(AT$7)),1)),"")</f>
        <v>FYI</v>
      </c>
    </row>
    <row r="32" spans="1:46" ht="24" x14ac:dyDescent="0.35">
      <c r="A32" s="38" t="str">
        <f ca="1">IF(B32="","",IF(INDEX(Data!$CA:$CA,MATCH(B32,Data!$A:$A,0),1)=0,"",INDEX(Data!$CA:$CA,MATCH(B32,Data!$A:$A,0),1)))</f>
        <v/>
      </c>
      <c r="B32" s="38" t="str" cm="1">
        <f t="array" aca="1" ref="B32" ca="1">IFERROR(_xlfn.SINGLE(INDEX(Data!$A$1:$A$818,_xlfn.AGGREGATE(15,6,((OFFSET(Data!$A$1,0,MATCH(B$6,Data!$1:$1,0)-1,1000,1)=IF(B$7="","Yes",B$7))*(Data!$D$1:'Data'!$D$818&lt;=IF($H$2="Marked",1,"")))/((OFFSET(Data!$A$1,0,MATCH(B$6,Data!$1:$1,0)-1,1000,1)=IF(B$7="","Yes",B$7))*(Data!$D$1:'Data'!$D$818&lt;=IF($H$2="Marked",1,"")))*ROW(Data!$C$1:$C$818),ROW(B32)-ROW(B$7)),1)),"")</f>
        <v>Discovery Family</v>
      </c>
      <c r="C32" s="38" t="str">
        <f ca="1">IF(D32="","",IF(INDEX(Data!$CA:$CA,MATCH(D32,Data!$A:$A,0),1)=0,"",INDEX(Data!$CA:$CA,MATCH(D32,Data!$A:$A,0),1)))</f>
        <v/>
      </c>
      <c r="D32" s="38" t="str" cm="1">
        <f t="array" aca="1" ref="D32" ca="1">IFERROR(_xlfn.SINGLE(INDEX(Data!$A$1:$A$818,_xlfn.AGGREGATE(15,6,((OFFSET(Data!$A$1,0,MATCH(D$6,Data!$1:$1,0)-1,1000,1)=IF(D$7="","Yes",D$7))*(Data!$D$1:'Data'!$D$818&lt;=IF($H$2="Marked",1,"")))/((OFFSET(Data!$A$1,0,MATCH(D$6,Data!$1:$1,0)-1,1000,1)=IF(D$7="","Yes",D$7))*(Data!$D$1:'Data'!$D$818&lt;=IF($H$2="Marked",1,"")))*ROW(Data!$C$1:$C$818),ROW(D32)-ROW(D$7)),1)),"")</f>
        <v>Local Now</v>
      </c>
      <c r="E32" s="38" t="str">
        <f ca="1">IF(F32="","",IF(INDEX(Data!$CA:$CA,MATCH(F32,Data!$A:$A,0),1)=0,"",INDEX(Data!$CA:$CA,MATCH(F32,Data!$A:$A,0),1)))</f>
        <v/>
      </c>
      <c r="F32" s="38" t="str" cm="1">
        <f t="array" aca="1" ref="F32" ca="1">IFERROR(_xlfn.SINGLE(INDEX(Data!$A$1:$A$818,_xlfn.AGGREGATE(15,6,((OFFSET(Data!$A$1,0,MATCH(F$6,Data!$1:$1,0)-1,1000,1)=IF(F$7="","Yes",F$7))*(Data!$D$1:'Data'!$D$818&lt;=IF($H$2="Marked",1,"")))/((OFFSET(Data!$A$1,0,MATCH(F$6,Data!$1:$1,0)-1,1000,1)=IF(F$7="","Yes",F$7))*(Data!$D$1:'Data'!$D$818&lt;=IF($H$2="Marked",1,"")))*ROW(Data!$C$1:$C$818),ROW(F32)-ROW(F$7)),1)),"")</f>
        <v>IFC</v>
      </c>
      <c r="G32" s="38" t="str">
        <f ca="1">IF(H32="","",IF(INDEX(Data!$CA:$CA,MATCH(H32,Data!$A:$A,0),1)=0,"",INDEX(Data!$CA:$CA,MATCH(H32,Data!$A:$A,0),1)))</f>
        <v/>
      </c>
      <c r="H32" s="38" t="str" cm="1">
        <f t="array" aca="1" ref="H32" ca="1">IFERROR(_xlfn.SINGLE(INDEX(Data!$A$1:$A$818,_xlfn.AGGREGATE(15,6,((OFFSET(Data!$A$1,0,MATCH(H$6,Data!$1:$1,0)-1,1000,1)=IF(H$7="","Yes",H$7))*(Data!$D$1:'Data'!$D$818&lt;=IF($H$2="Marked",1,"")))/((OFFSET(Data!$A$1,0,MATCH(H$6,Data!$1:$1,0)-1,1000,1)=IF(H$7="","Yes",H$7))*(Data!$D$1:'Data'!$D$818&lt;=IF($H$2="Marked",1,"")))*ROW(Data!$C$1:$C$818),ROW(H32)-ROW(H$7)),1)),"")</f>
        <v>Fuse</v>
      </c>
      <c r="I32" s="38" t="str">
        <f ca="1">IF(J32="","",IF(INDEX(Data!$CA:$CA,MATCH(J32,Data!$A:$A,0),1)=0,"",INDEX(Data!$CA:$CA,MATCH(J32,Data!$A:$A,0),1)))</f>
        <v/>
      </c>
      <c r="J32" s="38" t="str" cm="1">
        <f t="array" aca="1" ref="J32" ca="1">IFERROR(_xlfn.SINGLE(INDEX(Data!$A$1:$A$818,_xlfn.AGGREGATE(15,6,((OFFSET(Data!$A$1,0,MATCH(J$6,Data!$1:$1,0)-1,1000,1)=IF(J$7="","Yes",J$7))*(Data!$D$1:'Data'!$D$818&lt;=IF($H$2="Marked",1,"")))/((OFFSET(Data!$A$1,0,MATCH(J$6,Data!$1:$1,0)-1,1000,1)=IF(J$7="","Yes",J$7))*(Data!$D$1:'Data'!$D$818&lt;=IF($H$2="Marked",1,"")))*ROW(Data!$C$1:$C$818),ROW(J32)-ROW(J$7)),1)),"")</f>
        <v>Discovery Channel</v>
      </c>
      <c r="K32" s="38" t="str">
        <f ca="1">IF(L32="","",IF(INDEX(Data!$CA:$CA,MATCH(L32,Data!$A:$A,0),1)=0,"",INDEX(Data!$CA:$CA,MATCH(L32,Data!$A:$A,0),1)))</f>
        <v/>
      </c>
      <c r="L32" s="38" t="str" cm="1">
        <f t="array" aca="1" ref="L32" ca="1">IFERROR(_xlfn.SINGLE(INDEX(Data!$A$1:$A$818,_xlfn.AGGREGATE(15,6,((OFFSET(Data!$A$1,0,MATCH(L$6,Data!$1:$1,0)-1,1000,1)=IF(L$7="","Yes",L$7))*(Data!$D$1:'Data'!$D$818&lt;=IF($H$2="Marked",1,"")))/((OFFSET(Data!$A$1,0,MATCH(L$6,Data!$1:$1,0)-1,1000,1)=IF(L$7="","Yes",L$7))*(Data!$D$1:'Data'!$D$818&lt;=IF($H$2="Marked",1,"")))*ROW(Data!$C$1:$C$818),ROW(L32)-ROW(L$7)),1)),"")</f>
        <v>Bally Sports Oklahoma</v>
      </c>
      <c r="M32" s="38" t="str">
        <f ca="1">IF(N32="","",IF(INDEX(Data!$CA:$CA,MATCH(N32,Data!$A:$A,0),1)=0,"",INDEX(Data!$CA:$CA,MATCH(N32,Data!$A:$A,0),1)))</f>
        <v/>
      </c>
      <c r="N32" s="38" t="str" cm="1">
        <f t="array" aca="1" ref="N32" ca="1">IFERROR(_xlfn.SINGLE(INDEX(Data!$A$1:$A$818,_xlfn.AGGREGATE(15,6,((OFFSET(Data!$A$1,0,MATCH(N$6,Data!$1:$1,0)-1,1000,1)=IF(N$7="","Yes",N$7))*(Data!$D$1:'Data'!$D$818&lt;=IF($H$2="Marked",1,"")))/((OFFSET(Data!$A$1,0,MATCH(N$6,Data!$1:$1,0)-1,1000,1)=IF(N$7="","Yes",N$7))*(Data!$D$1:'Data'!$D$818&lt;=IF($H$2="Marked",1,"")))*ROW(Data!$C$1:$C$818),ROW(N32)-ROW(N$7)),1)),"")</f>
        <v>Bally Sports North</v>
      </c>
      <c r="O32" s="38" t="str">
        <f ca="1">IF(P32="","",IF(INDEX(Data!$CA:$CA,MATCH(P32,Data!$A:$A,0),1)=0,"",INDEX(Data!$CA:$CA,MATCH(P32,Data!$A:$A,0),1)))</f>
        <v/>
      </c>
      <c r="P32" s="38" t="str" cm="1">
        <f t="array" aca="1" ref="P32" ca="1">IFERROR(_xlfn.SINGLE(INDEX(Data!$A$1:$A$818,_xlfn.AGGREGATE(15,6,((OFFSET(Data!$A$1,0,MATCH(P$6,Data!$1:$1,0)-1,1000,1)=IF(P$7="","Yes",P$7))*(Data!$D$1:'Data'!$D$818&lt;=IF($H$2="Marked",1,"")))/((OFFSET(Data!$A$1,0,MATCH(P$6,Data!$1:$1,0)-1,1000,1)=IF(P$7="","Yes",P$7))*(Data!$D$1:'Data'!$D$818&lt;=IF($H$2="Marked",1,"")))*ROW(Data!$C$1:$C$818),ROW(P32)-ROW(P$7)),1)),"")</f>
        <v>Bally Sports New Orleans</v>
      </c>
      <c r="Q32" s="38" t="str">
        <f ca="1">IF(R32="","",IF(INDEX(Data!$CA:$CA,MATCH(R32,Data!$A:$A,0),1)=0,"",INDEX(Data!$CA:$CA,MATCH(R32,Data!$A:$A,0),1)))</f>
        <v/>
      </c>
      <c r="R32" s="38" t="str" cm="1">
        <f t="array" aca="1" ref="R32" ca="1">IFERROR(_xlfn.SINGLE(INDEX(Data!$A$1:$A$818,_xlfn.AGGREGATE(15,6,((OFFSET(Data!$A$1,0,MATCH(R$6,Data!$1:$1,0)-1,1000,1)=IF(R$7="","Yes",R$7))*(Data!$D$1:'Data'!$D$818&lt;=IF($H$2="Marked",1,"")))/((OFFSET(Data!$A$1,0,MATCH(R$6,Data!$1:$1,0)-1,1000,1)=IF(R$7="","Yes",R$7))*(Data!$D$1:'Data'!$D$818&lt;=IF($H$2="Marked",1,"")))*ROW(Data!$C$1:$C$818),ROW(R32)-ROW(R$7)),1)),"")</f>
        <v>Comet TV</v>
      </c>
      <c r="S32" s="38" t="str">
        <f ca="1">IF(T32="","",IF(INDEX(Data!$CA:$CA,MATCH(T32,Data!$A:$A,0),1)=0,"",INDEX(Data!$CA:$CA,MATCH(T32,Data!$A:$A,0),1)))</f>
        <v/>
      </c>
      <c r="T32" s="38" t="str" cm="1">
        <f t="array" aca="1" ref="T32" ca="1">IFERROR(_xlfn.SINGLE(INDEX(Data!$A$1:$A$818,_xlfn.AGGREGATE(15,6,((OFFSET(Data!$A$1,0,MATCH(T$6,Data!$1:$1,0)-1,1000,1)=IF(T$7="","Yes",T$7))*(Data!$D$1:'Data'!$D$818&lt;=IF($H$2="Marked",1,"")))/((OFFSET(Data!$A$1,0,MATCH(T$6,Data!$1:$1,0)-1,1000,1)=IF(T$7="","Yes",T$7))*(Data!$D$1:'Data'!$D$818&lt;=IF($H$2="Marked",1,"")))*ROW(Data!$C$1:$C$818),ROW(T32)-ROW(T$7)),1)),"")</f>
        <v>DABL</v>
      </c>
      <c r="U32" s="38">
        <f ca="1">IF(V32="","",IF(INDEX(Data!$CA:$CA,MATCH(V32,Data!$A:$A,0),1)=0,"",INDEX(Data!$CA:$CA,MATCH(V32,Data!$A:$A,0),1)))</f>
        <v>1</v>
      </c>
      <c r="V32" s="38" t="str" cm="1">
        <f t="array" aca="1" ref="V32" ca="1">IFERROR(_xlfn.SINGLE(INDEX(Data!$A$1:$A$818,_xlfn.AGGREGATE(15,6,((OFFSET(Data!$A$1,0,MATCH(V$6,Data!$1:$1,0)-1,1000,1)=IF(V$7="","Yes",V$7))*(Data!$D$1:'Data'!$D$818&lt;=IF($H$2="Marked",1,"")))/((OFFSET(Data!$A$1,0,MATCH(V$6,Data!$1:$1,0)-1,1000,1)=IF(V$7="","Yes",V$7))*(Data!$D$1:'Data'!$D$818&lt;=IF($H$2="Marked",1,"")))*ROW(Data!$C$1:$C$818),ROW(V32)-ROW(V$7)),1)),"")</f>
        <v>CBS</v>
      </c>
      <c r="W32" s="38" t="str">
        <f ca="1">IF(X32="","",IF(INDEX(Data!$CA:$CA,MATCH(X32,Data!$A:$A,0),1)=0,"",INDEX(Data!$CA:$CA,MATCH(X32,Data!$A:$A,0),1)))</f>
        <v/>
      </c>
      <c r="X32" s="38" t="str" cm="1">
        <f t="array" aca="1" ref="X32" ca="1">IFERROR(_xlfn.SINGLE(INDEX(Data!$A$1:$A$818,_xlfn.AGGREGATE(15,6,((OFFSET(Data!$A$1,0,MATCH(X$6,Data!$1:$1,0)-1,1000,1)=IF(X$7="","Yes",X$7))*(Data!$D$1:'Data'!$D$818&lt;=IF($H$2="Marked",1,"")))/((OFFSET(Data!$A$1,0,MATCH(X$6,Data!$1:$1,0)-1,1000,1)=IF(X$7="","Yes",X$7))*(Data!$D$1:'Data'!$D$818&lt;=IF($H$2="Marked",1,"")))*ROW(Data!$C$1:$C$818),ROW(X32)-ROW(X$7)),1)),"")</f>
        <v>GoTraveler</v>
      </c>
      <c r="Y32" s="38" t="str">
        <f ca="1">IF(Z32="","",IF(INDEX(Data!$CA:$CA,MATCH(Z32,Data!$A:$A,0),1)=0,"",INDEX(Data!$CA:$CA,MATCH(Z32,Data!$A:$A,0),1)))</f>
        <v/>
      </c>
      <c r="Z32" s="38" t="str" cm="1">
        <f t="array" aca="1" ref="Z32" ca="1">IFERROR(_xlfn.SINGLE(INDEX(Data!$A$1:$A$818,_xlfn.AGGREGATE(15,6,((OFFSET(Data!$A$1,0,MATCH(Z$6,Data!$1:$1,0)-1,1000,1)=IF(Z$7="","Yes",Z$7))*(Data!$D$1:'Data'!$D$818&lt;=IF($H$2="Marked",1,"")))/((OFFSET(Data!$A$1,0,MATCH(Z$6,Data!$1:$1,0)-1,1000,1)=IF(Z$7="","Yes",Z$7))*(Data!$D$1:'Data'!$D$818&lt;=IF($H$2="Marked",1,"")))*ROW(Data!$C$1:$C$818),ROW(Z32)-ROW(Z$7)),1)),"")</f>
        <v>History</v>
      </c>
      <c r="AA32" s="38" t="str">
        <f ca="1">IF(AB32="","",IF(INDEX(Data!$CA:$CA,MATCH(AB32,Data!$A:$A,0),1)=0,"",INDEX(Data!$CA:$CA,MATCH(AB32,Data!$A:$A,0),1)))</f>
        <v/>
      </c>
      <c r="AB32" s="38" t="str" cm="1">
        <f t="array" aca="1" ref="AB32" ca="1">IFERROR(_xlfn.SINGLE(INDEX(Data!$A$1:$A$818,_xlfn.AGGREGATE(15,6,((OFFSET(Data!$A$1,0,MATCH(AB$6,Data!$1:$1,0)-1,1000,1)=IF(AB$7="","Yes",AB$7))*(Data!$D$1:'Data'!$D$818&lt;=IF($H$2="Marked",1,"")))/((OFFSET(Data!$A$1,0,MATCH(AB$6,Data!$1:$1,0)-1,1000,1)=IF(AB$7="","Yes",AB$7))*(Data!$D$1:'Data'!$D$818&lt;=IF($H$2="Marked",1,"")))*ROW(Data!$C$1:$C$818),ROW(AB32)-ROW(AB$7)),1)),"")</f>
        <v>Bloomberg TV</v>
      </c>
      <c r="AC32" s="38" t="str">
        <f ca="1">IF(AD32="","",IF(INDEX(Data!$CA:$CA,MATCH(AD32,Data!$A:$A,0),1)=0,"",INDEX(Data!$CA:$CA,MATCH(AD32,Data!$A:$A,0),1)))</f>
        <v/>
      </c>
      <c r="AD32" s="38" t="str" cm="1">
        <f t="array" aca="1" ref="AD32" ca="1">IFERROR(_xlfn.SINGLE(INDEX(Data!$A$1:$A$818,_xlfn.AGGREGATE(15,6,((OFFSET(Data!$A$1,0,MATCH(AD$6,Data!$1:$1,0)-1,1000,1)=IF(AD$7="","Yes",AD$7))*(Data!$D$1:'Data'!$D$818&lt;=IF($H$2="Marked",1,"")))/((OFFSET(Data!$A$1,0,MATCH(AD$6,Data!$1:$1,0)-1,1000,1)=IF(AD$7="","Yes",AD$7))*(Data!$D$1:'Data'!$D$818&lt;=IF($H$2="Marked",1,"")))*ROW(Data!$C$1:$C$818),ROW(AD32)-ROW(AD$7)),1)),"")</f>
        <v>Cine Life</v>
      </c>
      <c r="AE32" s="38" t="str">
        <f ca="1">IF(AF32="","",IF(INDEX(Data!$CA:$CA,MATCH(AF32,Data!$A:$A,0),1)=0,"",INDEX(Data!$CA:$CA,MATCH(AF32,Data!$A:$A,0),1)))</f>
        <v/>
      </c>
      <c r="AF32" s="38" t="str" cm="1">
        <f t="array" aca="1" ref="AF32" ca="1">IFERROR(_xlfn.SINGLE(INDEX(Data!$A$1:$A$818,_xlfn.AGGREGATE(15,6,((OFFSET(Data!$A$1,0,MATCH(AF$6,Data!$1:$1,0)-1,1000,1)=IF(AF$7="","Yes",AF$7))*(Data!$D$1:'Data'!$D$818&lt;=IF($H$2="Marked",1,"")))/((OFFSET(Data!$A$1,0,MATCH(AF$6,Data!$1:$1,0)-1,1000,1)=IF(AF$7="","Yes",AF$7))*(Data!$D$1:'Data'!$D$818&lt;=IF($H$2="Marked",1,"")))*ROW(Data!$C$1:$C$818),ROW(AF32)-ROW(AF$7)),1)),"")</f>
        <v>Discovery Channel</v>
      </c>
      <c r="AG32" s="38" t="str">
        <f ca="1">IF(AH32="","",IF(INDEX(Data!$CA:$CA,MATCH(AH32,Data!$A:$A,0),1)=0,"",INDEX(Data!$CA:$CA,MATCH(AH32,Data!$A:$A,0),1)))</f>
        <v/>
      </c>
      <c r="AH32" s="38" t="str" cm="1">
        <f t="array" aca="1" ref="AH32" ca="1">IFERROR(_xlfn.SINGLE(INDEX(Data!$A$1:$A$818,_xlfn.AGGREGATE(15,6,((OFFSET(Data!$A$1,0,MATCH(AH$6,Data!$1:$1,0)-1,1000,1)=IF(AH$7="","Yes",AH$7))*(Data!$D$1:'Data'!$D$818&lt;=IF($H$2="Marked",1,"")))/((OFFSET(Data!$A$1,0,MATCH(AH$6,Data!$1:$1,0)-1,1000,1)=IF(AH$7="","Yes",AH$7))*(Data!$D$1:'Data'!$D$818&lt;=IF($H$2="Marked",1,"")))*ROW(Data!$C$1:$C$818),ROW(AH32)-ROW(AH$7)),1)),"")</f>
        <v>GetTV</v>
      </c>
      <c r="AI32" s="38" t="str">
        <f ca="1">IF(AJ32="","",IF(INDEX(Data!$CA:$CA,MATCH(AJ32,Data!$A:$A,0),1)=0,"",INDEX(Data!$CA:$CA,MATCH(AJ32,Data!$A:$A,0),1)))</f>
        <v/>
      </c>
      <c r="AJ32" s="38" t="str" cm="1">
        <f t="array" aca="1" ref="AJ32" ca="1">IFERROR(_xlfn.SINGLE(INDEX(Data!$A$1:$A$818,_xlfn.AGGREGATE(15,6,((OFFSET(Data!$A$1,0,MATCH(AJ$6,Data!$1:$1,0)-1,1000,1)=IF(AJ$7="","Yes",AJ$7))*(Data!$D$1:'Data'!$D$818&lt;=IF($H$2="Marked",1,"")))/((OFFSET(Data!$A$1,0,MATCH(AJ$6,Data!$1:$1,0)-1,1000,1)=IF(AJ$7="","Yes",AJ$7))*(Data!$D$1:'Data'!$D$818&lt;=IF($H$2="Marked",1,"")))*ROW(Data!$C$1:$C$818),ROW(AJ32)-ROW(AJ$7)),1)),"")</f>
        <v>CNN</v>
      </c>
      <c r="AK32" s="38" t="str">
        <f ca="1">IF(AL32="","",IF(INDEX(Data!$CA:$CA,MATCH(AL32,Data!$A:$A,0),1)=0,"",INDEX(Data!$CA:$CA,MATCH(AL32,Data!$A:$A,0),1)))</f>
        <v/>
      </c>
      <c r="AL32" s="38" t="str" cm="1">
        <f t="array" aca="1" ref="AL32" ca="1">IFERROR(_xlfn.SINGLE(INDEX(Data!$A$1:$A$818,_xlfn.AGGREGATE(15,6,((OFFSET(Data!$A$1,0,MATCH(AL$6,Data!$1:$1,0)-1,1000,1)=IF(AL$7="","Yes",AL$7))*(Data!$D$1:'Data'!$D$818&lt;=IF($H$2="Marked",1,"")))/((OFFSET(Data!$A$1,0,MATCH(AL$6,Data!$1:$1,0)-1,1000,1)=IF(AL$7="","Yes",AL$7))*(Data!$D$1:'Data'!$D$818&lt;=IF($H$2="Marked",1,"")))*ROW(Data!$C$1:$C$818),ROW(AL32)-ROW(AL$7)),1)),"")</f>
        <v/>
      </c>
      <c r="AM32" s="38" t="str">
        <f ca="1">IF(AN32="","",IF(INDEX(Data!$CA:$CA,MATCH(AN32,Data!$A:$A,0),1)=0,"",INDEX(Data!$CA:$CA,MATCH(AN32,Data!$A:$A,0),1)))</f>
        <v/>
      </c>
      <c r="AN32" s="38" t="str" cm="1">
        <f t="array" aca="1" ref="AN32" ca="1">IFERROR(_xlfn.SINGLE(INDEX(Data!$A$1:$A$818,_xlfn.AGGREGATE(15,6,((OFFSET(Data!$A$1,0,MATCH(AN$6,Data!$1:$1,0)-1,1000,1)=IF(AN$7="","Yes",AN$7))*(Data!$D$1:'Data'!$D$818&lt;=IF($H$2="Marked",1,"")))/((OFFSET(Data!$A$1,0,MATCH(AN$6,Data!$1:$1,0)-1,1000,1)=IF(AN$7="","Yes",AN$7))*(Data!$D$1:'Data'!$D$818&lt;=IF($H$2="Marked",1,"")))*ROW(Data!$C$1:$C$818),ROW(AN32)-ROW(AN$7)),1)),"")</f>
        <v/>
      </c>
      <c r="AO32" s="38" t="str">
        <f ca="1">IF(AP32="","",IF(INDEX(Data!$CA:$CA,MATCH(AP32,Data!$A:$A,0),1)=0,"",INDEX(Data!$CA:$CA,MATCH(AP32,Data!$A:$A,0),1)))</f>
        <v/>
      </c>
      <c r="AP32" s="38" t="str" cm="1">
        <f t="array" aca="1" ref="AP32" ca="1">IFERROR(_xlfn.SINGLE(INDEX(Data!$A$1:$A$818,_xlfn.AGGREGATE(15,6,((OFFSET(Data!$A$1,0,MATCH(AP$6,Data!$1:$1,0)-1,1000,1)=IF(AP$7="","Yes",AP$7))*(Data!$D$1:'Data'!$D$818&lt;=IF($H$2="Marked",1,"")))/((OFFSET(Data!$A$1,0,MATCH(AP$6,Data!$1:$1,0)-1,1000,1)=IF(AP$7="","Yes",AP$7))*(Data!$D$1:'Data'!$D$818&lt;=IF($H$2="Marked",1,"")))*ROW(Data!$C$1:$C$818),ROW(AP32)-ROW(AP$7)),1)),"")</f>
        <v/>
      </c>
      <c r="AQ32" s="38" t="str">
        <f ca="1">IF(AR32="","",IF(INDEX(Data!$CA:$CA,MATCH(AR32,Data!$A:$A,0),1)=0,"",INDEX(Data!$CA:$CA,MATCH(AR32,Data!$A:$A,0),1)))</f>
        <v/>
      </c>
      <c r="AR32" s="38" t="str" cm="1">
        <f t="array" aca="1" ref="AR32" ca="1">IFERROR(_xlfn.SINGLE(INDEX(Data!$A$1:$A$818,_xlfn.AGGREGATE(15,6,((OFFSET(Data!$A$1,0,MATCH(AR$6,Data!$1:$1,0)-1,1000,1)=IF(AR$7="","Yes",AR$7))*(Data!$D$1:'Data'!$D$818&lt;=IF($H$2="Marked",1,"")))/((OFFSET(Data!$A$1,0,MATCH(AR$6,Data!$1:$1,0)-1,1000,1)=IF(AR$7="","Yes",AR$7))*(Data!$D$1:'Data'!$D$818&lt;=IF($H$2="Marked",1,"")))*ROW(Data!$C$1:$C$818),ROW(AR32)-ROW(AR$7)),1)),"")</f>
        <v/>
      </c>
      <c r="AS32" s="38" t="str">
        <f ca="1">IF(AT32="","",IF(INDEX(Data!$CA:$CA,MATCH(AT32,Data!$A:$A,0),1)=0,"",INDEX(Data!$CA:$CA,MATCH(AT32,Data!$A:$A,0),1)))</f>
        <v/>
      </c>
      <c r="AT32" s="38" t="str" cm="1">
        <f t="array" aca="1" ref="AT32" ca="1">IFERROR(_xlfn.SINGLE(INDEX(Data!$A$1:$A$818,_xlfn.AGGREGATE(15,6,((OFFSET(Data!$A$1,0,MATCH(AT$6,Data!$1:$1,0)-1,1000,1)=IF(AT$7="","Yes",AT$7))*(Data!$D$1:'Data'!$D$818&lt;=IF($H$2="Marked",1,"")))/((OFFSET(Data!$A$1,0,MATCH(AT$6,Data!$1:$1,0)-1,1000,1)=IF(AT$7="","Yes",AT$7))*(Data!$D$1:'Data'!$D$818&lt;=IF($H$2="Marked",1,"")))*ROW(Data!$C$1:$C$818),ROW(AT32)-ROW(AT$7)),1)),"")</f>
        <v>Game Show Network</v>
      </c>
    </row>
    <row r="33" spans="1:46" ht="24" x14ac:dyDescent="0.35">
      <c r="A33" s="38" t="str">
        <f ca="1">IF(B33="","",IF(INDEX(Data!$CA:$CA,MATCH(B33,Data!$A:$A,0),1)=0,"",INDEX(Data!$CA:$CA,MATCH(B33,Data!$A:$A,0),1)))</f>
        <v/>
      </c>
      <c r="B33" s="38" t="str" cm="1">
        <f t="array" aca="1" ref="B33" ca="1">IFERROR(_xlfn.SINGLE(INDEX(Data!$A$1:$A$818,_xlfn.AGGREGATE(15,6,((OFFSET(Data!$A$1,0,MATCH(B$6,Data!$1:$1,0)-1,1000,1)=IF(B$7="","Yes",B$7))*(Data!$D$1:'Data'!$D$818&lt;=IF($H$2="Marked",1,"")))/((OFFSET(Data!$A$1,0,MATCH(B$6,Data!$1:$1,0)-1,1000,1)=IF(B$7="","Yes",B$7))*(Data!$D$1:'Data'!$D$818&lt;=IF($H$2="Marked",1,"")))*ROW(Data!$C$1:$C$818),ROW(B33)-ROW(B$7)),1)),"")</f>
        <v>Discovery Life</v>
      </c>
      <c r="C33" s="38" t="str">
        <f ca="1">IF(D33="","",IF(INDEX(Data!$CA:$CA,MATCH(D33,Data!$A:$A,0),1)=0,"",INDEX(Data!$CA:$CA,MATCH(D33,Data!$A:$A,0),1)))</f>
        <v/>
      </c>
      <c r="D33" s="38" t="str" cm="1">
        <f t="array" aca="1" ref="D33" ca="1">IFERROR(_xlfn.SINGLE(INDEX(Data!$A$1:$A$818,_xlfn.AGGREGATE(15,6,((OFFSET(Data!$A$1,0,MATCH(D$6,Data!$1:$1,0)-1,1000,1)=IF(D$7="","Yes",D$7))*(Data!$D$1:'Data'!$D$818&lt;=IF($H$2="Marked",1,"")))/((OFFSET(Data!$A$1,0,MATCH(D$6,Data!$1:$1,0)-1,1000,1)=IF(D$7="","Yes",D$7))*(Data!$D$1:'Data'!$D$818&lt;=IF($H$2="Marked",1,"")))*ROW(Data!$C$1:$C$818),ROW(D33)-ROW(D$7)),1)),"")</f>
        <v>MGM+ Drive-In</v>
      </c>
      <c r="E33" s="38" t="str">
        <f ca="1">IF(F33="","",IF(INDEX(Data!$CA:$CA,MATCH(F33,Data!$A:$A,0),1)=0,"",INDEX(Data!$CA:$CA,MATCH(F33,Data!$A:$A,0),1)))</f>
        <v/>
      </c>
      <c r="F33" s="38" t="str" cm="1">
        <f t="array" aca="1" ref="F33" ca="1">IFERROR(_xlfn.SINGLE(INDEX(Data!$A$1:$A$818,_xlfn.AGGREGATE(15,6,((OFFSET(Data!$A$1,0,MATCH(F$6,Data!$1:$1,0)-1,1000,1)=IF(F$7="","Yes",F$7))*(Data!$D$1:'Data'!$D$818&lt;=IF($H$2="Marked",1,"")))/((OFFSET(Data!$A$1,0,MATCH(F$6,Data!$1:$1,0)-1,1000,1)=IF(F$7="","Yes",F$7))*(Data!$D$1:'Data'!$D$818&lt;=IF($H$2="Marked",1,"")))*ROW(Data!$C$1:$C$818),ROW(F33)-ROW(F$7)),1)),"")</f>
        <v>Investigation Discovery</v>
      </c>
      <c r="G33" s="38" t="str">
        <f ca="1">IF(H33="","",IF(INDEX(Data!$CA:$CA,MATCH(H33,Data!$A:$A,0),1)=0,"",INDEX(Data!$CA:$CA,MATCH(H33,Data!$A:$A,0),1)))</f>
        <v/>
      </c>
      <c r="H33" s="38" t="str" cm="1">
        <f t="array" aca="1" ref="H33" ca="1">IFERROR(_xlfn.SINGLE(INDEX(Data!$A$1:$A$818,_xlfn.AGGREGATE(15,6,((OFFSET(Data!$A$1,0,MATCH(H$6,Data!$1:$1,0)-1,1000,1)=IF(H$7="","Yes",H$7))*(Data!$D$1:'Data'!$D$818&lt;=IF($H$2="Marked",1,"")))/((OFFSET(Data!$A$1,0,MATCH(H$6,Data!$1:$1,0)-1,1000,1)=IF(H$7="","Yes",H$7))*(Data!$D$1:'Data'!$D$818&lt;=IF($H$2="Marked",1,"")))*ROW(Data!$C$1:$C$818),ROW(H33)-ROW(H$7)),1)),"")</f>
        <v>FX</v>
      </c>
      <c r="I33" s="38">
        <f ca="1">IF(J33="","",IF(INDEX(Data!$CA:$CA,MATCH(J33,Data!$A:$A,0),1)=0,"",INDEX(Data!$CA:$CA,MATCH(J33,Data!$A:$A,0),1)))</f>
        <v>2</v>
      </c>
      <c r="J33" s="38" t="str" cm="1">
        <f t="array" aca="1" ref="J33" ca="1">IFERROR(_xlfn.SINGLE(INDEX(Data!$A$1:$A$818,_xlfn.AGGREGATE(15,6,((OFFSET(Data!$A$1,0,MATCH(J$6,Data!$1:$1,0)-1,1000,1)=IF(J$7="","Yes",J$7))*(Data!$D$1:'Data'!$D$818&lt;=IF($H$2="Marked",1,"")))/((OFFSET(Data!$A$1,0,MATCH(J$6,Data!$1:$1,0)-1,1000,1)=IF(J$7="","Yes",J$7))*(Data!$D$1:'Data'!$D$818&lt;=IF($H$2="Marked",1,"")))*ROW(Data!$C$1:$C$818),ROW(J33)-ROW(J$7)),1)),"")</f>
        <v>Disney Channel</v>
      </c>
      <c r="K33" s="38" t="str">
        <f ca="1">IF(L33="","",IF(INDEX(Data!$CA:$CA,MATCH(L33,Data!$A:$A,0),1)=0,"",INDEX(Data!$CA:$CA,MATCH(L33,Data!$A:$A,0),1)))</f>
        <v/>
      </c>
      <c r="L33" s="38" t="str" cm="1">
        <f t="array" aca="1" ref="L33" ca="1">IFERROR(_xlfn.SINGLE(INDEX(Data!$A$1:$A$818,_xlfn.AGGREGATE(15,6,((OFFSET(Data!$A$1,0,MATCH(L$6,Data!$1:$1,0)-1,1000,1)=IF(L$7="","Yes",L$7))*(Data!$D$1:'Data'!$D$818&lt;=IF($H$2="Marked",1,"")))/((OFFSET(Data!$A$1,0,MATCH(L$6,Data!$1:$1,0)-1,1000,1)=IF(L$7="","Yes",L$7))*(Data!$D$1:'Data'!$D$818&lt;=IF($H$2="Marked",1,"")))*ROW(Data!$C$1:$C$818),ROW(L33)-ROW(L$7)),1)),"")</f>
        <v>Bally Sports San Diego</v>
      </c>
      <c r="M33" s="38" t="str">
        <f ca="1">IF(N33="","",IF(INDEX(Data!$CA:$CA,MATCH(N33,Data!$A:$A,0),1)=0,"",INDEX(Data!$CA:$CA,MATCH(N33,Data!$A:$A,0),1)))</f>
        <v/>
      </c>
      <c r="N33" s="38" t="str" cm="1">
        <f t="array" aca="1" ref="N33" ca="1">IFERROR(_xlfn.SINGLE(INDEX(Data!$A$1:$A$818,_xlfn.AGGREGATE(15,6,((OFFSET(Data!$A$1,0,MATCH(N$6,Data!$1:$1,0)-1,1000,1)=IF(N$7="","Yes",N$7))*(Data!$D$1:'Data'!$D$818&lt;=IF($H$2="Marked",1,"")))/((OFFSET(Data!$A$1,0,MATCH(N$6,Data!$1:$1,0)-1,1000,1)=IF(N$7="","Yes",N$7))*(Data!$D$1:'Data'!$D$818&lt;=IF($H$2="Marked",1,"")))*ROW(Data!$C$1:$C$818),ROW(N33)-ROW(N$7)),1)),"")</f>
        <v>Bally Sports Ohio</v>
      </c>
      <c r="O33" s="38" t="str">
        <f ca="1">IF(P33="","",IF(INDEX(Data!$CA:$CA,MATCH(P33,Data!$A:$A,0),1)=0,"",INDEX(Data!$CA:$CA,MATCH(P33,Data!$A:$A,0),1)))</f>
        <v/>
      </c>
      <c r="P33" s="38" t="str" cm="1">
        <f t="array" aca="1" ref="P33" ca="1">IFERROR(_xlfn.SINGLE(INDEX(Data!$A$1:$A$818,_xlfn.AGGREGATE(15,6,((OFFSET(Data!$A$1,0,MATCH(P$6,Data!$1:$1,0)-1,1000,1)=IF(P$7="","Yes",P$7))*(Data!$D$1:'Data'!$D$818&lt;=IF($H$2="Marked",1,"")))/((OFFSET(Data!$A$1,0,MATCH(P$6,Data!$1:$1,0)-1,1000,1)=IF(P$7="","Yes",P$7))*(Data!$D$1:'Data'!$D$818&lt;=IF($H$2="Marked",1,"")))*ROW(Data!$C$1:$C$818),ROW(P33)-ROW(P$7)),1)),"")</f>
        <v>Bally Sports North</v>
      </c>
      <c r="Q33" s="38" t="str">
        <f ca="1">IF(R33="","",IF(INDEX(Data!$CA:$CA,MATCH(R33,Data!$A:$A,0),1)=0,"",INDEX(Data!$CA:$CA,MATCH(R33,Data!$A:$A,0),1)))</f>
        <v/>
      </c>
      <c r="R33" s="38" t="str" cm="1">
        <f t="array" aca="1" ref="R33" ca="1">IFERROR(_xlfn.SINGLE(INDEX(Data!$A$1:$A$818,_xlfn.AGGREGATE(15,6,((OFFSET(Data!$A$1,0,MATCH(R$6,Data!$1:$1,0)-1,1000,1)=IF(R$7="","Yes",R$7))*(Data!$D$1:'Data'!$D$818&lt;=IF($H$2="Marked",1,"")))/((OFFSET(Data!$A$1,0,MATCH(R$6,Data!$1:$1,0)-1,1000,1)=IF(R$7="","Yes",R$7))*(Data!$D$1:'Data'!$D$818&lt;=IF($H$2="Marked",1,"")))*ROW(Data!$C$1:$C$818),ROW(R33)-ROW(R$7)),1)),"")</f>
        <v>Court TV</v>
      </c>
      <c r="S33" s="38" t="str">
        <f ca="1">IF(T33="","",IF(INDEX(Data!$CA:$CA,MATCH(T33,Data!$A:$A,0),1)=0,"",INDEX(Data!$CA:$CA,MATCH(T33,Data!$A:$A,0),1)))</f>
        <v/>
      </c>
      <c r="T33" s="38" t="str" cm="1">
        <f t="array" aca="1" ref="T33" ca="1">IFERROR(_xlfn.SINGLE(INDEX(Data!$A$1:$A$818,_xlfn.AGGREGATE(15,6,((OFFSET(Data!$A$1,0,MATCH(T$6,Data!$1:$1,0)-1,1000,1)=IF(T$7="","Yes",T$7))*(Data!$D$1:'Data'!$D$818&lt;=IF($H$2="Marked",1,"")))/((OFFSET(Data!$A$1,0,MATCH(T$6,Data!$1:$1,0)-1,1000,1)=IF(T$7="","Yes",T$7))*(Data!$D$1:'Data'!$D$818&lt;=IF($H$2="Marked",1,"")))*ROW(Data!$C$1:$C$818),ROW(T33)-ROW(T$7)),1)),"")</f>
        <v>Discovery Channel</v>
      </c>
      <c r="U33" s="38" t="str">
        <f ca="1">IF(V33="","",IF(INDEX(Data!$CA:$CA,MATCH(V33,Data!$A:$A,0),1)=0,"",INDEX(Data!$CA:$CA,MATCH(V33,Data!$A:$A,0),1)))</f>
        <v/>
      </c>
      <c r="V33" s="38" t="str" cm="1">
        <f t="array" aca="1" ref="V33" ca="1">IFERROR(_xlfn.SINGLE(INDEX(Data!$A$1:$A$818,_xlfn.AGGREGATE(15,6,((OFFSET(Data!$A$1,0,MATCH(V$6,Data!$1:$1,0)-1,1000,1)=IF(V$7="","Yes",V$7))*(Data!$D$1:'Data'!$D$818&lt;=IF($H$2="Marked",1,"")))/((OFFSET(Data!$A$1,0,MATCH(V$6,Data!$1:$1,0)-1,1000,1)=IF(V$7="","Yes",V$7))*(Data!$D$1:'Data'!$D$818&lt;=IF($H$2="Marked",1,"")))*ROW(Data!$C$1:$C$818),ROW(V33)-ROW(V$7)),1)),"")</f>
        <v>CBS News Live</v>
      </c>
      <c r="W33" s="38" t="str">
        <f ca="1">IF(X33="","",IF(INDEX(Data!$CA:$CA,MATCH(X33,Data!$A:$A,0),1)=0,"",INDEX(Data!$CA:$CA,MATCH(X33,Data!$A:$A,0),1)))</f>
        <v/>
      </c>
      <c r="X33" s="38" t="str" cm="1">
        <f t="array" aca="1" ref="X33" ca="1">IFERROR(_xlfn.SINGLE(INDEX(Data!$A$1:$A$818,_xlfn.AGGREGATE(15,6,((OFFSET(Data!$A$1,0,MATCH(X$6,Data!$1:$1,0)-1,1000,1)=IF(X$7="","Yes",X$7))*(Data!$D$1:'Data'!$D$818&lt;=IF($H$2="Marked",1,"")))/((OFFSET(Data!$A$1,0,MATCH(X$6,Data!$1:$1,0)-1,1000,1)=IF(X$7="","Yes",X$7))*(Data!$D$1:'Data'!$D$818&lt;=IF($H$2="Marked",1,"")))*ROW(Data!$C$1:$C$818),ROW(X33)-ROW(X$7)),1)),"")</f>
        <v>Gusto TV</v>
      </c>
      <c r="Y33" s="38" t="str">
        <f ca="1">IF(Z33="","",IF(INDEX(Data!$CA:$CA,MATCH(Z33,Data!$A:$A,0),1)=0,"",INDEX(Data!$CA:$CA,MATCH(Z33,Data!$A:$A,0),1)))</f>
        <v/>
      </c>
      <c r="Z33" s="38" t="str" cm="1">
        <f t="array" aca="1" ref="Z33" ca="1">IFERROR(_xlfn.SINGLE(INDEX(Data!$A$1:$A$818,_xlfn.AGGREGATE(15,6,((OFFSET(Data!$A$1,0,MATCH(Z$6,Data!$1:$1,0)-1,1000,1)=IF(Z$7="","Yes",Z$7))*(Data!$D$1:'Data'!$D$818&lt;=IF($H$2="Marked",1,"")))/((OFFSET(Data!$A$1,0,MATCH(Z$6,Data!$1:$1,0)-1,1000,1)=IF(Z$7="","Yes",Z$7))*(Data!$D$1:'Data'!$D$818&lt;=IF($H$2="Marked",1,"")))*ROW(Data!$C$1:$C$818),ROW(Z33)-ROW(Z$7)),1)),"")</f>
        <v>Insp</v>
      </c>
      <c r="AA33" s="38" t="str">
        <f ca="1">IF(AB33="","",IF(INDEX(Data!$CA:$CA,MATCH(AB33,Data!$A:$A,0),1)=0,"",INDEX(Data!$CA:$CA,MATCH(AB33,Data!$A:$A,0),1)))</f>
        <v/>
      </c>
      <c r="AB33" s="38" t="str" cm="1">
        <f t="array" aca="1" ref="AB33" ca="1">IFERROR(_xlfn.SINGLE(INDEX(Data!$A$1:$A$818,_xlfn.AGGREGATE(15,6,((OFFSET(Data!$A$1,0,MATCH(AB$6,Data!$1:$1,0)-1,1000,1)=IF(AB$7="","Yes",AB$7))*(Data!$D$1:'Data'!$D$818&lt;=IF($H$2="Marked",1,"")))/((OFFSET(Data!$A$1,0,MATCH(AB$6,Data!$1:$1,0)-1,1000,1)=IF(AB$7="","Yes",AB$7))*(Data!$D$1:'Data'!$D$818&lt;=IF($H$2="Marked",1,"")))*ROW(Data!$C$1:$C$818),ROW(AB33)-ROW(AB$7)),1)),"")</f>
        <v>Business Rockstar</v>
      </c>
      <c r="AC33" s="38" t="str">
        <f ca="1">IF(AD33="","",IF(INDEX(Data!$CA:$CA,MATCH(AD33,Data!$A:$A,0),1)=0,"",INDEX(Data!$CA:$CA,MATCH(AD33,Data!$A:$A,0),1)))</f>
        <v/>
      </c>
      <c r="AD33" s="38" t="str" cm="1">
        <f t="array" aca="1" ref="AD33" ca="1">IFERROR(_xlfn.SINGLE(INDEX(Data!$A$1:$A$818,_xlfn.AGGREGATE(15,6,((OFFSET(Data!$A$1,0,MATCH(AD$6,Data!$1:$1,0)-1,1000,1)=IF(AD$7="","Yes",AD$7))*(Data!$D$1:'Data'!$D$818&lt;=IF($H$2="Marked",1,"")))/((OFFSET(Data!$A$1,0,MATCH(AD$6,Data!$1:$1,0)-1,1000,1)=IF(AD$7="","Yes",AD$7))*(Data!$D$1:'Data'!$D$818&lt;=IF($H$2="Marked",1,"")))*ROW(Data!$C$1:$C$818),ROW(AD33)-ROW(AD$7)),1)),"")</f>
        <v>Classic Reruns TV</v>
      </c>
      <c r="AE33" s="38" t="str">
        <f ca="1">IF(AF33="","",IF(INDEX(Data!$CA:$CA,MATCH(AF33,Data!$A:$A,0),1)=0,"",INDEX(Data!$CA:$CA,MATCH(AF33,Data!$A:$A,0),1)))</f>
        <v/>
      </c>
      <c r="AF33" s="38" t="str" cm="1">
        <f t="array" aca="1" ref="AF33" ca="1">IFERROR(_xlfn.SINGLE(INDEX(Data!$A$1:$A$818,_xlfn.AGGREGATE(15,6,((OFFSET(Data!$A$1,0,MATCH(AF$6,Data!$1:$1,0)-1,1000,1)=IF(AF$7="","Yes",AF$7))*(Data!$D$1:'Data'!$D$818&lt;=IF($H$2="Marked",1,"")))/((OFFSET(Data!$A$1,0,MATCH(AF$6,Data!$1:$1,0)-1,1000,1)=IF(AF$7="","Yes",AF$7))*(Data!$D$1:'Data'!$D$818&lt;=IF($H$2="Marked",1,"")))*ROW(Data!$C$1:$C$818),ROW(AF33)-ROW(AF$7)),1)),"")</f>
        <v>Discovery Family</v>
      </c>
      <c r="AG33" s="38" t="str">
        <f ca="1">IF(AH33="","",IF(INDEX(Data!$CA:$CA,MATCH(AH33,Data!$A:$A,0),1)=0,"",INDEX(Data!$CA:$CA,MATCH(AH33,Data!$A:$A,0),1)))</f>
        <v/>
      </c>
      <c r="AH33" s="38" t="str" cm="1">
        <f t="array" aca="1" ref="AH33" ca="1">IFERROR(_xlfn.SINGLE(INDEX(Data!$A$1:$A$818,_xlfn.AGGREGATE(15,6,((OFFSET(Data!$A$1,0,MATCH(AH$6,Data!$1:$1,0)-1,1000,1)=IF(AH$7="","Yes",AH$7))*(Data!$D$1:'Data'!$D$818&lt;=IF($H$2="Marked",1,"")))/((OFFSET(Data!$A$1,0,MATCH(AH$6,Data!$1:$1,0)-1,1000,1)=IF(AH$7="","Yes",AH$7))*(Data!$D$1:'Data'!$D$818&lt;=IF($H$2="Marked",1,"")))*ROW(Data!$C$1:$C$818),ROW(AH33)-ROW(AH$7)),1)),"")</f>
        <v>History En Español</v>
      </c>
      <c r="AI33" s="38" t="str">
        <f ca="1">IF(AJ33="","",IF(INDEX(Data!$CA:$CA,MATCH(AJ33,Data!$A:$A,0),1)=0,"",INDEX(Data!$CA:$CA,MATCH(AJ33,Data!$A:$A,0),1)))</f>
        <v/>
      </c>
      <c r="AJ33" s="38" t="str" cm="1">
        <f t="array" aca="1" ref="AJ33" ca="1">IFERROR(_xlfn.SINGLE(INDEX(Data!$A$1:$A$818,_xlfn.AGGREGATE(15,6,((OFFSET(Data!$A$1,0,MATCH(AJ$6,Data!$1:$1,0)-1,1000,1)=IF(AJ$7="","Yes",AJ$7))*(Data!$D$1:'Data'!$D$818&lt;=IF($H$2="Marked",1,"")))/((OFFSET(Data!$A$1,0,MATCH(AJ$6,Data!$1:$1,0)-1,1000,1)=IF(AJ$7="","Yes",AJ$7))*(Data!$D$1:'Data'!$D$818&lt;=IF($H$2="Marked",1,"")))*ROW(Data!$C$1:$C$818),ROW(AJ33)-ROW(AJ$7)),1)),"")</f>
        <v>CNN En Español</v>
      </c>
      <c r="AK33" s="38" t="str">
        <f ca="1">IF(AL33="","",IF(INDEX(Data!$CA:$CA,MATCH(AL33,Data!$A:$A,0),1)=0,"",INDEX(Data!$CA:$CA,MATCH(AL33,Data!$A:$A,0),1)))</f>
        <v/>
      </c>
      <c r="AL33" s="38" t="str" cm="1">
        <f t="array" aca="1" ref="AL33" ca="1">IFERROR(_xlfn.SINGLE(INDEX(Data!$A$1:$A$818,_xlfn.AGGREGATE(15,6,((OFFSET(Data!$A$1,0,MATCH(AL$6,Data!$1:$1,0)-1,1000,1)=IF(AL$7="","Yes",AL$7))*(Data!$D$1:'Data'!$D$818&lt;=IF($H$2="Marked",1,"")))/((OFFSET(Data!$A$1,0,MATCH(AL$6,Data!$1:$1,0)-1,1000,1)=IF(AL$7="","Yes",AL$7))*(Data!$D$1:'Data'!$D$818&lt;=IF($H$2="Marked",1,"")))*ROW(Data!$C$1:$C$818),ROW(AL33)-ROW(AL$7)),1)),"")</f>
        <v/>
      </c>
      <c r="AM33" s="38" t="str">
        <f ca="1">IF(AN33="","",IF(INDEX(Data!$CA:$CA,MATCH(AN33,Data!$A:$A,0),1)=0,"",INDEX(Data!$CA:$CA,MATCH(AN33,Data!$A:$A,0),1)))</f>
        <v/>
      </c>
      <c r="AN33" s="38" t="str" cm="1">
        <f t="array" aca="1" ref="AN33" ca="1">IFERROR(_xlfn.SINGLE(INDEX(Data!$A$1:$A$818,_xlfn.AGGREGATE(15,6,((OFFSET(Data!$A$1,0,MATCH(AN$6,Data!$1:$1,0)-1,1000,1)=IF(AN$7="","Yes",AN$7))*(Data!$D$1:'Data'!$D$818&lt;=IF($H$2="Marked",1,"")))/((OFFSET(Data!$A$1,0,MATCH(AN$6,Data!$1:$1,0)-1,1000,1)=IF(AN$7="","Yes",AN$7))*(Data!$D$1:'Data'!$D$818&lt;=IF($H$2="Marked",1,"")))*ROW(Data!$C$1:$C$818),ROW(AN33)-ROW(AN$7)),1)),"")</f>
        <v/>
      </c>
      <c r="AO33" s="38" t="str">
        <f ca="1">IF(AP33="","",IF(INDEX(Data!$CA:$CA,MATCH(AP33,Data!$A:$A,0),1)=0,"",INDEX(Data!$CA:$CA,MATCH(AP33,Data!$A:$A,0),1)))</f>
        <v/>
      </c>
      <c r="AP33" s="38" t="str" cm="1">
        <f t="array" aca="1" ref="AP33" ca="1">IFERROR(_xlfn.SINGLE(INDEX(Data!$A$1:$A$818,_xlfn.AGGREGATE(15,6,((OFFSET(Data!$A$1,0,MATCH(AP$6,Data!$1:$1,0)-1,1000,1)=IF(AP$7="","Yes",AP$7))*(Data!$D$1:'Data'!$D$818&lt;=IF($H$2="Marked",1,"")))/((OFFSET(Data!$A$1,0,MATCH(AP$6,Data!$1:$1,0)-1,1000,1)=IF(AP$7="","Yes",AP$7))*(Data!$D$1:'Data'!$D$818&lt;=IF($H$2="Marked",1,"")))*ROW(Data!$C$1:$C$818),ROW(AP33)-ROW(AP$7)),1)),"")</f>
        <v/>
      </c>
      <c r="AQ33" s="38" t="str">
        <f ca="1">IF(AR33="","",IF(INDEX(Data!$CA:$CA,MATCH(AR33,Data!$A:$A,0),1)=0,"",INDEX(Data!$CA:$CA,MATCH(AR33,Data!$A:$A,0),1)))</f>
        <v/>
      </c>
      <c r="AR33" s="38" t="str" cm="1">
        <f t="array" aca="1" ref="AR33" ca="1">IFERROR(_xlfn.SINGLE(INDEX(Data!$A$1:$A$818,_xlfn.AGGREGATE(15,6,((OFFSET(Data!$A$1,0,MATCH(AR$6,Data!$1:$1,0)-1,1000,1)=IF(AR$7="","Yes",AR$7))*(Data!$D$1:'Data'!$D$818&lt;=IF($H$2="Marked",1,"")))/((OFFSET(Data!$A$1,0,MATCH(AR$6,Data!$1:$1,0)-1,1000,1)=IF(AR$7="","Yes",AR$7))*(Data!$D$1:'Data'!$D$818&lt;=IF($H$2="Marked",1,"")))*ROW(Data!$C$1:$C$818),ROW(AR33)-ROW(AR$7)),1)),"")</f>
        <v/>
      </c>
      <c r="AS33" s="38" t="str">
        <f ca="1">IF(AT33="","",IF(INDEX(Data!$CA:$CA,MATCH(AT33,Data!$A:$A,0),1)=0,"",INDEX(Data!$CA:$CA,MATCH(AT33,Data!$A:$A,0),1)))</f>
        <v/>
      </c>
      <c r="AT33" s="38" t="str" cm="1">
        <f t="array" aca="1" ref="AT33" ca="1">IFERROR(_xlfn.SINGLE(INDEX(Data!$A$1:$A$818,_xlfn.AGGREGATE(15,6,((OFFSET(Data!$A$1,0,MATCH(AT$6,Data!$1:$1,0)-1,1000,1)=IF(AT$7="","Yes",AT$7))*(Data!$D$1:'Data'!$D$818&lt;=IF($H$2="Marked",1,"")))/((OFFSET(Data!$A$1,0,MATCH(AT$6,Data!$1:$1,0)-1,1000,1)=IF(AT$7="","Yes",AT$7))*(Data!$D$1:'Data'!$D$818&lt;=IF($H$2="Marked",1,"")))*ROW(Data!$C$1:$C$818),ROW(AT33)-ROW(AT$7)),1)),"")</f>
        <v>Hallmark</v>
      </c>
    </row>
    <row r="34" spans="1:46" ht="24" x14ac:dyDescent="0.35">
      <c r="A34" s="38" t="str">
        <f ca="1">IF(B34="","",IF(INDEX(Data!$CA:$CA,MATCH(B34,Data!$A:$A,0),1)=0,"",INDEX(Data!$CA:$CA,MATCH(B34,Data!$A:$A,0),1)))</f>
        <v/>
      </c>
      <c r="B34" s="38" t="str" cm="1">
        <f t="array" aca="1" ref="B34" ca="1">IFERROR(_xlfn.SINGLE(INDEX(Data!$A$1:$A$818,_xlfn.AGGREGATE(15,6,((OFFSET(Data!$A$1,0,MATCH(B$6,Data!$1:$1,0)-1,1000,1)=IF(B$7="","Yes",B$7))*(Data!$D$1:'Data'!$D$818&lt;=IF($H$2="Marked",1,"")))/((OFFSET(Data!$A$1,0,MATCH(B$6,Data!$1:$1,0)-1,1000,1)=IF(B$7="","Yes",B$7))*(Data!$D$1:'Data'!$D$818&lt;=IF($H$2="Marked",1,"")))*ROW(Data!$C$1:$C$818),ROW(B34)-ROW(B$7)),1)),"")</f>
        <v>FETV</v>
      </c>
      <c r="C34" s="38" t="str">
        <f ca="1">IF(D34="","",IF(INDEX(Data!$CA:$CA,MATCH(D34,Data!$A:$A,0),1)=0,"",INDEX(Data!$CA:$CA,MATCH(D34,Data!$A:$A,0),1)))</f>
        <v/>
      </c>
      <c r="D34" s="38" t="str" cm="1">
        <f t="array" aca="1" ref="D34" ca="1">IFERROR(_xlfn.SINGLE(INDEX(Data!$A$1:$A$818,_xlfn.AGGREGATE(15,6,((OFFSET(Data!$A$1,0,MATCH(D$6,Data!$1:$1,0)-1,1000,1)=IF(D$7="","Yes",D$7))*(Data!$D$1:'Data'!$D$818&lt;=IF($H$2="Marked",1,"")))/((OFFSET(Data!$A$1,0,MATCH(D$6,Data!$1:$1,0)-1,1000,1)=IF(D$7="","Yes",D$7))*(Data!$D$1:'Data'!$D$818&lt;=IF($H$2="Marked",1,"")))*ROW(Data!$C$1:$C$818),ROW(D34)-ROW(D$7)),1)),"")</f>
        <v>Motor Trend</v>
      </c>
      <c r="E34" s="38" t="str">
        <f ca="1">IF(F34="","",IF(INDEX(Data!$CA:$CA,MATCH(F34,Data!$A:$A,0),1)=0,"",INDEX(Data!$CA:$CA,MATCH(F34,Data!$A:$A,0),1)))</f>
        <v/>
      </c>
      <c r="F34" s="38" t="str" cm="1">
        <f t="array" aca="1" ref="F34" ca="1">IFERROR(_xlfn.SINGLE(INDEX(Data!$A$1:$A$818,_xlfn.AGGREGATE(15,6,((OFFSET(Data!$A$1,0,MATCH(F$6,Data!$1:$1,0)-1,1000,1)=IF(F$7="","Yes",F$7))*(Data!$D$1:'Data'!$D$818&lt;=IF($H$2="Marked",1,"")))/((OFFSET(Data!$A$1,0,MATCH(F$6,Data!$1:$1,0)-1,1000,1)=IF(F$7="","Yes",F$7))*(Data!$D$1:'Data'!$D$818&lt;=IF($H$2="Marked",1,"")))*ROW(Data!$C$1:$C$818),ROW(F34)-ROW(F$7)),1)),"")</f>
        <v>Lifetime</v>
      </c>
      <c r="G34" s="38" t="str">
        <f ca="1">IF(H34="","",IF(INDEX(Data!$CA:$CA,MATCH(H34,Data!$A:$A,0),1)=0,"",INDEX(Data!$CA:$CA,MATCH(H34,Data!$A:$A,0),1)))</f>
        <v/>
      </c>
      <c r="H34" s="38" t="str" cm="1">
        <f t="array" aca="1" ref="H34" ca="1">IFERROR(_xlfn.SINGLE(INDEX(Data!$A$1:$A$818,_xlfn.AGGREGATE(15,6,((OFFSET(Data!$A$1,0,MATCH(H$6,Data!$1:$1,0)-1,1000,1)=IF(H$7="","Yes",H$7))*(Data!$D$1:'Data'!$D$818&lt;=IF($H$2="Marked",1,"")))/((OFFSET(Data!$A$1,0,MATCH(H$6,Data!$1:$1,0)-1,1000,1)=IF(H$7="","Yes",H$7))*(Data!$D$1:'Data'!$D$818&lt;=IF($H$2="Marked",1,"")))*ROW(Data!$C$1:$C$818),ROW(H34)-ROW(H$7)),1)),"")</f>
        <v>HGTV</v>
      </c>
      <c r="I34" s="38" t="str">
        <f ca="1">IF(J34="","",IF(INDEX(Data!$CA:$CA,MATCH(J34,Data!$A:$A,0),1)=0,"",INDEX(Data!$CA:$CA,MATCH(J34,Data!$A:$A,0),1)))</f>
        <v/>
      </c>
      <c r="J34" s="38" t="str" cm="1">
        <f t="array" aca="1" ref="J34" ca="1">IFERROR(_xlfn.SINGLE(INDEX(Data!$A$1:$A$818,_xlfn.AGGREGATE(15,6,((OFFSET(Data!$A$1,0,MATCH(J$6,Data!$1:$1,0)-1,1000,1)=IF(J$7="","Yes",J$7))*(Data!$D$1:'Data'!$D$818&lt;=IF($H$2="Marked",1,"")))/((OFFSET(Data!$A$1,0,MATCH(J$6,Data!$1:$1,0)-1,1000,1)=IF(J$7="","Yes",J$7))*(Data!$D$1:'Data'!$D$818&lt;=IF($H$2="Marked",1,"")))*ROW(Data!$C$1:$C$818),ROW(J34)-ROW(J$7)),1)),"")</f>
        <v>Disney Junior</v>
      </c>
      <c r="K34" s="38" t="str">
        <f ca="1">IF(L34="","",IF(INDEX(Data!$CA:$CA,MATCH(L34,Data!$A:$A,0),1)=0,"",INDEX(Data!$CA:$CA,MATCH(L34,Data!$A:$A,0),1)))</f>
        <v/>
      </c>
      <c r="L34" s="38" t="str" cm="1">
        <f t="array" aca="1" ref="L34" ca="1">IFERROR(_xlfn.SINGLE(INDEX(Data!$A$1:$A$818,_xlfn.AGGREGATE(15,6,((OFFSET(Data!$A$1,0,MATCH(L$6,Data!$1:$1,0)-1,1000,1)=IF(L$7="","Yes",L$7))*(Data!$D$1:'Data'!$D$818&lt;=IF($H$2="Marked",1,"")))/((OFFSET(Data!$A$1,0,MATCH(L$6,Data!$1:$1,0)-1,1000,1)=IF(L$7="","Yes",L$7))*(Data!$D$1:'Data'!$D$818&lt;=IF($H$2="Marked",1,"")))*ROW(Data!$C$1:$C$818),ROW(L34)-ROW(L$7)),1)),"")</f>
        <v>Bally Sports SoCal</v>
      </c>
      <c r="M34" s="38" t="str">
        <f ca="1">IF(N34="","",IF(INDEX(Data!$CA:$CA,MATCH(N34,Data!$A:$A,0),1)=0,"",INDEX(Data!$CA:$CA,MATCH(N34,Data!$A:$A,0),1)))</f>
        <v/>
      </c>
      <c r="N34" s="38" t="str" cm="1">
        <f t="array" aca="1" ref="N34" ca="1">IFERROR(_xlfn.SINGLE(INDEX(Data!$A$1:$A$818,_xlfn.AGGREGATE(15,6,((OFFSET(Data!$A$1,0,MATCH(N$6,Data!$1:$1,0)-1,1000,1)=IF(N$7="","Yes",N$7))*(Data!$D$1:'Data'!$D$818&lt;=IF($H$2="Marked",1,"")))/((OFFSET(Data!$A$1,0,MATCH(N$6,Data!$1:$1,0)-1,1000,1)=IF(N$7="","Yes",N$7))*(Data!$D$1:'Data'!$D$818&lt;=IF($H$2="Marked",1,"")))*ROW(Data!$C$1:$C$818),ROW(N34)-ROW(N$7)),1)),"")</f>
        <v>Bally Sports Oklahoma</v>
      </c>
      <c r="O34" s="38" t="str">
        <f ca="1">IF(P34="","",IF(INDEX(Data!$CA:$CA,MATCH(P34,Data!$A:$A,0),1)=0,"",INDEX(Data!$CA:$CA,MATCH(P34,Data!$A:$A,0),1)))</f>
        <v/>
      </c>
      <c r="P34" s="38" t="str" cm="1">
        <f t="array" aca="1" ref="P34" ca="1">IFERROR(_xlfn.SINGLE(INDEX(Data!$A$1:$A$818,_xlfn.AGGREGATE(15,6,((OFFSET(Data!$A$1,0,MATCH(P$6,Data!$1:$1,0)-1,1000,1)=IF(P$7="","Yes",P$7))*(Data!$D$1:'Data'!$D$818&lt;=IF($H$2="Marked",1,"")))/((OFFSET(Data!$A$1,0,MATCH(P$6,Data!$1:$1,0)-1,1000,1)=IF(P$7="","Yes",P$7))*(Data!$D$1:'Data'!$D$818&lt;=IF($H$2="Marked",1,"")))*ROW(Data!$C$1:$C$818),ROW(P34)-ROW(P$7)),1)),"")</f>
        <v>Bally Sports Ohio</v>
      </c>
      <c r="Q34" s="38" t="str">
        <f ca="1">IF(R34="","",IF(INDEX(Data!$CA:$CA,MATCH(R34,Data!$A:$A,0),1)=0,"",INDEX(Data!$CA:$CA,MATCH(R34,Data!$A:$A,0),1)))</f>
        <v/>
      </c>
      <c r="R34" s="38" t="str" cm="1">
        <f t="array" aca="1" ref="R34" ca="1">IFERROR(_xlfn.SINGLE(INDEX(Data!$A$1:$A$818,_xlfn.AGGREGATE(15,6,((OFFSET(Data!$A$1,0,MATCH(R$6,Data!$1:$1,0)-1,1000,1)=IF(R$7="","Yes",R$7))*(Data!$D$1:'Data'!$D$818&lt;=IF($H$2="Marked",1,"")))/((OFFSET(Data!$A$1,0,MATCH(R$6,Data!$1:$1,0)-1,1000,1)=IF(R$7="","Yes",R$7))*(Data!$D$1:'Data'!$D$818&lt;=IF($H$2="Marked",1,"")))*ROW(Data!$C$1:$C$818),ROW(R34)-ROW(R$7)),1)),"")</f>
        <v>COZI</v>
      </c>
      <c r="S34" s="38">
        <f ca="1">IF(T34="","",IF(INDEX(Data!$CA:$CA,MATCH(T34,Data!$A:$A,0),1)=0,"",INDEX(Data!$CA:$CA,MATCH(T34,Data!$A:$A,0),1)))</f>
        <v>2</v>
      </c>
      <c r="T34" s="38" t="str" cm="1">
        <f t="array" aca="1" ref="T34" ca="1">IFERROR(_xlfn.SINGLE(INDEX(Data!$A$1:$A$818,_xlfn.AGGREGATE(15,6,((OFFSET(Data!$A$1,0,MATCH(T$6,Data!$1:$1,0)-1,1000,1)=IF(T$7="","Yes",T$7))*(Data!$D$1:'Data'!$D$818&lt;=IF($H$2="Marked",1,"")))/((OFFSET(Data!$A$1,0,MATCH(T$6,Data!$1:$1,0)-1,1000,1)=IF(T$7="","Yes",T$7))*(Data!$D$1:'Data'!$D$818&lt;=IF($H$2="Marked",1,"")))*ROW(Data!$C$1:$C$818),ROW(T34)-ROW(T$7)),1)),"")</f>
        <v>Disney Channel</v>
      </c>
      <c r="U34" s="38">
        <f ca="1">IF(V34="","",IF(INDEX(Data!$CA:$CA,MATCH(V34,Data!$A:$A,0),1)=0,"",INDEX(Data!$CA:$CA,MATCH(V34,Data!$A:$A,0),1)))</f>
        <v>2</v>
      </c>
      <c r="V34" s="38" t="str" cm="1">
        <f t="array" aca="1" ref="V34" ca="1">IFERROR(_xlfn.SINGLE(INDEX(Data!$A$1:$A$818,_xlfn.AGGREGATE(15,6,((OFFSET(Data!$A$1,0,MATCH(V$6,Data!$1:$1,0)-1,1000,1)=IF(V$7="","Yes",V$7))*(Data!$D$1:'Data'!$D$818&lt;=IF($H$2="Marked",1,"")))/((OFFSET(Data!$A$1,0,MATCH(V$6,Data!$1:$1,0)-1,1000,1)=IF(V$7="","Yes",V$7))*(Data!$D$1:'Data'!$D$818&lt;=IF($H$2="Marked",1,"")))*ROW(Data!$C$1:$C$818),ROW(V34)-ROW(V$7)),1)),"")</f>
        <v>CBS Sports Network</v>
      </c>
      <c r="W34" s="38" t="str">
        <f ca="1">IF(X34="","",IF(INDEX(Data!$CA:$CA,MATCH(X34,Data!$A:$A,0),1)=0,"",INDEX(Data!$CA:$CA,MATCH(X34,Data!$A:$A,0),1)))</f>
        <v/>
      </c>
      <c r="X34" s="38" t="str" cm="1">
        <f t="array" aca="1" ref="X34" ca="1">IFERROR(_xlfn.SINGLE(INDEX(Data!$A$1:$A$818,_xlfn.AGGREGATE(15,6,((OFFSET(Data!$A$1,0,MATCH(X$6,Data!$1:$1,0)-1,1000,1)=IF(X$7="","Yes",X$7))*(Data!$D$1:'Data'!$D$818&lt;=IF($H$2="Marked",1,"")))/((OFFSET(Data!$A$1,0,MATCH(X$6,Data!$1:$1,0)-1,1000,1)=IF(X$7="","Yes",X$7))*(Data!$D$1:'Data'!$D$818&lt;=IF($H$2="Marked",1,"")))*ROW(Data!$C$1:$C$818),ROW(X34)-ROW(X$7)),1)),"")</f>
        <v>Hard Knocks</v>
      </c>
      <c r="Y34" s="38" t="str">
        <f ca="1">IF(Z34="","",IF(INDEX(Data!$CA:$CA,MATCH(Z34,Data!$A:$A,0),1)=0,"",INDEX(Data!$CA:$CA,MATCH(Z34,Data!$A:$A,0),1)))</f>
        <v/>
      </c>
      <c r="Z34" s="38" t="str" cm="1">
        <f t="array" aca="1" ref="Z34" ca="1">IFERROR(_xlfn.SINGLE(INDEX(Data!$A$1:$A$818,_xlfn.AGGREGATE(15,6,((OFFSET(Data!$A$1,0,MATCH(Z$6,Data!$1:$1,0)-1,1000,1)=IF(Z$7="","Yes",Z$7))*(Data!$D$1:'Data'!$D$818&lt;=IF($H$2="Marked",1,"")))/((OFFSET(Data!$A$1,0,MATCH(Z$6,Data!$1:$1,0)-1,1000,1)=IF(Z$7="","Yes",Z$7))*(Data!$D$1:'Data'!$D$818&lt;=IF($H$2="Marked",1,"")))*ROW(Data!$C$1:$C$818),ROW(Z34)-ROW(Z$7)),1)),"")</f>
        <v>ION Mystery</v>
      </c>
      <c r="AA34" s="38" t="str">
        <f ca="1">IF(AB34="","",IF(INDEX(Data!$CA:$CA,MATCH(AB34,Data!$A:$A,0),1)=0,"",INDEX(Data!$CA:$CA,MATCH(AB34,Data!$A:$A,0),1)))</f>
        <v/>
      </c>
      <c r="AB34" s="38" t="str" cm="1">
        <f t="array" aca="1" ref="AB34" ca="1">IFERROR(_xlfn.SINGLE(INDEX(Data!$A$1:$A$818,_xlfn.AGGREGATE(15,6,((OFFSET(Data!$A$1,0,MATCH(AB$6,Data!$1:$1,0)-1,1000,1)=IF(AB$7="","Yes",AB$7))*(Data!$D$1:'Data'!$D$818&lt;=IF($H$2="Marked",1,"")))/((OFFSET(Data!$A$1,0,MATCH(AB$6,Data!$1:$1,0)-1,1000,1)=IF(AB$7="","Yes",AB$7))*(Data!$D$1:'Data'!$D$818&lt;=IF($H$2="Marked",1,"")))*ROW(Data!$C$1:$C$818),ROW(AB34)-ROW(AB$7)),1)),"")</f>
        <v>BYUTV</v>
      </c>
      <c r="AC34" s="38">
        <f ca="1">IF(AD34="","",IF(INDEX(Data!$CA:$CA,MATCH(AD34,Data!$A:$A,0),1)=0,"",INDEX(Data!$CA:$CA,MATCH(AD34,Data!$A:$A,0),1)))</f>
        <v>3</v>
      </c>
      <c r="AD34" s="38" t="str" cm="1">
        <f t="array" aca="1" ref="AD34" ca="1">IFERROR(_xlfn.SINGLE(INDEX(Data!$A$1:$A$818,_xlfn.AGGREGATE(15,6,((OFFSET(Data!$A$1,0,MATCH(AD$6,Data!$1:$1,0)-1,1000,1)=IF(AD$7="","Yes",AD$7))*(Data!$D$1:'Data'!$D$818&lt;=IF($H$2="Marked",1,"")))/((OFFSET(Data!$A$1,0,MATCH(AD$6,Data!$1:$1,0)-1,1000,1)=IF(AD$7="","Yes",AD$7))*(Data!$D$1:'Data'!$D$818&lt;=IF($H$2="Marked",1,"")))*ROW(Data!$C$1:$C$818),ROW(AD34)-ROW(AD$7)),1)),"")</f>
        <v>CMT</v>
      </c>
      <c r="AE34" s="38" t="str">
        <f ca="1">IF(AF34="","",IF(INDEX(Data!$CA:$CA,MATCH(AF34,Data!$A:$A,0),1)=0,"",INDEX(Data!$CA:$CA,MATCH(AF34,Data!$A:$A,0),1)))</f>
        <v/>
      </c>
      <c r="AF34" s="38" t="str" cm="1">
        <f t="array" aca="1" ref="AF34" ca="1">IFERROR(_xlfn.SINGLE(INDEX(Data!$A$1:$A$818,_xlfn.AGGREGATE(15,6,((OFFSET(Data!$A$1,0,MATCH(AF$6,Data!$1:$1,0)-1,1000,1)=IF(AF$7="","Yes",AF$7))*(Data!$D$1:'Data'!$D$818&lt;=IF($H$2="Marked",1,"")))/((OFFSET(Data!$A$1,0,MATCH(AF$6,Data!$1:$1,0)-1,1000,1)=IF(AF$7="","Yes",AF$7))*(Data!$D$1:'Data'!$D$818&lt;=IF($H$2="Marked",1,"")))*ROW(Data!$C$1:$C$818),ROW(AF34)-ROW(AF$7)),1)),"")</f>
        <v>Discovery Life</v>
      </c>
      <c r="AG34" s="38" t="str">
        <f ca="1">IF(AH34="","",IF(INDEX(Data!$CA:$CA,MATCH(AH34,Data!$A:$A,0),1)=0,"",INDEX(Data!$CA:$CA,MATCH(AH34,Data!$A:$A,0),1)))</f>
        <v/>
      </c>
      <c r="AH34" s="38" t="str" cm="1">
        <f t="array" aca="1" ref="AH34" ca="1">IFERROR(_xlfn.SINGLE(INDEX(Data!$A$1:$A$818,_xlfn.AGGREGATE(15,6,((OFFSET(Data!$A$1,0,MATCH(AH$6,Data!$1:$1,0)-1,1000,1)=IF(AH$7="","Yes",AH$7))*(Data!$D$1:'Data'!$D$818&lt;=IF($H$2="Marked",1,"")))/((OFFSET(Data!$A$1,0,MATCH(AH$6,Data!$1:$1,0)-1,1000,1)=IF(AH$7="","Yes",AH$7))*(Data!$D$1:'Data'!$D$818&lt;=IF($H$2="Marked",1,"")))*ROW(Data!$C$1:$C$818),ROW(AH34)-ROW(AH$7)),1)),"")</f>
        <v>Hogar De HGTV</v>
      </c>
      <c r="AI34" s="38" t="str">
        <f ca="1">IF(AJ34="","",IF(INDEX(Data!$CA:$CA,MATCH(AJ34,Data!$A:$A,0),1)=0,"",INDEX(Data!$CA:$CA,MATCH(AJ34,Data!$A:$A,0),1)))</f>
        <v/>
      </c>
      <c r="AJ34" s="38" t="str" cm="1">
        <f t="array" aca="1" ref="AJ34" ca="1">IFERROR(_xlfn.SINGLE(INDEX(Data!$A$1:$A$818,_xlfn.AGGREGATE(15,6,((OFFSET(Data!$A$1,0,MATCH(AJ$6,Data!$1:$1,0)-1,1000,1)=IF(AJ$7="","Yes",AJ$7))*(Data!$D$1:'Data'!$D$818&lt;=IF($H$2="Marked",1,"")))/((OFFSET(Data!$A$1,0,MATCH(AJ$6,Data!$1:$1,0)-1,1000,1)=IF(AJ$7="","Yes",AJ$7))*(Data!$D$1:'Data'!$D$818&lt;=IF($H$2="Marked",1,"")))*ROW(Data!$C$1:$C$818),ROW(AJ34)-ROW(AJ$7)),1)),"")</f>
        <v>CNN International</v>
      </c>
      <c r="AK34" s="38" t="str">
        <f ca="1">IF(AL34="","",IF(INDEX(Data!$CA:$CA,MATCH(AL34,Data!$A:$A,0),1)=0,"",INDEX(Data!$CA:$CA,MATCH(AL34,Data!$A:$A,0),1)))</f>
        <v/>
      </c>
      <c r="AL34" s="38" t="str" cm="1">
        <f t="array" aca="1" ref="AL34" ca="1">IFERROR(_xlfn.SINGLE(INDEX(Data!$A$1:$A$818,_xlfn.AGGREGATE(15,6,((OFFSET(Data!$A$1,0,MATCH(AL$6,Data!$1:$1,0)-1,1000,1)=IF(AL$7="","Yes",AL$7))*(Data!$D$1:'Data'!$D$818&lt;=IF($H$2="Marked",1,"")))/((OFFSET(Data!$A$1,0,MATCH(AL$6,Data!$1:$1,0)-1,1000,1)=IF(AL$7="","Yes",AL$7))*(Data!$D$1:'Data'!$D$818&lt;=IF($H$2="Marked",1,"")))*ROW(Data!$C$1:$C$818),ROW(AL34)-ROW(AL$7)),1)),"")</f>
        <v/>
      </c>
      <c r="AM34" s="38" t="str">
        <f ca="1">IF(AN34="","",IF(INDEX(Data!$CA:$CA,MATCH(AN34,Data!$A:$A,0),1)=0,"",INDEX(Data!$CA:$CA,MATCH(AN34,Data!$A:$A,0),1)))</f>
        <v/>
      </c>
      <c r="AN34" s="38" t="str" cm="1">
        <f t="array" aca="1" ref="AN34" ca="1">IFERROR(_xlfn.SINGLE(INDEX(Data!$A$1:$A$818,_xlfn.AGGREGATE(15,6,((OFFSET(Data!$A$1,0,MATCH(AN$6,Data!$1:$1,0)-1,1000,1)=IF(AN$7="","Yes",AN$7))*(Data!$D$1:'Data'!$D$818&lt;=IF($H$2="Marked",1,"")))/((OFFSET(Data!$A$1,0,MATCH(AN$6,Data!$1:$1,0)-1,1000,1)=IF(AN$7="","Yes",AN$7))*(Data!$D$1:'Data'!$D$818&lt;=IF($H$2="Marked",1,"")))*ROW(Data!$C$1:$C$818),ROW(AN34)-ROW(AN$7)),1)),"")</f>
        <v/>
      </c>
      <c r="AO34" s="38" t="str">
        <f ca="1">IF(AP34="","",IF(INDEX(Data!$CA:$CA,MATCH(AP34,Data!$A:$A,0),1)=0,"",INDEX(Data!$CA:$CA,MATCH(AP34,Data!$A:$A,0),1)))</f>
        <v/>
      </c>
      <c r="AP34" s="38" t="str" cm="1">
        <f t="array" aca="1" ref="AP34" ca="1">IFERROR(_xlfn.SINGLE(INDEX(Data!$A$1:$A$818,_xlfn.AGGREGATE(15,6,((OFFSET(Data!$A$1,0,MATCH(AP$6,Data!$1:$1,0)-1,1000,1)=IF(AP$7="","Yes",AP$7))*(Data!$D$1:'Data'!$D$818&lt;=IF($H$2="Marked",1,"")))/((OFFSET(Data!$A$1,0,MATCH(AP$6,Data!$1:$1,0)-1,1000,1)=IF(AP$7="","Yes",AP$7))*(Data!$D$1:'Data'!$D$818&lt;=IF($H$2="Marked",1,"")))*ROW(Data!$C$1:$C$818),ROW(AP34)-ROW(AP$7)),1)),"")</f>
        <v/>
      </c>
      <c r="AQ34" s="38" t="str">
        <f ca="1">IF(AR34="","",IF(INDEX(Data!$CA:$CA,MATCH(AR34,Data!$A:$A,0),1)=0,"",INDEX(Data!$CA:$CA,MATCH(AR34,Data!$A:$A,0),1)))</f>
        <v/>
      </c>
      <c r="AR34" s="38" t="str" cm="1">
        <f t="array" aca="1" ref="AR34" ca="1">IFERROR(_xlfn.SINGLE(INDEX(Data!$A$1:$A$818,_xlfn.AGGREGATE(15,6,((OFFSET(Data!$A$1,0,MATCH(AR$6,Data!$1:$1,0)-1,1000,1)=IF(AR$7="","Yes",AR$7))*(Data!$D$1:'Data'!$D$818&lt;=IF($H$2="Marked",1,"")))/((OFFSET(Data!$A$1,0,MATCH(AR$6,Data!$1:$1,0)-1,1000,1)=IF(AR$7="","Yes",AR$7))*(Data!$D$1:'Data'!$D$818&lt;=IF($H$2="Marked",1,"")))*ROW(Data!$C$1:$C$818),ROW(AR34)-ROW(AR$7)),1)),"")</f>
        <v/>
      </c>
      <c r="AS34" s="38" t="str">
        <f ca="1">IF(AT34="","",IF(INDEX(Data!$CA:$CA,MATCH(AT34,Data!$A:$A,0),1)=0,"",INDEX(Data!$CA:$CA,MATCH(AT34,Data!$A:$A,0),1)))</f>
        <v/>
      </c>
      <c r="AT34" s="38" t="str" cm="1">
        <f t="array" aca="1" ref="AT34" ca="1">IFERROR(_xlfn.SINGLE(INDEX(Data!$A$1:$A$818,_xlfn.AGGREGATE(15,6,((OFFSET(Data!$A$1,0,MATCH(AT$6,Data!$1:$1,0)-1,1000,1)=IF(AT$7="","Yes",AT$7))*(Data!$D$1:'Data'!$D$818&lt;=IF($H$2="Marked",1,"")))/((OFFSET(Data!$A$1,0,MATCH(AT$6,Data!$1:$1,0)-1,1000,1)=IF(AT$7="","Yes",AT$7))*(Data!$D$1:'Data'!$D$818&lt;=IF($H$2="Marked",1,"")))*ROW(Data!$C$1:$C$818),ROW(AT34)-ROW(AT$7)),1)),"")</f>
        <v>Hallmark Drama</v>
      </c>
    </row>
    <row r="35" spans="1:46" ht="24" x14ac:dyDescent="0.35">
      <c r="A35" s="38" t="str">
        <f ca="1">IF(B35="","",IF(INDEX(Data!$CA:$CA,MATCH(B35,Data!$A:$A,0),1)=0,"",INDEX(Data!$CA:$CA,MATCH(B35,Data!$A:$A,0),1)))</f>
        <v/>
      </c>
      <c r="B35" s="38" t="str" cm="1">
        <f t="array" aca="1" ref="B35" ca="1">IFERROR(_xlfn.SINGLE(INDEX(Data!$A$1:$A$818,_xlfn.AGGREGATE(15,6,((OFFSET(Data!$A$1,0,MATCH(B$6,Data!$1:$1,0)-1,1000,1)=IF(B$7="","Yes",B$7))*(Data!$D$1:'Data'!$D$818&lt;=IF($H$2="Marked",1,"")))/((OFFSET(Data!$A$1,0,MATCH(B$6,Data!$1:$1,0)-1,1000,1)=IF(B$7="","Yes",B$7))*(Data!$D$1:'Data'!$D$818&lt;=IF($H$2="Marked",1,"")))*ROW(Data!$C$1:$C$818),ROW(B35)-ROW(B$7)),1)),"")</f>
        <v>Food Network</v>
      </c>
      <c r="C35" s="38" t="str">
        <f ca="1">IF(D35="","",IF(INDEX(Data!$CA:$CA,MATCH(D35,Data!$A:$A,0),1)=0,"",INDEX(Data!$CA:$CA,MATCH(D35,Data!$A:$A,0),1)))</f>
        <v/>
      </c>
      <c r="D35" s="38" t="str" cm="1">
        <f t="array" aca="1" ref="D35" ca="1">IFERROR(_xlfn.SINGLE(INDEX(Data!$A$1:$A$818,_xlfn.AGGREGATE(15,6,((OFFSET(Data!$A$1,0,MATCH(D$6,Data!$1:$1,0)-1,1000,1)=IF(D$7="","Yes",D$7))*(Data!$D$1:'Data'!$D$818&lt;=IF($H$2="Marked",1,"")))/((OFFSET(Data!$A$1,0,MATCH(D$6,Data!$1:$1,0)-1,1000,1)=IF(D$7="","Yes",D$7))*(Data!$D$1:'Data'!$D$818&lt;=IF($H$2="Marked",1,"")))*ROW(Data!$C$1:$C$818),ROW(D35)-ROW(D$7)),1)),"")</f>
        <v>Nick Jr.</v>
      </c>
      <c r="E35" s="38" t="str">
        <f ca="1">IF(F35="","",IF(INDEX(Data!$CA:$CA,MATCH(F35,Data!$A:$A,0),1)=0,"",INDEX(Data!$CA:$CA,MATCH(F35,Data!$A:$A,0),1)))</f>
        <v/>
      </c>
      <c r="F35" s="38" t="str" cm="1">
        <f t="array" aca="1" ref="F35" ca="1">IFERROR(_xlfn.SINGLE(INDEX(Data!$A$1:$A$818,_xlfn.AGGREGATE(15,6,((OFFSET(Data!$A$1,0,MATCH(F$6,Data!$1:$1,0)-1,1000,1)=IF(F$7="","Yes",F$7))*(Data!$D$1:'Data'!$D$818&lt;=IF($H$2="Marked",1,"")))/((OFFSET(Data!$A$1,0,MATCH(F$6,Data!$1:$1,0)-1,1000,1)=IF(F$7="","Yes",F$7))*(Data!$D$1:'Data'!$D$818&lt;=IF($H$2="Marked",1,"")))*ROW(Data!$C$1:$C$818),ROW(F35)-ROW(F$7)),1)),"")</f>
        <v>Local Now M</v>
      </c>
      <c r="G35" s="38" t="str">
        <f ca="1">IF(H35="","",IF(INDEX(Data!$CA:$CA,MATCH(H35,Data!$A:$A,0),1)=0,"",INDEX(Data!$CA:$CA,MATCH(H35,Data!$A:$A,0),1)))</f>
        <v/>
      </c>
      <c r="H35" s="38" t="str" cm="1">
        <f t="array" aca="1" ref="H35" ca="1">IFERROR(_xlfn.SINGLE(INDEX(Data!$A$1:$A$818,_xlfn.AGGREGATE(15,6,((OFFSET(Data!$A$1,0,MATCH(H$6,Data!$1:$1,0)-1,1000,1)=IF(H$7="","Yes",H$7))*(Data!$D$1:'Data'!$D$818&lt;=IF($H$2="Marked",1,"")))/((OFFSET(Data!$A$1,0,MATCH(H$6,Data!$1:$1,0)-1,1000,1)=IF(H$7="","Yes",H$7))*(Data!$D$1:'Data'!$D$818&lt;=IF($H$2="Marked",1,"")))*ROW(Data!$C$1:$C$818),ROW(H35)-ROW(H$7)),1)),"")</f>
        <v>History</v>
      </c>
      <c r="I35" s="38" t="str">
        <f ca="1">IF(J35="","",IF(INDEX(Data!$CA:$CA,MATCH(J35,Data!$A:$A,0),1)=0,"",INDEX(Data!$CA:$CA,MATCH(J35,Data!$A:$A,0),1)))</f>
        <v/>
      </c>
      <c r="J35" s="38" t="str" cm="1">
        <f t="array" aca="1" ref="J35" ca="1">IFERROR(_xlfn.SINGLE(INDEX(Data!$A$1:$A$818,_xlfn.AGGREGATE(15,6,((OFFSET(Data!$A$1,0,MATCH(J$6,Data!$1:$1,0)-1,1000,1)=IF(J$7="","Yes",J$7))*(Data!$D$1:'Data'!$D$818&lt;=IF($H$2="Marked",1,"")))/((OFFSET(Data!$A$1,0,MATCH(J$6,Data!$1:$1,0)-1,1000,1)=IF(J$7="","Yes",J$7))*(Data!$D$1:'Data'!$D$818&lt;=IF($H$2="Marked",1,"")))*ROW(Data!$C$1:$C$818),ROW(J35)-ROW(J$7)),1)),"")</f>
        <v>Disney XD</v>
      </c>
      <c r="K35" s="38" t="str">
        <f ca="1">IF(L35="","",IF(INDEX(Data!$CA:$CA,MATCH(L35,Data!$A:$A,0),1)=0,"",INDEX(Data!$CA:$CA,MATCH(L35,Data!$A:$A,0),1)))</f>
        <v/>
      </c>
      <c r="L35" s="38" t="str" cm="1">
        <f t="array" aca="1" ref="L35" ca="1">IFERROR(_xlfn.SINGLE(INDEX(Data!$A$1:$A$818,_xlfn.AGGREGATE(15,6,((OFFSET(Data!$A$1,0,MATCH(L$6,Data!$1:$1,0)-1,1000,1)=IF(L$7="","Yes",L$7))*(Data!$D$1:'Data'!$D$818&lt;=IF($H$2="Marked",1,"")))/((OFFSET(Data!$A$1,0,MATCH(L$6,Data!$1:$1,0)-1,1000,1)=IF(L$7="","Yes",L$7))*(Data!$D$1:'Data'!$D$818&lt;=IF($H$2="Marked",1,"")))*ROW(Data!$C$1:$C$818),ROW(L35)-ROW(L$7)),1)),"")</f>
        <v>Bally Sports South</v>
      </c>
      <c r="M35" s="38" t="str">
        <f ca="1">IF(N35="","",IF(INDEX(Data!$CA:$CA,MATCH(N35,Data!$A:$A,0),1)=0,"",INDEX(Data!$CA:$CA,MATCH(N35,Data!$A:$A,0),1)))</f>
        <v/>
      </c>
      <c r="N35" s="38" t="str" cm="1">
        <f t="array" aca="1" ref="N35" ca="1">IFERROR(_xlfn.SINGLE(INDEX(Data!$A$1:$A$818,_xlfn.AGGREGATE(15,6,((OFFSET(Data!$A$1,0,MATCH(N$6,Data!$1:$1,0)-1,1000,1)=IF(N$7="","Yes",N$7))*(Data!$D$1:'Data'!$D$818&lt;=IF($H$2="Marked",1,"")))/((OFFSET(Data!$A$1,0,MATCH(N$6,Data!$1:$1,0)-1,1000,1)=IF(N$7="","Yes",N$7))*(Data!$D$1:'Data'!$D$818&lt;=IF($H$2="Marked",1,"")))*ROW(Data!$C$1:$C$818),ROW(N35)-ROW(N$7)),1)),"")</f>
        <v>Bally Sports San Diego</v>
      </c>
      <c r="O35" s="38" t="str">
        <f ca="1">IF(P35="","",IF(INDEX(Data!$CA:$CA,MATCH(P35,Data!$A:$A,0),1)=0,"",INDEX(Data!$CA:$CA,MATCH(P35,Data!$A:$A,0),1)))</f>
        <v/>
      </c>
      <c r="P35" s="38" t="str" cm="1">
        <f t="array" aca="1" ref="P35" ca="1">IFERROR(_xlfn.SINGLE(INDEX(Data!$A$1:$A$818,_xlfn.AGGREGATE(15,6,((OFFSET(Data!$A$1,0,MATCH(P$6,Data!$1:$1,0)-1,1000,1)=IF(P$7="","Yes",P$7))*(Data!$D$1:'Data'!$D$818&lt;=IF($H$2="Marked",1,"")))/((OFFSET(Data!$A$1,0,MATCH(P$6,Data!$1:$1,0)-1,1000,1)=IF(P$7="","Yes",P$7))*(Data!$D$1:'Data'!$D$818&lt;=IF($H$2="Marked",1,"")))*ROW(Data!$C$1:$C$818),ROW(P35)-ROW(P$7)),1)),"")</f>
        <v>Bally Sports Oklahoma</v>
      </c>
      <c r="Q35" s="38" t="str">
        <f ca="1">IF(R35="","",IF(INDEX(Data!$CA:$CA,MATCH(R35,Data!$A:$A,0),1)=0,"",INDEX(Data!$CA:$CA,MATCH(R35,Data!$A:$A,0),1)))</f>
        <v/>
      </c>
      <c r="R35" s="38" t="str" cm="1">
        <f t="array" aca="1" ref="R35" ca="1">IFERROR(_xlfn.SINGLE(INDEX(Data!$A$1:$A$818,_xlfn.AGGREGATE(15,6,((OFFSET(Data!$A$1,0,MATCH(R$6,Data!$1:$1,0)-1,1000,1)=IF(R$7="","Yes",R$7))*(Data!$D$1:'Data'!$D$818&lt;=IF($H$2="Marked",1,"")))/((OFFSET(Data!$A$1,0,MATCH(R$6,Data!$1:$1,0)-1,1000,1)=IF(R$7="","Yes",R$7))*(Data!$D$1:'Data'!$D$818&lt;=IF($H$2="Marked",1,"")))*ROW(Data!$C$1:$C$818),ROW(R35)-ROW(R$7)),1)),"")</f>
        <v>CW</v>
      </c>
      <c r="S35" s="38" t="str">
        <f ca="1">IF(T35="","",IF(INDEX(Data!$CA:$CA,MATCH(T35,Data!$A:$A,0),1)=0,"",INDEX(Data!$CA:$CA,MATCH(T35,Data!$A:$A,0),1)))</f>
        <v/>
      </c>
      <c r="T35" s="38" t="str" cm="1">
        <f t="array" aca="1" ref="T35" ca="1">IFERROR(_xlfn.SINGLE(INDEX(Data!$A$1:$A$818,_xlfn.AGGREGATE(15,6,((OFFSET(Data!$A$1,0,MATCH(T$6,Data!$1:$1,0)-1,1000,1)=IF(T$7="","Yes",T$7))*(Data!$D$1:'Data'!$D$818&lt;=IF($H$2="Marked",1,"")))/((OFFSET(Data!$A$1,0,MATCH(T$6,Data!$1:$1,0)-1,1000,1)=IF(T$7="","Yes",T$7))*(Data!$D$1:'Data'!$D$818&lt;=IF($H$2="Marked",1,"")))*ROW(Data!$C$1:$C$818),ROW(T35)-ROW(T$7)),1)),"")</f>
        <v>Disney Junior</v>
      </c>
      <c r="U35" s="38" t="str">
        <f ca="1">IF(V35="","",IF(INDEX(Data!$CA:$CA,MATCH(V35,Data!$A:$A,0),1)=0,"",INDEX(Data!$CA:$CA,MATCH(V35,Data!$A:$A,0),1)))</f>
        <v/>
      </c>
      <c r="V35" s="38" t="str" cm="1">
        <f t="array" aca="1" ref="V35" ca="1">IFERROR(_xlfn.SINGLE(INDEX(Data!$A$1:$A$818,_xlfn.AGGREGATE(15,6,((OFFSET(Data!$A$1,0,MATCH(V$6,Data!$1:$1,0)-1,1000,1)=IF(V$7="","Yes",V$7))*(Data!$D$1:'Data'!$D$818&lt;=IF($H$2="Marked",1,"")))/((OFFSET(Data!$A$1,0,MATCH(V$6,Data!$1:$1,0)-1,1000,1)=IF(V$7="","Yes",V$7))*(Data!$D$1:'Data'!$D$818&lt;=IF($H$2="Marked",1,"")))*ROW(Data!$C$1:$C$818),ROW(V35)-ROW(V$7)),1)),"")</f>
        <v>Cleo TV</v>
      </c>
      <c r="W35" s="38" t="str">
        <f ca="1">IF(X35="","",IF(INDEX(Data!$CA:$CA,MATCH(X35,Data!$A:$A,0),1)=0,"",INDEX(Data!$CA:$CA,MATCH(X35,Data!$A:$A,0),1)))</f>
        <v/>
      </c>
      <c r="X35" s="38" t="str" cm="1">
        <f t="array" aca="1" ref="X35" ca="1">IFERROR(_xlfn.SINGLE(INDEX(Data!$A$1:$A$818,_xlfn.AGGREGATE(15,6,((OFFSET(Data!$A$1,0,MATCH(X$6,Data!$1:$1,0)-1,1000,1)=IF(X$7="","Yes",X$7))*(Data!$D$1:'Data'!$D$818&lt;=IF($H$2="Marked",1,"")))/((OFFSET(Data!$A$1,0,MATCH(X$6,Data!$1:$1,0)-1,1000,1)=IF(X$7="","Yes",X$7))*(Data!$D$1:'Data'!$D$818&lt;=IF($H$2="Marked",1,"")))*ROW(Data!$C$1:$C$818),ROW(X35)-ROW(X$7)),1)),"")</f>
        <v>HorseTV</v>
      </c>
      <c r="Y35" s="38" t="str">
        <f ca="1">IF(Z35="","",IF(INDEX(Data!$CA:$CA,MATCH(Z35,Data!$A:$A,0),1)=0,"",INDEX(Data!$CA:$CA,MATCH(Z35,Data!$A:$A,0),1)))</f>
        <v/>
      </c>
      <c r="Z35" s="38" t="str" cm="1">
        <f t="array" aca="1" ref="Z35" ca="1">IFERROR(_xlfn.SINGLE(INDEX(Data!$A$1:$A$818,_xlfn.AGGREGATE(15,6,((OFFSET(Data!$A$1,0,MATCH(Z$6,Data!$1:$1,0)-1,1000,1)=IF(Z$7="","Yes",Z$7))*(Data!$D$1:'Data'!$D$818&lt;=IF($H$2="Marked",1,"")))/((OFFSET(Data!$A$1,0,MATCH(Z$6,Data!$1:$1,0)-1,1000,1)=IF(Z$7="","Yes",Z$7))*(Data!$D$1:'Data'!$D$818&lt;=IF($H$2="Marked",1,"")))*ROW(Data!$C$1:$C$818),ROW(Z35)-ROW(Z$7)),1)),"")</f>
        <v>ION TV</v>
      </c>
      <c r="AA35" s="38" t="str">
        <f ca="1">IF(AB35="","",IF(INDEX(Data!$CA:$CA,MATCH(AB35,Data!$A:$A,0),1)=0,"",INDEX(Data!$CA:$CA,MATCH(AB35,Data!$A:$A,0),1)))</f>
        <v/>
      </c>
      <c r="AB35" s="38" t="str" cm="1">
        <f t="array" aca="1" ref="AB35" ca="1">IFERROR(_xlfn.SINGLE(INDEX(Data!$A$1:$A$818,_xlfn.AGGREGATE(15,6,((OFFSET(Data!$A$1,0,MATCH(AB$6,Data!$1:$1,0)-1,1000,1)=IF(AB$7="","Yes",AB$7))*(Data!$D$1:'Data'!$D$818&lt;=IF($H$2="Marked",1,"")))/((OFFSET(Data!$A$1,0,MATCH(AB$6,Data!$1:$1,0)-1,1000,1)=IF(AB$7="","Yes",AB$7))*(Data!$D$1:'Data'!$D$818&lt;=IF($H$2="Marked",1,"")))*ROW(Data!$C$1:$C$818),ROW(AB35)-ROW(AB$7)),1)),"")</f>
        <v>Canal Sur</v>
      </c>
      <c r="AC35" s="38" t="str">
        <f ca="1">IF(AD35="","",IF(INDEX(Data!$CA:$CA,MATCH(AD35,Data!$A:$A,0),1)=0,"",INDEX(Data!$CA:$CA,MATCH(AD35,Data!$A:$A,0),1)))</f>
        <v/>
      </c>
      <c r="AD35" s="38" t="str" cm="1">
        <f t="array" aca="1" ref="AD35" ca="1">IFERROR(_xlfn.SINGLE(INDEX(Data!$A$1:$A$818,_xlfn.AGGREGATE(15,6,((OFFSET(Data!$A$1,0,MATCH(AD$6,Data!$1:$1,0)-1,1000,1)=IF(AD$7="","Yes",AD$7))*(Data!$D$1:'Data'!$D$818&lt;=IF($H$2="Marked",1,"")))/((OFFSET(Data!$A$1,0,MATCH(AD$6,Data!$1:$1,0)-1,1000,1)=IF(AD$7="","Yes",AD$7))*(Data!$D$1:'Data'!$D$818&lt;=IF($H$2="Marked",1,"")))*ROW(Data!$C$1:$C$818),ROW(AD35)-ROW(AD$7)),1)),"")</f>
        <v>CMT Music</v>
      </c>
      <c r="AE35" s="38">
        <f ca="1">IF(AF35="","",IF(INDEX(Data!$CA:$CA,MATCH(AF35,Data!$A:$A,0),1)=0,"",INDEX(Data!$CA:$CA,MATCH(AF35,Data!$A:$A,0),1)))</f>
        <v>2</v>
      </c>
      <c r="AF35" s="38" t="str" cm="1">
        <f t="array" aca="1" ref="AF35" ca="1">IFERROR(_xlfn.SINGLE(INDEX(Data!$A$1:$A$818,_xlfn.AGGREGATE(15,6,((OFFSET(Data!$A$1,0,MATCH(AF$6,Data!$1:$1,0)-1,1000,1)=IF(AF$7="","Yes",AF$7))*(Data!$D$1:'Data'!$D$818&lt;=IF($H$2="Marked",1,"")))/((OFFSET(Data!$A$1,0,MATCH(AF$6,Data!$1:$1,0)-1,1000,1)=IF(AF$7="","Yes",AF$7))*(Data!$D$1:'Data'!$D$818&lt;=IF($H$2="Marked",1,"")))*ROW(Data!$C$1:$C$818),ROW(AF35)-ROW(AF$7)),1)),"")</f>
        <v>Disney Channel</v>
      </c>
      <c r="AG35" s="38" t="str">
        <f ca="1">IF(AH35="","",IF(INDEX(Data!$CA:$CA,MATCH(AH35,Data!$A:$A,0),1)=0,"",INDEX(Data!$CA:$CA,MATCH(AH35,Data!$A:$A,0),1)))</f>
        <v/>
      </c>
      <c r="AH35" s="38" t="str" cm="1">
        <f t="array" aca="1" ref="AH35" ca="1">IFERROR(_xlfn.SINGLE(INDEX(Data!$A$1:$A$818,_xlfn.AGGREGATE(15,6,((OFFSET(Data!$A$1,0,MATCH(AH$6,Data!$1:$1,0)-1,1000,1)=IF(AH$7="","Yes",AH$7))*(Data!$D$1:'Data'!$D$818&lt;=IF($H$2="Marked",1,"")))/((OFFSET(Data!$A$1,0,MATCH(AH$6,Data!$1:$1,0)-1,1000,1)=IF(AH$7="","Yes",AH$7))*(Data!$D$1:'Data'!$D$818&lt;=IF($H$2="Marked",1,"")))*ROW(Data!$C$1:$C$818),ROW(AH35)-ROW(AH$7)),1)),"")</f>
        <v>MTV Tres</v>
      </c>
      <c r="AI35" s="38" t="str">
        <f ca="1">IF(AJ35="","",IF(INDEX(Data!$CA:$CA,MATCH(AJ35,Data!$A:$A,0),1)=0,"",INDEX(Data!$CA:$CA,MATCH(AJ35,Data!$A:$A,0),1)))</f>
        <v/>
      </c>
      <c r="AJ35" s="38" t="str" cm="1">
        <f t="array" aca="1" ref="AJ35" ca="1">IFERROR(_xlfn.SINGLE(INDEX(Data!$A$1:$A$818,_xlfn.AGGREGATE(15,6,((OFFSET(Data!$A$1,0,MATCH(AJ$6,Data!$1:$1,0)-1,1000,1)=IF(AJ$7="","Yes",AJ$7))*(Data!$D$1:'Data'!$D$818&lt;=IF($H$2="Marked",1,"")))/((OFFSET(Data!$A$1,0,MATCH(AJ$6,Data!$1:$1,0)-1,1000,1)=IF(AJ$7="","Yes",AJ$7))*(Data!$D$1:'Data'!$D$818&lt;=IF($H$2="Marked",1,"")))*ROW(Data!$C$1:$C$818),ROW(AJ35)-ROW(AJ$7)),1)),"")</f>
        <v>C-SPAN</v>
      </c>
      <c r="AK35" s="38" t="str">
        <f ca="1">IF(AL35="","",IF(INDEX(Data!$CA:$CA,MATCH(AL35,Data!$A:$A,0),1)=0,"",INDEX(Data!$CA:$CA,MATCH(AL35,Data!$A:$A,0),1)))</f>
        <v/>
      </c>
      <c r="AL35" s="38" t="str" cm="1">
        <f t="array" aca="1" ref="AL35" ca="1">IFERROR(_xlfn.SINGLE(INDEX(Data!$A$1:$A$818,_xlfn.AGGREGATE(15,6,((OFFSET(Data!$A$1,0,MATCH(AL$6,Data!$1:$1,0)-1,1000,1)=IF(AL$7="","Yes",AL$7))*(Data!$D$1:'Data'!$D$818&lt;=IF($H$2="Marked",1,"")))/((OFFSET(Data!$A$1,0,MATCH(AL$6,Data!$1:$1,0)-1,1000,1)=IF(AL$7="","Yes",AL$7))*(Data!$D$1:'Data'!$D$818&lt;=IF($H$2="Marked",1,"")))*ROW(Data!$C$1:$C$818),ROW(AL35)-ROW(AL$7)),1)),"")</f>
        <v/>
      </c>
      <c r="AM35" s="38" t="str">
        <f ca="1">IF(AN35="","",IF(INDEX(Data!$CA:$CA,MATCH(AN35,Data!$A:$A,0),1)=0,"",INDEX(Data!$CA:$CA,MATCH(AN35,Data!$A:$A,0),1)))</f>
        <v/>
      </c>
      <c r="AN35" s="38" t="str" cm="1">
        <f t="array" aca="1" ref="AN35" ca="1">IFERROR(_xlfn.SINGLE(INDEX(Data!$A$1:$A$818,_xlfn.AGGREGATE(15,6,((OFFSET(Data!$A$1,0,MATCH(AN$6,Data!$1:$1,0)-1,1000,1)=IF(AN$7="","Yes",AN$7))*(Data!$D$1:'Data'!$D$818&lt;=IF($H$2="Marked",1,"")))/((OFFSET(Data!$A$1,0,MATCH(AN$6,Data!$1:$1,0)-1,1000,1)=IF(AN$7="","Yes",AN$7))*(Data!$D$1:'Data'!$D$818&lt;=IF($H$2="Marked",1,"")))*ROW(Data!$C$1:$C$818),ROW(AN35)-ROW(AN$7)),1)),"")</f>
        <v/>
      </c>
      <c r="AO35" s="38" t="str">
        <f ca="1">IF(AP35="","",IF(INDEX(Data!$CA:$CA,MATCH(AP35,Data!$A:$A,0),1)=0,"",INDEX(Data!$CA:$CA,MATCH(AP35,Data!$A:$A,0),1)))</f>
        <v/>
      </c>
      <c r="AP35" s="38" t="str" cm="1">
        <f t="array" aca="1" ref="AP35" ca="1">IFERROR(_xlfn.SINGLE(INDEX(Data!$A$1:$A$818,_xlfn.AGGREGATE(15,6,((OFFSET(Data!$A$1,0,MATCH(AP$6,Data!$1:$1,0)-1,1000,1)=IF(AP$7="","Yes",AP$7))*(Data!$D$1:'Data'!$D$818&lt;=IF($H$2="Marked",1,"")))/((OFFSET(Data!$A$1,0,MATCH(AP$6,Data!$1:$1,0)-1,1000,1)=IF(AP$7="","Yes",AP$7))*(Data!$D$1:'Data'!$D$818&lt;=IF($H$2="Marked",1,"")))*ROW(Data!$C$1:$C$818),ROW(AP35)-ROW(AP$7)),1)),"")</f>
        <v/>
      </c>
      <c r="AQ35" s="38" t="str">
        <f ca="1">IF(AR35="","",IF(INDEX(Data!$CA:$CA,MATCH(AR35,Data!$A:$A,0),1)=0,"",INDEX(Data!$CA:$CA,MATCH(AR35,Data!$A:$A,0),1)))</f>
        <v/>
      </c>
      <c r="AR35" s="38" t="str" cm="1">
        <f t="array" aca="1" ref="AR35" ca="1">IFERROR(_xlfn.SINGLE(INDEX(Data!$A$1:$A$818,_xlfn.AGGREGATE(15,6,((OFFSET(Data!$A$1,0,MATCH(AR$6,Data!$1:$1,0)-1,1000,1)=IF(AR$7="","Yes",AR$7))*(Data!$D$1:'Data'!$D$818&lt;=IF($H$2="Marked",1,"")))/((OFFSET(Data!$A$1,0,MATCH(AR$6,Data!$1:$1,0)-1,1000,1)=IF(AR$7="","Yes",AR$7))*(Data!$D$1:'Data'!$D$818&lt;=IF($H$2="Marked",1,"")))*ROW(Data!$C$1:$C$818),ROW(AR35)-ROW(AR$7)),1)),"")</f>
        <v/>
      </c>
      <c r="AS35" s="38" t="str">
        <f ca="1">IF(AT35="","",IF(INDEX(Data!$CA:$CA,MATCH(AT35,Data!$A:$A,0),1)=0,"",INDEX(Data!$CA:$CA,MATCH(AT35,Data!$A:$A,0),1)))</f>
        <v/>
      </c>
      <c r="AT35" s="38" t="str" cm="1">
        <f t="array" aca="1" ref="AT35" ca="1">IFERROR(_xlfn.SINGLE(INDEX(Data!$A$1:$A$818,_xlfn.AGGREGATE(15,6,((OFFSET(Data!$A$1,0,MATCH(AT$6,Data!$1:$1,0)-1,1000,1)=IF(AT$7="","Yes",AT$7))*(Data!$D$1:'Data'!$D$818&lt;=IF($H$2="Marked",1,"")))/((OFFSET(Data!$A$1,0,MATCH(AT$6,Data!$1:$1,0)-1,1000,1)=IF(AT$7="","Yes",AT$7))*(Data!$D$1:'Data'!$D$818&lt;=IF($H$2="Marked",1,"")))*ROW(Data!$C$1:$C$818),ROW(AT35)-ROW(AT$7)),1)),"")</f>
        <v>Hallmark Movies &amp; Mysteries</v>
      </c>
    </row>
    <row r="36" spans="1:46" ht="24" x14ac:dyDescent="0.35">
      <c r="A36" s="38" t="str">
        <f ca="1">IF(B36="","",IF(INDEX(Data!$CA:$CA,MATCH(B36,Data!$A:$A,0),1)=0,"",INDEX(Data!$CA:$CA,MATCH(B36,Data!$A:$A,0),1)))</f>
        <v/>
      </c>
      <c r="B36" s="38" t="str" cm="1">
        <f t="array" aca="1" ref="B36" ca="1">IFERROR(_xlfn.SINGLE(INDEX(Data!$A$1:$A$818,_xlfn.AGGREGATE(15,6,((OFFSET(Data!$A$1,0,MATCH(B$6,Data!$1:$1,0)-1,1000,1)=IF(B$7="","Yes",B$7))*(Data!$D$1:'Data'!$D$818&lt;=IF($H$2="Marked",1,"")))/((OFFSET(Data!$A$1,0,MATCH(B$6,Data!$1:$1,0)-1,1000,1)=IF(B$7="","Yes",B$7))*(Data!$D$1:'Data'!$D$818&lt;=IF($H$2="Marked",1,"")))*ROW(Data!$C$1:$C$818),ROW(B36)-ROW(B$7)),1)),"")</f>
        <v>FYI</v>
      </c>
      <c r="C36" s="38" t="str">
        <f ca="1">IF(D36="","",IF(INDEX(Data!$CA:$CA,MATCH(D36,Data!$A:$A,0),1)=0,"",INDEX(Data!$CA:$CA,MATCH(D36,Data!$A:$A,0),1)))</f>
        <v/>
      </c>
      <c r="D36" s="38" t="str" cm="1">
        <f t="array" aca="1" ref="D36" ca="1">IFERROR(_xlfn.SINGLE(INDEX(Data!$A$1:$A$818,_xlfn.AGGREGATE(15,6,((OFFSET(Data!$A$1,0,MATCH(D$6,Data!$1:$1,0)-1,1000,1)=IF(D$7="","Yes",D$7))*(Data!$D$1:'Data'!$D$818&lt;=IF($H$2="Marked",1,"")))/((OFFSET(Data!$A$1,0,MATCH(D$6,Data!$1:$1,0)-1,1000,1)=IF(D$7="","Yes",D$7))*(Data!$D$1:'Data'!$D$818&lt;=IF($H$2="Marked",1,"")))*ROW(Data!$C$1:$C$818),ROW(D36)-ROW(D$7)),1)),"")</f>
        <v>TBS</v>
      </c>
      <c r="E36" s="38" t="str">
        <f ca="1">IF(F36="","",IF(INDEX(Data!$CA:$CA,MATCH(F36,Data!$A:$A,0),1)=0,"",INDEX(Data!$CA:$CA,MATCH(F36,Data!$A:$A,0),1)))</f>
        <v/>
      </c>
      <c r="F36" s="38" t="str" cm="1">
        <f t="array" aca="1" ref="F36" ca="1">IFERROR(_xlfn.SINGLE(INDEX(Data!$A$1:$A$818,_xlfn.AGGREGATE(15,6,((OFFSET(Data!$A$1,0,MATCH(F$6,Data!$1:$1,0)-1,1000,1)=IF(F$7="","Yes",F$7))*(Data!$D$1:'Data'!$D$818&lt;=IF($H$2="Marked",1,"")))/((OFFSET(Data!$A$1,0,MATCH(F$6,Data!$1:$1,0)-1,1000,1)=IF(F$7="","Yes",F$7))*(Data!$D$1:'Data'!$D$818&lt;=IF($H$2="Marked",1,"")))*ROW(Data!$C$1:$C$818),ROW(F36)-ROW(F$7)),1)),"")</f>
        <v>MGM+ Drive-In</v>
      </c>
      <c r="G36" s="38" t="str">
        <f ca="1">IF(H36="","",IF(INDEX(Data!$CA:$CA,MATCH(H36,Data!$A:$A,0),1)=0,"",INDEX(Data!$CA:$CA,MATCH(H36,Data!$A:$A,0),1)))</f>
        <v/>
      </c>
      <c r="H36" s="38" t="str" cm="1">
        <f t="array" aca="1" ref="H36" ca="1">IFERROR(_xlfn.SINGLE(INDEX(Data!$A$1:$A$818,_xlfn.AGGREGATE(15,6,((OFFSET(Data!$A$1,0,MATCH(H$6,Data!$1:$1,0)-1,1000,1)=IF(H$7="","Yes",H$7))*(Data!$D$1:'Data'!$D$818&lt;=IF($H$2="Marked",1,"")))/((OFFSET(Data!$A$1,0,MATCH(H$6,Data!$1:$1,0)-1,1000,1)=IF(H$7="","Yes",H$7))*(Data!$D$1:'Data'!$D$818&lt;=IF($H$2="Marked",1,"")))*ROW(Data!$C$1:$C$818),ROW(H36)-ROW(H$7)),1)),"")</f>
        <v>HLN</v>
      </c>
      <c r="I36" s="38" t="str">
        <f ca="1">IF(J36="","",IF(INDEX(Data!$CA:$CA,MATCH(J36,Data!$A:$A,0),1)=0,"",INDEX(Data!$CA:$CA,MATCH(J36,Data!$A:$A,0),1)))</f>
        <v/>
      </c>
      <c r="J36" s="38" t="str" cm="1">
        <f t="array" aca="1" ref="J36" ca="1">IFERROR(_xlfn.SINGLE(INDEX(Data!$A$1:$A$818,_xlfn.AGGREGATE(15,6,((OFFSET(Data!$A$1,0,MATCH(J$6,Data!$1:$1,0)-1,1000,1)=IF(J$7="","Yes",J$7))*(Data!$D$1:'Data'!$D$818&lt;=IF($H$2="Marked",1,"")))/((OFFSET(Data!$A$1,0,MATCH(J$6,Data!$1:$1,0)-1,1000,1)=IF(J$7="","Yes",J$7))*(Data!$D$1:'Data'!$D$818&lt;=IF($H$2="Marked",1,"")))*ROW(Data!$C$1:$C$818),ROW(J36)-ROW(J$7)),1)),"")</f>
        <v>E!</v>
      </c>
      <c r="K36" s="38" t="str">
        <f ca="1">IF(L36="","",IF(INDEX(Data!$CA:$CA,MATCH(L36,Data!$A:$A,0),1)=0,"",INDEX(Data!$CA:$CA,MATCH(L36,Data!$A:$A,0),1)))</f>
        <v/>
      </c>
      <c r="L36" s="38" t="str" cm="1">
        <f t="array" aca="1" ref="L36" ca="1">IFERROR(_xlfn.SINGLE(INDEX(Data!$A$1:$A$818,_xlfn.AGGREGATE(15,6,((OFFSET(Data!$A$1,0,MATCH(L$6,Data!$1:$1,0)-1,1000,1)=IF(L$7="","Yes",L$7))*(Data!$D$1:'Data'!$D$818&lt;=IF($H$2="Marked",1,"")))/((OFFSET(Data!$A$1,0,MATCH(L$6,Data!$1:$1,0)-1,1000,1)=IF(L$7="","Yes",L$7))*(Data!$D$1:'Data'!$D$818&lt;=IF($H$2="Marked",1,"")))*ROW(Data!$C$1:$C$818),ROW(L36)-ROW(L$7)),1)),"")</f>
        <v>Bally Sports Southeast</v>
      </c>
      <c r="M36" s="38" t="str">
        <f ca="1">IF(N36="","",IF(INDEX(Data!$CA:$CA,MATCH(N36,Data!$A:$A,0),1)=0,"",INDEX(Data!$CA:$CA,MATCH(N36,Data!$A:$A,0),1)))</f>
        <v/>
      </c>
      <c r="N36" s="38" t="str" cm="1">
        <f t="array" aca="1" ref="N36" ca="1">IFERROR(_xlfn.SINGLE(INDEX(Data!$A$1:$A$818,_xlfn.AGGREGATE(15,6,((OFFSET(Data!$A$1,0,MATCH(N$6,Data!$1:$1,0)-1,1000,1)=IF(N$7="","Yes",N$7))*(Data!$D$1:'Data'!$D$818&lt;=IF($H$2="Marked",1,"")))/((OFFSET(Data!$A$1,0,MATCH(N$6,Data!$1:$1,0)-1,1000,1)=IF(N$7="","Yes",N$7))*(Data!$D$1:'Data'!$D$818&lt;=IF($H$2="Marked",1,"")))*ROW(Data!$C$1:$C$818),ROW(N36)-ROW(N$7)),1)),"")</f>
        <v>Bally Sports SoCal</v>
      </c>
      <c r="O36" s="38" t="str">
        <f ca="1">IF(P36="","",IF(INDEX(Data!$CA:$CA,MATCH(P36,Data!$A:$A,0),1)=0,"",INDEX(Data!$CA:$CA,MATCH(P36,Data!$A:$A,0),1)))</f>
        <v/>
      </c>
      <c r="P36" s="38" t="str" cm="1">
        <f t="array" aca="1" ref="P36" ca="1">IFERROR(_xlfn.SINGLE(INDEX(Data!$A$1:$A$818,_xlfn.AGGREGATE(15,6,((OFFSET(Data!$A$1,0,MATCH(P$6,Data!$1:$1,0)-1,1000,1)=IF(P$7="","Yes",P$7))*(Data!$D$1:'Data'!$D$818&lt;=IF($H$2="Marked",1,"")))/((OFFSET(Data!$A$1,0,MATCH(P$6,Data!$1:$1,0)-1,1000,1)=IF(P$7="","Yes",P$7))*(Data!$D$1:'Data'!$D$818&lt;=IF($H$2="Marked",1,"")))*ROW(Data!$C$1:$C$818),ROW(P36)-ROW(P$7)),1)),"")</f>
        <v>Bally Sports San Diego</v>
      </c>
      <c r="Q36" s="38" t="str">
        <f ca="1">IF(R36="","",IF(INDEX(Data!$CA:$CA,MATCH(R36,Data!$A:$A,0),1)=0,"",INDEX(Data!$CA:$CA,MATCH(R36,Data!$A:$A,0),1)))</f>
        <v/>
      </c>
      <c r="R36" s="38" t="str" cm="1">
        <f t="array" aca="1" ref="R36" ca="1">IFERROR(_xlfn.SINGLE(INDEX(Data!$A$1:$A$818,_xlfn.AGGREGATE(15,6,((OFFSET(Data!$A$1,0,MATCH(R$6,Data!$1:$1,0)-1,1000,1)=IF(R$7="","Yes",R$7))*(Data!$D$1:'Data'!$D$818&lt;=IF($H$2="Marked",1,"")))/((OFFSET(Data!$A$1,0,MATCH(R$6,Data!$1:$1,0)-1,1000,1)=IF(R$7="","Yes",R$7))*(Data!$D$1:'Data'!$D$818&lt;=IF($H$2="Marked",1,"")))*ROW(Data!$C$1:$C$818),ROW(R36)-ROW(R$7)),1)),"")</f>
        <v>DABL</v>
      </c>
      <c r="S36" s="38" t="str">
        <f ca="1">IF(T36="","",IF(INDEX(Data!$CA:$CA,MATCH(T36,Data!$A:$A,0),1)=0,"",INDEX(Data!$CA:$CA,MATCH(T36,Data!$A:$A,0),1)))</f>
        <v/>
      </c>
      <c r="T36" s="38" t="str" cm="1">
        <f t="array" aca="1" ref="T36" ca="1">IFERROR(_xlfn.SINGLE(INDEX(Data!$A$1:$A$818,_xlfn.AGGREGATE(15,6,((OFFSET(Data!$A$1,0,MATCH(T$6,Data!$1:$1,0)-1,1000,1)=IF(T$7="","Yes",T$7))*(Data!$D$1:'Data'!$D$818&lt;=IF($H$2="Marked",1,"")))/((OFFSET(Data!$A$1,0,MATCH(T$6,Data!$1:$1,0)-1,1000,1)=IF(T$7="","Yes",T$7))*(Data!$D$1:'Data'!$D$818&lt;=IF($H$2="Marked",1,"")))*ROW(Data!$C$1:$C$818),ROW(T36)-ROW(T$7)),1)),"")</f>
        <v>Disney XD</v>
      </c>
      <c r="U36" s="38">
        <f ca="1">IF(V36="","",IF(INDEX(Data!$CA:$CA,MATCH(V36,Data!$A:$A,0),1)=0,"",INDEX(Data!$CA:$CA,MATCH(V36,Data!$A:$A,0),1)))</f>
        <v>3</v>
      </c>
      <c r="V36" s="38" t="str" cm="1">
        <f t="array" aca="1" ref="V36" ca="1">IFERROR(_xlfn.SINGLE(INDEX(Data!$A$1:$A$818,_xlfn.AGGREGATE(15,6,((OFFSET(Data!$A$1,0,MATCH(V$6,Data!$1:$1,0)-1,1000,1)=IF(V$7="","Yes",V$7))*(Data!$D$1:'Data'!$D$818&lt;=IF($H$2="Marked",1,"")))/((OFFSET(Data!$A$1,0,MATCH(V$6,Data!$1:$1,0)-1,1000,1)=IF(V$7="","Yes",V$7))*(Data!$D$1:'Data'!$D$818&lt;=IF($H$2="Marked",1,"")))*ROW(Data!$C$1:$C$818),ROW(V36)-ROW(V$7)),1)),"")</f>
        <v>CMT</v>
      </c>
      <c r="W36" s="38" t="str">
        <f ca="1">IF(X36="","",IF(INDEX(Data!$CA:$CA,MATCH(X36,Data!$A:$A,0),1)=0,"",INDEX(Data!$CA:$CA,MATCH(X36,Data!$A:$A,0),1)))</f>
        <v/>
      </c>
      <c r="X36" s="38" t="str" cm="1">
        <f t="array" aca="1" ref="X36" ca="1">IFERROR(_xlfn.SINGLE(INDEX(Data!$A$1:$A$818,_xlfn.AGGREGATE(15,6,((OFFSET(Data!$A$1,0,MATCH(X$6,Data!$1:$1,0)-1,1000,1)=IF(X$7="","Yes",X$7))*(Data!$D$1:'Data'!$D$818&lt;=IF($H$2="Marked",1,"")))/((OFFSET(Data!$A$1,0,MATCH(X$6,Data!$1:$1,0)-1,1000,1)=IF(X$7="","Yes",X$7))*(Data!$D$1:'Data'!$D$818&lt;=IF($H$2="Marked",1,"")))*ROW(Data!$C$1:$C$818),ROW(X36)-ROW(X$7)),1)),"")</f>
        <v>HSN</v>
      </c>
      <c r="Y36" s="38" t="str">
        <f ca="1">IF(Z36="","",IF(INDEX(Data!$CA:$CA,MATCH(Z36,Data!$A:$A,0),1)=0,"",INDEX(Data!$CA:$CA,MATCH(Z36,Data!$A:$A,0),1)))</f>
        <v/>
      </c>
      <c r="Z36" s="38" t="str" cm="1">
        <f t="array" aca="1" ref="Z36" ca="1">IFERROR(_xlfn.SINGLE(INDEX(Data!$A$1:$A$818,_xlfn.AGGREGATE(15,6,((OFFSET(Data!$A$1,0,MATCH(Z$6,Data!$1:$1,0)-1,1000,1)=IF(Z$7="","Yes",Z$7))*(Data!$D$1:'Data'!$D$818&lt;=IF($H$2="Marked",1,"")))/((OFFSET(Data!$A$1,0,MATCH(Z$6,Data!$1:$1,0)-1,1000,1)=IF(Z$7="","Yes",Z$7))*(Data!$D$1:'Data'!$D$818&lt;=IF($H$2="Marked",1,"")))*ROW(Data!$C$1:$C$818),ROW(Z36)-ROW(Z$7)),1)),"")</f>
        <v>Lifetime</v>
      </c>
      <c r="AA36" s="38" t="str">
        <f ca="1">IF(AB36="","",IF(INDEX(Data!$CA:$CA,MATCH(AB36,Data!$A:$A,0),1)=0,"",INDEX(Data!$CA:$CA,MATCH(AB36,Data!$A:$A,0),1)))</f>
        <v/>
      </c>
      <c r="AB36" s="38" t="str" cm="1">
        <f t="array" aca="1" ref="AB36" ca="1">IFERROR(_xlfn.SINGLE(INDEX(Data!$A$1:$A$818,_xlfn.AGGREGATE(15,6,((OFFSET(Data!$A$1,0,MATCH(AB$6,Data!$1:$1,0)-1,1000,1)=IF(AB$7="","Yes",AB$7))*(Data!$D$1:'Data'!$D$818&lt;=IF($H$2="Marked",1,"")))/((OFFSET(Data!$A$1,0,MATCH(AB$6,Data!$1:$1,0)-1,1000,1)=IF(AB$7="","Yes",AB$7))*(Data!$D$1:'Data'!$D$818&lt;=IF($H$2="Marked",1,"")))*ROW(Data!$C$1:$C$818),ROW(AB36)-ROW(AB$7)),1)),"")</f>
        <v>Centroamerica TV</v>
      </c>
      <c r="AC36" s="38" t="str">
        <f ca="1">IF(AD36="","",IF(INDEX(Data!$CA:$CA,MATCH(AD36,Data!$A:$A,0),1)=0,"",INDEX(Data!$CA:$CA,MATCH(AD36,Data!$A:$A,0),1)))</f>
        <v/>
      </c>
      <c r="AD36" s="38" t="str" cm="1">
        <f t="array" aca="1" ref="AD36" ca="1">IFERROR(_xlfn.SINGLE(INDEX(Data!$A$1:$A$818,_xlfn.AGGREGATE(15,6,((OFFSET(Data!$A$1,0,MATCH(AD$6,Data!$1:$1,0)-1,1000,1)=IF(AD$7="","Yes",AD$7))*(Data!$D$1:'Data'!$D$818&lt;=IF($H$2="Marked",1,"")))/((OFFSET(Data!$A$1,0,MATCH(AD$6,Data!$1:$1,0)-1,1000,1)=IF(AD$7="","Yes",AD$7))*(Data!$D$1:'Data'!$D$818&lt;=IF($H$2="Marked",1,"")))*ROW(Data!$C$1:$C$818),ROW(AD36)-ROW(AD$7)),1)),"")</f>
        <v>Comedy Central</v>
      </c>
      <c r="AE36" s="38" t="str">
        <f ca="1">IF(AF36="","",IF(INDEX(Data!$CA:$CA,MATCH(AF36,Data!$A:$A,0),1)=0,"",INDEX(Data!$CA:$CA,MATCH(AF36,Data!$A:$A,0),1)))</f>
        <v/>
      </c>
      <c r="AF36" s="38" t="str" cm="1">
        <f t="array" aca="1" ref="AF36" ca="1">IFERROR(_xlfn.SINGLE(INDEX(Data!$A$1:$A$818,_xlfn.AGGREGATE(15,6,((OFFSET(Data!$A$1,0,MATCH(AF$6,Data!$1:$1,0)-1,1000,1)=IF(AF$7="","Yes",AF$7))*(Data!$D$1:'Data'!$D$818&lt;=IF($H$2="Marked",1,"")))/((OFFSET(Data!$A$1,0,MATCH(AF$6,Data!$1:$1,0)-1,1000,1)=IF(AF$7="","Yes",AF$7))*(Data!$D$1:'Data'!$D$818&lt;=IF($H$2="Marked",1,"")))*ROW(Data!$C$1:$C$818),ROW(AF36)-ROW(AF$7)),1)),"")</f>
        <v>Disney Junior</v>
      </c>
      <c r="AG36" s="38" t="str">
        <f ca="1">IF(AH36="","",IF(INDEX(Data!$CA:$CA,MATCH(AH36,Data!$A:$A,0),1)=0,"",INDEX(Data!$CA:$CA,MATCH(AH36,Data!$A:$A,0),1)))</f>
        <v/>
      </c>
      <c r="AH36" s="38" t="str" cm="1">
        <f t="array" aca="1" ref="AH36" ca="1">IFERROR(_xlfn.SINGLE(INDEX(Data!$A$1:$A$818,_xlfn.AGGREGATE(15,6,((OFFSET(Data!$A$1,0,MATCH(AH$6,Data!$1:$1,0)-1,1000,1)=IF(AH$7="","Yes",AH$7))*(Data!$D$1:'Data'!$D$818&lt;=IF($H$2="Marked",1,"")))/((OFFSET(Data!$A$1,0,MATCH(AH$6,Data!$1:$1,0)-1,1000,1)=IF(AH$7="","Yes",AH$7))*(Data!$D$1:'Data'!$D$818&lt;=IF($H$2="Marked",1,"")))*ROW(Data!$C$1:$C$818),ROW(AH36)-ROW(AH$7)),1)),"")</f>
        <v>Nat Geo Mundo</v>
      </c>
      <c r="AI36" s="38" t="str">
        <f ca="1">IF(AJ36="","",IF(INDEX(Data!$CA:$CA,MATCH(AJ36,Data!$A:$A,0),1)=0,"",INDEX(Data!$CA:$CA,MATCH(AJ36,Data!$A:$A,0),1)))</f>
        <v/>
      </c>
      <c r="AJ36" s="38" t="str" cm="1">
        <f t="array" aca="1" ref="AJ36" ca="1">IFERROR(_xlfn.SINGLE(INDEX(Data!$A$1:$A$818,_xlfn.AGGREGATE(15,6,((OFFSET(Data!$A$1,0,MATCH(AJ$6,Data!$1:$1,0)-1,1000,1)=IF(AJ$7="","Yes",AJ$7))*(Data!$D$1:'Data'!$D$818&lt;=IF($H$2="Marked",1,"")))/((OFFSET(Data!$A$1,0,MATCH(AJ$6,Data!$1:$1,0)-1,1000,1)=IF(AJ$7="","Yes",AJ$7))*(Data!$D$1:'Data'!$D$818&lt;=IF($H$2="Marked",1,"")))*ROW(Data!$C$1:$C$818),ROW(AJ36)-ROW(AJ$7)),1)),"")</f>
        <v>C-SPAN2</v>
      </c>
      <c r="AK36" s="38" t="str">
        <f ca="1">IF(AL36="","",IF(INDEX(Data!$CA:$CA,MATCH(AL36,Data!$A:$A,0),1)=0,"",INDEX(Data!$CA:$CA,MATCH(AL36,Data!$A:$A,0),1)))</f>
        <v/>
      </c>
      <c r="AL36" s="38" t="str" cm="1">
        <f t="array" aca="1" ref="AL36" ca="1">IFERROR(_xlfn.SINGLE(INDEX(Data!$A$1:$A$818,_xlfn.AGGREGATE(15,6,((OFFSET(Data!$A$1,0,MATCH(AL$6,Data!$1:$1,0)-1,1000,1)=IF(AL$7="","Yes",AL$7))*(Data!$D$1:'Data'!$D$818&lt;=IF($H$2="Marked",1,"")))/((OFFSET(Data!$A$1,0,MATCH(AL$6,Data!$1:$1,0)-1,1000,1)=IF(AL$7="","Yes",AL$7))*(Data!$D$1:'Data'!$D$818&lt;=IF($H$2="Marked",1,"")))*ROW(Data!$C$1:$C$818),ROW(AL36)-ROW(AL$7)),1)),"")</f>
        <v/>
      </c>
      <c r="AM36" s="38" t="str">
        <f ca="1">IF(AN36="","",IF(INDEX(Data!$CA:$CA,MATCH(AN36,Data!$A:$A,0),1)=0,"",INDEX(Data!$CA:$CA,MATCH(AN36,Data!$A:$A,0),1)))</f>
        <v/>
      </c>
      <c r="AN36" s="38" t="str" cm="1">
        <f t="array" aca="1" ref="AN36" ca="1">IFERROR(_xlfn.SINGLE(INDEX(Data!$A$1:$A$818,_xlfn.AGGREGATE(15,6,((OFFSET(Data!$A$1,0,MATCH(AN$6,Data!$1:$1,0)-1,1000,1)=IF(AN$7="","Yes",AN$7))*(Data!$D$1:'Data'!$D$818&lt;=IF($H$2="Marked",1,"")))/((OFFSET(Data!$A$1,0,MATCH(AN$6,Data!$1:$1,0)-1,1000,1)=IF(AN$7="","Yes",AN$7))*(Data!$D$1:'Data'!$D$818&lt;=IF($H$2="Marked",1,"")))*ROW(Data!$C$1:$C$818),ROW(AN36)-ROW(AN$7)),1)),"")</f>
        <v/>
      </c>
      <c r="AO36" s="38" t="str">
        <f ca="1">IF(AP36="","",IF(INDEX(Data!$CA:$CA,MATCH(AP36,Data!$A:$A,0),1)=0,"",INDEX(Data!$CA:$CA,MATCH(AP36,Data!$A:$A,0),1)))</f>
        <v/>
      </c>
      <c r="AP36" s="38" t="str" cm="1">
        <f t="array" aca="1" ref="AP36" ca="1">IFERROR(_xlfn.SINGLE(INDEX(Data!$A$1:$A$818,_xlfn.AGGREGATE(15,6,((OFFSET(Data!$A$1,0,MATCH(AP$6,Data!$1:$1,0)-1,1000,1)=IF(AP$7="","Yes",AP$7))*(Data!$D$1:'Data'!$D$818&lt;=IF($H$2="Marked",1,"")))/((OFFSET(Data!$A$1,0,MATCH(AP$6,Data!$1:$1,0)-1,1000,1)=IF(AP$7="","Yes",AP$7))*(Data!$D$1:'Data'!$D$818&lt;=IF($H$2="Marked",1,"")))*ROW(Data!$C$1:$C$818),ROW(AP36)-ROW(AP$7)),1)),"")</f>
        <v/>
      </c>
      <c r="AQ36" s="38" t="str">
        <f ca="1">IF(AR36="","",IF(INDEX(Data!$CA:$CA,MATCH(AR36,Data!$A:$A,0),1)=0,"",INDEX(Data!$CA:$CA,MATCH(AR36,Data!$A:$A,0),1)))</f>
        <v/>
      </c>
      <c r="AR36" s="38" t="str" cm="1">
        <f t="array" aca="1" ref="AR36" ca="1">IFERROR(_xlfn.SINGLE(INDEX(Data!$A$1:$A$818,_xlfn.AGGREGATE(15,6,((OFFSET(Data!$A$1,0,MATCH(AR$6,Data!$1:$1,0)-1,1000,1)=IF(AR$7="","Yes",AR$7))*(Data!$D$1:'Data'!$D$818&lt;=IF($H$2="Marked",1,"")))/((OFFSET(Data!$A$1,0,MATCH(AR$6,Data!$1:$1,0)-1,1000,1)=IF(AR$7="","Yes",AR$7))*(Data!$D$1:'Data'!$D$818&lt;=IF($H$2="Marked",1,"")))*ROW(Data!$C$1:$C$818),ROW(AR36)-ROW(AR$7)),1)),"")</f>
        <v/>
      </c>
      <c r="AS36" s="38" t="str">
        <f ca="1">IF(AT36="","",IF(INDEX(Data!$CA:$CA,MATCH(AT36,Data!$A:$A,0),1)=0,"",INDEX(Data!$CA:$CA,MATCH(AT36,Data!$A:$A,0),1)))</f>
        <v/>
      </c>
      <c r="AT36" s="38" t="str" cm="1">
        <f t="array" aca="1" ref="AT36" ca="1">IFERROR(_xlfn.SINGLE(INDEX(Data!$A$1:$A$818,_xlfn.AGGREGATE(15,6,((OFFSET(Data!$A$1,0,MATCH(AT$6,Data!$1:$1,0)-1,1000,1)=IF(AT$7="","Yes",AT$7))*(Data!$D$1:'Data'!$D$818&lt;=IF($H$2="Marked",1,"")))/((OFFSET(Data!$A$1,0,MATCH(AT$6,Data!$1:$1,0)-1,1000,1)=IF(AT$7="","Yes",AT$7))*(Data!$D$1:'Data'!$D$818&lt;=IF($H$2="Marked",1,"")))*ROW(Data!$C$1:$C$818),ROW(AT36)-ROW(AT$7)),1)),"")</f>
        <v>HDnet Movies</v>
      </c>
    </row>
    <row r="37" spans="1:46" ht="24" x14ac:dyDescent="0.35">
      <c r="A37" s="38" t="str">
        <f ca="1">IF(B37="","",IF(INDEX(Data!$CA:$CA,MATCH(B37,Data!$A:$A,0),1)=0,"",INDEX(Data!$CA:$CA,MATCH(B37,Data!$A:$A,0),1)))</f>
        <v/>
      </c>
      <c r="B37" s="38" t="str" cm="1">
        <f t="array" aca="1" ref="B37" ca="1">IFERROR(_xlfn.SINGLE(INDEX(Data!$A$1:$A$818,_xlfn.AGGREGATE(15,6,((OFFSET(Data!$A$1,0,MATCH(B$6,Data!$1:$1,0)-1,1000,1)=IF(B$7="","Yes",B$7))*(Data!$D$1:'Data'!$D$818&lt;=IF($H$2="Marked",1,"")))/((OFFSET(Data!$A$1,0,MATCH(B$6,Data!$1:$1,0)-1,1000,1)=IF(B$7="","Yes",B$7))*(Data!$D$1:'Data'!$D$818&lt;=IF($H$2="Marked",1,"")))*ROW(Data!$C$1:$C$818),ROW(B37)-ROW(B$7)),1)),"")</f>
        <v>GAC Living</v>
      </c>
      <c r="C37" s="38" t="str">
        <f ca="1">IF(D37="","",IF(INDEX(Data!$CA:$CA,MATCH(D37,Data!$A:$A,0),1)=0,"",INDEX(Data!$CA:$CA,MATCH(D37,Data!$A:$A,0),1)))</f>
        <v/>
      </c>
      <c r="D37" s="38" t="str" cm="1">
        <f t="array" aca="1" ref="D37" ca="1">IFERROR(_xlfn.SINGLE(INDEX(Data!$A$1:$A$818,_xlfn.AGGREGATE(15,6,((OFFSET(Data!$A$1,0,MATCH(D$6,Data!$1:$1,0)-1,1000,1)=IF(D$7="","Yes",D$7))*(Data!$D$1:'Data'!$D$818&lt;=IF($H$2="Marked",1,"")))/((OFFSET(Data!$A$1,0,MATCH(D$6,Data!$1:$1,0)-1,1000,1)=IF(D$7="","Yes",D$7))*(Data!$D$1:'Data'!$D$818&lt;=IF($H$2="Marked",1,"")))*ROW(Data!$C$1:$C$818),ROW(D37)-ROW(D$7)),1)),"")</f>
        <v>TNT</v>
      </c>
      <c r="E37" s="38" t="str">
        <f ca="1">IF(F37="","",IF(INDEX(Data!$CA:$CA,MATCH(F37,Data!$A:$A,0),1)=0,"",INDEX(Data!$CA:$CA,MATCH(F37,Data!$A:$A,0),1)))</f>
        <v/>
      </c>
      <c r="F37" s="38" t="str" cm="1">
        <f t="array" aca="1" ref="F37" ca="1">IFERROR(_xlfn.SINGLE(INDEX(Data!$A$1:$A$818,_xlfn.AGGREGATE(15,6,((OFFSET(Data!$A$1,0,MATCH(F$6,Data!$1:$1,0)-1,1000,1)=IF(F$7="","Yes",F$7))*(Data!$D$1:'Data'!$D$818&lt;=IF($H$2="Marked",1,"")))/((OFFSET(Data!$A$1,0,MATCH(F$6,Data!$1:$1,0)-1,1000,1)=IF(F$7="","Yes",F$7))*(Data!$D$1:'Data'!$D$818&lt;=IF($H$2="Marked",1,"")))*ROW(Data!$C$1:$C$818),ROW(F37)-ROW(F$7)),1)),"")</f>
        <v>MSNBC</v>
      </c>
      <c r="G37" s="38" t="str">
        <f ca="1">IF(H37="","",IF(INDEX(Data!$CA:$CA,MATCH(H37,Data!$A:$A,0),1)=0,"",INDEX(Data!$CA:$CA,MATCH(H37,Data!$A:$A,0),1)))</f>
        <v/>
      </c>
      <c r="H37" s="38" t="str" cm="1">
        <f t="array" aca="1" ref="H37" ca="1">IFERROR(_xlfn.SINGLE(INDEX(Data!$A$1:$A$818,_xlfn.AGGREGATE(15,6,((OFFSET(Data!$A$1,0,MATCH(H$6,Data!$1:$1,0)-1,1000,1)=IF(H$7="","Yes",H$7))*(Data!$D$1:'Data'!$D$818&lt;=IF($H$2="Marked",1,"")))/((OFFSET(Data!$A$1,0,MATCH(H$6,Data!$1:$1,0)-1,1000,1)=IF(H$7="","Yes",H$7))*(Data!$D$1:'Data'!$D$818&lt;=IF($H$2="Marked",1,"")))*ROW(Data!$C$1:$C$818),ROW(H37)-ROW(H$7)),1)),"")</f>
        <v>IFC</v>
      </c>
      <c r="I37" s="38">
        <f ca="1">IF(J37="","",IF(INDEX(Data!$CA:$CA,MATCH(J37,Data!$A:$A,0),1)=0,"",INDEX(Data!$CA:$CA,MATCH(J37,Data!$A:$A,0),1)))</f>
        <v>2</v>
      </c>
      <c r="J37" s="38" t="str" cm="1">
        <f t="array" aca="1" ref="J37" ca="1">IFERROR(_xlfn.SINGLE(INDEX(Data!$A$1:$A$818,_xlfn.AGGREGATE(15,6,((OFFSET(Data!$A$1,0,MATCH(J$6,Data!$1:$1,0)-1,1000,1)=IF(J$7="","Yes",J$7))*(Data!$D$1:'Data'!$D$818&lt;=IF($H$2="Marked",1,"")))/((OFFSET(Data!$A$1,0,MATCH(J$6,Data!$1:$1,0)-1,1000,1)=IF(J$7="","Yes",J$7))*(Data!$D$1:'Data'!$D$818&lt;=IF($H$2="Marked",1,"")))*ROW(Data!$C$1:$C$818),ROW(J37)-ROW(J$7)),1)),"")</f>
        <v>ESPN</v>
      </c>
      <c r="K37" s="38" t="str">
        <f ca="1">IF(L37="","",IF(INDEX(Data!$CA:$CA,MATCH(L37,Data!$A:$A,0),1)=0,"",INDEX(Data!$CA:$CA,MATCH(L37,Data!$A:$A,0),1)))</f>
        <v/>
      </c>
      <c r="L37" s="38" t="str" cm="1">
        <f t="array" aca="1" ref="L37" ca="1">IFERROR(_xlfn.SINGLE(INDEX(Data!$A$1:$A$818,_xlfn.AGGREGATE(15,6,((OFFSET(Data!$A$1,0,MATCH(L$6,Data!$1:$1,0)-1,1000,1)=IF(L$7="","Yes",L$7))*(Data!$D$1:'Data'!$D$818&lt;=IF($H$2="Marked",1,"")))/((OFFSET(Data!$A$1,0,MATCH(L$6,Data!$1:$1,0)-1,1000,1)=IF(L$7="","Yes",L$7))*(Data!$D$1:'Data'!$D$818&lt;=IF($H$2="Marked",1,"")))*ROW(Data!$C$1:$C$818),ROW(L37)-ROW(L$7)),1)),"")</f>
        <v>Bally Sports Southwest</v>
      </c>
      <c r="M37" s="38" t="str">
        <f ca="1">IF(N37="","",IF(INDEX(Data!$CA:$CA,MATCH(N37,Data!$A:$A,0),1)=0,"",INDEX(Data!$CA:$CA,MATCH(N37,Data!$A:$A,0),1)))</f>
        <v/>
      </c>
      <c r="N37" s="38" t="str" cm="1">
        <f t="array" aca="1" ref="N37" ca="1">IFERROR(_xlfn.SINGLE(INDEX(Data!$A$1:$A$818,_xlfn.AGGREGATE(15,6,((OFFSET(Data!$A$1,0,MATCH(N$6,Data!$1:$1,0)-1,1000,1)=IF(N$7="","Yes",N$7))*(Data!$D$1:'Data'!$D$818&lt;=IF($H$2="Marked",1,"")))/((OFFSET(Data!$A$1,0,MATCH(N$6,Data!$1:$1,0)-1,1000,1)=IF(N$7="","Yes",N$7))*(Data!$D$1:'Data'!$D$818&lt;=IF($H$2="Marked",1,"")))*ROW(Data!$C$1:$C$818),ROW(N37)-ROW(N$7)),1)),"")</f>
        <v>Bally Sports South</v>
      </c>
      <c r="O37" s="38" t="str">
        <f ca="1">IF(P37="","",IF(INDEX(Data!$CA:$CA,MATCH(P37,Data!$A:$A,0),1)=0,"",INDEX(Data!$CA:$CA,MATCH(P37,Data!$A:$A,0),1)))</f>
        <v/>
      </c>
      <c r="P37" s="38" t="str" cm="1">
        <f t="array" aca="1" ref="P37" ca="1">IFERROR(_xlfn.SINGLE(INDEX(Data!$A$1:$A$818,_xlfn.AGGREGATE(15,6,((OFFSET(Data!$A$1,0,MATCH(P$6,Data!$1:$1,0)-1,1000,1)=IF(P$7="","Yes",P$7))*(Data!$D$1:'Data'!$D$818&lt;=IF($H$2="Marked",1,"")))/((OFFSET(Data!$A$1,0,MATCH(P$6,Data!$1:$1,0)-1,1000,1)=IF(P$7="","Yes",P$7))*(Data!$D$1:'Data'!$D$818&lt;=IF($H$2="Marked",1,"")))*ROW(Data!$C$1:$C$818),ROW(P37)-ROW(P$7)),1)),"")</f>
        <v>Bally Sports SoCal</v>
      </c>
      <c r="Q37" s="38" t="str">
        <f ca="1">IF(R37="","",IF(INDEX(Data!$CA:$CA,MATCH(R37,Data!$A:$A,0),1)=0,"",INDEX(Data!$CA:$CA,MATCH(R37,Data!$A:$A,0),1)))</f>
        <v/>
      </c>
      <c r="R37" s="38" t="str" cm="1">
        <f t="array" aca="1" ref="R37" ca="1">IFERROR(_xlfn.SINGLE(INDEX(Data!$A$1:$A$818,_xlfn.AGGREGATE(15,6,((OFFSET(Data!$A$1,0,MATCH(R$6,Data!$1:$1,0)-1,1000,1)=IF(R$7="","Yes",R$7))*(Data!$D$1:'Data'!$D$818&lt;=IF($H$2="Marked",1,"")))/((OFFSET(Data!$A$1,0,MATCH(R$6,Data!$1:$1,0)-1,1000,1)=IF(R$7="","Yes",R$7))*(Data!$D$1:'Data'!$D$818&lt;=IF($H$2="Marked",1,"")))*ROW(Data!$C$1:$C$818),ROW(R37)-ROW(R$7)),1)),"")</f>
        <v>Discovery Channel</v>
      </c>
      <c r="S37" s="38" t="str">
        <f ca="1">IF(T37="","",IF(INDEX(Data!$CA:$CA,MATCH(T37,Data!$A:$A,0),1)=0,"",INDEX(Data!$CA:$CA,MATCH(T37,Data!$A:$A,0),1)))</f>
        <v/>
      </c>
      <c r="T37" s="38" t="str" cm="1">
        <f t="array" aca="1" ref="T37" ca="1">IFERROR(_xlfn.SINGLE(INDEX(Data!$A$1:$A$818,_xlfn.AGGREGATE(15,6,((OFFSET(Data!$A$1,0,MATCH(T$6,Data!$1:$1,0)-1,1000,1)=IF(T$7="","Yes",T$7))*(Data!$D$1:'Data'!$D$818&lt;=IF($H$2="Marked",1,"")))/((OFFSET(Data!$A$1,0,MATCH(T$6,Data!$1:$1,0)-1,1000,1)=IF(T$7="","Yes",T$7))*(Data!$D$1:'Data'!$D$818&lt;=IF($H$2="Marked",1,"")))*ROW(Data!$C$1:$C$818),ROW(T37)-ROW(T$7)),1)),"")</f>
        <v>E!</v>
      </c>
      <c r="U37" s="38">
        <f ca="1">IF(V37="","",IF(INDEX(Data!$CA:$CA,MATCH(V37,Data!$A:$A,0),1)=0,"",INDEX(Data!$CA:$CA,MATCH(V37,Data!$A:$A,0),1)))</f>
        <v>3</v>
      </c>
      <c r="V37" s="38" t="str" cm="1">
        <f t="array" aca="1" ref="V37" ca="1">IFERROR(_xlfn.SINGLE(INDEX(Data!$A$1:$A$818,_xlfn.AGGREGATE(15,6,((OFFSET(Data!$A$1,0,MATCH(V$6,Data!$1:$1,0)-1,1000,1)=IF(V$7="","Yes",V$7))*(Data!$D$1:'Data'!$D$818&lt;=IF($H$2="Marked",1,"")))/((OFFSET(Data!$A$1,0,MATCH(V$6,Data!$1:$1,0)-1,1000,1)=IF(V$7="","Yes",V$7))*(Data!$D$1:'Data'!$D$818&lt;=IF($H$2="Marked",1,"")))*ROW(Data!$C$1:$C$818),ROW(V37)-ROW(V$7)),1)),"")</f>
        <v>CNBC</v>
      </c>
      <c r="W37" s="38" t="str">
        <f ca="1">IF(X37="","",IF(INDEX(Data!$CA:$CA,MATCH(X37,Data!$A:$A,0),1)=0,"",INDEX(Data!$CA:$CA,MATCH(X37,Data!$A:$A,0),1)))</f>
        <v/>
      </c>
      <c r="X37" s="38" t="str" cm="1">
        <f t="array" aca="1" ref="X37" ca="1">IFERROR(_xlfn.SINGLE(INDEX(Data!$A$1:$A$818,_xlfn.AGGREGATE(15,6,((OFFSET(Data!$A$1,0,MATCH(X$6,Data!$1:$1,0)-1,1000,1)=IF(X$7="","Yes",X$7))*(Data!$D$1:'Data'!$D$818&lt;=IF($H$2="Marked",1,"")))/((OFFSET(Data!$A$1,0,MATCH(X$6,Data!$1:$1,0)-1,1000,1)=IF(X$7="","Yes",X$7))*(Data!$D$1:'Data'!$D$818&lt;=IF($H$2="Marked",1,"")))*ROW(Data!$C$1:$C$818),ROW(X37)-ROW(X$7)),1)),"")</f>
        <v>Hunt Channel</v>
      </c>
      <c r="Y37" s="38" t="str">
        <f ca="1">IF(Z37="","",IF(INDEX(Data!$CA:$CA,MATCH(Z37,Data!$A:$A,0),1)=0,"",INDEX(Data!$CA:$CA,MATCH(Z37,Data!$A:$A,0),1)))</f>
        <v/>
      </c>
      <c r="Z37" s="38" t="str" cm="1">
        <f t="array" aca="1" ref="Z37" ca="1">IFERROR(_xlfn.SINGLE(INDEX(Data!$A$1:$A$818,_xlfn.AGGREGATE(15,6,((OFFSET(Data!$A$1,0,MATCH(Z$6,Data!$1:$1,0)-1,1000,1)=IF(Z$7="","Yes",Z$7))*(Data!$D$1:'Data'!$D$818&lt;=IF($H$2="Marked",1,"")))/((OFFSET(Data!$A$1,0,MATCH(Z$6,Data!$1:$1,0)-1,1000,1)=IF(Z$7="","Yes",Z$7))*(Data!$D$1:'Data'!$D$818&lt;=IF($H$2="Marked",1,"")))*ROW(Data!$C$1:$C$818),ROW(Z37)-ROW(Z$7)),1)),"")</f>
        <v>Lifetime Movie Network</v>
      </c>
      <c r="AA37" s="38" t="str">
        <f ca="1">IF(AB37="","",IF(INDEX(Data!$CA:$CA,MATCH(AB37,Data!$A:$A,0),1)=0,"",INDEX(Data!$CA:$CA,MATCH(AB37,Data!$A:$A,0),1)))</f>
        <v/>
      </c>
      <c r="AB37" s="38" t="str" cm="1">
        <f t="array" aca="1" ref="AB37" ca="1">IFERROR(_xlfn.SINGLE(INDEX(Data!$A$1:$A$818,_xlfn.AGGREGATE(15,6,((OFFSET(Data!$A$1,0,MATCH(AB$6,Data!$1:$1,0)-1,1000,1)=IF(AB$7="","Yes",AB$7))*(Data!$D$1:'Data'!$D$818&lt;=IF($H$2="Marked",1,"")))/((OFFSET(Data!$A$1,0,MATCH(AB$6,Data!$1:$1,0)-1,1000,1)=IF(AB$7="","Yes",AB$7))*(Data!$D$1:'Data'!$D$818&lt;=IF($H$2="Marked",1,"")))*ROW(Data!$C$1:$C$818),ROW(AB37)-ROW(AB$7)),1)),"")</f>
        <v>Cheddar</v>
      </c>
      <c r="AC37" s="38">
        <f ca="1">IF(AD37="","",IF(INDEX(Data!$CA:$CA,MATCH(AD37,Data!$A:$A,0),1)=0,"",INDEX(Data!$CA:$CA,MATCH(AD37,Data!$A:$A,0),1)))</f>
        <v>3</v>
      </c>
      <c r="AD37" s="38" t="str" cm="1">
        <f t="array" aca="1" ref="AD37" ca="1">IFERROR(_xlfn.SINGLE(INDEX(Data!$A$1:$A$818,_xlfn.AGGREGATE(15,6,((OFFSET(Data!$A$1,0,MATCH(AD$6,Data!$1:$1,0)-1,1000,1)=IF(AD$7="","Yes",AD$7))*(Data!$D$1:'Data'!$D$818&lt;=IF($H$2="Marked",1,"")))/((OFFSET(Data!$A$1,0,MATCH(AD$6,Data!$1:$1,0)-1,1000,1)=IF(AD$7="","Yes",AD$7))*(Data!$D$1:'Data'!$D$818&lt;=IF($H$2="Marked",1,"")))*ROW(Data!$C$1:$C$818),ROW(AD37)-ROW(AD$7)),1)),"")</f>
        <v>Cooking Channel</v>
      </c>
      <c r="AE37" s="38" t="str">
        <f ca="1">IF(AF37="","",IF(INDEX(Data!$CA:$CA,MATCH(AF37,Data!$A:$A,0),1)=0,"",INDEX(Data!$CA:$CA,MATCH(AF37,Data!$A:$A,0),1)))</f>
        <v/>
      </c>
      <c r="AF37" s="38" t="str" cm="1">
        <f t="array" aca="1" ref="AF37" ca="1">IFERROR(_xlfn.SINGLE(INDEX(Data!$A$1:$A$818,_xlfn.AGGREGATE(15,6,((OFFSET(Data!$A$1,0,MATCH(AF$6,Data!$1:$1,0)-1,1000,1)=IF(AF$7="","Yes",AF$7))*(Data!$D$1:'Data'!$D$818&lt;=IF($H$2="Marked",1,"")))/((OFFSET(Data!$A$1,0,MATCH(AF$6,Data!$1:$1,0)-1,1000,1)=IF(AF$7="","Yes",AF$7))*(Data!$D$1:'Data'!$D$818&lt;=IF($H$2="Marked",1,"")))*ROW(Data!$C$1:$C$818),ROW(AF37)-ROW(AF$7)),1)),"")</f>
        <v>Disney XD</v>
      </c>
      <c r="AG37" s="38" t="str">
        <f ca="1">IF(AH37="","",IF(INDEX(Data!$CA:$CA,MATCH(AH37,Data!$A:$A,0),1)=0,"",INDEX(Data!$CA:$CA,MATCH(AH37,Data!$A:$A,0),1)))</f>
        <v/>
      </c>
      <c r="AH37" s="38" t="str" cm="1">
        <f t="array" aca="1" ref="AH37" ca="1">IFERROR(_xlfn.SINGLE(INDEX(Data!$A$1:$A$818,_xlfn.AGGREGATE(15,6,((OFFSET(Data!$A$1,0,MATCH(AH$6,Data!$1:$1,0)-1,1000,1)=IF(AH$7="","Yes",AH$7))*(Data!$D$1:'Data'!$D$818&lt;=IF($H$2="Marked",1,"")))/((OFFSET(Data!$A$1,0,MATCH(AH$6,Data!$1:$1,0)-1,1000,1)=IF(AH$7="","Yes",AH$7))*(Data!$D$1:'Data'!$D$818&lt;=IF($H$2="Marked",1,"")))*ROW(Data!$C$1:$C$818),ROW(AH37)-ROW(AH$7)),1)),"")</f>
        <v>NTN24</v>
      </c>
      <c r="AI37" s="38" t="str">
        <f ca="1">IF(AJ37="","",IF(INDEX(Data!$CA:$CA,MATCH(AJ37,Data!$A:$A,0),1)=0,"",INDEX(Data!$CA:$CA,MATCH(AJ37,Data!$A:$A,0),1)))</f>
        <v/>
      </c>
      <c r="AJ37" s="38" t="str" cm="1">
        <f t="array" aca="1" ref="AJ37" ca="1">IFERROR(_xlfn.SINGLE(INDEX(Data!$A$1:$A$818,_xlfn.AGGREGATE(15,6,((OFFSET(Data!$A$1,0,MATCH(AJ$6,Data!$1:$1,0)-1,1000,1)=IF(AJ$7="","Yes",AJ$7))*(Data!$D$1:'Data'!$D$818&lt;=IF($H$2="Marked",1,"")))/((OFFSET(Data!$A$1,0,MATCH(AJ$6,Data!$1:$1,0)-1,1000,1)=IF(AJ$7="","Yes",AJ$7))*(Data!$D$1:'Data'!$D$818&lt;=IF($H$2="Marked",1,"")))*ROW(Data!$C$1:$C$818),ROW(AJ37)-ROW(AJ$7)),1)),"")</f>
        <v>De Pelicula</v>
      </c>
      <c r="AK37" s="38" t="str">
        <f ca="1">IF(AL37="","",IF(INDEX(Data!$CA:$CA,MATCH(AL37,Data!$A:$A,0),1)=0,"",INDEX(Data!$CA:$CA,MATCH(AL37,Data!$A:$A,0),1)))</f>
        <v/>
      </c>
      <c r="AL37" s="38" t="str" cm="1">
        <f t="array" aca="1" ref="AL37" ca="1">IFERROR(_xlfn.SINGLE(INDEX(Data!$A$1:$A$818,_xlfn.AGGREGATE(15,6,((OFFSET(Data!$A$1,0,MATCH(AL$6,Data!$1:$1,0)-1,1000,1)=IF(AL$7="","Yes",AL$7))*(Data!$D$1:'Data'!$D$818&lt;=IF($H$2="Marked",1,"")))/((OFFSET(Data!$A$1,0,MATCH(AL$6,Data!$1:$1,0)-1,1000,1)=IF(AL$7="","Yes",AL$7))*(Data!$D$1:'Data'!$D$818&lt;=IF($H$2="Marked",1,"")))*ROW(Data!$C$1:$C$818),ROW(AL37)-ROW(AL$7)),1)),"")</f>
        <v/>
      </c>
      <c r="AM37" s="38" t="str">
        <f ca="1">IF(AN37="","",IF(INDEX(Data!$CA:$CA,MATCH(AN37,Data!$A:$A,0),1)=0,"",INDEX(Data!$CA:$CA,MATCH(AN37,Data!$A:$A,0),1)))</f>
        <v/>
      </c>
      <c r="AN37" s="38" t="str" cm="1">
        <f t="array" aca="1" ref="AN37" ca="1">IFERROR(_xlfn.SINGLE(INDEX(Data!$A$1:$A$818,_xlfn.AGGREGATE(15,6,((OFFSET(Data!$A$1,0,MATCH(AN$6,Data!$1:$1,0)-1,1000,1)=IF(AN$7="","Yes",AN$7))*(Data!$D$1:'Data'!$D$818&lt;=IF($H$2="Marked",1,"")))/((OFFSET(Data!$A$1,0,MATCH(AN$6,Data!$1:$1,0)-1,1000,1)=IF(AN$7="","Yes",AN$7))*(Data!$D$1:'Data'!$D$818&lt;=IF($H$2="Marked",1,"")))*ROW(Data!$C$1:$C$818),ROW(AN37)-ROW(AN$7)),1)),"")</f>
        <v/>
      </c>
      <c r="AO37" s="38" t="str">
        <f ca="1">IF(AP37="","",IF(INDEX(Data!$CA:$CA,MATCH(AP37,Data!$A:$A,0),1)=0,"",INDEX(Data!$CA:$CA,MATCH(AP37,Data!$A:$A,0),1)))</f>
        <v/>
      </c>
      <c r="AP37" s="38" t="str" cm="1">
        <f t="array" aca="1" ref="AP37" ca="1">IFERROR(_xlfn.SINGLE(INDEX(Data!$A$1:$A$818,_xlfn.AGGREGATE(15,6,((OFFSET(Data!$A$1,0,MATCH(AP$6,Data!$1:$1,0)-1,1000,1)=IF(AP$7="","Yes",AP$7))*(Data!$D$1:'Data'!$D$818&lt;=IF($H$2="Marked",1,"")))/((OFFSET(Data!$A$1,0,MATCH(AP$6,Data!$1:$1,0)-1,1000,1)=IF(AP$7="","Yes",AP$7))*(Data!$D$1:'Data'!$D$818&lt;=IF($H$2="Marked",1,"")))*ROW(Data!$C$1:$C$818),ROW(AP37)-ROW(AP$7)),1)),"")</f>
        <v/>
      </c>
      <c r="AQ37" s="38" t="str">
        <f ca="1">IF(AR37="","",IF(INDEX(Data!$CA:$CA,MATCH(AR37,Data!$A:$A,0),1)=0,"",INDEX(Data!$CA:$CA,MATCH(AR37,Data!$A:$A,0),1)))</f>
        <v/>
      </c>
      <c r="AR37" s="38" t="str" cm="1">
        <f t="array" aca="1" ref="AR37" ca="1">IFERROR(_xlfn.SINGLE(INDEX(Data!$A$1:$A$818,_xlfn.AGGREGATE(15,6,((OFFSET(Data!$A$1,0,MATCH(AR$6,Data!$1:$1,0)-1,1000,1)=IF(AR$7="","Yes",AR$7))*(Data!$D$1:'Data'!$D$818&lt;=IF($H$2="Marked",1,"")))/((OFFSET(Data!$A$1,0,MATCH(AR$6,Data!$1:$1,0)-1,1000,1)=IF(AR$7="","Yes",AR$7))*(Data!$D$1:'Data'!$D$818&lt;=IF($H$2="Marked",1,"")))*ROW(Data!$C$1:$C$818),ROW(AR37)-ROW(AR$7)),1)),"")</f>
        <v/>
      </c>
      <c r="AS37" s="38" t="str">
        <f ca="1">IF(AT37="","",IF(INDEX(Data!$CA:$CA,MATCH(AT37,Data!$A:$A,0),1)=0,"",INDEX(Data!$CA:$CA,MATCH(AT37,Data!$A:$A,0),1)))</f>
        <v/>
      </c>
      <c r="AT37" s="38" t="str" cm="1">
        <f t="array" aca="1" ref="AT37" ca="1">IFERROR(_xlfn.SINGLE(INDEX(Data!$A$1:$A$818,_xlfn.AGGREGATE(15,6,((OFFSET(Data!$A$1,0,MATCH(AT$6,Data!$1:$1,0)-1,1000,1)=IF(AT$7="","Yes",AT$7))*(Data!$D$1:'Data'!$D$818&lt;=IF($H$2="Marked",1,"")))/((OFFSET(Data!$A$1,0,MATCH(AT$6,Data!$1:$1,0)-1,1000,1)=IF(AT$7="","Yes",AT$7))*(Data!$D$1:'Data'!$D$818&lt;=IF($H$2="Marked",1,"")))*ROW(Data!$C$1:$C$818),ROW(AT37)-ROW(AT$7)),1)),"")</f>
        <v>HGTV</v>
      </c>
    </row>
    <row r="38" spans="1:46" ht="24" x14ac:dyDescent="0.35">
      <c r="A38" s="38" t="str">
        <f ca="1">IF(B38="","",IF(INDEX(Data!$CA:$CA,MATCH(B38,Data!$A:$A,0),1)=0,"",INDEX(Data!$CA:$CA,MATCH(B38,Data!$A:$A,0),1)))</f>
        <v/>
      </c>
      <c r="B38" s="38" t="str" cm="1">
        <f t="array" aca="1" ref="B38" ca="1">IFERROR(_xlfn.SINGLE(INDEX(Data!$A$1:$A$818,_xlfn.AGGREGATE(15,6,((OFFSET(Data!$A$1,0,MATCH(B$6,Data!$1:$1,0)-1,1000,1)=IF(B$7="","Yes",B$7))*(Data!$D$1:'Data'!$D$818&lt;=IF($H$2="Marked",1,"")))/((OFFSET(Data!$A$1,0,MATCH(B$6,Data!$1:$1,0)-1,1000,1)=IF(B$7="","Yes",B$7))*(Data!$D$1:'Data'!$D$818&lt;=IF($H$2="Marked",1,"")))*ROW(Data!$C$1:$C$818),ROW(B38)-ROW(B$7)),1)),"")</f>
        <v>Game Show Network</v>
      </c>
      <c r="C38" s="38" t="str">
        <f ca="1">IF(D38="","",IF(INDEX(Data!$CA:$CA,MATCH(D38,Data!$A:$A,0),1)=0,"",INDEX(Data!$CA:$CA,MATCH(D38,Data!$A:$A,0),1)))</f>
        <v/>
      </c>
      <c r="D38" s="38" t="str" cm="1">
        <f t="array" aca="1" ref="D38" ca="1">IFERROR(_xlfn.SINGLE(INDEX(Data!$A$1:$A$818,_xlfn.AGGREGATE(15,6,((OFFSET(Data!$A$1,0,MATCH(D$6,Data!$1:$1,0)-1,1000,1)=IF(D$7="","Yes",D$7))*(Data!$D$1:'Data'!$D$818&lt;=IF($H$2="Marked",1,"")))/((OFFSET(Data!$A$1,0,MATCH(D$6,Data!$1:$1,0)-1,1000,1)=IF(D$7="","Yes",D$7))*(Data!$D$1:'Data'!$D$818&lt;=IF($H$2="Marked",1,"")))*ROW(Data!$C$1:$C$818),ROW(D38)-ROW(D$7)),1)),"")</f>
        <v>Vice</v>
      </c>
      <c r="E38" s="38" t="str">
        <f ca="1">IF(F38="","",IF(INDEX(Data!$CA:$CA,MATCH(F38,Data!$A:$A,0),1)=0,"",INDEX(Data!$CA:$CA,MATCH(F38,Data!$A:$A,0),1)))</f>
        <v/>
      </c>
      <c r="F38" s="38" t="str" cm="1">
        <f t="array" aca="1" ref="F38" ca="1">IFERROR(_xlfn.SINGLE(INDEX(Data!$A$1:$A$818,_xlfn.AGGREGATE(15,6,((OFFSET(Data!$A$1,0,MATCH(F$6,Data!$1:$1,0)-1,1000,1)=IF(F$7="","Yes",F$7))*(Data!$D$1:'Data'!$D$818&lt;=IF($H$2="Marked",1,"")))/((OFFSET(Data!$A$1,0,MATCH(F$6,Data!$1:$1,0)-1,1000,1)=IF(F$7="","Yes",F$7))*(Data!$D$1:'Data'!$D$818&lt;=IF($H$2="Marked",1,"")))*ROW(Data!$C$1:$C$818),ROW(F38)-ROW(F$7)),1)),"")</f>
        <v>National Geographic</v>
      </c>
      <c r="G38" s="38" t="str">
        <f ca="1">IF(H38="","",IF(INDEX(Data!$CA:$CA,MATCH(H38,Data!$A:$A,0),1)=0,"",INDEX(Data!$CA:$CA,MATCH(H38,Data!$A:$A,0),1)))</f>
        <v/>
      </c>
      <c r="H38" s="38" t="str" cm="1">
        <f t="array" aca="1" ref="H38" ca="1">IFERROR(_xlfn.SINGLE(INDEX(Data!$A$1:$A$818,_xlfn.AGGREGATE(15,6,((OFFSET(Data!$A$1,0,MATCH(H$6,Data!$1:$1,0)-1,1000,1)=IF(H$7="","Yes",H$7))*(Data!$D$1:'Data'!$D$818&lt;=IF($H$2="Marked",1,"")))/((OFFSET(Data!$A$1,0,MATCH(H$6,Data!$1:$1,0)-1,1000,1)=IF(H$7="","Yes",H$7))*(Data!$D$1:'Data'!$D$818&lt;=IF($H$2="Marked",1,"")))*ROW(Data!$C$1:$C$818),ROW(H38)-ROW(H$7)),1)),"")</f>
        <v>Investigation Discovery</v>
      </c>
      <c r="I38" s="38" t="str">
        <f ca="1">IF(J38="","",IF(INDEX(Data!$CA:$CA,MATCH(J38,Data!$A:$A,0),1)=0,"",INDEX(Data!$CA:$CA,MATCH(J38,Data!$A:$A,0),1)))</f>
        <v/>
      </c>
      <c r="J38" s="38" t="str" cm="1">
        <f t="array" aca="1" ref="J38" ca="1">IFERROR(_xlfn.SINGLE(INDEX(Data!$A$1:$A$818,_xlfn.AGGREGATE(15,6,((OFFSET(Data!$A$1,0,MATCH(J$6,Data!$1:$1,0)-1,1000,1)=IF(J$7="","Yes",J$7))*(Data!$D$1:'Data'!$D$818&lt;=IF($H$2="Marked",1,"")))/((OFFSET(Data!$A$1,0,MATCH(J$6,Data!$1:$1,0)-1,1000,1)=IF(J$7="","Yes",J$7))*(Data!$D$1:'Data'!$D$818&lt;=IF($H$2="Marked",1,"")))*ROW(Data!$C$1:$C$818),ROW(J38)-ROW(J$7)),1)),"")</f>
        <v>ESPN 2</v>
      </c>
      <c r="K38" s="38" t="str">
        <f ca="1">IF(L38="","",IF(INDEX(Data!$CA:$CA,MATCH(L38,Data!$A:$A,0),1)=0,"",INDEX(Data!$CA:$CA,MATCH(L38,Data!$A:$A,0),1)))</f>
        <v/>
      </c>
      <c r="L38" s="38" t="str" cm="1">
        <f t="array" aca="1" ref="L38" ca="1">IFERROR(_xlfn.SINGLE(INDEX(Data!$A$1:$A$818,_xlfn.AGGREGATE(15,6,((OFFSET(Data!$A$1,0,MATCH(L$6,Data!$1:$1,0)-1,1000,1)=IF(L$7="","Yes",L$7))*(Data!$D$1:'Data'!$D$818&lt;=IF($H$2="Marked",1,"")))/((OFFSET(Data!$A$1,0,MATCH(L$6,Data!$1:$1,0)-1,1000,1)=IF(L$7="","Yes",L$7))*(Data!$D$1:'Data'!$D$818&lt;=IF($H$2="Marked",1,"")))*ROW(Data!$C$1:$C$818),ROW(L38)-ROW(L$7)),1)),"")</f>
        <v>Bally Sports Sun</v>
      </c>
      <c r="M38" s="38" t="str">
        <f ca="1">IF(N38="","",IF(INDEX(Data!$CA:$CA,MATCH(N38,Data!$A:$A,0),1)=0,"",INDEX(Data!$CA:$CA,MATCH(N38,Data!$A:$A,0),1)))</f>
        <v/>
      </c>
      <c r="N38" s="38" t="str" cm="1">
        <f t="array" aca="1" ref="N38" ca="1">IFERROR(_xlfn.SINGLE(INDEX(Data!$A$1:$A$818,_xlfn.AGGREGATE(15,6,((OFFSET(Data!$A$1,0,MATCH(N$6,Data!$1:$1,0)-1,1000,1)=IF(N$7="","Yes",N$7))*(Data!$D$1:'Data'!$D$818&lt;=IF($H$2="Marked",1,"")))/((OFFSET(Data!$A$1,0,MATCH(N$6,Data!$1:$1,0)-1,1000,1)=IF(N$7="","Yes",N$7))*(Data!$D$1:'Data'!$D$818&lt;=IF($H$2="Marked",1,"")))*ROW(Data!$C$1:$C$818),ROW(N38)-ROW(N$7)),1)),"")</f>
        <v>Bally Sports Southeast</v>
      </c>
      <c r="O38" s="38" t="str">
        <f ca="1">IF(P38="","",IF(INDEX(Data!$CA:$CA,MATCH(P38,Data!$A:$A,0),1)=0,"",INDEX(Data!$CA:$CA,MATCH(P38,Data!$A:$A,0),1)))</f>
        <v/>
      </c>
      <c r="P38" s="38" t="str" cm="1">
        <f t="array" aca="1" ref="P38" ca="1">IFERROR(_xlfn.SINGLE(INDEX(Data!$A$1:$A$818,_xlfn.AGGREGATE(15,6,((OFFSET(Data!$A$1,0,MATCH(P$6,Data!$1:$1,0)-1,1000,1)=IF(P$7="","Yes",P$7))*(Data!$D$1:'Data'!$D$818&lt;=IF($H$2="Marked",1,"")))/((OFFSET(Data!$A$1,0,MATCH(P$6,Data!$1:$1,0)-1,1000,1)=IF(P$7="","Yes",P$7))*(Data!$D$1:'Data'!$D$818&lt;=IF($H$2="Marked",1,"")))*ROW(Data!$C$1:$C$818),ROW(P38)-ROW(P$7)),1)),"")</f>
        <v>Bally Sports South</v>
      </c>
      <c r="Q38" s="38">
        <f ca="1">IF(R38="","",IF(INDEX(Data!$CA:$CA,MATCH(R38,Data!$A:$A,0),1)=0,"",INDEX(Data!$CA:$CA,MATCH(R38,Data!$A:$A,0),1)))</f>
        <v>2</v>
      </c>
      <c r="R38" s="38" t="str" cm="1">
        <f t="array" aca="1" ref="R38" ca="1">IFERROR(_xlfn.SINGLE(INDEX(Data!$A$1:$A$818,_xlfn.AGGREGATE(15,6,((OFFSET(Data!$A$1,0,MATCH(R$6,Data!$1:$1,0)-1,1000,1)=IF(R$7="","Yes",R$7))*(Data!$D$1:'Data'!$D$818&lt;=IF($H$2="Marked",1,"")))/((OFFSET(Data!$A$1,0,MATCH(R$6,Data!$1:$1,0)-1,1000,1)=IF(R$7="","Yes",R$7))*(Data!$D$1:'Data'!$D$818&lt;=IF($H$2="Marked",1,"")))*ROW(Data!$C$1:$C$818),ROW(R38)-ROW(R$7)),1)),"")</f>
        <v>Disney Channel</v>
      </c>
      <c r="S38" s="38">
        <f ca="1">IF(T38="","",IF(INDEX(Data!$CA:$CA,MATCH(T38,Data!$A:$A,0),1)=0,"",INDEX(Data!$CA:$CA,MATCH(T38,Data!$A:$A,0),1)))</f>
        <v>2</v>
      </c>
      <c r="T38" s="38" t="str" cm="1">
        <f t="array" aca="1" ref="T38" ca="1">IFERROR(_xlfn.SINGLE(INDEX(Data!$A$1:$A$818,_xlfn.AGGREGATE(15,6,((OFFSET(Data!$A$1,0,MATCH(T$6,Data!$1:$1,0)-1,1000,1)=IF(T$7="","Yes",T$7))*(Data!$D$1:'Data'!$D$818&lt;=IF($H$2="Marked",1,"")))/((OFFSET(Data!$A$1,0,MATCH(T$6,Data!$1:$1,0)-1,1000,1)=IF(T$7="","Yes",T$7))*(Data!$D$1:'Data'!$D$818&lt;=IF($H$2="Marked",1,"")))*ROW(Data!$C$1:$C$818),ROW(T38)-ROW(T$7)),1)),"")</f>
        <v>ESPN</v>
      </c>
      <c r="U38" s="38" t="str">
        <f ca="1">IF(V38="","",IF(INDEX(Data!$CA:$CA,MATCH(V38,Data!$A:$A,0),1)=0,"",INDEX(Data!$CA:$CA,MATCH(V38,Data!$A:$A,0),1)))</f>
        <v/>
      </c>
      <c r="V38" s="38" t="str" cm="1">
        <f t="array" aca="1" ref="V38" ca="1">IFERROR(_xlfn.SINGLE(INDEX(Data!$A$1:$A$818,_xlfn.AGGREGATE(15,6,((OFFSET(Data!$A$1,0,MATCH(V$6,Data!$1:$1,0)-1,1000,1)=IF(V$7="","Yes",V$7))*(Data!$D$1:'Data'!$D$818&lt;=IF($H$2="Marked",1,"")))/((OFFSET(Data!$A$1,0,MATCH(V$6,Data!$1:$1,0)-1,1000,1)=IF(V$7="","Yes",V$7))*(Data!$D$1:'Data'!$D$818&lt;=IF($H$2="Marked",1,"")))*ROW(Data!$C$1:$C$818),ROW(V38)-ROW(V$7)),1)),"")</f>
        <v>Comedy Central</v>
      </c>
      <c r="W38" s="38" t="str">
        <f ca="1">IF(X38="","",IF(INDEX(Data!$CA:$CA,MATCH(X38,Data!$A:$A,0),1)=0,"",INDEX(Data!$CA:$CA,MATCH(X38,Data!$A:$A,0),1)))</f>
        <v/>
      </c>
      <c r="X38" s="38" t="str" cm="1">
        <f t="array" aca="1" ref="X38" ca="1">IFERROR(_xlfn.SINGLE(INDEX(Data!$A$1:$A$818,_xlfn.AGGREGATE(15,6,((OFFSET(Data!$A$1,0,MATCH(X$6,Data!$1:$1,0)-1,1000,1)=IF(X$7="","Yes",X$7))*(Data!$D$1:'Data'!$D$818&lt;=IF($H$2="Marked",1,"")))/((OFFSET(Data!$A$1,0,MATCH(X$6,Data!$1:$1,0)-1,1000,1)=IF(X$7="","Yes",X$7))*(Data!$D$1:'Data'!$D$818&lt;=IF($H$2="Marked",1,"")))*ROW(Data!$C$1:$C$818),ROW(X38)-ROW(X$7)),1)),"")</f>
        <v>InfoWars</v>
      </c>
      <c r="Y38" s="38" t="str">
        <f ca="1">IF(Z38="","",IF(INDEX(Data!$CA:$CA,MATCH(Z38,Data!$A:$A,0),1)=0,"",INDEX(Data!$CA:$CA,MATCH(Z38,Data!$A:$A,0),1)))</f>
        <v/>
      </c>
      <c r="Z38" s="38" t="str" cm="1">
        <f t="array" aca="1" ref="Z38" ca="1">IFERROR(_xlfn.SINGLE(INDEX(Data!$A$1:$A$818,_xlfn.AGGREGATE(15,6,((OFFSET(Data!$A$1,0,MATCH(Z$6,Data!$1:$1,0)-1,1000,1)=IF(Z$7="","Yes",Z$7))*(Data!$D$1:'Data'!$D$818&lt;=IF($H$2="Marked",1,"")))/((OFFSET(Data!$A$1,0,MATCH(Z$6,Data!$1:$1,0)-1,1000,1)=IF(Z$7="","Yes",Z$7))*(Data!$D$1:'Data'!$D$818&lt;=IF($H$2="Marked",1,"")))*ROW(Data!$C$1:$C$818),ROW(Z38)-ROW(Z$7)),1)),"")</f>
        <v>Local Now</v>
      </c>
      <c r="AA38" s="38" t="str">
        <f ca="1">IF(AB38="","",IF(INDEX(Data!$CA:$CA,MATCH(AB38,Data!$A:$A,0),1)=0,"",INDEX(Data!$CA:$CA,MATCH(AB38,Data!$A:$A,0),1)))</f>
        <v/>
      </c>
      <c r="AB38" s="38" t="str" cm="1">
        <f t="array" aca="1" ref="AB38" ca="1">IFERROR(_xlfn.SINGLE(INDEX(Data!$A$1:$A$818,_xlfn.AGGREGATE(15,6,((OFFSET(Data!$A$1,0,MATCH(AB$6,Data!$1:$1,0)-1,1000,1)=IF(AB$7="","Yes",AB$7))*(Data!$D$1:'Data'!$D$818&lt;=IF($H$2="Marked",1,"")))/((OFFSET(Data!$A$1,0,MATCH(AB$6,Data!$1:$1,0)-1,1000,1)=IF(AB$7="","Yes",AB$7))*(Data!$D$1:'Data'!$D$818&lt;=IF($H$2="Marked",1,"")))*ROW(Data!$C$1:$C$818),ROW(AB38)-ROW(AB$7)),1)),"")</f>
        <v>Choppertown</v>
      </c>
      <c r="AC38" s="38" t="str">
        <f ca="1">IF(AD38="","",IF(INDEX(Data!$CA:$CA,MATCH(AD38,Data!$A:$A,0),1)=0,"",INDEX(Data!$CA:$CA,MATCH(AD38,Data!$A:$A,0),1)))</f>
        <v/>
      </c>
      <c r="AD38" s="38" t="str" cm="1">
        <f t="array" aca="1" ref="AD38" ca="1">IFERROR(_xlfn.SINGLE(INDEX(Data!$A$1:$A$818,_xlfn.AGGREGATE(15,6,((OFFSET(Data!$A$1,0,MATCH(AD$6,Data!$1:$1,0)-1,1000,1)=IF(AD$7="","Yes",AD$7))*(Data!$D$1:'Data'!$D$818&lt;=IF($H$2="Marked",1,"")))/((OFFSET(Data!$A$1,0,MATCH(AD$6,Data!$1:$1,0)-1,1000,1)=IF(AD$7="","Yes",AD$7))*(Data!$D$1:'Data'!$D$818&lt;=IF($H$2="Marked",1,"")))*ROW(Data!$C$1:$C$818),ROW(AD38)-ROW(AD$7)),1)),"")</f>
        <v>Curiosity Stream</v>
      </c>
      <c r="AE38" s="38">
        <f ca="1">IF(AF38="","",IF(INDEX(Data!$CA:$CA,MATCH(AF38,Data!$A:$A,0),1)=0,"",INDEX(Data!$CA:$CA,MATCH(AF38,Data!$A:$A,0),1)))</f>
        <v>2</v>
      </c>
      <c r="AF38" s="38" t="str" cm="1">
        <f t="array" aca="1" ref="AF38" ca="1">IFERROR(_xlfn.SINGLE(INDEX(Data!$A$1:$A$818,_xlfn.AGGREGATE(15,6,((OFFSET(Data!$A$1,0,MATCH(AF$6,Data!$1:$1,0)-1,1000,1)=IF(AF$7="","Yes",AF$7))*(Data!$D$1:'Data'!$D$818&lt;=IF($H$2="Marked",1,"")))/((OFFSET(Data!$A$1,0,MATCH(AF$6,Data!$1:$1,0)-1,1000,1)=IF(AF$7="","Yes",AF$7))*(Data!$D$1:'Data'!$D$818&lt;=IF($H$2="Marked",1,"")))*ROW(Data!$C$1:$C$818),ROW(AF38)-ROW(AF$7)),1)),"")</f>
        <v>ESPN</v>
      </c>
      <c r="AG38" s="38" t="str">
        <f ca="1">IF(AH38="","",IF(INDEX(Data!$CA:$CA,MATCH(AH38,Data!$A:$A,0),1)=0,"",INDEX(Data!$CA:$CA,MATCH(AH38,Data!$A:$A,0),1)))</f>
        <v/>
      </c>
      <c r="AH38" s="38" t="str" cm="1">
        <f t="array" aca="1" ref="AH38" ca="1">IFERROR(_xlfn.SINGLE(INDEX(Data!$A$1:$A$818,_xlfn.AGGREGATE(15,6,((OFFSET(Data!$A$1,0,MATCH(AH$6,Data!$1:$1,0)-1,1000,1)=IF(AH$7="","Yes",AH$7))*(Data!$D$1:'Data'!$D$818&lt;=IF($H$2="Marked",1,"")))/((OFFSET(Data!$A$1,0,MATCH(AH$6,Data!$1:$1,0)-1,1000,1)=IF(AH$7="","Yes",AH$7))*(Data!$D$1:'Data'!$D$818&lt;=IF($H$2="Marked",1,"")))*ROW(Data!$C$1:$C$818),ROW(AH38)-ROW(AH$7)),1)),"")</f>
        <v>Pasiones</v>
      </c>
      <c r="AI38" s="38" t="str">
        <f ca="1">IF(AJ38="","",IF(INDEX(Data!$CA:$CA,MATCH(AJ38,Data!$A:$A,0),1)=0,"",INDEX(Data!$CA:$CA,MATCH(AJ38,Data!$A:$A,0),1)))</f>
        <v/>
      </c>
      <c r="AJ38" s="38" t="str" cm="1">
        <f t="array" aca="1" ref="AJ38" ca="1">IFERROR(_xlfn.SINGLE(INDEX(Data!$A$1:$A$818,_xlfn.AGGREGATE(15,6,((OFFSET(Data!$A$1,0,MATCH(AJ$6,Data!$1:$1,0)-1,1000,1)=IF(AJ$7="","Yes",AJ$7))*(Data!$D$1:'Data'!$D$818&lt;=IF($H$2="Marked",1,"")))/((OFFSET(Data!$A$1,0,MATCH(AJ$6,Data!$1:$1,0)-1,1000,1)=IF(AJ$7="","Yes",AJ$7))*(Data!$D$1:'Data'!$D$818&lt;=IF($H$2="Marked",1,"")))*ROW(Data!$C$1:$C$818),ROW(AJ38)-ROW(AJ$7)),1)),"")</f>
        <v>De Pelicula Clásico</v>
      </c>
      <c r="AK38" s="38" t="str">
        <f ca="1">IF(AL38="","",IF(INDEX(Data!$CA:$CA,MATCH(AL38,Data!$A:$A,0),1)=0,"",INDEX(Data!$CA:$CA,MATCH(AL38,Data!$A:$A,0),1)))</f>
        <v/>
      </c>
      <c r="AL38" s="38" t="str" cm="1">
        <f t="array" aca="1" ref="AL38" ca="1">IFERROR(_xlfn.SINGLE(INDEX(Data!$A$1:$A$818,_xlfn.AGGREGATE(15,6,((OFFSET(Data!$A$1,0,MATCH(AL$6,Data!$1:$1,0)-1,1000,1)=IF(AL$7="","Yes",AL$7))*(Data!$D$1:'Data'!$D$818&lt;=IF($H$2="Marked",1,"")))/((OFFSET(Data!$A$1,0,MATCH(AL$6,Data!$1:$1,0)-1,1000,1)=IF(AL$7="","Yes",AL$7))*(Data!$D$1:'Data'!$D$818&lt;=IF($H$2="Marked",1,"")))*ROW(Data!$C$1:$C$818),ROW(AL38)-ROW(AL$7)),1)),"")</f>
        <v/>
      </c>
      <c r="AM38" s="38" t="str">
        <f ca="1">IF(AN38="","",IF(INDEX(Data!$CA:$CA,MATCH(AN38,Data!$A:$A,0),1)=0,"",INDEX(Data!$CA:$CA,MATCH(AN38,Data!$A:$A,0),1)))</f>
        <v/>
      </c>
      <c r="AN38" s="38" t="str" cm="1">
        <f t="array" aca="1" ref="AN38" ca="1">IFERROR(_xlfn.SINGLE(INDEX(Data!$A$1:$A$818,_xlfn.AGGREGATE(15,6,((OFFSET(Data!$A$1,0,MATCH(AN$6,Data!$1:$1,0)-1,1000,1)=IF(AN$7="","Yes",AN$7))*(Data!$D$1:'Data'!$D$818&lt;=IF($H$2="Marked",1,"")))/((OFFSET(Data!$A$1,0,MATCH(AN$6,Data!$1:$1,0)-1,1000,1)=IF(AN$7="","Yes",AN$7))*(Data!$D$1:'Data'!$D$818&lt;=IF($H$2="Marked",1,"")))*ROW(Data!$C$1:$C$818),ROW(AN38)-ROW(AN$7)),1)),"")</f>
        <v/>
      </c>
      <c r="AO38" s="38" t="str">
        <f ca="1">IF(AP38="","",IF(INDEX(Data!$CA:$CA,MATCH(AP38,Data!$A:$A,0),1)=0,"",INDEX(Data!$CA:$CA,MATCH(AP38,Data!$A:$A,0),1)))</f>
        <v/>
      </c>
      <c r="AP38" s="38" t="str" cm="1">
        <f t="array" aca="1" ref="AP38" ca="1">IFERROR(_xlfn.SINGLE(INDEX(Data!$A$1:$A$818,_xlfn.AGGREGATE(15,6,((OFFSET(Data!$A$1,0,MATCH(AP$6,Data!$1:$1,0)-1,1000,1)=IF(AP$7="","Yes",AP$7))*(Data!$D$1:'Data'!$D$818&lt;=IF($H$2="Marked",1,"")))/((OFFSET(Data!$A$1,0,MATCH(AP$6,Data!$1:$1,0)-1,1000,1)=IF(AP$7="","Yes",AP$7))*(Data!$D$1:'Data'!$D$818&lt;=IF($H$2="Marked",1,"")))*ROW(Data!$C$1:$C$818),ROW(AP38)-ROW(AP$7)),1)),"")</f>
        <v/>
      </c>
      <c r="AQ38" s="38" t="str">
        <f ca="1">IF(AR38="","",IF(INDEX(Data!$CA:$CA,MATCH(AR38,Data!$A:$A,0),1)=0,"",INDEX(Data!$CA:$CA,MATCH(AR38,Data!$A:$A,0),1)))</f>
        <v/>
      </c>
      <c r="AR38" s="38" t="str" cm="1">
        <f t="array" aca="1" ref="AR38" ca="1">IFERROR(_xlfn.SINGLE(INDEX(Data!$A$1:$A$818,_xlfn.AGGREGATE(15,6,((OFFSET(Data!$A$1,0,MATCH(AR$6,Data!$1:$1,0)-1,1000,1)=IF(AR$7="","Yes",AR$7))*(Data!$D$1:'Data'!$D$818&lt;=IF($H$2="Marked",1,"")))/((OFFSET(Data!$A$1,0,MATCH(AR$6,Data!$1:$1,0)-1,1000,1)=IF(AR$7="","Yes",AR$7))*(Data!$D$1:'Data'!$D$818&lt;=IF($H$2="Marked",1,"")))*ROW(Data!$C$1:$C$818),ROW(AR38)-ROW(AR$7)),1)),"")</f>
        <v/>
      </c>
      <c r="AS38" s="38" t="str">
        <f ca="1">IF(AT38="","",IF(INDEX(Data!$CA:$CA,MATCH(AT38,Data!$A:$A,0),1)=0,"",INDEX(Data!$CA:$CA,MATCH(AT38,Data!$A:$A,0),1)))</f>
        <v/>
      </c>
      <c r="AT38" s="38" t="str" cm="1">
        <f t="array" aca="1" ref="AT38" ca="1">IFERROR(_xlfn.SINGLE(INDEX(Data!$A$1:$A$818,_xlfn.AGGREGATE(15,6,((OFFSET(Data!$A$1,0,MATCH(AT$6,Data!$1:$1,0)-1,1000,1)=IF(AT$7="","Yes",AT$7))*(Data!$D$1:'Data'!$D$818&lt;=IF($H$2="Marked",1,"")))/((OFFSET(Data!$A$1,0,MATCH(AT$6,Data!$1:$1,0)-1,1000,1)=IF(AT$7="","Yes",AT$7))*(Data!$D$1:'Data'!$D$818&lt;=IF($H$2="Marked",1,"")))*ROW(Data!$C$1:$C$818),ROW(AT38)-ROW(AT$7)),1)),"")</f>
        <v>History</v>
      </c>
    </row>
    <row r="39" spans="1:46" ht="24" x14ac:dyDescent="0.35">
      <c r="A39" s="38" t="str">
        <f ca="1">IF(B39="","",IF(INDEX(Data!$CA:$CA,MATCH(B39,Data!$A:$A,0),1)=0,"",INDEX(Data!$CA:$CA,MATCH(B39,Data!$A:$A,0),1)))</f>
        <v/>
      </c>
      <c r="B39" s="38" t="str" cm="1">
        <f t="array" aca="1" ref="B39" ca="1">IFERROR(_xlfn.SINGLE(INDEX(Data!$A$1:$A$818,_xlfn.AGGREGATE(15,6,((OFFSET(Data!$A$1,0,MATCH(B$6,Data!$1:$1,0)-1,1000,1)=IF(B$7="","Yes",B$7))*(Data!$D$1:'Data'!$D$818&lt;=IF($H$2="Marked",1,"")))/((OFFSET(Data!$A$1,0,MATCH(B$6,Data!$1:$1,0)-1,1000,1)=IF(B$7="","Yes",B$7))*(Data!$D$1:'Data'!$D$818&lt;=IF($H$2="Marked",1,"")))*ROW(Data!$C$1:$C$818),ROW(B39)-ROW(B$7)),1)),"")</f>
        <v>GetTV</v>
      </c>
      <c r="C39" s="38" t="str">
        <f ca="1">IF(D39="","",IF(INDEX(Data!$CA:$CA,MATCH(D39,Data!$A:$A,0),1)=0,"",INDEX(Data!$CA:$CA,MATCH(D39,Data!$A:$A,0),1)))</f>
        <v/>
      </c>
      <c r="D39" s="38" t="str" cm="1">
        <f t="array" aca="1" ref="D39" ca="1">IFERROR(_xlfn.SINGLE(INDEX(Data!$A$1:$A$818,_xlfn.AGGREGATE(15,6,((OFFSET(Data!$A$1,0,MATCH(D$6,Data!$1:$1,0)-1,1000,1)=IF(D$7="","Yes",D$7))*(Data!$D$1:'Data'!$D$818&lt;=IF($H$2="Marked",1,"")))/((OFFSET(Data!$A$1,0,MATCH(D$6,Data!$1:$1,0)-1,1000,1)=IF(D$7="","Yes",D$7))*(Data!$D$1:'Data'!$D$818&lt;=IF($H$2="Marked",1,"")))*ROW(Data!$C$1:$C$818),ROW(D39)-ROW(D$7)),1)),"")</f>
        <v/>
      </c>
      <c r="E39" s="38">
        <f ca="1">IF(F39="","",IF(INDEX(Data!$CA:$CA,MATCH(F39,Data!$A:$A,0),1)=0,"",INDEX(Data!$CA:$CA,MATCH(F39,Data!$A:$A,0),1)))</f>
        <v>1</v>
      </c>
      <c r="F39" s="38" t="str" cm="1">
        <f t="array" aca="1" ref="F39" ca="1">IFERROR(_xlfn.SINGLE(INDEX(Data!$A$1:$A$818,_xlfn.AGGREGATE(15,6,((OFFSET(Data!$A$1,0,MATCH(F$6,Data!$1:$1,0)-1,1000,1)=IF(F$7="","Yes",F$7))*(Data!$D$1:'Data'!$D$818&lt;=IF($H$2="Marked",1,"")))/((OFFSET(Data!$A$1,0,MATCH(F$6,Data!$1:$1,0)-1,1000,1)=IF(F$7="","Yes",F$7))*(Data!$D$1:'Data'!$D$818&lt;=IF($H$2="Marked",1,"")))*ROW(Data!$C$1:$C$818),ROW(F39)-ROW(F$7)),1)),"")</f>
        <v>NBC</v>
      </c>
      <c r="G39" s="38" t="str">
        <f ca="1">IF(H39="","",IF(INDEX(Data!$CA:$CA,MATCH(H39,Data!$A:$A,0),1)=0,"",INDEX(Data!$CA:$CA,MATCH(H39,Data!$A:$A,0),1)))</f>
        <v/>
      </c>
      <c r="H39" s="38" t="str" cm="1">
        <f t="array" aca="1" ref="H39" ca="1">IFERROR(_xlfn.SINGLE(INDEX(Data!$A$1:$A$818,_xlfn.AGGREGATE(15,6,((OFFSET(Data!$A$1,0,MATCH(H$6,Data!$1:$1,0)-1,1000,1)=IF(H$7="","Yes",H$7))*(Data!$D$1:'Data'!$D$818&lt;=IF($H$2="Marked",1,"")))/((OFFSET(Data!$A$1,0,MATCH(H$6,Data!$1:$1,0)-1,1000,1)=IF(H$7="","Yes",H$7))*(Data!$D$1:'Data'!$D$818&lt;=IF($H$2="Marked",1,"")))*ROW(Data!$C$1:$C$818),ROW(H39)-ROW(H$7)),1)),"")</f>
        <v>Lifetime</v>
      </c>
      <c r="I39" s="38" t="str">
        <f ca="1">IF(J39="","",IF(INDEX(Data!$CA:$CA,MATCH(J39,Data!$A:$A,0),1)=0,"",INDEX(Data!$CA:$CA,MATCH(J39,Data!$A:$A,0),1)))</f>
        <v/>
      </c>
      <c r="J39" s="38" t="str" cm="1">
        <f t="array" aca="1" ref="J39" ca="1">IFERROR(_xlfn.SINGLE(INDEX(Data!$A$1:$A$818,_xlfn.AGGREGATE(15,6,((OFFSET(Data!$A$1,0,MATCH(J$6,Data!$1:$1,0)-1,1000,1)=IF(J$7="","Yes",J$7))*(Data!$D$1:'Data'!$D$818&lt;=IF($H$2="Marked",1,"")))/((OFFSET(Data!$A$1,0,MATCH(J$6,Data!$1:$1,0)-1,1000,1)=IF(J$7="","Yes",J$7))*(Data!$D$1:'Data'!$D$818&lt;=IF($H$2="Marked",1,"")))*ROW(Data!$C$1:$C$818),ROW(J39)-ROW(J$7)),1)),"")</f>
        <v>Food Network</v>
      </c>
      <c r="K39" s="38" t="str">
        <f ca="1">IF(L39="","",IF(INDEX(Data!$CA:$CA,MATCH(L39,Data!$A:$A,0),1)=0,"",INDEX(Data!$CA:$CA,MATCH(L39,Data!$A:$A,0),1)))</f>
        <v/>
      </c>
      <c r="L39" s="38" t="str" cm="1">
        <f t="array" aca="1" ref="L39" ca="1">IFERROR(_xlfn.SINGLE(INDEX(Data!$A$1:$A$818,_xlfn.AGGREGATE(15,6,((OFFSET(Data!$A$1,0,MATCH(L$6,Data!$1:$1,0)-1,1000,1)=IF(L$7="","Yes",L$7))*(Data!$D$1:'Data'!$D$818&lt;=IF($H$2="Marked",1,"")))/((OFFSET(Data!$A$1,0,MATCH(L$6,Data!$1:$1,0)-1,1000,1)=IF(L$7="","Yes",L$7))*(Data!$D$1:'Data'!$D$818&lt;=IF($H$2="Marked",1,"")))*ROW(Data!$C$1:$C$818),ROW(L39)-ROW(L$7)),1)),"")</f>
        <v>Bally Sports West</v>
      </c>
      <c r="M39" s="38" t="str">
        <f ca="1">IF(N39="","",IF(INDEX(Data!$CA:$CA,MATCH(N39,Data!$A:$A,0),1)=0,"",INDEX(Data!$CA:$CA,MATCH(N39,Data!$A:$A,0),1)))</f>
        <v/>
      </c>
      <c r="N39" s="38" t="str" cm="1">
        <f t="array" aca="1" ref="N39" ca="1">IFERROR(_xlfn.SINGLE(INDEX(Data!$A$1:$A$818,_xlfn.AGGREGATE(15,6,((OFFSET(Data!$A$1,0,MATCH(N$6,Data!$1:$1,0)-1,1000,1)=IF(N$7="","Yes",N$7))*(Data!$D$1:'Data'!$D$818&lt;=IF($H$2="Marked",1,"")))/((OFFSET(Data!$A$1,0,MATCH(N$6,Data!$1:$1,0)-1,1000,1)=IF(N$7="","Yes",N$7))*(Data!$D$1:'Data'!$D$818&lt;=IF($H$2="Marked",1,"")))*ROW(Data!$C$1:$C$818),ROW(N39)-ROW(N$7)),1)),"")</f>
        <v>Bally Sports Southwest</v>
      </c>
      <c r="O39" s="38" t="str">
        <f ca="1">IF(P39="","",IF(INDEX(Data!$CA:$CA,MATCH(P39,Data!$A:$A,0),1)=0,"",INDEX(Data!$CA:$CA,MATCH(P39,Data!$A:$A,0),1)))</f>
        <v/>
      </c>
      <c r="P39" s="38" t="str" cm="1">
        <f t="array" aca="1" ref="P39" ca="1">IFERROR(_xlfn.SINGLE(INDEX(Data!$A$1:$A$818,_xlfn.AGGREGATE(15,6,((OFFSET(Data!$A$1,0,MATCH(P$6,Data!$1:$1,0)-1,1000,1)=IF(P$7="","Yes",P$7))*(Data!$D$1:'Data'!$D$818&lt;=IF($H$2="Marked",1,"")))/((OFFSET(Data!$A$1,0,MATCH(P$6,Data!$1:$1,0)-1,1000,1)=IF(P$7="","Yes",P$7))*(Data!$D$1:'Data'!$D$818&lt;=IF($H$2="Marked",1,"")))*ROW(Data!$C$1:$C$818),ROW(P39)-ROW(P$7)),1)),"")</f>
        <v>Bally Sports Southeast</v>
      </c>
      <c r="Q39" s="38" t="str">
        <f ca="1">IF(R39="","",IF(INDEX(Data!$CA:$CA,MATCH(R39,Data!$A:$A,0),1)=0,"",INDEX(Data!$CA:$CA,MATCH(R39,Data!$A:$A,0),1)))</f>
        <v/>
      </c>
      <c r="R39" s="38" t="str" cm="1">
        <f t="array" aca="1" ref="R39" ca="1">IFERROR(_xlfn.SINGLE(INDEX(Data!$A$1:$A$818,_xlfn.AGGREGATE(15,6,((OFFSET(Data!$A$1,0,MATCH(R$6,Data!$1:$1,0)-1,1000,1)=IF(R$7="","Yes",R$7))*(Data!$D$1:'Data'!$D$818&lt;=IF($H$2="Marked",1,"")))/((OFFSET(Data!$A$1,0,MATCH(R$6,Data!$1:$1,0)-1,1000,1)=IF(R$7="","Yes",R$7))*(Data!$D$1:'Data'!$D$818&lt;=IF($H$2="Marked",1,"")))*ROW(Data!$C$1:$C$818),ROW(R39)-ROW(R$7)),1)),"")</f>
        <v>Disney Junior</v>
      </c>
      <c r="S39" s="38" t="str">
        <f ca="1">IF(T39="","",IF(INDEX(Data!$CA:$CA,MATCH(T39,Data!$A:$A,0),1)=0,"",INDEX(Data!$CA:$CA,MATCH(T39,Data!$A:$A,0),1)))</f>
        <v/>
      </c>
      <c r="T39" s="38" t="str" cm="1">
        <f t="array" aca="1" ref="T39" ca="1">IFERROR(_xlfn.SINGLE(INDEX(Data!$A$1:$A$818,_xlfn.AGGREGATE(15,6,((OFFSET(Data!$A$1,0,MATCH(T$6,Data!$1:$1,0)-1,1000,1)=IF(T$7="","Yes",T$7))*(Data!$D$1:'Data'!$D$818&lt;=IF($H$2="Marked",1,"")))/((OFFSET(Data!$A$1,0,MATCH(T$6,Data!$1:$1,0)-1,1000,1)=IF(T$7="","Yes",T$7))*(Data!$D$1:'Data'!$D$818&lt;=IF($H$2="Marked",1,"")))*ROW(Data!$C$1:$C$818),ROW(T39)-ROW(T$7)),1)),"")</f>
        <v>ESPN 2</v>
      </c>
      <c r="U39" s="38" t="str">
        <f ca="1">IF(V39="","",IF(INDEX(Data!$CA:$CA,MATCH(V39,Data!$A:$A,0),1)=0,"",INDEX(Data!$CA:$CA,MATCH(V39,Data!$A:$A,0),1)))</f>
        <v/>
      </c>
      <c r="V39" s="38" t="str" cm="1">
        <f t="array" aca="1" ref="V39" ca="1">IFERROR(_xlfn.SINGLE(INDEX(Data!$A$1:$A$818,_xlfn.AGGREGATE(15,6,((OFFSET(Data!$A$1,0,MATCH(V$6,Data!$1:$1,0)-1,1000,1)=IF(V$7="","Yes",V$7))*(Data!$D$1:'Data'!$D$818&lt;=IF($H$2="Marked",1,"")))/((OFFSET(Data!$A$1,0,MATCH(V$6,Data!$1:$1,0)-1,1000,1)=IF(V$7="","Yes",V$7))*(Data!$D$1:'Data'!$D$818&lt;=IF($H$2="Marked",1,"")))*ROW(Data!$C$1:$C$818),ROW(V39)-ROW(V$7)),1)),"")</f>
        <v>Comedy Dynamics</v>
      </c>
      <c r="W39" s="38" t="str">
        <f ca="1">IF(X39="","",IF(INDEX(Data!$CA:$CA,MATCH(X39,Data!$A:$A,0),1)=0,"",INDEX(Data!$CA:$CA,MATCH(X39,Data!$A:$A,0),1)))</f>
        <v/>
      </c>
      <c r="X39" s="38" t="str" cm="1">
        <f t="array" aca="1" ref="X39" ca="1">IFERROR(_xlfn.SINGLE(INDEX(Data!$A$1:$A$818,_xlfn.AGGREGATE(15,6,((OFFSET(Data!$A$1,0,MATCH(X$6,Data!$1:$1,0)-1,1000,1)=IF(X$7="","Yes",X$7))*(Data!$D$1:'Data'!$D$818&lt;=IF($H$2="Marked",1,"")))/((OFFSET(Data!$A$1,0,MATCH(X$6,Data!$1:$1,0)-1,1000,1)=IF(X$7="","Yes",X$7))*(Data!$D$1:'Data'!$D$818&lt;=IF($H$2="Marked",1,"")))*ROW(Data!$C$1:$C$818),ROW(X39)-ROW(X$7)),1)),"")</f>
        <v>Lacrosse Sports Network</v>
      </c>
      <c r="Y39" s="38" t="str">
        <f ca="1">IF(Z39="","",IF(INDEX(Data!$CA:$CA,MATCH(Z39,Data!$A:$A,0),1)=0,"",INDEX(Data!$CA:$CA,MATCH(Z39,Data!$A:$A,0),1)))</f>
        <v/>
      </c>
      <c r="Z39" s="38" t="str" cm="1">
        <f t="array" aca="1" ref="Z39" ca="1">IFERROR(_xlfn.SINGLE(INDEX(Data!$A$1:$A$818,_xlfn.AGGREGATE(15,6,((OFFSET(Data!$A$1,0,MATCH(Z$6,Data!$1:$1,0)-1,1000,1)=IF(Z$7="","Yes",Z$7))*(Data!$D$1:'Data'!$D$818&lt;=IF($H$2="Marked",1,"")))/((OFFSET(Data!$A$1,0,MATCH(Z$6,Data!$1:$1,0)-1,1000,1)=IF(Z$7="","Yes",Z$7))*(Data!$D$1:'Data'!$D$818&lt;=IF($H$2="Marked",1,"")))*ROW(Data!$C$1:$C$818),ROW(Z39)-ROW(Z$7)),1)),"")</f>
        <v>MeTV</v>
      </c>
      <c r="AA39" s="38" t="str">
        <f ca="1">IF(AB39="","",IF(INDEX(Data!$CA:$CA,MATCH(AB39,Data!$A:$A,0),1)=0,"",INDEX(Data!$CA:$CA,MATCH(AB39,Data!$A:$A,0),1)))</f>
        <v/>
      </c>
      <c r="AB39" s="38" t="str" cm="1">
        <f t="array" aca="1" ref="AB39" ca="1">IFERROR(_xlfn.SINGLE(INDEX(Data!$A$1:$A$818,_xlfn.AGGREGATE(15,6,((OFFSET(Data!$A$1,0,MATCH(AB$6,Data!$1:$1,0)-1,1000,1)=IF(AB$7="","Yes",AB$7))*(Data!$D$1:'Data'!$D$818&lt;=IF($H$2="Marked",1,"")))/((OFFSET(Data!$A$1,0,MATCH(AB$6,Data!$1:$1,0)-1,1000,1)=IF(AB$7="","Yes",AB$7))*(Data!$D$1:'Data'!$D$818&lt;=IF($H$2="Marked",1,"")))*ROW(Data!$C$1:$C$818),ROW(AB39)-ROW(AB$7)),1)),"")</f>
        <v>Cine Life</v>
      </c>
      <c r="AC39" s="38" t="str">
        <f ca="1">IF(AD39="","",IF(INDEX(Data!$CA:$CA,MATCH(AD39,Data!$A:$A,0),1)=0,"",INDEX(Data!$CA:$CA,MATCH(AD39,Data!$A:$A,0),1)))</f>
        <v/>
      </c>
      <c r="AD39" s="38" t="str" cm="1">
        <f t="array" aca="1" ref="AD39" ca="1">IFERROR(_xlfn.SINGLE(INDEX(Data!$A$1:$A$818,_xlfn.AGGREGATE(15,6,((OFFSET(Data!$A$1,0,MATCH(AD$6,Data!$1:$1,0)-1,1000,1)=IF(AD$7="","Yes",AD$7))*(Data!$D$1:'Data'!$D$818&lt;=IF($H$2="Marked",1,"")))/((OFFSET(Data!$A$1,0,MATCH(AD$6,Data!$1:$1,0)-1,1000,1)=IF(AD$7="","Yes",AD$7))*(Data!$D$1:'Data'!$D$818&lt;=IF($H$2="Marked",1,"")))*ROW(Data!$C$1:$C$818),ROW(AD39)-ROW(AD$7)),1)),"")</f>
        <v>De Pelicula Clásico</v>
      </c>
      <c r="AE39" s="38" t="str">
        <f ca="1">IF(AF39="","",IF(INDEX(Data!$CA:$CA,MATCH(AF39,Data!$A:$A,0),1)=0,"",INDEX(Data!$CA:$CA,MATCH(AF39,Data!$A:$A,0),1)))</f>
        <v/>
      </c>
      <c r="AF39" s="38" t="str" cm="1">
        <f t="array" aca="1" ref="AF39" ca="1">IFERROR(_xlfn.SINGLE(INDEX(Data!$A$1:$A$818,_xlfn.AGGREGATE(15,6,((OFFSET(Data!$A$1,0,MATCH(AF$6,Data!$1:$1,0)-1,1000,1)=IF(AF$7="","Yes",AF$7))*(Data!$D$1:'Data'!$D$818&lt;=IF($H$2="Marked",1,"")))/((OFFSET(Data!$A$1,0,MATCH(AF$6,Data!$1:$1,0)-1,1000,1)=IF(AF$7="","Yes",AF$7))*(Data!$D$1:'Data'!$D$818&lt;=IF($H$2="Marked",1,"")))*ROW(Data!$C$1:$C$818),ROW(AF39)-ROW(AF$7)),1)),"")</f>
        <v>ESPN 2</v>
      </c>
      <c r="AG39" s="38" t="str">
        <f ca="1">IF(AH39="","",IF(INDEX(Data!$CA:$CA,MATCH(AH39,Data!$A:$A,0),1)=0,"",INDEX(Data!$CA:$CA,MATCH(AH39,Data!$A:$A,0),1)))</f>
        <v/>
      </c>
      <c r="AH39" s="38" t="str" cm="1">
        <f t="array" aca="1" ref="AH39" ca="1">IFERROR(_xlfn.SINGLE(INDEX(Data!$A$1:$A$818,_xlfn.AGGREGATE(15,6,((OFFSET(Data!$A$1,0,MATCH(AH$6,Data!$1:$1,0)-1,1000,1)=IF(AH$7="","Yes",AH$7))*(Data!$D$1:'Data'!$D$818&lt;=IF($H$2="Marked",1,"")))/((OFFSET(Data!$A$1,0,MATCH(AH$6,Data!$1:$1,0)-1,1000,1)=IF(AH$7="","Yes",AH$7))*(Data!$D$1:'Data'!$D$818&lt;=IF($H$2="Marked",1,"")))*ROW(Data!$C$1:$C$818),ROW(AH39)-ROW(AH$7)),1)),"")</f>
        <v>QVC</v>
      </c>
      <c r="AI39" s="38" t="str">
        <f ca="1">IF(AJ39="","",IF(INDEX(Data!$CA:$CA,MATCH(AJ39,Data!$A:$A,0),1)=0,"",INDEX(Data!$CA:$CA,MATCH(AJ39,Data!$A:$A,0),1)))</f>
        <v/>
      </c>
      <c r="AJ39" s="38" t="str" cm="1">
        <f t="array" aca="1" ref="AJ39" ca="1">IFERROR(_xlfn.SINGLE(INDEX(Data!$A$1:$A$818,_xlfn.AGGREGATE(15,6,((OFFSET(Data!$A$1,0,MATCH(AJ$6,Data!$1:$1,0)-1,1000,1)=IF(AJ$7="","Yes",AJ$7))*(Data!$D$1:'Data'!$D$818&lt;=IF($H$2="Marked",1,"")))/((OFFSET(Data!$A$1,0,MATCH(AJ$6,Data!$1:$1,0)-1,1000,1)=IF(AJ$7="","Yes",AJ$7))*(Data!$D$1:'Data'!$D$818&lt;=IF($H$2="Marked",1,"")))*ROW(Data!$C$1:$C$818),ROW(AJ39)-ROW(AJ$7)),1)),"")</f>
        <v>Discovery Channel</v>
      </c>
      <c r="AK39" s="38" t="str">
        <f ca="1">IF(AL39="","",IF(INDEX(Data!$CA:$CA,MATCH(AL39,Data!$A:$A,0),1)=0,"",INDEX(Data!$CA:$CA,MATCH(AL39,Data!$A:$A,0),1)))</f>
        <v/>
      </c>
      <c r="AL39" s="38" t="str" cm="1">
        <f t="array" aca="1" ref="AL39" ca="1">IFERROR(_xlfn.SINGLE(INDEX(Data!$A$1:$A$818,_xlfn.AGGREGATE(15,6,((OFFSET(Data!$A$1,0,MATCH(AL$6,Data!$1:$1,0)-1,1000,1)=IF(AL$7="","Yes",AL$7))*(Data!$D$1:'Data'!$D$818&lt;=IF($H$2="Marked",1,"")))/((OFFSET(Data!$A$1,0,MATCH(AL$6,Data!$1:$1,0)-1,1000,1)=IF(AL$7="","Yes",AL$7))*(Data!$D$1:'Data'!$D$818&lt;=IF($H$2="Marked",1,"")))*ROW(Data!$C$1:$C$818),ROW(AL39)-ROW(AL$7)),1)),"")</f>
        <v/>
      </c>
      <c r="AM39" s="38" t="str">
        <f ca="1">IF(AN39="","",IF(INDEX(Data!$CA:$CA,MATCH(AN39,Data!$A:$A,0),1)=0,"",INDEX(Data!$CA:$CA,MATCH(AN39,Data!$A:$A,0),1)))</f>
        <v/>
      </c>
      <c r="AN39" s="38" t="str" cm="1">
        <f t="array" aca="1" ref="AN39" ca="1">IFERROR(_xlfn.SINGLE(INDEX(Data!$A$1:$A$818,_xlfn.AGGREGATE(15,6,((OFFSET(Data!$A$1,0,MATCH(AN$6,Data!$1:$1,0)-1,1000,1)=IF(AN$7="","Yes",AN$7))*(Data!$D$1:'Data'!$D$818&lt;=IF($H$2="Marked",1,"")))/((OFFSET(Data!$A$1,0,MATCH(AN$6,Data!$1:$1,0)-1,1000,1)=IF(AN$7="","Yes",AN$7))*(Data!$D$1:'Data'!$D$818&lt;=IF($H$2="Marked",1,"")))*ROW(Data!$C$1:$C$818),ROW(AN39)-ROW(AN$7)),1)),"")</f>
        <v/>
      </c>
      <c r="AO39" s="38" t="str">
        <f ca="1">IF(AP39="","",IF(INDEX(Data!$CA:$CA,MATCH(AP39,Data!$A:$A,0),1)=0,"",INDEX(Data!$CA:$CA,MATCH(AP39,Data!$A:$A,0),1)))</f>
        <v/>
      </c>
      <c r="AP39" s="38" t="str" cm="1">
        <f t="array" aca="1" ref="AP39" ca="1">IFERROR(_xlfn.SINGLE(INDEX(Data!$A$1:$A$818,_xlfn.AGGREGATE(15,6,((OFFSET(Data!$A$1,0,MATCH(AP$6,Data!$1:$1,0)-1,1000,1)=IF(AP$7="","Yes",AP$7))*(Data!$D$1:'Data'!$D$818&lt;=IF($H$2="Marked",1,"")))/((OFFSET(Data!$A$1,0,MATCH(AP$6,Data!$1:$1,0)-1,1000,1)=IF(AP$7="","Yes",AP$7))*(Data!$D$1:'Data'!$D$818&lt;=IF($H$2="Marked",1,"")))*ROW(Data!$C$1:$C$818),ROW(AP39)-ROW(AP$7)),1)),"")</f>
        <v/>
      </c>
      <c r="AQ39" s="38" t="str">
        <f ca="1">IF(AR39="","",IF(INDEX(Data!$CA:$CA,MATCH(AR39,Data!$A:$A,0),1)=0,"",INDEX(Data!$CA:$CA,MATCH(AR39,Data!$A:$A,0),1)))</f>
        <v/>
      </c>
      <c r="AR39" s="38" t="str" cm="1">
        <f t="array" aca="1" ref="AR39" ca="1">IFERROR(_xlfn.SINGLE(INDEX(Data!$A$1:$A$818,_xlfn.AGGREGATE(15,6,((OFFSET(Data!$A$1,0,MATCH(AR$6,Data!$1:$1,0)-1,1000,1)=IF(AR$7="","Yes",AR$7))*(Data!$D$1:'Data'!$D$818&lt;=IF($H$2="Marked",1,"")))/((OFFSET(Data!$A$1,0,MATCH(AR$6,Data!$1:$1,0)-1,1000,1)=IF(AR$7="","Yes",AR$7))*(Data!$D$1:'Data'!$D$818&lt;=IF($H$2="Marked",1,"")))*ROW(Data!$C$1:$C$818),ROW(AR39)-ROW(AR$7)),1)),"")</f>
        <v/>
      </c>
      <c r="AS39" s="38" t="str">
        <f ca="1">IF(AT39="","",IF(INDEX(Data!$CA:$CA,MATCH(AT39,Data!$A:$A,0),1)=0,"",INDEX(Data!$CA:$CA,MATCH(AT39,Data!$A:$A,0),1)))</f>
        <v/>
      </c>
      <c r="AT39" s="38" t="str" cm="1">
        <f t="array" aca="1" ref="AT39" ca="1">IFERROR(_xlfn.SINGLE(INDEX(Data!$A$1:$A$818,_xlfn.AGGREGATE(15,6,((OFFSET(Data!$A$1,0,MATCH(AT$6,Data!$1:$1,0)-1,1000,1)=IF(AT$7="","Yes",AT$7))*(Data!$D$1:'Data'!$D$818&lt;=IF($H$2="Marked",1,"")))/((OFFSET(Data!$A$1,0,MATCH(AT$6,Data!$1:$1,0)-1,1000,1)=IF(AT$7="","Yes",AT$7))*(Data!$D$1:'Data'!$D$818&lt;=IF($H$2="Marked",1,"")))*ROW(Data!$C$1:$C$818),ROW(AT39)-ROW(AT$7)),1)),"")</f>
        <v>IFC</v>
      </c>
    </row>
    <row r="40" spans="1:46" ht="24" x14ac:dyDescent="0.35">
      <c r="A40" s="38" t="str">
        <f ca="1">IF(B40="","",IF(INDEX(Data!$CA:$CA,MATCH(B40,Data!$A:$A,0),1)=0,"",INDEX(Data!$CA:$CA,MATCH(B40,Data!$A:$A,0),1)))</f>
        <v/>
      </c>
      <c r="B40" s="38" t="str" cm="1">
        <f t="array" aca="1" ref="B40" ca="1">IFERROR(_xlfn.SINGLE(INDEX(Data!$A$1:$A$818,_xlfn.AGGREGATE(15,6,((OFFSET(Data!$A$1,0,MATCH(B$6,Data!$1:$1,0)-1,1000,1)=IF(B$7="","Yes",B$7))*(Data!$D$1:'Data'!$D$818&lt;=IF($H$2="Marked",1,"")))/((OFFSET(Data!$A$1,0,MATCH(B$6,Data!$1:$1,0)-1,1000,1)=IF(B$7="","Yes",B$7))*(Data!$D$1:'Data'!$D$818&lt;=IF($H$2="Marked",1,"")))*ROW(Data!$C$1:$C$818),ROW(B40)-ROW(B$7)),1)),"")</f>
        <v>Great American Country</v>
      </c>
      <c r="C40" s="38" t="str">
        <f ca="1">IF(D40="","",IF(INDEX(Data!$CA:$CA,MATCH(D40,Data!$A:$A,0),1)=0,"",INDEX(Data!$CA:$CA,MATCH(D40,Data!$A:$A,0),1)))</f>
        <v/>
      </c>
      <c r="D40" s="38" t="str" cm="1">
        <f t="array" aca="1" ref="D40" ca="1">IFERROR(_xlfn.SINGLE(INDEX(Data!$A$1:$A$818,_xlfn.AGGREGATE(15,6,((OFFSET(Data!$A$1,0,MATCH(D$6,Data!$1:$1,0)-1,1000,1)=IF(D$7="","Yes",D$7))*(Data!$D$1:'Data'!$D$818&lt;=IF($H$2="Marked",1,"")))/((OFFSET(Data!$A$1,0,MATCH(D$6,Data!$1:$1,0)-1,1000,1)=IF(D$7="","Yes",D$7))*(Data!$D$1:'Data'!$D$818&lt;=IF($H$2="Marked",1,"")))*ROW(Data!$C$1:$C$818),ROW(D40)-ROW(D$7)),1)),"")</f>
        <v/>
      </c>
      <c r="E40" s="38" t="str">
        <f ca="1">IF(F40="","",IF(INDEX(Data!$CA:$CA,MATCH(F40,Data!$A:$A,0),1)=0,"",INDEX(Data!$CA:$CA,MATCH(F40,Data!$A:$A,0),1)))</f>
        <v/>
      </c>
      <c r="F40" s="38" t="str" cm="1">
        <f t="array" aca="1" ref="F40" ca="1">IFERROR(_xlfn.SINGLE(INDEX(Data!$A$1:$A$818,_xlfn.AGGREGATE(15,6,((OFFSET(Data!$A$1,0,MATCH(F$6,Data!$1:$1,0)-1,1000,1)=IF(F$7="","Yes",F$7))*(Data!$D$1:'Data'!$D$818&lt;=IF($H$2="Marked",1,"")))/((OFFSET(Data!$A$1,0,MATCH(F$6,Data!$1:$1,0)-1,1000,1)=IF(F$7="","Yes",F$7))*(Data!$D$1:'Data'!$D$818&lt;=IF($H$2="Marked",1,"")))*ROW(Data!$C$1:$C$818),ROW(F40)-ROW(F$7)),1)),"")</f>
        <v>NFL Network</v>
      </c>
      <c r="G40" s="38" t="str">
        <f ca="1">IF(H40="","",IF(INDEX(Data!$CA:$CA,MATCH(H40,Data!$A:$A,0),1)=0,"",INDEX(Data!$CA:$CA,MATCH(H40,Data!$A:$A,0),1)))</f>
        <v/>
      </c>
      <c r="H40" s="38" t="str" cm="1">
        <f t="array" aca="1" ref="H40" ca="1">IFERROR(_xlfn.SINGLE(INDEX(Data!$A$1:$A$818,_xlfn.AGGREGATE(15,6,((OFFSET(Data!$A$1,0,MATCH(H$6,Data!$1:$1,0)-1,1000,1)=IF(H$7="","Yes",H$7))*(Data!$D$1:'Data'!$D$818&lt;=IF($H$2="Marked",1,"")))/((OFFSET(Data!$A$1,0,MATCH(H$6,Data!$1:$1,0)-1,1000,1)=IF(H$7="","Yes",H$7))*(Data!$D$1:'Data'!$D$818&lt;=IF($H$2="Marked",1,"")))*ROW(Data!$C$1:$C$818),ROW(H40)-ROW(H$7)),1)),"")</f>
        <v>Local Now</v>
      </c>
      <c r="I40" s="38">
        <f ca="1">IF(J40="","",IF(INDEX(Data!$CA:$CA,MATCH(J40,Data!$A:$A,0),1)=0,"",INDEX(Data!$CA:$CA,MATCH(J40,Data!$A:$A,0),1)))</f>
        <v>1</v>
      </c>
      <c r="J40" s="38" t="str" cm="1">
        <f t="array" aca="1" ref="J40" ca="1">IFERROR(_xlfn.SINGLE(INDEX(Data!$A$1:$A$818,_xlfn.AGGREGATE(15,6,((OFFSET(Data!$A$1,0,MATCH(J$6,Data!$1:$1,0)-1,1000,1)=IF(J$7="","Yes",J$7))*(Data!$D$1:'Data'!$D$818&lt;=IF($H$2="Marked",1,"")))/((OFFSET(Data!$A$1,0,MATCH(J$6,Data!$1:$1,0)-1,1000,1)=IF(J$7="","Yes",J$7))*(Data!$D$1:'Data'!$D$818&lt;=IF($H$2="Marked",1,"")))*ROW(Data!$C$1:$C$818),ROW(J40)-ROW(J$7)),1)),"")</f>
        <v>FOX</v>
      </c>
      <c r="K40" s="38" t="str">
        <f ca="1">IF(L40="","",IF(INDEX(Data!$CA:$CA,MATCH(L40,Data!$A:$A,0),1)=0,"",INDEX(Data!$CA:$CA,MATCH(L40,Data!$A:$A,0),1)))</f>
        <v/>
      </c>
      <c r="L40" s="38" t="str" cm="1">
        <f t="array" aca="1" ref="L40" ca="1">IFERROR(_xlfn.SINGLE(INDEX(Data!$A$1:$A$818,_xlfn.AGGREGATE(15,6,((OFFSET(Data!$A$1,0,MATCH(L$6,Data!$1:$1,0)-1,1000,1)=IF(L$7="","Yes",L$7))*(Data!$D$1:'Data'!$D$818&lt;=IF($H$2="Marked",1,"")))/((OFFSET(Data!$A$1,0,MATCH(L$6,Data!$1:$1,0)-1,1000,1)=IF(L$7="","Yes",L$7))*(Data!$D$1:'Data'!$D$818&lt;=IF($H$2="Marked",1,"")))*ROW(Data!$C$1:$C$818),ROW(L40)-ROW(L$7)),1)),"")</f>
        <v>Bally Sports Wisconsin</v>
      </c>
      <c r="M40" s="38" t="str">
        <f ca="1">IF(N40="","",IF(INDEX(Data!$CA:$CA,MATCH(N40,Data!$A:$A,0),1)=0,"",INDEX(Data!$CA:$CA,MATCH(N40,Data!$A:$A,0),1)))</f>
        <v/>
      </c>
      <c r="N40" s="38" t="str" cm="1">
        <f t="array" aca="1" ref="N40" ca="1">IFERROR(_xlfn.SINGLE(INDEX(Data!$A$1:$A$818,_xlfn.AGGREGATE(15,6,((OFFSET(Data!$A$1,0,MATCH(N$6,Data!$1:$1,0)-1,1000,1)=IF(N$7="","Yes",N$7))*(Data!$D$1:'Data'!$D$818&lt;=IF($H$2="Marked",1,"")))/((OFFSET(Data!$A$1,0,MATCH(N$6,Data!$1:$1,0)-1,1000,1)=IF(N$7="","Yes",N$7))*(Data!$D$1:'Data'!$D$818&lt;=IF($H$2="Marked",1,"")))*ROW(Data!$C$1:$C$818),ROW(N40)-ROW(N$7)),1)),"")</f>
        <v>Bally Sports Sun</v>
      </c>
      <c r="O40" s="38" t="str">
        <f ca="1">IF(P40="","",IF(INDEX(Data!$CA:$CA,MATCH(P40,Data!$A:$A,0),1)=0,"",INDEX(Data!$CA:$CA,MATCH(P40,Data!$A:$A,0),1)))</f>
        <v/>
      </c>
      <c r="P40" s="38" t="str" cm="1">
        <f t="array" aca="1" ref="P40" ca="1">IFERROR(_xlfn.SINGLE(INDEX(Data!$A$1:$A$818,_xlfn.AGGREGATE(15,6,((OFFSET(Data!$A$1,0,MATCH(P$6,Data!$1:$1,0)-1,1000,1)=IF(P$7="","Yes",P$7))*(Data!$D$1:'Data'!$D$818&lt;=IF($H$2="Marked",1,"")))/((OFFSET(Data!$A$1,0,MATCH(P$6,Data!$1:$1,0)-1,1000,1)=IF(P$7="","Yes",P$7))*(Data!$D$1:'Data'!$D$818&lt;=IF($H$2="Marked",1,"")))*ROW(Data!$C$1:$C$818),ROW(P40)-ROW(P$7)),1)),"")</f>
        <v>Bally Sports Southwest</v>
      </c>
      <c r="Q40" s="38" t="str">
        <f ca="1">IF(R40="","",IF(INDEX(Data!$CA:$CA,MATCH(R40,Data!$A:$A,0),1)=0,"",INDEX(Data!$CA:$CA,MATCH(R40,Data!$A:$A,0),1)))</f>
        <v/>
      </c>
      <c r="R40" s="38" t="str" cm="1">
        <f t="array" aca="1" ref="R40" ca="1">IFERROR(_xlfn.SINGLE(INDEX(Data!$A$1:$A$818,_xlfn.AGGREGATE(15,6,((OFFSET(Data!$A$1,0,MATCH(R$6,Data!$1:$1,0)-1,1000,1)=IF(R$7="","Yes",R$7))*(Data!$D$1:'Data'!$D$818&lt;=IF($H$2="Marked",1,"")))/((OFFSET(Data!$A$1,0,MATCH(R$6,Data!$1:$1,0)-1,1000,1)=IF(R$7="","Yes",R$7))*(Data!$D$1:'Data'!$D$818&lt;=IF($H$2="Marked",1,"")))*ROW(Data!$C$1:$C$818),ROW(R40)-ROW(R$7)),1)),"")</f>
        <v>Disney XD</v>
      </c>
      <c r="S40" s="38" t="str">
        <f ca="1">IF(T40="","",IF(INDEX(Data!$CA:$CA,MATCH(T40,Data!$A:$A,0),1)=0,"",INDEX(Data!$CA:$CA,MATCH(T40,Data!$A:$A,0),1)))</f>
        <v/>
      </c>
      <c r="T40" s="38" t="str" cm="1">
        <f t="array" aca="1" ref="T40" ca="1">IFERROR(_xlfn.SINGLE(INDEX(Data!$A$1:$A$818,_xlfn.AGGREGATE(15,6,((OFFSET(Data!$A$1,0,MATCH(T$6,Data!$1:$1,0)-1,1000,1)=IF(T$7="","Yes",T$7))*(Data!$D$1:'Data'!$D$818&lt;=IF($H$2="Marked",1,"")))/((OFFSET(Data!$A$1,0,MATCH(T$6,Data!$1:$1,0)-1,1000,1)=IF(T$7="","Yes",T$7))*(Data!$D$1:'Data'!$D$818&lt;=IF($H$2="Marked",1,"")))*ROW(Data!$C$1:$C$818),ROW(T40)-ROW(T$7)),1)),"")</f>
        <v>ESPN College Extra</v>
      </c>
      <c r="U40" s="38" t="str">
        <f ca="1">IF(V40="","",IF(INDEX(Data!$CA:$CA,MATCH(V40,Data!$A:$A,0),1)=0,"",INDEX(Data!$CA:$CA,MATCH(V40,Data!$A:$A,0),1)))</f>
        <v/>
      </c>
      <c r="V40" s="38" t="str" cm="1">
        <f t="array" aca="1" ref="V40" ca="1">IFERROR(_xlfn.SINGLE(INDEX(Data!$A$1:$A$818,_xlfn.AGGREGATE(15,6,((OFFSET(Data!$A$1,0,MATCH(V$6,Data!$1:$1,0)-1,1000,1)=IF(V$7="","Yes",V$7))*(Data!$D$1:'Data'!$D$818&lt;=IF($H$2="Marked",1,"")))/((OFFSET(Data!$A$1,0,MATCH(V$6,Data!$1:$1,0)-1,1000,1)=IF(V$7="","Yes",V$7))*(Data!$D$1:'Data'!$D$818&lt;=IF($H$2="Marked",1,"")))*ROW(Data!$C$1:$C$818),ROW(V40)-ROW(V$7)),1)),"")</f>
        <v>Comet TV</v>
      </c>
      <c r="W40" s="38" t="str">
        <f ca="1">IF(X40="","",IF(INDEX(Data!$CA:$CA,MATCH(X40,Data!$A:$A,0),1)=0,"",INDEX(Data!$CA:$CA,MATCH(X40,Data!$A:$A,0),1)))</f>
        <v/>
      </c>
      <c r="X40" s="38" t="str" cm="1">
        <f t="array" aca="1" ref="X40" ca="1">IFERROR(_xlfn.SINGLE(INDEX(Data!$A$1:$A$818,_xlfn.AGGREGATE(15,6,((OFFSET(Data!$A$1,0,MATCH(X$6,Data!$1:$1,0)-1,1000,1)=IF(X$7="","Yes",X$7))*(Data!$D$1:'Data'!$D$818&lt;=IF($H$2="Marked",1,"")))/((OFFSET(Data!$A$1,0,MATCH(X$6,Data!$1:$1,0)-1,1000,1)=IF(X$7="","Yes",X$7))*(Data!$D$1:'Data'!$D$818&lt;=IF($H$2="Marked",1,"")))*ROW(Data!$C$1:$C$818),ROW(X40)-ROW(X$7)),1)),"")</f>
        <v>Law And Crime</v>
      </c>
      <c r="Y40" s="38" t="str">
        <f ca="1">IF(Z40="","",IF(INDEX(Data!$CA:$CA,MATCH(Z40,Data!$A:$A,0),1)=0,"",INDEX(Data!$CA:$CA,MATCH(Z40,Data!$A:$A,0),1)))</f>
        <v/>
      </c>
      <c r="Z40" s="38" t="str" cm="1">
        <f t="array" aca="1" ref="Z40" ca="1">IFERROR(_xlfn.SINGLE(INDEX(Data!$A$1:$A$818,_xlfn.AGGREGATE(15,6,((OFFSET(Data!$A$1,0,MATCH(Z$6,Data!$1:$1,0)-1,1000,1)=IF(Z$7="","Yes",Z$7))*(Data!$D$1:'Data'!$D$818&lt;=IF($H$2="Marked",1,"")))/((OFFSET(Data!$A$1,0,MATCH(Z$6,Data!$1:$1,0)-1,1000,1)=IF(Z$7="","Yes",Z$7))*(Data!$D$1:'Data'!$D$818&lt;=IF($H$2="Marked",1,"")))*ROW(Data!$C$1:$C$818),ROW(Z40)-ROW(Z$7)),1)),"")</f>
        <v>Military History Channel</v>
      </c>
      <c r="AA40" s="38" t="str">
        <f ca="1">IF(AB40="","",IF(INDEX(Data!$CA:$CA,MATCH(AB40,Data!$A:$A,0),1)=0,"",INDEX(Data!$CA:$CA,MATCH(AB40,Data!$A:$A,0),1)))</f>
        <v/>
      </c>
      <c r="AB40" s="38" t="str" cm="1">
        <f t="array" aca="1" ref="AB40" ca="1">IFERROR(_xlfn.SINGLE(INDEX(Data!$A$1:$A$818,_xlfn.AGGREGATE(15,6,((OFFSET(Data!$A$1,0,MATCH(AB$6,Data!$1:$1,0)-1,1000,1)=IF(AB$7="","Yes",AB$7))*(Data!$D$1:'Data'!$D$818&lt;=IF($H$2="Marked",1,"")))/((OFFSET(Data!$A$1,0,MATCH(AB$6,Data!$1:$1,0)-1,1000,1)=IF(AB$7="","Yes",AB$7))*(Data!$D$1:'Data'!$D$818&lt;=IF($H$2="Marked",1,"")))*ROW(Data!$C$1:$C$818),ROW(AB40)-ROW(AB$7)),1)),"")</f>
        <v>Cine Sony</v>
      </c>
      <c r="AC40" s="38" t="str">
        <f ca="1">IF(AD40="","",IF(INDEX(Data!$CA:$CA,MATCH(AD40,Data!$A:$A,0),1)=0,"",INDEX(Data!$CA:$CA,MATCH(AD40,Data!$A:$A,0),1)))</f>
        <v/>
      </c>
      <c r="AD40" s="38" t="str" cm="1">
        <f t="array" aca="1" ref="AD40" ca="1">IFERROR(_xlfn.SINGLE(INDEX(Data!$A$1:$A$818,_xlfn.AGGREGATE(15,6,((OFFSET(Data!$A$1,0,MATCH(AD$6,Data!$1:$1,0)-1,1000,1)=IF(AD$7="","Yes",AD$7))*(Data!$D$1:'Data'!$D$818&lt;=IF($H$2="Marked",1,"")))/((OFFSET(Data!$A$1,0,MATCH(AD$6,Data!$1:$1,0)-1,1000,1)=IF(AD$7="","Yes",AD$7))*(Data!$D$1:'Data'!$D$818&lt;=IF($H$2="Marked",1,"")))*ROW(Data!$C$1:$C$818),ROW(AD40)-ROW(AD$7)),1)),"")</f>
        <v>De Pelicula Plus</v>
      </c>
      <c r="AE40" s="38" t="str">
        <f ca="1">IF(AF40="","",IF(INDEX(Data!$CA:$CA,MATCH(AF40,Data!$A:$A,0),1)=0,"",INDEX(Data!$CA:$CA,MATCH(AF40,Data!$A:$A,0),1)))</f>
        <v/>
      </c>
      <c r="AF40" s="38" t="str" cm="1">
        <f t="array" aca="1" ref="AF40" ca="1">IFERROR(_xlfn.SINGLE(INDEX(Data!$A$1:$A$818,_xlfn.AGGREGATE(15,6,((OFFSET(Data!$A$1,0,MATCH(AF$6,Data!$1:$1,0)-1,1000,1)=IF(AF$7="","Yes",AF$7))*(Data!$D$1:'Data'!$D$818&lt;=IF($H$2="Marked",1,"")))/((OFFSET(Data!$A$1,0,MATCH(AF$6,Data!$1:$1,0)-1,1000,1)=IF(AF$7="","Yes",AF$7))*(Data!$D$1:'Data'!$D$818&lt;=IF($H$2="Marked",1,"")))*ROW(Data!$C$1:$C$818),ROW(AF40)-ROW(AF$7)),1)),"")</f>
        <v>ESPN Deportes</v>
      </c>
      <c r="AG40" s="38" t="str">
        <f ca="1">IF(AH40="","",IF(INDEX(Data!$CA:$CA,MATCH(AH40,Data!$A:$A,0),1)=0,"",INDEX(Data!$CA:$CA,MATCH(AH40,Data!$A:$A,0),1)))</f>
        <v/>
      </c>
      <c r="AH40" s="38" t="str" cm="1">
        <f t="array" aca="1" ref="AH40" ca="1">IFERROR(_xlfn.SINGLE(INDEX(Data!$A$1:$A$818,_xlfn.AGGREGATE(15,6,((OFFSET(Data!$A$1,0,MATCH(AH$6,Data!$1:$1,0)-1,1000,1)=IF(AH$7="","Yes",AH$7))*(Data!$D$1:'Data'!$D$818&lt;=IF($H$2="Marked",1,"")))/((OFFSET(Data!$A$1,0,MATCH(AH$6,Data!$1:$1,0)-1,1000,1)=IF(AH$7="","Yes",AH$7))*(Data!$D$1:'Data'!$D$818&lt;=IF($H$2="Marked",1,"")))*ROW(Data!$C$1:$C$818),ROW(AH40)-ROW(AH$7)),1)),"")</f>
        <v>RCN Novelas</v>
      </c>
      <c r="AI40" s="38" t="str">
        <f ca="1">IF(AJ40="","",IF(INDEX(Data!$CA:$CA,MATCH(AJ40,Data!$A:$A,0),1)=0,"",INDEX(Data!$CA:$CA,MATCH(AJ40,Data!$A:$A,0),1)))</f>
        <v/>
      </c>
      <c r="AJ40" s="38" t="str" cm="1">
        <f t="array" aca="1" ref="AJ40" ca="1">IFERROR(_xlfn.SINGLE(INDEX(Data!$A$1:$A$818,_xlfn.AGGREGATE(15,6,((OFFSET(Data!$A$1,0,MATCH(AJ$6,Data!$1:$1,0)-1,1000,1)=IF(AJ$7="","Yes",AJ$7))*(Data!$D$1:'Data'!$D$818&lt;=IF($H$2="Marked",1,"")))/((OFFSET(Data!$A$1,0,MATCH(AJ$6,Data!$1:$1,0)-1,1000,1)=IF(AJ$7="","Yes",AJ$7))*(Data!$D$1:'Data'!$D$818&lt;=IF($H$2="Marked",1,"")))*ROW(Data!$C$1:$C$818),ROW(AJ40)-ROW(AJ$7)),1)),"")</f>
        <v>Discovery En Espanol</v>
      </c>
      <c r="AK40" s="38" t="str">
        <f ca="1">IF(AL40="","",IF(INDEX(Data!$CA:$CA,MATCH(AL40,Data!$A:$A,0),1)=0,"",INDEX(Data!$CA:$CA,MATCH(AL40,Data!$A:$A,0),1)))</f>
        <v/>
      </c>
      <c r="AL40" s="38" t="str" cm="1">
        <f t="array" aca="1" ref="AL40" ca="1">IFERROR(_xlfn.SINGLE(INDEX(Data!$A$1:$A$818,_xlfn.AGGREGATE(15,6,((OFFSET(Data!$A$1,0,MATCH(AL$6,Data!$1:$1,0)-1,1000,1)=IF(AL$7="","Yes",AL$7))*(Data!$D$1:'Data'!$D$818&lt;=IF($H$2="Marked",1,"")))/((OFFSET(Data!$A$1,0,MATCH(AL$6,Data!$1:$1,0)-1,1000,1)=IF(AL$7="","Yes",AL$7))*(Data!$D$1:'Data'!$D$818&lt;=IF($H$2="Marked",1,"")))*ROW(Data!$C$1:$C$818),ROW(AL40)-ROW(AL$7)),1)),"")</f>
        <v/>
      </c>
      <c r="AM40" s="38" t="str">
        <f ca="1">IF(AN40="","",IF(INDEX(Data!$CA:$CA,MATCH(AN40,Data!$A:$A,0),1)=0,"",INDEX(Data!$CA:$CA,MATCH(AN40,Data!$A:$A,0),1)))</f>
        <v/>
      </c>
      <c r="AN40" s="38" t="str" cm="1">
        <f t="array" aca="1" ref="AN40" ca="1">IFERROR(_xlfn.SINGLE(INDEX(Data!$A$1:$A$818,_xlfn.AGGREGATE(15,6,((OFFSET(Data!$A$1,0,MATCH(AN$6,Data!$1:$1,0)-1,1000,1)=IF(AN$7="","Yes",AN$7))*(Data!$D$1:'Data'!$D$818&lt;=IF($H$2="Marked",1,"")))/((OFFSET(Data!$A$1,0,MATCH(AN$6,Data!$1:$1,0)-1,1000,1)=IF(AN$7="","Yes",AN$7))*(Data!$D$1:'Data'!$D$818&lt;=IF($H$2="Marked",1,"")))*ROW(Data!$C$1:$C$818),ROW(AN40)-ROW(AN$7)),1)),"")</f>
        <v/>
      </c>
      <c r="AO40" s="38" t="str">
        <f ca="1">IF(AP40="","",IF(INDEX(Data!$CA:$CA,MATCH(AP40,Data!$A:$A,0),1)=0,"",INDEX(Data!$CA:$CA,MATCH(AP40,Data!$A:$A,0),1)))</f>
        <v/>
      </c>
      <c r="AP40" s="38" t="str" cm="1">
        <f t="array" aca="1" ref="AP40" ca="1">IFERROR(_xlfn.SINGLE(INDEX(Data!$A$1:$A$818,_xlfn.AGGREGATE(15,6,((OFFSET(Data!$A$1,0,MATCH(AP$6,Data!$1:$1,0)-1,1000,1)=IF(AP$7="","Yes",AP$7))*(Data!$D$1:'Data'!$D$818&lt;=IF($H$2="Marked",1,"")))/((OFFSET(Data!$A$1,0,MATCH(AP$6,Data!$1:$1,0)-1,1000,1)=IF(AP$7="","Yes",AP$7))*(Data!$D$1:'Data'!$D$818&lt;=IF($H$2="Marked",1,"")))*ROW(Data!$C$1:$C$818),ROW(AP40)-ROW(AP$7)),1)),"")</f>
        <v/>
      </c>
      <c r="AQ40" s="38" t="str">
        <f ca="1">IF(AR40="","",IF(INDEX(Data!$CA:$CA,MATCH(AR40,Data!$A:$A,0),1)=0,"",INDEX(Data!$CA:$CA,MATCH(AR40,Data!$A:$A,0),1)))</f>
        <v/>
      </c>
      <c r="AR40" s="38" t="str" cm="1">
        <f t="array" aca="1" ref="AR40" ca="1">IFERROR(_xlfn.SINGLE(INDEX(Data!$A$1:$A$818,_xlfn.AGGREGATE(15,6,((OFFSET(Data!$A$1,0,MATCH(AR$6,Data!$1:$1,0)-1,1000,1)=IF(AR$7="","Yes",AR$7))*(Data!$D$1:'Data'!$D$818&lt;=IF($H$2="Marked",1,"")))/((OFFSET(Data!$A$1,0,MATCH(AR$6,Data!$1:$1,0)-1,1000,1)=IF(AR$7="","Yes",AR$7))*(Data!$D$1:'Data'!$D$818&lt;=IF($H$2="Marked",1,"")))*ROW(Data!$C$1:$C$818),ROW(AR40)-ROW(AR$7)),1)),"")</f>
        <v/>
      </c>
      <c r="AS40" s="38" t="str">
        <f ca="1">IF(AT40="","",IF(INDEX(Data!$CA:$CA,MATCH(AT40,Data!$A:$A,0),1)=0,"",INDEX(Data!$CA:$CA,MATCH(AT40,Data!$A:$A,0),1)))</f>
        <v/>
      </c>
      <c r="AT40" s="38" t="str" cm="1">
        <f t="array" aca="1" ref="AT40" ca="1">IFERROR(_xlfn.SINGLE(INDEX(Data!$A$1:$A$818,_xlfn.AGGREGATE(15,6,((OFFSET(Data!$A$1,0,MATCH(AT$6,Data!$1:$1,0)-1,1000,1)=IF(AT$7="","Yes",AT$7))*(Data!$D$1:'Data'!$D$818&lt;=IF($H$2="Marked",1,"")))/((OFFSET(Data!$A$1,0,MATCH(AT$6,Data!$1:$1,0)-1,1000,1)=IF(AT$7="","Yes",AT$7))*(Data!$D$1:'Data'!$D$818&lt;=IF($H$2="Marked",1,"")))*ROW(Data!$C$1:$C$818),ROW(AT40)-ROW(AT$7)),1)),"")</f>
        <v>Investigation Discovery</v>
      </c>
    </row>
    <row r="41" spans="1:46" ht="24" x14ac:dyDescent="0.35">
      <c r="A41" s="38" t="str">
        <f ca="1">IF(B41="","",IF(INDEX(Data!$CA:$CA,MATCH(B41,Data!$A:$A,0),1)=0,"",INDEX(Data!$CA:$CA,MATCH(B41,Data!$A:$A,0),1)))</f>
        <v/>
      </c>
      <c r="B41" s="38" t="str" cm="1">
        <f t="array" aca="1" ref="B41" ca="1">IFERROR(_xlfn.SINGLE(INDEX(Data!$A$1:$A$818,_xlfn.AGGREGATE(15,6,((OFFSET(Data!$A$1,0,MATCH(B$6,Data!$1:$1,0)-1,1000,1)=IF(B$7="","Yes",B$7))*(Data!$D$1:'Data'!$D$818&lt;=IF($H$2="Marked",1,"")))/((OFFSET(Data!$A$1,0,MATCH(B$6,Data!$1:$1,0)-1,1000,1)=IF(B$7="","Yes",B$7))*(Data!$D$1:'Data'!$D$818&lt;=IF($H$2="Marked",1,"")))*ROW(Data!$C$1:$C$818),ROW(B41)-ROW(B$7)),1)),"")</f>
        <v>Gusto TV</v>
      </c>
      <c r="C41" s="38" t="str">
        <f ca="1">IF(D41="","",IF(INDEX(Data!$CA:$CA,MATCH(D41,Data!$A:$A,0),1)=0,"",INDEX(Data!$CA:$CA,MATCH(D41,Data!$A:$A,0),1)))</f>
        <v/>
      </c>
      <c r="D41" s="38" t="str" cm="1">
        <f t="array" aca="1" ref="D41" ca="1">IFERROR(_xlfn.SINGLE(INDEX(Data!$A$1:$A$818,_xlfn.AGGREGATE(15,6,((OFFSET(Data!$A$1,0,MATCH(D$6,Data!$1:$1,0)-1,1000,1)=IF(D$7="","Yes",D$7))*(Data!$D$1:'Data'!$D$818&lt;=IF($H$2="Marked",1,"")))/((OFFSET(Data!$A$1,0,MATCH(D$6,Data!$1:$1,0)-1,1000,1)=IF(D$7="","Yes",D$7))*(Data!$D$1:'Data'!$D$818&lt;=IF($H$2="Marked",1,"")))*ROW(Data!$C$1:$C$818),ROW(D41)-ROW(D$7)),1)),"")</f>
        <v/>
      </c>
      <c r="E41" s="38" t="str">
        <f ca="1">IF(F41="","",IF(INDEX(Data!$CA:$CA,MATCH(F41,Data!$A:$A,0),1)=0,"",INDEX(Data!$CA:$CA,MATCH(F41,Data!$A:$A,0),1)))</f>
        <v/>
      </c>
      <c r="F41" s="38" t="str" cm="1">
        <f t="array" aca="1" ref="F41" ca="1">IFERROR(_xlfn.SINGLE(INDEX(Data!$A$1:$A$818,_xlfn.AGGREGATE(15,6,((OFFSET(Data!$A$1,0,MATCH(F$6,Data!$1:$1,0)-1,1000,1)=IF(F$7="","Yes",F$7))*(Data!$D$1:'Data'!$D$818&lt;=IF($H$2="Marked",1,"")))/((OFFSET(Data!$A$1,0,MATCH(F$6,Data!$1:$1,0)-1,1000,1)=IF(F$7="","Yes",F$7))*(Data!$D$1:'Data'!$D$818&lt;=IF($H$2="Marked",1,"")))*ROW(Data!$C$1:$C$818),ROW(F41)-ROW(F$7)),1)),"")</f>
        <v>Nick Jr.</v>
      </c>
      <c r="G41" s="38" t="str">
        <f ca="1">IF(H41="","",IF(INDEX(Data!$CA:$CA,MATCH(H41,Data!$A:$A,0),1)=0,"",INDEX(Data!$CA:$CA,MATCH(H41,Data!$A:$A,0),1)))</f>
        <v/>
      </c>
      <c r="H41" s="38" t="str" cm="1">
        <f t="array" aca="1" ref="H41" ca="1">IFERROR(_xlfn.SINGLE(INDEX(Data!$A$1:$A$818,_xlfn.AGGREGATE(15,6,((OFFSET(Data!$A$1,0,MATCH(H$6,Data!$1:$1,0)-1,1000,1)=IF(H$7="","Yes",H$7))*(Data!$D$1:'Data'!$D$818&lt;=IF($H$2="Marked",1,"")))/((OFFSET(Data!$A$1,0,MATCH(H$6,Data!$1:$1,0)-1,1000,1)=IF(H$7="","Yes",H$7))*(Data!$D$1:'Data'!$D$818&lt;=IF($H$2="Marked",1,"")))*ROW(Data!$C$1:$C$818),ROW(H41)-ROW(H$7)),1)),"")</f>
        <v>Local Now M</v>
      </c>
      <c r="I41" s="38" t="str">
        <f ca="1">IF(J41="","",IF(INDEX(Data!$CA:$CA,MATCH(J41,Data!$A:$A,0),1)=0,"",INDEX(Data!$CA:$CA,MATCH(J41,Data!$A:$A,0),1)))</f>
        <v/>
      </c>
      <c r="J41" s="38" t="str" cm="1">
        <f t="array" aca="1" ref="J41" ca="1">IFERROR(_xlfn.SINGLE(INDEX(Data!$A$1:$A$818,_xlfn.AGGREGATE(15,6,((OFFSET(Data!$A$1,0,MATCH(J$6,Data!$1:$1,0)-1,1000,1)=IF(J$7="","Yes",J$7))*(Data!$D$1:'Data'!$D$818&lt;=IF($H$2="Marked",1,"")))/((OFFSET(Data!$A$1,0,MATCH(J$6,Data!$1:$1,0)-1,1000,1)=IF(J$7="","Yes",J$7))*(Data!$D$1:'Data'!$D$818&lt;=IF($H$2="Marked",1,"")))*ROW(Data!$C$1:$C$818),ROW(J41)-ROW(J$7)),1)),"")</f>
        <v>Fox Business</v>
      </c>
      <c r="K41" s="38" t="str">
        <f ca="1">IF(L41="","",IF(INDEX(Data!$CA:$CA,MATCH(L41,Data!$A:$A,0),1)=0,"",INDEX(Data!$CA:$CA,MATCH(L41,Data!$A:$A,0),1)))</f>
        <v/>
      </c>
      <c r="L41" s="38" t="str" cm="1">
        <f t="array" aca="1" ref="L41" ca="1">IFERROR(_xlfn.SINGLE(INDEX(Data!$A$1:$A$818,_xlfn.AGGREGATE(15,6,((OFFSET(Data!$A$1,0,MATCH(L$6,Data!$1:$1,0)-1,1000,1)=IF(L$7="","Yes",L$7))*(Data!$D$1:'Data'!$D$818&lt;=IF($H$2="Marked",1,"")))/((OFFSET(Data!$A$1,0,MATCH(L$6,Data!$1:$1,0)-1,1000,1)=IF(L$7="","Yes",L$7))*(Data!$D$1:'Data'!$D$818&lt;=IF($H$2="Marked",1,"")))*ROW(Data!$C$1:$C$818),ROW(L41)-ROW(L$7)),1)),"")</f>
        <v>BBC America</v>
      </c>
      <c r="M41" s="38" t="str">
        <f ca="1">IF(N41="","",IF(INDEX(Data!$CA:$CA,MATCH(N41,Data!$A:$A,0),1)=0,"",INDEX(Data!$CA:$CA,MATCH(N41,Data!$A:$A,0),1)))</f>
        <v/>
      </c>
      <c r="N41" s="38" t="str" cm="1">
        <f t="array" aca="1" ref="N41" ca="1">IFERROR(_xlfn.SINGLE(INDEX(Data!$A$1:$A$818,_xlfn.AGGREGATE(15,6,((OFFSET(Data!$A$1,0,MATCH(N$6,Data!$1:$1,0)-1,1000,1)=IF(N$7="","Yes",N$7))*(Data!$D$1:'Data'!$D$818&lt;=IF($H$2="Marked",1,"")))/((OFFSET(Data!$A$1,0,MATCH(N$6,Data!$1:$1,0)-1,1000,1)=IF(N$7="","Yes",N$7))*(Data!$D$1:'Data'!$D$818&lt;=IF($H$2="Marked",1,"")))*ROW(Data!$C$1:$C$818),ROW(N41)-ROW(N$7)),1)),"")</f>
        <v>Bally Sports West</v>
      </c>
      <c r="O41" s="38" t="str">
        <f ca="1">IF(P41="","",IF(INDEX(Data!$CA:$CA,MATCH(P41,Data!$A:$A,0),1)=0,"",INDEX(Data!$CA:$CA,MATCH(P41,Data!$A:$A,0),1)))</f>
        <v/>
      </c>
      <c r="P41" s="38" t="str" cm="1">
        <f t="array" aca="1" ref="P41" ca="1">IFERROR(_xlfn.SINGLE(INDEX(Data!$A$1:$A$818,_xlfn.AGGREGATE(15,6,((OFFSET(Data!$A$1,0,MATCH(P$6,Data!$1:$1,0)-1,1000,1)=IF(P$7="","Yes",P$7))*(Data!$D$1:'Data'!$D$818&lt;=IF($H$2="Marked",1,"")))/((OFFSET(Data!$A$1,0,MATCH(P$6,Data!$1:$1,0)-1,1000,1)=IF(P$7="","Yes",P$7))*(Data!$D$1:'Data'!$D$818&lt;=IF($H$2="Marked",1,"")))*ROW(Data!$C$1:$C$818),ROW(P41)-ROW(P$7)),1)),"")</f>
        <v>Bally Sports Sun</v>
      </c>
      <c r="Q41" s="38" t="str">
        <f ca="1">IF(R41="","",IF(INDEX(Data!$CA:$CA,MATCH(R41,Data!$A:$A,0),1)=0,"",INDEX(Data!$CA:$CA,MATCH(R41,Data!$A:$A,0),1)))</f>
        <v/>
      </c>
      <c r="R41" s="38" t="str" cm="1">
        <f t="array" aca="1" ref="R41" ca="1">IFERROR(_xlfn.SINGLE(INDEX(Data!$A$1:$A$818,_xlfn.AGGREGATE(15,6,((OFFSET(Data!$A$1,0,MATCH(R$6,Data!$1:$1,0)-1,1000,1)=IF(R$7="","Yes",R$7))*(Data!$D$1:'Data'!$D$818&lt;=IF($H$2="Marked",1,"")))/((OFFSET(Data!$A$1,0,MATCH(R$6,Data!$1:$1,0)-1,1000,1)=IF(R$7="","Yes",R$7))*(Data!$D$1:'Data'!$D$818&lt;=IF($H$2="Marked",1,"")))*ROW(Data!$C$1:$C$818),ROW(R41)-ROW(R$7)),1)),"")</f>
        <v>E!</v>
      </c>
      <c r="S41" s="38" t="str">
        <f ca="1">IF(T41="","",IF(INDEX(Data!$CA:$CA,MATCH(T41,Data!$A:$A,0),1)=0,"",INDEX(Data!$CA:$CA,MATCH(T41,Data!$A:$A,0),1)))</f>
        <v/>
      </c>
      <c r="T41" s="38" t="str" cm="1">
        <f t="array" aca="1" ref="T41" ca="1">IFERROR(_xlfn.SINGLE(INDEX(Data!$A$1:$A$818,_xlfn.AGGREGATE(15,6,((OFFSET(Data!$A$1,0,MATCH(T$6,Data!$1:$1,0)-1,1000,1)=IF(T$7="","Yes",T$7))*(Data!$D$1:'Data'!$D$818&lt;=IF($H$2="Marked",1,"")))/((OFFSET(Data!$A$1,0,MATCH(T$6,Data!$1:$1,0)-1,1000,1)=IF(T$7="","Yes",T$7))*(Data!$D$1:'Data'!$D$818&lt;=IF($H$2="Marked",1,"")))*ROW(Data!$C$1:$C$818),ROW(T41)-ROW(T$7)),1)),"")</f>
        <v>ESPNews</v>
      </c>
      <c r="U41" s="38" t="str">
        <f ca="1">IF(V41="","",IF(INDEX(Data!$CA:$CA,MATCH(V41,Data!$A:$A,0),1)=0,"",INDEX(Data!$CA:$CA,MATCH(V41,Data!$A:$A,0),1)))</f>
        <v/>
      </c>
      <c r="V41" s="38" t="str" cm="1">
        <f t="array" aca="1" ref="V41" ca="1">IFERROR(_xlfn.SINGLE(INDEX(Data!$A$1:$A$818,_xlfn.AGGREGATE(15,6,((OFFSET(Data!$A$1,0,MATCH(V$6,Data!$1:$1,0)-1,1000,1)=IF(V$7="","Yes",V$7))*(Data!$D$1:'Data'!$D$818&lt;=IF($H$2="Marked",1,"")))/((OFFSET(Data!$A$1,0,MATCH(V$6,Data!$1:$1,0)-1,1000,1)=IF(V$7="","Yes",V$7))*(Data!$D$1:'Data'!$D$818&lt;=IF($H$2="Marked",1,"")))*ROW(Data!$C$1:$C$818),ROW(V41)-ROW(V$7)),1)),"")</f>
        <v>Court TV</v>
      </c>
      <c r="W41" s="38" t="str">
        <f ca="1">IF(X41="","",IF(INDEX(Data!$CA:$CA,MATCH(X41,Data!$A:$A,0),1)=0,"",INDEX(Data!$CA:$CA,MATCH(X41,Data!$A:$A,0),1)))</f>
        <v/>
      </c>
      <c r="X41" s="38" t="str" cm="1">
        <f t="array" aca="1" ref="X41" ca="1">IFERROR(_xlfn.SINGLE(INDEX(Data!$A$1:$A$818,_xlfn.AGGREGATE(15,6,((OFFSET(Data!$A$1,0,MATCH(X$6,Data!$1:$1,0)-1,1000,1)=IF(X$7="","Yes",X$7))*(Data!$D$1:'Data'!$D$818&lt;=IF($H$2="Marked",1,"")))/((OFFSET(Data!$A$1,0,MATCH(X$6,Data!$1:$1,0)-1,1000,1)=IF(X$7="","Yes",X$7))*(Data!$D$1:'Data'!$D$818&lt;=IF($H$2="Marked",1,"")))*ROW(Data!$C$1:$C$818),ROW(X41)-ROW(X$7)),1)),"")</f>
        <v>Level Up</v>
      </c>
      <c r="Y41" s="38" t="str">
        <f ca="1">IF(Z41="","",IF(INDEX(Data!$CA:$CA,MATCH(Z41,Data!$A:$A,0),1)=0,"",INDEX(Data!$CA:$CA,MATCH(Z41,Data!$A:$A,0),1)))</f>
        <v/>
      </c>
      <c r="Z41" s="38" t="str" cm="1">
        <f t="array" aca="1" ref="Z41" ca="1">IFERROR(_xlfn.SINGLE(INDEX(Data!$A$1:$A$818,_xlfn.AGGREGATE(15,6,((OFFSET(Data!$A$1,0,MATCH(Z$6,Data!$1:$1,0)-1,1000,1)=IF(Z$7="","Yes",Z$7))*(Data!$D$1:'Data'!$D$818&lt;=IF($H$2="Marked",1,"")))/((OFFSET(Data!$A$1,0,MATCH(Z$6,Data!$1:$1,0)-1,1000,1)=IF(Z$7="","Yes",Z$7))*(Data!$D$1:'Data'!$D$818&lt;=IF($H$2="Marked",1,"")))*ROW(Data!$C$1:$C$818),ROW(Z41)-ROW(Z$7)),1)),"")</f>
        <v>Movies!</v>
      </c>
      <c r="AA41" s="38" t="str">
        <f ca="1">IF(AB41="","",IF(INDEX(Data!$CA:$CA,MATCH(AB41,Data!$A:$A,0),1)=0,"",INDEX(Data!$CA:$CA,MATCH(AB41,Data!$A:$A,0),1)))</f>
        <v/>
      </c>
      <c r="AB41" s="38" t="str" cm="1">
        <f t="array" aca="1" ref="AB41" ca="1">IFERROR(_xlfn.SINGLE(INDEX(Data!$A$1:$A$818,_xlfn.AGGREGATE(15,6,((OFFSET(Data!$A$1,0,MATCH(AB$6,Data!$1:$1,0)-1,1000,1)=IF(AB$7="","Yes",AB$7))*(Data!$D$1:'Data'!$D$818&lt;=IF($H$2="Marked",1,"")))/((OFFSET(Data!$A$1,0,MATCH(AB$6,Data!$1:$1,0)-1,1000,1)=IF(AB$7="","Yes",AB$7))*(Data!$D$1:'Data'!$D$818&lt;=IF($H$2="Marked",1,"")))*ROW(Data!$C$1:$C$818),ROW(AB41)-ROW(AB$7)),1)),"")</f>
        <v>Classic Reruns TV</v>
      </c>
      <c r="AC41" s="38" t="str">
        <f ca="1">IF(AD41="","",IF(INDEX(Data!$CA:$CA,MATCH(AD41,Data!$A:$A,0),1)=0,"",INDEX(Data!$CA:$CA,MATCH(AD41,Data!$A:$A,0),1)))</f>
        <v/>
      </c>
      <c r="AD41" s="38" t="str" cm="1">
        <f t="array" aca="1" ref="AD41" ca="1">IFERROR(_xlfn.SINGLE(INDEX(Data!$A$1:$A$818,_xlfn.AGGREGATE(15,6,((OFFSET(Data!$A$1,0,MATCH(AD$6,Data!$1:$1,0)-1,1000,1)=IF(AD$7="","Yes",AD$7))*(Data!$D$1:'Data'!$D$818&lt;=IF($H$2="Marked",1,"")))/((OFFSET(Data!$A$1,0,MATCH(AD$6,Data!$1:$1,0)-1,1000,1)=IF(AD$7="","Yes",AD$7))*(Data!$D$1:'Data'!$D$818&lt;=IF($H$2="Marked",1,"")))*ROW(Data!$C$1:$C$818),ROW(AD41)-ROW(AD$7)),1)),"")</f>
        <v>Destination America</v>
      </c>
      <c r="AE41" s="38" t="str">
        <f ca="1">IF(AF41="","",IF(INDEX(Data!$CA:$CA,MATCH(AF41,Data!$A:$A,0),1)=0,"",INDEX(Data!$CA:$CA,MATCH(AF41,Data!$A:$A,0),1)))</f>
        <v/>
      </c>
      <c r="AF41" s="38" t="str" cm="1">
        <f t="array" aca="1" ref="AF41" ca="1">IFERROR(_xlfn.SINGLE(INDEX(Data!$A$1:$A$818,_xlfn.AGGREGATE(15,6,((OFFSET(Data!$A$1,0,MATCH(AF$6,Data!$1:$1,0)-1,1000,1)=IF(AF$7="","Yes",AF$7))*(Data!$D$1:'Data'!$D$818&lt;=IF($H$2="Marked",1,"")))/((OFFSET(Data!$A$1,0,MATCH(AF$6,Data!$1:$1,0)-1,1000,1)=IF(AF$7="","Yes",AF$7))*(Data!$D$1:'Data'!$D$818&lt;=IF($H$2="Marked",1,"")))*ROW(Data!$C$1:$C$818),ROW(AF41)-ROW(AF$7)),1)),"")</f>
        <v>ESPNews</v>
      </c>
      <c r="AG41" s="38" t="str">
        <f ca="1">IF(AH41="","",IF(INDEX(Data!$CA:$CA,MATCH(AH41,Data!$A:$A,0),1)=0,"",INDEX(Data!$CA:$CA,MATCH(AH41,Data!$A:$A,0),1)))</f>
        <v/>
      </c>
      <c r="AH41" s="38" t="str" cm="1">
        <f t="array" aca="1" ref="AH41" ca="1">IFERROR(_xlfn.SINGLE(INDEX(Data!$A$1:$A$818,_xlfn.AGGREGATE(15,6,((OFFSET(Data!$A$1,0,MATCH(AH$6,Data!$1:$1,0)-1,1000,1)=IF(AH$7="","Yes",AH$7))*(Data!$D$1:'Data'!$D$818&lt;=IF($H$2="Marked",1,"")))/((OFFSET(Data!$A$1,0,MATCH(AH$6,Data!$1:$1,0)-1,1000,1)=IF(AH$7="","Yes",AH$7))*(Data!$D$1:'Data'!$D$818&lt;=IF($H$2="Marked",1,"")))*ROW(Data!$C$1:$C$818),ROW(AH41)-ROW(AH$7)),1)),"")</f>
        <v>RCN Nuestra Tele</v>
      </c>
      <c r="AI41" s="38" t="str">
        <f ca="1">IF(AJ41="","",IF(INDEX(Data!$CA:$CA,MATCH(AJ41,Data!$A:$A,0),1)=0,"",INDEX(Data!$CA:$CA,MATCH(AJ41,Data!$A:$A,0),1)))</f>
        <v/>
      </c>
      <c r="AJ41" s="38" t="str" cm="1">
        <f t="array" aca="1" ref="AJ41" ca="1">IFERROR(_xlfn.SINGLE(INDEX(Data!$A$1:$A$818,_xlfn.AGGREGATE(15,6,((OFFSET(Data!$A$1,0,MATCH(AJ$6,Data!$1:$1,0)-1,1000,1)=IF(AJ$7="","Yes",AJ$7))*(Data!$D$1:'Data'!$D$818&lt;=IF($H$2="Marked",1,"")))/((OFFSET(Data!$A$1,0,MATCH(AJ$6,Data!$1:$1,0)-1,1000,1)=IF(AJ$7="","Yes",AJ$7))*(Data!$D$1:'Data'!$D$818&lt;=IF($H$2="Marked",1,"")))*ROW(Data!$C$1:$C$818),ROW(AJ41)-ROW(AJ$7)),1)),"")</f>
        <v>Discovery Familia</v>
      </c>
      <c r="AK41" s="38" t="str">
        <f ca="1">IF(AL41="","",IF(INDEX(Data!$CA:$CA,MATCH(AL41,Data!$A:$A,0),1)=0,"",INDEX(Data!$CA:$CA,MATCH(AL41,Data!$A:$A,0),1)))</f>
        <v/>
      </c>
      <c r="AL41" s="38" t="str" cm="1">
        <f t="array" aca="1" ref="AL41" ca="1">IFERROR(_xlfn.SINGLE(INDEX(Data!$A$1:$A$818,_xlfn.AGGREGATE(15,6,((OFFSET(Data!$A$1,0,MATCH(AL$6,Data!$1:$1,0)-1,1000,1)=IF(AL$7="","Yes",AL$7))*(Data!$D$1:'Data'!$D$818&lt;=IF($H$2="Marked",1,"")))/((OFFSET(Data!$A$1,0,MATCH(AL$6,Data!$1:$1,0)-1,1000,1)=IF(AL$7="","Yes",AL$7))*(Data!$D$1:'Data'!$D$818&lt;=IF($H$2="Marked",1,"")))*ROW(Data!$C$1:$C$818),ROW(AL41)-ROW(AL$7)),1)),"")</f>
        <v/>
      </c>
      <c r="AM41" s="38" t="str">
        <f ca="1">IF(AN41="","",IF(INDEX(Data!$CA:$CA,MATCH(AN41,Data!$A:$A,0),1)=0,"",INDEX(Data!$CA:$CA,MATCH(AN41,Data!$A:$A,0),1)))</f>
        <v/>
      </c>
      <c r="AN41" s="38" t="str" cm="1">
        <f t="array" aca="1" ref="AN41" ca="1">IFERROR(_xlfn.SINGLE(INDEX(Data!$A$1:$A$818,_xlfn.AGGREGATE(15,6,((OFFSET(Data!$A$1,0,MATCH(AN$6,Data!$1:$1,0)-1,1000,1)=IF(AN$7="","Yes",AN$7))*(Data!$D$1:'Data'!$D$818&lt;=IF($H$2="Marked",1,"")))/((OFFSET(Data!$A$1,0,MATCH(AN$6,Data!$1:$1,0)-1,1000,1)=IF(AN$7="","Yes",AN$7))*(Data!$D$1:'Data'!$D$818&lt;=IF($H$2="Marked",1,"")))*ROW(Data!$C$1:$C$818),ROW(AN41)-ROW(AN$7)),1)),"")</f>
        <v/>
      </c>
      <c r="AO41" s="38" t="str">
        <f ca="1">IF(AP41="","",IF(INDEX(Data!$CA:$CA,MATCH(AP41,Data!$A:$A,0),1)=0,"",INDEX(Data!$CA:$CA,MATCH(AP41,Data!$A:$A,0),1)))</f>
        <v/>
      </c>
      <c r="AP41" s="38" t="str" cm="1">
        <f t="array" aca="1" ref="AP41" ca="1">IFERROR(_xlfn.SINGLE(INDEX(Data!$A$1:$A$818,_xlfn.AGGREGATE(15,6,((OFFSET(Data!$A$1,0,MATCH(AP$6,Data!$1:$1,0)-1,1000,1)=IF(AP$7="","Yes",AP$7))*(Data!$D$1:'Data'!$D$818&lt;=IF($H$2="Marked",1,"")))/((OFFSET(Data!$A$1,0,MATCH(AP$6,Data!$1:$1,0)-1,1000,1)=IF(AP$7="","Yes",AP$7))*(Data!$D$1:'Data'!$D$818&lt;=IF($H$2="Marked",1,"")))*ROW(Data!$C$1:$C$818),ROW(AP41)-ROW(AP$7)),1)),"")</f>
        <v/>
      </c>
      <c r="AQ41" s="38" t="str">
        <f ca="1">IF(AR41="","",IF(INDEX(Data!$CA:$CA,MATCH(AR41,Data!$A:$A,0),1)=0,"",INDEX(Data!$CA:$CA,MATCH(AR41,Data!$A:$A,0),1)))</f>
        <v/>
      </c>
      <c r="AR41" s="38" t="str" cm="1">
        <f t="array" aca="1" ref="AR41" ca="1">IFERROR(_xlfn.SINGLE(INDEX(Data!$A$1:$A$818,_xlfn.AGGREGATE(15,6,((OFFSET(Data!$A$1,0,MATCH(AR$6,Data!$1:$1,0)-1,1000,1)=IF(AR$7="","Yes",AR$7))*(Data!$D$1:'Data'!$D$818&lt;=IF($H$2="Marked",1,"")))/((OFFSET(Data!$A$1,0,MATCH(AR$6,Data!$1:$1,0)-1,1000,1)=IF(AR$7="","Yes",AR$7))*(Data!$D$1:'Data'!$D$818&lt;=IF($H$2="Marked",1,"")))*ROW(Data!$C$1:$C$818),ROW(AR41)-ROW(AR$7)),1)),"")</f>
        <v/>
      </c>
      <c r="AS41" s="38" t="str">
        <f ca="1">IF(AT41="","",IF(INDEX(Data!$CA:$CA,MATCH(AT41,Data!$A:$A,0),1)=0,"",INDEX(Data!$CA:$CA,MATCH(AT41,Data!$A:$A,0),1)))</f>
        <v/>
      </c>
      <c r="AT41" s="38" t="str" cm="1">
        <f t="array" aca="1" ref="AT41" ca="1">IFERROR(_xlfn.SINGLE(INDEX(Data!$A$1:$A$818,_xlfn.AGGREGATE(15,6,((OFFSET(Data!$A$1,0,MATCH(AT$6,Data!$1:$1,0)-1,1000,1)=IF(AT$7="","Yes",AT$7))*(Data!$D$1:'Data'!$D$818&lt;=IF($H$2="Marked",1,"")))/((OFFSET(Data!$A$1,0,MATCH(AT$6,Data!$1:$1,0)-1,1000,1)=IF(AT$7="","Yes",AT$7))*(Data!$D$1:'Data'!$D$818&lt;=IF($H$2="Marked",1,"")))*ROW(Data!$C$1:$C$818),ROW(AT41)-ROW(AT$7)),1)),"")</f>
        <v>Lifetime</v>
      </c>
    </row>
    <row r="42" spans="1:46" ht="24" x14ac:dyDescent="0.35">
      <c r="A42" s="38" t="str">
        <f ca="1">IF(B42="","",IF(INDEX(Data!$CA:$CA,MATCH(B42,Data!$A:$A,0),1)=0,"",INDEX(Data!$CA:$CA,MATCH(B42,Data!$A:$A,0),1)))</f>
        <v/>
      </c>
      <c r="B42" s="38" t="str" cm="1">
        <f t="array" aca="1" ref="B42" ca="1">IFERROR(_xlfn.SINGLE(INDEX(Data!$A$1:$A$818,_xlfn.AGGREGATE(15,6,((OFFSET(Data!$A$1,0,MATCH(B$6,Data!$1:$1,0)-1,1000,1)=IF(B$7="","Yes",B$7))*(Data!$D$1:'Data'!$D$818&lt;=IF($H$2="Marked",1,"")))/((OFFSET(Data!$A$1,0,MATCH(B$6,Data!$1:$1,0)-1,1000,1)=IF(B$7="","Yes",B$7))*(Data!$D$1:'Data'!$D$818&lt;=IF($H$2="Marked",1,"")))*ROW(Data!$C$1:$C$818),ROW(B42)-ROW(B$7)),1)),"")</f>
        <v>Hallmark</v>
      </c>
      <c r="C42" s="38" t="str">
        <f ca="1">IF(D42="","",IF(INDEX(Data!$CA:$CA,MATCH(D42,Data!$A:$A,0),1)=0,"",INDEX(Data!$CA:$CA,MATCH(D42,Data!$A:$A,0),1)))</f>
        <v/>
      </c>
      <c r="D42" s="38" t="str" cm="1">
        <f t="array" aca="1" ref="D42" ca="1">IFERROR(_xlfn.SINGLE(INDEX(Data!$A$1:$A$818,_xlfn.AGGREGATE(15,6,((OFFSET(Data!$A$1,0,MATCH(D$6,Data!$1:$1,0)-1,1000,1)=IF(D$7="","Yes",D$7))*(Data!$D$1:'Data'!$D$818&lt;=IF($H$2="Marked",1,"")))/((OFFSET(Data!$A$1,0,MATCH(D$6,Data!$1:$1,0)-1,1000,1)=IF(D$7="","Yes",D$7))*(Data!$D$1:'Data'!$D$818&lt;=IF($H$2="Marked",1,"")))*ROW(Data!$C$1:$C$818),ROW(D42)-ROW(D$7)),1)),"")</f>
        <v/>
      </c>
      <c r="E42" s="38" t="str">
        <f ca="1">IF(F42="","",IF(INDEX(Data!$CA:$CA,MATCH(F42,Data!$A:$A,0),1)=0,"",INDEX(Data!$CA:$CA,MATCH(F42,Data!$A:$A,0),1)))</f>
        <v/>
      </c>
      <c r="F42" s="38" t="str" cm="1">
        <f t="array" aca="1" ref="F42" ca="1">IFERROR(_xlfn.SINGLE(INDEX(Data!$A$1:$A$818,_xlfn.AGGREGATE(15,6,((OFFSET(Data!$A$1,0,MATCH(F$6,Data!$1:$1,0)-1,1000,1)=IF(F$7="","Yes",F$7))*(Data!$D$1:'Data'!$D$818&lt;=IF($H$2="Marked",1,"")))/((OFFSET(Data!$A$1,0,MATCH(F$6,Data!$1:$1,0)-1,1000,1)=IF(F$7="","Yes",F$7))*(Data!$D$1:'Data'!$D$818&lt;=IF($H$2="Marked",1,"")))*ROW(Data!$C$1:$C$818),ROW(F42)-ROW(F$7)),1)),"")</f>
        <v>Syfy</v>
      </c>
      <c r="G42" s="38" t="str">
        <f ca="1">IF(H42="","",IF(INDEX(Data!$CA:$CA,MATCH(H42,Data!$A:$A,0),1)=0,"",INDEX(Data!$CA:$CA,MATCH(H42,Data!$A:$A,0),1)))</f>
        <v/>
      </c>
      <c r="H42" s="38" t="str" cm="1">
        <f t="array" aca="1" ref="H42" ca="1">IFERROR(_xlfn.SINGLE(INDEX(Data!$A$1:$A$818,_xlfn.AGGREGATE(15,6,((OFFSET(Data!$A$1,0,MATCH(H$6,Data!$1:$1,0)-1,1000,1)=IF(H$7="","Yes",H$7))*(Data!$D$1:'Data'!$D$818&lt;=IF($H$2="Marked",1,"")))/((OFFSET(Data!$A$1,0,MATCH(H$6,Data!$1:$1,0)-1,1000,1)=IF(H$7="","Yes",H$7))*(Data!$D$1:'Data'!$D$818&lt;=IF($H$2="Marked",1,"")))*ROW(Data!$C$1:$C$818),ROW(H42)-ROW(H$7)),1)),"")</f>
        <v>MGM+ Drive-In</v>
      </c>
      <c r="I42" s="38" t="str">
        <f ca="1">IF(J42="","",IF(INDEX(Data!$CA:$CA,MATCH(J42,Data!$A:$A,0),1)=0,"",INDEX(Data!$CA:$CA,MATCH(J42,Data!$A:$A,0),1)))</f>
        <v/>
      </c>
      <c r="J42" s="38" t="str" cm="1">
        <f t="array" aca="1" ref="J42" ca="1">IFERROR(_xlfn.SINGLE(INDEX(Data!$A$1:$A$818,_xlfn.AGGREGATE(15,6,((OFFSET(Data!$A$1,0,MATCH(J$6,Data!$1:$1,0)-1,1000,1)=IF(J$7="","Yes",J$7))*(Data!$D$1:'Data'!$D$818&lt;=IF($H$2="Marked",1,"")))/((OFFSET(Data!$A$1,0,MATCH(J$6,Data!$1:$1,0)-1,1000,1)=IF(J$7="","Yes",J$7))*(Data!$D$1:'Data'!$D$818&lt;=IF($H$2="Marked",1,"")))*ROW(Data!$C$1:$C$818),ROW(J42)-ROW(J$7)),1)),"")</f>
        <v>Fox News</v>
      </c>
      <c r="K42" s="38" t="str">
        <f ca="1">IF(L42="","",IF(INDEX(Data!$CA:$CA,MATCH(L42,Data!$A:$A,0),1)=0,"",INDEX(Data!$CA:$CA,MATCH(L42,Data!$A:$A,0),1)))</f>
        <v/>
      </c>
      <c r="L42" s="38" t="str" cm="1">
        <f t="array" aca="1" ref="L42" ca="1">IFERROR(_xlfn.SINGLE(INDEX(Data!$A$1:$A$818,_xlfn.AGGREGATE(15,6,((OFFSET(Data!$A$1,0,MATCH(L$6,Data!$1:$1,0)-1,1000,1)=IF(L$7="","Yes",L$7))*(Data!$D$1:'Data'!$D$818&lt;=IF($H$2="Marked",1,"")))/((OFFSET(Data!$A$1,0,MATCH(L$6,Data!$1:$1,0)-1,1000,1)=IF(L$7="","Yes",L$7))*(Data!$D$1:'Data'!$D$818&lt;=IF($H$2="Marked",1,"")))*ROW(Data!$C$1:$C$818),ROW(L42)-ROW(L$7)),1)),"")</f>
        <v>BET</v>
      </c>
      <c r="M42" s="38" t="str">
        <f ca="1">IF(N42="","",IF(INDEX(Data!$CA:$CA,MATCH(N42,Data!$A:$A,0),1)=0,"",INDEX(Data!$CA:$CA,MATCH(N42,Data!$A:$A,0),1)))</f>
        <v/>
      </c>
      <c r="N42" s="38" t="str" cm="1">
        <f t="array" aca="1" ref="N42" ca="1">IFERROR(_xlfn.SINGLE(INDEX(Data!$A$1:$A$818,_xlfn.AGGREGATE(15,6,((OFFSET(Data!$A$1,0,MATCH(N$6,Data!$1:$1,0)-1,1000,1)=IF(N$7="","Yes",N$7))*(Data!$D$1:'Data'!$D$818&lt;=IF($H$2="Marked",1,"")))/((OFFSET(Data!$A$1,0,MATCH(N$6,Data!$1:$1,0)-1,1000,1)=IF(N$7="","Yes",N$7))*(Data!$D$1:'Data'!$D$818&lt;=IF($H$2="Marked",1,"")))*ROW(Data!$C$1:$C$818),ROW(N42)-ROW(N$7)),1)),"")</f>
        <v>Bally Sports Wisconsin</v>
      </c>
      <c r="O42" s="38" t="str">
        <f ca="1">IF(P42="","",IF(INDEX(Data!$CA:$CA,MATCH(P42,Data!$A:$A,0),1)=0,"",INDEX(Data!$CA:$CA,MATCH(P42,Data!$A:$A,0),1)))</f>
        <v/>
      </c>
      <c r="P42" s="38" t="str" cm="1">
        <f t="array" aca="1" ref="P42" ca="1">IFERROR(_xlfn.SINGLE(INDEX(Data!$A$1:$A$818,_xlfn.AGGREGATE(15,6,((OFFSET(Data!$A$1,0,MATCH(P$6,Data!$1:$1,0)-1,1000,1)=IF(P$7="","Yes",P$7))*(Data!$D$1:'Data'!$D$818&lt;=IF($H$2="Marked",1,"")))/((OFFSET(Data!$A$1,0,MATCH(P$6,Data!$1:$1,0)-1,1000,1)=IF(P$7="","Yes",P$7))*(Data!$D$1:'Data'!$D$818&lt;=IF($H$2="Marked",1,"")))*ROW(Data!$C$1:$C$818),ROW(P42)-ROW(P$7)),1)),"")</f>
        <v>Bally Sports West</v>
      </c>
      <c r="Q42" s="38">
        <f ca="1">IF(R42="","",IF(INDEX(Data!$CA:$CA,MATCH(R42,Data!$A:$A,0),1)=0,"",INDEX(Data!$CA:$CA,MATCH(R42,Data!$A:$A,0),1)))</f>
        <v>2</v>
      </c>
      <c r="R42" s="38" t="str" cm="1">
        <f t="array" aca="1" ref="R42" ca="1">IFERROR(_xlfn.SINGLE(INDEX(Data!$A$1:$A$818,_xlfn.AGGREGATE(15,6,((OFFSET(Data!$A$1,0,MATCH(R$6,Data!$1:$1,0)-1,1000,1)=IF(R$7="","Yes",R$7))*(Data!$D$1:'Data'!$D$818&lt;=IF($H$2="Marked",1,"")))/((OFFSET(Data!$A$1,0,MATCH(R$6,Data!$1:$1,0)-1,1000,1)=IF(R$7="","Yes",R$7))*(Data!$D$1:'Data'!$D$818&lt;=IF($H$2="Marked",1,"")))*ROW(Data!$C$1:$C$818),ROW(R42)-ROW(R$7)),1)),"")</f>
        <v>ESPN</v>
      </c>
      <c r="S42" s="38" t="str">
        <f ca="1">IF(T42="","",IF(INDEX(Data!$CA:$CA,MATCH(T42,Data!$A:$A,0),1)=0,"",INDEX(Data!$CA:$CA,MATCH(T42,Data!$A:$A,0),1)))</f>
        <v/>
      </c>
      <c r="T42" s="38" t="str" cm="1">
        <f t="array" aca="1" ref="T42" ca="1">IFERROR(_xlfn.SINGLE(INDEX(Data!$A$1:$A$818,_xlfn.AGGREGATE(15,6,((OFFSET(Data!$A$1,0,MATCH(T$6,Data!$1:$1,0)-1,1000,1)=IF(T$7="","Yes",T$7))*(Data!$D$1:'Data'!$D$818&lt;=IF($H$2="Marked",1,"")))/((OFFSET(Data!$A$1,0,MATCH(T$6,Data!$1:$1,0)-1,1000,1)=IF(T$7="","Yes",T$7))*(Data!$D$1:'Data'!$D$818&lt;=IF($H$2="Marked",1,"")))*ROW(Data!$C$1:$C$818),ROW(T42)-ROW(T$7)),1)),"")</f>
        <v>ESPNu</v>
      </c>
      <c r="U42" s="38" t="str">
        <f ca="1">IF(V42="","",IF(INDEX(Data!$CA:$CA,MATCH(V42,Data!$A:$A,0),1)=0,"",INDEX(Data!$CA:$CA,MATCH(V42,Data!$A:$A,0),1)))</f>
        <v/>
      </c>
      <c r="V42" s="38" t="str" cm="1">
        <f t="array" aca="1" ref="V42" ca="1">IFERROR(_xlfn.SINGLE(INDEX(Data!$A$1:$A$818,_xlfn.AGGREGATE(15,6,((OFFSET(Data!$A$1,0,MATCH(V$6,Data!$1:$1,0)-1,1000,1)=IF(V$7="","Yes",V$7))*(Data!$D$1:'Data'!$D$818&lt;=IF($H$2="Marked",1,"")))/((OFFSET(Data!$A$1,0,MATCH(V$6,Data!$1:$1,0)-1,1000,1)=IF(V$7="","Yes",V$7))*(Data!$D$1:'Data'!$D$818&lt;=IF($H$2="Marked",1,"")))*ROW(Data!$C$1:$C$818),ROW(V42)-ROW(V$7)),1)),"")</f>
        <v>Crackle</v>
      </c>
      <c r="W42" s="38" t="str">
        <f ca="1">IF(X42="","",IF(INDEX(Data!$CA:$CA,MATCH(X42,Data!$A:$A,0),1)=0,"",INDEX(Data!$CA:$CA,MATCH(X42,Data!$A:$A,0),1)))</f>
        <v/>
      </c>
      <c r="X42" s="38" t="str" cm="1">
        <f t="array" aca="1" ref="X42" ca="1">IFERROR(_xlfn.SINGLE(INDEX(Data!$A$1:$A$818,_xlfn.AGGREGATE(15,6,((OFFSET(Data!$A$1,0,MATCH(X$6,Data!$1:$1,0)-1,1000,1)=IF(X$7="","Yes",X$7))*(Data!$D$1:'Data'!$D$818&lt;=IF($H$2="Marked",1,"")))/((OFFSET(Data!$A$1,0,MATCH(X$6,Data!$1:$1,0)-1,1000,1)=IF(X$7="","Yes",X$7))*(Data!$D$1:'Data'!$D$818&lt;=IF($H$2="Marked",1,"")))*ROW(Data!$C$1:$C$818),ROW(X42)-ROW(X$7)),1)),"")</f>
        <v>Love Nature</v>
      </c>
      <c r="Y42" s="38" t="str">
        <f ca="1">IF(Z42="","",IF(INDEX(Data!$CA:$CA,MATCH(Z42,Data!$A:$A,0),1)=0,"",INDEX(Data!$CA:$CA,MATCH(Z42,Data!$A:$A,0),1)))</f>
        <v/>
      </c>
      <c r="Z42" s="38" t="str" cm="1">
        <f t="array" aca="1" ref="Z42" ca="1">IFERROR(_xlfn.SINGLE(INDEX(Data!$A$1:$A$818,_xlfn.AGGREGATE(15,6,((OFFSET(Data!$A$1,0,MATCH(Z$6,Data!$1:$1,0)-1,1000,1)=IF(Z$7="","Yes",Z$7))*(Data!$D$1:'Data'!$D$818&lt;=IF($H$2="Marked",1,"")))/((OFFSET(Data!$A$1,0,MATCH(Z$6,Data!$1:$1,0)-1,1000,1)=IF(Z$7="","Yes",Z$7))*(Data!$D$1:'Data'!$D$818&lt;=IF($H$2="Marked",1,"")))*ROW(Data!$C$1:$C$818),ROW(Z42)-ROW(Z$7)),1)),"")</f>
        <v>Outdoor Channel</v>
      </c>
      <c r="AA42" s="38">
        <f ca="1">IF(AB42="","",IF(INDEX(Data!$CA:$CA,MATCH(AB42,Data!$A:$A,0),1)=0,"",INDEX(Data!$CA:$CA,MATCH(AB42,Data!$A:$A,0),1)))</f>
        <v>3</v>
      </c>
      <c r="AB42" s="38" t="str" cm="1">
        <f t="array" aca="1" ref="AB42" ca="1">IFERROR(_xlfn.SINGLE(INDEX(Data!$A$1:$A$818,_xlfn.AGGREGATE(15,6,((OFFSET(Data!$A$1,0,MATCH(AB$6,Data!$1:$1,0)-1,1000,1)=IF(AB$7="","Yes",AB$7))*(Data!$D$1:'Data'!$D$818&lt;=IF($H$2="Marked",1,"")))/((OFFSET(Data!$A$1,0,MATCH(AB$6,Data!$1:$1,0)-1,1000,1)=IF(AB$7="","Yes",AB$7))*(Data!$D$1:'Data'!$D$818&lt;=IF($H$2="Marked",1,"")))*ROW(Data!$C$1:$C$818),ROW(AB42)-ROW(AB$7)),1)),"")</f>
        <v>CMT</v>
      </c>
      <c r="AC42" s="38" t="str">
        <f ca="1">IF(AD42="","",IF(INDEX(Data!$CA:$CA,MATCH(AD42,Data!$A:$A,0),1)=0,"",INDEX(Data!$CA:$CA,MATCH(AD42,Data!$A:$A,0),1)))</f>
        <v/>
      </c>
      <c r="AD42" s="38" t="str" cm="1">
        <f t="array" aca="1" ref="AD42" ca="1">IFERROR(_xlfn.SINGLE(INDEX(Data!$A$1:$A$818,_xlfn.AGGREGATE(15,6,((OFFSET(Data!$A$1,0,MATCH(AD$6,Data!$1:$1,0)-1,1000,1)=IF(AD$7="","Yes",AD$7))*(Data!$D$1:'Data'!$D$818&lt;=IF($H$2="Marked",1,"")))/((OFFSET(Data!$A$1,0,MATCH(AD$6,Data!$1:$1,0)-1,1000,1)=IF(AD$7="","Yes",AD$7))*(Data!$D$1:'Data'!$D$818&lt;=IF($H$2="Marked",1,"")))*ROW(Data!$C$1:$C$818),ROW(AD42)-ROW(AD$7)),1)),"")</f>
        <v>Discovery Channel</v>
      </c>
      <c r="AE42" s="38" t="str">
        <f ca="1">IF(AF42="","",IF(INDEX(Data!$CA:$CA,MATCH(AF42,Data!$A:$A,0),1)=0,"",INDEX(Data!$CA:$CA,MATCH(AF42,Data!$A:$A,0),1)))</f>
        <v/>
      </c>
      <c r="AF42" s="38" t="str" cm="1">
        <f t="array" aca="1" ref="AF42" ca="1">IFERROR(_xlfn.SINGLE(INDEX(Data!$A$1:$A$818,_xlfn.AGGREGATE(15,6,((OFFSET(Data!$A$1,0,MATCH(AF$6,Data!$1:$1,0)-1,1000,1)=IF(AF$7="","Yes",AF$7))*(Data!$D$1:'Data'!$D$818&lt;=IF($H$2="Marked",1,"")))/((OFFSET(Data!$A$1,0,MATCH(AF$6,Data!$1:$1,0)-1,1000,1)=IF(AF$7="","Yes",AF$7))*(Data!$D$1:'Data'!$D$818&lt;=IF($H$2="Marked",1,"")))*ROW(Data!$C$1:$C$818),ROW(AF42)-ROW(AF$7)),1)),"")</f>
        <v>ESPNu</v>
      </c>
      <c r="AG42" s="38" t="str">
        <f ca="1">IF(AH42="","",IF(INDEX(Data!$CA:$CA,MATCH(AH42,Data!$A:$A,0),1)=0,"",INDEX(Data!$CA:$CA,MATCH(AH42,Data!$A:$A,0),1)))</f>
        <v/>
      </c>
      <c r="AH42" s="38" t="str" cm="1">
        <f t="array" aca="1" ref="AH42" ca="1">IFERROR(_xlfn.SINGLE(INDEX(Data!$A$1:$A$818,_xlfn.AGGREGATE(15,6,((OFFSET(Data!$A$1,0,MATCH(AH$6,Data!$1:$1,0)-1,1000,1)=IF(AH$7="","Yes",AH$7))*(Data!$D$1:'Data'!$D$818&lt;=IF($H$2="Marked",1,"")))/((OFFSET(Data!$A$1,0,MATCH(AH$6,Data!$1:$1,0)-1,1000,1)=IF(AH$7="","Yes",AH$7))*(Data!$D$1:'Data'!$D$818&lt;=IF($H$2="Marked",1,"")))*ROW(Data!$C$1:$C$818),ROW(AH42)-ROW(AH$7)),1)),"")</f>
        <v>Telefe</v>
      </c>
      <c r="AI42" s="38">
        <f ca="1">IF(AJ42="","",IF(INDEX(Data!$CA:$CA,MATCH(AJ42,Data!$A:$A,0),1)=0,"",INDEX(Data!$CA:$CA,MATCH(AJ42,Data!$A:$A,0),1)))</f>
        <v>2</v>
      </c>
      <c r="AJ42" s="38" t="str" cm="1">
        <f t="array" aca="1" ref="AJ42" ca="1">IFERROR(_xlfn.SINGLE(INDEX(Data!$A$1:$A$818,_xlfn.AGGREGATE(15,6,((OFFSET(Data!$A$1,0,MATCH(AJ$6,Data!$1:$1,0)-1,1000,1)=IF(AJ$7="","Yes",AJ$7))*(Data!$D$1:'Data'!$D$818&lt;=IF($H$2="Marked",1,"")))/((OFFSET(Data!$A$1,0,MATCH(AJ$6,Data!$1:$1,0)-1,1000,1)=IF(AJ$7="","Yes",AJ$7))*(Data!$D$1:'Data'!$D$818&lt;=IF($H$2="Marked",1,"")))*ROW(Data!$C$1:$C$818),ROW(AJ42)-ROW(AJ$7)),1)),"")</f>
        <v>Disney Channel</v>
      </c>
      <c r="AK42" s="38" t="str">
        <f ca="1">IF(AL42="","",IF(INDEX(Data!$CA:$CA,MATCH(AL42,Data!$A:$A,0),1)=0,"",INDEX(Data!$CA:$CA,MATCH(AL42,Data!$A:$A,0),1)))</f>
        <v/>
      </c>
      <c r="AL42" s="38" t="str" cm="1">
        <f t="array" aca="1" ref="AL42" ca="1">IFERROR(_xlfn.SINGLE(INDEX(Data!$A$1:$A$818,_xlfn.AGGREGATE(15,6,((OFFSET(Data!$A$1,0,MATCH(AL$6,Data!$1:$1,0)-1,1000,1)=IF(AL$7="","Yes",AL$7))*(Data!$D$1:'Data'!$D$818&lt;=IF($H$2="Marked",1,"")))/((OFFSET(Data!$A$1,0,MATCH(AL$6,Data!$1:$1,0)-1,1000,1)=IF(AL$7="","Yes",AL$7))*(Data!$D$1:'Data'!$D$818&lt;=IF($H$2="Marked",1,"")))*ROW(Data!$C$1:$C$818),ROW(AL42)-ROW(AL$7)),1)),"")</f>
        <v/>
      </c>
      <c r="AM42" s="38" t="str">
        <f ca="1">IF(AN42="","",IF(INDEX(Data!$CA:$CA,MATCH(AN42,Data!$A:$A,0),1)=0,"",INDEX(Data!$CA:$CA,MATCH(AN42,Data!$A:$A,0),1)))</f>
        <v/>
      </c>
      <c r="AN42" s="38" t="str" cm="1">
        <f t="array" aca="1" ref="AN42" ca="1">IFERROR(_xlfn.SINGLE(INDEX(Data!$A$1:$A$818,_xlfn.AGGREGATE(15,6,((OFFSET(Data!$A$1,0,MATCH(AN$6,Data!$1:$1,0)-1,1000,1)=IF(AN$7="","Yes",AN$7))*(Data!$D$1:'Data'!$D$818&lt;=IF($H$2="Marked",1,"")))/((OFFSET(Data!$A$1,0,MATCH(AN$6,Data!$1:$1,0)-1,1000,1)=IF(AN$7="","Yes",AN$7))*(Data!$D$1:'Data'!$D$818&lt;=IF($H$2="Marked",1,"")))*ROW(Data!$C$1:$C$818),ROW(AN42)-ROW(AN$7)),1)),"")</f>
        <v/>
      </c>
      <c r="AO42" s="38" t="str">
        <f ca="1">IF(AP42="","",IF(INDEX(Data!$CA:$CA,MATCH(AP42,Data!$A:$A,0),1)=0,"",INDEX(Data!$CA:$CA,MATCH(AP42,Data!$A:$A,0),1)))</f>
        <v/>
      </c>
      <c r="AP42" s="38" t="str" cm="1">
        <f t="array" aca="1" ref="AP42" ca="1">IFERROR(_xlfn.SINGLE(INDEX(Data!$A$1:$A$818,_xlfn.AGGREGATE(15,6,((OFFSET(Data!$A$1,0,MATCH(AP$6,Data!$1:$1,0)-1,1000,1)=IF(AP$7="","Yes",AP$7))*(Data!$D$1:'Data'!$D$818&lt;=IF($H$2="Marked",1,"")))/((OFFSET(Data!$A$1,0,MATCH(AP$6,Data!$1:$1,0)-1,1000,1)=IF(AP$7="","Yes",AP$7))*(Data!$D$1:'Data'!$D$818&lt;=IF($H$2="Marked",1,"")))*ROW(Data!$C$1:$C$818),ROW(AP42)-ROW(AP$7)),1)),"")</f>
        <v/>
      </c>
      <c r="AQ42" s="38" t="str">
        <f ca="1">IF(AR42="","",IF(INDEX(Data!$CA:$CA,MATCH(AR42,Data!$A:$A,0),1)=0,"",INDEX(Data!$CA:$CA,MATCH(AR42,Data!$A:$A,0),1)))</f>
        <v/>
      </c>
      <c r="AR42" s="38" t="str" cm="1">
        <f t="array" aca="1" ref="AR42" ca="1">IFERROR(_xlfn.SINGLE(INDEX(Data!$A$1:$A$818,_xlfn.AGGREGATE(15,6,((OFFSET(Data!$A$1,0,MATCH(AR$6,Data!$1:$1,0)-1,1000,1)=IF(AR$7="","Yes",AR$7))*(Data!$D$1:'Data'!$D$818&lt;=IF($H$2="Marked",1,"")))/((OFFSET(Data!$A$1,0,MATCH(AR$6,Data!$1:$1,0)-1,1000,1)=IF(AR$7="","Yes",AR$7))*(Data!$D$1:'Data'!$D$818&lt;=IF($H$2="Marked",1,"")))*ROW(Data!$C$1:$C$818),ROW(AR42)-ROW(AR$7)),1)),"")</f>
        <v/>
      </c>
      <c r="AS42" s="38" t="str">
        <f ca="1">IF(AT42="","",IF(INDEX(Data!$CA:$CA,MATCH(AT42,Data!$A:$A,0),1)=0,"",INDEX(Data!$CA:$CA,MATCH(AT42,Data!$A:$A,0),1)))</f>
        <v/>
      </c>
      <c r="AT42" s="38" t="str" cm="1">
        <f t="array" aca="1" ref="AT42" ca="1">IFERROR(_xlfn.SINGLE(INDEX(Data!$A$1:$A$818,_xlfn.AGGREGATE(15,6,((OFFSET(Data!$A$1,0,MATCH(AT$6,Data!$1:$1,0)-1,1000,1)=IF(AT$7="","Yes",AT$7))*(Data!$D$1:'Data'!$D$818&lt;=IF($H$2="Marked",1,"")))/((OFFSET(Data!$A$1,0,MATCH(AT$6,Data!$1:$1,0)-1,1000,1)=IF(AT$7="","Yes",AT$7))*(Data!$D$1:'Data'!$D$818&lt;=IF($H$2="Marked",1,"")))*ROW(Data!$C$1:$C$818),ROW(AT42)-ROW(AT$7)),1)),"")</f>
        <v>Lifetime Movie Network</v>
      </c>
    </row>
    <row r="43" spans="1:46" ht="24" x14ac:dyDescent="0.35">
      <c r="A43" s="38" t="str">
        <f ca="1">IF(B43="","",IF(INDEX(Data!$CA:$CA,MATCH(B43,Data!$A:$A,0),1)=0,"",INDEX(Data!$CA:$CA,MATCH(B43,Data!$A:$A,0),1)))</f>
        <v/>
      </c>
      <c r="B43" s="38" t="str" cm="1">
        <f t="array" aca="1" ref="B43" ca="1">IFERROR(_xlfn.SINGLE(INDEX(Data!$A$1:$A$818,_xlfn.AGGREGATE(15,6,((OFFSET(Data!$A$1,0,MATCH(B$6,Data!$1:$1,0)-1,1000,1)=IF(B$7="","Yes",B$7))*(Data!$D$1:'Data'!$D$818&lt;=IF($H$2="Marked",1,"")))/((OFFSET(Data!$A$1,0,MATCH(B$6,Data!$1:$1,0)-1,1000,1)=IF(B$7="","Yes",B$7))*(Data!$D$1:'Data'!$D$818&lt;=IF($H$2="Marked",1,"")))*ROW(Data!$C$1:$C$818),ROW(B43)-ROW(B$7)),1)),"")</f>
        <v>Hallmark Drama</v>
      </c>
      <c r="C43" s="38" t="str">
        <f ca="1">IF(D43="","",IF(INDEX(Data!$CA:$CA,MATCH(D43,Data!$A:$A,0),1)=0,"",INDEX(Data!$CA:$CA,MATCH(D43,Data!$A:$A,0),1)))</f>
        <v/>
      </c>
      <c r="D43" s="38" t="str" cm="1">
        <f t="array" aca="1" ref="D43" ca="1">IFERROR(_xlfn.SINGLE(INDEX(Data!$A$1:$A$818,_xlfn.AGGREGATE(15,6,((OFFSET(Data!$A$1,0,MATCH(D$6,Data!$1:$1,0)-1,1000,1)=IF(D$7="","Yes",D$7))*(Data!$D$1:'Data'!$D$818&lt;=IF($H$2="Marked",1,"")))/((OFFSET(Data!$A$1,0,MATCH(D$6,Data!$1:$1,0)-1,1000,1)=IF(D$7="","Yes",D$7))*(Data!$D$1:'Data'!$D$818&lt;=IF($H$2="Marked",1,"")))*ROW(Data!$C$1:$C$818),ROW(D43)-ROW(D$7)),1)),"")</f>
        <v/>
      </c>
      <c r="E43" s="38" t="str">
        <f ca="1">IF(F43="","",IF(INDEX(Data!$CA:$CA,MATCH(F43,Data!$A:$A,0),1)=0,"",INDEX(Data!$CA:$CA,MATCH(F43,Data!$A:$A,0),1)))</f>
        <v/>
      </c>
      <c r="F43" s="38" t="str" cm="1">
        <f t="array" aca="1" ref="F43" ca="1">IFERROR(_xlfn.SINGLE(INDEX(Data!$A$1:$A$818,_xlfn.AGGREGATE(15,6,((OFFSET(Data!$A$1,0,MATCH(F$6,Data!$1:$1,0)-1,1000,1)=IF(F$7="","Yes",F$7))*(Data!$D$1:'Data'!$D$818&lt;=IF($H$2="Marked",1,"")))/((OFFSET(Data!$A$1,0,MATCH(F$6,Data!$1:$1,0)-1,1000,1)=IF(F$7="","Yes",F$7))*(Data!$D$1:'Data'!$D$818&lt;=IF($H$2="Marked",1,"")))*ROW(Data!$C$1:$C$818),ROW(F43)-ROW(F$7)),1)),"")</f>
        <v>TBS</v>
      </c>
      <c r="G43" s="38" t="str">
        <f ca="1">IF(H43="","",IF(INDEX(Data!$CA:$CA,MATCH(H43,Data!$A:$A,0),1)=0,"",INDEX(Data!$CA:$CA,MATCH(H43,Data!$A:$A,0),1)))</f>
        <v/>
      </c>
      <c r="H43" s="38" t="str" cm="1">
        <f t="array" aca="1" ref="H43" ca="1">IFERROR(_xlfn.SINGLE(INDEX(Data!$A$1:$A$818,_xlfn.AGGREGATE(15,6,((OFFSET(Data!$A$1,0,MATCH(H$6,Data!$1:$1,0)-1,1000,1)=IF(H$7="","Yes",H$7))*(Data!$D$1:'Data'!$D$818&lt;=IF($H$2="Marked",1,"")))/((OFFSET(Data!$A$1,0,MATCH(H$6,Data!$1:$1,0)-1,1000,1)=IF(H$7="","Yes",H$7))*(Data!$D$1:'Data'!$D$818&lt;=IF($H$2="Marked",1,"")))*ROW(Data!$C$1:$C$818),ROW(H43)-ROW(H$7)),1)),"")</f>
        <v>Motor Trend</v>
      </c>
      <c r="I43" s="38" t="str">
        <f ca="1">IF(J43="","",IF(INDEX(Data!$CA:$CA,MATCH(J43,Data!$A:$A,0),1)=0,"",INDEX(Data!$CA:$CA,MATCH(J43,Data!$A:$A,0),1)))</f>
        <v/>
      </c>
      <c r="J43" s="38" t="str" cm="1">
        <f t="array" aca="1" ref="J43" ca="1">IFERROR(_xlfn.SINGLE(INDEX(Data!$A$1:$A$818,_xlfn.AGGREGATE(15,6,((OFFSET(Data!$A$1,0,MATCH(J$6,Data!$1:$1,0)-1,1000,1)=IF(J$7="","Yes",J$7))*(Data!$D$1:'Data'!$D$818&lt;=IF($H$2="Marked",1,"")))/((OFFSET(Data!$A$1,0,MATCH(J$6,Data!$1:$1,0)-1,1000,1)=IF(J$7="","Yes",J$7))*(Data!$D$1:'Data'!$D$818&lt;=IF($H$2="Marked",1,"")))*ROW(Data!$C$1:$C$818),ROW(J43)-ROW(J$7)),1)),"")</f>
        <v>Fox Sports 1</v>
      </c>
      <c r="K43" s="38" t="str">
        <f ca="1">IF(L43="","",IF(INDEX(Data!$CA:$CA,MATCH(L43,Data!$A:$A,0),1)=0,"",INDEX(Data!$CA:$CA,MATCH(L43,Data!$A:$A,0),1)))</f>
        <v/>
      </c>
      <c r="L43" s="38" t="str" cm="1">
        <f t="array" aca="1" ref="L43" ca="1">IFERROR(_xlfn.SINGLE(INDEX(Data!$A$1:$A$818,_xlfn.AGGREGATE(15,6,((OFFSET(Data!$A$1,0,MATCH(L$6,Data!$1:$1,0)-1,1000,1)=IF(L$7="","Yes",L$7))*(Data!$D$1:'Data'!$D$818&lt;=IF($H$2="Marked",1,"")))/((OFFSET(Data!$A$1,0,MATCH(L$6,Data!$1:$1,0)-1,1000,1)=IF(L$7="","Yes",L$7))*(Data!$D$1:'Data'!$D$818&lt;=IF($H$2="Marked",1,"")))*ROW(Data!$C$1:$C$818),ROW(L43)-ROW(L$7)),1)),"")</f>
        <v>Big Ten Network</v>
      </c>
      <c r="M43" s="38" t="str">
        <f ca="1">IF(N43="","",IF(INDEX(Data!$CA:$CA,MATCH(N43,Data!$A:$A,0),1)=0,"",INDEX(Data!$CA:$CA,MATCH(N43,Data!$A:$A,0),1)))</f>
        <v/>
      </c>
      <c r="N43" s="38" t="str" cm="1">
        <f t="array" aca="1" ref="N43" ca="1">IFERROR(_xlfn.SINGLE(INDEX(Data!$A$1:$A$818,_xlfn.AGGREGATE(15,6,((OFFSET(Data!$A$1,0,MATCH(N$6,Data!$1:$1,0)-1,1000,1)=IF(N$7="","Yes",N$7))*(Data!$D$1:'Data'!$D$818&lt;=IF($H$2="Marked",1,"")))/((OFFSET(Data!$A$1,0,MATCH(N$6,Data!$1:$1,0)-1,1000,1)=IF(N$7="","Yes",N$7))*(Data!$D$1:'Data'!$D$818&lt;=IF($H$2="Marked",1,"")))*ROW(Data!$C$1:$C$818),ROW(N43)-ROW(N$7)),1)),"")</f>
        <v>BBC America</v>
      </c>
      <c r="O43" s="38" t="str">
        <f ca="1">IF(P43="","",IF(INDEX(Data!$CA:$CA,MATCH(P43,Data!$A:$A,0),1)=0,"",INDEX(Data!$CA:$CA,MATCH(P43,Data!$A:$A,0),1)))</f>
        <v/>
      </c>
      <c r="P43" s="38" t="str" cm="1">
        <f t="array" aca="1" ref="P43" ca="1">IFERROR(_xlfn.SINGLE(INDEX(Data!$A$1:$A$818,_xlfn.AGGREGATE(15,6,((OFFSET(Data!$A$1,0,MATCH(P$6,Data!$1:$1,0)-1,1000,1)=IF(P$7="","Yes",P$7))*(Data!$D$1:'Data'!$D$818&lt;=IF($H$2="Marked",1,"")))/((OFFSET(Data!$A$1,0,MATCH(P$6,Data!$1:$1,0)-1,1000,1)=IF(P$7="","Yes",P$7))*(Data!$D$1:'Data'!$D$818&lt;=IF($H$2="Marked",1,"")))*ROW(Data!$C$1:$C$818),ROW(P43)-ROW(P$7)),1)),"")</f>
        <v>Bally Sports Wisconsin</v>
      </c>
      <c r="Q43" s="38" t="str">
        <f ca="1">IF(R43="","",IF(INDEX(Data!$CA:$CA,MATCH(R43,Data!$A:$A,0),1)=0,"",INDEX(Data!$CA:$CA,MATCH(R43,Data!$A:$A,0),1)))</f>
        <v/>
      </c>
      <c r="R43" s="38" t="str" cm="1">
        <f t="array" aca="1" ref="R43" ca="1">IFERROR(_xlfn.SINGLE(INDEX(Data!$A$1:$A$818,_xlfn.AGGREGATE(15,6,((OFFSET(Data!$A$1,0,MATCH(R$6,Data!$1:$1,0)-1,1000,1)=IF(R$7="","Yes",R$7))*(Data!$D$1:'Data'!$D$818&lt;=IF($H$2="Marked",1,"")))/((OFFSET(Data!$A$1,0,MATCH(R$6,Data!$1:$1,0)-1,1000,1)=IF(R$7="","Yes",R$7))*(Data!$D$1:'Data'!$D$818&lt;=IF($H$2="Marked",1,"")))*ROW(Data!$C$1:$C$818),ROW(R43)-ROW(R$7)),1)),"")</f>
        <v>ESPN 2</v>
      </c>
      <c r="S43" s="38" t="str">
        <f ca="1">IF(T43="","",IF(INDEX(Data!$CA:$CA,MATCH(T43,Data!$A:$A,0),1)=0,"",INDEX(Data!$CA:$CA,MATCH(T43,Data!$A:$A,0),1)))</f>
        <v/>
      </c>
      <c r="T43" s="38" t="str" cm="1">
        <f t="array" aca="1" ref="T43" ca="1">IFERROR(_xlfn.SINGLE(INDEX(Data!$A$1:$A$818,_xlfn.AGGREGATE(15,6,((OFFSET(Data!$A$1,0,MATCH(T$6,Data!$1:$1,0)-1,1000,1)=IF(T$7="","Yes",T$7))*(Data!$D$1:'Data'!$D$818&lt;=IF($H$2="Marked",1,"")))/((OFFSET(Data!$A$1,0,MATCH(T$6,Data!$1:$1,0)-1,1000,1)=IF(T$7="","Yes",T$7))*(Data!$D$1:'Data'!$D$818&lt;=IF($H$2="Marked",1,"")))*ROW(Data!$C$1:$C$818),ROW(T43)-ROW(T$7)),1)),"")</f>
        <v>Food Network</v>
      </c>
      <c r="U43" s="38" t="str">
        <f ca="1">IF(V43="","",IF(INDEX(Data!$CA:$CA,MATCH(V43,Data!$A:$A,0),1)=0,"",INDEX(Data!$CA:$CA,MATCH(V43,Data!$A:$A,0),1)))</f>
        <v/>
      </c>
      <c r="V43" s="38" t="str" cm="1">
        <f t="array" aca="1" ref="V43" ca="1">IFERROR(_xlfn.SINGLE(INDEX(Data!$A$1:$A$818,_xlfn.AGGREGATE(15,6,((OFFSET(Data!$A$1,0,MATCH(V$6,Data!$1:$1,0)-1,1000,1)=IF(V$7="","Yes",V$7))*(Data!$D$1:'Data'!$D$818&lt;=IF($H$2="Marked",1,"")))/((OFFSET(Data!$A$1,0,MATCH(V$6,Data!$1:$1,0)-1,1000,1)=IF(V$7="","Yes",V$7))*(Data!$D$1:'Data'!$D$818&lt;=IF($H$2="Marked",1,"")))*ROW(Data!$C$1:$C$818),ROW(V43)-ROW(V$7)),1)),"")</f>
        <v>Curiosity Stream</v>
      </c>
      <c r="W43" s="38" t="str">
        <f ca="1">IF(X43="","",IF(INDEX(Data!$CA:$CA,MATCH(X43,Data!$A:$A,0),1)=0,"",INDEX(Data!$CA:$CA,MATCH(X43,Data!$A:$A,0),1)))</f>
        <v/>
      </c>
      <c r="X43" s="38" t="str" cm="1">
        <f t="array" aca="1" ref="X43" ca="1">IFERROR(_xlfn.SINGLE(INDEX(Data!$A$1:$A$818,_xlfn.AGGREGATE(15,6,((OFFSET(Data!$A$1,0,MATCH(X$6,Data!$1:$1,0)-1,1000,1)=IF(X$7="","Yes",X$7))*(Data!$D$1:'Data'!$D$818&lt;=IF($H$2="Marked",1,"")))/((OFFSET(Data!$A$1,0,MATCH(X$6,Data!$1:$1,0)-1,1000,1)=IF(X$7="","Yes",X$7))*(Data!$D$1:'Data'!$D$818&lt;=IF($H$2="Marked",1,"")))*ROW(Data!$C$1:$C$818),ROW(X43)-ROW(X$7)),1)),"")</f>
        <v>MOB TV</v>
      </c>
      <c r="Y43" s="38" t="str">
        <f ca="1">IF(Z43="","",IF(INDEX(Data!$CA:$CA,MATCH(Z43,Data!$A:$A,0),1)=0,"",INDEX(Data!$CA:$CA,MATCH(Z43,Data!$A:$A,0),1)))</f>
        <v/>
      </c>
      <c r="Z43" s="38" t="str" cm="1">
        <f t="array" aca="1" ref="Z43" ca="1">IFERROR(_xlfn.SINGLE(INDEX(Data!$A$1:$A$818,_xlfn.AGGREGATE(15,6,((OFFSET(Data!$A$1,0,MATCH(Z$6,Data!$1:$1,0)-1,1000,1)=IF(Z$7="","Yes",Z$7))*(Data!$D$1:'Data'!$D$818&lt;=IF($H$2="Marked",1,"")))/((OFFSET(Data!$A$1,0,MATCH(Z$6,Data!$1:$1,0)-1,1000,1)=IF(Z$7="","Yes",Z$7))*(Data!$D$1:'Data'!$D$818&lt;=IF($H$2="Marked",1,"")))*ROW(Data!$C$1:$C$818),ROW(Z43)-ROW(Z$7)),1)),"")</f>
        <v>PixL</v>
      </c>
      <c r="AA43" s="38" t="str">
        <f ca="1">IF(AB43="","",IF(INDEX(Data!$CA:$CA,MATCH(AB43,Data!$A:$A,0),1)=0,"",INDEX(Data!$CA:$CA,MATCH(AB43,Data!$A:$A,0),1)))</f>
        <v/>
      </c>
      <c r="AB43" s="38" t="str" cm="1">
        <f t="array" aca="1" ref="AB43" ca="1">IFERROR(_xlfn.SINGLE(INDEX(Data!$A$1:$A$818,_xlfn.AGGREGATE(15,6,((OFFSET(Data!$A$1,0,MATCH(AB$6,Data!$1:$1,0)-1,1000,1)=IF(AB$7="","Yes",AB$7))*(Data!$D$1:'Data'!$D$818&lt;=IF($H$2="Marked",1,"")))/((OFFSET(Data!$A$1,0,MATCH(AB$6,Data!$1:$1,0)-1,1000,1)=IF(AB$7="","Yes",AB$7))*(Data!$D$1:'Data'!$D$818&lt;=IF($H$2="Marked",1,"")))*ROW(Data!$C$1:$C$818),ROW(AB43)-ROW(AB$7)),1)),"")</f>
        <v>CMT Music</v>
      </c>
      <c r="AC43" s="38" t="str">
        <f ca="1">IF(AD43="","",IF(INDEX(Data!$CA:$CA,MATCH(AD43,Data!$A:$A,0),1)=0,"",INDEX(Data!$CA:$CA,MATCH(AD43,Data!$A:$A,0),1)))</f>
        <v/>
      </c>
      <c r="AD43" s="38" t="str" cm="1">
        <f t="array" aca="1" ref="AD43" ca="1">IFERROR(_xlfn.SINGLE(INDEX(Data!$A$1:$A$818,_xlfn.AGGREGATE(15,6,((OFFSET(Data!$A$1,0,MATCH(AD$6,Data!$1:$1,0)-1,1000,1)=IF(AD$7="","Yes",AD$7))*(Data!$D$1:'Data'!$D$818&lt;=IF($H$2="Marked",1,"")))/((OFFSET(Data!$A$1,0,MATCH(AD$6,Data!$1:$1,0)-1,1000,1)=IF(AD$7="","Yes",AD$7))*(Data!$D$1:'Data'!$D$818&lt;=IF($H$2="Marked",1,"")))*ROW(Data!$C$1:$C$818),ROW(AD43)-ROW(AD$7)),1)),"")</f>
        <v>Discovery Family</v>
      </c>
      <c r="AE43" s="38" t="str">
        <f ca="1">IF(AF43="","",IF(INDEX(Data!$CA:$CA,MATCH(AF43,Data!$A:$A,0),1)=0,"",INDEX(Data!$CA:$CA,MATCH(AF43,Data!$A:$A,0),1)))</f>
        <v/>
      </c>
      <c r="AF43" s="38" t="str" cm="1">
        <f t="array" aca="1" ref="AF43" ca="1">IFERROR(_xlfn.SINGLE(INDEX(Data!$A$1:$A$818,_xlfn.AGGREGATE(15,6,((OFFSET(Data!$A$1,0,MATCH(AF$6,Data!$1:$1,0)-1,1000,1)=IF(AF$7="","Yes",AF$7))*(Data!$D$1:'Data'!$D$818&lt;=IF($H$2="Marked",1,"")))/((OFFSET(Data!$A$1,0,MATCH(AF$6,Data!$1:$1,0)-1,1000,1)=IF(AF$7="","Yes",AF$7))*(Data!$D$1:'Data'!$D$818&lt;=IF($H$2="Marked",1,"")))*ROW(Data!$C$1:$C$818),ROW(AF43)-ROW(AF$7)),1)),"")</f>
        <v>FETV</v>
      </c>
      <c r="AG43" s="38" t="str">
        <f ca="1">IF(AH43="","",IF(INDEX(Data!$CA:$CA,MATCH(AH43,Data!$A:$A,0),1)=0,"",INDEX(Data!$CA:$CA,MATCH(AH43,Data!$A:$A,0),1)))</f>
        <v/>
      </c>
      <c r="AH43" s="38" t="str" cm="1">
        <f t="array" aca="1" ref="AH43" ca="1">IFERROR(_xlfn.SINGLE(INDEX(Data!$A$1:$A$818,_xlfn.AGGREGATE(15,6,((OFFSET(Data!$A$1,0,MATCH(AH$6,Data!$1:$1,0)-1,1000,1)=IF(AH$7="","Yes",AH$7))*(Data!$D$1:'Data'!$D$818&lt;=IF($H$2="Marked",1,"")))/((OFFSET(Data!$A$1,0,MATCH(AH$6,Data!$1:$1,0)-1,1000,1)=IF(AH$7="","Yes",AH$7))*(Data!$D$1:'Data'!$D$818&lt;=IF($H$2="Marked",1,"")))*ROW(Data!$C$1:$C$818),ROW(AH43)-ROW(AH$7)),1)),"")</f>
        <v>TeleFórmula</v>
      </c>
      <c r="AI43" s="38" t="str">
        <f ca="1">IF(AJ43="","",IF(INDEX(Data!$CA:$CA,MATCH(AJ43,Data!$A:$A,0),1)=0,"",INDEX(Data!$CA:$CA,MATCH(AJ43,Data!$A:$A,0),1)))</f>
        <v/>
      </c>
      <c r="AJ43" s="38" t="str" cm="1">
        <f t="array" aca="1" ref="AJ43" ca="1">IFERROR(_xlfn.SINGLE(INDEX(Data!$A$1:$A$818,_xlfn.AGGREGATE(15,6,((OFFSET(Data!$A$1,0,MATCH(AJ$6,Data!$1:$1,0)-1,1000,1)=IF(AJ$7="","Yes",AJ$7))*(Data!$D$1:'Data'!$D$818&lt;=IF($H$2="Marked",1,"")))/((OFFSET(Data!$A$1,0,MATCH(AJ$6,Data!$1:$1,0)-1,1000,1)=IF(AJ$7="","Yes",AJ$7))*(Data!$D$1:'Data'!$D$818&lt;=IF($H$2="Marked",1,"")))*ROW(Data!$C$1:$C$818),ROW(AJ43)-ROW(AJ$7)),1)),"")</f>
        <v>Disney XD</v>
      </c>
      <c r="AK43" s="38" t="str">
        <f ca="1">IF(AL43="","",IF(INDEX(Data!$CA:$CA,MATCH(AL43,Data!$A:$A,0),1)=0,"",INDEX(Data!$CA:$CA,MATCH(AL43,Data!$A:$A,0),1)))</f>
        <v/>
      </c>
      <c r="AL43" s="38" t="str" cm="1">
        <f t="array" aca="1" ref="AL43" ca="1">IFERROR(_xlfn.SINGLE(INDEX(Data!$A$1:$A$818,_xlfn.AGGREGATE(15,6,((OFFSET(Data!$A$1,0,MATCH(AL$6,Data!$1:$1,0)-1,1000,1)=IF(AL$7="","Yes",AL$7))*(Data!$D$1:'Data'!$D$818&lt;=IF($H$2="Marked",1,"")))/((OFFSET(Data!$A$1,0,MATCH(AL$6,Data!$1:$1,0)-1,1000,1)=IF(AL$7="","Yes",AL$7))*(Data!$D$1:'Data'!$D$818&lt;=IF($H$2="Marked",1,"")))*ROW(Data!$C$1:$C$818),ROW(AL43)-ROW(AL$7)),1)),"")</f>
        <v/>
      </c>
      <c r="AM43" s="38" t="str">
        <f ca="1">IF(AN43="","",IF(INDEX(Data!$CA:$CA,MATCH(AN43,Data!$A:$A,0),1)=0,"",INDEX(Data!$CA:$CA,MATCH(AN43,Data!$A:$A,0),1)))</f>
        <v/>
      </c>
      <c r="AN43" s="38" t="str" cm="1">
        <f t="array" aca="1" ref="AN43" ca="1">IFERROR(_xlfn.SINGLE(INDEX(Data!$A$1:$A$818,_xlfn.AGGREGATE(15,6,((OFFSET(Data!$A$1,0,MATCH(AN$6,Data!$1:$1,0)-1,1000,1)=IF(AN$7="","Yes",AN$7))*(Data!$D$1:'Data'!$D$818&lt;=IF($H$2="Marked",1,"")))/((OFFSET(Data!$A$1,0,MATCH(AN$6,Data!$1:$1,0)-1,1000,1)=IF(AN$7="","Yes",AN$7))*(Data!$D$1:'Data'!$D$818&lt;=IF($H$2="Marked",1,"")))*ROW(Data!$C$1:$C$818),ROW(AN43)-ROW(AN$7)),1)),"")</f>
        <v/>
      </c>
      <c r="AO43" s="38" t="str">
        <f ca="1">IF(AP43="","",IF(INDEX(Data!$CA:$CA,MATCH(AP43,Data!$A:$A,0),1)=0,"",INDEX(Data!$CA:$CA,MATCH(AP43,Data!$A:$A,0),1)))</f>
        <v/>
      </c>
      <c r="AP43" s="38" t="str" cm="1">
        <f t="array" aca="1" ref="AP43" ca="1">IFERROR(_xlfn.SINGLE(INDEX(Data!$A$1:$A$818,_xlfn.AGGREGATE(15,6,((OFFSET(Data!$A$1,0,MATCH(AP$6,Data!$1:$1,0)-1,1000,1)=IF(AP$7="","Yes",AP$7))*(Data!$D$1:'Data'!$D$818&lt;=IF($H$2="Marked",1,"")))/((OFFSET(Data!$A$1,0,MATCH(AP$6,Data!$1:$1,0)-1,1000,1)=IF(AP$7="","Yes",AP$7))*(Data!$D$1:'Data'!$D$818&lt;=IF($H$2="Marked",1,"")))*ROW(Data!$C$1:$C$818),ROW(AP43)-ROW(AP$7)),1)),"")</f>
        <v/>
      </c>
      <c r="AQ43" s="38" t="str">
        <f ca="1">IF(AR43="","",IF(INDEX(Data!$CA:$CA,MATCH(AR43,Data!$A:$A,0),1)=0,"",INDEX(Data!$CA:$CA,MATCH(AR43,Data!$A:$A,0),1)))</f>
        <v/>
      </c>
      <c r="AR43" s="38" t="str" cm="1">
        <f t="array" aca="1" ref="AR43" ca="1">IFERROR(_xlfn.SINGLE(INDEX(Data!$A$1:$A$818,_xlfn.AGGREGATE(15,6,((OFFSET(Data!$A$1,0,MATCH(AR$6,Data!$1:$1,0)-1,1000,1)=IF(AR$7="","Yes",AR$7))*(Data!$D$1:'Data'!$D$818&lt;=IF($H$2="Marked",1,"")))/((OFFSET(Data!$A$1,0,MATCH(AR$6,Data!$1:$1,0)-1,1000,1)=IF(AR$7="","Yes",AR$7))*(Data!$D$1:'Data'!$D$818&lt;=IF($H$2="Marked",1,"")))*ROW(Data!$C$1:$C$818),ROW(AR43)-ROW(AR$7)),1)),"")</f>
        <v/>
      </c>
      <c r="AS43" s="38" t="str">
        <f ca="1">IF(AT43="","",IF(INDEX(Data!$CA:$CA,MATCH(AT43,Data!$A:$A,0),1)=0,"",INDEX(Data!$CA:$CA,MATCH(AT43,Data!$A:$A,0),1)))</f>
        <v/>
      </c>
      <c r="AT43" s="38" t="str" cm="1">
        <f t="array" aca="1" ref="AT43" ca="1">IFERROR(_xlfn.SINGLE(INDEX(Data!$A$1:$A$818,_xlfn.AGGREGATE(15,6,((OFFSET(Data!$A$1,0,MATCH(AT$6,Data!$1:$1,0)-1,1000,1)=IF(AT$7="","Yes",AT$7))*(Data!$D$1:'Data'!$D$818&lt;=IF($H$2="Marked",1,"")))/((OFFSET(Data!$A$1,0,MATCH(AT$6,Data!$1:$1,0)-1,1000,1)=IF(AT$7="","Yes",AT$7))*(Data!$D$1:'Data'!$D$818&lt;=IF($H$2="Marked",1,"")))*ROW(Data!$C$1:$C$818),ROW(AT43)-ROW(AT$7)),1)),"")</f>
        <v>Logo</v>
      </c>
    </row>
    <row r="44" spans="1:46" ht="24" x14ac:dyDescent="0.35">
      <c r="A44" s="38" t="str">
        <f ca="1">IF(B44="","",IF(INDEX(Data!$CA:$CA,MATCH(B44,Data!$A:$A,0),1)=0,"",INDEX(Data!$CA:$CA,MATCH(B44,Data!$A:$A,0),1)))</f>
        <v/>
      </c>
      <c r="B44" s="38" t="str" cm="1">
        <f t="array" aca="1" ref="B44" ca="1">IFERROR(_xlfn.SINGLE(INDEX(Data!$A$1:$A$818,_xlfn.AGGREGATE(15,6,((OFFSET(Data!$A$1,0,MATCH(B$6,Data!$1:$1,0)-1,1000,1)=IF(B$7="","Yes",B$7))*(Data!$D$1:'Data'!$D$818&lt;=IF($H$2="Marked",1,"")))/((OFFSET(Data!$A$1,0,MATCH(B$6,Data!$1:$1,0)-1,1000,1)=IF(B$7="","Yes",B$7))*(Data!$D$1:'Data'!$D$818&lt;=IF($H$2="Marked",1,"")))*ROW(Data!$C$1:$C$818),ROW(B44)-ROW(B$7)),1)),"")</f>
        <v>Hallmark Movies &amp; Mysteries</v>
      </c>
      <c r="C44" s="38" t="str">
        <f ca="1">IF(D44="","",IF(INDEX(Data!$CA:$CA,MATCH(D44,Data!$A:$A,0),1)=0,"",INDEX(Data!$CA:$CA,MATCH(D44,Data!$A:$A,0),1)))</f>
        <v/>
      </c>
      <c r="D44" s="38" t="str" cm="1">
        <f t="array" aca="1" ref="D44" ca="1">IFERROR(_xlfn.SINGLE(INDEX(Data!$A$1:$A$818,_xlfn.AGGREGATE(15,6,((OFFSET(Data!$A$1,0,MATCH(D$6,Data!$1:$1,0)-1,1000,1)=IF(D$7="","Yes",D$7))*(Data!$D$1:'Data'!$D$818&lt;=IF($H$2="Marked",1,"")))/((OFFSET(Data!$A$1,0,MATCH(D$6,Data!$1:$1,0)-1,1000,1)=IF(D$7="","Yes",D$7))*(Data!$D$1:'Data'!$D$818&lt;=IF($H$2="Marked",1,"")))*ROW(Data!$C$1:$C$818),ROW(D44)-ROW(D$7)),1)),"")</f>
        <v/>
      </c>
      <c r="E44" s="38" t="str">
        <f ca="1">IF(F44="","",IF(INDEX(Data!$CA:$CA,MATCH(F44,Data!$A:$A,0),1)=0,"",INDEX(Data!$CA:$CA,MATCH(F44,Data!$A:$A,0),1)))</f>
        <v/>
      </c>
      <c r="F44" s="38" t="str" cm="1">
        <f t="array" aca="1" ref="F44" ca="1">IFERROR(_xlfn.SINGLE(INDEX(Data!$A$1:$A$818,_xlfn.AGGREGATE(15,6,((OFFSET(Data!$A$1,0,MATCH(F$6,Data!$1:$1,0)-1,1000,1)=IF(F$7="","Yes",F$7))*(Data!$D$1:'Data'!$D$818&lt;=IF($H$2="Marked",1,"")))/((OFFSET(Data!$A$1,0,MATCH(F$6,Data!$1:$1,0)-1,1000,1)=IF(F$7="","Yes",F$7))*(Data!$D$1:'Data'!$D$818&lt;=IF($H$2="Marked",1,"")))*ROW(Data!$C$1:$C$818),ROW(F44)-ROW(F$7)),1)),"")</f>
        <v>TLC</v>
      </c>
      <c r="G44" s="38" t="str">
        <f ca="1">IF(H44="","",IF(INDEX(Data!$CA:$CA,MATCH(H44,Data!$A:$A,0),1)=0,"",INDEX(Data!$CA:$CA,MATCH(H44,Data!$A:$A,0),1)))</f>
        <v/>
      </c>
      <c r="H44" s="38" t="str" cm="1">
        <f t="array" aca="1" ref="H44" ca="1">IFERROR(_xlfn.SINGLE(INDEX(Data!$A$1:$A$818,_xlfn.AGGREGATE(15,6,((OFFSET(Data!$A$1,0,MATCH(H$6,Data!$1:$1,0)-1,1000,1)=IF(H$7="","Yes",H$7))*(Data!$D$1:'Data'!$D$818&lt;=IF($H$2="Marked",1,"")))/((OFFSET(Data!$A$1,0,MATCH(H$6,Data!$1:$1,0)-1,1000,1)=IF(H$7="","Yes",H$7))*(Data!$D$1:'Data'!$D$818&lt;=IF($H$2="Marked",1,"")))*ROW(Data!$C$1:$C$818),ROW(H44)-ROW(H$7)),1)),"")</f>
        <v>MSNBC</v>
      </c>
      <c r="I44" s="38" t="str">
        <f ca="1">IF(J44="","",IF(INDEX(Data!$CA:$CA,MATCH(J44,Data!$A:$A,0),1)=0,"",INDEX(Data!$CA:$CA,MATCH(J44,Data!$A:$A,0),1)))</f>
        <v/>
      </c>
      <c r="J44" s="38" t="str" cm="1">
        <f t="array" aca="1" ref="J44" ca="1">IFERROR(_xlfn.SINGLE(INDEX(Data!$A$1:$A$818,_xlfn.AGGREGATE(15,6,((OFFSET(Data!$A$1,0,MATCH(J$6,Data!$1:$1,0)-1,1000,1)=IF(J$7="","Yes",J$7))*(Data!$D$1:'Data'!$D$818&lt;=IF($H$2="Marked",1,"")))/((OFFSET(Data!$A$1,0,MATCH(J$6,Data!$1:$1,0)-1,1000,1)=IF(J$7="","Yes",J$7))*(Data!$D$1:'Data'!$D$818&lt;=IF($H$2="Marked",1,"")))*ROW(Data!$C$1:$C$818),ROW(J44)-ROW(J$7)),1)),"")</f>
        <v>Fox Weather</v>
      </c>
      <c r="K44" s="38" t="str">
        <f ca="1">IF(L44="","",IF(INDEX(Data!$CA:$CA,MATCH(L44,Data!$A:$A,0),1)=0,"",INDEX(Data!$CA:$CA,MATCH(L44,Data!$A:$A,0),1)))</f>
        <v/>
      </c>
      <c r="L44" s="38" t="str" cm="1">
        <f t="array" aca="1" ref="L44" ca="1">IFERROR(_xlfn.SINGLE(INDEX(Data!$A$1:$A$818,_xlfn.AGGREGATE(15,6,((OFFSET(Data!$A$1,0,MATCH(L$6,Data!$1:$1,0)-1,1000,1)=IF(L$7="","Yes",L$7))*(Data!$D$1:'Data'!$D$818&lt;=IF($H$2="Marked",1,"")))/((OFFSET(Data!$A$1,0,MATCH(L$6,Data!$1:$1,0)-1,1000,1)=IF(L$7="","Yes",L$7))*(Data!$D$1:'Data'!$D$818&lt;=IF($H$2="Marked",1,"")))*ROW(Data!$C$1:$C$818),ROW(L44)-ROW(L$7)),1)),"")</f>
        <v>Bloomberg TV</v>
      </c>
      <c r="M44" s="38" t="str">
        <f ca="1">IF(N44="","",IF(INDEX(Data!$CA:$CA,MATCH(N44,Data!$A:$A,0),1)=0,"",INDEX(Data!$CA:$CA,MATCH(N44,Data!$A:$A,0),1)))</f>
        <v/>
      </c>
      <c r="N44" s="38" t="str" cm="1">
        <f t="array" aca="1" ref="N44" ca="1">IFERROR(_xlfn.SINGLE(INDEX(Data!$A$1:$A$818,_xlfn.AGGREGATE(15,6,((OFFSET(Data!$A$1,0,MATCH(N$6,Data!$1:$1,0)-1,1000,1)=IF(N$7="","Yes",N$7))*(Data!$D$1:'Data'!$D$818&lt;=IF($H$2="Marked",1,"")))/((OFFSET(Data!$A$1,0,MATCH(N$6,Data!$1:$1,0)-1,1000,1)=IF(N$7="","Yes",N$7))*(Data!$D$1:'Data'!$D$818&lt;=IF($H$2="Marked",1,"")))*ROW(Data!$C$1:$C$818),ROW(N44)-ROW(N$7)),1)),"")</f>
        <v>BBC World News</v>
      </c>
      <c r="O44" s="38" t="str">
        <f ca="1">IF(P44="","",IF(INDEX(Data!$CA:$CA,MATCH(P44,Data!$A:$A,0),1)=0,"",INDEX(Data!$CA:$CA,MATCH(P44,Data!$A:$A,0),1)))</f>
        <v/>
      </c>
      <c r="P44" s="38" t="str" cm="1">
        <f t="array" aca="1" ref="P44" ca="1">IFERROR(_xlfn.SINGLE(INDEX(Data!$A$1:$A$818,_xlfn.AGGREGATE(15,6,((OFFSET(Data!$A$1,0,MATCH(P$6,Data!$1:$1,0)-1,1000,1)=IF(P$7="","Yes",P$7))*(Data!$D$1:'Data'!$D$818&lt;=IF($H$2="Marked",1,"")))/((OFFSET(Data!$A$1,0,MATCH(P$6,Data!$1:$1,0)-1,1000,1)=IF(P$7="","Yes",P$7))*(Data!$D$1:'Data'!$D$818&lt;=IF($H$2="Marked",1,"")))*ROW(Data!$C$1:$C$818),ROW(P44)-ROW(P$7)),1)),"")</f>
        <v>BBC America</v>
      </c>
      <c r="Q44" s="38" t="str">
        <f ca="1">IF(R44="","",IF(INDEX(Data!$CA:$CA,MATCH(R44,Data!$A:$A,0),1)=0,"",INDEX(Data!$CA:$CA,MATCH(R44,Data!$A:$A,0),1)))</f>
        <v/>
      </c>
      <c r="R44" s="38" t="str" cm="1">
        <f t="array" aca="1" ref="R44" ca="1">IFERROR(_xlfn.SINGLE(INDEX(Data!$A$1:$A$818,_xlfn.AGGREGATE(15,6,((OFFSET(Data!$A$1,0,MATCH(R$6,Data!$1:$1,0)-1,1000,1)=IF(R$7="","Yes",R$7))*(Data!$D$1:'Data'!$D$818&lt;=IF($H$2="Marked",1,"")))/((OFFSET(Data!$A$1,0,MATCH(R$6,Data!$1:$1,0)-1,1000,1)=IF(R$7="","Yes",R$7))*(Data!$D$1:'Data'!$D$818&lt;=IF($H$2="Marked",1,"")))*ROW(Data!$C$1:$C$818),ROW(R44)-ROW(R$7)),1)),"")</f>
        <v>ESPNews</v>
      </c>
      <c r="S44" s="38">
        <f ca="1">IF(T44="","",IF(INDEX(Data!$CA:$CA,MATCH(T44,Data!$A:$A,0),1)=0,"",INDEX(Data!$CA:$CA,MATCH(T44,Data!$A:$A,0),1)))</f>
        <v>1</v>
      </c>
      <c r="T44" s="38" t="str" cm="1">
        <f t="array" aca="1" ref="T44" ca="1">IFERROR(_xlfn.SINGLE(INDEX(Data!$A$1:$A$818,_xlfn.AGGREGATE(15,6,((OFFSET(Data!$A$1,0,MATCH(T$6,Data!$1:$1,0)-1,1000,1)=IF(T$7="","Yes",T$7))*(Data!$D$1:'Data'!$D$818&lt;=IF($H$2="Marked",1,"")))/((OFFSET(Data!$A$1,0,MATCH(T$6,Data!$1:$1,0)-1,1000,1)=IF(T$7="","Yes",T$7))*(Data!$D$1:'Data'!$D$818&lt;=IF($H$2="Marked",1,"")))*ROW(Data!$C$1:$C$818),ROW(T44)-ROW(T$7)),1)),"")</f>
        <v>FOX</v>
      </c>
      <c r="U44" s="38" t="str">
        <f ca="1">IF(V44="","",IF(INDEX(Data!$CA:$CA,MATCH(V44,Data!$A:$A,0),1)=0,"",INDEX(Data!$CA:$CA,MATCH(V44,Data!$A:$A,0),1)))</f>
        <v/>
      </c>
      <c r="V44" s="38" t="str" cm="1">
        <f t="array" aca="1" ref="V44" ca="1">IFERROR(_xlfn.SINGLE(INDEX(Data!$A$1:$A$818,_xlfn.AGGREGATE(15,6,((OFFSET(Data!$A$1,0,MATCH(V$6,Data!$1:$1,0)-1,1000,1)=IF(V$7="","Yes",V$7))*(Data!$D$1:'Data'!$D$818&lt;=IF($H$2="Marked",1,"")))/((OFFSET(Data!$A$1,0,MATCH(V$6,Data!$1:$1,0)-1,1000,1)=IF(V$7="","Yes",V$7))*(Data!$D$1:'Data'!$D$818&lt;=IF($H$2="Marked",1,"")))*ROW(Data!$C$1:$C$818),ROW(V44)-ROW(V$7)),1)),"")</f>
        <v>Dark Matter</v>
      </c>
      <c r="W44" s="38" t="str">
        <f ca="1">IF(X44="","",IF(INDEX(Data!$CA:$CA,MATCH(X44,Data!$A:$A,0),1)=0,"",INDEX(Data!$CA:$CA,MATCH(X44,Data!$A:$A,0),1)))</f>
        <v/>
      </c>
      <c r="X44" s="38" t="str" cm="1">
        <f t="array" aca="1" ref="X44" ca="1">IFERROR(_xlfn.SINGLE(INDEX(Data!$A$1:$A$818,_xlfn.AGGREGATE(15,6,((OFFSET(Data!$A$1,0,MATCH(X$6,Data!$1:$1,0)-1,1000,1)=IF(X$7="","Yes",X$7))*(Data!$D$1:'Data'!$D$818&lt;=IF($H$2="Marked",1,"")))/((OFFSET(Data!$A$1,0,MATCH(X$6,Data!$1:$1,0)-1,1000,1)=IF(X$7="","Yes",X$7))*(Data!$D$1:'Data'!$D$818&lt;=IF($H$2="Marked",1,"")))*ROW(Data!$C$1:$C$818),ROW(X44)-ROW(X$7)),1)),"")</f>
        <v>Motorvision TV</v>
      </c>
      <c r="Y44" s="38" t="str">
        <f ca="1">IF(Z44="","",IF(INDEX(Data!$CA:$CA,MATCH(Z44,Data!$A:$A,0),1)=0,"",INDEX(Data!$CA:$CA,MATCH(Z44,Data!$A:$A,0),1)))</f>
        <v/>
      </c>
      <c r="Z44" s="38" t="str" cm="1">
        <f t="array" aca="1" ref="Z44" ca="1">IFERROR(_xlfn.SINGLE(INDEX(Data!$A$1:$A$818,_xlfn.AGGREGATE(15,6,((OFFSET(Data!$A$1,0,MATCH(Z$6,Data!$1:$1,0)-1,1000,1)=IF(Z$7="","Yes",Z$7))*(Data!$D$1:'Data'!$D$818&lt;=IF($H$2="Marked",1,"")))/((OFFSET(Data!$A$1,0,MATCH(Z$6,Data!$1:$1,0)-1,1000,1)=IF(Z$7="","Yes",Z$7))*(Data!$D$1:'Data'!$D$818&lt;=IF($H$2="Marked",1,"")))*ROW(Data!$C$1:$C$818),ROW(Z44)-ROW(Z$7)),1)),"")</f>
        <v>QVC</v>
      </c>
      <c r="AA44" s="38" t="str">
        <f ca="1">IF(AB44="","",IF(INDEX(Data!$CA:$CA,MATCH(AB44,Data!$A:$A,0),1)=0,"",INDEX(Data!$CA:$CA,MATCH(AB44,Data!$A:$A,0),1)))</f>
        <v/>
      </c>
      <c r="AB44" s="38" t="str" cm="1">
        <f t="array" aca="1" ref="AB44" ca="1">IFERROR(_xlfn.SINGLE(INDEX(Data!$A$1:$A$818,_xlfn.AGGREGATE(15,6,((OFFSET(Data!$A$1,0,MATCH(AB$6,Data!$1:$1,0)-1,1000,1)=IF(AB$7="","Yes",AB$7))*(Data!$D$1:'Data'!$D$818&lt;=IF($H$2="Marked",1,"")))/((OFFSET(Data!$A$1,0,MATCH(AB$6,Data!$1:$1,0)-1,1000,1)=IF(AB$7="","Yes",AB$7))*(Data!$D$1:'Data'!$D$818&lt;=IF($H$2="Marked",1,"")))*ROW(Data!$C$1:$C$818),ROW(AB44)-ROW(AB$7)),1)),"")</f>
        <v>Comedy Central</v>
      </c>
      <c r="AC44" s="38" t="str">
        <f ca="1">IF(AD44="","",IF(INDEX(Data!$CA:$CA,MATCH(AD44,Data!$A:$A,0),1)=0,"",INDEX(Data!$CA:$CA,MATCH(AD44,Data!$A:$A,0),1)))</f>
        <v/>
      </c>
      <c r="AD44" s="38" t="str" cm="1">
        <f t="array" aca="1" ref="AD44" ca="1">IFERROR(_xlfn.SINGLE(INDEX(Data!$A$1:$A$818,_xlfn.AGGREGATE(15,6,((OFFSET(Data!$A$1,0,MATCH(AD$6,Data!$1:$1,0)-1,1000,1)=IF(AD$7="","Yes",AD$7))*(Data!$D$1:'Data'!$D$818&lt;=IF($H$2="Marked",1,"")))/((OFFSET(Data!$A$1,0,MATCH(AD$6,Data!$1:$1,0)-1,1000,1)=IF(AD$7="","Yes",AD$7))*(Data!$D$1:'Data'!$D$818&lt;=IF($H$2="Marked",1,"")))*ROW(Data!$C$1:$C$818),ROW(AD44)-ROW(AD$7)),1)),"")</f>
        <v>Discovery Life</v>
      </c>
      <c r="AE44" s="38" t="str">
        <f ca="1">IF(AF44="","",IF(INDEX(Data!$CA:$CA,MATCH(AF44,Data!$A:$A,0),1)=0,"",INDEX(Data!$CA:$CA,MATCH(AF44,Data!$A:$A,0),1)))</f>
        <v/>
      </c>
      <c r="AF44" s="38" t="str" cm="1">
        <f t="array" aca="1" ref="AF44" ca="1">IFERROR(_xlfn.SINGLE(INDEX(Data!$A$1:$A$818,_xlfn.AGGREGATE(15,6,((OFFSET(Data!$A$1,0,MATCH(AF$6,Data!$1:$1,0)-1,1000,1)=IF(AF$7="","Yes",AF$7))*(Data!$D$1:'Data'!$D$818&lt;=IF($H$2="Marked",1,"")))/((OFFSET(Data!$A$1,0,MATCH(AF$6,Data!$1:$1,0)-1,1000,1)=IF(AF$7="","Yes",AF$7))*(Data!$D$1:'Data'!$D$818&lt;=IF($H$2="Marked",1,"")))*ROW(Data!$C$1:$C$818),ROW(AF44)-ROW(AF$7)),1)),"")</f>
        <v>Food Network</v>
      </c>
      <c r="AG44" s="38" t="str">
        <f ca="1">IF(AH44="","",IF(INDEX(Data!$CA:$CA,MATCH(AH44,Data!$A:$A,0),1)=0,"",INDEX(Data!$CA:$CA,MATCH(AH44,Data!$A:$A,0),1)))</f>
        <v/>
      </c>
      <c r="AH44" s="38" t="str" cm="1">
        <f t="array" aca="1" ref="AH44" ca="1">IFERROR(_xlfn.SINGLE(INDEX(Data!$A$1:$A$818,_xlfn.AGGREGATE(15,6,((OFFSET(Data!$A$1,0,MATCH(AH$6,Data!$1:$1,0)-1,1000,1)=IF(AH$7="","Yes",AH$7))*(Data!$D$1:'Data'!$D$818&lt;=IF($H$2="Marked",1,"")))/((OFFSET(Data!$A$1,0,MATCH(AH$6,Data!$1:$1,0)-1,1000,1)=IF(AH$7="","Yes",AH$7))*(Data!$D$1:'Data'!$D$818&lt;=IF($H$2="Marked",1,"")))*ROW(Data!$C$1:$C$818),ROW(AH44)-ROW(AH$7)),1)),"")</f>
        <v>Telehit</v>
      </c>
      <c r="AI44" s="38" t="str">
        <f ca="1">IF(AJ44="","",IF(INDEX(Data!$CA:$CA,MATCH(AJ44,Data!$A:$A,0),1)=0,"",INDEX(Data!$CA:$CA,MATCH(AJ44,Data!$A:$A,0),1)))</f>
        <v/>
      </c>
      <c r="AJ44" s="38" t="str" cm="1">
        <f t="array" aca="1" ref="AJ44" ca="1">IFERROR(_xlfn.SINGLE(INDEX(Data!$A$1:$A$818,_xlfn.AGGREGATE(15,6,((OFFSET(Data!$A$1,0,MATCH(AJ$6,Data!$1:$1,0)-1,1000,1)=IF(AJ$7="","Yes",AJ$7))*(Data!$D$1:'Data'!$D$818&lt;=IF($H$2="Marked",1,"")))/((OFFSET(Data!$A$1,0,MATCH(AJ$6,Data!$1:$1,0)-1,1000,1)=IF(AJ$7="","Yes",AJ$7))*(Data!$D$1:'Data'!$D$818&lt;=IF($H$2="Marked",1,"")))*ROW(Data!$C$1:$C$818),ROW(AJ44)-ROW(AJ$7)),1)),"")</f>
        <v>E!</v>
      </c>
      <c r="AK44" s="38" t="str">
        <f ca="1">IF(AL44="","",IF(INDEX(Data!$CA:$CA,MATCH(AL44,Data!$A:$A,0),1)=0,"",INDEX(Data!$CA:$CA,MATCH(AL44,Data!$A:$A,0),1)))</f>
        <v/>
      </c>
      <c r="AL44" s="38" t="str" cm="1">
        <f t="array" aca="1" ref="AL44" ca="1">IFERROR(_xlfn.SINGLE(INDEX(Data!$A$1:$A$818,_xlfn.AGGREGATE(15,6,((OFFSET(Data!$A$1,0,MATCH(AL$6,Data!$1:$1,0)-1,1000,1)=IF(AL$7="","Yes",AL$7))*(Data!$D$1:'Data'!$D$818&lt;=IF($H$2="Marked",1,"")))/((OFFSET(Data!$A$1,0,MATCH(AL$6,Data!$1:$1,0)-1,1000,1)=IF(AL$7="","Yes",AL$7))*(Data!$D$1:'Data'!$D$818&lt;=IF($H$2="Marked",1,"")))*ROW(Data!$C$1:$C$818),ROW(AL44)-ROW(AL$7)),1)),"")</f>
        <v/>
      </c>
      <c r="AM44" s="38" t="str">
        <f ca="1">IF(AN44="","",IF(INDEX(Data!$CA:$CA,MATCH(AN44,Data!$A:$A,0),1)=0,"",INDEX(Data!$CA:$CA,MATCH(AN44,Data!$A:$A,0),1)))</f>
        <v/>
      </c>
      <c r="AN44" s="38" t="str" cm="1">
        <f t="array" aca="1" ref="AN44" ca="1">IFERROR(_xlfn.SINGLE(INDEX(Data!$A$1:$A$818,_xlfn.AGGREGATE(15,6,((OFFSET(Data!$A$1,0,MATCH(AN$6,Data!$1:$1,0)-1,1000,1)=IF(AN$7="","Yes",AN$7))*(Data!$D$1:'Data'!$D$818&lt;=IF($H$2="Marked",1,"")))/((OFFSET(Data!$A$1,0,MATCH(AN$6,Data!$1:$1,0)-1,1000,1)=IF(AN$7="","Yes",AN$7))*(Data!$D$1:'Data'!$D$818&lt;=IF($H$2="Marked",1,"")))*ROW(Data!$C$1:$C$818),ROW(AN44)-ROW(AN$7)),1)),"")</f>
        <v/>
      </c>
      <c r="AO44" s="38" t="str">
        <f ca="1">IF(AP44="","",IF(INDEX(Data!$CA:$CA,MATCH(AP44,Data!$A:$A,0),1)=0,"",INDEX(Data!$CA:$CA,MATCH(AP44,Data!$A:$A,0),1)))</f>
        <v/>
      </c>
      <c r="AP44" s="38" t="str" cm="1">
        <f t="array" aca="1" ref="AP44" ca="1">IFERROR(_xlfn.SINGLE(INDEX(Data!$A$1:$A$818,_xlfn.AGGREGATE(15,6,((OFFSET(Data!$A$1,0,MATCH(AP$6,Data!$1:$1,0)-1,1000,1)=IF(AP$7="","Yes",AP$7))*(Data!$D$1:'Data'!$D$818&lt;=IF($H$2="Marked",1,"")))/((OFFSET(Data!$A$1,0,MATCH(AP$6,Data!$1:$1,0)-1,1000,1)=IF(AP$7="","Yes",AP$7))*(Data!$D$1:'Data'!$D$818&lt;=IF($H$2="Marked",1,"")))*ROW(Data!$C$1:$C$818),ROW(AP44)-ROW(AP$7)),1)),"")</f>
        <v/>
      </c>
      <c r="AQ44" s="38" t="str">
        <f ca="1">IF(AR44="","",IF(INDEX(Data!$CA:$CA,MATCH(AR44,Data!$A:$A,0),1)=0,"",INDEX(Data!$CA:$CA,MATCH(AR44,Data!$A:$A,0),1)))</f>
        <v/>
      </c>
      <c r="AR44" s="38" t="str" cm="1">
        <f t="array" aca="1" ref="AR44" ca="1">IFERROR(_xlfn.SINGLE(INDEX(Data!$A$1:$A$818,_xlfn.AGGREGATE(15,6,((OFFSET(Data!$A$1,0,MATCH(AR$6,Data!$1:$1,0)-1,1000,1)=IF(AR$7="","Yes",AR$7))*(Data!$D$1:'Data'!$D$818&lt;=IF($H$2="Marked",1,"")))/((OFFSET(Data!$A$1,0,MATCH(AR$6,Data!$1:$1,0)-1,1000,1)=IF(AR$7="","Yes",AR$7))*(Data!$D$1:'Data'!$D$818&lt;=IF($H$2="Marked",1,"")))*ROW(Data!$C$1:$C$818),ROW(AR44)-ROW(AR$7)),1)),"")</f>
        <v/>
      </c>
      <c r="AS44" s="38" t="str">
        <f ca="1">IF(AT44="","",IF(INDEX(Data!$CA:$CA,MATCH(AT44,Data!$A:$A,0),1)=0,"",INDEX(Data!$CA:$CA,MATCH(AT44,Data!$A:$A,0),1)))</f>
        <v/>
      </c>
      <c r="AT44" s="38" t="str" cm="1">
        <f t="array" aca="1" ref="AT44" ca="1">IFERROR(_xlfn.SINGLE(INDEX(Data!$A$1:$A$818,_xlfn.AGGREGATE(15,6,((OFFSET(Data!$A$1,0,MATCH(AT$6,Data!$1:$1,0)-1,1000,1)=IF(AT$7="","Yes",AT$7))*(Data!$D$1:'Data'!$D$818&lt;=IF($H$2="Marked",1,"")))/((OFFSET(Data!$A$1,0,MATCH(AT$6,Data!$1:$1,0)-1,1000,1)=IF(AT$7="","Yes",AT$7))*(Data!$D$1:'Data'!$D$818&lt;=IF($H$2="Marked",1,"")))*ROW(Data!$C$1:$C$818),ROW(AT44)-ROW(AT$7)),1)),"")</f>
        <v>Magnolia Network</v>
      </c>
    </row>
    <row r="45" spans="1:46" ht="24" x14ac:dyDescent="0.35">
      <c r="A45" s="38" t="str">
        <f ca="1">IF(B45="","",IF(INDEX(Data!$CA:$CA,MATCH(B45,Data!$A:$A,0),1)=0,"",INDEX(Data!$CA:$CA,MATCH(B45,Data!$A:$A,0),1)))</f>
        <v/>
      </c>
      <c r="B45" s="38" t="str" cm="1">
        <f t="array" aca="1" ref="B45" ca="1">IFERROR(_xlfn.SINGLE(INDEX(Data!$A$1:$A$818,_xlfn.AGGREGATE(15,6,((OFFSET(Data!$A$1,0,MATCH(B$6,Data!$1:$1,0)-1,1000,1)=IF(B$7="","Yes",B$7))*(Data!$D$1:'Data'!$D$818&lt;=IF($H$2="Marked",1,"")))/((OFFSET(Data!$A$1,0,MATCH(B$6,Data!$1:$1,0)-1,1000,1)=IF(B$7="","Yes",B$7))*(Data!$D$1:'Data'!$D$818&lt;=IF($H$2="Marked",1,"")))*ROW(Data!$C$1:$C$818),ROW(B45)-ROW(B$7)),1)),"")</f>
        <v>Heroes &amp; Icons</v>
      </c>
      <c r="C45" s="38" t="str">
        <f ca="1">IF(D45="","",IF(INDEX(Data!$CA:$CA,MATCH(D45,Data!$A:$A,0),1)=0,"",INDEX(Data!$CA:$CA,MATCH(D45,Data!$A:$A,0),1)))</f>
        <v/>
      </c>
      <c r="D45" s="38" t="str" cm="1">
        <f t="array" aca="1" ref="D45" ca="1">IFERROR(_xlfn.SINGLE(INDEX(Data!$A$1:$A$818,_xlfn.AGGREGATE(15,6,((OFFSET(Data!$A$1,0,MATCH(D$6,Data!$1:$1,0)-1,1000,1)=IF(D$7="","Yes",D$7))*(Data!$D$1:'Data'!$D$818&lt;=IF($H$2="Marked",1,"")))/((OFFSET(Data!$A$1,0,MATCH(D$6,Data!$1:$1,0)-1,1000,1)=IF(D$7="","Yes",D$7))*(Data!$D$1:'Data'!$D$818&lt;=IF($H$2="Marked",1,"")))*ROW(Data!$C$1:$C$818),ROW(D45)-ROW(D$7)),1)),"")</f>
        <v/>
      </c>
      <c r="E45" s="38" t="str">
        <f ca="1">IF(F45="","",IF(INDEX(Data!$CA:$CA,MATCH(F45,Data!$A:$A,0),1)=0,"",INDEX(Data!$CA:$CA,MATCH(F45,Data!$A:$A,0),1)))</f>
        <v/>
      </c>
      <c r="F45" s="38" t="str" cm="1">
        <f t="array" aca="1" ref="F45" ca="1">IFERROR(_xlfn.SINGLE(INDEX(Data!$A$1:$A$818,_xlfn.AGGREGATE(15,6,((OFFSET(Data!$A$1,0,MATCH(F$6,Data!$1:$1,0)-1,1000,1)=IF(F$7="","Yes",F$7))*(Data!$D$1:'Data'!$D$818&lt;=IF($H$2="Marked",1,"")))/((OFFSET(Data!$A$1,0,MATCH(F$6,Data!$1:$1,0)-1,1000,1)=IF(F$7="","Yes",F$7))*(Data!$D$1:'Data'!$D$818&lt;=IF($H$2="Marked",1,"")))*ROW(Data!$C$1:$C$818),ROW(F45)-ROW(F$7)),1)),"")</f>
        <v>TNT</v>
      </c>
      <c r="G45" s="38" t="str">
        <f ca="1">IF(H45="","",IF(INDEX(Data!$CA:$CA,MATCH(H45,Data!$A:$A,0),1)=0,"",INDEX(Data!$CA:$CA,MATCH(H45,Data!$A:$A,0),1)))</f>
        <v/>
      </c>
      <c r="H45" s="38" t="str" cm="1">
        <f t="array" aca="1" ref="H45" ca="1">IFERROR(_xlfn.SINGLE(INDEX(Data!$A$1:$A$818,_xlfn.AGGREGATE(15,6,((OFFSET(Data!$A$1,0,MATCH(H$6,Data!$1:$1,0)-1,1000,1)=IF(H$7="","Yes",H$7))*(Data!$D$1:'Data'!$D$818&lt;=IF($H$2="Marked",1,"")))/((OFFSET(Data!$A$1,0,MATCH(H$6,Data!$1:$1,0)-1,1000,1)=IF(H$7="","Yes",H$7))*(Data!$D$1:'Data'!$D$818&lt;=IF($H$2="Marked",1,"")))*ROW(Data!$C$1:$C$818),ROW(H45)-ROW(H$7)),1)),"")</f>
        <v>National Geographic</v>
      </c>
      <c r="I45" s="38" t="str">
        <f ca="1">IF(J45="","",IF(INDEX(Data!$CA:$CA,MATCH(J45,Data!$A:$A,0),1)=0,"",INDEX(Data!$CA:$CA,MATCH(J45,Data!$A:$A,0),1)))</f>
        <v/>
      </c>
      <c r="J45" s="38" t="str" cm="1">
        <f t="array" aca="1" ref="J45" ca="1">IFERROR(_xlfn.SINGLE(INDEX(Data!$A$1:$A$818,_xlfn.AGGREGATE(15,6,((OFFSET(Data!$A$1,0,MATCH(J$6,Data!$1:$1,0)-1,1000,1)=IF(J$7="","Yes",J$7))*(Data!$D$1:'Data'!$D$818&lt;=IF($H$2="Marked",1,"")))/((OFFSET(Data!$A$1,0,MATCH(J$6,Data!$1:$1,0)-1,1000,1)=IF(J$7="","Yes",J$7))*(Data!$D$1:'Data'!$D$818&lt;=IF($H$2="Marked",1,"")))*ROW(Data!$C$1:$C$818),ROW(J45)-ROW(J$7)),1)),"")</f>
        <v>Freeform</v>
      </c>
      <c r="K45" s="38" t="str">
        <f ca="1">IF(L45="","",IF(INDEX(Data!$CA:$CA,MATCH(L45,Data!$A:$A,0),1)=0,"",INDEX(Data!$CA:$CA,MATCH(L45,Data!$A:$A,0),1)))</f>
        <v/>
      </c>
      <c r="L45" s="38" t="str" cm="1">
        <f t="array" aca="1" ref="L45" ca="1">IFERROR(_xlfn.SINGLE(INDEX(Data!$A$1:$A$818,_xlfn.AGGREGATE(15,6,((OFFSET(Data!$A$1,0,MATCH(L$6,Data!$1:$1,0)-1,1000,1)=IF(L$7="","Yes",L$7))*(Data!$D$1:'Data'!$D$818&lt;=IF($H$2="Marked",1,"")))/((OFFSET(Data!$A$1,0,MATCH(L$6,Data!$1:$1,0)-1,1000,1)=IF(L$7="","Yes",L$7))*(Data!$D$1:'Data'!$D$818&lt;=IF($H$2="Marked",1,"")))*ROW(Data!$C$1:$C$818),ROW(L45)-ROW(L$7)),1)),"")</f>
        <v>Boomerang</v>
      </c>
      <c r="M45" s="38" t="str">
        <f ca="1">IF(N45="","",IF(INDEX(Data!$CA:$CA,MATCH(N45,Data!$A:$A,0),1)=0,"",INDEX(Data!$CA:$CA,MATCH(N45,Data!$A:$A,0),1)))</f>
        <v/>
      </c>
      <c r="N45" s="38" t="str" cm="1">
        <f t="array" aca="1" ref="N45" ca="1">IFERROR(_xlfn.SINGLE(INDEX(Data!$A$1:$A$818,_xlfn.AGGREGATE(15,6,((OFFSET(Data!$A$1,0,MATCH(N$6,Data!$1:$1,0)-1,1000,1)=IF(N$7="","Yes",N$7))*(Data!$D$1:'Data'!$D$818&lt;=IF($H$2="Marked",1,"")))/((OFFSET(Data!$A$1,0,MATCH(N$6,Data!$1:$1,0)-1,1000,1)=IF(N$7="","Yes",N$7))*(Data!$D$1:'Data'!$D$818&lt;=IF($H$2="Marked",1,"")))*ROW(Data!$C$1:$C$818),ROW(N45)-ROW(N$7)),1)),"")</f>
        <v>BET</v>
      </c>
      <c r="O45" s="38" t="str">
        <f ca="1">IF(P45="","",IF(INDEX(Data!$CA:$CA,MATCH(P45,Data!$A:$A,0),1)=0,"",INDEX(Data!$CA:$CA,MATCH(P45,Data!$A:$A,0),1)))</f>
        <v/>
      </c>
      <c r="P45" s="38" t="str" cm="1">
        <f t="array" aca="1" ref="P45" ca="1">IFERROR(_xlfn.SINGLE(INDEX(Data!$A$1:$A$818,_xlfn.AGGREGATE(15,6,((OFFSET(Data!$A$1,0,MATCH(P$6,Data!$1:$1,0)-1,1000,1)=IF(P$7="","Yes",P$7))*(Data!$D$1:'Data'!$D$818&lt;=IF($H$2="Marked",1,"")))/((OFFSET(Data!$A$1,0,MATCH(P$6,Data!$1:$1,0)-1,1000,1)=IF(P$7="","Yes",P$7))*(Data!$D$1:'Data'!$D$818&lt;=IF($H$2="Marked",1,"")))*ROW(Data!$C$1:$C$818),ROW(P45)-ROW(P$7)),1)),"")</f>
        <v>BBC World News</v>
      </c>
      <c r="Q45" s="38" t="str">
        <f ca="1">IF(R45="","",IF(INDEX(Data!$CA:$CA,MATCH(R45,Data!$A:$A,0),1)=0,"",INDEX(Data!$CA:$CA,MATCH(R45,Data!$A:$A,0),1)))</f>
        <v/>
      </c>
      <c r="R45" s="38" t="str" cm="1">
        <f t="array" aca="1" ref="R45" ca="1">IFERROR(_xlfn.SINGLE(INDEX(Data!$A$1:$A$818,_xlfn.AGGREGATE(15,6,((OFFSET(Data!$A$1,0,MATCH(R$6,Data!$1:$1,0)-1,1000,1)=IF(R$7="","Yes",R$7))*(Data!$D$1:'Data'!$D$818&lt;=IF($H$2="Marked",1,"")))/((OFFSET(Data!$A$1,0,MATCH(R$6,Data!$1:$1,0)-1,1000,1)=IF(R$7="","Yes",R$7))*(Data!$D$1:'Data'!$D$818&lt;=IF($H$2="Marked",1,"")))*ROW(Data!$C$1:$C$818),ROW(R45)-ROW(R$7)),1)),"")</f>
        <v>ESPNu</v>
      </c>
      <c r="S45" s="38" t="str">
        <f ca="1">IF(T45="","",IF(INDEX(Data!$CA:$CA,MATCH(T45,Data!$A:$A,0),1)=0,"",INDEX(Data!$CA:$CA,MATCH(T45,Data!$A:$A,0),1)))</f>
        <v/>
      </c>
      <c r="T45" s="38" t="str" cm="1">
        <f t="array" aca="1" ref="T45" ca="1">IFERROR(_xlfn.SINGLE(INDEX(Data!$A$1:$A$818,_xlfn.AGGREGATE(15,6,((OFFSET(Data!$A$1,0,MATCH(T$6,Data!$1:$1,0)-1,1000,1)=IF(T$7="","Yes",T$7))*(Data!$D$1:'Data'!$D$818&lt;=IF($H$2="Marked",1,"")))/((OFFSET(Data!$A$1,0,MATCH(T$6,Data!$1:$1,0)-1,1000,1)=IF(T$7="","Yes",T$7))*(Data!$D$1:'Data'!$D$818&lt;=IF($H$2="Marked",1,"")))*ROW(Data!$C$1:$C$818),ROW(T45)-ROW(T$7)),1)),"")</f>
        <v>Fox Business</v>
      </c>
      <c r="U45" s="38" t="str">
        <f ca="1">IF(V45="","",IF(INDEX(Data!$CA:$CA,MATCH(V45,Data!$A:$A,0),1)=0,"",INDEX(Data!$CA:$CA,MATCH(V45,Data!$A:$A,0),1)))</f>
        <v/>
      </c>
      <c r="V45" s="38" t="str" cm="1">
        <f t="array" aca="1" ref="V45" ca="1">IFERROR(_xlfn.SINGLE(INDEX(Data!$A$1:$A$818,_xlfn.AGGREGATE(15,6,((OFFSET(Data!$A$1,0,MATCH(V$6,Data!$1:$1,0)-1,1000,1)=IF(V$7="","Yes",V$7))*(Data!$D$1:'Data'!$D$818&lt;=IF($H$2="Marked",1,"")))/((OFFSET(Data!$A$1,0,MATCH(V$6,Data!$1:$1,0)-1,1000,1)=IF(V$7="","Yes",V$7))*(Data!$D$1:'Data'!$D$818&lt;=IF($H$2="Marked",1,"")))*ROW(Data!$C$1:$C$818),ROW(V45)-ROW(V$7)),1)),"")</f>
        <v>Discovery Channel</v>
      </c>
      <c r="W45" s="38" t="str">
        <f ca="1">IF(X45="","",IF(INDEX(Data!$CA:$CA,MATCH(X45,Data!$A:$A,0),1)=0,"",INDEX(Data!$CA:$CA,MATCH(X45,Data!$A:$A,0),1)))</f>
        <v/>
      </c>
      <c r="X45" s="38" t="str" cm="1">
        <f t="array" aca="1" ref="X45" ca="1">IFERROR(_xlfn.SINGLE(INDEX(Data!$A$1:$A$818,_xlfn.AGGREGATE(15,6,((OFFSET(Data!$A$1,0,MATCH(X$6,Data!$1:$1,0)-1,1000,1)=IF(X$7="","Yes",X$7))*(Data!$D$1:'Data'!$D$818&lt;=IF($H$2="Marked",1,"")))/((OFFSET(Data!$A$1,0,MATCH(X$6,Data!$1:$1,0)-1,1000,1)=IF(X$7="","Yes",X$7))*(Data!$D$1:'Data'!$D$818&lt;=IF($H$2="Marked",1,"")))*ROW(Data!$C$1:$C$818),ROW(X45)-ROW(X$7)),1)),"")</f>
        <v>NASA TV</v>
      </c>
      <c r="Y45" s="38" t="str">
        <f ca="1">IF(Z45="","",IF(INDEX(Data!$CA:$CA,MATCH(Z45,Data!$A:$A,0),1)=0,"",INDEX(Data!$CA:$CA,MATCH(Z45,Data!$A:$A,0),1)))</f>
        <v/>
      </c>
      <c r="Z45" s="38" t="str" cm="1">
        <f t="array" aca="1" ref="Z45" ca="1">IFERROR(_xlfn.SINGLE(INDEX(Data!$A$1:$A$818,_xlfn.AGGREGATE(15,6,((OFFSET(Data!$A$1,0,MATCH(Z$6,Data!$1:$1,0)-1,1000,1)=IF(Z$7="","Yes",Z$7))*(Data!$D$1:'Data'!$D$818&lt;=IF($H$2="Marked",1,"")))/((OFFSET(Data!$A$1,0,MATCH(Z$6,Data!$1:$1,0)-1,1000,1)=IF(Z$7="","Yes",Z$7))*(Data!$D$1:'Data'!$D$818&lt;=IF($H$2="Marked",1,"")))*ROW(Data!$C$1:$C$818),ROW(Z45)-ROW(Z$7)),1)),"")</f>
        <v>Recipe.TV</v>
      </c>
      <c r="AA45" s="38">
        <f ca="1">IF(AB45="","",IF(INDEX(Data!$CA:$CA,MATCH(AB45,Data!$A:$A,0),1)=0,"",INDEX(Data!$CA:$CA,MATCH(AB45,Data!$A:$A,0),1)))</f>
        <v>3</v>
      </c>
      <c r="AB45" s="38" t="str" cm="1">
        <f t="array" aca="1" ref="AB45" ca="1">IFERROR(_xlfn.SINGLE(INDEX(Data!$A$1:$A$818,_xlfn.AGGREGATE(15,6,((OFFSET(Data!$A$1,0,MATCH(AB$6,Data!$1:$1,0)-1,1000,1)=IF(AB$7="","Yes",AB$7))*(Data!$D$1:'Data'!$D$818&lt;=IF($H$2="Marked",1,"")))/((OFFSET(Data!$A$1,0,MATCH(AB$6,Data!$1:$1,0)-1,1000,1)=IF(AB$7="","Yes",AB$7))*(Data!$D$1:'Data'!$D$818&lt;=IF($H$2="Marked",1,"")))*ROW(Data!$C$1:$C$818),ROW(AB45)-ROW(AB$7)),1)),"")</f>
        <v>Cooking Channel</v>
      </c>
      <c r="AC45" s="38">
        <f ca="1">IF(AD45="","",IF(INDEX(Data!$CA:$CA,MATCH(AD45,Data!$A:$A,0),1)=0,"",INDEX(Data!$CA:$CA,MATCH(AD45,Data!$A:$A,0),1)))</f>
        <v>2</v>
      </c>
      <c r="AD45" s="38" t="str" cm="1">
        <f t="array" aca="1" ref="AD45" ca="1">IFERROR(_xlfn.SINGLE(INDEX(Data!$A$1:$A$818,_xlfn.AGGREGATE(15,6,((OFFSET(Data!$A$1,0,MATCH(AD$6,Data!$1:$1,0)-1,1000,1)=IF(AD$7="","Yes",AD$7))*(Data!$D$1:'Data'!$D$818&lt;=IF($H$2="Marked",1,"")))/((OFFSET(Data!$A$1,0,MATCH(AD$6,Data!$1:$1,0)-1,1000,1)=IF(AD$7="","Yes",AD$7))*(Data!$D$1:'Data'!$D$818&lt;=IF($H$2="Marked",1,"")))*ROW(Data!$C$1:$C$818),ROW(AD45)-ROW(AD$7)),1)),"")</f>
        <v>Disney Channel</v>
      </c>
      <c r="AE45" s="38" t="str">
        <f ca="1">IF(AF45="","",IF(INDEX(Data!$CA:$CA,MATCH(AF45,Data!$A:$A,0),1)=0,"",INDEX(Data!$CA:$CA,MATCH(AF45,Data!$A:$A,0),1)))</f>
        <v/>
      </c>
      <c r="AF45" s="38" t="str" cm="1">
        <f t="array" aca="1" ref="AF45" ca="1">IFERROR(_xlfn.SINGLE(INDEX(Data!$A$1:$A$818,_xlfn.AGGREGATE(15,6,((OFFSET(Data!$A$1,0,MATCH(AF$6,Data!$1:$1,0)-1,1000,1)=IF(AF$7="","Yes",AF$7))*(Data!$D$1:'Data'!$D$818&lt;=IF($H$2="Marked",1,"")))/((OFFSET(Data!$A$1,0,MATCH(AF$6,Data!$1:$1,0)-1,1000,1)=IF(AF$7="","Yes",AF$7))*(Data!$D$1:'Data'!$D$818&lt;=IF($H$2="Marked",1,"")))*ROW(Data!$C$1:$C$818),ROW(AF45)-ROW(AF$7)),1)),"")</f>
        <v>ForoTV</v>
      </c>
      <c r="AG45" s="38" t="str">
        <f ca="1">IF(AH45="","",IF(INDEX(Data!$CA:$CA,MATCH(AH45,Data!$A:$A,0),1)=0,"",INDEX(Data!$CA:$CA,MATCH(AH45,Data!$A:$A,0),1)))</f>
        <v/>
      </c>
      <c r="AH45" s="38" t="str" cm="1">
        <f t="array" aca="1" ref="AH45" ca="1">IFERROR(_xlfn.SINGLE(INDEX(Data!$A$1:$A$818,_xlfn.AGGREGATE(15,6,((OFFSET(Data!$A$1,0,MATCH(AH$6,Data!$1:$1,0)-1,1000,1)=IF(AH$7="","Yes",AH$7))*(Data!$D$1:'Data'!$D$818&lt;=IF($H$2="Marked",1,"")))/((OFFSET(Data!$A$1,0,MATCH(AH$6,Data!$1:$1,0)-1,1000,1)=IF(AH$7="","Yes",AH$7))*(Data!$D$1:'Data'!$D$818&lt;=IF($H$2="Marked",1,"")))*ROW(Data!$C$1:$C$818),ROW(AH45)-ROW(AH$7)),1)),"")</f>
        <v>Telehit Música</v>
      </c>
      <c r="AI45" s="38" t="str">
        <f ca="1">IF(AJ45="","",IF(INDEX(Data!$CA:$CA,MATCH(AJ45,Data!$A:$A,0),1)=0,"",INDEX(Data!$CA:$CA,MATCH(AJ45,Data!$A:$A,0),1)))</f>
        <v/>
      </c>
      <c r="AJ45" s="38" t="str" cm="1">
        <f t="array" aca="1" ref="AJ45" ca="1">IFERROR(_xlfn.SINGLE(INDEX(Data!$A$1:$A$818,_xlfn.AGGREGATE(15,6,((OFFSET(Data!$A$1,0,MATCH(AJ$6,Data!$1:$1,0)-1,1000,1)=IF(AJ$7="","Yes",AJ$7))*(Data!$D$1:'Data'!$D$818&lt;=IF($H$2="Marked",1,"")))/((OFFSET(Data!$A$1,0,MATCH(AJ$6,Data!$1:$1,0)-1,1000,1)=IF(AJ$7="","Yes",AJ$7))*(Data!$D$1:'Data'!$D$818&lt;=IF($H$2="Marked",1,"")))*ROW(Data!$C$1:$C$818),ROW(AJ45)-ROW(AJ$7)),1)),"")</f>
        <v>Ecuador TV</v>
      </c>
      <c r="AK45" s="38" t="str">
        <f ca="1">IF(AL45="","",IF(INDEX(Data!$CA:$CA,MATCH(AL45,Data!$A:$A,0),1)=0,"",INDEX(Data!$CA:$CA,MATCH(AL45,Data!$A:$A,0),1)))</f>
        <v/>
      </c>
      <c r="AL45" s="38" t="str" cm="1">
        <f t="array" aca="1" ref="AL45" ca="1">IFERROR(_xlfn.SINGLE(INDEX(Data!$A$1:$A$818,_xlfn.AGGREGATE(15,6,((OFFSET(Data!$A$1,0,MATCH(AL$6,Data!$1:$1,0)-1,1000,1)=IF(AL$7="","Yes",AL$7))*(Data!$D$1:'Data'!$D$818&lt;=IF($H$2="Marked",1,"")))/((OFFSET(Data!$A$1,0,MATCH(AL$6,Data!$1:$1,0)-1,1000,1)=IF(AL$7="","Yes",AL$7))*(Data!$D$1:'Data'!$D$818&lt;=IF($H$2="Marked",1,"")))*ROW(Data!$C$1:$C$818),ROW(AL45)-ROW(AL$7)),1)),"")</f>
        <v/>
      </c>
      <c r="AM45" s="38" t="str">
        <f ca="1">IF(AN45="","",IF(INDEX(Data!$CA:$CA,MATCH(AN45,Data!$A:$A,0),1)=0,"",INDEX(Data!$CA:$CA,MATCH(AN45,Data!$A:$A,0),1)))</f>
        <v/>
      </c>
      <c r="AN45" s="38" t="str" cm="1">
        <f t="array" aca="1" ref="AN45" ca="1">IFERROR(_xlfn.SINGLE(INDEX(Data!$A$1:$A$818,_xlfn.AGGREGATE(15,6,((OFFSET(Data!$A$1,0,MATCH(AN$6,Data!$1:$1,0)-1,1000,1)=IF(AN$7="","Yes",AN$7))*(Data!$D$1:'Data'!$D$818&lt;=IF($H$2="Marked",1,"")))/((OFFSET(Data!$A$1,0,MATCH(AN$6,Data!$1:$1,0)-1,1000,1)=IF(AN$7="","Yes",AN$7))*(Data!$D$1:'Data'!$D$818&lt;=IF($H$2="Marked",1,"")))*ROW(Data!$C$1:$C$818),ROW(AN45)-ROW(AN$7)),1)),"")</f>
        <v/>
      </c>
      <c r="AO45" s="38" t="str">
        <f ca="1">IF(AP45="","",IF(INDEX(Data!$CA:$CA,MATCH(AP45,Data!$A:$A,0),1)=0,"",INDEX(Data!$CA:$CA,MATCH(AP45,Data!$A:$A,0),1)))</f>
        <v/>
      </c>
      <c r="AP45" s="38" t="str" cm="1">
        <f t="array" aca="1" ref="AP45" ca="1">IFERROR(_xlfn.SINGLE(INDEX(Data!$A$1:$A$818,_xlfn.AGGREGATE(15,6,((OFFSET(Data!$A$1,0,MATCH(AP$6,Data!$1:$1,0)-1,1000,1)=IF(AP$7="","Yes",AP$7))*(Data!$D$1:'Data'!$D$818&lt;=IF($H$2="Marked",1,"")))/((OFFSET(Data!$A$1,0,MATCH(AP$6,Data!$1:$1,0)-1,1000,1)=IF(AP$7="","Yes",AP$7))*(Data!$D$1:'Data'!$D$818&lt;=IF($H$2="Marked",1,"")))*ROW(Data!$C$1:$C$818),ROW(AP45)-ROW(AP$7)),1)),"")</f>
        <v/>
      </c>
      <c r="AQ45" s="38" t="str">
        <f ca="1">IF(AR45="","",IF(INDEX(Data!$CA:$CA,MATCH(AR45,Data!$A:$A,0),1)=0,"",INDEX(Data!$CA:$CA,MATCH(AR45,Data!$A:$A,0),1)))</f>
        <v/>
      </c>
      <c r="AR45" s="38" t="str" cm="1">
        <f t="array" aca="1" ref="AR45" ca="1">IFERROR(_xlfn.SINGLE(INDEX(Data!$A$1:$A$818,_xlfn.AGGREGATE(15,6,((OFFSET(Data!$A$1,0,MATCH(AR$6,Data!$1:$1,0)-1,1000,1)=IF(AR$7="","Yes",AR$7))*(Data!$D$1:'Data'!$D$818&lt;=IF($H$2="Marked",1,"")))/((OFFSET(Data!$A$1,0,MATCH(AR$6,Data!$1:$1,0)-1,1000,1)=IF(AR$7="","Yes",AR$7))*(Data!$D$1:'Data'!$D$818&lt;=IF($H$2="Marked",1,"")))*ROW(Data!$C$1:$C$818),ROW(AR45)-ROW(AR$7)),1)),"")</f>
        <v/>
      </c>
      <c r="AS45" s="38" t="str">
        <f ca="1">IF(AT45="","",IF(INDEX(Data!$CA:$CA,MATCH(AT45,Data!$A:$A,0),1)=0,"",INDEX(Data!$CA:$CA,MATCH(AT45,Data!$A:$A,0),1)))</f>
        <v/>
      </c>
      <c r="AT45" s="38" t="str" cm="1">
        <f t="array" aca="1" ref="AT45" ca="1">IFERROR(_xlfn.SINGLE(INDEX(Data!$A$1:$A$818,_xlfn.AGGREGATE(15,6,((OFFSET(Data!$A$1,0,MATCH(AT$6,Data!$1:$1,0)-1,1000,1)=IF(AT$7="","Yes",AT$7))*(Data!$D$1:'Data'!$D$818&lt;=IF($H$2="Marked",1,"")))/((OFFSET(Data!$A$1,0,MATCH(AT$6,Data!$1:$1,0)-1,1000,1)=IF(AT$7="","Yes",AT$7))*(Data!$D$1:'Data'!$D$818&lt;=IF($H$2="Marked",1,"")))*ROW(Data!$C$1:$C$818),ROW(AT45)-ROW(AT$7)),1)),"")</f>
        <v>Motor Trend</v>
      </c>
    </row>
    <row r="46" spans="1:46" ht="24" x14ac:dyDescent="0.35">
      <c r="A46" s="38" t="str">
        <f ca="1">IF(B46="","",IF(INDEX(Data!$CA:$CA,MATCH(B46,Data!$A:$A,0),1)=0,"",INDEX(Data!$CA:$CA,MATCH(B46,Data!$A:$A,0),1)))</f>
        <v/>
      </c>
      <c r="B46" s="38" t="str" cm="1">
        <f t="array" aca="1" ref="B46" ca="1">IFERROR(_xlfn.SINGLE(INDEX(Data!$A$1:$A$818,_xlfn.AGGREGATE(15,6,((OFFSET(Data!$A$1,0,MATCH(B$6,Data!$1:$1,0)-1,1000,1)=IF(B$7="","Yes",B$7))*(Data!$D$1:'Data'!$D$818&lt;=IF($H$2="Marked",1,"")))/((OFFSET(Data!$A$1,0,MATCH(B$6,Data!$1:$1,0)-1,1000,1)=IF(B$7="","Yes",B$7))*(Data!$D$1:'Data'!$D$818&lt;=IF($H$2="Marked",1,"")))*ROW(Data!$C$1:$C$818),ROW(B46)-ROW(B$7)),1)),"")</f>
        <v>HGTV</v>
      </c>
      <c r="C46" s="38" t="str">
        <f ca="1">IF(D46="","",IF(INDEX(Data!$CA:$CA,MATCH(D46,Data!$A:$A,0),1)=0,"",INDEX(Data!$CA:$CA,MATCH(D46,Data!$A:$A,0),1)))</f>
        <v/>
      </c>
      <c r="D46" s="38" t="str" cm="1">
        <f t="array" aca="1" ref="D46" ca="1">IFERROR(_xlfn.SINGLE(INDEX(Data!$A$1:$A$818,_xlfn.AGGREGATE(15,6,((OFFSET(Data!$A$1,0,MATCH(D$6,Data!$1:$1,0)-1,1000,1)=IF(D$7="","Yes",D$7))*(Data!$D$1:'Data'!$D$818&lt;=IF($H$2="Marked",1,"")))/((OFFSET(Data!$A$1,0,MATCH(D$6,Data!$1:$1,0)-1,1000,1)=IF(D$7="","Yes",D$7))*(Data!$D$1:'Data'!$D$818&lt;=IF($H$2="Marked",1,"")))*ROW(Data!$C$1:$C$818),ROW(D46)-ROW(D$7)),1)),"")</f>
        <v/>
      </c>
      <c r="E46" s="38" t="str">
        <f ca="1">IF(F46="","",IF(INDEX(Data!$CA:$CA,MATCH(F46,Data!$A:$A,0),1)=0,"",INDEX(Data!$CA:$CA,MATCH(F46,Data!$A:$A,0),1)))</f>
        <v/>
      </c>
      <c r="F46" s="38" t="str" cm="1">
        <f t="array" aca="1" ref="F46" ca="1">IFERROR(_xlfn.SINGLE(INDEX(Data!$A$1:$A$818,_xlfn.AGGREGATE(15,6,((OFFSET(Data!$A$1,0,MATCH(F$6,Data!$1:$1,0)-1,1000,1)=IF(F$7="","Yes",F$7))*(Data!$D$1:'Data'!$D$818&lt;=IF($H$2="Marked",1,"")))/((OFFSET(Data!$A$1,0,MATCH(F$6,Data!$1:$1,0)-1,1000,1)=IF(F$7="","Yes",F$7))*(Data!$D$1:'Data'!$D$818&lt;=IF($H$2="Marked",1,"")))*ROW(Data!$C$1:$C$818),ROW(F46)-ROW(F$7)),1)),"")</f>
        <v>TruTV</v>
      </c>
      <c r="G46" s="38">
        <f ca="1">IF(H46="","",IF(INDEX(Data!$CA:$CA,MATCH(H46,Data!$A:$A,0),1)=0,"",INDEX(Data!$CA:$CA,MATCH(H46,Data!$A:$A,0),1)))</f>
        <v>1</v>
      </c>
      <c r="H46" s="38" t="str" cm="1">
        <f t="array" aca="1" ref="H46" ca="1">IFERROR(_xlfn.SINGLE(INDEX(Data!$A$1:$A$818,_xlfn.AGGREGATE(15,6,((OFFSET(Data!$A$1,0,MATCH(H$6,Data!$1:$1,0)-1,1000,1)=IF(H$7="","Yes",H$7))*(Data!$D$1:'Data'!$D$818&lt;=IF($H$2="Marked",1,"")))/((OFFSET(Data!$A$1,0,MATCH(H$6,Data!$1:$1,0)-1,1000,1)=IF(H$7="","Yes",H$7))*(Data!$D$1:'Data'!$D$818&lt;=IF($H$2="Marked",1,"")))*ROW(Data!$C$1:$C$818),ROW(H46)-ROW(H$7)),1)),"")</f>
        <v>NBC</v>
      </c>
      <c r="I46" s="38" t="str">
        <f ca="1">IF(J46="","",IF(INDEX(Data!$CA:$CA,MATCH(J46,Data!$A:$A,0),1)=0,"",INDEX(Data!$CA:$CA,MATCH(J46,Data!$A:$A,0),1)))</f>
        <v/>
      </c>
      <c r="J46" s="38" t="str" cm="1">
        <f t="array" aca="1" ref="J46" ca="1">IFERROR(_xlfn.SINGLE(INDEX(Data!$A$1:$A$818,_xlfn.AGGREGATE(15,6,((OFFSET(Data!$A$1,0,MATCH(J$6,Data!$1:$1,0)-1,1000,1)=IF(J$7="","Yes",J$7))*(Data!$D$1:'Data'!$D$818&lt;=IF($H$2="Marked",1,"")))/((OFFSET(Data!$A$1,0,MATCH(J$6,Data!$1:$1,0)-1,1000,1)=IF(J$7="","Yes",J$7))*(Data!$D$1:'Data'!$D$818&lt;=IF($H$2="Marked",1,"")))*ROW(Data!$C$1:$C$818),ROW(J46)-ROW(J$7)),1)),"")</f>
        <v>FX</v>
      </c>
      <c r="K46" s="38" t="str">
        <f ca="1">IF(L46="","",IF(INDEX(Data!$CA:$CA,MATCH(L46,Data!$A:$A,0),1)=0,"",INDEX(Data!$CA:$CA,MATCH(L46,Data!$A:$A,0),1)))</f>
        <v/>
      </c>
      <c r="L46" s="38" t="str" cm="1">
        <f t="array" aca="1" ref="L46" ca="1">IFERROR(_xlfn.SINGLE(INDEX(Data!$A$1:$A$818,_xlfn.AGGREGATE(15,6,((OFFSET(Data!$A$1,0,MATCH(L$6,Data!$1:$1,0)-1,1000,1)=IF(L$7="","Yes",L$7))*(Data!$D$1:'Data'!$D$818&lt;=IF($H$2="Marked",1,"")))/((OFFSET(Data!$A$1,0,MATCH(L$6,Data!$1:$1,0)-1,1000,1)=IF(L$7="","Yes",L$7))*(Data!$D$1:'Data'!$D$818&lt;=IF($H$2="Marked",1,"")))*ROW(Data!$C$1:$C$818),ROW(L46)-ROW(L$7)),1)),"")</f>
        <v>Bounce</v>
      </c>
      <c r="M46" s="38" t="str">
        <f ca="1">IF(N46="","",IF(INDEX(Data!$CA:$CA,MATCH(N46,Data!$A:$A,0),1)=0,"",INDEX(Data!$CA:$CA,MATCH(N46,Data!$A:$A,0),1)))</f>
        <v/>
      </c>
      <c r="N46" s="38" t="str" cm="1">
        <f t="array" aca="1" ref="N46" ca="1">IFERROR(_xlfn.SINGLE(INDEX(Data!$A$1:$A$818,_xlfn.AGGREGATE(15,6,((OFFSET(Data!$A$1,0,MATCH(N$6,Data!$1:$1,0)-1,1000,1)=IF(N$7="","Yes",N$7))*(Data!$D$1:'Data'!$D$818&lt;=IF($H$2="Marked",1,"")))/((OFFSET(Data!$A$1,0,MATCH(N$6,Data!$1:$1,0)-1,1000,1)=IF(N$7="","Yes",N$7))*(Data!$D$1:'Data'!$D$818&lt;=IF($H$2="Marked",1,"")))*ROW(Data!$C$1:$C$818),ROW(N46)-ROW(N$7)),1)),"")</f>
        <v>BET Her</v>
      </c>
      <c r="O46" s="38" t="str">
        <f ca="1">IF(P46="","",IF(INDEX(Data!$CA:$CA,MATCH(P46,Data!$A:$A,0),1)=0,"",INDEX(Data!$CA:$CA,MATCH(P46,Data!$A:$A,0),1)))</f>
        <v/>
      </c>
      <c r="P46" s="38" t="str" cm="1">
        <f t="array" aca="1" ref="P46" ca="1">IFERROR(_xlfn.SINGLE(INDEX(Data!$A$1:$A$818,_xlfn.AGGREGATE(15,6,((OFFSET(Data!$A$1,0,MATCH(P$6,Data!$1:$1,0)-1,1000,1)=IF(P$7="","Yes",P$7))*(Data!$D$1:'Data'!$D$818&lt;=IF($H$2="Marked",1,"")))/((OFFSET(Data!$A$1,0,MATCH(P$6,Data!$1:$1,0)-1,1000,1)=IF(P$7="","Yes",P$7))*(Data!$D$1:'Data'!$D$818&lt;=IF($H$2="Marked",1,"")))*ROW(Data!$C$1:$C$818),ROW(P46)-ROW(P$7)),1)),"")</f>
        <v>BET</v>
      </c>
      <c r="Q46" s="38" t="str">
        <f ca="1">IF(R46="","",IF(INDEX(Data!$CA:$CA,MATCH(R46,Data!$A:$A,0),1)=0,"",INDEX(Data!$CA:$CA,MATCH(R46,Data!$A:$A,0),1)))</f>
        <v/>
      </c>
      <c r="R46" s="38" t="str" cm="1">
        <f t="array" aca="1" ref="R46" ca="1">IFERROR(_xlfn.SINGLE(INDEX(Data!$A$1:$A$818,_xlfn.AGGREGATE(15,6,((OFFSET(Data!$A$1,0,MATCH(R$6,Data!$1:$1,0)-1,1000,1)=IF(R$7="","Yes",R$7))*(Data!$D$1:'Data'!$D$818&lt;=IF($H$2="Marked",1,"")))/((OFFSET(Data!$A$1,0,MATCH(R$6,Data!$1:$1,0)-1,1000,1)=IF(R$7="","Yes",R$7))*(Data!$D$1:'Data'!$D$818&lt;=IF($H$2="Marked",1,"")))*ROW(Data!$C$1:$C$818),ROW(R46)-ROW(R$7)),1)),"")</f>
        <v>Food Network</v>
      </c>
      <c r="S46" s="38" t="str">
        <f ca="1">IF(T46="","",IF(INDEX(Data!$CA:$CA,MATCH(T46,Data!$A:$A,0),1)=0,"",INDEX(Data!$CA:$CA,MATCH(T46,Data!$A:$A,0),1)))</f>
        <v/>
      </c>
      <c r="T46" s="38" t="str" cm="1">
        <f t="array" aca="1" ref="T46" ca="1">IFERROR(_xlfn.SINGLE(INDEX(Data!$A$1:$A$818,_xlfn.AGGREGATE(15,6,((OFFSET(Data!$A$1,0,MATCH(T$6,Data!$1:$1,0)-1,1000,1)=IF(T$7="","Yes",T$7))*(Data!$D$1:'Data'!$D$818&lt;=IF($H$2="Marked",1,"")))/((OFFSET(Data!$A$1,0,MATCH(T$6,Data!$1:$1,0)-1,1000,1)=IF(T$7="","Yes",T$7))*(Data!$D$1:'Data'!$D$818&lt;=IF($H$2="Marked",1,"")))*ROW(Data!$C$1:$C$818),ROW(T46)-ROW(T$7)),1)),"")</f>
        <v>Fox News</v>
      </c>
      <c r="U46" s="38">
        <f ca="1">IF(V46="","",IF(INDEX(Data!$CA:$CA,MATCH(V46,Data!$A:$A,0),1)=0,"",INDEX(Data!$CA:$CA,MATCH(V46,Data!$A:$A,0),1)))</f>
        <v>2</v>
      </c>
      <c r="V46" s="38" t="str" cm="1">
        <f t="array" aca="1" ref="V46" ca="1">IFERROR(_xlfn.SINGLE(INDEX(Data!$A$1:$A$818,_xlfn.AGGREGATE(15,6,((OFFSET(Data!$A$1,0,MATCH(V$6,Data!$1:$1,0)-1,1000,1)=IF(V$7="","Yes",V$7))*(Data!$D$1:'Data'!$D$818&lt;=IF($H$2="Marked",1,"")))/((OFFSET(Data!$A$1,0,MATCH(V$6,Data!$1:$1,0)-1,1000,1)=IF(V$7="","Yes",V$7))*(Data!$D$1:'Data'!$D$818&lt;=IF($H$2="Marked",1,"")))*ROW(Data!$C$1:$C$818),ROW(V46)-ROW(V$7)),1)),"")</f>
        <v>Disney Channel</v>
      </c>
      <c r="W46" s="38" t="str">
        <f ca="1">IF(X46="","",IF(INDEX(Data!$CA:$CA,MATCH(X46,Data!$A:$A,0),1)=0,"",INDEX(Data!$CA:$CA,MATCH(X46,Data!$A:$A,0),1)))</f>
        <v/>
      </c>
      <c r="X46" s="38" t="str" cm="1">
        <f t="array" aca="1" ref="X46" ca="1">IFERROR(_xlfn.SINGLE(INDEX(Data!$A$1:$A$818,_xlfn.AGGREGATE(15,6,((OFFSET(Data!$A$1,0,MATCH(X$6,Data!$1:$1,0)-1,1000,1)=IF(X$7="","Yes",X$7))*(Data!$D$1:'Data'!$D$818&lt;=IF($H$2="Marked",1,"")))/((OFFSET(Data!$A$1,0,MATCH(X$6,Data!$1:$1,0)-1,1000,1)=IF(X$7="","Yes",X$7))*(Data!$D$1:'Data'!$D$818&lt;=IF($H$2="Marked",1,"")))*ROW(Data!$C$1:$C$818),ROW(X46)-ROW(X$7)),1)),"")</f>
        <v>Newsmax</v>
      </c>
      <c r="Y46" s="38" t="str">
        <f ca="1">IF(Z46="","",IF(INDEX(Data!$CA:$CA,MATCH(Z46,Data!$A:$A,0),1)=0,"",INDEX(Data!$CA:$CA,MATCH(Z46,Data!$A:$A,0),1)))</f>
        <v/>
      </c>
      <c r="Z46" s="38" t="str" cm="1">
        <f t="array" aca="1" ref="Z46" ca="1">IFERROR(_xlfn.SINGLE(INDEX(Data!$A$1:$A$818,_xlfn.AGGREGATE(15,6,((OFFSET(Data!$A$1,0,MATCH(Z$6,Data!$1:$1,0)-1,1000,1)=IF(Z$7="","Yes",Z$7))*(Data!$D$1:'Data'!$D$818&lt;=IF($H$2="Marked",1,"")))/((OFFSET(Data!$A$1,0,MATCH(Z$6,Data!$1:$1,0)-1,1000,1)=IF(Z$7="","Yes",Z$7))*(Data!$D$1:'Data'!$D$818&lt;=IF($H$2="Marked",1,"")))*ROW(Data!$C$1:$C$818),ROW(Z46)-ROW(Z$7)),1)),"")</f>
        <v>Sportsman Channel</v>
      </c>
      <c r="AA46" s="38" t="str">
        <f ca="1">IF(AB46="","",IF(INDEX(Data!$CA:$CA,MATCH(AB46,Data!$A:$A,0),1)=0,"",INDEX(Data!$CA:$CA,MATCH(AB46,Data!$A:$A,0),1)))</f>
        <v/>
      </c>
      <c r="AB46" s="38" t="str" cm="1">
        <f t="array" aca="1" ref="AB46" ca="1">IFERROR(_xlfn.SINGLE(INDEX(Data!$A$1:$A$818,_xlfn.AGGREGATE(15,6,((OFFSET(Data!$A$1,0,MATCH(AB$6,Data!$1:$1,0)-1,1000,1)=IF(AB$7="","Yes",AB$7))*(Data!$D$1:'Data'!$D$818&lt;=IF($H$2="Marked",1,"")))/((OFFSET(Data!$A$1,0,MATCH(AB$6,Data!$1:$1,0)-1,1000,1)=IF(AB$7="","Yes",AB$7))*(Data!$D$1:'Data'!$D$818&lt;=IF($H$2="Marked",1,"")))*ROW(Data!$C$1:$C$818),ROW(AB46)-ROW(AB$7)),1)),"")</f>
        <v>Curiosity Stream</v>
      </c>
      <c r="AC46" s="38" t="str">
        <f ca="1">IF(AD46="","",IF(INDEX(Data!$CA:$CA,MATCH(AD46,Data!$A:$A,0),1)=0,"",INDEX(Data!$CA:$CA,MATCH(AD46,Data!$A:$A,0),1)))</f>
        <v/>
      </c>
      <c r="AD46" s="38" t="str" cm="1">
        <f t="array" aca="1" ref="AD46" ca="1">IFERROR(_xlfn.SINGLE(INDEX(Data!$A$1:$A$818,_xlfn.AGGREGATE(15,6,((OFFSET(Data!$A$1,0,MATCH(AD$6,Data!$1:$1,0)-1,1000,1)=IF(AD$7="","Yes",AD$7))*(Data!$D$1:'Data'!$D$818&lt;=IF($H$2="Marked",1,"")))/((OFFSET(Data!$A$1,0,MATCH(AD$6,Data!$1:$1,0)-1,1000,1)=IF(AD$7="","Yes",AD$7))*(Data!$D$1:'Data'!$D$818&lt;=IF($H$2="Marked",1,"")))*ROW(Data!$C$1:$C$818),ROW(AD46)-ROW(AD$7)),1)),"")</f>
        <v>Disney Junior</v>
      </c>
      <c r="AE46" s="38">
        <f ca="1">IF(AF46="","",IF(INDEX(Data!$CA:$CA,MATCH(AF46,Data!$A:$A,0),1)=0,"",INDEX(Data!$CA:$CA,MATCH(AF46,Data!$A:$A,0),1)))</f>
        <v>1</v>
      </c>
      <c r="AF46" s="38" t="str" cm="1">
        <f t="array" aca="1" ref="AF46" ca="1">IFERROR(_xlfn.SINGLE(INDEX(Data!$A$1:$A$818,_xlfn.AGGREGATE(15,6,((OFFSET(Data!$A$1,0,MATCH(AF$6,Data!$1:$1,0)-1,1000,1)=IF(AF$7="","Yes",AF$7))*(Data!$D$1:'Data'!$D$818&lt;=IF($H$2="Marked",1,"")))/((OFFSET(Data!$A$1,0,MATCH(AF$6,Data!$1:$1,0)-1,1000,1)=IF(AF$7="","Yes",AF$7))*(Data!$D$1:'Data'!$D$818&lt;=IF($H$2="Marked",1,"")))*ROW(Data!$C$1:$C$818),ROW(AF46)-ROW(AF$7)),1)),"")</f>
        <v>FOX</v>
      </c>
      <c r="AG46" s="38" t="str">
        <f ca="1">IF(AH46="","",IF(INDEX(Data!$CA:$CA,MATCH(AH46,Data!$A:$A,0),1)=0,"",INDEX(Data!$CA:$CA,MATCH(AH46,Data!$A:$A,0),1)))</f>
        <v/>
      </c>
      <c r="AH46" s="38" t="str" cm="1">
        <f t="array" aca="1" ref="AH46" ca="1">IFERROR(_xlfn.SINGLE(INDEX(Data!$A$1:$A$818,_xlfn.AGGREGATE(15,6,((OFFSET(Data!$A$1,0,MATCH(AH$6,Data!$1:$1,0)-1,1000,1)=IF(AH$7="","Yes",AH$7))*(Data!$D$1:'Data'!$D$818&lt;=IF($H$2="Marked",1,"")))/((OFFSET(Data!$A$1,0,MATCH(AH$6,Data!$1:$1,0)-1,1000,1)=IF(AH$7="","Yes",AH$7))*(Data!$D$1:'Data'!$D$818&lt;=IF($H$2="Marked",1,"")))*ROW(Data!$C$1:$C$818),ROW(AH46)-ROW(AH$7)),1)),"")</f>
        <v>Telenovelas</v>
      </c>
      <c r="AI46" s="38" t="str">
        <f ca="1">IF(AJ46="","",IF(INDEX(Data!$CA:$CA,MATCH(AJ46,Data!$A:$A,0),1)=0,"",INDEX(Data!$CA:$CA,MATCH(AJ46,Data!$A:$A,0),1)))</f>
        <v/>
      </c>
      <c r="AJ46" s="38" t="str" cm="1">
        <f t="array" aca="1" ref="AJ46" ca="1">IFERROR(_xlfn.SINGLE(INDEX(Data!$A$1:$A$818,_xlfn.AGGREGATE(15,6,((OFFSET(Data!$A$1,0,MATCH(AJ$6,Data!$1:$1,0)-1,1000,1)=IF(AJ$7="","Yes",AJ$7))*(Data!$D$1:'Data'!$D$818&lt;=IF($H$2="Marked",1,"")))/((OFFSET(Data!$A$1,0,MATCH(AJ$6,Data!$1:$1,0)-1,1000,1)=IF(AJ$7="","Yes",AJ$7))*(Data!$D$1:'Data'!$D$818&lt;=IF($H$2="Marked",1,"")))*ROW(Data!$C$1:$C$818),ROW(AJ46)-ROW(AJ$7)),1)),"")</f>
        <v>Ecuavisa Internacional</v>
      </c>
      <c r="AK46" s="38" t="str">
        <f ca="1">IF(AL46="","",IF(INDEX(Data!$CA:$CA,MATCH(AL46,Data!$A:$A,0),1)=0,"",INDEX(Data!$CA:$CA,MATCH(AL46,Data!$A:$A,0),1)))</f>
        <v/>
      </c>
      <c r="AL46" s="38" t="str" cm="1">
        <f t="array" aca="1" ref="AL46" ca="1">IFERROR(_xlfn.SINGLE(INDEX(Data!$A$1:$A$818,_xlfn.AGGREGATE(15,6,((OFFSET(Data!$A$1,0,MATCH(AL$6,Data!$1:$1,0)-1,1000,1)=IF(AL$7="","Yes",AL$7))*(Data!$D$1:'Data'!$D$818&lt;=IF($H$2="Marked",1,"")))/((OFFSET(Data!$A$1,0,MATCH(AL$6,Data!$1:$1,0)-1,1000,1)=IF(AL$7="","Yes",AL$7))*(Data!$D$1:'Data'!$D$818&lt;=IF($H$2="Marked",1,"")))*ROW(Data!$C$1:$C$818),ROW(AL46)-ROW(AL$7)),1)),"")</f>
        <v/>
      </c>
      <c r="AM46" s="38" t="str">
        <f ca="1">IF(AN46="","",IF(INDEX(Data!$CA:$CA,MATCH(AN46,Data!$A:$A,0),1)=0,"",INDEX(Data!$CA:$CA,MATCH(AN46,Data!$A:$A,0),1)))</f>
        <v/>
      </c>
      <c r="AN46" s="38" t="str" cm="1">
        <f t="array" aca="1" ref="AN46" ca="1">IFERROR(_xlfn.SINGLE(INDEX(Data!$A$1:$A$818,_xlfn.AGGREGATE(15,6,((OFFSET(Data!$A$1,0,MATCH(AN$6,Data!$1:$1,0)-1,1000,1)=IF(AN$7="","Yes",AN$7))*(Data!$D$1:'Data'!$D$818&lt;=IF($H$2="Marked",1,"")))/((OFFSET(Data!$A$1,0,MATCH(AN$6,Data!$1:$1,0)-1,1000,1)=IF(AN$7="","Yes",AN$7))*(Data!$D$1:'Data'!$D$818&lt;=IF($H$2="Marked",1,"")))*ROW(Data!$C$1:$C$818),ROW(AN46)-ROW(AN$7)),1)),"")</f>
        <v/>
      </c>
      <c r="AO46" s="38" t="str">
        <f ca="1">IF(AP46="","",IF(INDEX(Data!$CA:$CA,MATCH(AP46,Data!$A:$A,0),1)=0,"",INDEX(Data!$CA:$CA,MATCH(AP46,Data!$A:$A,0),1)))</f>
        <v/>
      </c>
      <c r="AP46" s="38" t="str" cm="1">
        <f t="array" aca="1" ref="AP46" ca="1">IFERROR(_xlfn.SINGLE(INDEX(Data!$A$1:$A$818,_xlfn.AGGREGATE(15,6,((OFFSET(Data!$A$1,0,MATCH(AP$6,Data!$1:$1,0)-1,1000,1)=IF(AP$7="","Yes",AP$7))*(Data!$D$1:'Data'!$D$818&lt;=IF($H$2="Marked",1,"")))/((OFFSET(Data!$A$1,0,MATCH(AP$6,Data!$1:$1,0)-1,1000,1)=IF(AP$7="","Yes",AP$7))*(Data!$D$1:'Data'!$D$818&lt;=IF($H$2="Marked",1,"")))*ROW(Data!$C$1:$C$818),ROW(AP46)-ROW(AP$7)),1)),"")</f>
        <v/>
      </c>
      <c r="AQ46" s="38" t="str">
        <f ca="1">IF(AR46="","",IF(INDEX(Data!$CA:$CA,MATCH(AR46,Data!$A:$A,0),1)=0,"",INDEX(Data!$CA:$CA,MATCH(AR46,Data!$A:$A,0),1)))</f>
        <v/>
      </c>
      <c r="AR46" s="38" t="str" cm="1">
        <f t="array" aca="1" ref="AR46" ca="1">IFERROR(_xlfn.SINGLE(INDEX(Data!$A$1:$A$818,_xlfn.AGGREGATE(15,6,((OFFSET(Data!$A$1,0,MATCH(AR$6,Data!$1:$1,0)-1,1000,1)=IF(AR$7="","Yes",AR$7))*(Data!$D$1:'Data'!$D$818&lt;=IF($H$2="Marked",1,"")))/((OFFSET(Data!$A$1,0,MATCH(AR$6,Data!$1:$1,0)-1,1000,1)=IF(AR$7="","Yes",AR$7))*(Data!$D$1:'Data'!$D$818&lt;=IF($H$2="Marked",1,"")))*ROW(Data!$C$1:$C$818),ROW(AR46)-ROW(AR$7)),1)),"")</f>
        <v/>
      </c>
      <c r="AS46" s="38">
        <f ca="1">IF(AT46="","",IF(INDEX(Data!$CA:$CA,MATCH(AT46,Data!$A:$A,0),1)=0,"",INDEX(Data!$CA:$CA,MATCH(AT46,Data!$A:$A,0),1)))</f>
        <v>3</v>
      </c>
      <c r="AT46" s="38" t="str" cm="1">
        <f t="array" aca="1" ref="AT46" ca="1">IFERROR(_xlfn.SINGLE(INDEX(Data!$A$1:$A$818,_xlfn.AGGREGATE(15,6,((OFFSET(Data!$A$1,0,MATCH(AT$6,Data!$1:$1,0)-1,1000,1)=IF(AT$7="","Yes",AT$7))*(Data!$D$1:'Data'!$D$818&lt;=IF($H$2="Marked",1,"")))/((OFFSET(Data!$A$1,0,MATCH(AT$6,Data!$1:$1,0)-1,1000,1)=IF(AT$7="","Yes",AT$7))*(Data!$D$1:'Data'!$D$818&lt;=IF($H$2="Marked",1,"")))*ROW(Data!$C$1:$C$818),ROW(AT46)-ROW(AT$7)),1)),"")</f>
        <v>MTV</v>
      </c>
    </row>
    <row r="47" spans="1:46" x14ac:dyDescent="0.35">
      <c r="A47" s="38" t="str">
        <f ca="1">IF(B47="","",IF(INDEX(Data!$CA:$CA,MATCH(B47,Data!$A:$A,0),1)=0,"",INDEX(Data!$CA:$CA,MATCH(B47,Data!$A:$A,0),1)))</f>
        <v/>
      </c>
      <c r="B47" s="38" t="str" cm="1">
        <f t="array" aca="1" ref="B47" ca="1">IFERROR(_xlfn.SINGLE(INDEX(Data!$A$1:$A$818,_xlfn.AGGREGATE(15,6,((OFFSET(Data!$A$1,0,MATCH(B$6,Data!$1:$1,0)-1,1000,1)=IF(B$7="","Yes",B$7))*(Data!$D$1:'Data'!$D$818&lt;=IF($H$2="Marked",1,"")))/((OFFSET(Data!$A$1,0,MATCH(B$6,Data!$1:$1,0)-1,1000,1)=IF(B$7="","Yes",B$7))*(Data!$D$1:'Data'!$D$818&lt;=IF($H$2="Marked",1,"")))*ROW(Data!$C$1:$C$818),ROW(B47)-ROW(B$7)),1)),"")</f>
        <v>History</v>
      </c>
      <c r="C47" s="38" t="str">
        <f ca="1">IF(D47="","",IF(INDEX(Data!$CA:$CA,MATCH(D47,Data!$A:$A,0),1)=0,"",INDEX(Data!$CA:$CA,MATCH(D47,Data!$A:$A,0),1)))</f>
        <v/>
      </c>
      <c r="D47" s="38" t="str" cm="1">
        <f t="array" aca="1" ref="D47" ca="1">IFERROR(_xlfn.SINGLE(INDEX(Data!$A$1:$A$818,_xlfn.AGGREGATE(15,6,((OFFSET(Data!$A$1,0,MATCH(D$6,Data!$1:$1,0)-1,1000,1)=IF(D$7="","Yes",D$7))*(Data!$D$1:'Data'!$D$818&lt;=IF($H$2="Marked",1,"")))/((OFFSET(Data!$A$1,0,MATCH(D$6,Data!$1:$1,0)-1,1000,1)=IF(D$7="","Yes",D$7))*(Data!$D$1:'Data'!$D$818&lt;=IF($H$2="Marked",1,"")))*ROW(Data!$C$1:$C$818),ROW(D47)-ROW(D$7)),1)),"")</f>
        <v/>
      </c>
      <c r="E47" s="38" t="str">
        <f ca="1">IF(F47="","",IF(INDEX(Data!$CA:$CA,MATCH(F47,Data!$A:$A,0),1)=0,"",INDEX(Data!$CA:$CA,MATCH(F47,Data!$A:$A,0),1)))</f>
        <v/>
      </c>
      <c r="F47" s="38" t="str" cm="1">
        <f t="array" aca="1" ref="F47" ca="1">IFERROR(_xlfn.SINGLE(INDEX(Data!$A$1:$A$818,_xlfn.AGGREGATE(15,6,((OFFSET(Data!$A$1,0,MATCH(F$6,Data!$1:$1,0)-1,1000,1)=IF(F$7="","Yes",F$7))*(Data!$D$1:'Data'!$D$818&lt;=IF($H$2="Marked",1,"")))/((OFFSET(Data!$A$1,0,MATCH(F$6,Data!$1:$1,0)-1,1000,1)=IF(F$7="","Yes",F$7))*(Data!$D$1:'Data'!$D$818&lt;=IF($H$2="Marked",1,"")))*ROW(Data!$C$1:$C$818),ROW(F47)-ROW(F$7)),1)),"")</f>
        <v>USA Network</v>
      </c>
      <c r="G47" s="38" t="str">
        <f ca="1">IF(H47="","",IF(INDEX(Data!$CA:$CA,MATCH(H47,Data!$A:$A,0),1)=0,"",INDEX(Data!$CA:$CA,MATCH(H47,Data!$A:$A,0),1)))</f>
        <v/>
      </c>
      <c r="H47" s="38" t="str" cm="1">
        <f t="array" aca="1" ref="H47" ca="1">IFERROR(_xlfn.SINGLE(INDEX(Data!$A$1:$A$818,_xlfn.AGGREGATE(15,6,((OFFSET(Data!$A$1,0,MATCH(H$6,Data!$1:$1,0)-1,1000,1)=IF(H$7="","Yes",H$7))*(Data!$D$1:'Data'!$D$818&lt;=IF($H$2="Marked",1,"")))/((OFFSET(Data!$A$1,0,MATCH(H$6,Data!$1:$1,0)-1,1000,1)=IF(H$7="","Yes",H$7))*(Data!$D$1:'Data'!$D$818&lt;=IF($H$2="Marked",1,"")))*ROW(Data!$C$1:$C$818),ROW(H47)-ROW(H$7)),1)),"")</f>
        <v>NFL Network</v>
      </c>
      <c r="I47" s="38" t="str">
        <f ca="1">IF(J47="","",IF(INDEX(Data!$CA:$CA,MATCH(J47,Data!$A:$A,0),1)=0,"",INDEX(Data!$CA:$CA,MATCH(J47,Data!$A:$A,0),1)))</f>
        <v/>
      </c>
      <c r="J47" s="38" t="str" cm="1">
        <f t="array" aca="1" ref="J47" ca="1">IFERROR(_xlfn.SINGLE(INDEX(Data!$A$1:$A$818,_xlfn.AGGREGATE(15,6,((OFFSET(Data!$A$1,0,MATCH(J$6,Data!$1:$1,0)-1,1000,1)=IF(J$7="","Yes",J$7))*(Data!$D$1:'Data'!$D$818&lt;=IF($H$2="Marked",1,"")))/((OFFSET(Data!$A$1,0,MATCH(J$6,Data!$1:$1,0)-1,1000,1)=IF(J$7="","Yes",J$7))*(Data!$D$1:'Data'!$D$818&lt;=IF($H$2="Marked",1,"")))*ROW(Data!$C$1:$C$818),ROW(J47)-ROW(J$7)),1)),"")</f>
        <v>FXX</v>
      </c>
      <c r="K47" s="38">
        <f ca="1">IF(L47="","",IF(INDEX(Data!$CA:$CA,MATCH(L47,Data!$A:$A,0),1)=0,"",INDEX(Data!$CA:$CA,MATCH(L47,Data!$A:$A,0),1)))</f>
        <v>1</v>
      </c>
      <c r="L47" s="38" t="str" cm="1">
        <f t="array" aca="1" ref="L47" ca="1">IFERROR(_xlfn.SINGLE(INDEX(Data!$A$1:$A$818,_xlfn.AGGREGATE(15,6,((OFFSET(Data!$A$1,0,MATCH(L$6,Data!$1:$1,0)-1,1000,1)=IF(L$7="","Yes",L$7))*(Data!$D$1:'Data'!$D$818&lt;=IF($H$2="Marked",1,"")))/((OFFSET(Data!$A$1,0,MATCH(L$6,Data!$1:$1,0)-1,1000,1)=IF(L$7="","Yes",L$7))*(Data!$D$1:'Data'!$D$818&lt;=IF($H$2="Marked",1,"")))*ROW(Data!$C$1:$C$818),ROW(L47)-ROW(L$7)),1)),"")</f>
        <v>Bravo</v>
      </c>
      <c r="M47" s="38" t="str">
        <f ca="1">IF(N47="","",IF(INDEX(Data!$CA:$CA,MATCH(N47,Data!$A:$A,0),1)=0,"",INDEX(Data!$CA:$CA,MATCH(N47,Data!$A:$A,0),1)))</f>
        <v/>
      </c>
      <c r="N47" s="38" t="str" cm="1">
        <f t="array" aca="1" ref="N47" ca="1">IFERROR(_xlfn.SINGLE(INDEX(Data!$A$1:$A$818,_xlfn.AGGREGATE(15,6,((OFFSET(Data!$A$1,0,MATCH(N$6,Data!$1:$1,0)-1,1000,1)=IF(N$7="","Yes",N$7))*(Data!$D$1:'Data'!$D$818&lt;=IF($H$2="Marked",1,"")))/((OFFSET(Data!$A$1,0,MATCH(N$6,Data!$1:$1,0)-1,1000,1)=IF(N$7="","Yes",N$7))*(Data!$D$1:'Data'!$D$818&lt;=IF($H$2="Marked",1,"")))*ROW(Data!$C$1:$C$818),ROW(N47)-ROW(N$7)),1)),"")</f>
        <v>Big Ten Network</v>
      </c>
      <c r="O47" s="38" t="str">
        <f ca="1">IF(P47="","",IF(INDEX(Data!$CA:$CA,MATCH(P47,Data!$A:$A,0),1)=0,"",INDEX(Data!$CA:$CA,MATCH(P47,Data!$A:$A,0),1)))</f>
        <v/>
      </c>
      <c r="P47" s="38" t="str" cm="1">
        <f t="array" aca="1" ref="P47" ca="1">IFERROR(_xlfn.SINGLE(INDEX(Data!$A$1:$A$818,_xlfn.AGGREGATE(15,6,((OFFSET(Data!$A$1,0,MATCH(P$6,Data!$1:$1,0)-1,1000,1)=IF(P$7="","Yes",P$7))*(Data!$D$1:'Data'!$D$818&lt;=IF($H$2="Marked",1,"")))/((OFFSET(Data!$A$1,0,MATCH(P$6,Data!$1:$1,0)-1,1000,1)=IF(P$7="","Yes",P$7))*(Data!$D$1:'Data'!$D$818&lt;=IF($H$2="Marked",1,"")))*ROW(Data!$C$1:$C$818),ROW(P47)-ROW(P$7)),1)),"")</f>
        <v>BET Her</v>
      </c>
      <c r="Q47" s="38">
        <f ca="1">IF(R47="","",IF(INDEX(Data!$CA:$CA,MATCH(R47,Data!$A:$A,0),1)=0,"",INDEX(Data!$CA:$CA,MATCH(R47,Data!$A:$A,0),1)))</f>
        <v>1</v>
      </c>
      <c r="R47" s="38" t="str" cm="1">
        <f t="array" aca="1" ref="R47" ca="1">IFERROR(_xlfn.SINGLE(INDEX(Data!$A$1:$A$818,_xlfn.AGGREGATE(15,6,((OFFSET(Data!$A$1,0,MATCH(R$6,Data!$1:$1,0)-1,1000,1)=IF(R$7="","Yes",R$7))*(Data!$D$1:'Data'!$D$818&lt;=IF($H$2="Marked",1,"")))/((OFFSET(Data!$A$1,0,MATCH(R$6,Data!$1:$1,0)-1,1000,1)=IF(R$7="","Yes",R$7))*(Data!$D$1:'Data'!$D$818&lt;=IF($H$2="Marked",1,"")))*ROW(Data!$C$1:$C$818),ROW(R47)-ROW(R$7)),1)),"")</f>
        <v>FOX</v>
      </c>
      <c r="S47" s="38" t="str">
        <f ca="1">IF(T47="","",IF(INDEX(Data!$CA:$CA,MATCH(T47,Data!$A:$A,0),1)=0,"",INDEX(Data!$CA:$CA,MATCH(T47,Data!$A:$A,0),1)))</f>
        <v/>
      </c>
      <c r="T47" s="38" t="str" cm="1">
        <f t="array" aca="1" ref="T47" ca="1">IFERROR(_xlfn.SINGLE(INDEX(Data!$A$1:$A$818,_xlfn.AGGREGATE(15,6,((OFFSET(Data!$A$1,0,MATCH(T$6,Data!$1:$1,0)-1,1000,1)=IF(T$7="","Yes",T$7))*(Data!$D$1:'Data'!$D$818&lt;=IF($H$2="Marked",1,"")))/((OFFSET(Data!$A$1,0,MATCH(T$6,Data!$1:$1,0)-1,1000,1)=IF(T$7="","Yes",T$7))*(Data!$D$1:'Data'!$D$818&lt;=IF($H$2="Marked",1,"")))*ROW(Data!$C$1:$C$818),ROW(T47)-ROW(T$7)),1)),"")</f>
        <v>Fox Sports 1</v>
      </c>
      <c r="U47" s="38" t="str">
        <f ca="1">IF(V47="","",IF(INDEX(Data!$CA:$CA,MATCH(V47,Data!$A:$A,0),1)=0,"",INDEX(Data!$CA:$CA,MATCH(V47,Data!$A:$A,0),1)))</f>
        <v/>
      </c>
      <c r="V47" s="38" t="str" cm="1">
        <f t="array" aca="1" ref="V47" ca="1">IFERROR(_xlfn.SINGLE(INDEX(Data!$A$1:$A$818,_xlfn.AGGREGATE(15,6,((OFFSET(Data!$A$1,0,MATCH(V$6,Data!$1:$1,0)-1,1000,1)=IF(V$7="","Yes",V$7))*(Data!$D$1:'Data'!$D$818&lt;=IF($H$2="Marked",1,"")))/((OFFSET(Data!$A$1,0,MATCH(V$6,Data!$1:$1,0)-1,1000,1)=IF(V$7="","Yes",V$7))*(Data!$D$1:'Data'!$D$818&lt;=IF($H$2="Marked",1,"")))*ROW(Data!$C$1:$C$818),ROW(V47)-ROW(V$7)),1)),"")</f>
        <v>Disney Junior</v>
      </c>
      <c r="W47" s="38" t="str">
        <f ca="1">IF(X47="","",IF(INDEX(Data!$CA:$CA,MATCH(X47,Data!$A:$A,0),1)=0,"",INDEX(Data!$CA:$CA,MATCH(X47,Data!$A:$A,0),1)))</f>
        <v/>
      </c>
      <c r="X47" s="38" t="str" cm="1">
        <f t="array" aca="1" ref="X47" ca="1">IFERROR(_xlfn.SINGLE(INDEX(Data!$A$1:$A$818,_xlfn.AGGREGATE(15,6,((OFFSET(Data!$A$1,0,MATCH(X$6,Data!$1:$1,0)-1,1000,1)=IF(X$7="","Yes",X$7))*(Data!$D$1:'Data'!$D$818&lt;=IF($H$2="Marked",1,"")))/((OFFSET(Data!$A$1,0,MATCH(X$6,Data!$1:$1,0)-1,1000,1)=IF(X$7="","Yes",X$7))*(Data!$D$1:'Data'!$D$818&lt;=IF($H$2="Marked",1,"")))*ROW(Data!$C$1:$C$818),ROW(X47)-ROW(X$7)),1)),"")</f>
        <v>Nosey</v>
      </c>
      <c r="Y47" s="38" t="str">
        <f ca="1">IF(Z47="","",IF(INDEX(Data!$CA:$CA,MATCH(Z47,Data!$A:$A,0),1)=0,"",INDEX(Data!$CA:$CA,MATCH(Z47,Data!$A:$A,0),1)))</f>
        <v/>
      </c>
      <c r="Z47" s="38" t="str" cm="1">
        <f t="array" aca="1" ref="Z47" ca="1">IFERROR(_xlfn.SINGLE(INDEX(Data!$A$1:$A$818,_xlfn.AGGREGATE(15,6,((OFFSET(Data!$A$1,0,MATCH(Z$6,Data!$1:$1,0)-1,1000,1)=IF(Z$7="","Yes",Z$7))*(Data!$D$1:'Data'!$D$818&lt;=IF($H$2="Marked",1,"")))/((OFFSET(Data!$A$1,0,MATCH(Z$6,Data!$1:$1,0)-1,1000,1)=IF(Z$7="","Yes",Z$7))*(Data!$D$1:'Data'!$D$818&lt;=IF($H$2="Marked",1,"")))*ROW(Data!$C$1:$C$818),ROW(Z47)-ROW(Z$7)),1)),"")</f>
        <v>Start TV</v>
      </c>
      <c r="AA47" s="38" t="str">
        <f ca="1">IF(AB47="","",IF(INDEX(Data!$CA:$CA,MATCH(AB47,Data!$A:$A,0),1)=0,"",INDEX(Data!$CA:$CA,MATCH(AB47,Data!$A:$A,0),1)))</f>
        <v/>
      </c>
      <c r="AB47" s="38" t="str" cm="1">
        <f t="array" aca="1" ref="AB47" ca="1">IFERROR(_xlfn.SINGLE(INDEX(Data!$A$1:$A$818,_xlfn.AGGREGATE(15,6,((OFFSET(Data!$A$1,0,MATCH(AB$6,Data!$1:$1,0)-1,1000,1)=IF(AB$7="","Yes",AB$7))*(Data!$D$1:'Data'!$D$818&lt;=IF($H$2="Marked",1,"")))/((OFFSET(Data!$A$1,0,MATCH(AB$6,Data!$1:$1,0)-1,1000,1)=IF(AB$7="","Yes",AB$7))*(Data!$D$1:'Data'!$D$818&lt;=IF($H$2="Marked",1,"")))*ROW(Data!$C$1:$C$818),ROW(AB47)-ROW(AB$7)),1)),"")</f>
        <v>De Pelicula Clásico</v>
      </c>
      <c r="AC47" s="38" t="str">
        <f ca="1">IF(AD47="","",IF(INDEX(Data!$CA:$CA,MATCH(AD47,Data!$A:$A,0),1)=0,"",INDEX(Data!$CA:$CA,MATCH(AD47,Data!$A:$A,0),1)))</f>
        <v/>
      </c>
      <c r="AD47" s="38" t="str" cm="1">
        <f t="array" aca="1" ref="AD47" ca="1">IFERROR(_xlfn.SINGLE(INDEX(Data!$A$1:$A$818,_xlfn.AGGREGATE(15,6,((OFFSET(Data!$A$1,0,MATCH(AD$6,Data!$1:$1,0)-1,1000,1)=IF(AD$7="","Yes",AD$7))*(Data!$D$1:'Data'!$D$818&lt;=IF($H$2="Marked",1,"")))/((OFFSET(Data!$A$1,0,MATCH(AD$6,Data!$1:$1,0)-1,1000,1)=IF(AD$7="","Yes",AD$7))*(Data!$D$1:'Data'!$D$818&lt;=IF($H$2="Marked",1,"")))*ROW(Data!$C$1:$C$818),ROW(AD47)-ROW(AD$7)),1)),"")</f>
        <v>Disney XD</v>
      </c>
      <c r="AE47" s="38" t="str">
        <f ca="1">IF(AF47="","",IF(INDEX(Data!$CA:$CA,MATCH(AF47,Data!$A:$A,0),1)=0,"",INDEX(Data!$CA:$CA,MATCH(AF47,Data!$A:$A,0),1)))</f>
        <v/>
      </c>
      <c r="AF47" s="38" t="str" cm="1">
        <f t="array" aca="1" ref="AF47" ca="1">IFERROR(_xlfn.SINGLE(INDEX(Data!$A$1:$A$818,_xlfn.AGGREGATE(15,6,((OFFSET(Data!$A$1,0,MATCH(AF$6,Data!$1:$1,0)-1,1000,1)=IF(AF$7="","Yes",AF$7))*(Data!$D$1:'Data'!$D$818&lt;=IF($H$2="Marked",1,"")))/((OFFSET(Data!$A$1,0,MATCH(AF$6,Data!$1:$1,0)-1,1000,1)=IF(AF$7="","Yes",AF$7))*(Data!$D$1:'Data'!$D$818&lt;=IF($H$2="Marked",1,"")))*ROW(Data!$C$1:$C$818),ROW(AF47)-ROW(AF$7)),1)),"")</f>
        <v>Fox Business</v>
      </c>
      <c r="AG47" s="38" t="str">
        <f ca="1">IF(AH47="","",IF(INDEX(Data!$CA:$CA,MATCH(AH47,Data!$A:$A,0),1)=0,"",INDEX(Data!$CA:$CA,MATCH(AH47,Data!$A:$A,0),1)))</f>
        <v/>
      </c>
      <c r="AH47" s="38" t="str" cm="1">
        <f t="array" aca="1" ref="AH47" ca="1">IFERROR(_xlfn.SINGLE(INDEX(Data!$A$1:$A$818,_xlfn.AGGREGATE(15,6,((OFFSET(Data!$A$1,0,MATCH(AH$6,Data!$1:$1,0)-1,1000,1)=IF(AH$7="","Yes",AH$7))*(Data!$D$1:'Data'!$D$818&lt;=IF($H$2="Marked",1,"")))/((OFFSET(Data!$A$1,0,MATCH(AH$6,Data!$1:$1,0)-1,1000,1)=IF(AH$7="","Yes",AH$7))*(Data!$D$1:'Data'!$D$818&lt;=IF($H$2="Marked",1,"")))*ROW(Data!$C$1:$C$818),ROW(AH47)-ROW(AH$7)),1)),"")</f>
        <v>TUDN</v>
      </c>
      <c r="AI47" s="38" t="str">
        <f ca="1">IF(AJ47="","",IF(INDEX(Data!$CA:$CA,MATCH(AJ47,Data!$A:$A,0),1)=0,"",INDEX(Data!$CA:$CA,MATCH(AJ47,Data!$A:$A,0),1)))</f>
        <v/>
      </c>
      <c r="AJ47" s="38" t="str" cm="1">
        <f t="array" aca="1" ref="AJ47" ca="1">IFERROR(_xlfn.SINGLE(INDEX(Data!$A$1:$A$818,_xlfn.AGGREGATE(15,6,((OFFSET(Data!$A$1,0,MATCH(AJ$6,Data!$1:$1,0)-1,1000,1)=IF(AJ$7="","Yes",AJ$7))*(Data!$D$1:'Data'!$D$818&lt;=IF($H$2="Marked",1,"")))/((OFFSET(Data!$A$1,0,MATCH(AJ$6,Data!$1:$1,0)-1,1000,1)=IF(AJ$7="","Yes",AJ$7))*(Data!$D$1:'Data'!$D$818&lt;=IF($H$2="Marked",1,"")))*ROW(Data!$C$1:$C$818),ROW(AJ47)-ROW(AJ$7)),1)),"")</f>
        <v>Enlace</v>
      </c>
      <c r="AK47" s="38" t="str">
        <f ca="1">IF(AL47="","",IF(INDEX(Data!$CA:$CA,MATCH(AL47,Data!$A:$A,0),1)=0,"",INDEX(Data!$CA:$CA,MATCH(AL47,Data!$A:$A,0),1)))</f>
        <v/>
      </c>
      <c r="AL47" s="38" t="str" cm="1">
        <f t="array" aca="1" ref="AL47" ca="1">IFERROR(_xlfn.SINGLE(INDEX(Data!$A$1:$A$818,_xlfn.AGGREGATE(15,6,((OFFSET(Data!$A$1,0,MATCH(AL$6,Data!$1:$1,0)-1,1000,1)=IF(AL$7="","Yes",AL$7))*(Data!$D$1:'Data'!$D$818&lt;=IF($H$2="Marked",1,"")))/((OFFSET(Data!$A$1,0,MATCH(AL$6,Data!$1:$1,0)-1,1000,1)=IF(AL$7="","Yes",AL$7))*(Data!$D$1:'Data'!$D$818&lt;=IF($H$2="Marked",1,"")))*ROW(Data!$C$1:$C$818),ROW(AL47)-ROW(AL$7)),1)),"")</f>
        <v/>
      </c>
      <c r="AM47" s="38" t="str">
        <f ca="1">IF(AN47="","",IF(INDEX(Data!$CA:$CA,MATCH(AN47,Data!$A:$A,0),1)=0,"",INDEX(Data!$CA:$CA,MATCH(AN47,Data!$A:$A,0),1)))</f>
        <v/>
      </c>
      <c r="AN47" s="38" t="str" cm="1">
        <f t="array" aca="1" ref="AN47" ca="1">IFERROR(_xlfn.SINGLE(INDEX(Data!$A$1:$A$818,_xlfn.AGGREGATE(15,6,((OFFSET(Data!$A$1,0,MATCH(AN$6,Data!$1:$1,0)-1,1000,1)=IF(AN$7="","Yes",AN$7))*(Data!$D$1:'Data'!$D$818&lt;=IF($H$2="Marked",1,"")))/((OFFSET(Data!$A$1,0,MATCH(AN$6,Data!$1:$1,0)-1,1000,1)=IF(AN$7="","Yes",AN$7))*(Data!$D$1:'Data'!$D$818&lt;=IF($H$2="Marked",1,"")))*ROW(Data!$C$1:$C$818),ROW(AN47)-ROW(AN$7)),1)),"")</f>
        <v/>
      </c>
      <c r="AO47" s="38" t="str">
        <f ca="1">IF(AP47="","",IF(INDEX(Data!$CA:$CA,MATCH(AP47,Data!$A:$A,0),1)=0,"",INDEX(Data!$CA:$CA,MATCH(AP47,Data!$A:$A,0),1)))</f>
        <v/>
      </c>
      <c r="AP47" s="38" t="str" cm="1">
        <f t="array" aca="1" ref="AP47" ca="1">IFERROR(_xlfn.SINGLE(INDEX(Data!$A$1:$A$818,_xlfn.AGGREGATE(15,6,((OFFSET(Data!$A$1,0,MATCH(AP$6,Data!$1:$1,0)-1,1000,1)=IF(AP$7="","Yes",AP$7))*(Data!$D$1:'Data'!$D$818&lt;=IF($H$2="Marked",1,"")))/((OFFSET(Data!$A$1,0,MATCH(AP$6,Data!$1:$1,0)-1,1000,1)=IF(AP$7="","Yes",AP$7))*(Data!$D$1:'Data'!$D$818&lt;=IF($H$2="Marked",1,"")))*ROW(Data!$C$1:$C$818),ROW(AP47)-ROW(AP$7)),1)),"")</f>
        <v/>
      </c>
      <c r="AQ47" s="38" t="str">
        <f ca="1">IF(AR47="","",IF(INDEX(Data!$CA:$CA,MATCH(AR47,Data!$A:$A,0),1)=0,"",INDEX(Data!$CA:$CA,MATCH(AR47,Data!$A:$A,0),1)))</f>
        <v/>
      </c>
      <c r="AR47" s="38" t="str" cm="1">
        <f t="array" aca="1" ref="AR47" ca="1">IFERROR(_xlfn.SINGLE(INDEX(Data!$A$1:$A$818,_xlfn.AGGREGATE(15,6,((OFFSET(Data!$A$1,0,MATCH(AR$6,Data!$1:$1,0)-1,1000,1)=IF(AR$7="","Yes",AR$7))*(Data!$D$1:'Data'!$D$818&lt;=IF($H$2="Marked",1,"")))/((OFFSET(Data!$A$1,0,MATCH(AR$6,Data!$1:$1,0)-1,1000,1)=IF(AR$7="","Yes",AR$7))*(Data!$D$1:'Data'!$D$818&lt;=IF($H$2="Marked",1,"")))*ROW(Data!$C$1:$C$818),ROW(AR47)-ROW(AR$7)),1)),"")</f>
        <v/>
      </c>
      <c r="AS47" s="38" t="str">
        <f ca="1">IF(AT47="","",IF(INDEX(Data!$CA:$CA,MATCH(AT47,Data!$A:$A,0),1)=0,"",INDEX(Data!$CA:$CA,MATCH(AT47,Data!$A:$A,0),1)))</f>
        <v/>
      </c>
      <c r="AT47" s="38" t="str" cm="1">
        <f t="array" aca="1" ref="AT47" ca="1">IFERROR(_xlfn.SINGLE(INDEX(Data!$A$1:$A$818,_xlfn.AGGREGATE(15,6,((OFFSET(Data!$A$1,0,MATCH(AT$6,Data!$1:$1,0)-1,1000,1)=IF(AT$7="","Yes",AT$7))*(Data!$D$1:'Data'!$D$818&lt;=IF($H$2="Marked",1,"")))/((OFFSET(Data!$A$1,0,MATCH(AT$6,Data!$1:$1,0)-1,1000,1)=IF(AT$7="","Yes",AT$7))*(Data!$D$1:'Data'!$D$818&lt;=IF($H$2="Marked",1,"")))*ROW(Data!$C$1:$C$818),ROW(AT47)-ROW(AT$7)),1)),"")</f>
        <v>MTV Classic</v>
      </c>
    </row>
    <row r="48" spans="1:46" x14ac:dyDescent="0.35">
      <c r="A48" s="38" t="str">
        <f ca="1">IF(B48="","",IF(INDEX(Data!$CA:$CA,MATCH(B48,Data!$A:$A,0),1)=0,"",INDEX(Data!$CA:$CA,MATCH(B48,Data!$A:$A,0),1)))</f>
        <v/>
      </c>
      <c r="B48" s="38" t="str" cm="1">
        <f t="array" aca="1" ref="B48" ca="1">IFERROR(_xlfn.SINGLE(INDEX(Data!$A$1:$A$818,_xlfn.AGGREGATE(15,6,((OFFSET(Data!$A$1,0,MATCH(B$6,Data!$1:$1,0)-1,1000,1)=IF(B$7="","Yes",B$7))*(Data!$D$1:'Data'!$D$818&lt;=IF($H$2="Marked",1,"")))/((OFFSET(Data!$A$1,0,MATCH(B$6,Data!$1:$1,0)-1,1000,1)=IF(B$7="","Yes",B$7))*(Data!$D$1:'Data'!$D$818&lt;=IF($H$2="Marked",1,"")))*ROW(Data!$C$1:$C$818),ROW(B48)-ROW(B$7)),1)),"")</f>
        <v>IFC</v>
      </c>
      <c r="C48" s="38" t="str">
        <f ca="1">IF(D48="","",IF(INDEX(Data!$CA:$CA,MATCH(D48,Data!$A:$A,0),1)=0,"",INDEX(Data!$CA:$CA,MATCH(D48,Data!$A:$A,0),1)))</f>
        <v/>
      </c>
      <c r="D48" s="38" t="str" cm="1">
        <f t="array" aca="1" ref="D48" ca="1">IFERROR(_xlfn.SINGLE(INDEX(Data!$A$1:$A$818,_xlfn.AGGREGATE(15,6,((OFFSET(Data!$A$1,0,MATCH(D$6,Data!$1:$1,0)-1,1000,1)=IF(D$7="","Yes",D$7))*(Data!$D$1:'Data'!$D$818&lt;=IF($H$2="Marked",1,"")))/((OFFSET(Data!$A$1,0,MATCH(D$6,Data!$1:$1,0)-1,1000,1)=IF(D$7="","Yes",D$7))*(Data!$D$1:'Data'!$D$818&lt;=IF($H$2="Marked",1,"")))*ROW(Data!$C$1:$C$818),ROW(D48)-ROW(D$7)),1)),"")</f>
        <v/>
      </c>
      <c r="E48" s="38" t="str">
        <f ca="1">IF(F48="","",IF(INDEX(Data!$CA:$CA,MATCH(F48,Data!$A:$A,0),1)=0,"",INDEX(Data!$CA:$CA,MATCH(F48,Data!$A:$A,0),1)))</f>
        <v/>
      </c>
      <c r="F48" s="38" t="str" cm="1">
        <f t="array" aca="1" ref="F48" ca="1">IFERROR(_xlfn.SINGLE(INDEX(Data!$A$1:$A$818,_xlfn.AGGREGATE(15,6,((OFFSET(Data!$A$1,0,MATCH(F$6,Data!$1:$1,0)-1,1000,1)=IF(F$7="","Yes",F$7))*(Data!$D$1:'Data'!$D$818&lt;=IF($H$2="Marked",1,"")))/((OFFSET(Data!$A$1,0,MATCH(F$6,Data!$1:$1,0)-1,1000,1)=IF(F$7="","Yes",F$7))*(Data!$D$1:'Data'!$D$818&lt;=IF($H$2="Marked",1,"")))*ROW(Data!$C$1:$C$818),ROW(F48)-ROW(F$7)),1)),"")</f>
        <v>Vice</v>
      </c>
      <c r="G48" s="38" t="str">
        <f ca="1">IF(H48="","",IF(INDEX(Data!$CA:$CA,MATCH(H48,Data!$A:$A,0),1)=0,"",INDEX(Data!$CA:$CA,MATCH(H48,Data!$A:$A,0),1)))</f>
        <v/>
      </c>
      <c r="H48" s="38" t="str" cm="1">
        <f t="array" aca="1" ref="H48" ca="1">IFERROR(_xlfn.SINGLE(INDEX(Data!$A$1:$A$818,_xlfn.AGGREGATE(15,6,((OFFSET(Data!$A$1,0,MATCH(H$6,Data!$1:$1,0)-1,1000,1)=IF(H$7="","Yes",H$7))*(Data!$D$1:'Data'!$D$818&lt;=IF($H$2="Marked",1,"")))/((OFFSET(Data!$A$1,0,MATCH(H$6,Data!$1:$1,0)-1,1000,1)=IF(H$7="","Yes",H$7))*(Data!$D$1:'Data'!$D$818&lt;=IF($H$2="Marked",1,"")))*ROW(Data!$C$1:$C$818),ROW(H48)-ROW(H$7)),1)),"")</f>
        <v>Nick Jr.</v>
      </c>
      <c r="I48" s="38" t="str">
        <f ca="1">IF(J48="","",IF(INDEX(Data!$CA:$CA,MATCH(J48,Data!$A:$A,0),1)=0,"",INDEX(Data!$CA:$CA,MATCH(J48,Data!$A:$A,0),1)))</f>
        <v/>
      </c>
      <c r="J48" s="38" t="str" cm="1">
        <f t="array" aca="1" ref="J48" ca="1">IFERROR(_xlfn.SINGLE(INDEX(Data!$A$1:$A$818,_xlfn.AGGREGATE(15,6,((OFFSET(Data!$A$1,0,MATCH(J$6,Data!$1:$1,0)-1,1000,1)=IF(J$7="","Yes",J$7))*(Data!$D$1:'Data'!$D$818&lt;=IF($H$2="Marked",1,"")))/((OFFSET(Data!$A$1,0,MATCH(J$6,Data!$1:$1,0)-1,1000,1)=IF(J$7="","Yes",J$7))*(Data!$D$1:'Data'!$D$818&lt;=IF($H$2="Marked",1,"")))*ROW(Data!$C$1:$C$818),ROW(J48)-ROW(J$7)),1)),"")</f>
        <v>Galavision</v>
      </c>
      <c r="K48" s="38">
        <f ca="1">IF(L48="","",IF(INDEX(Data!$CA:$CA,MATCH(L48,Data!$A:$A,0),1)=0,"",INDEX(Data!$CA:$CA,MATCH(L48,Data!$A:$A,0),1)))</f>
        <v>3</v>
      </c>
      <c r="L48" s="38" t="str" cm="1">
        <f t="array" aca="1" ref="L48" ca="1">IFERROR(_xlfn.SINGLE(INDEX(Data!$A$1:$A$818,_xlfn.AGGREGATE(15,6,((OFFSET(Data!$A$1,0,MATCH(L$6,Data!$1:$1,0)-1,1000,1)=IF(L$7="","Yes",L$7))*(Data!$D$1:'Data'!$D$818&lt;=IF($H$2="Marked",1,"")))/((OFFSET(Data!$A$1,0,MATCH(L$6,Data!$1:$1,0)-1,1000,1)=IF(L$7="","Yes",L$7))*(Data!$D$1:'Data'!$D$818&lt;=IF($H$2="Marked",1,"")))*ROW(Data!$C$1:$C$818),ROW(L48)-ROW(L$7)),1)),"")</f>
        <v>Cartoon Network</v>
      </c>
      <c r="M48" s="38" t="str">
        <f ca="1">IF(N48="","",IF(INDEX(Data!$CA:$CA,MATCH(N48,Data!$A:$A,0),1)=0,"",INDEX(Data!$CA:$CA,MATCH(N48,Data!$A:$A,0),1)))</f>
        <v/>
      </c>
      <c r="N48" s="38" t="str" cm="1">
        <f t="array" aca="1" ref="N48" ca="1">IFERROR(_xlfn.SINGLE(INDEX(Data!$A$1:$A$818,_xlfn.AGGREGATE(15,6,((OFFSET(Data!$A$1,0,MATCH(N$6,Data!$1:$1,0)-1,1000,1)=IF(N$7="","Yes",N$7))*(Data!$D$1:'Data'!$D$818&lt;=IF($H$2="Marked",1,"")))/((OFFSET(Data!$A$1,0,MATCH(N$6,Data!$1:$1,0)-1,1000,1)=IF(N$7="","Yes",N$7))*(Data!$D$1:'Data'!$D$818&lt;=IF($H$2="Marked",1,"")))*ROW(Data!$C$1:$C$818),ROW(N48)-ROW(N$7)),1)),"")</f>
        <v>Bloomberg TV</v>
      </c>
      <c r="O48" s="38" t="str">
        <f ca="1">IF(P48="","",IF(INDEX(Data!$CA:$CA,MATCH(P48,Data!$A:$A,0),1)=0,"",INDEX(Data!$CA:$CA,MATCH(P48,Data!$A:$A,0),1)))</f>
        <v/>
      </c>
      <c r="P48" s="38" t="str" cm="1">
        <f t="array" aca="1" ref="P48" ca="1">IFERROR(_xlfn.SINGLE(INDEX(Data!$A$1:$A$818,_xlfn.AGGREGATE(15,6,((OFFSET(Data!$A$1,0,MATCH(P$6,Data!$1:$1,0)-1,1000,1)=IF(P$7="","Yes",P$7))*(Data!$D$1:'Data'!$D$818&lt;=IF($H$2="Marked",1,"")))/((OFFSET(Data!$A$1,0,MATCH(P$6,Data!$1:$1,0)-1,1000,1)=IF(P$7="","Yes",P$7))*(Data!$D$1:'Data'!$D$818&lt;=IF($H$2="Marked",1,"")))*ROW(Data!$C$1:$C$818),ROW(P48)-ROW(P$7)),1)),"")</f>
        <v>Big Ten Network</v>
      </c>
      <c r="Q48" s="38" t="str">
        <f ca="1">IF(R48="","",IF(INDEX(Data!$CA:$CA,MATCH(R48,Data!$A:$A,0),1)=0,"",INDEX(Data!$CA:$CA,MATCH(R48,Data!$A:$A,0),1)))</f>
        <v/>
      </c>
      <c r="R48" s="38" t="str" cm="1">
        <f t="array" aca="1" ref="R48" ca="1">IFERROR(_xlfn.SINGLE(INDEX(Data!$A$1:$A$818,_xlfn.AGGREGATE(15,6,((OFFSET(Data!$A$1,0,MATCH(R$6,Data!$1:$1,0)-1,1000,1)=IF(R$7="","Yes",R$7))*(Data!$D$1:'Data'!$D$818&lt;=IF($H$2="Marked",1,"")))/((OFFSET(Data!$A$1,0,MATCH(R$6,Data!$1:$1,0)-1,1000,1)=IF(R$7="","Yes",R$7))*(Data!$D$1:'Data'!$D$818&lt;=IF($H$2="Marked",1,"")))*ROW(Data!$C$1:$C$818),ROW(R48)-ROW(R$7)),1)),"")</f>
        <v>Fox Business</v>
      </c>
      <c r="S48" s="38" t="str">
        <f ca="1">IF(T48="","",IF(INDEX(Data!$CA:$CA,MATCH(T48,Data!$A:$A,0),1)=0,"",INDEX(Data!$CA:$CA,MATCH(T48,Data!$A:$A,0),1)))</f>
        <v/>
      </c>
      <c r="T48" s="38" t="str" cm="1">
        <f t="array" aca="1" ref="T48" ca="1">IFERROR(_xlfn.SINGLE(INDEX(Data!$A$1:$A$818,_xlfn.AGGREGATE(15,6,((OFFSET(Data!$A$1,0,MATCH(T$6,Data!$1:$1,0)-1,1000,1)=IF(T$7="","Yes",T$7))*(Data!$D$1:'Data'!$D$818&lt;=IF($H$2="Marked",1,"")))/((OFFSET(Data!$A$1,0,MATCH(T$6,Data!$1:$1,0)-1,1000,1)=IF(T$7="","Yes",T$7))*(Data!$D$1:'Data'!$D$818&lt;=IF($H$2="Marked",1,"")))*ROW(Data!$C$1:$C$818),ROW(T48)-ROW(T$7)),1)),"")</f>
        <v>Fox Sports 2</v>
      </c>
      <c r="U48" s="38" t="str">
        <f ca="1">IF(V48="","",IF(INDEX(Data!$CA:$CA,MATCH(V48,Data!$A:$A,0),1)=0,"",INDEX(Data!$CA:$CA,MATCH(V48,Data!$A:$A,0),1)))</f>
        <v/>
      </c>
      <c r="V48" s="38" t="str" cm="1">
        <f t="array" aca="1" ref="V48" ca="1">IFERROR(_xlfn.SINGLE(INDEX(Data!$A$1:$A$818,_xlfn.AGGREGATE(15,6,((OFFSET(Data!$A$1,0,MATCH(V$6,Data!$1:$1,0)-1,1000,1)=IF(V$7="","Yes",V$7))*(Data!$D$1:'Data'!$D$818&lt;=IF($H$2="Marked",1,"")))/((OFFSET(Data!$A$1,0,MATCH(V$6,Data!$1:$1,0)-1,1000,1)=IF(V$7="","Yes",V$7))*(Data!$D$1:'Data'!$D$818&lt;=IF($H$2="Marked",1,"")))*ROW(Data!$C$1:$C$818),ROW(V48)-ROW(V$7)),1)),"")</f>
        <v>Disney XD</v>
      </c>
      <c r="W48" s="38" t="str">
        <f ca="1">IF(X48="","",IF(INDEX(Data!$CA:$CA,MATCH(X48,Data!$A:$A,0),1)=0,"",INDEX(Data!$CA:$CA,MATCH(X48,Data!$A:$A,0),1)))</f>
        <v/>
      </c>
      <c r="X48" s="38" t="str" cm="1">
        <f t="array" aca="1" ref="X48" ca="1">IFERROR(_xlfn.SINGLE(INDEX(Data!$A$1:$A$818,_xlfn.AGGREGATE(15,6,((OFFSET(Data!$A$1,0,MATCH(X$6,Data!$1:$1,0)-1,1000,1)=IF(X$7="","Yes",X$7))*(Data!$D$1:'Data'!$D$818&lt;=IF($H$2="Marked",1,"")))/((OFFSET(Data!$A$1,0,MATCH(X$6,Data!$1:$1,0)-1,1000,1)=IF(X$7="","Yes",X$7))*(Data!$D$1:'Data'!$D$818&lt;=IF($H$2="Marked",1,"")))*ROW(Data!$C$1:$C$818),ROW(X48)-ROW(X$7)),1)),"")</f>
        <v>OAN Plus</v>
      </c>
      <c r="Y48" s="38" t="str">
        <f ca="1">IF(Z48="","",IF(INDEX(Data!$CA:$CA,MATCH(Z48,Data!$A:$A,0),1)=0,"",INDEX(Data!$CA:$CA,MATCH(Z48,Data!$A:$A,0),1)))</f>
        <v/>
      </c>
      <c r="Z48" s="38" t="str" cm="1">
        <f t="array" aca="1" ref="Z48" ca="1">IFERROR(_xlfn.SINGLE(INDEX(Data!$A$1:$A$818,_xlfn.AGGREGATE(15,6,((OFFSET(Data!$A$1,0,MATCH(Z$6,Data!$1:$1,0)-1,1000,1)=IF(Z$7="","Yes",Z$7))*(Data!$D$1:'Data'!$D$818&lt;=IF($H$2="Marked",1,"")))/((OFFSET(Data!$A$1,0,MATCH(Z$6,Data!$1:$1,0)-1,1000,1)=IF(Z$7="","Yes",Z$7))*(Data!$D$1:'Data'!$D$818&lt;=IF($H$2="Marked",1,"")))*ROW(Data!$C$1:$C$818),ROW(Z48)-ROW(Z$7)),1)),"")</f>
        <v>StoryTV</v>
      </c>
      <c r="AA48" s="38" t="str">
        <f ca="1">IF(AB48="","",IF(INDEX(Data!$CA:$CA,MATCH(AB48,Data!$A:$A,0),1)=0,"",INDEX(Data!$CA:$CA,MATCH(AB48,Data!$A:$A,0),1)))</f>
        <v/>
      </c>
      <c r="AB48" s="38" t="str" cm="1">
        <f t="array" aca="1" ref="AB48" ca="1">IFERROR(_xlfn.SINGLE(INDEX(Data!$A$1:$A$818,_xlfn.AGGREGATE(15,6,((OFFSET(Data!$A$1,0,MATCH(AB$6,Data!$1:$1,0)-1,1000,1)=IF(AB$7="","Yes",AB$7))*(Data!$D$1:'Data'!$D$818&lt;=IF($H$2="Marked",1,"")))/((OFFSET(Data!$A$1,0,MATCH(AB$6,Data!$1:$1,0)-1,1000,1)=IF(AB$7="","Yes",AB$7))*(Data!$D$1:'Data'!$D$818&lt;=IF($H$2="Marked",1,"")))*ROW(Data!$C$1:$C$818),ROW(AB48)-ROW(AB$7)),1)),"")</f>
        <v>De Pelicula Plus</v>
      </c>
      <c r="AC48" s="38" t="str">
        <f ca="1">IF(AD48="","",IF(INDEX(Data!$CA:$CA,MATCH(AD48,Data!$A:$A,0),1)=0,"",INDEX(Data!$CA:$CA,MATCH(AD48,Data!$A:$A,0),1)))</f>
        <v/>
      </c>
      <c r="AD48" s="38" t="str" cm="1">
        <f t="array" aca="1" ref="AD48" ca="1">IFERROR(_xlfn.SINGLE(INDEX(Data!$A$1:$A$818,_xlfn.AGGREGATE(15,6,((OFFSET(Data!$A$1,0,MATCH(AD$6,Data!$1:$1,0)-1,1000,1)=IF(AD$7="","Yes",AD$7))*(Data!$D$1:'Data'!$D$818&lt;=IF($H$2="Marked",1,"")))/((OFFSET(Data!$A$1,0,MATCH(AD$6,Data!$1:$1,0)-1,1000,1)=IF(AD$7="","Yes",AD$7))*(Data!$D$1:'Data'!$D$818&lt;=IF($H$2="Marked",1,"")))*ROW(Data!$C$1:$C$818),ROW(AD48)-ROW(AD$7)),1)),"")</f>
        <v>Electric Now</v>
      </c>
      <c r="AE48" s="38" t="str">
        <f ca="1">IF(AF48="","",IF(INDEX(Data!$CA:$CA,MATCH(AF48,Data!$A:$A,0),1)=0,"",INDEX(Data!$CA:$CA,MATCH(AF48,Data!$A:$A,0),1)))</f>
        <v/>
      </c>
      <c r="AF48" s="38" t="str" cm="1">
        <f t="array" aca="1" ref="AF48" ca="1">IFERROR(_xlfn.SINGLE(INDEX(Data!$A$1:$A$818,_xlfn.AGGREGATE(15,6,((OFFSET(Data!$A$1,0,MATCH(AF$6,Data!$1:$1,0)-1,1000,1)=IF(AF$7="","Yes",AF$7))*(Data!$D$1:'Data'!$D$818&lt;=IF($H$2="Marked",1,"")))/((OFFSET(Data!$A$1,0,MATCH(AF$6,Data!$1:$1,0)-1,1000,1)=IF(AF$7="","Yes",AF$7))*(Data!$D$1:'Data'!$D$818&lt;=IF($H$2="Marked",1,"")))*ROW(Data!$C$1:$C$818),ROW(AF48)-ROW(AF$7)),1)),"")</f>
        <v>Fox Deportes</v>
      </c>
      <c r="AG48" s="38" t="str">
        <f ca="1">IF(AH48="","",IF(INDEX(Data!$CA:$CA,MATCH(AH48,Data!$A:$A,0),1)=0,"",INDEX(Data!$CA:$CA,MATCH(AH48,Data!$A:$A,0),1)))</f>
        <v/>
      </c>
      <c r="AH48" s="38" t="str" cm="1">
        <f t="array" aca="1" ref="AH48" ca="1">IFERROR(_xlfn.SINGLE(INDEX(Data!$A$1:$A$818,_xlfn.AGGREGATE(15,6,((OFFSET(Data!$A$1,0,MATCH(AH$6,Data!$1:$1,0)-1,1000,1)=IF(AH$7="","Yes",AH$7))*(Data!$D$1:'Data'!$D$818&lt;=IF($H$2="Marked",1,"")))/((OFFSET(Data!$A$1,0,MATCH(AH$6,Data!$1:$1,0)-1,1000,1)=IF(AH$7="","Yes",AH$7))*(Data!$D$1:'Data'!$D$818&lt;=IF($H$2="Marked",1,"")))*ROW(Data!$C$1:$C$818),ROW(AH48)-ROW(AH$7)),1)),"")</f>
        <v>TV Dominicana</v>
      </c>
      <c r="AI48" s="38" t="str">
        <f ca="1">IF(AJ48="","",IF(INDEX(Data!$CA:$CA,MATCH(AJ48,Data!$A:$A,0),1)=0,"",INDEX(Data!$CA:$CA,MATCH(AJ48,Data!$A:$A,0),1)))</f>
        <v/>
      </c>
      <c r="AJ48" s="38" t="str" cm="1">
        <f t="array" aca="1" ref="AJ48" ca="1">IFERROR(_xlfn.SINGLE(INDEX(Data!$A$1:$A$818,_xlfn.AGGREGATE(15,6,((OFFSET(Data!$A$1,0,MATCH(AJ$6,Data!$1:$1,0)-1,1000,1)=IF(AJ$7="","Yes",AJ$7))*(Data!$D$1:'Data'!$D$818&lt;=IF($H$2="Marked",1,"")))/((OFFSET(Data!$A$1,0,MATCH(AJ$6,Data!$1:$1,0)-1,1000,1)=IF(AJ$7="","Yes",AJ$7))*(Data!$D$1:'Data'!$D$818&lt;=IF($H$2="Marked",1,"")))*ROW(Data!$C$1:$C$818),ROW(AJ48)-ROW(AJ$7)),1)),"")</f>
        <v>ESPN Deportes</v>
      </c>
      <c r="AK48" s="38" t="str">
        <f ca="1">IF(AL48="","",IF(INDEX(Data!$CA:$CA,MATCH(AL48,Data!$A:$A,0),1)=0,"",INDEX(Data!$CA:$CA,MATCH(AL48,Data!$A:$A,0),1)))</f>
        <v/>
      </c>
      <c r="AL48" s="38" t="str" cm="1">
        <f t="array" aca="1" ref="AL48" ca="1">IFERROR(_xlfn.SINGLE(INDEX(Data!$A$1:$A$818,_xlfn.AGGREGATE(15,6,((OFFSET(Data!$A$1,0,MATCH(AL$6,Data!$1:$1,0)-1,1000,1)=IF(AL$7="","Yes",AL$7))*(Data!$D$1:'Data'!$D$818&lt;=IF($H$2="Marked",1,"")))/((OFFSET(Data!$A$1,0,MATCH(AL$6,Data!$1:$1,0)-1,1000,1)=IF(AL$7="","Yes",AL$7))*(Data!$D$1:'Data'!$D$818&lt;=IF($H$2="Marked",1,"")))*ROW(Data!$C$1:$C$818),ROW(AL48)-ROW(AL$7)),1)),"")</f>
        <v/>
      </c>
      <c r="AM48" s="38" t="str">
        <f ca="1">IF(AN48="","",IF(INDEX(Data!$CA:$CA,MATCH(AN48,Data!$A:$A,0),1)=0,"",INDEX(Data!$CA:$CA,MATCH(AN48,Data!$A:$A,0),1)))</f>
        <v/>
      </c>
      <c r="AN48" s="38" t="str" cm="1">
        <f t="array" aca="1" ref="AN48" ca="1">IFERROR(_xlfn.SINGLE(INDEX(Data!$A$1:$A$818,_xlfn.AGGREGATE(15,6,((OFFSET(Data!$A$1,0,MATCH(AN$6,Data!$1:$1,0)-1,1000,1)=IF(AN$7="","Yes",AN$7))*(Data!$D$1:'Data'!$D$818&lt;=IF($H$2="Marked",1,"")))/((OFFSET(Data!$A$1,0,MATCH(AN$6,Data!$1:$1,0)-1,1000,1)=IF(AN$7="","Yes",AN$7))*(Data!$D$1:'Data'!$D$818&lt;=IF($H$2="Marked",1,"")))*ROW(Data!$C$1:$C$818),ROW(AN48)-ROW(AN$7)),1)),"")</f>
        <v/>
      </c>
      <c r="AO48" s="38" t="str">
        <f ca="1">IF(AP48="","",IF(INDEX(Data!$CA:$CA,MATCH(AP48,Data!$A:$A,0),1)=0,"",INDEX(Data!$CA:$CA,MATCH(AP48,Data!$A:$A,0),1)))</f>
        <v/>
      </c>
      <c r="AP48" s="38" t="str" cm="1">
        <f t="array" aca="1" ref="AP48" ca="1">IFERROR(_xlfn.SINGLE(INDEX(Data!$A$1:$A$818,_xlfn.AGGREGATE(15,6,((OFFSET(Data!$A$1,0,MATCH(AP$6,Data!$1:$1,0)-1,1000,1)=IF(AP$7="","Yes",AP$7))*(Data!$D$1:'Data'!$D$818&lt;=IF($H$2="Marked",1,"")))/((OFFSET(Data!$A$1,0,MATCH(AP$6,Data!$1:$1,0)-1,1000,1)=IF(AP$7="","Yes",AP$7))*(Data!$D$1:'Data'!$D$818&lt;=IF($H$2="Marked",1,"")))*ROW(Data!$C$1:$C$818),ROW(AP48)-ROW(AP$7)),1)),"")</f>
        <v/>
      </c>
      <c r="AQ48" s="38" t="str">
        <f ca="1">IF(AR48="","",IF(INDEX(Data!$CA:$CA,MATCH(AR48,Data!$A:$A,0),1)=0,"",INDEX(Data!$CA:$CA,MATCH(AR48,Data!$A:$A,0),1)))</f>
        <v/>
      </c>
      <c r="AR48" s="38" t="str" cm="1">
        <f t="array" aca="1" ref="AR48" ca="1">IFERROR(_xlfn.SINGLE(INDEX(Data!$A$1:$A$818,_xlfn.AGGREGATE(15,6,((OFFSET(Data!$A$1,0,MATCH(AR$6,Data!$1:$1,0)-1,1000,1)=IF(AR$7="","Yes",AR$7))*(Data!$D$1:'Data'!$D$818&lt;=IF($H$2="Marked",1,"")))/((OFFSET(Data!$A$1,0,MATCH(AR$6,Data!$1:$1,0)-1,1000,1)=IF(AR$7="","Yes",AR$7))*(Data!$D$1:'Data'!$D$818&lt;=IF($H$2="Marked",1,"")))*ROW(Data!$C$1:$C$818),ROW(AR48)-ROW(AR$7)),1)),"")</f>
        <v/>
      </c>
      <c r="AS48" s="38" t="str">
        <f ca="1">IF(AT48="","",IF(INDEX(Data!$CA:$CA,MATCH(AT48,Data!$A:$A,0),1)=0,"",INDEX(Data!$CA:$CA,MATCH(AT48,Data!$A:$A,0),1)))</f>
        <v/>
      </c>
      <c r="AT48" s="38" t="str" cm="1">
        <f t="array" aca="1" ref="AT48" ca="1">IFERROR(_xlfn.SINGLE(INDEX(Data!$A$1:$A$818,_xlfn.AGGREGATE(15,6,((OFFSET(Data!$A$1,0,MATCH(AT$6,Data!$1:$1,0)-1,1000,1)=IF(AT$7="","Yes",AT$7))*(Data!$D$1:'Data'!$D$818&lt;=IF($H$2="Marked",1,"")))/((OFFSET(Data!$A$1,0,MATCH(AT$6,Data!$1:$1,0)-1,1000,1)=IF(AT$7="","Yes",AT$7))*(Data!$D$1:'Data'!$D$818&lt;=IF($H$2="Marked",1,"")))*ROW(Data!$C$1:$C$818),ROW(AT48)-ROW(AT$7)),1)),"")</f>
        <v>MTV Live</v>
      </c>
    </row>
    <row r="49" spans="1:46" ht="24" x14ac:dyDescent="0.35">
      <c r="A49" s="38" t="str">
        <f ca="1">IF(B49="","",IF(INDEX(Data!$CA:$CA,MATCH(B49,Data!$A:$A,0),1)=0,"",INDEX(Data!$CA:$CA,MATCH(B49,Data!$A:$A,0),1)))</f>
        <v/>
      </c>
      <c r="B49" s="38" t="str" cm="1">
        <f t="array" aca="1" ref="B49" ca="1">IFERROR(_xlfn.SINGLE(INDEX(Data!$A$1:$A$818,_xlfn.AGGREGATE(15,6,((OFFSET(Data!$A$1,0,MATCH(B$6,Data!$1:$1,0)-1,1000,1)=IF(B$7="","Yes",B$7))*(Data!$D$1:'Data'!$D$818&lt;=IF($H$2="Marked",1,"")))/((OFFSET(Data!$A$1,0,MATCH(B$6,Data!$1:$1,0)-1,1000,1)=IF(B$7="","Yes",B$7))*(Data!$D$1:'Data'!$D$818&lt;=IF($H$2="Marked",1,"")))*ROW(Data!$C$1:$C$818),ROW(B49)-ROW(B$7)),1)),"")</f>
        <v>Insp</v>
      </c>
      <c r="C49" s="38" t="str">
        <f ca="1">IF(D49="","",IF(INDEX(Data!$CA:$CA,MATCH(D49,Data!$A:$A,0),1)=0,"",INDEX(Data!$CA:$CA,MATCH(D49,Data!$A:$A,0),1)))</f>
        <v/>
      </c>
      <c r="D49" s="38" t="str" cm="1">
        <f t="array" aca="1" ref="D49" ca="1">IFERROR(_xlfn.SINGLE(INDEX(Data!$A$1:$A$818,_xlfn.AGGREGATE(15,6,((OFFSET(Data!$A$1,0,MATCH(D$6,Data!$1:$1,0)-1,1000,1)=IF(D$7="","Yes",D$7))*(Data!$D$1:'Data'!$D$818&lt;=IF($H$2="Marked",1,"")))/((OFFSET(Data!$A$1,0,MATCH(D$6,Data!$1:$1,0)-1,1000,1)=IF(D$7="","Yes",D$7))*(Data!$D$1:'Data'!$D$818&lt;=IF($H$2="Marked",1,"")))*ROW(Data!$C$1:$C$818),ROW(D49)-ROW(D$7)),1)),"")</f>
        <v/>
      </c>
      <c r="E49" s="38" t="str">
        <f ca="1">IF(F49="","",IF(INDEX(Data!$CA:$CA,MATCH(F49,Data!$A:$A,0),1)=0,"",INDEX(Data!$CA:$CA,MATCH(F49,Data!$A:$A,0),1)))</f>
        <v/>
      </c>
      <c r="F49" s="38" t="str" cm="1">
        <f t="array" aca="1" ref="F49" ca="1">IFERROR(_xlfn.SINGLE(INDEX(Data!$A$1:$A$818,_xlfn.AGGREGATE(15,6,((OFFSET(Data!$A$1,0,MATCH(F$6,Data!$1:$1,0)-1,1000,1)=IF(F$7="","Yes",F$7))*(Data!$D$1:'Data'!$D$818&lt;=IF($H$2="Marked",1,"")))/((OFFSET(Data!$A$1,0,MATCH(F$6,Data!$1:$1,0)-1,1000,1)=IF(F$7="","Yes",F$7))*(Data!$D$1:'Data'!$D$818&lt;=IF($H$2="Marked",1,"")))*ROW(Data!$C$1:$C$818),ROW(F49)-ROW(F$7)),1)),"")</f>
        <v/>
      </c>
      <c r="G49" s="38" t="str">
        <f ca="1">IF(H49="","",IF(INDEX(Data!$CA:$CA,MATCH(H49,Data!$A:$A,0),1)=0,"",INDEX(Data!$CA:$CA,MATCH(H49,Data!$A:$A,0),1)))</f>
        <v/>
      </c>
      <c r="H49" s="38" t="str" cm="1">
        <f t="array" aca="1" ref="H49" ca="1">IFERROR(_xlfn.SINGLE(INDEX(Data!$A$1:$A$818,_xlfn.AGGREGATE(15,6,((OFFSET(Data!$A$1,0,MATCH(H$6,Data!$1:$1,0)-1,1000,1)=IF(H$7="","Yes",H$7))*(Data!$D$1:'Data'!$D$818&lt;=IF($H$2="Marked",1,"")))/((OFFSET(Data!$A$1,0,MATCH(H$6,Data!$1:$1,0)-1,1000,1)=IF(H$7="","Yes",H$7))*(Data!$D$1:'Data'!$D$818&lt;=IF($H$2="Marked",1,"")))*ROW(Data!$C$1:$C$818),ROW(H49)-ROW(H$7)),1)),"")</f>
        <v>Syfy</v>
      </c>
      <c r="I49" s="38" t="str">
        <f ca="1">IF(J49="","",IF(INDEX(Data!$CA:$CA,MATCH(J49,Data!$A:$A,0),1)=0,"",INDEX(Data!$CA:$CA,MATCH(J49,Data!$A:$A,0),1)))</f>
        <v/>
      </c>
      <c r="J49" s="38" t="str" cm="1">
        <f t="array" aca="1" ref="J49" ca="1">IFERROR(_xlfn.SINGLE(INDEX(Data!$A$1:$A$818,_xlfn.AGGREGATE(15,6,((OFFSET(Data!$A$1,0,MATCH(J$6,Data!$1:$1,0)-1,1000,1)=IF(J$7="","Yes",J$7))*(Data!$D$1:'Data'!$D$818&lt;=IF($H$2="Marked",1,"")))/((OFFSET(Data!$A$1,0,MATCH(J$6,Data!$1:$1,0)-1,1000,1)=IF(J$7="","Yes",J$7))*(Data!$D$1:'Data'!$D$818&lt;=IF($H$2="Marked",1,"")))*ROW(Data!$C$1:$C$818),ROW(J49)-ROW(J$7)),1)),"")</f>
        <v>Great American Country</v>
      </c>
      <c r="K49" s="38">
        <f ca="1">IF(L49="","",IF(INDEX(Data!$CA:$CA,MATCH(L49,Data!$A:$A,0),1)=0,"",INDEX(Data!$CA:$CA,MATCH(L49,Data!$A:$A,0),1)))</f>
        <v>1</v>
      </c>
      <c r="L49" s="38" t="str" cm="1">
        <f t="array" aca="1" ref="L49" ca="1">IFERROR(_xlfn.SINGLE(INDEX(Data!$A$1:$A$818,_xlfn.AGGREGATE(15,6,((OFFSET(Data!$A$1,0,MATCH(L$6,Data!$1:$1,0)-1,1000,1)=IF(L$7="","Yes",L$7))*(Data!$D$1:'Data'!$D$818&lt;=IF($H$2="Marked",1,"")))/((OFFSET(Data!$A$1,0,MATCH(L$6,Data!$1:$1,0)-1,1000,1)=IF(L$7="","Yes",L$7))*(Data!$D$1:'Data'!$D$818&lt;=IF($H$2="Marked",1,"")))*ROW(Data!$C$1:$C$818),ROW(L49)-ROW(L$7)),1)),"")</f>
        <v>CBS</v>
      </c>
      <c r="M49" s="38" t="str">
        <f ca="1">IF(N49="","",IF(INDEX(Data!$CA:$CA,MATCH(N49,Data!$A:$A,0),1)=0,"",INDEX(Data!$CA:$CA,MATCH(N49,Data!$A:$A,0),1)))</f>
        <v/>
      </c>
      <c r="N49" s="38" t="str" cm="1">
        <f t="array" aca="1" ref="N49" ca="1">IFERROR(_xlfn.SINGLE(INDEX(Data!$A$1:$A$818,_xlfn.AGGREGATE(15,6,((OFFSET(Data!$A$1,0,MATCH(N$6,Data!$1:$1,0)-1,1000,1)=IF(N$7="","Yes",N$7))*(Data!$D$1:'Data'!$D$818&lt;=IF($H$2="Marked",1,"")))/((OFFSET(Data!$A$1,0,MATCH(N$6,Data!$1:$1,0)-1,1000,1)=IF(N$7="","Yes",N$7))*(Data!$D$1:'Data'!$D$818&lt;=IF($H$2="Marked",1,"")))*ROW(Data!$C$1:$C$818),ROW(N49)-ROW(N$7)),1)),"")</f>
        <v>Boomerang</v>
      </c>
      <c r="O49" s="38" t="str">
        <f ca="1">IF(P49="","",IF(INDEX(Data!$CA:$CA,MATCH(P49,Data!$A:$A,0),1)=0,"",INDEX(Data!$CA:$CA,MATCH(P49,Data!$A:$A,0),1)))</f>
        <v/>
      </c>
      <c r="P49" s="38" t="str" cm="1">
        <f t="array" aca="1" ref="P49" ca="1">IFERROR(_xlfn.SINGLE(INDEX(Data!$A$1:$A$818,_xlfn.AGGREGATE(15,6,((OFFSET(Data!$A$1,0,MATCH(P$6,Data!$1:$1,0)-1,1000,1)=IF(P$7="","Yes",P$7))*(Data!$D$1:'Data'!$D$818&lt;=IF($H$2="Marked",1,"")))/((OFFSET(Data!$A$1,0,MATCH(P$6,Data!$1:$1,0)-1,1000,1)=IF(P$7="","Yes",P$7))*(Data!$D$1:'Data'!$D$818&lt;=IF($H$2="Marked",1,"")))*ROW(Data!$C$1:$C$818),ROW(P49)-ROW(P$7)),1)),"")</f>
        <v>Bloomberg TV</v>
      </c>
      <c r="Q49" s="38" t="str">
        <f ca="1">IF(R49="","",IF(INDEX(Data!$CA:$CA,MATCH(R49,Data!$A:$A,0),1)=0,"",INDEX(Data!$CA:$CA,MATCH(R49,Data!$A:$A,0),1)))</f>
        <v/>
      </c>
      <c r="R49" s="38" t="str" cm="1">
        <f t="array" aca="1" ref="R49" ca="1">IFERROR(_xlfn.SINGLE(INDEX(Data!$A$1:$A$818,_xlfn.AGGREGATE(15,6,((OFFSET(Data!$A$1,0,MATCH(R$6,Data!$1:$1,0)-1,1000,1)=IF(R$7="","Yes",R$7))*(Data!$D$1:'Data'!$D$818&lt;=IF($H$2="Marked",1,"")))/((OFFSET(Data!$A$1,0,MATCH(R$6,Data!$1:$1,0)-1,1000,1)=IF(R$7="","Yes",R$7))*(Data!$D$1:'Data'!$D$818&lt;=IF($H$2="Marked",1,"")))*ROW(Data!$C$1:$C$818),ROW(R49)-ROW(R$7)),1)),"")</f>
        <v>Fox News</v>
      </c>
      <c r="S49" s="38" t="str">
        <f ca="1">IF(T49="","",IF(INDEX(Data!$CA:$CA,MATCH(T49,Data!$A:$A,0),1)=0,"",INDEX(Data!$CA:$CA,MATCH(T49,Data!$A:$A,0),1)))</f>
        <v/>
      </c>
      <c r="T49" s="38" t="str" cm="1">
        <f t="array" aca="1" ref="T49" ca="1">IFERROR(_xlfn.SINGLE(INDEX(Data!$A$1:$A$818,_xlfn.AGGREGATE(15,6,((OFFSET(Data!$A$1,0,MATCH(T$6,Data!$1:$1,0)-1,1000,1)=IF(T$7="","Yes",T$7))*(Data!$D$1:'Data'!$D$818&lt;=IF($H$2="Marked",1,"")))/((OFFSET(Data!$A$1,0,MATCH(T$6,Data!$1:$1,0)-1,1000,1)=IF(T$7="","Yes",T$7))*(Data!$D$1:'Data'!$D$818&lt;=IF($H$2="Marked",1,"")))*ROW(Data!$C$1:$C$818),ROW(T49)-ROW(T$7)),1)),"")</f>
        <v>Freeform</v>
      </c>
      <c r="U49" s="38" t="str">
        <f ca="1">IF(V49="","",IF(INDEX(Data!$CA:$CA,MATCH(V49,Data!$A:$A,0),1)=0,"",INDEX(Data!$CA:$CA,MATCH(V49,Data!$A:$A,0),1)))</f>
        <v/>
      </c>
      <c r="V49" s="38" t="str" cm="1">
        <f t="array" aca="1" ref="V49" ca="1">IFERROR(_xlfn.SINGLE(INDEX(Data!$A$1:$A$818,_xlfn.AGGREGATE(15,6,((OFFSET(Data!$A$1,0,MATCH(V$6,Data!$1:$1,0)-1,1000,1)=IF(V$7="","Yes",V$7))*(Data!$D$1:'Data'!$D$818&lt;=IF($H$2="Marked",1,"")))/((OFFSET(Data!$A$1,0,MATCH(V$6,Data!$1:$1,0)-1,1000,1)=IF(V$7="","Yes",V$7))*(Data!$D$1:'Data'!$D$818&lt;=IF($H$2="Marked",1,"")))*ROW(Data!$C$1:$C$818),ROW(V49)-ROW(V$7)),1)),"")</f>
        <v>Dove Channel</v>
      </c>
      <c r="W49" s="38" t="str">
        <f ca="1">IF(X49="","",IF(INDEX(Data!$CA:$CA,MATCH(X49,Data!$A:$A,0),1)=0,"",INDEX(Data!$CA:$CA,MATCH(X49,Data!$A:$A,0),1)))</f>
        <v/>
      </c>
      <c r="X49" s="38" t="str" cm="1">
        <f t="array" aca="1" ref="X49" ca="1">IFERROR(_xlfn.SINGLE(INDEX(Data!$A$1:$A$818,_xlfn.AGGREGATE(15,6,((OFFSET(Data!$A$1,0,MATCH(X$6,Data!$1:$1,0)-1,1000,1)=IF(X$7="","Yes",X$7))*(Data!$D$1:'Data'!$D$818&lt;=IF($H$2="Marked",1,"")))/((OFFSET(Data!$A$1,0,MATCH(X$6,Data!$1:$1,0)-1,1000,1)=IF(X$7="","Yes",X$7))*(Data!$D$1:'Data'!$D$818&lt;=IF($H$2="Marked",1,"")))*ROW(Data!$C$1:$C$818),ROW(X49)-ROW(X$7)),1)),"")</f>
        <v>PopStar</v>
      </c>
      <c r="Y49" s="38" t="str">
        <f ca="1">IF(Z49="","",IF(INDEX(Data!$CA:$CA,MATCH(Z49,Data!$A:$A,0),1)=0,"",INDEX(Data!$CA:$CA,MATCH(Z49,Data!$A:$A,0),1)))</f>
        <v/>
      </c>
      <c r="Z49" s="38" t="str" cm="1">
        <f t="array" aca="1" ref="Z49" ca="1">IFERROR(_xlfn.SINGLE(INDEX(Data!$A$1:$A$818,_xlfn.AGGREGATE(15,6,((OFFSET(Data!$A$1,0,MATCH(Z$6,Data!$1:$1,0)-1,1000,1)=IF(Z$7="","Yes",Z$7))*(Data!$D$1:'Data'!$D$818&lt;=IF($H$2="Marked",1,"")))/((OFFSET(Data!$A$1,0,MATCH(Z$6,Data!$1:$1,0)-1,1000,1)=IF(Z$7="","Yes",Z$7))*(Data!$D$1:'Data'!$D$818&lt;=IF($H$2="Marked",1,"")))*ROW(Data!$C$1:$C$818),ROW(Z49)-ROW(Z$7)),1)),"")</f>
        <v>Up Faith &amp; Family</v>
      </c>
      <c r="AA49" s="38" t="str">
        <f ca="1">IF(AB49="","",IF(INDEX(Data!$CA:$CA,MATCH(AB49,Data!$A:$A,0),1)=0,"",INDEX(Data!$CA:$CA,MATCH(AB49,Data!$A:$A,0),1)))</f>
        <v/>
      </c>
      <c r="AB49" s="38" t="str" cm="1">
        <f t="array" aca="1" ref="AB49" ca="1">IFERROR(_xlfn.SINGLE(INDEX(Data!$A$1:$A$818,_xlfn.AGGREGATE(15,6,((OFFSET(Data!$A$1,0,MATCH(AB$6,Data!$1:$1,0)-1,1000,1)=IF(AB$7="","Yes",AB$7))*(Data!$D$1:'Data'!$D$818&lt;=IF($H$2="Marked",1,"")))/((OFFSET(Data!$A$1,0,MATCH(AB$6,Data!$1:$1,0)-1,1000,1)=IF(AB$7="","Yes",AB$7))*(Data!$D$1:'Data'!$D$818&lt;=IF($H$2="Marked",1,"")))*ROW(Data!$C$1:$C$818),ROW(AB49)-ROW(AB$7)),1)),"")</f>
        <v>Destination America</v>
      </c>
      <c r="AC49" s="38">
        <f ca="1">IF(AD49="","",IF(INDEX(Data!$CA:$CA,MATCH(AD49,Data!$A:$A,0),1)=0,"",INDEX(Data!$CA:$CA,MATCH(AD49,Data!$A:$A,0),1)))</f>
        <v>2</v>
      </c>
      <c r="AD49" s="38" t="str" cm="1">
        <f t="array" aca="1" ref="AD49" ca="1">IFERROR(_xlfn.SINGLE(INDEX(Data!$A$1:$A$818,_xlfn.AGGREGATE(15,6,((OFFSET(Data!$A$1,0,MATCH(AD$6,Data!$1:$1,0)-1,1000,1)=IF(AD$7="","Yes",AD$7))*(Data!$D$1:'Data'!$D$818&lt;=IF($H$2="Marked",1,"")))/((OFFSET(Data!$A$1,0,MATCH(AD$6,Data!$1:$1,0)-1,1000,1)=IF(AD$7="","Yes",AD$7))*(Data!$D$1:'Data'!$D$818&lt;=IF($H$2="Marked",1,"")))*ROW(Data!$C$1:$C$818),ROW(AD49)-ROW(AD$7)),1)),"")</f>
        <v>ESPN</v>
      </c>
      <c r="AE49" s="38" t="str">
        <f ca="1">IF(AF49="","",IF(INDEX(Data!$CA:$CA,MATCH(AF49,Data!$A:$A,0),1)=0,"",INDEX(Data!$CA:$CA,MATCH(AF49,Data!$A:$A,0),1)))</f>
        <v/>
      </c>
      <c r="AF49" s="38" t="str" cm="1">
        <f t="array" aca="1" ref="AF49" ca="1">IFERROR(_xlfn.SINGLE(INDEX(Data!$A$1:$A$818,_xlfn.AGGREGATE(15,6,((OFFSET(Data!$A$1,0,MATCH(AF$6,Data!$1:$1,0)-1,1000,1)=IF(AF$7="","Yes",AF$7))*(Data!$D$1:'Data'!$D$818&lt;=IF($H$2="Marked",1,"")))/((OFFSET(Data!$A$1,0,MATCH(AF$6,Data!$1:$1,0)-1,1000,1)=IF(AF$7="","Yes",AF$7))*(Data!$D$1:'Data'!$D$818&lt;=IF($H$2="Marked",1,"")))*ROW(Data!$C$1:$C$818),ROW(AF49)-ROW(AF$7)),1)),"")</f>
        <v>Fox News</v>
      </c>
      <c r="AG49" s="38" t="str">
        <f ca="1">IF(AH49="","",IF(INDEX(Data!$CA:$CA,MATCH(AH49,Data!$A:$A,0),1)=0,"",INDEX(Data!$CA:$CA,MATCH(AH49,Data!$A:$A,0),1)))</f>
        <v/>
      </c>
      <c r="AH49" s="38" t="str" cm="1">
        <f t="array" aca="1" ref="AH49" ca="1">IFERROR(_xlfn.SINGLE(INDEX(Data!$A$1:$A$818,_xlfn.AGGREGATE(15,6,((OFFSET(Data!$A$1,0,MATCH(AH$6,Data!$1:$1,0)-1,1000,1)=IF(AH$7="","Yes",AH$7))*(Data!$D$1:'Data'!$D$818&lt;=IF($H$2="Marked",1,"")))/((OFFSET(Data!$A$1,0,MATCH(AH$6,Data!$1:$1,0)-1,1000,1)=IF(AH$7="","Yes",AH$7))*(Data!$D$1:'Data'!$D$818&lt;=IF($H$2="Marked",1,"")))*ROW(Data!$C$1:$C$818),ROW(AH49)-ROW(AH$7)),1)),"")</f>
        <v>Ty C TV</v>
      </c>
      <c r="AI49" s="38" t="str">
        <f ca="1">IF(AJ49="","",IF(INDEX(Data!$CA:$CA,MATCH(AJ49,Data!$A:$A,0),1)=0,"",INDEX(Data!$CA:$CA,MATCH(AJ49,Data!$A:$A,0),1)))</f>
        <v/>
      </c>
      <c r="AJ49" s="38" t="str" cm="1">
        <f t="array" aca="1" ref="AJ49" ca="1">IFERROR(_xlfn.SINGLE(INDEX(Data!$A$1:$A$818,_xlfn.AGGREGATE(15,6,((OFFSET(Data!$A$1,0,MATCH(AJ$6,Data!$1:$1,0)-1,1000,1)=IF(AJ$7="","Yes",AJ$7))*(Data!$D$1:'Data'!$D$818&lt;=IF($H$2="Marked",1,"")))/((OFFSET(Data!$A$1,0,MATCH(AJ$6,Data!$1:$1,0)-1,1000,1)=IF(AJ$7="","Yes",AJ$7))*(Data!$D$1:'Data'!$D$818&lt;=IF($H$2="Marked",1,"")))*ROW(Data!$C$1:$C$818),ROW(AJ49)-ROW(AJ$7)),1)),"")</f>
        <v>Estrella News</v>
      </c>
      <c r="AK49" s="38" t="str">
        <f ca="1">IF(AL49="","",IF(INDEX(Data!$CA:$CA,MATCH(AL49,Data!$A:$A,0),1)=0,"",INDEX(Data!$CA:$CA,MATCH(AL49,Data!$A:$A,0),1)))</f>
        <v/>
      </c>
      <c r="AL49" s="38" t="str" cm="1">
        <f t="array" aca="1" ref="AL49" ca="1">IFERROR(_xlfn.SINGLE(INDEX(Data!$A$1:$A$818,_xlfn.AGGREGATE(15,6,((OFFSET(Data!$A$1,0,MATCH(AL$6,Data!$1:$1,0)-1,1000,1)=IF(AL$7="","Yes",AL$7))*(Data!$D$1:'Data'!$D$818&lt;=IF($H$2="Marked",1,"")))/((OFFSET(Data!$A$1,0,MATCH(AL$6,Data!$1:$1,0)-1,1000,1)=IF(AL$7="","Yes",AL$7))*(Data!$D$1:'Data'!$D$818&lt;=IF($H$2="Marked",1,"")))*ROW(Data!$C$1:$C$818),ROW(AL49)-ROW(AL$7)),1)),"")</f>
        <v/>
      </c>
      <c r="AM49" s="38" t="str">
        <f ca="1">IF(AN49="","",IF(INDEX(Data!$CA:$CA,MATCH(AN49,Data!$A:$A,0),1)=0,"",INDEX(Data!$CA:$CA,MATCH(AN49,Data!$A:$A,0),1)))</f>
        <v/>
      </c>
      <c r="AN49" s="38" t="str" cm="1">
        <f t="array" aca="1" ref="AN49" ca="1">IFERROR(_xlfn.SINGLE(INDEX(Data!$A$1:$A$818,_xlfn.AGGREGATE(15,6,((OFFSET(Data!$A$1,0,MATCH(AN$6,Data!$1:$1,0)-1,1000,1)=IF(AN$7="","Yes",AN$7))*(Data!$D$1:'Data'!$D$818&lt;=IF($H$2="Marked",1,"")))/((OFFSET(Data!$A$1,0,MATCH(AN$6,Data!$1:$1,0)-1,1000,1)=IF(AN$7="","Yes",AN$7))*(Data!$D$1:'Data'!$D$818&lt;=IF($H$2="Marked",1,"")))*ROW(Data!$C$1:$C$818),ROW(AN49)-ROW(AN$7)),1)),"")</f>
        <v/>
      </c>
      <c r="AO49" s="38" t="str">
        <f ca="1">IF(AP49="","",IF(INDEX(Data!$CA:$CA,MATCH(AP49,Data!$A:$A,0),1)=0,"",INDEX(Data!$CA:$CA,MATCH(AP49,Data!$A:$A,0),1)))</f>
        <v/>
      </c>
      <c r="AP49" s="38" t="str" cm="1">
        <f t="array" aca="1" ref="AP49" ca="1">IFERROR(_xlfn.SINGLE(INDEX(Data!$A$1:$A$818,_xlfn.AGGREGATE(15,6,((OFFSET(Data!$A$1,0,MATCH(AP$6,Data!$1:$1,0)-1,1000,1)=IF(AP$7="","Yes",AP$7))*(Data!$D$1:'Data'!$D$818&lt;=IF($H$2="Marked",1,"")))/((OFFSET(Data!$A$1,0,MATCH(AP$6,Data!$1:$1,0)-1,1000,1)=IF(AP$7="","Yes",AP$7))*(Data!$D$1:'Data'!$D$818&lt;=IF($H$2="Marked",1,"")))*ROW(Data!$C$1:$C$818),ROW(AP49)-ROW(AP$7)),1)),"")</f>
        <v/>
      </c>
      <c r="AQ49" s="38" t="str">
        <f ca="1">IF(AR49="","",IF(INDEX(Data!$CA:$CA,MATCH(AR49,Data!$A:$A,0),1)=0,"",INDEX(Data!$CA:$CA,MATCH(AR49,Data!$A:$A,0),1)))</f>
        <v/>
      </c>
      <c r="AR49" s="38" t="str" cm="1">
        <f t="array" aca="1" ref="AR49" ca="1">IFERROR(_xlfn.SINGLE(INDEX(Data!$A$1:$A$818,_xlfn.AGGREGATE(15,6,((OFFSET(Data!$A$1,0,MATCH(AR$6,Data!$1:$1,0)-1,1000,1)=IF(AR$7="","Yes",AR$7))*(Data!$D$1:'Data'!$D$818&lt;=IF($H$2="Marked",1,"")))/((OFFSET(Data!$A$1,0,MATCH(AR$6,Data!$1:$1,0)-1,1000,1)=IF(AR$7="","Yes",AR$7))*(Data!$D$1:'Data'!$D$818&lt;=IF($H$2="Marked",1,"")))*ROW(Data!$C$1:$C$818),ROW(AR49)-ROW(AR$7)),1)),"")</f>
        <v/>
      </c>
      <c r="AS49" s="38" t="str">
        <f ca="1">IF(AT49="","",IF(INDEX(Data!$CA:$CA,MATCH(AT49,Data!$A:$A,0),1)=0,"",INDEX(Data!$CA:$CA,MATCH(AT49,Data!$A:$A,0),1)))</f>
        <v/>
      </c>
      <c r="AT49" s="38" t="str" cm="1">
        <f t="array" aca="1" ref="AT49" ca="1">IFERROR(_xlfn.SINGLE(INDEX(Data!$A$1:$A$818,_xlfn.AGGREGATE(15,6,((OFFSET(Data!$A$1,0,MATCH(AT$6,Data!$1:$1,0)-1,1000,1)=IF(AT$7="","Yes",AT$7))*(Data!$D$1:'Data'!$D$818&lt;=IF($H$2="Marked",1,"")))/((OFFSET(Data!$A$1,0,MATCH(AT$6,Data!$1:$1,0)-1,1000,1)=IF(AT$7="","Yes",AT$7))*(Data!$D$1:'Data'!$D$818&lt;=IF($H$2="Marked",1,"")))*ROW(Data!$C$1:$C$818),ROW(AT49)-ROW(AT$7)),1)),"")</f>
        <v>MTV2</v>
      </c>
    </row>
    <row r="50" spans="1:46" ht="24" x14ac:dyDescent="0.35">
      <c r="A50" s="38" t="str">
        <f ca="1">IF(B50="","",IF(INDEX(Data!$CA:$CA,MATCH(B50,Data!$A:$A,0),1)=0,"",INDEX(Data!$CA:$CA,MATCH(B50,Data!$A:$A,0),1)))</f>
        <v/>
      </c>
      <c r="B50" s="38" t="str" cm="1">
        <f t="array" aca="1" ref="B50" ca="1">IFERROR(_xlfn.SINGLE(INDEX(Data!$A$1:$A$818,_xlfn.AGGREGATE(15,6,((OFFSET(Data!$A$1,0,MATCH(B$6,Data!$1:$1,0)-1,1000,1)=IF(B$7="","Yes",B$7))*(Data!$D$1:'Data'!$D$818&lt;=IF($H$2="Marked",1,"")))/((OFFSET(Data!$A$1,0,MATCH(B$6,Data!$1:$1,0)-1,1000,1)=IF(B$7="","Yes",B$7))*(Data!$D$1:'Data'!$D$818&lt;=IF($H$2="Marked",1,"")))*ROW(Data!$C$1:$C$818),ROW(B50)-ROW(B$7)),1)),"")</f>
        <v>Investigation Discovery</v>
      </c>
      <c r="C50" s="38" t="str">
        <f ca="1">IF(D50="","",IF(INDEX(Data!$CA:$CA,MATCH(D50,Data!$A:$A,0),1)=0,"",INDEX(Data!$CA:$CA,MATCH(D50,Data!$A:$A,0),1)))</f>
        <v/>
      </c>
      <c r="D50" s="38" t="str" cm="1">
        <f t="array" aca="1" ref="D50" ca="1">IFERROR(_xlfn.SINGLE(INDEX(Data!$A$1:$A$818,_xlfn.AGGREGATE(15,6,((OFFSET(Data!$A$1,0,MATCH(D$6,Data!$1:$1,0)-1,1000,1)=IF(D$7="","Yes",D$7))*(Data!$D$1:'Data'!$D$818&lt;=IF($H$2="Marked",1,"")))/((OFFSET(Data!$A$1,0,MATCH(D$6,Data!$1:$1,0)-1,1000,1)=IF(D$7="","Yes",D$7))*(Data!$D$1:'Data'!$D$818&lt;=IF($H$2="Marked",1,"")))*ROW(Data!$C$1:$C$818),ROW(D50)-ROW(D$7)),1)),"")</f>
        <v/>
      </c>
      <c r="E50" s="38" t="str">
        <f ca="1">IF(F50="","",IF(INDEX(Data!$CA:$CA,MATCH(F50,Data!$A:$A,0),1)=0,"",INDEX(Data!$CA:$CA,MATCH(F50,Data!$A:$A,0),1)))</f>
        <v/>
      </c>
      <c r="F50" s="38" t="str" cm="1">
        <f t="array" aca="1" ref="F50" ca="1">IFERROR(_xlfn.SINGLE(INDEX(Data!$A$1:$A$818,_xlfn.AGGREGATE(15,6,((OFFSET(Data!$A$1,0,MATCH(F$6,Data!$1:$1,0)-1,1000,1)=IF(F$7="","Yes",F$7))*(Data!$D$1:'Data'!$D$818&lt;=IF($H$2="Marked",1,"")))/((OFFSET(Data!$A$1,0,MATCH(F$6,Data!$1:$1,0)-1,1000,1)=IF(F$7="","Yes",F$7))*(Data!$D$1:'Data'!$D$818&lt;=IF($H$2="Marked",1,"")))*ROW(Data!$C$1:$C$818),ROW(F50)-ROW(F$7)),1)),"")</f>
        <v/>
      </c>
      <c r="G50" s="38" t="str">
        <f ca="1">IF(H50="","",IF(INDEX(Data!$CA:$CA,MATCH(H50,Data!$A:$A,0),1)=0,"",INDEX(Data!$CA:$CA,MATCH(H50,Data!$A:$A,0),1)))</f>
        <v/>
      </c>
      <c r="H50" s="38" t="str" cm="1">
        <f t="array" aca="1" ref="H50" ca="1">IFERROR(_xlfn.SINGLE(INDEX(Data!$A$1:$A$818,_xlfn.AGGREGATE(15,6,((OFFSET(Data!$A$1,0,MATCH(H$6,Data!$1:$1,0)-1,1000,1)=IF(H$7="","Yes",H$7))*(Data!$D$1:'Data'!$D$818&lt;=IF($H$2="Marked",1,"")))/((OFFSET(Data!$A$1,0,MATCH(H$6,Data!$1:$1,0)-1,1000,1)=IF(H$7="","Yes",H$7))*(Data!$D$1:'Data'!$D$818&lt;=IF($H$2="Marked",1,"")))*ROW(Data!$C$1:$C$818),ROW(H50)-ROW(H$7)),1)),"")</f>
        <v>TBS</v>
      </c>
      <c r="I50" s="38" t="str">
        <f ca="1">IF(J50="","",IF(INDEX(Data!$CA:$CA,MATCH(J50,Data!$A:$A,0),1)=0,"",INDEX(Data!$CA:$CA,MATCH(J50,Data!$A:$A,0),1)))</f>
        <v/>
      </c>
      <c r="J50" s="38" t="str" cm="1">
        <f t="array" aca="1" ref="J50" ca="1">IFERROR(_xlfn.SINGLE(INDEX(Data!$A$1:$A$818,_xlfn.AGGREGATE(15,6,((OFFSET(Data!$A$1,0,MATCH(J$6,Data!$1:$1,0)-1,1000,1)=IF(J$7="","Yes",J$7))*(Data!$D$1:'Data'!$D$818&lt;=IF($H$2="Marked",1,"")))/((OFFSET(Data!$A$1,0,MATCH(J$6,Data!$1:$1,0)-1,1000,1)=IF(J$7="","Yes",J$7))*(Data!$D$1:'Data'!$D$818&lt;=IF($H$2="Marked",1,"")))*ROW(Data!$C$1:$C$818),ROW(J50)-ROW(J$7)),1)),"")</f>
        <v>Hallmark</v>
      </c>
      <c r="K50" s="38" t="str">
        <f ca="1">IF(L50="","",IF(INDEX(Data!$CA:$CA,MATCH(L50,Data!$A:$A,0),1)=0,"",INDEX(Data!$CA:$CA,MATCH(L50,Data!$A:$A,0),1)))</f>
        <v/>
      </c>
      <c r="L50" s="38" t="str" cm="1">
        <f t="array" aca="1" ref="L50" ca="1">IFERROR(_xlfn.SINGLE(INDEX(Data!$A$1:$A$818,_xlfn.AGGREGATE(15,6,((OFFSET(Data!$A$1,0,MATCH(L$6,Data!$1:$1,0)-1,1000,1)=IF(L$7="","Yes",L$7))*(Data!$D$1:'Data'!$D$818&lt;=IF($H$2="Marked",1,"")))/((OFFSET(Data!$A$1,0,MATCH(L$6,Data!$1:$1,0)-1,1000,1)=IF(L$7="","Yes",L$7))*(Data!$D$1:'Data'!$D$818&lt;=IF($H$2="Marked",1,"")))*ROW(Data!$C$1:$C$818),ROW(L50)-ROW(L$7)),1)),"")</f>
        <v>Cheddar</v>
      </c>
      <c r="M50" s="38" t="str">
        <f ca="1">IF(N50="","",IF(INDEX(Data!$CA:$CA,MATCH(N50,Data!$A:$A,0),1)=0,"",INDEX(Data!$CA:$CA,MATCH(N50,Data!$A:$A,0),1)))</f>
        <v/>
      </c>
      <c r="N50" s="38" t="str" cm="1">
        <f t="array" aca="1" ref="N50" ca="1">IFERROR(_xlfn.SINGLE(INDEX(Data!$A$1:$A$818,_xlfn.AGGREGATE(15,6,((OFFSET(Data!$A$1,0,MATCH(N$6,Data!$1:$1,0)-1,1000,1)=IF(N$7="","Yes",N$7))*(Data!$D$1:'Data'!$D$818&lt;=IF($H$2="Marked",1,"")))/((OFFSET(Data!$A$1,0,MATCH(N$6,Data!$1:$1,0)-1,1000,1)=IF(N$7="","Yes",N$7))*(Data!$D$1:'Data'!$D$818&lt;=IF($H$2="Marked",1,"")))*ROW(Data!$C$1:$C$818),ROW(N50)-ROW(N$7)),1)),"")</f>
        <v>Bounce</v>
      </c>
      <c r="O50" s="38" t="str">
        <f ca="1">IF(P50="","",IF(INDEX(Data!$CA:$CA,MATCH(P50,Data!$A:$A,0),1)=0,"",INDEX(Data!$CA:$CA,MATCH(P50,Data!$A:$A,0),1)))</f>
        <v/>
      </c>
      <c r="P50" s="38" t="str" cm="1">
        <f t="array" aca="1" ref="P50" ca="1">IFERROR(_xlfn.SINGLE(INDEX(Data!$A$1:$A$818,_xlfn.AGGREGATE(15,6,((OFFSET(Data!$A$1,0,MATCH(P$6,Data!$1:$1,0)-1,1000,1)=IF(P$7="","Yes",P$7))*(Data!$D$1:'Data'!$D$818&lt;=IF($H$2="Marked",1,"")))/((OFFSET(Data!$A$1,0,MATCH(P$6,Data!$1:$1,0)-1,1000,1)=IF(P$7="","Yes",P$7))*(Data!$D$1:'Data'!$D$818&lt;=IF($H$2="Marked",1,"")))*ROW(Data!$C$1:$C$818),ROW(P50)-ROW(P$7)),1)),"")</f>
        <v>Boomerang</v>
      </c>
      <c r="Q50" s="38" t="str">
        <f ca="1">IF(R50="","",IF(INDEX(Data!$CA:$CA,MATCH(R50,Data!$A:$A,0),1)=0,"",INDEX(Data!$CA:$CA,MATCH(R50,Data!$A:$A,0),1)))</f>
        <v/>
      </c>
      <c r="R50" s="38" t="str" cm="1">
        <f t="array" aca="1" ref="R50" ca="1">IFERROR(_xlfn.SINGLE(INDEX(Data!$A$1:$A$818,_xlfn.AGGREGATE(15,6,((OFFSET(Data!$A$1,0,MATCH(R$6,Data!$1:$1,0)-1,1000,1)=IF(R$7="","Yes",R$7))*(Data!$D$1:'Data'!$D$818&lt;=IF($H$2="Marked",1,"")))/((OFFSET(Data!$A$1,0,MATCH(R$6,Data!$1:$1,0)-1,1000,1)=IF(R$7="","Yes",R$7))*(Data!$D$1:'Data'!$D$818&lt;=IF($H$2="Marked",1,"")))*ROW(Data!$C$1:$C$818),ROW(R50)-ROW(R$7)),1)),"")</f>
        <v>FOX SOUL</v>
      </c>
      <c r="S50" s="38" t="str">
        <f ca="1">IF(T50="","",IF(INDEX(Data!$CA:$CA,MATCH(T50,Data!$A:$A,0),1)=0,"",INDEX(Data!$CA:$CA,MATCH(T50,Data!$A:$A,0),1)))</f>
        <v/>
      </c>
      <c r="T50" s="38" t="str" cm="1">
        <f t="array" aca="1" ref="T50" ca="1">IFERROR(_xlfn.SINGLE(INDEX(Data!$A$1:$A$818,_xlfn.AGGREGATE(15,6,((OFFSET(Data!$A$1,0,MATCH(T$6,Data!$1:$1,0)-1,1000,1)=IF(T$7="","Yes",T$7))*(Data!$D$1:'Data'!$D$818&lt;=IF($H$2="Marked",1,"")))/((OFFSET(Data!$A$1,0,MATCH(T$6,Data!$1:$1,0)-1,1000,1)=IF(T$7="","Yes",T$7))*(Data!$D$1:'Data'!$D$818&lt;=IF($H$2="Marked",1,"")))*ROW(Data!$C$1:$C$818),ROW(T50)-ROW(T$7)),1)),"")</f>
        <v>FX</v>
      </c>
      <c r="U50" s="38" t="str">
        <f ca="1">IF(V50="","",IF(INDEX(Data!$CA:$CA,MATCH(V50,Data!$A:$A,0),1)=0,"",INDEX(Data!$CA:$CA,MATCH(V50,Data!$A:$A,0),1)))</f>
        <v/>
      </c>
      <c r="V50" s="38" t="str" cm="1">
        <f t="array" aca="1" ref="V50" ca="1">IFERROR(_xlfn.SINGLE(INDEX(Data!$A$1:$A$818,_xlfn.AGGREGATE(15,6,((OFFSET(Data!$A$1,0,MATCH(V$6,Data!$1:$1,0)-1,1000,1)=IF(V$7="","Yes",V$7))*(Data!$D$1:'Data'!$D$818&lt;=IF($H$2="Marked",1,"")))/((OFFSET(Data!$A$1,0,MATCH(V$6,Data!$1:$1,0)-1,1000,1)=IF(V$7="","Yes",V$7))*(Data!$D$1:'Data'!$D$818&lt;=IF($H$2="Marked",1,"")))*ROW(Data!$C$1:$C$818),ROW(V50)-ROW(V$7)),1)),"")</f>
        <v>E!</v>
      </c>
      <c r="W50" s="38" t="str">
        <f ca="1">IF(X50="","",IF(INDEX(Data!$CA:$CA,MATCH(X50,Data!$A:$A,0),1)=0,"",INDEX(Data!$CA:$CA,MATCH(X50,Data!$A:$A,0),1)))</f>
        <v/>
      </c>
      <c r="X50" s="38" t="str" cm="1">
        <f t="array" aca="1" ref="X50" ca="1">IFERROR(_xlfn.SINGLE(INDEX(Data!$A$1:$A$818,_xlfn.AGGREGATE(15,6,((OFFSET(Data!$A$1,0,MATCH(X$6,Data!$1:$1,0)-1,1000,1)=IF(X$7="","Yes",X$7))*(Data!$D$1:'Data'!$D$818&lt;=IF($H$2="Marked",1,"")))/((OFFSET(Data!$A$1,0,MATCH(X$6,Data!$1:$1,0)-1,1000,1)=IF(X$7="","Yes",X$7))*(Data!$D$1:'Data'!$D$818&lt;=IF($H$2="Marked",1,"")))*ROW(Data!$C$1:$C$818),ROW(X50)-ROW(X$7)),1)),"")</f>
        <v>PursuitUP</v>
      </c>
      <c r="Y50" s="38" t="str">
        <f ca="1">IF(Z50="","",IF(INDEX(Data!$CA:$CA,MATCH(Z50,Data!$A:$A,0),1)=0,"",INDEX(Data!$CA:$CA,MATCH(Z50,Data!$A:$A,0),1)))</f>
        <v/>
      </c>
      <c r="Z50" s="38" t="str" cm="1">
        <f t="array" aca="1" ref="Z50" ca="1">IFERROR(_xlfn.SINGLE(INDEX(Data!$A$1:$A$818,_xlfn.AGGREGATE(15,6,((OFFSET(Data!$A$1,0,MATCH(Z$6,Data!$1:$1,0)-1,1000,1)=IF(Z$7="","Yes",Z$7))*(Data!$D$1:'Data'!$D$818&lt;=IF($H$2="Marked",1,"")))/((OFFSET(Data!$A$1,0,MATCH(Z$6,Data!$1:$1,0)-1,1000,1)=IF(Z$7="","Yes",Z$7))*(Data!$D$1:'Data'!$D$818&lt;=IF($H$2="Marked",1,"")))*ROW(Data!$C$1:$C$818),ROW(Z50)-ROW(Z$7)),1)),"")</f>
        <v>Vice</v>
      </c>
      <c r="AA50" s="38" t="str">
        <f ca="1">IF(AB50="","",IF(INDEX(Data!$CA:$CA,MATCH(AB50,Data!$A:$A,0),1)=0,"",INDEX(Data!$CA:$CA,MATCH(AB50,Data!$A:$A,0),1)))</f>
        <v/>
      </c>
      <c r="AB50" s="38" t="str" cm="1">
        <f t="array" aca="1" ref="AB50" ca="1">IFERROR(_xlfn.SINGLE(INDEX(Data!$A$1:$A$818,_xlfn.AGGREGATE(15,6,((OFFSET(Data!$A$1,0,MATCH(AB$6,Data!$1:$1,0)-1,1000,1)=IF(AB$7="","Yes",AB$7))*(Data!$D$1:'Data'!$D$818&lt;=IF($H$2="Marked",1,"")))/((OFFSET(Data!$A$1,0,MATCH(AB$6,Data!$1:$1,0)-1,1000,1)=IF(AB$7="","Yes",AB$7))*(Data!$D$1:'Data'!$D$818&lt;=IF($H$2="Marked",1,"")))*ROW(Data!$C$1:$C$818),ROW(AB50)-ROW(AB$7)),1)),"")</f>
        <v>Discovery Channel</v>
      </c>
      <c r="AC50" s="38" t="str">
        <f ca="1">IF(AD50="","",IF(INDEX(Data!$CA:$CA,MATCH(AD50,Data!$A:$A,0),1)=0,"",INDEX(Data!$CA:$CA,MATCH(AD50,Data!$A:$A,0),1)))</f>
        <v/>
      </c>
      <c r="AD50" s="38" t="str" cm="1">
        <f t="array" aca="1" ref="AD50" ca="1">IFERROR(_xlfn.SINGLE(INDEX(Data!$A$1:$A$818,_xlfn.AGGREGATE(15,6,((OFFSET(Data!$A$1,0,MATCH(AD$6,Data!$1:$1,0)-1,1000,1)=IF(AD$7="","Yes",AD$7))*(Data!$D$1:'Data'!$D$818&lt;=IF($H$2="Marked",1,"")))/((OFFSET(Data!$A$1,0,MATCH(AD$6,Data!$1:$1,0)-1,1000,1)=IF(AD$7="","Yes",AD$7))*(Data!$D$1:'Data'!$D$818&lt;=IF($H$2="Marked",1,"")))*ROW(Data!$C$1:$C$818),ROW(AD50)-ROW(AD$7)),1)),"")</f>
        <v>ESPN 2</v>
      </c>
      <c r="AE50" s="38" t="str">
        <f ca="1">IF(AF50="","",IF(INDEX(Data!$CA:$CA,MATCH(AF50,Data!$A:$A,0),1)=0,"",INDEX(Data!$CA:$CA,MATCH(AF50,Data!$A:$A,0),1)))</f>
        <v/>
      </c>
      <c r="AF50" s="38" t="str" cm="1">
        <f t="array" aca="1" ref="AF50" ca="1">IFERROR(_xlfn.SINGLE(INDEX(Data!$A$1:$A$818,_xlfn.AGGREGATE(15,6,((OFFSET(Data!$A$1,0,MATCH(AF$6,Data!$1:$1,0)-1,1000,1)=IF(AF$7="","Yes",AF$7))*(Data!$D$1:'Data'!$D$818&lt;=IF($H$2="Marked",1,"")))/((OFFSET(Data!$A$1,0,MATCH(AF$6,Data!$1:$1,0)-1,1000,1)=IF(AF$7="","Yes",AF$7))*(Data!$D$1:'Data'!$D$818&lt;=IF($H$2="Marked",1,"")))*ROW(Data!$C$1:$C$818),ROW(AF50)-ROW(AF$7)),1)),"")</f>
        <v>Fox Sports 1</v>
      </c>
      <c r="AG50" s="38" t="str">
        <f ca="1">IF(AH50="","",IF(INDEX(Data!$CA:$CA,MATCH(AH50,Data!$A:$A,0),1)=0,"",INDEX(Data!$CA:$CA,MATCH(AH50,Data!$A:$A,0),1)))</f>
        <v/>
      </c>
      <c r="AH50" s="38" t="str" cm="1">
        <f t="array" aca="1" ref="AH50" ca="1">IFERROR(_xlfn.SINGLE(INDEX(Data!$A$1:$A$818,_xlfn.AGGREGATE(15,6,((OFFSET(Data!$A$1,0,MATCH(AH$6,Data!$1:$1,0)-1,1000,1)=IF(AH$7="","Yes",AH$7))*(Data!$D$1:'Data'!$D$818&lt;=IF($H$2="Marked",1,"")))/((OFFSET(Data!$A$1,0,MATCH(AH$6,Data!$1:$1,0)-1,1000,1)=IF(AH$7="","Yes",AH$7))*(Data!$D$1:'Data'!$D$818&lt;=IF($H$2="Marked",1,"")))*ROW(Data!$C$1:$C$818),ROW(AH50)-ROW(AH$7)),1)),"")</f>
        <v>Unimas</v>
      </c>
      <c r="AI50" s="38" t="str">
        <f ca="1">IF(AJ50="","",IF(INDEX(Data!$CA:$CA,MATCH(AJ50,Data!$A:$A,0),1)=0,"",INDEX(Data!$CA:$CA,MATCH(AJ50,Data!$A:$A,0),1)))</f>
        <v/>
      </c>
      <c r="AJ50" s="38" t="str" cm="1">
        <f t="array" aca="1" ref="AJ50" ca="1">IFERROR(_xlfn.SINGLE(INDEX(Data!$A$1:$A$818,_xlfn.AGGREGATE(15,6,((OFFSET(Data!$A$1,0,MATCH(AJ$6,Data!$1:$1,0)-1,1000,1)=IF(AJ$7="","Yes",AJ$7))*(Data!$D$1:'Data'!$D$818&lt;=IF($H$2="Marked",1,"")))/((OFFSET(Data!$A$1,0,MATCH(AJ$6,Data!$1:$1,0)-1,1000,1)=IF(AJ$7="","Yes",AJ$7))*(Data!$D$1:'Data'!$D$818&lt;=IF($H$2="Marked",1,"")))*ROW(Data!$C$1:$C$818),ROW(AJ50)-ROW(AJ$7)),1)),"")</f>
        <v>Estrella TV</v>
      </c>
      <c r="AK50" s="38" t="str">
        <f ca="1">IF(AL50="","",IF(INDEX(Data!$CA:$CA,MATCH(AL50,Data!$A:$A,0),1)=0,"",INDEX(Data!$CA:$CA,MATCH(AL50,Data!$A:$A,0),1)))</f>
        <v/>
      </c>
      <c r="AL50" s="38" t="str" cm="1">
        <f t="array" aca="1" ref="AL50" ca="1">IFERROR(_xlfn.SINGLE(INDEX(Data!$A$1:$A$818,_xlfn.AGGREGATE(15,6,((OFFSET(Data!$A$1,0,MATCH(AL$6,Data!$1:$1,0)-1,1000,1)=IF(AL$7="","Yes",AL$7))*(Data!$D$1:'Data'!$D$818&lt;=IF($H$2="Marked",1,"")))/((OFFSET(Data!$A$1,0,MATCH(AL$6,Data!$1:$1,0)-1,1000,1)=IF(AL$7="","Yes",AL$7))*(Data!$D$1:'Data'!$D$818&lt;=IF($H$2="Marked",1,"")))*ROW(Data!$C$1:$C$818),ROW(AL50)-ROW(AL$7)),1)),"")</f>
        <v/>
      </c>
      <c r="AM50" s="38" t="str">
        <f ca="1">IF(AN50="","",IF(INDEX(Data!$CA:$CA,MATCH(AN50,Data!$A:$A,0),1)=0,"",INDEX(Data!$CA:$CA,MATCH(AN50,Data!$A:$A,0),1)))</f>
        <v/>
      </c>
      <c r="AN50" s="38" t="str" cm="1">
        <f t="array" aca="1" ref="AN50" ca="1">IFERROR(_xlfn.SINGLE(INDEX(Data!$A$1:$A$818,_xlfn.AGGREGATE(15,6,((OFFSET(Data!$A$1,0,MATCH(AN$6,Data!$1:$1,0)-1,1000,1)=IF(AN$7="","Yes",AN$7))*(Data!$D$1:'Data'!$D$818&lt;=IF($H$2="Marked",1,"")))/((OFFSET(Data!$A$1,0,MATCH(AN$6,Data!$1:$1,0)-1,1000,1)=IF(AN$7="","Yes",AN$7))*(Data!$D$1:'Data'!$D$818&lt;=IF($H$2="Marked",1,"")))*ROW(Data!$C$1:$C$818),ROW(AN50)-ROW(AN$7)),1)),"")</f>
        <v/>
      </c>
      <c r="AO50" s="38" t="str">
        <f ca="1">IF(AP50="","",IF(INDEX(Data!$CA:$CA,MATCH(AP50,Data!$A:$A,0),1)=0,"",INDEX(Data!$CA:$CA,MATCH(AP50,Data!$A:$A,0),1)))</f>
        <v/>
      </c>
      <c r="AP50" s="38" t="str" cm="1">
        <f t="array" aca="1" ref="AP50" ca="1">IFERROR(_xlfn.SINGLE(INDEX(Data!$A$1:$A$818,_xlfn.AGGREGATE(15,6,((OFFSET(Data!$A$1,0,MATCH(AP$6,Data!$1:$1,0)-1,1000,1)=IF(AP$7="","Yes",AP$7))*(Data!$D$1:'Data'!$D$818&lt;=IF($H$2="Marked",1,"")))/((OFFSET(Data!$A$1,0,MATCH(AP$6,Data!$1:$1,0)-1,1000,1)=IF(AP$7="","Yes",AP$7))*(Data!$D$1:'Data'!$D$818&lt;=IF($H$2="Marked",1,"")))*ROW(Data!$C$1:$C$818),ROW(AP50)-ROW(AP$7)),1)),"")</f>
        <v/>
      </c>
      <c r="AQ50" s="38" t="str">
        <f ca="1">IF(AR50="","",IF(INDEX(Data!$CA:$CA,MATCH(AR50,Data!$A:$A,0),1)=0,"",INDEX(Data!$CA:$CA,MATCH(AR50,Data!$A:$A,0),1)))</f>
        <v/>
      </c>
      <c r="AR50" s="38" t="str" cm="1">
        <f t="array" aca="1" ref="AR50" ca="1">IFERROR(_xlfn.SINGLE(INDEX(Data!$A$1:$A$818,_xlfn.AGGREGATE(15,6,((OFFSET(Data!$A$1,0,MATCH(AR$6,Data!$1:$1,0)-1,1000,1)=IF(AR$7="","Yes",AR$7))*(Data!$D$1:'Data'!$D$818&lt;=IF($H$2="Marked",1,"")))/((OFFSET(Data!$A$1,0,MATCH(AR$6,Data!$1:$1,0)-1,1000,1)=IF(AR$7="","Yes",AR$7))*(Data!$D$1:'Data'!$D$818&lt;=IF($H$2="Marked",1,"")))*ROW(Data!$C$1:$C$818),ROW(AR50)-ROW(AR$7)),1)),"")</f>
        <v/>
      </c>
      <c r="AS50" s="38" t="str">
        <f ca="1">IF(AT50="","",IF(INDEX(Data!$CA:$CA,MATCH(AT50,Data!$A:$A,0),1)=0,"",INDEX(Data!$CA:$CA,MATCH(AT50,Data!$A:$A,0),1)))</f>
        <v/>
      </c>
      <c r="AT50" s="38" t="str" cm="1">
        <f t="array" aca="1" ref="AT50" ca="1">IFERROR(_xlfn.SINGLE(INDEX(Data!$A$1:$A$818,_xlfn.AGGREGATE(15,6,((OFFSET(Data!$A$1,0,MATCH(AT$6,Data!$1:$1,0)-1,1000,1)=IF(AT$7="","Yes",AT$7))*(Data!$D$1:'Data'!$D$818&lt;=IF($H$2="Marked",1,"")))/((OFFSET(Data!$A$1,0,MATCH(AT$6,Data!$1:$1,0)-1,1000,1)=IF(AT$7="","Yes",AT$7))*(Data!$D$1:'Data'!$D$818&lt;=IF($H$2="Marked",1,"")))*ROW(Data!$C$1:$C$818),ROW(AT50)-ROW(AT$7)),1)),"")</f>
        <v>MTVu</v>
      </c>
    </row>
    <row r="51" spans="1:46" ht="24" x14ac:dyDescent="0.35">
      <c r="A51" s="38" t="str">
        <f ca="1">IF(B51="","",IF(INDEX(Data!$CA:$CA,MATCH(B51,Data!$A:$A,0),1)=0,"",INDEX(Data!$CA:$CA,MATCH(B51,Data!$A:$A,0),1)))</f>
        <v/>
      </c>
      <c r="B51" s="38" t="str" cm="1">
        <f t="array" aca="1" ref="B51" ca="1">IFERROR(_xlfn.SINGLE(INDEX(Data!$A$1:$A$818,_xlfn.AGGREGATE(15,6,((OFFSET(Data!$A$1,0,MATCH(B$6,Data!$1:$1,0)-1,1000,1)=IF(B$7="","Yes",B$7))*(Data!$D$1:'Data'!$D$818&lt;=IF($H$2="Marked",1,"")))/((OFFSET(Data!$A$1,0,MATCH(B$6,Data!$1:$1,0)-1,1000,1)=IF(B$7="","Yes",B$7))*(Data!$D$1:'Data'!$D$818&lt;=IF($H$2="Marked",1,"")))*ROW(Data!$C$1:$C$818),ROW(B51)-ROW(B$7)),1)),"")</f>
        <v>Kin</v>
      </c>
      <c r="C51" s="38" t="str">
        <f ca="1">IF(D51="","",IF(INDEX(Data!$CA:$CA,MATCH(D51,Data!$A:$A,0),1)=0,"",INDEX(Data!$CA:$CA,MATCH(D51,Data!$A:$A,0),1)))</f>
        <v/>
      </c>
      <c r="D51" s="38" t="str" cm="1">
        <f t="array" aca="1" ref="D51" ca="1">IFERROR(_xlfn.SINGLE(INDEX(Data!$A$1:$A$818,_xlfn.AGGREGATE(15,6,((OFFSET(Data!$A$1,0,MATCH(D$6,Data!$1:$1,0)-1,1000,1)=IF(D$7="","Yes",D$7))*(Data!$D$1:'Data'!$D$818&lt;=IF($H$2="Marked",1,"")))/((OFFSET(Data!$A$1,0,MATCH(D$6,Data!$1:$1,0)-1,1000,1)=IF(D$7="","Yes",D$7))*(Data!$D$1:'Data'!$D$818&lt;=IF($H$2="Marked",1,"")))*ROW(Data!$C$1:$C$818),ROW(D51)-ROW(D$7)),1)),"")</f>
        <v/>
      </c>
      <c r="E51" s="38" t="str">
        <f ca="1">IF(F51="","",IF(INDEX(Data!$CA:$CA,MATCH(F51,Data!$A:$A,0),1)=0,"",INDEX(Data!$CA:$CA,MATCH(F51,Data!$A:$A,0),1)))</f>
        <v/>
      </c>
      <c r="F51" s="38" t="str" cm="1">
        <f t="array" aca="1" ref="F51" ca="1">IFERROR(_xlfn.SINGLE(INDEX(Data!$A$1:$A$818,_xlfn.AGGREGATE(15,6,((OFFSET(Data!$A$1,0,MATCH(F$6,Data!$1:$1,0)-1,1000,1)=IF(F$7="","Yes",F$7))*(Data!$D$1:'Data'!$D$818&lt;=IF($H$2="Marked",1,"")))/((OFFSET(Data!$A$1,0,MATCH(F$6,Data!$1:$1,0)-1,1000,1)=IF(F$7="","Yes",F$7))*(Data!$D$1:'Data'!$D$818&lt;=IF($H$2="Marked",1,"")))*ROW(Data!$C$1:$C$818),ROW(F51)-ROW(F$7)),1)),"")</f>
        <v/>
      </c>
      <c r="G51" s="38" t="str">
        <f ca="1">IF(H51="","",IF(INDEX(Data!$CA:$CA,MATCH(H51,Data!$A:$A,0),1)=0,"",INDEX(Data!$CA:$CA,MATCH(H51,Data!$A:$A,0),1)))</f>
        <v/>
      </c>
      <c r="H51" s="38" t="str" cm="1">
        <f t="array" aca="1" ref="H51" ca="1">IFERROR(_xlfn.SINGLE(INDEX(Data!$A$1:$A$818,_xlfn.AGGREGATE(15,6,((OFFSET(Data!$A$1,0,MATCH(H$6,Data!$1:$1,0)-1,1000,1)=IF(H$7="","Yes",H$7))*(Data!$D$1:'Data'!$D$818&lt;=IF($H$2="Marked",1,"")))/((OFFSET(Data!$A$1,0,MATCH(H$6,Data!$1:$1,0)-1,1000,1)=IF(H$7="","Yes",H$7))*(Data!$D$1:'Data'!$D$818&lt;=IF($H$2="Marked",1,"")))*ROW(Data!$C$1:$C$818),ROW(H51)-ROW(H$7)),1)),"")</f>
        <v>TLC</v>
      </c>
      <c r="I51" s="38" t="str">
        <f ca="1">IF(J51="","",IF(INDEX(Data!$CA:$CA,MATCH(J51,Data!$A:$A,0),1)=0,"",INDEX(Data!$CA:$CA,MATCH(J51,Data!$A:$A,0),1)))</f>
        <v/>
      </c>
      <c r="J51" s="38" t="str" cm="1">
        <f t="array" aca="1" ref="J51" ca="1">IFERROR(_xlfn.SINGLE(INDEX(Data!$A$1:$A$818,_xlfn.AGGREGATE(15,6,((OFFSET(Data!$A$1,0,MATCH(J$6,Data!$1:$1,0)-1,1000,1)=IF(J$7="","Yes",J$7))*(Data!$D$1:'Data'!$D$818&lt;=IF($H$2="Marked",1,"")))/((OFFSET(Data!$A$1,0,MATCH(J$6,Data!$1:$1,0)-1,1000,1)=IF(J$7="","Yes",J$7))*(Data!$D$1:'Data'!$D$818&lt;=IF($H$2="Marked",1,"")))*ROW(Data!$C$1:$C$818),ROW(J51)-ROW(J$7)),1)),"")</f>
        <v>Hallmark Movies &amp; Mysteries</v>
      </c>
      <c r="K51" s="38" t="str">
        <f ca="1">IF(L51="","",IF(INDEX(Data!$CA:$CA,MATCH(L51,Data!$A:$A,0),1)=0,"",INDEX(Data!$CA:$CA,MATCH(L51,Data!$A:$A,0),1)))</f>
        <v/>
      </c>
      <c r="L51" s="38" t="str" cm="1">
        <f t="array" aca="1" ref="L51" ca="1">IFERROR(_xlfn.SINGLE(INDEX(Data!$A$1:$A$818,_xlfn.AGGREGATE(15,6,((OFFSET(Data!$A$1,0,MATCH(L$6,Data!$1:$1,0)-1,1000,1)=IF(L$7="","Yes",L$7))*(Data!$D$1:'Data'!$D$818&lt;=IF($H$2="Marked",1,"")))/((OFFSET(Data!$A$1,0,MATCH(L$6,Data!$1:$1,0)-1,1000,1)=IF(L$7="","Yes",L$7))*(Data!$D$1:'Data'!$D$818&lt;=IF($H$2="Marked",1,"")))*ROW(Data!$C$1:$C$818),ROW(L51)-ROW(L$7)),1)),"")</f>
        <v>Cleo TV</v>
      </c>
      <c r="M51" s="38">
        <f ca="1">IF(N51="","",IF(INDEX(Data!$CA:$CA,MATCH(N51,Data!$A:$A,0),1)=0,"",INDEX(Data!$CA:$CA,MATCH(N51,Data!$A:$A,0),1)))</f>
        <v>1</v>
      </c>
      <c r="N51" s="38" t="str" cm="1">
        <f t="array" aca="1" ref="N51" ca="1">IFERROR(_xlfn.SINGLE(INDEX(Data!$A$1:$A$818,_xlfn.AGGREGATE(15,6,((OFFSET(Data!$A$1,0,MATCH(N$6,Data!$1:$1,0)-1,1000,1)=IF(N$7="","Yes",N$7))*(Data!$D$1:'Data'!$D$818&lt;=IF($H$2="Marked",1,"")))/((OFFSET(Data!$A$1,0,MATCH(N$6,Data!$1:$1,0)-1,1000,1)=IF(N$7="","Yes",N$7))*(Data!$D$1:'Data'!$D$818&lt;=IF($H$2="Marked",1,"")))*ROW(Data!$C$1:$C$818),ROW(N51)-ROW(N$7)),1)),"")</f>
        <v>Bravo</v>
      </c>
      <c r="O51" s="38" t="str">
        <f ca="1">IF(P51="","",IF(INDEX(Data!$CA:$CA,MATCH(P51,Data!$A:$A,0),1)=0,"",INDEX(Data!$CA:$CA,MATCH(P51,Data!$A:$A,0),1)))</f>
        <v/>
      </c>
      <c r="P51" s="38" t="str" cm="1">
        <f t="array" aca="1" ref="P51" ca="1">IFERROR(_xlfn.SINGLE(INDEX(Data!$A$1:$A$818,_xlfn.AGGREGATE(15,6,((OFFSET(Data!$A$1,0,MATCH(P$6,Data!$1:$1,0)-1,1000,1)=IF(P$7="","Yes",P$7))*(Data!$D$1:'Data'!$D$818&lt;=IF($H$2="Marked",1,"")))/((OFFSET(Data!$A$1,0,MATCH(P$6,Data!$1:$1,0)-1,1000,1)=IF(P$7="","Yes",P$7))*(Data!$D$1:'Data'!$D$818&lt;=IF($H$2="Marked",1,"")))*ROW(Data!$C$1:$C$818),ROW(P51)-ROW(P$7)),1)),"")</f>
        <v>Bounce</v>
      </c>
      <c r="Q51" s="38" t="str">
        <f ca="1">IF(R51="","",IF(INDEX(Data!$CA:$CA,MATCH(R51,Data!$A:$A,0),1)=0,"",INDEX(Data!$CA:$CA,MATCH(R51,Data!$A:$A,0),1)))</f>
        <v/>
      </c>
      <c r="R51" s="38" t="str" cm="1">
        <f t="array" aca="1" ref="R51" ca="1">IFERROR(_xlfn.SINGLE(INDEX(Data!$A$1:$A$818,_xlfn.AGGREGATE(15,6,((OFFSET(Data!$A$1,0,MATCH(R$6,Data!$1:$1,0)-1,1000,1)=IF(R$7="","Yes",R$7))*(Data!$D$1:'Data'!$D$818&lt;=IF($H$2="Marked",1,"")))/((OFFSET(Data!$A$1,0,MATCH(R$6,Data!$1:$1,0)-1,1000,1)=IF(R$7="","Yes",R$7))*(Data!$D$1:'Data'!$D$818&lt;=IF($H$2="Marked",1,"")))*ROW(Data!$C$1:$C$818),ROW(R51)-ROW(R$7)),1)),"")</f>
        <v>Fox Sports 1</v>
      </c>
      <c r="S51" s="38" t="str">
        <f ca="1">IF(T51="","",IF(INDEX(Data!$CA:$CA,MATCH(T51,Data!$A:$A,0),1)=0,"",INDEX(Data!$CA:$CA,MATCH(T51,Data!$A:$A,0),1)))</f>
        <v/>
      </c>
      <c r="T51" s="38" t="str" cm="1">
        <f t="array" aca="1" ref="T51" ca="1">IFERROR(_xlfn.SINGLE(INDEX(Data!$A$1:$A$818,_xlfn.AGGREGATE(15,6,((OFFSET(Data!$A$1,0,MATCH(T$6,Data!$1:$1,0)-1,1000,1)=IF(T$7="","Yes",T$7))*(Data!$D$1:'Data'!$D$818&lt;=IF($H$2="Marked",1,"")))/((OFFSET(Data!$A$1,0,MATCH(T$6,Data!$1:$1,0)-1,1000,1)=IF(T$7="","Yes",T$7))*(Data!$D$1:'Data'!$D$818&lt;=IF($H$2="Marked",1,"")))*ROW(Data!$C$1:$C$818),ROW(T51)-ROW(T$7)),1)),"")</f>
        <v>FX Movies</v>
      </c>
      <c r="U51" s="38" t="str">
        <f ca="1">IF(V51="","",IF(INDEX(Data!$CA:$CA,MATCH(V51,Data!$A:$A,0),1)=0,"",INDEX(Data!$CA:$CA,MATCH(V51,Data!$A:$A,0),1)))</f>
        <v/>
      </c>
      <c r="V51" s="38" t="str" cm="1">
        <f t="array" aca="1" ref="V51" ca="1">IFERROR(_xlfn.SINGLE(INDEX(Data!$A$1:$A$818,_xlfn.AGGREGATE(15,6,((OFFSET(Data!$A$1,0,MATCH(V$6,Data!$1:$1,0)-1,1000,1)=IF(V$7="","Yes",V$7))*(Data!$D$1:'Data'!$D$818&lt;=IF($H$2="Marked",1,"")))/((OFFSET(Data!$A$1,0,MATCH(V$6,Data!$1:$1,0)-1,1000,1)=IF(V$7="","Yes",V$7))*(Data!$D$1:'Data'!$D$818&lt;=IF($H$2="Marked",1,"")))*ROW(Data!$C$1:$C$818),ROW(V51)-ROW(V$7)),1)),"")</f>
        <v>EarthX TV</v>
      </c>
      <c r="W51" s="38" t="str">
        <f ca="1">IF(X51="","",IF(INDEX(Data!$CA:$CA,MATCH(X51,Data!$A:$A,0),1)=0,"",INDEX(Data!$CA:$CA,MATCH(X51,Data!$A:$A,0),1)))</f>
        <v/>
      </c>
      <c r="X51" s="38" t="str" cm="1">
        <f t="array" aca="1" ref="X51" ca="1">IFERROR(_xlfn.SINGLE(INDEX(Data!$A$1:$A$818,_xlfn.AGGREGATE(15,6,((OFFSET(Data!$A$1,0,MATCH(X$6,Data!$1:$1,0)-1,1000,1)=IF(X$7="","Yes",X$7))*(Data!$D$1:'Data'!$D$818&lt;=IF($H$2="Marked",1,"")))/((OFFSET(Data!$A$1,0,MATCH(X$6,Data!$1:$1,0)-1,1000,1)=IF(X$7="","Yes",X$7))*(Data!$D$1:'Data'!$D$818&lt;=IF($H$2="Marked",1,"")))*ROW(Data!$C$1:$C$818),ROW(X51)-ROW(X$7)),1)),"")</f>
        <v>Quietude</v>
      </c>
      <c r="Y51" s="38" t="str">
        <f ca="1">IF(Z51="","",IF(INDEX(Data!$CA:$CA,MATCH(Z51,Data!$A:$A,0),1)=0,"",INDEX(Data!$CA:$CA,MATCH(Z51,Data!$A:$A,0),1)))</f>
        <v/>
      </c>
      <c r="Z51" s="38" t="str" cm="1">
        <f t="array" aca="1" ref="Z51" ca="1">IFERROR(_xlfn.SINGLE(INDEX(Data!$A$1:$A$818,_xlfn.AGGREGATE(15,6,((OFFSET(Data!$A$1,0,MATCH(Z$6,Data!$1:$1,0)-1,1000,1)=IF(Z$7="","Yes",Z$7))*(Data!$D$1:'Data'!$D$818&lt;=IF($H$2="Marked",1,"")))/((OFFSET(Data!$A$1,0,MATCH(Z$6,Data!$1:$1,0)-1,1000,1)=IF(Z$7="","Yes",Z$7))*(Data!$D$1:'Data'!$D$818&lt;=IF($H$2="Marked",1,"")))*ROW(Data!$C$1:$C$818),ROW(Z51)-ROW(Z$7)),1)),"")</f>
        <v>Weather Channel</v>
      </c>
      <c r="AA51" s="38" t="str">
        <f ca="1">IF(AB51="","",IF(INDEX(Data!$CA:$CA,MATCH(AB51,Data!$A:$A,0),1)=0,"",INDEX(Data!$CA:$CA,MATCH(AB51,Data!$A:$A,0),1)))</f>
        <v/>
      </c>
      <c r="AB51" s="38" t="str" cm="1">
        <f t="array" aca="1" ref="AB51" ca="1">IFERROR(_xlfn.SINGLE(INDEX(Data!$A$1:$A$818,_xlfn.AGGREGATE(15,6,((OFFSET(Data!$A$1,0,MATCH(AB$6,Data!$1:$1,0)-1,1000,1)=IF(AB$7="","Yes",AB$7))*(Data!$D$1:'Data'!$D$818&lt;=IF($H$2="Marked",1,"")))/((OFFSET(Data!$A$1,0,MATCH(AB$6,Data!$1:$1,0)-1,1000,1)=IF(AB$7="","Yes",AB$7))*(Data!$D$1:'Data'!$D$818&lt;=IF($H$2="Marked",1,"")))*ROW(Data!$C$1:$C$818),ROW(AB51)-ROW(AB$7)),1)),"")</f>
        <v>Discovery En Espanol</v>
      </c>
      <c r="AC51" s="38" t="str">
        <f ca="1">IF(AD51="","",IF(INDEX(Data!$CA:$CA,MATCH(AD51,Data!$A:$A,0),1)=0,"",INDEX(Data!$CA:$CA,MATCH(AD51,Data!$A:$A,0),1)))</f>
        <v/>
      </c>
      <c r="AD51" s="38" t="str" cm="1">
        <f t="array" aca="1" ref="AD51" ca="1">IFERROR(_xlfn.SINGLE(INDEX(Data!$A$1:$A$818,_xlfn.AGGREGATE(15,6,((OFFSET(Data!$A$1,0,MATCH(AD$6,Data!$1:$1,0)-1,1000,1)=IF(AD$7="","Yes",AD$7))*(Data!$D$1:'Data'!$D$818&lt;=IF($H$2="Marked",1,"")))/((OFFSET(Data!$A$1,0,MATCH(AD$6,Data!$1:$1,0)-1,1000,1)=IF(AD$7="","Yes",AD$7))*(Data!$D$1:'Data'!$D$818&lt;=IF($H$2="Marked",1,"")))*ROW(Data!$C$1:$C$818),ROW(AD51)-ROW(AD$7)),1)),"")</f>
        <v>ESPN Deportes</v>
      </c>
      <c r="AE51" s="38" t="str">
        <f ca="1">IF(AF51="","",IF(INDEX(Data!$CA:$CA,MATCH(AF51,Data!$A:$A,0),1)=0,"",INDEX(Data!$CA:$CA,MATCH(AF51,Data!$A:$A,0),1)))</f>
        <v/>
      </c>
      <c r="AF51" s="38" t="str" cm="1">
        <f t="array" aca="1" ref="AF51" ca="1">IFERROR(_xlfn.SINGLE(INDEX(Data!$A$1:$A$818,_xlfn.AGGREGATE(15,6,((OFFSET(Data!$A$1,0,MATCH(AF$6,Data!$1:$1,0)-1,1000,1)=IF(AF$7="","Yes",AF$7))*(Data!$D$1:'Data'!$D$818&lt;=IF($H$2="Marked",1,"")))/((OFFSET(Data!$A$1,0,MATCH(AF$6,Data!$1:$1,0)-1,1000,1)=IF(AF$7="","Yes",AF$7))*(Data!$D$1:'Data'!$D$818&lt;=IF($H$2="Marked",1,"")))*ROW(Data!$C$1:$C$818),ROW(AF51)-ROW(AF$7)),1)),"")</f>
        <v>Fox Sports 2</v>
      </c>
      <c r="AG51" s="38" t="str">
        <f ca="1">IF(AH51="","",IF(INDEX(Data!$CA:$CA,MATCH(AH51,Data!$A:$A,0),1)=0,"",INDEX(Data!$CA:$CA,MATCH(AH51,Data!$A:$A,0),1)))</f>
        <v/>
      </c>
      <c r="AH51" s="38" t="str" cm="1">
        <f t="array" aca="1" ref="AH51" ca="1">IFERROR(_xlfn.SINGLE(INDEX(Data!$A$1:$A$818,_xlfn.AGGREGATE(15,6,((OFFSET(Data!$A$1,0,MATCH(AH$6,Data!$1:$1,0)-1,1000,1)=IF(AH$7="","Yes",AH$7))*(Data!$D$1:'Data'!$D$818&lt;=IF($H$2="Marked",1,"")))/((OFFSET(Data!$A$1,0,MATCH(AH$6,Data!$1:$1,0)-1,1000,1)=IF(AH$7="","Yes",AH$7))*(Data!$D$1:'Data'!$D$818&lt;=IF($H$2="Marked",1,"")))*ROW(Data!$C$1:$C$818),ROW(AH51)-ROW(AH$7)),1)),"")</f>
        <v>Univision</v>
      </c>
      <c r="AI51" s="38" t="str">
        <f ca="1">IF(AJ51="","",IF(INDEX(Data!$CA:$CA,MATCH(AJ51,Data!$A:$A,0),1)=0,"",INDEX(Data!$CA:$CA,MATCH(AJ51,Data!$A:$A,0),1)))</f>
        <v/>
      </c>
      <c r="AJ51" s="38" t="str" cm="1">
        <f t="array" aca="1" ref="AJ51" ca="1">IFERROR(_xlfn.SINGLE(INDEX(Data!$A$1:$A$818,_xlfn.AGGREGATE(15,6,((OFFSET(Data!$A$1,0,MATCH(AJ$6,Data!$1:$1,0)-1,1000,1)=IF(AJ$7="","Yes",AJ$7))*(Data!$D$1:'Data'!$D$818&lt;=IF($H$2="Marked",1,"")))/((OFFSET(Data!$A$1,0,MATCH(AJ$6,Data!$1:$1,0)-1,1000,1)=IF(AJ$7="","Yes",AJ$7))*(Data!$D$1:'Data'!$D$818&lt;=IF($H$2="Marked",1,"")))*ROW(Data!$C$1:$C$818),ROW(AJ51)-ROW(AJ$7)),1)),"")</f>
        <v>Food Network</v>
      </c>
      <c r="AK51" s="38" t="str">
        <f ca="1">IF(AL51="","",IF(INDEX(Data!$CA:$CA,MATCH(AL51,Data!$A:$A,0),1)=0,"",INDEX(Data!$CA:$CA,MATCH(AL51,Data!$A:$A,0),1)))</f>
        <v/>
      </c>
      <c r="AL51" s="38" t="str" cm="1">
        <f t="array" aca="1" ref="AL51" ca="1">IFERROR(_xlfn.SINGLE(INDEX(Data!$A$1:$A$818,_xlfn.AGGREGATE(15,6,((OFFSET(Data!$A$1,0,MATCH(AL$6,Data!$1:$1,0)-1,1000,1)=IF(AL$7="","Yes",AL$7))*(Data!$D$1:'Data'!$D$818&lt;=IF($H$2="Marked",1,"")))/((OFFSET(Data!$A$1,0,MATCH(AL$6,Data!$1:$1,0)-1,1000,1)=IF(AL$7="","Yes",AL$7))*(Data!$D$1:'Data'!$D$818&lt;=IF($H$2="Marked",1,"")))*ROW(Data!$C$1:$C$818),ROW(AL51)-ROW(AL$7)),1)),"")</f>
        <v/>
      </c>
      <c r="AM51" s="38" t="str">
        <f ca="1">IF(AN51="","",IF(INDEX(Data!$CA:$CA,MATCH(AN51,Data!$A:$A,0),1)=0,"",INDEX(Data!$CA:$CA,MATCH(AN51,Data!$A:$A,0),1)))</f>
        <v/>
      </c>
      <c r="AN51" s="38" t="str" cm="1">
        <f t="array" aca="1" ref="AN51" ca="1">IFERROR(_xlfn.SINGLE(INDEX(Data!$A$1:$A$818,_xlfn.AGGREGATE(15,6,((OFFSET(Data!$A$1,0,MATCH(AN$6,Data!$1:$1,0)-1,1000,1)=IF(AN$7="","Yes",AN$7))*(Data!$D$1:'Data'!$D$818&lt;=IF($H$2="Marked",1,"")))/((OFFSET(Data!$A$1,0,MATCH(AN$6,Data!$1:$1,0)-1,1000,1)=IF(AN$7="","Yes",AN$7))*(Data!$D$1:'Data'!$D$818&lt;=IF($H$2="Marked",1,"")))*ROW(Data!$C$1:$C$818),ROW(AN51)-ROW(AN$7)),1)),"")</f>
        <v/>
      </c>
      <c r="AO51" s="38" t="str">
        <f ca="1">IF(AP51="","",IF(INDEX(Data!$CA:$CA,MATCH(AP51,Data!$A:$A,0),1)=0,"",INDEX(Data!$CA:$CA,MATCH(AP51,Data!$A:$A,0),1)))</f>
        <v/>
      </c>
      <c r="AP51" s="38" t="str" cm="1">
        <f t="array" aca="1" ref="AP51" ca="1">IFERROR(_xlfn.SINGLE(INDEX(Data!$A$1:$A$818,_xlfn.AGGREGATE(15,6,((OFFSET(Data!$A$1,0,MATCH(AP$6,Data!$1:$1,0)-1,1000,1)=IF(AP$7="","Yes",AP$7))*(Data!$D$1:'Data'!$D$818&lt;=IF($H$2="Marked",1,"")))/((OFFSET(Data!$A$1,0,MATCH(AP$6,Data!$1:$1,0)-1,1000,1)=IF(AP$7="","Yes",AP$7))*(Data!$D$1:'Data'!$D$818&lt;=IF($H$2="Marked",1,"")))*ROW(Data!$C$1:$C$818),ROW(AP51)-ROW(AP$7)),1)),"")</f>
        <v/>
      </c>
      <c r="AQ51" s="38" t="str">
        <f ca="1">IF(AR51="","",IF(INDEX(Data!$CA:$CA,MATCH(AR51,Data!$A:$A,0),1)=0,"",INDEX(Data!$CA:$CA,MATCH(AR51,Data!$A:$A,0),1)))</f>
        <v/>
      </c>
      <c r="AR51" s="38" t="str" cm="1">
        <f t="array" aca="1" ref="AR51" ca="1">IFERROR(_xlfn.SINGLE(INDEX(Data!$A$1:$A$818,_xlfn.AGGREGATE(15,6,((OFFSET(Data!$A$1,0,MATCH(AR$6,Data!$1:$1,0)-1,1000,1)=IF(AR$7="","Yes",AR$7))*(Data!$D$1:'Data'!$D$818&lt;=IF($H$2="Marked",1,"")))/((OFFSET(Data!$A$1,0,MATCH(AR$6,Data!$1:$1,0)-1,1000,1)=IF(AR$7="","Yes",AR$7))*(Data!$D$1:'Data'!$D$818&lt;=IF($H$2="Marked",1,"")))*ROW(Data!$C$1:$C$818),ROW(AR51)-ROW(AR$7)),1)),"")</f>
        <v/>
      </c>
      <c r="AS51" s="38" t="str">
        <f ca="1">IF(AT51="","",IF(INDEX(Data!$CA:$CA,MATCH(AT51,Data!$A:$A,0),1)=0,"",INDEX(Data!$CA:$CA,MATCH(AT51,Data!$A:$A,0),1)))</f>
        <v/>
      </c>
      <c r="AT51" s="38" t="str" cm="1">
        <f t="array" aca="1" ref="AT51" ca="1">IFERROR(_xlfn.SINGLE(INDEX(Data!$A$1:$A$818,_xlfn.AGGREGATE(15,6,((OFFSET(Data!$A$1,0,MATCH(AT$6,Data!$1:$1,0)-1,1000,1)=IF(AT$7="","Yes",AT$7))*(Data!$D$1:'Data'!$D$818&lt;=IF($H$2="Marked",1,"")))/((OFFSET(Data!$A$1,0,MATCH(AT$6,Data!$1:$1,0)-1,1000,1)=IF(AT$7="","Yes",AT$7))*(Data!$D$1:'Data'!$D$818&lt;=IF($H$2="Marked",1,"")))*ROW(Data!$C$1:$C$818),ROW(AT51)-ROW(AT$7)),1)),"")</f>
        <v>Newsmax</v>
      </c>
    </row>
    <row r="52" spans="1:46" ht="24" x14ac:dyDescent="0.35">
      <c r="A52" s="38" t="str">
        <f ca="1">IF(B52="","",IF(INDEX(Data!$CA:$CA,MATCH(B52,Data!$A:$A,0),1)=0,"",INDEX(Data!$CA:$CA,MATCH(B52,Data!$A:$A,0),1)))</f>
        <v/>
      </c>
      <c r="B52" s="38" t="str" cm="1">
        <f t="array" aca="1" ref="B52" ca="1">IFERROR(_xlfn.SINGLE(INDEX(Data!$A$1:$A$818,_xlfn.AGGREGATE(15,6,((OFFSET(Data!$A$1,0,MATCH(B$6,Data!$1:$1,0)-1,1000,1)=IF(B$7="","Yes",B$7))*(Data!$D$1:'Data'!$D$818&lt;=IF($H$2="Marked",1,"")))/((OFFSET(Data!$A$1,0,MATCH(B$6,Data!$1:$1,0)-1,1000,1)=IF(B$7="","Yes",B$7))*(Data!$D$1:'Data'!$D$818&lt;=IF($H$2="Marked",1,"")))*ROW(Data!$C$1:$C$818),ROW(B52)-ROW(B$7)),1)),"")</f>
        <v>Law And Crime</v>
      </c>
      <c r="C52" s="38" t="str">
        <f ca="1">IF(D52="","",IF(INDEX(Data!$CA:$CA,MATCH(D52,Data!$A:$A,0),1)=0,"",INDEX(Data!$CA:$CA,MATCH(D52,Data!$A:$A,0),1)))</f>
        <v/>
      </c>
      <c r="D52" s="38" t="str" cm="1">
        <f t="array" aca="1" ref="D52" ca="1">IFERROR(_xlfn.SINGLE(INDEX(Data!$A$1:$A$818,_xlfn.AGGREGATE(15,6,((OFFSET(Data!$A$1,0,MATCH(D$6,Data!$1:$1,0)-1,1000,1)=IF(D$7="","Yes",D$7))*(Data!$D$1:'Data'!$D$818&lt;=IF($H$2="Marked",1,"")))/((OFFSET(Data!$A$1,0,MATCH(D$6,Data!$1:$1,0)-1,1000,1)=IF(D$7="","Yes",D$7))*(Data!$D$1:'Data'!$D$818&lt;=IF($H$2="Marked",1,"")))*ROW(Data!$C$1:$C$818),ROW(D52)-ROW(D$7)),1)),"")</f>
        <v/>
      </c>
      <c r="E52" s="38" t="str">
        <f ca="1">IF(F52="","",IF(INDEX(Data!$CA:$CA,MATCH(F52,Data!$A:$A,0),1)=0,"",INDEX(Data!$CA:$CA,MATCH(F52,Data!$A:$A,0),1)))</f>
        <v/>
      </c>
      <c r="F52" s="38" t="str" cm="1">
        <f t="array" aca="1" ref="F52" ca="1">IFERROR(_xlfn.SINGLE(INDEX(Data!$A$1:$A$818,_xlfn.AGGREGATE(15,6,((OFFSET(Data!$A$1,0,MATCH(F$6,Data!$1:$1,0)-1,1000,1)=IF(F$7="","Yes",F$7))*(Data!$D$1:'Data'!$D$818&lt;=IF($H$2="Marked",1,"")))/((OFFSET(Data!$A$1,0,MATCH(F$6,Data!$1:$1,0)-1,1000,1)=IF(F$7="","Yes",F$7))*(Data!$D$1:'Data'!$D$818&lt;=IF($H$2="Marked",1,"")))*ROW(Data!$C$1:$C$818),ROW(F52)-ROW(F$7)),1)),"")</f>
        <v/>
      </c>
      <c r="G52" s="38" t="str">
        <f ca="1">IF(H52="","",IF(INDEX(Data!$CA:$CA,MATCH(H52,Data!$A:$A,0),1)=0,"",INDEX(Data!$CA:$CA,MATCH(H52,Data!$A:$A,0),1)))</f>
        <v/>
      </c>
      <c r="H52" s="38" t="str" cm="1">
        <f t="array" aca="1" ref="H52" ca="1">IFERROR(_xlfn.SINGLE(INDEX(Data!$A$1:$A$818,_xlfn.AGGREGATE(15,6,((OFFSET(Data!$A$1,0,MATCH(H$6,Data!$1:$1,0)-1,1000,1)=IF(H$7="","Yes",H$7))*(Data!$D$1:'Data'!$D$818&lt;=IF($H$2="Marked",1,"")))/((OFFSET(Data!$A$1,0,MATCH(H$6,Data!$1:$1,0)-1,1000,1)=IF(H$7="","Yes",H$7))*(Data!$D$1:'Data'!$D$818&lt;=IF($H$2="Marked",1,"")))*ROW(Data!$C$1:$C$818),ROW(H52)-ROW(H$7)),1)),"")</f>
        <v>TNT</v>
      </c>
      <c r="I52" s="38" t="str">
        <f ca="1">IF(J52="","",IF(INDEX(Data!$CA:$CA,MATCH(J52,Data!$A:$A,0),1)=0,"",INDEX(Data!$CA:$CA,MATCH(J52,Data!$A:$A,0),1)))</f>
        <v/>
      </c>
      <c r="J52" s="38" t="str" cm="1">
        <f t="array" aca="1" ref="J52" ca="1">IFERROR(_xlfn.SINGLE(INDEX(Data!$A$1:$A$818,_xlfn.AGGREGATE(15,6,((OFFSET(Data!$A$1,0,MATCH(J$6,Data!$1:$1,0)-1,1000,1)=IF(J$7="","Yes",J$7))*(Data!$D$1:'Data'!$D$818&lt;=IF($H$2="Marked",1,"")))/((OFFSET(Data!$A$1,0,MATCH(J$6,Data!$1:$1,0)-1,1000,1)=IF(J$7="","Yes",J$7))*(Data!$D$1:'Data'!$D$818&lt;=IF($H$2="Marked",1,"")))*ROW(Data!$C$1:$C$818),ROW(J52)-ROW(J$7)),1)),"")</f>
        <v>HGTV</v>
      </c>
      <c r="K52" s="38">
        <f ca="1">IF(L52="","",IF(INDEX(Data!$CA:$CA,MATCH(L52,Data!$A:$A,0),1)=0,"",INDEX(Data!$CA:$CA,MATCH(L52,Data!$A:$A,0),1)))</f>
        <v>3</v>
      </c>
      <c r="L52" s="38" t="str" cm="1">
        <f t="array" aca="1" ref="L52" ca="1">IFERROR(_xlfn.SINGLE(INDEX(Data!$A$1:$A$818,_xlfn.AGGREGATE(15,6,((OFFSET(Data!$A$1,0,MATCH(L$6,Data!$1:$1,0)-1,1000,1)=IF(L$7="","Yes",L$7))*(Data!$D$1:'Data'!$D$818&lt;=IF($H$2="Marked",1,"")))/((OFFSET(Data!$A$1,0,MATCH(L$6,Data!$1:$1,0)-1,1000,1)=IF(L$7="","Yes",L$7))*(Data!$D$1:'Data'!$D$818&lt;=IF($H$2="Marked",1,"")))*ROW(Data!$C$1:$C$818),ROW(L52)-ROW(L$7)),1)),"")</f>
        <v>CMT</v>
      </c>
      <c r="M52" s="38">
        <f ca="1">IF(N52="","",IF(INDEX(Data!$CA:$CA,MATCH(N52,Data!$A:$A,0),1)=0,"",INDEX(Data!$CA:$CA,MATCH(N52,Data!$A:$A,0),1)))</f>
        <v>3</v>
      </c>
      <c r="N52" s="38" t="str" cm="1">
        <f t="array" aca="1" ref="N52" ca="1">IFERROR(_xlfn.SINGLE(INDEX(Data!$A$1:$A$818,_xlfn.AGGREGATE(15,6,((OFFSET(Data!$A$1,0,MATCH(N$6,Data!$1:$1,0)-1,1000,1)=IF(N$7="","Yes",N$7))*(Data!$D$1:'Data'!$D$818&lt;=IF($H$2="Marked",1,"")))/((OFFSET(Data!$A$1,0,MATCH(N$6,Data!$1:$1,0)-1,1000,1)=IF(N$7="","Yes",N$7))*(Data!$D$1:'Data'!$D$818&lt;=IF($H$2="Marked",1,"")))*ROW(Data!$C$1:$C$818),ROW(N52)-ROW(N$7)),1)),"")</f>
        <v>Cartoon Network</v>
      </c>
      <c r="O52" s="38">
        <f ca="1">IF(P52="","",IF(INDEX(Data!$CA:$CA,MATCH(P52,Data!$A:$A,0),1)=0,"",INDEX(Data!$CA:$CA,MATCH(P52,Data!$A:$A,0),1)))</f>
        <v>1</v>
      </c>
      <c r="P52" s="38" t="str" cm="1">
        <f t="array" aca="1" ref="P52" ca="1">IFERROR(_xlfn.SINGLE(INDEX(Data!$A$1:$A$818,_xlfn.AGGREGATE(15,6,((OFFSET(Data!$A$1,0,MATCH(P$6,Data!$1:$1,0)-1,1000,1)=IF(P$7="","Yes",P$7))*(Data!$D$1:'Data'!$D$818&lt;=IF($H$2="Marked",1,"")))/((OFFSET(Data!$A$1,0,MATCH(P$6,Data!$1:$1,0)-1,1000,1)=IF(P$7="","Yes",P$7))*(Data!$D$1:'Data'!$D$818&lt;=IF($H$2="Marked",1,"")))*ROW(Data!$C$1:$C$818),ROW(P52)-ROW(P$7)),1)),"")</f>
        <v>Bravo</v>
      </c>
      <c r="Q52" s="38" t="str">
        <f ca="1">IF(R52="","",IF(INDEX(Data!$CA:$CA,MATCH(R52,Data!$A:$A,0),1)=0,"",INDEX(Data!$CA:$CA,MATCH(R52,Data!$A:$A,0),1)))</f>
        <v/>
      </c>
      <c r="R52" s="38" t="str" cm="1">
        <f t="array" aca="1" ref="R52" ca="1">IFERROR(_xlfn.SINGLE(INDEX(Data!$A$1:$A$818,_xlfn.AGGREGATE(15,6,((OFFSET(Data!$A$1,0,MATCH(R$6,Data!$1:$1,0)-1,1000,1)=IF(R$7="","Yes",R$7))*(Data!$D$1:'Data'!$D$818&lt;=IF($H$2="Marked",1,"")))/((OFFSET(Data!$A$1,0,MATCH(R$6,Data!$1:$1,0)-1,1000,1)=IF(R$7="","Yes",R$7))*(Data!$D$1:'Data'!$D$818&lt;=IF($H$2="Marked",1,"")))*ROW(Data!$C$1:$C$818),ROW(R52)-ROW(R$7)),1)),"")</f>
        <v>Fox Sports 2</v>
      </c>
      <c r="S52" s="38" t="str">
        <f ca="1">IF(T52="","",IF(INDEX(Data!$CA:$CA,MATCH(T52,Data!$A:$A,0),1)=0,"",INDEX(Data!$CA:$CA,MATCH(T52,Data!$A:$A,0),1)))</f>
        <v/>
      </c>
      <c r="T52" s="38" t="str" cm="1">
        <f t="array" aca="1" ref="T52" ca="1">IFERROR(_xlfn.SINGLE(INDEX(Data!$A$1:$A$818,_xlfn.AGGREGATE(15,6,((OFFSET(Data!$A$1,0,MATCH(T$6,Data!$1:$1,0)-1,1000,1)=IF(T$7="","Yes",T$7))*(Data!$D$1:'Data'!$D$818&lt;=IF($H$2="Marked",1,"")))/((OFFSET(Data!$A$1,0,MATCH(T$6,Data!$1:$1,0)-1,1000,1)=IF(T$7="","Yes",T$7))*(Data!$D$1:'Data'!$D$818&lt;=IF($H$2="Marked",1,"")))*ROW(Data!$C$1:$C$818),ROW(T52)-ROW(T$7)),1)),"")</f>
        <v>FXX</v>
      </c>
      <c r="U52" s="38">
        <f ca="1">IF(V52="","",IF(INDEX(Data!$CA:$CA,MATCH(V52,Data!$A:$A,0),1)=0,"",INDEX(Data!$CA:$CA,MATCH(V52,Data!$A:$A,0),1)))</f>
        <v>2</v>
      </c>
      <c r="V52" s="38" t="str" cm="1">
        <f t="array" aca="1" ref="V52" ca="1">IFERROR(_xlfn.SINGLE(INDEX(Data!$A$1:$A$818,_xlfn.AGGREGATE(15,6,((OFFSET(Data!$A$1,0,MATCH(V$6,Data!$1:$1,0)-1,1000,1)=IF(V$7="","Yes",V$7))*(Data!$D$1:'Data'!$D$818&lt;=IF($H$2="Marked",1,"")))/((OFFSET(Data!$A$1,0,MATCH(V$6,Data!$1:$1,0)-1,1000,1)=IF(V$7="","Yes",V$7))*(Data!$D$1:'Data'!$D$818&lt;=IF($H$2="Marked",1,"")))*ROW(Data!$C$1:$C$818),ROW(V52)-ROW(V$7)),1)),"")</f>
        <v>ESPN</v>
      </c>
      <c r="W52" s="38" t="str">
        <f ca="1">IF(X52="","",IF(INDEX(Data!$CA:$CA,MATCH(X52,Data!$A:$A,0),1)=0,"",INDEX(Data!$CA:$CA,MATCH(X52,Data!$A:$A,0),1)))</f>
        <v/>
      </c>
      <c r="X52" s="38" t="str" cm="1">
        <f t="array" aca="1" ref="X52" ca="1">IFERROR(_xlfn.SINGLE(INDEX(Data!$A$1:$A$818,_xlfn.AGGREGATE(15,6,((OFFSET(Data!$A$1,0,MATCH(X$6,Data!$1:$1,0)-1,1000,1)=IF(X$7="","Yes",X$7))*(Data!$D$1:'Data'!$D$818&lt;=IF($H$2="Marked",1,"")))/((OFFSET(Data!$A$1,0,MATCH(X$6,Data!$1:$1,0)-1,1000,1)=IF(X$7="","Yes",X$7))*(Data!$D$1:'Data'!$D$818&lt;=IF($H$2="Marked",1,"")))*ROW(Data!$C$1:$C$818),ROW(X52)-ROW(X$7)),1)),"")</f>
        <v>QVC</v>
      </c>
      <c r="Y52" s="38" t="str">
        <f ca="1">IF(Z52="","",IF(INDEX(Data!$CA:$CA,MATCH(Z52,Data!$A:$A,0),1)=0,"",INDEX(Data!$CA:$CA,MATCH(Z52,Data!$A:$A,0),1)))</f>
        <v/>
      </c>
      <c r="Z52" s="38" t="str" cm="1">
        <f t="array" aca="1" ref="Z52" ca="1">IFERROR(_xlfn.SINGLE(INDEX(Data!$A$1:$A$818,_xlfn.AGGREGATE(15,6,((OFFSET(Data!$A$1,0,MATCH(Z$6,Data!$1:$1,0)-1,1000,1)=IF(Z$7="","Yes",Z$7))*(Data!$D$1:'Data'!$D$818&lt;=IF($H$2="Marked",1,"")))/((OFFSET(Data!$A$1,0,MATCH(Z$6,Data!$1:$1,0)-1,1000,1)=IF(Z$7="","Yes",Z$7))*(Data!$D$1:'Data'!$D$818&lt;=IF($H$2="Marked",1,"")))*ROW(Data!$C$1:$C$818),ROW(Z52)-ROW(Z$7)),1)),"")</f>
        <v>World Fishing Network</v>
      </c>
      <c r="AA52" s="38" t="str">
        <f ca="1">IF(AB52="","",IF(INDEX(Data!$CA:$CA,MATCH(AB52,Data!$A:$A,0),1)=0,"",INDEX(Data!$CA:$CA,MATCH(AB52,Data!$A:$A,0),1)))</f>
        <v/>
      </c>
      <c r="AB52" s="38" t="str" cm="1">
        <f t="array" aca="1" ref="AB52" ca="1">IFERROR(_xlfn.SINGLE(INDEX(Data!$A$1:$A$818,_xlfn.AGGREGATE(15,6,((OFFSET(Data!$A$1,0,MATCH(AB$6,Data!$1:$1,0)-1,1000,1)=IF(AB$7="","Yes",AB$7))*(Data!$D$1:'Data'!$D$818&lt;=IF($H$2="Marked",1,"")))/((OFFSET(Data!$A$1,0,MATCH(AB$6,Data!$1:$1,0)-1,1000,1)=IF(AB$7="","Yes",AB$7))*(Data!$D$1:'Data'!$D$818&lt;=IF($H$2="Marked",1,"")))*ROW(Data!$C$1:$C$818),ROW(AB52)-ROW(AB$7)),1)),"")</f>
        <v>Discovery Familia</v>
      </c>
      <c r="AC52" s="38" t="str">
        <f ca="1">IF(AD52="","",IF(INDEX(Data!$CA:$CA,MATCH(AD52,Data!$A:$A,0),1)=0,"",INDEX(Data!$CA:$CA,MATCH(AD52,Data!$A:$A,0),1)))</f>
        <v/>
      </c>
      <c r="AD52" s="38" t="str" cm="1">
        <f t="array" aca="1" ref="AD52" ca="1">IFERROR(_xlfn.SINGLE(INDEX(Data!$A$1:$A$818,_xlfn.AGGREGATE(15,6,((OFFSET(Data!$A$1,0,MATCH(AD$6,Data!$1:$1,0)-1,1000,1)=IF(AD$7="","Yes",AD$7))*(Data!$D$1:'Data'!$D$818&lt;=IF($H$2="Marked",1,"")))/((OFFSET(Data!$A$1,0,MATCH(AD$6,Data!$1:$1,0)-1,1000,1)=IF(AD$7="","Yes",AD$7))*(Data!$D$1:'Data'!$D$818&lt;=IF($H$2="Marked",1,"")))*ROW(Data!$C$1:$C$818),ROW(AD52)-ROW(AD$7)),1)),"")</f>
        <v>ESPNews</v>
      </c>
      <c r="AE52" s="38" t="str">
        <f ca="1">IF(AF52="","",IF(INDEX(Data!$CA:$CA,MATCH(AF52,Data!$A:$A,0),1)=0,"",INDEX(Data!$CA:$CA,MATCH(AF52,Data!$A:$A,0),1)))</f>
        <v/>
      </c>
      <c r="AF52" s="38" t="str" cm="1">
        <f t="array" aca="1" ref="AF52" ca="1">IFERROR(_xlfn.SINGLE(INDEX(Data!$A$1:$A$818,_xlfn.AGGREGATE(15,6,((OFFSET(Data!$A$1,0,MATCH(AF$6,Data!$1:$1,0)-1,1000,1)=IF(AF$7="","Yes",AF$7))*(Data!$D$1:'Data'!$D$818&lt;=IF($H$2="Marked",1,"")))/((OFFSET(Data!$A$1,0,MATCH(AF$6,Data!$1:$1,0)-1,1000,1)=IF(AF$7="","Yes",AF$7))*(Data!$D$1:'Data'!$D$818&lt;=IF($H$2="Marked",1,"")))*ROW(Data!$C$1:$C$818),ROW(AF52)-ROW(AF$7)),1)),"")</f>
        <v>Fox Weather</v>
      </c>
      <c r="AG52" s="38" t="str">
        <f ca="1">IF(AH52="","",IF(INDEX(Data!$CA:$CA,MATCH(AH52,Data!$A:$A,0),1)=0,"",INDEX(Data!$CA:$CA,MATCH(AH52,Data!$A:$A,0),1)))</f>
        <v/>
      </c>
      <c r="AH52" s="38" t="str" cm="1">
        <f t="array" aca="1" ref="AH52" ca="1">IFERROR(_xlfn.SINGLE(INDEX(Data!$A$1:$A$818,_xlfn.AGGREGATE(15,6,((OFFSET(Data!$A$1,0,MATCH(AH$6,Data!$1:$1,0)-1,1000,1)=IF(AH$7="","Yes",AH$7))*(Data!$D$1:'Data'!$D$818&lt;=IF($H$2="Marked",1,"")))/((OFFSET(Data!$A$1,0,MATCH(AH$6,Data!$1:$1,0)-1,1000,1)=IF(AH$7="","Yes",AH$7))*(Data!$D$1:'Data'!$D$818&lt;=IF($H$2="Marked",1,"")))*ROW(Data!$C$1:$C$818),ROW(AH52)-ROW(AH$7)),1)),"")</f>
        <v>Videorola</v>
      </c>
      <c r="AI52" s="38" t="str">
        <f ca="1">IF(AJ52="","",IF(INDEX(Data!$CA:$CA,MATCH(AJ52,Data!$A:$A,0),1)=0,"",INDEX(Data!$CA:$CA,MATCH(AJ52,Data!$A:$A,0),1)))</f>
        <v/>
      </c>
      <c r="AJ52" s="38" t="str" cm="1">
        <f t="array" aca="1" ref="AJ52" ca="1">IFERROR(_xlfn.SINGLE(INDEX(Data!$A$1:$A$818,_xlfn.AGGREGATE(15,6,((OFFSET(Data!$A$1,0,MATCH(AJ$6,Data!$1:$1,0)-1,1000,1)=IF(AJ$7="","Yes",AJ$7))*(Data!$D$1:'Data'!$D$818&lt;=IF($H$2="Marked",1,"")))/((OFFSET(Data!$A$1,0,MATCH(AJ$6,Data!$1:$1,0)-1,1000,1)=IF(AJ$7="","Yes",AJ$7))*(Data!$D$1:'Data'!$D$818&lt;=IF($H$2="Marked",1,"")))*ROW(Data!$C$1:$C$818),ROW(AJ52)-ROW(AJ$7)),1)),"")</f>
        <v>ForoTV</v>
      </c>
      <c r="AK52" s="38" t="str">
        <f ca="1">IF(AL52="","",IF(INDEX(Data!$CA:$CA,MATCH(AL52,Data!$A:$A,0),1)=0,"",INDEX(Data!$CA:$CA,MATCH(AL52,Data!$A:$A,0),1)))</f>
        <v/>
      </c>
      <c r="AL52" s="38" t="str" cm="1">
        <f t="array" aca="1" ref="AL52" ca="1">IFERROR(_xlfn.SINGLE(INDEX(Data!$A$1:$A$818,_xlfn.AGGREGATE(15,6,((OFFSET(Data!$A$1,0,MATCH(AL$6,Data!$1:$1,0)-1,1000,1)=IF(AL$7="","Yes",AL$7))*(Data!$D$1:'Data'!$D$818&lt;=IF($H$2="Marked",1,"")))/((OFFSET(Data!$A$1,0,MATCH(AL$6,Data!$1:$1,0)-1,1000,1)=IF(AL$7="","Yes",AL$7))*(Data!$D$1:'Data'!$D$818&lt;=IF($H$2="Marked",1,"")))*ROW(Data!$C$1:$C$818),ROW(AL52)-ROW(AL$7)),1)),"")</f>
        <v/>
      </c>
      <c r="AM52" s="38" t="str">
        <f ca="1">IF(AN52="","",IF(INDEX(Data!$CA:$CA,MATCH(AN52,Data!$A:$A,0),1)=0,"",INDEX(Data!$CA:$CA,MATCH(AN52,Data!$A:$A,0),1)))</f>
        <v/>
      </c>
      <c r="AN52" s="38" t="str" cm="1">
        <f t="array" aca="1" ref="AN52" ca="1">IFERROR(_xlfn.SINGLE(INDEX(Data!$A$1:$A$818,_xlfn.AGGREGATE(15,6,((OFFSET(Data!$A$1,0,MATCH(AN$6,Data!$1:$1,0)-1,1000,1)=IF(AN$7="","Yes",AN$7))*(Data!$D$1:'Data'!$D$818&lt;=IF($H$2="Marked",1,"")))/((OFFSET(Data!$A$1,0,MATCH(AN$6,Data!$1:$1,0)-1,1000,1)=IF(AN$7="","Yes",AN$7))*(Data!$D$1:'Data'!$D$818&lt;=IF($H$2="Marked",1,"")))*ROW(Data!$C$1:$C$818),ROW(AN52)-ROW(AN$7)),1)),"")</f>
        <v/>
      </c>
      <c r="AO52" s="38" t="str">
        <f ca="1">IF(AP52="","",IF(INDEX(Data!$CA:$CA,MATCH(AP52,Data!$A:$A,0),1)=0,"",INDEX(Data!$CA:$CA,MATCH(AP52,Data!$A:$A,0),1)))</f>
        <v/>
      </c>
      <c r="AP52" s="38" t="str" cm="1">
        <f t="array" aca="1" ref="AP52" ca="1">IFERROR(_xlfn.SINGLE(INDEX(Data!$A$1:$A$818,_xlfn.AGGREGATE(15,6,((OFFSET(Data!$A$1,0,MATCH(AP$6,Data!$1:$1,0)-1,1000,1)=IF(AP$7="","Yes",AP$7))*(Data!$D$1:'Data'!$D$818&lt;=IF($H$2="Marked",1,"")))/((OFFSET(Data!$A$1,0,MATCH(AP$6,Data!$1:$1,0)-1,1000,1)=IF(AP$7="","Yes",AP$7))*(Data!$D$1:'Data'!$D$818&lt;=IF($H$2="Marked",1,"")))*ROW(Data!$C$1:$C$818),ROW(AP52)-ROW(AP$7)),1)),"")</f>
        <v/>
      </c>
      <c r="AQ52" s="38" t="str">
        <f ca="1">IF(AR52="","",IF(INDEX(Data!$CA:$CA,MATCH(AR52,Data!$A:$A,0),1)=0,"",INDEX(Data!$CA:$CA,MATCH(AR52,Data!$A:$A,0),1)))</f>
        <v/>
      </c>
      <c r="AR52" s="38" t="str" cm="1">
        <f t="array" aca="1" ref="AR52" ca="1">IFERROR(_xlfn.SINGLE(INDEX(Data!$A$1:$A$818,_xlfn.AGGREGATE(15,6,((OFFSET(Data!$A$1,0,MATCH(AR$6,Data!$1:$1,0)-1,1000,1)=IF(AR$7="","Yes",AR$7))*(Data!$D$1:'Data'!$D$818&lt;=IF($H$2="Marked",1,"")))/((OFFSET(Data!$A$1,0,MATCH(AR$6,Data!$1:$1,0)-1,1000,1)=IF(AR$7="","Yes",AR$7))*(Data!$D$1:'Data'!$D$818&lt;=IF($H$2="Marked",1,"")))*ROW(Data!$C$1:$C$818),ROW(AR52)-ROW(AR$7)),1)),"")</f>
        <v/>
      </c>
      <c r="AS52" s="38" t="str">
        <f ca="1">IF(AT52="","",IF(INDEX(Data!$CA:$CA,MATCH(AT52,Data!$A:$A,0),1)=0,"",INDEX(Data!$CA:$CA,MATCH(AT52,Data!$A:$A,0),1)))</f>
        <v/>
      </c>
      <c r="AT52" s="38" t="str" cm="1">
        <f t="array" aca="1" ref="AT52" ca="1">IFERROR(_xlfn.SINGLE(INDEX(Data!$A$1:$A$818,_xlfn.AGGREGATE(15,6,((OFFSET(Data!$A$1,0,MATCH(AT$6,Data!$1:$1,0)-1,1000,1)=IF(AT$7="","Yes",AT$7))*(Data!$D$1:'Data'!$D$818&lt;=IF($H$2="Marked",1,"")))/((OFFSET(Data!$A$1,0,MATCH(AT$6,Data!$1:$1,0)-1,1000,1)=IF(AT$7="","Yes",AT$7))*(Data!$D$1:'Data'!$D$818&lt;=IF($H$2="Marked",1,"")))*ROW(Data!$C$1:$C$818),ROW(AT52)-ROW(AT$7)),1)),"")</f>
        <v>Newsy</v>
      </c>
    </row>
    <row r="53" spans="1:46" x14ac:dyDescent="0.35">
      <c r="A53" s="38" t="str">
        <f ca="1">IF(B53="","",IF(INDEX(Data!$CA:$CA,MATCH(B53,Data!$A:$A,0),1)=0,"",INDEX(Data!$CA:$CA,MATCH(B53,Data!$A:$A,0),1)))</f>
        <v/>
      </c>
      <c r="B53" s="38" t="str" cm="1">
        <f t="array" aca="1" ref="B53" ca="1">IFERROR(_xlfn.SINGLE(INDEX(Data!$A$1:$A$818,_xlfn.AGGREGATE(15,6,((OFFSET(Data!$A$1,0,MATCH(B$6,Data!$1:$1,0)-1,1000,1)=IF(B$7="","Yes",B$7))*(Data!$D$1:'Data'!$D$818&lt;=IF($H$2="Marked",1,"")))/((OFFSET(Data!$A$1,0,MATCH(B$6,Data!$1:$1,0)-1,1000,1)=IF(B$7="","Yes",B$7))*(Data!$D$1:'Data'!$D$818&lt;=IF($H$2="Marked",1,"")))*ROW(Data!$C$1:$C$818),ROW(B53)-ROW(B$7)),1)),"")</f>
        <v>Lifetime</v>
      </c>
      <c r="C53" s="38" t="str">
        <f ca="1">IF(D53="","",IF(INDEX(Data!$CA:$CA,MATCH(D53,Data!$A:$A,0),1)=0,"",INDEX(Data!$CA:$CA,MATCH(D53,Data!$A:$A,0),1)))</f>
        <v/>
      </c>
      <c r="D53" s="38" t="str" cm="1">
        <f t="array" aca="1" ref="D53" ca="1">IFERROR(_xlfn.SINGLE(INDEX(Data!$A$1:$A$818,_xlfn.AGGREGATE(15,6,((OFFSET(Data!$A$1,0,MATCH(D$6,Data!$1:$1,0)-1,1000,1)=IF(D$7="","Yes",D$7))*(Data!$D$1:'Data'!$D$818&lt;=IF($H$2="Marked",1,"")))/((OFFSET(Data!$A$1,0,MATCH(D$6,Data!$1:$1,0)-1,1000,1)=IF(D$7="","Yes",D$7))*(Data!$D$1:'Data'!$D$818&lt;=IF($H$2="Marked",1,"")))*ROW(Data!$C$1:$C$818),ROW(D53)-ROW(D$7)),1)),"")</f>
        <v/>
      </c>
      <c r="E53" s="38" t="str">
        <f ca="1">IF(F53="","",IF(INDEX(Data!$CA:$CA,MATCH(F53,Data!$A:$A,0),1)=0,"",INDEX(Data!$CA:$CA,MATCH(F53,Data!$A:$A,0),1)))</f>
        <v/>
      </c>
      <c r="F53" s="38" t="str" cm="1">
        <f t="array" aca="1" ref="F53" ca="1">IFERROR(_xlfn.SINGLE(INDEX(Data!$A$1:$A$818,_xlfn.AGGREGATE(15,6,((OFFSET(Data!$A$1,0,MATCH(F$6,Data!$1:$1,0)-1,1000,1)=IF(F$7="","Yes",F$7))*(Data!$D$1:'Data'!$D$818&lt;=IF($H$2="Marked",1,"")))/((OFFSET(Data!$A$1,0,MATCH(F$6,Data!$1:$1,0)-1,1000,1)=IF(F$7="","Yes",F$7))*(Data!$D$1:'Data'!$D$818&lt;=IF($H$2="Marked",1,"")))*ROW(Data!$C$1:$C$818),ROW(F53)-ROW(F$7)),1)),"")</f>
        <v/>
      </c>
      <c r="G53" s="38" t="str">
        <f ca="1">IF(H53="","",IF(INDEX(Data!$CA:$CA,MATCH(H53,Data!$A:$A,0),1)=0,"",INDEX(Data!$CA:$CA,MATCH(H53,Data!$A:$A,0),1)))</f>
        <v/>
      </c>
      <c r="H53" s="38" t="str" cm="1">
        <f t="array" aca="1" ref="H53" ca="1">IFERROR(_xlfn.SINGLE(INDEX(Data!$A$1:$A$818,_xlfn.AGGREGATE(15,6,((OFFSET(Data!$A$1,0,MATCH(H$6,Data!$1:$1,0)-1,1000,1)=IF(H$7="","Yes",H$7))*(Data!$D$1:'Data'!$D$818&lt;=IF($H$2="Marked",1,"")))/((OFFSET(Data!$A$1,0,MATCH(H$6,Data!$1:$1,0)-1,1000,1)=IF(H$7="","Yes",H$7))*(Data!$D$1:'Data'!$D$818&lt;=IF($H$2="Marked",1,"")))*ROW(Data!$C$1:$C$818),ROW(H53)-ROW(H$7)),1)),"")</f>
        <v>TruTV</v>
      </c>
      <c r="I53" s="38" t="str">
        <f ca="1">IF(J53="","",IF(INDEX(Data!$CA:$CA,MATCH(J53,Data!$A:$A,0),1)=0,"",INDEX(Data!$CA:$CA,MATCH(J53,Data!$A:$A,0),1)))</f>
        <v/>
      </c>
      <c r="J53" s="38" t="str" cm="1">
        <f t="array" aca="1" ref="J53" ca="1">IFERROR(_xlfn.SINGLE(INDEX(Data!$A$1:$A$818,_xlfn.AGGREGATE(15,6,((OFFSET(Data!$A$1,0,MATCH(J$6,Data!$1:$1,0)-1,1000,1)=IF(J$7="","Yes",J$7))*(Data!$D$1:'Data'!$D$818&lt;=IF($H$2="Marked",1,"")))/((OFFSET(Data!$A$1,0,MATCH(J$6,Data!$1:$1,0)-1,1000,1)=IF(J$7="","Yes",J$7))*(Data!$D$1:'Data'!$D$818&lt;=IF($H$2="Marked",1,"")))*ROW(Data!$C$1:$C$818),ROW(J53)-ROW(J$7)),1)),"")</f>
        <v>History</v>
      </c>
      <c r="K53" s="38">
        <f ca="1">IF(L53="","",IF(INDEX(Data!$CA:$CA,MATCH(L53,Data!$A:$A,0),1)=0,"",INDEX(Data!$CA:$CA,MATCH(L53,Data!$A:$A,0),1)))</f>
        <v>3</v>
      </c>
      <c r="L53" s="38" t="str" cm="1">
        <f t="array" aca="1" ref="L53" ca="1">IFERROR(_xlfn.SINGLE(INDEX(Data!$A$1:$A$818,_xlfn.AGGREGATE(15,6,((OFFSET(Data!$A$1,0,MATCH(L$6,Data!$1:$1,0)-1,1000,1)=IF(L$7="","Yes",L$7))*(Data!$D$1:'Data'!$D$818&lt;=IF($H$2="Marked",1,"")))/((OFFSET(Data!$A$1,0,MATCH(L$6,Data!$1:$1,0)-1,1000,1)=IF(L$7="","Yes",L$7))*(Data!$D$1:'Data'!$D$818&lt;=IF($H$2="Marked",1,"")))*ROW(Data!$C$1:$C$818),ROW(L53)-ROW(L$7)),1)),"")</f>
        <v>CNBC</v>
      </c>
      <c r="M53" s="38">
        <f ca="1">IF(N53="","",IF(INDEX(Data!$CA:$CA,MATCH(N53,Data!$A:$A,0),1)=0,"",INDEX(Data!$CA:$CA,MATCH(N53,Data!$A:$A,0),1)))</f>
        <v>1</v>
      </c>
      <c r="N53" s="38" t="str" cm="1">
        <f t="array" aca="1" ref="N53" ca="1">IFERROR(_xlfn.SINGLE(INDEX(Data!$A$1:$A$818,_xlfn.AGGREGATE(15,6,((OFFSET(Data!$A$1,0,MATCH(N$6,Data!$1:$1,0)-1,1000,1)=IF(N$7="","Yes",N$7))*(Data!$D$1:'Data'!$D$818&lt;=IF($H$2="Marked",1,"")))/((OFFSET(Data!$A$1,0,MATCH(N$6,Data!$1:$1,0)-1,1000,1)=IF(N$7="","Yes",N$7))*(Data!$D$1:'Data'!$D$818&lt;=IF($H$2="Marked",1,"")))*ROW(Data!$C$1:$C$818),ROW(N53)-ROW(N$7)),1)),"")</f>
        <v>CBS</v>
      </c>
      <c r="O53" s="38">
        <f ca="1">IF(P53="","",IF(INDEX(Data!$CA:$CA,MATCH(P53,Data!$A:$A,0),1)=0,"",INDEX(Data!$CA:$CA,MATCH(P53,Data!$A:$A,0),1)))</f>
        <v>3</v>
      </c>
      <c r="P53" s="38" t="str" cm="1">
        <f t="array" aca="1" ref="P53" ca="1">IFERROR(_xlfn.SINGLE(INDEX(Data!$A$1:$A$818,_xlfn.AGGREGATE(15,6,((OFFSET(Data!$A$1,0,MATCH(P$6,Data!$1:$1,0)-1,1000,1)=IF(P$7="","Yes",P$7))*(Data!$D$1:'Data'!$D$818&lt;=IF($H$2="Marked",1,"")))/((OFFSET(Data!$A$1,0,MATCH(P$6,Data!$1:$1,0)-1,1000,1)=IF(P$7="","Yes",P$7))*(Data!$D$1:'Data'!$D$818&lt;=IF($H$2="Marked",1,"")))*ROW(Data!$C$1:$C$818),ROW(P53)-ROW(P$7)),1)),"")</f>
        <v>Cartoon Network</v>
      </c>
      <c r="Q53" s="38" t="str">
        <f ca="1">IF(R53="","",IF(INDEX(Data!$CA:$CA,MATCH(R53,Data!$A:$A,0),1)=0,"",INDEX(Data!$CA:$CA,MATCH(R53,Data!$A:$A,0),1)))</f>
        <v/>
      </c>
      <c r="R53" s="38" t="str" cm="1">
        <f t="array" aca="1" ref="R53" ca="1">IFERROR(_xlfn.SINGLE(INDEX(Data!$A$1:$A$818,_xlfn.AGGREGATE(15,6,((OFFSET(Data!$A$1,0,MATCH(R$6,Data!$1:$1,0)-1,1000,1)=IF(R$7="","Yes",R$7))*(Data!$D$1:'Data'!$D$818&lt;=IF($H$2="Marked",1,"")))/((OFFSET(Data!$A$1,0,MATCH(R$6,Data!$1:$1,0)-1,1000,1)=IF(R$7="","Yes",R$7))*(Data!$D$1:'Data'!$D$818&lt;=IF($H$2="Marked",1,"")))*ROW(Data!$C$1:$C$818),ROW(R53)-ROW(R$7)),1)),"")</f>
        <v>Fox Weather</v>
      </c>
      <c r="S53" s="38" t="str">
        <f ca="1">IF(T53="","",IF(INDEX(Data!$CA:$CA,MATCH(T53,Data!$A:$A,0),1)=0,"",INDEX(Data!$CA:$CA,MATCH(T53,Data!$A:$A,0),1)))</f>
        <v/>
      </c>
      <c r="T53" s="38" t="str" cm="1">
        <f t="array" aca="1" ref="T53" ca="1">IFERROR(_xlfn.SINGLE(INDEX(Data!$A$1:$A$818,_xlfn.AGGREGATE(15,6,((OFFSET(Data!$A$1,0,MATCH(T$6,Data!$1:$1,0)-1,1000,1)=IF(T$7="","Yes",T$7))*(Data!$D$1:'Data'!$D$818&lt;=IF($H$2="Marked",1,"")))/((OFFSET(Data!$A$1,0,MATCH(T$6,Data!$1:$1,0)-1,1000,1)=IF(T$7="","Yes",T$7))*(Data!$D$1:'Data'!$D$818&lt;=IF($H$2="Marked",1,"")))*ROW(Data!$C$1:$C$818),ROW(T53)-ROW(T$7)),1)),"")</f>
        <v>FYI</v>
      </c>
      <c r="U53" s="38" t="str">
        <f ca="1">IF(V53="","",IF(INDEX(Data!$CA:$CA,MATCH(V53,Data!$A:$A,0),1)=0,"",INDEX(Data!$CA:$CA,MATCH(V53,Data!$A:$A,0),1)))</f>
        <v/>
      </c>
      <c r="V53" s="38" t="str" cm="1">
        <f t="array" aca="1" ref="V53" ca="1">IFERROR(_xlfn.SINGLE(INDEX(Data!$A$1:$A$818,_xlfn.AGGREGATE(15,6,((OFFSET(Data!$A$1,0,MATCH(V$6,Data!$1:$1,0)-1,1000,1)=IF(V$7="","Yes",V$7))*(Data!$D$1:'Data'!$D$818&lt;=IF($H$2="Marked",1,"")))/((OFFSET(Data!$A$1,0,MATCH(V$6,Data!$1:$1,0)-1,1000,1)=IF(V$7="","Yes",V$7))*(Data!$D$1:'Data'!$D$818&lt;=IF($H$2="Marked",1,"")))*ROW(Data!$C$1:$C$818),ROW(V53)-ROW(V$7)),1)),"")</f>
        <v>ESPN 2</v>
      </c>
      <c r="W53" s="38" t="str">
        <f ca="1">IF(X53="","",IF(INDEX(Data!$CA:$CA,MATCH(X53,Data!$A:$A,0),1)=0,"",INDEX(Data!$CA:$CA,MATCH(X53,Data!$A:$A,0),1)))</f>
        <v/>
      </c>
      <c r="X53" s="38" t="str" cm="1">
        <f t="array" aca="1" ref="X53" ca="1">IFERROR(_xlfn.SINGLE(INDEX(Data!$A$1:$A$818,_xlfn.AGGREGATE(15,6,((OFFSET(Data!$A$1,0,MATCH(X$6,Data!$1:$1,0)-1,1000,1)=IF(X$7="","Yes",X$7))*(Data!$D$1:'Data'!$D$818&lt;=IF($H$2="Marked",1,"")))/((OFFSET(Data!$A$1,0,MATCH(X$6,Data!$1:$1,0)-1,1000,1)=IF(X$7="","Yes",X$7))*(Data!$D$1:'Data'!$D$818&lt;=IF($H$2="Marked",1,"")))*ROW(Data!$C$1:$C$818),ROW(X53)-ROW(X$7)),1)),"")</f>
        <v>Salem News</v>
      </c>
      <c r="Y53" s="38" t="str">
        <f ca="1">IF(Z53="","",IF(INDEX(Data!$CA:$CA,MATCH(Z53,Data!$A:$A,0),1)=0,"",INDEX(Data!$CA:$CA,MATCH(Z53,Data!$A:$A,0),1)))</f>
        <v/>
      </c>
      <c r="Z53" s="38" t="str" cm="1">
        <f t="array" aca="1" ref="Z53" ca="1">IFERROR(_xlfn.SINGLE(INDEX(Data!$A$1:$A$818,_xlfn.AGGREGATE(15,6,((OFFSET(Data!$A$1,0,MATCH(Z$6,Data!$1:$1,0)-1,1000,1)=IF(Z$7="","Yes",Z$7))*(Data!$D$1:'Data'!$D$818&lt;=IF($H$2="Marked",1,"")))/((OFFSET(Data!$A$1,0,MATCH(Z$6,Data!$1:$1,0)-1,1000,1)=IF(Z$7="","Yes",Z$7))*(Data!$D$1:'Data'!$D$818&lt;=IF($H$2="Marked",1,"")))*ROW(Data!$C$1:$C$818),ROW(Z53)-ROW(Z$7)),1)),"")</f>
        <v/>
      </c>
      <c r="AA53" s="38" t="str">
        <f ca="1">IF(AB53="","",IF(INDEX(Data!$CA:$CA,MATCH(AB53,Data!$A:$A,0),1)=0,"",INDEX(Data!$CA:$CA,MATCH(AB53,Data!$A:$A,0),1)))</f>
        <v/>
      </c>
      <c r="AB53" s="38" t="str" cm="1">
        <f t="array" aca="1" ref="AB53" ca="1">IFERROR(_xlfn.SINGLE(INDEX(Data!$A$1:$A$818,_xlfn.AGGREGATE(15,6,((OFFSET(Data!$A$1,0,MATCH(AB$6,Data!$1:$1,0)-1,1000,1)=IF(AB$7="","Yes",AB$7))*(Data!$D$1:'Data'!$D$818&lt;=IF($H$2="Marked",1,"")))/((OFFSET(Data!$A$1,0,MATCH(AB$6,Data!$1:$1,0)-1,1000,1)=IF(AB$7="","Yes",AB$7))*(Data!$D$1:'Data'!$D$818&lt;=IF($H$2="Marked",1,"")))*ROW(Data!$C$1:$C$818),ROW(AB53)-ROW(AB$7)),1)),"")</f>
        <v>Discovery Family</v>
      </c>
      <c r="AC53" s="38" t="str">
        <f ca="1">IF(AD53="","",IF(INDEX(Data!$CA:$CA,MATCH(AD53,Data!$A:$A,0),1)=0,"",INDEX(Data!$CA:$CA,MATCH(AD53,Data!$A:$A,0),1)))</f>
        <v/>
      </c>
      <c r="AD53" s="38" t="str" cm="1">
        <f t="array" aca="1" ref="AD53" ca="1">IFERROR(_xlfn.SINGLE(INDEX(Data!$A$1:$A$818,_xlfn.AGGREGATE(15,6,((OFFSET(Data!$A$1,0,MATCH(AD$6,Data!$1:$1,0)-1,1000,1)=IF(AD$7="","Yes",AD$7))*(Data!$D$1:'Data'!$D$818&lt;=IF($H$2="Marked",1,"")))/((OFFSET(Data!$A$1,0,MATCH(AD$6,Data!$1:$1,0)-1,1000,1)=IF(AD$7="","Yes",AD$7))*(Data!$D$1:'Data'!$D$818&lt;=IF($H$2="Marked",1,"")))*ROW(Data!$C$1:$C$818),ROW(AD53)-ROW(AD$7)),1)),"")</f>
        <v>ESPNu</v>
      </c>
      <c r="AE53" s="38" t="str">
        <f ca="1">IF(AF53="","",IF(INDEX(Data!$CA:$CA,MATCH(AF53,Data!$A:$A,0),1)=0,"",INDEX(Data!$CA:$CA,MATCH(AF53,Data!$A:$A,0),1)))</f>
        <v/>
      </c>
      <c r="AF53" s="38" t="str" cm="1">
        <f t="array" aca="1" ref="AF53" ca="1">IFERROR(_xlfn.SINGLE(INDEX(Data!$A$1:$A$818,_xlfn.AGGREGATE(15,6,((OFFSET(Data!$A$1,0,MATCH(AF$6,Data!$1:$1,0)-1,1000,1)=IF(AF$7="","Yes",AF$7))*(Data!$D$1:'Data'!$D$818&lt;=IF($H$2="Marked",1,"")))/((OFFSET(Data!$A$1,0,MATCH(AF$6,Data!$1:$1,0)-1,1000,1)=IF(AF$7="","Yes",AF$7))*(Data!$D$1:'Data'!$D$818&lt;=IF($H$2="Marked",1,"")))*ROW(Data!$C$1:$C$818),ROW(AF53)-ROW(AF$7)),1)),"")</f>
        <v>Freeform</v>
      </c>
      <c r="AG53" s="38" t="str">
        <f ca="1">IF(AH53="","",IF(INDEX(Data!$CA:$CA,MATCH(AH53,Data!$A:$A,0),1)=0,"",INDEX(Data!$CA:$CA,MATCH(AH53,Data!$A:$A,0),1)))</f>
        <v/>
      </c>
      <c r="AH53" s="38" t="str" cm="1">
        <f t="array" aca="1" ref="AH53" ca="1">IFERROR(_xlfn.SINGLE(INDEX(Data!$A$1:$A$818,_xlfn.AGGREGATE(15,6,((OFFSET(Data!$A$1,0,MATCH(AH$6,Data!$1:$1,0)-1,1000,1)=IF(AH$7="","Yes",AH$7))*(Data!$D$1:'Data'!$D$818&lt;=IF($H$2="Marked",1,"")))/((OFFSET(Data!$A$1,0,MATCH(AH$6,Data!$1:$1,0)-1,1000,1)=IF(AH$7="","Yes",AH$7))*(Data!$D$1:'Data'!$D$818&lt;=IF($H$2="Marked",1,"")))*ROW(Data!$C$1:$C$818),ROW(AH53)-ROW(AH$7)),1)),"")</f>
        <v>WAPA America</v>
      </c>
      <c r="AI53" s="38" t="str">
        <f ca="1">IF(AJ53="","",IF(INDEX(Data!$CA:$CA,MATCH(AJ53,Data!$A:$A,0),1)=0,"",INDEX(Data!$CA:$CA,MATCH(AJ53,Data!$A:$A,0),1)))</f>
        <v/>
      </c>
      <c r="AJ53" s="38" t="str" cm="1">
        <f t="array" aca="1" ref="AJ53" ca="1">IFERROR(_xlfn.SINGLE(INDEX(Data!$A$1:$A$818,_xlfn.AGGREGATE(15,6,((OFFSET(Data!$A$1,0,MATCH(AJ$6,Data!$1:$1,0)-1,1000,1)=IF(AJ$7="","Yes",AJ$7))*(Data!$D$1:'Data'!$D$818&lt;=IF($H$2="Marked",1,"")))/((OFFSET(Data!$A$1,0,MATCH(AJ$6,Data!$1:$1,0)-1,1000,1)=IF(AJ$7="","Yes",AJ$7))*(Data!$D$1:'Data'!$D$818&lt;=IF($H$2="Marked",1,"")))*ROW(Data!$C$1:$C$818),ROW(AJ53)-ROW(AJ$7)),1)),"")</f>
        <v>Fox Deportes</v>
      </c>
      <c r="AK53" s="38" t="str">
        <f ca="1">IF(AL53="","",IF(INDEX(Data!$CA:$CA,MATCH(AL53,Data!$A:$A,0),1)=0,"",INDEX(Data!$CA:$CA,MATCH(AL53,Data!$A:$A,0),1)))</f>
        <v/>
      </c>
      <c r="AL53" s="38" t="str" cm="1">
        <f t="array" aca="1" ref="AL53" ca="1">IFERROR(_xlfn.SINGLE(INDEX(Data!$A$1:$A$818,_xlfn.AGGREGATE(15,6,((OFFSET(Data!$A$1,0,MATCH(AL$6,Data!$1:$1,0)-1,1000,1)=IF(AL$7="","Yes",AL$7))*(Data!$D$1:'Data'!$D$818&lt;=IF($H$2="Marked",1,"")))/((OFFSET(Data!$A$1,0,MATCH(AL$6,Data!$1:$1,0)-1,1000,1)=IF(AL$7="","Yes",AL$7))*(Data!$D$1:'Data'!$D$818&lt;=IF($H$2="Marked",1,"")))*ROW(Data!$C$1:$C$818),ROW(AL53)-ROW(AL$7)),1)),"")</f>
        <v/>
      </c>
      <c r="AM53" s="38" t="str">
        <f ca="1">IF(AN53="","",IF(INDEX(Data!$CA:$CA,MATCH(AN53,Data!$A:$A,0),1)=0,"",INDEX(Data!$CA:$CA,MATCH(AN53,Data!$A:$A,0),1)))</f>
        <v/>
      </c>
      <c r="AN53" s="38" t="str" cm="1">
        <f t="array" aca="1" ref="AN53" ca="1">IFERROR(_xlfn.SINGLE(INDEX(Data!$A$1:$A$818,_xlfn.AGGREGATE(15,6,((OFFSET(Data!$A$1,0,MATCH(AN$6,Data!$1:$1,0)-1,1000,1)=IF(AN$7="","Yes",AN$7))*(Data!$D$1:'Data'!$D$818&lt;=IF($H$2="Marked",1,"")))/((OFFSET(Data!$A$1,0,MATCH(AN$6,Data!$1:$1,0)-1,1000,1)=IF(AN$7="","Yes",AN$7))*(Data!$D$1:'Data'!$D$818&lt;=IF($H$2="Marked",1,"")))*ROW(Data!$C$1:$C$818),ROW(AN53)-ROW(AN$7)),1)),"")</f>
        <v/>
      </c>
      <c r="AO53" s="38" t="str">
        <f ca="1">IF(AP53="","",IF(INDEX(Data!$CA:$CA,MATCH(AP53,Data!$A:$A,0),1)=0,"",INDEX(Data!$CA:$CA,MATCH(AP53,Data!$A:$A,0),1)))</f>
        <v/>
      </c>
      <c r="AP53" s="38" t="str" cm="1">
        <f t="array" aca="1" ref="AP53" ca="1">IFERROR(_xlfn.SINGLE(INDEX(Data!$A$1:$A$818,_xlfn.AGGREGATE(15,6,((OFFSET(Data!$A$1,0,MATCH(AP$6,Data!$1:$1,0)-1,1000,1)=IF(AP$7="","Yes",AP$7))*(Data!$D$1:'Data'!$D$818&lt;=IF($H$2="Marked",1,"")))/((OFFSET(Data!$A$1,0,MATCH(AP$6,Data!$1:$1,0)-1,1000,1)=IF(AP$7="","Yes",AP$7))*(Data!$D$1:'Data'!$D$818&lt;=IF($H$2="Marked",1,"")))*ROW(Data!$C$1:$C$818),ROW(AP53)-ROW(AP$7)),1)),"")</f>
        <v/>
      </c>
      <c r="AQ53" s="38" t="str">
        <f ca="1">IF(AR53="","",IF(INDEX(Data!$CA:$CA,MATCH(AR53,Data!$A:$A,0),1)=0,"",INDEX(Data!$CA:$CA,MATCH(AR53,Data!$A:$A,0),1)))</f>
        <v/>
      </c>
      <c r="AR53" s="38" t="str" cm="1">
        <f t="array" aca="1" ref="AR53" ca="1">IFERROR(_xlfn.SINGLE(INDEX(Data!$A$1:$A$818,_xlfn.AGGREGATE(15,6,((OFFSET(Data!$A$1,0,MATCH(AR$6,Data!$1:$1,0)-1,1000,1)=IF(AR$7="","Yes",AR$7))*(Data!$D$1:'Data'!$D$818&lt;=IF($H$2="Marked",1,"")))/((OFFSET(Data!$A$1,0,MATCH(AR$6,Data!$1:$1,0)-1,1000,1)=IF(AR$7="","Yes",AR$7))*(Data!$D$1:'Data'!$D$818&lt;=IF($H$2="Marked",1,"")))*ROW(Data!$C$1:$C$818),ROW(AR53)-ROW(AR$7)),1)),"")</f>
        <v/>
      </c>
      <c r="AS53" s="38" t="str">
        <f ca="1">IF(AT53="","",IF(INDEX(Data!$CA:$CA,MATCH(AT53,Data!$A:$A,0),1)=0,"",INDEX(Data!$CA:$CA,MATCH(AT53,Data!$A:$A,0),1)))</f>
        <v/>
      </c>
      <c r="AT53" s="38" t="str" cm="1">
        <f t="array" aca="1" ref="AT53" ca="1">IFERROR(_xlfn.SINGLE(INDEX(Data!$A$1:$A$818,_xlfn.AGGREGATE(15,6,((OFFSET(Data!$A$1,0,MATCH(AT$6,Data!$1:$1,0)-1,1000,1)=IF(AT$7="","Yes",AT$7))*(Data!$D$1:'Data'!$D$818&lt;=IF($H$2="Marked",1,"")))/((OFFSET(Data!$A$1,0,MATCH(AT$6,Data!$1:$1,0)-1,1000,1)=IF(AT$7="","Yes",AT$7))*(Data!$D$1:'Data'!$D$818&lt;=IF($H$2="Marked",1,"")))*ROW(Data!$C$1:$C$818),ROW(AT53)-ROW(AT$7)),1)),"")</f>
        <v>Nick Jr.</v>
      </c>
    </row>
    <row r="54" spans="1:46" ht="24" x14ac:dyDescent="0.35">
      <c r="A54" s="38" t="str">
        <f ca="1">IF(B54="","",IF(INDEX(Data!$CA:$CA,MATCH(B54,Data!$A:$A,0),1)=0,"",INDEX(Data!$CA:$CA,MATCH(B54,Data!$A:$A,0),1)))</f>
        <v/>
      </c>
      <c r="B54" s="38" t="str" cm="1">
        <f t="array" aca="1" ref="B54" ca="1">IFERROR(_xlfn.SINGLE(INDEX(Data!$A$1:$A$818,_xlfn.AGGREGATE(15,6,((OFFSET(Data!$A$1,0,MATCH(B$6,Data!$1:$1,0)-1,1000,1)=IF(B$7="","Yes",B$7))*(Data!$D$1:'Data'!$D$818&lt;=IF($H$2="Marked",1,"")))/((OFFSET(Data!$A$1,0,MATCH(B$6,Data!$1:$1,0)-1,1000,1)=IF(B$7="","Yes",B$7))*(Data!$D$1:'Data'!$D$818&lt;=IF($H$2="Marked",1,"")))*ROW(Data!$C$1:$C$818),ROW(B54)-ROW(B$7)),1)),"")</f>
        <v>Lifetime Movie Network</v>
      </c>
      <c r="C54" s="38" t="str">
        <f ca="1">IF(D54="","",IF(INDEX(Data!$CA:$CA,MATCH(D54,Data!$A:$A,0),1)=0,"",INDEX(Data!$CA:$CA,MATCH(D54,Data!$A:$A,0),1)))</f>
        <v/>
      </c>
      <c r="D54" s="38" t="str" cm="1">
        <f t="array" aca="1" ref="D54" ca="1">IFERROR(_xlfn.SINGLE(INDEX(Data!$A$1:$A$818,_xlfn.AGGREGATE(15,6,((OFFSET(Data!$A$1,0,MATCH(D$6,Data!$1:$1,0)-1,1000,1)=IF(D$7="","Yes",D$7))*(Data!$D$1:'Data'!$D$818&lt;=IF($H$2="Marked",1,"")))/((OFFSET(Data!$A$1,0,MATCH(D$6,Data!$1:$1,0)-1,1000,1)=IF(D$7="","Yes",D$7))*(Data!$D$1:'Data'!$D$818&lt;=IF($H$2="Marked",1,"")))*ROW(Data!$C$1:$C$818),ROW(D54)-ROW(D$7)),1)),"")</f>
        <v/>
      </c>
      <c r="E54" s="38" t="str">
        <f ca="1">IF(F54="","",IF(INDEX(Data!$CA:$CA,MATCH(F54,Data!$A:$A,0),1)=0,"",INDEX(Data!$CA:$CA,MATCH(F54,Data!$A:$A,0),1)))</f>
        <v/>
      </c>
      <c r="F54" s="38" t="str" cm="1">
        <f t="array" aca="1" ref="F54" ca="1">IFERROR(_xlfn.SINGLE(INDEX(Data!$A$1:$A$818,_xlfn.AGGREGATE(15,6,((OFFSET(Data!$A$1,0,MATCH(F$6,Data!$1:$1,0)-1,1000,1)=IF(F$7="","Yes",F$7))*(Data!$D$1:'Data'!$D$818&lt;=IF($H$2="Marked",1,"")))/((OFFSET(Data!$A$1,0,MATCH(F$6,Data!$1:$1,0)-1,1000,1)=IF(F$7="","Yes",F$7))*(Data!$D$1:'Data'!$D$818&lt;=IF($H$2="Marked",1,"")))*ROW(Data!$C$1:$C$818),ROW(F54)-ROW(F$7)),1)),"")</f>
        <v/>
      </c>
      <c r="G54" s="38" t="str">
        <f ca="1">IF(H54="","",IF(INDEX(Data!$CA:$CA,MATCH(H54,Data!$A:$A,0),1)=0,"",INDEX(Data!$CA:$CA,MATCH(H54,Data!$A:$A,0),1)))</f>
        <v/>
      </c>
      <c r="H54" s="38" t="str" cm="1">
        <f t="array" aca="1" ref="H54" ca="1">IFERROR(_xlfn.SINGLE(INDEX(Data!$A$1:$A$818,_xlfn.AGGREGATE(15,6,((OFFSET(Data!$A$1,0,MATCH(H$6,Data!$1:$1,0)-1,1000,1)=IF(H$7="","Yes",H$7))*(Data!$D$1:'Data'!$D$818&lt;=IF($H$2="Marked",1,"")))/((OFFSET(Data!$A$1,0,MATCH(H$6,Data!$1:$1,0)-1,1000,1)=IF(H$7="","Yes",H$7))*(Data!$D$1:'Data'!$D$818&lt;=IF($H$2="Marked",1,"")))*ROW(Data!$C$1:$C$818),ROW(H54)-ROW(H$7)),1)),"")</f>
        <v>USA Network</v>
      </c>
      <c r="I54" s="38" t="str">
        <f ca="1">IF(J54="","",IF(INDEX(Data!$CA:$CA,MATCH(J54,Data!$A:$A,0),1)=0,"",INDEX(Data!$CA:$CA,MATCH(J54,Data!$A:$A,0),1)))</f>
        <v/>
      </c>
      <c r="J54" s="38" t="str" cm="1">
        <f t="array" aca="1" ref="J54" ca="1">IFERROR(_xlfn.SINGLE(INDEX(Data!$A$1:$A$818,_xlfn.AGGREGATE(15,6,((OFFSET(Data!$A$1,0,MATCH(J$6,Data!$1:$1,0)-1,1000,1)=IF(J$7="","Yes",J$7))*(Data!$D$1:'Data'!$D$818&lt;=IF($H$2="Marked",1,"")))/((OFFSET(Data!$A$1,0,MATCH(J$6,Data!$1:$1,0)-1,1000,1)=IF(J$7="","Yes",J$7))*(Data!$D$1:'Data'!$D$818&lt;=IF($H$2="Marked",1,"")))*ROW(Data!$C$1:$C$818),ROW(J54)-ROW(J$7)),1)),"")</f>
        <v>HLN</v>
      </c>
      <c r="K54" s="38" t="str">
        <f ca="1">IF(L54="","",IF(INDEX(Data!$CA:$CA,MATCH(L54,Data!$A:$A,0),1)=0,"",INDEX(Data!$CA:$CA,MATCH(L54,Data!$A:$A,0),1)))</f>
        <v/>
      </c>
      <c r="L54" s="38" t="str" cm="1">
        <f t="array" aca="1" ref="L54" ca="1">IFERROR(_xlfn.SINGLE(INDEX(Data!$A$1:$A$818,_xlfn.AGGREGATE(15,6,((OFFSET(Data!$A$1,0,MATCH(L$6,Data!$1:$1,0)-1,1000,1)=IF(L$7="","Yes",L$7))*(Data!$D$1:'Data'!$D$818&lt;=IF($H$2="Marked",1,"")))/((OFFSET(Data!$A$1,0,MATCH(L$6,Data!$1:$1,0)-1,1000,1)=IF(L$7="","Yes",L$7))*(Data!$D$1:'Data'!$D$818&lt;=IF($H$2="Marked",1,"")))*ROW(Data!$C$1:$C$818),ROW(L54)-ROW(L$7)),1)),"")</f>
        <v>CNBC World</v>
      </c>
      <c r="M54" s="38">
        <f ca="1">IF(N54="","",IF(INDEX(Data!$CA:$CA,MATCH(N54,Data!$A:$A,0),1)=0,"",INDEX(Data!$CA:$CA,MATCH(N54,Data!$A:$A,0),1)))</f>
        <v>2</v>
      </c>
      <c r="N54" s="38" t="str" cm="1">
        <f t="array" aca="1" ref="N54" ca="1">IFERROR(_xlfn.SINGLE(INDEX(Data!$A$1:$A$818,_xlfn.AGGREGATE(15,6,((OFFSET(Data!$A$1,0,MATCH(N$6,Data!$1:$1,0)-1,1000,1)=IF(N$7="","Yes",N$7))*(Data!$D$1:'Data'!$D$818&lt;=IF($H$2="Marked",1,"")))/((OFFSET(Data!$A$1,0,MATCH(N$6,Data!$1:$1,0)-1,1000,1)=IF(N$7="","Yes",N$7))*(Data!$D$1:'Data'!$D$818&lt;=IF($H$2="Marked",1,"")))*ROW(Data!$C$1:$C$818),ROW(N54)-ROW(N$7)),1)),"")</f>
        <v>CBS Sports Network</v>
      </c>
      <c r="O54" s="38">
        <f ca="1">IF(P54="","",IF(INDEX(Data!$CA:$CA,MATCH(P54,Data!$A:$A,0),1)=0,"",INDEX(Data!$CA:$CA,MATCH(P54,Data!$A:$A,0),1)))</f>
        <v>1</v>
      </c>
      <c r="P54" s="38" t="str" cm="1">
        <f t="array" aca="1" ref="P54" ca="1">IFERROR(_xlfn.SINGLE(INDEX(Data!$A$1:$A$818,_xlfn.AGGREGATE(15,6,((OFFSET(Data!$A$1,0,MATCH(P$6,Data!$1:$1,0)-1,1000,1)=IF(P$7="","Yes",P$7))*(Data!$D$1:'Data'!$D$818&lt;=IF($H$2="Marked",1,"")))/((OFFSET(Data!$A$1,0,MATCH(P$6,Data!$1:$1,0)-1,1000,1)=IF(P$7="","Yes",P$7))*(Data!$D$1:'Data'!$D$818&lt;=IF($H$2="Marked",1,"")))*ROW(Data!$C$1:$C$818),ROW(P54)-ROW(P$7)),1)),"")</f>
        <v>CBS</v>
      </c>
      <c r="Q54" s="38" t="str">
        <f ca="1">IF(R54="","",IF(INDEX(Data!$CA:$CA,MATCH(R54,Data!$A:$A,0),1)=0,"",INDEX(Data!$CA:$CA,MATCH(R54,Data!$A:$A,0),1)))</f>
        <v/>
      </c>
      <c r="R54" s="38" t="str" cm="1">
        <f t="array" aca="1" ref="R54" ca="1">IFERROR(_xlfn.SINGLE(INDEX(Data!$A$1:$A$818,_xlfn.AGGREGATE(15,6,((OFFSET(Data!$A$1,0,MATCH(R$6,Data!$1:$1,0)-1,1000,1)=IF(R$7="","Yes",R$7))*(Data!$D$1:'Data'!$D$818&lt;=IF($H$2="Marked",1,"")))/((OFFSET(Data!$A$1,0,MATCH(R$6,Data!$1:$1,0)-1,1000,1)=IF(R$7="","Yes",R$7))*(Data!$D$1:'Data'!$D$818&lt;=IF($H$2="Marked",1,"")))*ROW(Data!$C$1:$C$818),ROW(R54)-ROW(R$7)),1)),"")</f>
        <v>Freeform</v>
      </c>
      <c r="S54" s="38" t="str">
        <f ca="1">IF(T54="","",IF(INDEX(Data!$CA:$CA,MATCH(T54,Data!$A:$A,0),1)=0,"",INDEX(Data!$CA:$CA,MATCH(T54,Data!$A:$A,0),1)))</f>
        <v/>
      </c>
      <c r="T54" s="38" t="str" cm="1">
        <f t="array" aca="1" ref="T54" ca="1">IFERROR(_xlfn.SINGLE(INDEX(Data!$A$1:$A$818,_xlfn.AGGREGATE(15,6,((OFFSET(Data!$A$1,0,MATCH(T$6,Data!$1:$1,0)-1,1000,1)=IF(T$7="","Yes",T$7))*(Data!$D$1:'Data'!$D$818&lt;=IF($H$2="Marked",1,"")))/((OFFSET(Data!$A$1,0,MATCH(T$6,Data!$1:$1,0)-1,1000,1)=IF(T$7="","Yes",T$7))*(Data!$D$1:'Data'!$D$818&lt;=IF($H$2="Marked",1,"")))*ROW(Data!$C$1:$C$818),ROW(T54)-ROW(T$7)),1)),"")</f>
        <v>Golf Channel</v>
      </c>
      <c r="U54" s="38" t="str">
        <f ca="1">IF(V54="","",IF(INDEX(Data!$CA:$CA,MATCH(V54,Data!$A:$A,0),1)=0,"",INDEX(Data!$CA:$CA,MATCH(V54,Data!$A:$A,0),1)))</f>
        <v/>
      </c>
      <c r="V54" s="38" t="str" cm="1">
        <f t="array" aca="1" ref="V54" ca="1">IFERROR(_xlfn.SINGLE(INDEX(Data!$A$1:$A$818,_xlfn.AGGREGATE(15,6,((OFFSET(Data!$A$1,0,MATCH(V$6,Data!$1:$1,0)-1,1000,1)=IF(V$7="","Yes",V$7))*(Data!$D$1:'Data'!$D$818&lt;=IF($H$2="Marked",1,"")))/((OFFSET(Data!$A$1,0,MATCH(V$6,Data!$1:$1,0)-1,1000,1)=IF(V$7="","Yes",V$7))*(Data!$D$1:'Data'!$D$818&lt;=IF($H$2="Marked",1,"")))*ROW(Data!$C$1:$C$818),ROW(V54)-ROW(V$7)),1)),"")</f>
        <v>Estrella TV</v>
      </c>
      <c r="W54" s="38" t="str">
        <f ca="1">IF(X54="","",IF(INDEX(Data!$CA:$CA,MATCH(X54,Data!$A:$A,0),1)=0,"",INDEX(Data!$CA:$CA,MATCH(X54,Data!$A:$A,0),1)))</f>
        <v/>
      </c>
      <c r="X54" s="38" t="str" cm="1">
        <f t="array" aca="1" ref="X54" ca="1">IFERROR(_xlfn.SINGLE(INDEX(Data!$A$1:$A$818,_xlfn.AGGREGATE(15,6,((OFFSET(Data!$A$1,0,MATCH(X$6,Data!$1:$1,0)-1,1000,1)=IF(X$7="","Yes",X$7))*(Data!$D$1:'Data'!$D$818&lt;=IF($H$2="Marked",1,"")))/((OFFSET(Data!$A$1,0,MATCH(X$6,Data!$1:$1,0)-1,1000,1)=IF(X$7="","Yes",X$7))*(Data!$D$1:'Data'!$D$818&lt;=IF($H$2="Marked",1,"")))*ROW(Data!$C$1:$C$818),ROW(X54)-ROW(X$7)),1)),"")</f>
        <v>Second Opinion Panel</v>
      </c>
      <c r="Y54" s="38" t="str">
        <f ca="1">IF(Z54="","",IF(INDEX(Data!$CA:$CA,MATCH(Z54,Data!$A:$A,0),1)=0,"",INDEX(Data!$CA:$CA,MATCH(Z54,Data!$A:$A,0),1)))</f>
        <v/>
      </c>
      <c r="Z54" s="38" t="str" cm="1">
        <f t="array" aca="1" ref="Z54" ca="1">IFERROR(_xlfn.SINGLE(INDEX(Data!$A$1:$A$818,_xlfn.AGGREGATE(15,6,((OFFSET(Data!$A$1,0,MATCH(Z$6,Data!$1:$1,0)-1,1000,1)=IF(Z$7="","Yes",Z$7))*(Data!$D$1:'Data'!$D$818&lt;=IF($H$2="Marked",1,"")))/((OFFSET(Data!$A$1,0,MATCH(Z$6,Data!$1:$1,0)-1,1000,1)=IF(Z$7="","Yes",Z$7))*(Data!$D$1:'Data'!$D$818&lt;=IF($H$2="Marked",1,"")))*ROW(Data!$C$1:$C$818),ROW(Z54)-ROW(Z$7)),1)),"")</f>
        <v/>
      </c>
      <c r="AA54" s="38" t="str">
        <f ca="1">IF(AB54="","",IF(INDEX(Data!$CA:$CA,MATCH(AB54,Data!$A:$A,0),1)=0,"",INDEX(Data!$CA:$CA,MATCH(AB54,Data!$A:$A,0),1)))</f>
        <v/>
      </c>
      <c r="AB54" s="38" t="str" cm="1">
        <f t="array" aca="1" ref="AB54" ca="1">IFERROR(_xlfn.SINGLE(INDEX(Data!$A$1:$A$818,_xlfn.AGGREGATE(15,6,((OFFSET(Data!$A$1,0,MATCH(AB$6,Data!$1:$1,0)-1,1000,1)=IF(AB$7="","Yes",AB$7))*(Data!$D$1:'Data'!$D$818&lt;=IF($H$2="Marked",1,"")))/((OFFSET(Data!$A$1,0,MATCH(AB$6,Data!$1:$1,0)-1,1000,1)=IF(AB$7="","Yes",AB$7))*(Data!$D$1:'Data'!$D$818&lt;=IF($H$2="Marked",1,"")))*ROW(Data!$C$1:$C$818),ROW(AB54)-ROW(AB$7)),1)),"")</f>
        <v>Discovery Life</v>
      </c>
      <c r="AC54" s="38" t="str">
        <f ca="1">IF(AD54="","",IF(INDEX(Data!$CA:$CA,MATCH(AD54,Data!$A:$A,0),1)=0,"",INDEX(Data!$CA:$CA,MATCH(AD54,Data!$A:$A,0),1)))</f>
        <v/>
      </c>
      <c r="AD54" s="38" t="str" cm="1">
        <f t="array" aca="1" ref="AD54" ca="1">IFERROR(_xlfn.SINGLE(INDEX(Data!$A$1:$A$818,_xlfn.AGGREGATE(15,6,((OFFSET(Data!$A$1,0,MATCH(AD$6,Data!$1:$1,0)-1,1000,1)=IF(AD$7="","Yes",AD$7))*(Data!$D$1:'Data'!$D$818&lt;=IF($H$2="Marked",1,"")))/((OFFSET(Data!$A$1,0,MATCH(AD$6,Data!$1:$1,0)-1,1000,1)=IF(AD$7="","Yes",AD$7))*(Data!$D$1:'Data'!$D$818&lt;=IF($H$2="Marked",1,"")))*ROW(Data!$C$1:$C$818),ROW(AD54)-ROW(AD$7)),1)),"")</f>
        <v>Estrella Games</v>
      </c>
      <c r="AE54" s="38" t="str">
        <f ca="1">IF(AF54="","",IF(INDEX(Data!$CA:$CA,MATCH(AF54,Data!$A:$A,0),1)=0,"",INDEX(Data!$CA:$CA,MATCH(AF54,Data!$A:$A,0),1)))</f>
        <v/>
      </c>
      <c r="AF54" s="38" t="str" cm="1">
        <f t="array" aca="1" ref="AF54" ca="1">IFERROR(_xlfn.SINGLE(INDEX(Data!$A$1:$A$818,_xlfn.AGGREGATE(15,6,((OFFSET(Data!$A$1,0,MATCH(AF$6,Data!$1:$1,0)-1,1000,1)=IF(AF$7="","Yes",AF$7))*(Data!$D$1:'Data'!$D$818&lt;=IF($H$2="Marked",1,"")))/((OFFSET(Data!$A$1,0,MATCH(AF$6,Data!$1:$1,0)-1,1000,1)=IF(AF$7="","Yes",AF$7))*(Data!$D$1:'Data'!$D$818&lt;=IF($H$2="Marked",1,"")))*ROW(Data!$C$1:$C$818),ROW(AF54)-ROW(AF$7)),1)),"")</f>
        <v>FX</v>
      </c>
      <c r="AG54" s="38" t="str">
        <f ca="1">IF(AH54="","",IF(INDEX(Data!$CA:$CA,MATCH(AH54,Data!$A:$A,0),1)=0,"",INDEX(Data!$CA:$CA,MATCH(AH54,Data!$A:$A,0),1)))</f>
        <v/>
      </c>
      <c r="AH54" s="38" t="str" cm="1">
        <f t="array" aca="1" ref="AH54" ca="1">IFERROR(_xlfn.SINGLE(INDEX(Data!$A$1:$A$818,_xlfn.AGGREGATE(15,6,((OFFSET(Data!$A$1,0,MATCH(AH$6,Data!$1:$1,0)-1,1000,1)=IF(AH$7="","Yes",AH$7))*(Data!$D$1:'Data'!$D$818&lt;=IF($H$2="Marked",1,"")))/((OFFSET(Data!$A$1,0,MATCH(AH$6,Data!$1:$1,0)-1,1000,1)=IF(AH$7="","Yes",AH$7))*(Data!$D$1:'Data'!$D$818&lt;=IF($H$2="Marked",1,"")))*ROW(Data!$C$1:$C$818),ROW(AH54)-ROW(AH$7)),1)),"")</f>
        <v>World Poker Tour</v>
      </c>
      <c r="AI54" s="38" t="str">
        <f ca="1">IF(AJ54="","",IF(INDEX(Data!$CA:$CA,MATCH(AJ54,Data!$A:$A,0),1)=0,"",INDEX(Data!$CA:$CA,MATCH(AJ54,Data!$A:$A,0),1)))</f>
        <v/>
      </c>
      <c r="AJ54" s="38" t="str" cm="1">
        <f t="array" aca="1" ref="AJ54" ca="1">IFERROR(_xlfn.SINGLE(INDEX(Data!$A$1:$A$818,_xlfn.AGGREGATE(15,6,((OFFSET(Data!$A$1,0,MATCH(AJ$6,Data!$1:$1,0)-1,1000,1)=IF(AJ$7="","Yes",AJ$7))*(Data!$D$1:'Data'!$D$818&lt;=IF($H$2="Marked",1,"")))/((OFFSET(Data!$A$1,0,MATCH(AJ$6,Data!$1:$1,0)-1,1000,1)=IF(AJ$7="","Yes",AJ$7))*(Data!$D$1:'Data'!$D$818&lt;=IF($H$2="Marked",1,"")))*ROW(Data!$C$1:$C$818),ROW(AJ54)-ROW(AJ$7)),1)),"")</f>
        <v>Fox Sports 1</v>
      </c>
      <c r="AK54" s="38" t="str">
        <f ca="1">IF(AL54="","",IF(INDEX(Data!$CA:$CA,MATCH(AL54,Data!$A:$A,0),1)=0,"",INDEX(Data!$CA:$CA,MATCH(AL54,Data!$A:$A,0),1)))</f>
        <v/>
      </c>
      <c r="AL54" s="38" t="str" cm="1">
        <f t="array" aca="1" ref="AL54" ca="1">IFERROR(_xlfn.SINGLE(INDEX(Data!$A$1:$A$818,_xlfn.AGGREGATE(15,6,((OFFSET(Data!$A$1,0,MATCH(AL$6,Data!$1:$1,0)-1,1000,1)=IF(AL$7="","Yes",AL$7))*(Data!$D$1:'Data'!$D$818&lt;=IF($H$2="Marked",1,"")))/((OFFSET(Data!$A$1,0,MATCH(AL$6,Data!$1:$1,0)-1,1000,1)=IF(AL$7="","Yes",AL$7))*(Data!$D$1:'Data'!$D$818&lt;=IF($H$2="Marked",1,"")))*ROW(Data!$C$1:$C$818),ROW(AL54)-ROW(AL$7)),1)),"")</f>
        <v/>
      </c>
      <c r="AM54" s="38" t="str">
        <f ca="1">IF(AN54="","",IF(INDEX(Data!$CA:$CA,MATCH(AN54,Data!$A:$A,0),1)=0,"",INDEX(Data!$CA:$CA,MATCH(AN54,Data!$A:$A,0),1)))</f>
        <v/>
      </c>
      <c r="AN54" s="38" t="str" cm="1">
        <f t="array" aca="1" ref="AN54" ca="1">IFERROR(_xlfn.SINGLE(INDEX(Data!$A$1:$A$818,_xlfn.AGGREGATE(15,6,((OFFSET(Data!$A$1,0,MATCH(AN$6,Data!$1:$1,0)-1,1000,1)=IF(AN$7="","Yes",AN$7))*(Data!$D$1:'Data'!$D$818&lt;=IF($H$2="Marked",1,"")))/((OFFSET(Data!$A$1,0,MATCH(AN$6,Data!$1:$1,0)-1,1000,1)=IF(AN$7="","Yes",AN$7))*(Data!$D$1:'Data'!$D$818&lt;=IF($H$2="Marked",1,"")))*ROW(Data!$C$1:$C$818),ROW(AN54)-ROW(AN$7)),1)),"")</f>
        <v/>
      </c>
      <c r="AO54" s="38" t="str">
        <f ca="1">IF(AP54="","",IF(INDEX(Data!$CA:$CA,MATCH(AP54,Data!$A:$A,0),1)=0,"",INDEX(Data!$CA:$CA,MATCH(AP54,Data!$A:$A,0),1)))</f>
        <v/>
      </c>
      <c r="AP54" s="38" t="str" cm="1">
        <f t="array" aca="1" ref="AP54" ca="1">IFERROR(_xlfn.SINGLE(INDEX(Data!$A$1:$A$818,_xlfn.AGGREGATE(15,6,((OFFSET(Data!$A$1,0,MATCH(AP$6,Data!$1:$1,0)-1,1000,1)=IF(AP$7="","Yes",AP$7))*(Data!$D$1:'Data'!$D$818&lt;=IF($H$2="Marked",1,"")))/((OFFSET(Data!$A$1,0,MATCH(AP$6,Data!$1:$1,0)-1,1000,1)=IF(AP$7="","Yes",AP$7))*(Data!$D$1:'Data'!$D$818&lt;=IF($H$2="Marked",1,"")))*ROW(Data!$C$1:$C$818),ROW(AP54)-ROW(AP$7)),1)),"")</f>
        <v/>
      </c>
      <c r="AQ54" s="38" t="str">
        <f ca="1">IF(AR54="","",IF(INDEX(Data!$CA:$CA,MATCH(AR54,Data!$A:$A,0),1)=0,"",INDEX(Data!$CA:$CA,MATCH(AR54,Data!$A:$A,0),1)))</f>
        <v/>
      </c>
      <c r="AR54" s="38" t="str" cm="1">
        <f t="array" aca="1" ref="AR54" ca="1">IFERROR(_xlfn.SINGLE(INDEX(Data!$A$1:$A$818,_xlfn.AGGREGATE(15,6,((OFFSET(Data!$A$1,0,MATCH(AR$6,Data!$1:$1,0)-1,1000,1)=IF(AR$7="","Yes",AR$7))*(Data!$D$1:'Data'!$D$818&lt;=IF($H$2="Marked",1,"")))/((OFFSET(Data!$A$1,0,MATCH(AR$6,Data!$1:$1,0)-1,1000,1)=IF(AR$7="","Yes",AR$7))*(Data!$D$1:'Data'!$D$818&lt;=IF($H$2="Marked",1,"")))*ROW(Data!$C$1:$C$818),ROW(AR54)-ROW(AR$7)),1)),"")</f>
        <v/>
      </c>
      <c r="AS54" s="38" t="str">
        <f ca="1">IF(AT54="","",IF(INDEX(Data!$CA:$CA,MATCH(AT54,Data!$A:$A,0),1)=0,"",INDEX(Data!$CA:$CA,MATCH(AT54,Data!$A:$A,0),1)))</f>
        <v/>
      </c>
      <c r="AT54" s="38" t="str" cm="1">
        <f t="array" aca="1" ref="AT54" ca="1">IFERROR(_xlfn.SINGLE(INDEX(Data!$A$1:$A$818,_xlfn.AGGREGATE(15,6,((OFFSET(Data!$A$1,0,MATCH(AT$6,Data!$1:$1,0)-1,1000,1)=IF(AT$7="","Yes",AT$7))*(Data!$D$1:'Data'!$D$818&lt;=IF($H$2="Marked",1,"")))/((OFFSET(Data!$A$1,0,MATCH(AT$6,Data!$1:$1,0)-1,1000,1)=IF(AT$7="","Yes",AT$7))*(Data!$D$1:'Data'!$D$818&lt;=IF($H$2="Marked",1,"")))*ROW(Data!$C$1:$C$818),ROW(AT54)-ROW(AT$7)),1)),"")</f>
        <v>Nick Music</v>
      </c>
    </row>
    <row r="55" spans="1:46" ht="24" x14ac:dyDescent="0.35">
      <c r="A55" s="38" t="str">
        <f ca="1">IF(B55="","",IF(INDEX(Data!$CA:$CA,MATCH(B55,Data!$A:$A,0),1)=0,"",INDEX(Data!$CA:$CA,MATCH(B55,Data!$A:$A,0),1)))</f>
        <v/>
      </c>
      <c r="B55" s="38" t="str" cm="1">
        <f t="array" aca="1" ref="B55" ca="1">IFERROR(_xlfn.SINGLE(INDEX(Data!$A$1:$A$818,_xlfn.AGGREGATE(15,6,((OFFSET(Data!$A$1,0,MATCH(B$6,Data!$1:$1,0)-1,1000,1)=IF(B$7="","Yes",B$7))*(Data!$D$1:'Data'!$D$818&lt;=IF($H$2="Marked",1,"")))/((OFFSET(Data!$A$1,0,MATCH(B$6,Data!$1:$1,0)-1,1000,1)=IF(B$7="","Yes",B$7))*(Data!$D$1:'Data'!$D$818&lt;=IF($H$2="Marked",1,"")))*ROW(Data!$C$1:$C$818),ROW(B55)-ROW(B$7)),1)),"")</f>
        <v>Logo</v>
      </c>
      <c r="C55" s="38" t="str">
        <f ca="1">IF(D55="","",IF(INDEX(Data!$CA:$CA,MATCH(D55,Data!$A:$A,0),1)=0,"",INDEX(Data!$CA:$CA,MATCH(D55,Data!$A:$A,0),1)))</f>
        <v/>
      </c>
      <c r="D55" s="38" t="str" cm="1">
        <f t="array" aca="1" ref="D55" ca="1">IFERROR(_xlfn.SINGLE(INDEX(Data!$A$1:$A$818,_xlfn.AGGREGATE(15,6,((OFFSET(Data!$A$1,0,MATCH(D$6,Data!$1:$1,0)-1,1000,1)=IF(D$7="","Yes",D$7))*(Data!$D$1:'Data'!$D$818&lt;=IF($H$2="Marked",1,"")))/((OFFSET(Data!$A$1,0,MATCH(D$6,Data!$1:$1,0)-1,1000,1)=IF(D$7="","Yes",D$7))*(Data!$D$1:'Data'!$D$818&lt;=IF($H$2="Marked",1,"")))*ROW(Data!$C$1:$C$818),ROW(D55)-ROW(D$7)),1)),"")</f>
        <v/>
      </c>
      <c r="E55" s="38" t="str">
        <f ca="1">IF(F55="","",IF(INDEX(Data!$CA:$CA,MATCH(F55,Data!$A:$A,0),1)=0,"",INDEX(Data!$CA:$CA,MATCH(F55,Data!$A:$A,0),1)))</f>
        <v/>
      </c>
      <c r="F55" s="38" t="str" cm="1">
        <f t="array" aca="1" ref="F55" ca="1">IFERROR(_xlfn.SINGLE(INDEX(Data!$A$1:$A$818,_xlfn.AGGREGATE(15,6,((OFFSET(Data!$A$1,0,MATCH(F$6,Data!$1:$1,0)-1,1000,1)=IF(F$7="","Yes",F$7))*(Data!$D$1:'Data'!$D$818&lt;=IF($H$2="Marked",1,"")))/((OFFSET(Data!$A$1,0,MATCH(F$6,Data!$1:$1,0)-1,1000,1)=IF(F$7="","Yes",F$7))*(Data!$D$1:'Data'!$D$818&lt;=IF($H$2="Marked",1,"")))*ROW(Data!$C$1:$C$818),ROW(F55)-ROW(F$7)),1)),"")</f>
        <v/>
      </c>
      <c r="G55" s="38" t="str">
        <f ca="1">IF(H55="","",IF(INDEX(Data!$CA:$CA,MATCH(H55,Data!$A:$A,0),1)=0,"",INDEX(Data!$CA:$CA,MATCH(H55,Data!$A:$A,0),1)))</f>
        <v/>
      </c>
      <c r="H55" s="38" t="str" cm="1">
        <f t="array" aca="1" ref="H55" ca="1">IFERROR(_xlfn.SINGLE(INDEX(Data!$A$1:$A$818,_xlfn.AGGREGATE(15,6,((OFFSET(Data!$A$1,0,MATCH(H$6,Data!$1:$1,0)-1,1000,1)=IF(H$7="","Yes",H$7))*(Data!$D$1:'Data'!$D$818&lt;=IF($H$2="Marked",1,"")))/((OFFSET(Data!$A$1,0,MATCH(H$6,Data!$1:$1,0)-1,1000,1)=IF(H$7="","Yes",H$7))*(Data!$D$1:'Data'!$D$818&lt;=IF($H$2="Marked",1,"")))*ROW(Data!$C$1:$C$818),ROW(H55)-ROW(H$7)),1)),"")</f>
        <v>Vice</v>
      </c>
      <c r="I55" s="38" t="str">
        <f ca="1">IF(J55="","",IF(INDEX(Data!$CA:$CA,MATCH(J55,Data!$A:$A,0),1)=0,"",INDEX(Data!$CA:$CA,MATCH(J55,Data!$A:$A,0),1)))</f>
        <v/>
      </c>
      <c r="J55" s="38" t="str" cm="1">
        <f t="array" aca="1" ref="J55" ca="1">IFERROR(_xlfn.SINGLE(INDEX(Data!$A$1:$A$818,_xlfn.AGGREGATE(15,6,((OFFSET(Data!$A$1,0,MATCH(J$6,Data!$1:$1,0)-1,1000,1)=IF(J$7="","Yes",J$7))*(Data!$D$1:'Data'!$D$818&lt;=IF($H$2="Marked",1,"")))/((OFFSET(Data!$A$1,0,MATCH(J$6,Data!$1:$1,0)-1,1000,1)=IF(J$7="","Yes",J$7))*(Data!$D$1:'Data'!$D$818&lt;=IF($H$2="Marked",1,"")))*ROW(Data!$C$1:$C$818),ROW(J55)-ROW(J$7)),1)),"")</f>
        <v>HSN</v>
      </c>
      <c r="K55" s="38" t="str">
        <f ca="1">IF(L55="","",IF(INDEX(Data!$CA:$CA,MATCH(L55,Data!$A:$A,0),1)=0,"",INDEX(Data!$CA:$CA,MATCH(L55,Data!$A:$A,0),1)))</f>
        <v/>
      </c>
      <c r="L55" s="38" t="str" cm="1">
        <f t="array" aca="1" ref="L55" ca="1">IFERROR(_xlfn.SINGLE(INDEX(Data!$A$1:$A$818,_xlfn.AGGREGATE(15,6,((OFFSET(Data!$A$1,0,MATCH(L$6,Data!$1:$1,0)-1,1000,1)=IF(L$7="","Yes",L$7))*(Data!$D$1:'Data'!$D$818&lt;=IF($H$2="Marked",1,"")))/((OFFSET(Data!$A$1,0,MATCH(L$6,Data!$1:$1,0)-1,1000,1)=IF(L$7="","Yes",L$7))*(Data!$D$1:'Data'!$D$818&lt;=IF($H$2="Marked",1,"")))*ROW(Data!$C$1:$C$818),ROW(L55)-ROW(L$7)),1)),"")</f>
        <v>CNN</v>
      </c>
      <c r="M55" s="38" t="str">
        <f ca="1">IF(N55="","",IF(INDEX(Data!$CA:$CA,MATCH(N55,Data!$A:$A,0),1)=0,"",INDEX(Data!$CA:$CA,MATCH(N55,Data!$A:$A,0),1)))</f>
        <v/>
      </c>
      <c r="N55" s="38" t="str" cm="1">
        <f t="array" aca="1" ref="N55" ca="1">IFERROR(_xlfn.SINGLE(INDEX(Data!$A$1:$A$818,_xlfn.AGGREGATE(15,6,((OFFSET(Data!$A$1,0,MATCH(N$6,Data!$1:$1,0)-1,1000,1)=IF(N$7="","Yes",N$7))*(Data!$D$1:'Data'!$D$818&lt;=IF($H$2="Marked",1,"")))/((OFFSET(Data!$A$1,0,MATCH(N$6,Data!$1:$1,0)-1,1000,1)=IF(N$7="","Yes",N$7))*(Data!$D$1:'Data'!$D$818&lt;=IF($H$2="Marked",1,"")))*ROW(Data!$C$1:$C$818),ROW(N55)-ROW(N$7)),1)),"")</f>
        <v>Cheddar</v>
      </c>
      <c r="O55" s="38">
        <f ca="1">IF(P55="","",IF(INDEX(Data!$CA:$CA,MATCH(P55,Data!$A:$A,0),1)=0,"",INDEX(Data!$CA:$CA,MATCH(P55,Data!$A:$A,0),1)))</f>
        <v>2</v>
      </c>
      <c r="P55" s="38" t="str" cm="1">
        <f t="array" aca="1" ref="P55" ca="1">IFERROR(_xlfn.SINGLE(INDEX(Data!$A$1:$A$818,_xlfn.AGGREGATE(15,6,((OFFSET(Data!$A$1,0,MATCH(P$6,Data!$1:$1,0)-1,1000,1)=IF(P$7="","Yes",P$7))*(Data!$D$1:'Data'!$D$818&lt;=IF($H$2="Marked",1,"")))/((OFFSET(Data!$A$1,0,MATCH(P$6,Data!$1:$1,0)-1,1000,1)=IF(P$7="","Yes",P$7))*(Data!$D$1:'Data'!$D$818&lt;=IF($H$2="Marked",1,"")))*ROW(Data!$C$1:$C$818),ROW(P55)-ROW(P$7)),1)),"")</f>
        <v>CBS Sports Network</v>
      </c>
      <c r="Q55" s="38" t="str">
        <f ca="1">IF(R55="","",IF(INDEX(Data!$CA:$CA,MATCH(R55,Data!$A:$A,0),1)=0,"",INDEX(Data!$CA:$CA,MATCH(R55,Data!$A:$A,0),1)))</f>
        <v/>
      </c>
      <c r="R55" s="38" t="str" cm="1">
        <f t="array" aca="1" ref="R55" ca="1">IFERROR(_xlfn.SINGLE(INDEX(Data!$A$1:$A$818,_xlfn.AGGREGATE(15,6,((OFFSET(Data!$A$1,0,MATCH(R$6,Data!$1:$1,0)-1,1000,1)=IF(R$7="","Yes",R$7))*(Data!$D$1:'Data'!$D$818&lt;=IF($H$2="Marked",1,"")))/((OFFSET(Data!$A$1,0,MATCH(R$6,Data!$1:$1,0)-1,1000,1)=IF(R$7="","Yes",R$7))*(Data!$D$1:'Data'!$D$818&lt;=IF($H$2="Marked",1,"")))*ROW(Data!$C$1:$C$818),ROW(R55)-ROW(R$7)),1)),"")</f>
        <v>FX</v>
      </c>
      <c r="S55" s="38" t="str">
        <f ca="1">IF(T55="","",IF(INDEX(Data!$CA:$CA,MATCH(T55,Data!$A:$A,0),1)=0,"",INDEX(Data!$CA:$CA,MATCH(T55,Data!$A:$A,0),1)))</f>
        <v/>
      </c>
      <c r="T55" s="38" t="str" cm="1">
        <f t="array" aca="1" ref="T55" ca="1">IFERROR(_xlfn.SINGLE(INDEX(Data!$A$1:$A$818,_xlfn.AGGREGATE(15,6,((OFFSET(Data!$A$1,0,MATCH(T$6,Data!$1:$1,0)-1,1000,1)=IF(T$7="","Yes",T$7))*(Data!$D$1:'Data'!$D$818&lt;=IF($H$2="Marked",1,"")))/((OFFSET(Data!$A$1,0,MATCH(T$6,Data!$1:$1,0)-1,1000,1)=IF(T$7="","Yes",T$7))*(Data!$D$1:'Data'!$D$818&lt;=IF($H$2="Marked",1,"")))*ROW(Data!$C$1:$C$818),ROW(T55)-ROW(T$7)),1)),"")</f>
        <v>Hallmark</v>
      </c>
      <c r="U55" s="38" t="str">
        <f ca="1">IF(V55="","",IF(INDEX(Data!$CA:$CA,MATCH(V55,Data!$A:$A,0),1)=0,"",INDEX(Data!$CA:$CA,MATCH(V55,Data!$A:$A,0),1)))</f>
        <v/>
      </c>
      <c r="V55" s="38" t="str" cm="1">
        <f t="array" aca="1" ref="V55" ca="1">IFERROR(_xlfn.SINGLE(INDEX(Data!$A$1:$A$818,_xlfn.AGGREGATE(15,6,((OFFSET(Data!$A$1,0,MATCH(V$6,Data!$1:$1,0)-1,1000,1)=IF(V$7="","Yes",V$7))*(Data!$D$1:'Data'!$D$818&lt;=IF($H$2="Marked",1,"")))/((OFFSET(Data!$A$1,0,MATCH(V$6,Data!$1:$1,0)-1,1000,1)=IF(V$7="","Yes",V$7))*(Data!$D$1:'Data'!$D$818&lt;=IF($H$2="Marked",1,"")))*ROW(Data!$C$1:$C$818),ROW(V55)-ROW(V$7)),1)),"")</f>
        <v>Fail Army</v>
      </c>
      <c r="W55" s="38" t="str">
        <f ca="1">IF(X55="","",IF(INDEX(Data!$CA:$CA,MATCH(X55,Data!$A:$A,0),1)=0,"",INDEX(Data!$CA:$CA,MATCH(X55,Data!$A:$A,0),1)))</f>
        <v/>
      </c>
      <c r="X55" s="38" t="str" cm="1">
        <f t="array" aca="1" ref="X55" ca="1">IFERROR(_xlfn.SINGLE(INDEX(Data!$A$1:$A$818,_xlfn.AGGREGATE(15,6,((OFFSET(Data!$A$1,0,MATCH(X$6,Data!$1:$1,0)-1,1000,1)=IF(X$7="","Yes",X$7))*(Data!$D$1:'Data'!$D$818&lt;=IF($H$2="Marked",1,"")))/((OFFSET(Data!$A$1,0,MATCH(X$6,Data!$1:$1,0)-1,1000,1)=IF(X$7="","Yes",X$7))*(Data!$D$1:'Data'!$D$818&lt;=IF($H$2="Marked",1,"")))*ROW(Data!$C$1:$C$818),ROW(X55)-ROW(X$7)),1)),"")</f>
        <v>Sightline</v>
      </c>
      <c r="Y55" s="38" t="str">
        <f ca="1">IF(Z55="","",IF(INDEX(Data!$CA:$CA,MATCH(Z55,Data!$A:$A,0),1)=0,"",INDEX(Data!$CA:$CA,MATCH(Z55,Data!$A:$A,0),1)))</f>
        <v/>
      </c>
      <c r="Z55" s="38" t="str" cm="1">
        <f t="array" aca="1" ref="Z55" ca="1">IFERROR(_xlfn.SINGLE(INDEX(Data!$A$1:$A$818,_xlfn.AGGREGATE(15,6,((OFFSET(Data!$A$1,0,MATCH(Z$6,Data!$1:$1,0)-1,1000,1)=IF(Z$7="","Yes",Z$7))*(Data!$D$1:'Data'!$D$818&lt;=IF($H$2="Marked",1,"")))/((OFFSET(Data!$A$1,0,MATCH(Z$6,Data!$1:$1,0)-1,1000,1)=IF(Z$7="","Yes",Z$7))*(Data!$D$1:'Data'!$D$818&lt;=IF($H$2="Marked",1,"")))*ROW(Data!$C$1:$C$818),ROW(Z55)-ROW(Z$7)),1)),"")</f>
        <v/>
      </c>
      <c r="AA55" s="38">
        <f ca="1">IF(AB55="","",IF(INDEX(Data!$CA:$CA,MATCH(AB55,Data!$A:$A,0),1)=0,"",INDEX(Data!$CA:$CA,MATCH(AB55,Data!$A:$A,0),1)))</f>
        <v>2</v>
      </c>
      <c r="AB55" s="38" t="str" cm="1">
        <f t="array" aca="1" ref="AB55" ca="1">IFERROR(_xlfn.SINGLE(INDEX(Data!$A$1:$A$818,_xlfn.AGGREGATE(15,6,((OFFSET(Data!$A$1,0,MATCH(AB$6,Data!$1:$1,0)-1,1000,1)=IF(AB$7="","Yes",AB$7))*(Data!$D$1:'Data'!$D$818&lt;=IF($H$2="Marked",1,"")))/((OFFSET(Data!$A$1,0,MATCH(AB$6,Data!$1:$1,0)-1,1000,1)=IF(AB$7="","Yes",AB$7))*(Data!$D$1:'Data'!$D$818&lt;=IF($H$2="Marked",1,"")))*ROW(Data!$C$1:$C$818),ROW(AB55)-ROW(AB$7)),1)),"")</f>
        <v>Disney Channel</v>
      </c>
      <c r="AC55" s="38" t="str">
        <f ca="1">IF(AD55="","",IF(INDEX(Data!$CA:$CA,MATCH(AD55,Data!$A:$A,0),1)=0,"",INDEX(Data!$CA:$CA,MATCH(AD55,Data!$A:$A,0),1)))</f>
        <v/>
      </c>
      <c r="AD55" s="38" t="str" cm="1">
        <f t="array" aca="1" ref="AD55" ca="1">IFERROR(_xlfn.SINGLE(INDEX(Data!$A$1:$A$818,_xlfn.AGGREGATE(15,6,((OFFSET(Data!$A$1,0,MATCH(AD$6,Data!$1:$1,0)-1,1000,1)=IF(AD$7="","Yes",AD$7))*(Data!$D$1:'Data'!$D$818&lt;=IF($H$2="Marked",1,"")))/((OFFSET(Data!$A$1,0,MATCH(AD$6,Data!$1:$1,0)-1,1000,1)=IF(AD$7="","Yes",AD$7))*(Data!$D$1:'Data'!$D$818&lt;=IF($H$2="Marked",1,"")))*ROW(Data!$C$1:$C$818),ROW(AD55)-ROW(AD$7)),1)),"")</f>
        <v>Estrella News</v>
      </c>
      <c r="AE55" s="38" t="str">
        <f ca="1">IF(AF55="","",IF(INDEX(Data!$CA:$CA,MATCH(AF55,Data!$A:$A,0),1)=0,"",INDEX(Data!$CA:$CA,MATCH(AF55,Data!$A:$A,0),1)))</f>
        <v/>
      </c>
      <c r="AF55" s="38" t="str" cm="1">
        <f t="array" aca="1" ref="AF55" ca="1">IFERROR(_xlfn.SINGLE(INDEX(Data!$A$1:$A$818,_xlfn.AGGREGATE(15,6,((OFFSET(Data!$A$1,0,MATCH(AF$6,Data!$1:$1,0)-1,1000,1)=IF(AF$7="","Yes",AF$7))*(Data!$D$1:'Data'!$D$818&lt;=IF($H$2="Marked",1,"")))/((OFFSET(Data!$A$1,0,MATCH(AF$6,Data!$1:$1,0)-1,1000,1)=IF(AF$7="","Yes",AF$7))*(Data!$D$1:'Data'!$D$818&lt;=IF($H$2="Marked",1,"")))*ROW(Data!$C$1:$C$818),ROW(AF55)-ROW(AF$7)),1)),"")</f>
        <v>FX Movies</v>
      </c>
      <c r="AG55" s="38" t="str">
        <f ca="1">IF(AH55="","",IF(INDEX(Data!$CA:$CA,MATCH(AH55,Data!$A:$A,0),1)=0,"",INDEX(Data!$CA:$CA,MATCH(AH55,Data!$A:$A,0),1)))</f>
        <v/>
      </c>
      <c r="AH55" s="38" t="str" cm="1">
        <f t="array" aca="1" ref="AH55" ca="1">IFERROR(_xlfn.SINGLE(INDEX(Data!$A$1:$A$818,_xlfn.AGGREGATE(15,6,((OFFSET(Data!$A$1,0,MATCH(AH$6,Data!$1:$1,0)-1,1000,1)=IF(AH$7="","Yes",AH$7))*(Data!$D$1:'Data'!$D$818&lt;=IF($H$2="Marked",1,"")))/((OFFSET(Data!$A$1,0,MATCH(AH$6,Data!$1:$1,0)-1,1000,1)=IF(AH$7="","Yes",AH$7))*(Data!$D$1:'Data'!$D$818&lt;=IF($H$2="Marked",1,"")))*ROW(Data!$C$1:$C$818),ROW(AH55)-ROW(AH$7)),1)),"")</f>
        <v/>
      </c>
      <c r="AI55" s="38" t="str">
        <f ca="1">IF(AJ55="","",IF(INDEX(Data!$CA:$CA,MATCH(AJ55,Data!$A:$A,0),1)=0,"",INDEX(Data!$CA:$CA,MATCH(AJ55,Data!$A:$A,0),1)))</f>
        <v/>
      </c>
      <c r="AJ55" s="38" t="str" cm="1">
        <f t="array" aca="1" ref="AJ55" ca="1">IFERROR(_xlfn.SINGLE(INDEX(Data!$A$1:$A$818,_xlfn.AGGREGATE(15,6,((OFFSET(Data!$A$1,0,MATCH(AJ$6,Data!$1:$1,0)-1,1000,1)=IF(AJ$7="","Yes",AJ$7))*(Data!$D$1:'Data'!$D$818&lt;=IF($H$2="Marked",1,"")))/((OFFSET(Data!$A$1,0,MATCH(AJ$6,Data!$1:$1,0)-1,1000,1)=IF(AJ$7="","Yes",AJ$7))*(Data!$D$1:'Data'!$D$818&lt;=IF($H$2="Marked",1,"")))*ROW(Data!$C$1:$C$818),ROW(AJ55)-ROW(AJ$7)),1)),"")</f>
        <v>Freeform</v>
      </c>
      <c r="AK55" s="38" t="str">
        <f ca="1">IF(AL55="","",IF(INDEX(Data!$CA:$CA,MATCH(AL55,Data!$A:$A,0),1)=0,"",INDEX(Data!$CA:$CA,MATCH(AL55,Data!$A:$A,0),1)))</f>
        <v/>
      </c>
      <c r="AL55" s="38" t="str" cm="1">
        <f t="array" aca="1" ref="AL55" ca="1">IFERROR(_xlfn.SINGLE(INDEX(Data!$A$1:$A$818,_xlfn.AGGREGATE(15,6,((OFFSET(Data!$A$1,0,MATCH(AL$6,Data!$1:$1,0)-1,1000,1)=IF(AL$7="","Yes",AL$7))*(Data!$D$1:'Data'!$D$818&lt;=IF($H$2="Marked",1,"")))/((OFFSET(Data!$A$1,0,MATCH(AL$6,Data!$1:$1,0)-1,1000,1)=IF(AL$7="","Yes",AL$7))*(Data!$D$1:'Data'!$D$818&lt;=IF($H$2="Marked",1,"")))*ROW(Data!$C$1:$C$818),ROW(AL55)-ROW(AL$7)),1)),"")</f>
        <v/>
      </c>
      <c r="AM55" s="38" t="str">
        <f ca="1">IF(AN55="","",IF(INDEX(Data!$CA:$CA,MATCH(AN55,Data!$A:$A,0),1)=0,"",INDEX(Data!$CA:$CA,MATCH(AN55,Data!$A:$A,0),1)))</f>
        <v/>
      </c>
      <c r="AN55" s="38" t="str" cm="1">
        <f t="array" aca="1" ref="AN55" ca="1">IFERROR(_xlfn.SINGLE(INDEX(Data!$A$1:$A$818,_xlfn.AGGREGATE(15,6,((OFFSET(Data!$A$1,0,MATCH(AN$6,Data!$1:$1,0)-1,1000,1)=IF(AN$7="","Yes",AN$7))*(Data!$D$1:'Data'!$D$818&lt;=IF($H$2="Marked",1,"")))/((OFFSET(Data!$A$1,0,MATCH(AN$6,Data!$1:$1,0)-1,1000,1)=IF(AN$7="","Yes",AN$7))*(Data!$D$1:'Data'!$D$818&lt;=IF($H$2="Marked",1,"")))*ROW(Data!$C$1:$C$818),ROW(AN55)-ROW(AN$7)),1)),"")</f>
        <v/>
      </c>
      <c r="AO55" s="38" t="str">
        <f ca="1">IF(AP55="","",IF(INDEX(Data!$CA:$CA,MATCH(AP55,Data!$A:$A,0),1)=0,"",INDEX(Data!$CA:$CA,MATCH(AP55,Data!$A:$A,0),1)))</f>
        <v/>
      </c>
      <c r="AP55" s="38" t="str" cm="1">
        <f t="array" aca="1" ref="AP55" ca="1">IFERROR(_xlfn.SINGLE(INDEX(Data!$A$1:$A$818,_xlfn.AGGREGATE(15,6,((OFFSET(Data!$A$1,0,MATCH(AP$6,Data!$1:$1,0)-1,1000,1)=IF(AP$7="","Yes",AP$7))*(Data!$D$1:'Data'!$D$818&lt;=IF($H$2="Marked",1,"")))/((OFFSET(Data!$A$1,0,MATCH(AP$6,Data!$1:$1,0)-1,1000,1)=IF(AP$7="","Yes",AP$7))*(Data!$D$1:'Data'!$D$818&lt;=IF($H$2="Marked",1,"")))*ROW(Data!$C$1:$C$818),ROW(AP55)-ROW(AP$7)),1)),"")</f>
        <v/>
      </c>
      <c r="AQ55" s="38" t="str">
        <f ca="1">IF(AR55="","",IF(INDEX(Data!$CA:$CA,MATCH(AR55,Data!$A:$A,0),1)=0,"",INDEX(Data!$CA:$CA,MATCH(AR55,Data!$A:$A,0),1)))</f>
        <v/>
      </c>
      <c r="AR55" s="38" t="str" cm="1">
        <f t="array" aca="1" ref="AR55" ca="1">IFERROR(_xlfn.SINGLE(INDEX(Data!$A$1:$A$818,_xlfn.AGGREGATE(15,6,((OFFSET(Data!$A$1,0,MATCH(AR$6,Data!$1:$1,0)-1,1000,1)=IF(AR$7="","Yes",AR$7))*(Data!$D$1:'Data'!$D$818&lt;=IF($H$2="Marked",1,"")))/((OFFSET(Data!$A$1,0,MATCH(AR$6,Data!$1:$1,0)-1,1000,1)=IF(AR$7="","Yes",AR$7))*(Data!$D$1:'Data'!$D$818&lt;=IF($H$2="Marked",1,"")))*ROW(Data!$C$1:$C$818),ROW(AR55)-ROW(AR$7)),1)),"")</f>
        <v/>
      </c>
      <c r="AS55" s="38" t="str">
        <f ca="1">IF(AT55="","",IF(INDEX(Data!$CA:$CA,MATCH(AT55,Data!$A:$A,0),1)=0,"",INDEX(Data!$CA:$CA,MATCH(AT55,Data!$A:$A,0),1)))</f>
        <v/>
      </c>
      <c r="AT55" s="38" t="str" cm="1">
        <f t="array" aca="1" ref="AT55" ca="1">IFERROR(_xlfn.SINGLE(INDEX(Data!$A$1:$A$818,_xlfn.AGGREGATE(15,6,((OFFSET(Data!$A$1,0,MATCH(AT$6,Data!$1:$1,0)-1,1000,1)=IF(AT$7="","Yes",AT$7))*(Data!$D$1:'Data'!$D$818&lt;=IF($H$2="Marked",1,"")))/((OFFSET(Data!$A$1,0,MATCH(AT$6,Data!$1:$1,0)-1,1000,1)=IF(AT$7="","Yes",AT$7))*(Data!$D$1:'Data'!$D$818&lt;=IF($H$2="Marked",1,"")))*ROW(Data!$C$1:$C$818),ROW(AT55)-ROW(AT$7)),1)),"")</f>
        <v>Nickelodeon</v>
      </c>
    </row>
    <row r="56" spans="1:46" ht="24" x14ac:dyDescent="0.35">
      <c r="A56" s="38" t="str">
        <f ca="1">IF(B56="","",IF(INDEX(Data!$CA:$CA,MATCH(B56,Data!$A:$A,0),1)=0,"",INDEX(Data!$CA:$CA,MATCH(B56,Data!$A:$A,0),1)))</f>
        <v/>
      </c>
      <c r="B56" s="38" t="str" cm="1">
        <f t="array" aca="1" ref="B56" ca="1">IFERROR(_xlfn.SINGLE(INDEX(Data!$A$1:$A$818,_xlfn.AGGREGATE(15,6,((OFFSET(Data!$A$1,0,MATCH(B$6,Data!$1:$1,0)-1,1000,1)=IF(B$7="","Yes",B$7))*(Data!$D$1:'Data'!$D$818&lt;=IF($H$2="Marked",1,"")))/((OFFSET(Data!$A$1,0,MATCH(B$6,Data!$1:$1,0)-1,1000,1)=IF(B$7="","Yes",B$7))*(Data!$D$1:'Data'!$D$818&lt;=IF($H$2="Marked",1,"")))*ROW(Data!$C$1:$C$818),ROW(B56)-ROW(B$7)),1)),"")</f>
        <v>Magnolia Network</v>
      </c>
      <c r="C56" s="38" t="str">
        <f ca="1">IF(D56="","",IF(INDEX(Data!$CA:$CA,MATCH(D56,Data!$A:$A,0),1)=0,"",INDEX(Data!$CA:$CA,MATCH(D56,Data!$A:$A,0),1)))</f>
        <v/>
      </c>
      <c r="D56" s="38" t="str" cm="1">
        <f t="array" aca="1" ref="D56" ca="1">IFERROR(_xlfn.SINGLE(INDEX(Data!$A$1:$A$818,_xlfn.AGGREGATE(15,6,((OFFSET(Data!$A$1,0,MATCH(D$6,Data!$1:$1,0)-1,1000,1)=IF(D$7="","Yes",D$7))*(Data!$D$1:'Data'!$D$818&lt;=IF($H$2="Marked",1,"")))/((OFFSET(Data!$A$1,0,MATCH(D$6,Data!$1:$1,0)-1,1000,1)=IF(D$7="","Yes",D$7))*(Data!$D$1:'Data'!$D$818&lt;=IF($H$2="Marked",1,"")))*ROW(Data!$C$1:$C$818),ROW(D56)-ROW(D$7)),1)),"")</f>
        <v/>
      </c>
      <c r="E56" s="38" t="str">
        <f ca="1">IF(F56="","",IF(INDEX(Data!$CA:$CA,MATCH(F56,Data!$A:$A,0),1)=0,"",INDEX(Data!$CA:$CA,MATCH(F56,Data!$A:$A,0),1)))</f>
        <v/>
      </c>
      <c r="F56" s="38" t="str" cm="1">
        <f t="array" aca="1" ref="F56" ca="1">IFERROR(_xlfn.SINGLE(INDEX(Data!$A$1:$A$818,_xlfn.AGGREGATE(15,6,((OFFSET(Data!$A$1,0,MATCH(F$6,Data!$1:$1,0)-1,1000,1)=IF(F$7="","Yes",F$7))*(Data!$D$1:'Data'!$D$818&lt;=IF($H$2="Marked",1,"")))/((OFFSET(Data!$A$1,0,MATCH(F$6,Data!$1:$1,0)-1,1000,1)=IF(F$7="","Yes",F$7))*(Data!$D$1:'Data'!$D$818&lt;=IF($H$2="Marked",1,"")))*ROW(Data!$C$1:$C$818),ROW(F56)-ROW(F$7)),1)),"")</f>
        <v/>
      </c>
      <c r="G56" s="38" t="str">
        <f ca="1">IF(H56="","",IF(INDEX(Data!$CA:$CA,MATCH(H56,Data!$A:$A,0),1)=0,"",INDEX(Data!$CA:$CA,MATCH(H56,Data!$A:$A,0),1)))</f>
        <v/>
      </c>
      <c r="H56" s="38" t="str" cm="1">
        <f t="array" aca="1" ref="H56" ca="1">IFERROR(_xlfn.SINGLE(INDEX(Data!$A$1:$A$818,_xlfn.AGGREGATE(15,6,((OFFSET(Data!$A$1,0,MATCH(H$6,Data!$1:$1,0)-1,1000,1)=IF(H$7="","Yes",H$7))*(Data!$D$1:'Data'!$D$818&lt;=IF($H$2="Marked",1,"")))/((OFFSET(Data!$A$1,0,MATCH(H$6,Data!$1:$1,0)-1,1000,1)=IF(H$7="","Yes",H$7))*(Data!$D$1:'Data'!$D$818&lt;=IF($H$2="Marked",1,"")))*ROW(Data!$C$1:$C$818),ROW(H56)-ROW(H$7)),1)),"")</f>
        <v/>
      </c>
      <c r="I56" s="38" t="str">
        <f ca="1">IF(J56="","",IF(INDEX(Data!$CA:$CA,MATCH(J56,Data!$A:$A,0),1)=0,"",INDEX(Data!$CA:$CA,MATCH(J56,Data!$A:$A,0),1)))</f>
        <v/>
      </c>
      <c r="J56" s="38" t="str" cm="1">
        <f t="array" aca="1" ref="J56" ca="1">IFERROR(_xlfn.SINGLE(INDEX(Data!$A$1:$A$818,_xlfn.AGGREGATE(15,6,((OFFSET(Data!$A$1,0,MATCH(J$6,Data!$1:$1,0)-1,1000,1)=IF(J$7="","Yes",J$7))*(Data!$D$1:'Data'!$D$818&lt;=IF($H$2="Marked",1,"")))/((OFFSET(Data!$A$1,0,MATCH(J$6,Data!$1:$1,0)-1,1000,1)=IF(J$7="","Yes",J$7))*(Data!$D$1:'Data'!$D$818&lt;=IF($H$2="Marked",1,"")))*ROW(Data!$C$1:$C$818),ROW(J56)-ROW(J$7)),1)),"")</f>
        <v>IFC</v>
      </c>
      <c r="K56" s="38" t="str">
        <f ca="1">IF(L56="","",IF(INDEX(Data!$CA:$CA,MATCH(L56,Data!$A:$A,0),1)=0,"",INDEX(Data!$CA:$CA,MATCH(L56,Data!$A:$A,0),1)))</f>
        <v/>
      </c>
      <c r="L56" s="38" t="str" cm="1">
        <f t="array" aca="1" ref="L56" ca="1">IFERROR(_xlfn.SINGLE(INDEX(Data!$A$1:$A$818,_xlfn.AGGREGATE(15,6,((OFFSET(Data!$A$1,0,MATCH(L$6,Data!$1:$1,0)-1,1000,1)=IF(L$7="","Yes",L$7))*(Data!$D$1:'Data'!$D$818&lt;=IF($H$2="Marked",1,"")))/((OFFSET(Data!$A$1,0,MATCH(L$6,Data!$1:$1,0)-1,1000,1)=IF(L$7="","Yes",L$7))*(Data!$D$1:'Data'!$D$818&lt;=IF($H$2="Marked",1,"")))*ROW(Data!$C$1:$C$818),ROW(L56)-ROW(L$7)),1)),"")</f>
        <v>CNN En Español</v>
      </c>
      <c r="M56" s="38" t="str">
        <f ca="1">IF(N56="","",IF(INDEX(Data!$CA:$CA,MATCH(N56,Data!$A:$A,0),1)=0,"",INDEX(Data!$CA:$CA,MATCH(N56,Data!$A:$A,0),1)))</f>
        <v/>
      </c>
      <c r="N56" s="38" t="str" cm="1">
        <f t="array" aca="1" ref="N56" ca="1">IFERROR(_xlfn.SINGLE(INDEX(Data!$A$1:$A$818,_xlfn.AGGREGATE(15,6,((OFFSET(Data!$A$1,0,MATCH(N$6,Data!$1:$1,0)-1,1000,1)=IF(N$7="","Yes",N$7))*(Data!$D$1:'Data'!$D$818&lt;=IF($H$2="Marked",1,"")))/((OFFSET(Data!$A$1,0,MATCH(N$6,Data!$1:$1,0)-1,1000,1)=IF(N$7="","Yes",N$7))*(Data!$D$1:'Data'!$D$818&lt;=IF($H$2="Marked",1,"")))*ROW(Data!$C$1:$C$818),ROW(N56)-ROW(N$7)),1)),"")</f>
        <v>Cleo TV</v>
      </c>
      <c r="O56" s="38" t="str">
        <f ca="1">IF(P56="","",IF(INDEX(Data!$CA:$CA,MATCH(P56,Data!$A:$A,0),1)=0,"",INDEX(Data!$CA:$CA,MATCH(P56,Data!$A:$A,0),1)))</f>
        <v/>
      </c>
      <c r="P56" s="38" t="str" cm="1">
        <f t="array" aca="1" ref="P56" ca="1">IFERROR(_xlfn.SINGLE(INDEX(Data!$A$1:$A$818,_xlfn.AGGREGATE(15,6,((OFFSET(Data!$A$1,0,MATCH(P$6,Data!$1:$1,0)-1,1000,1)=IF(P$7="","Yes",P$7))*(Data!$D$1:'Data'!$D$818&lt;=IF($H$2="Marked",1,"")))/((OFFSET(Data!$A$1,0,MATCH(P$6,Data!$1:$1,0)-1,1000,1)=IF(P$7="","Yes",P$7))*(Data!$D$1:'Data'!$D$818&lt;=IF($H$2="Marked",1,"")))*ROW(Data!$C$1:$C$818),ROW(P56)-ROW(P$7)),1)),"")</f>
        <v>Cheddar</v>
      </c>
      <c r="Q56" s="38" t="str">
        <f ca="1">IF(R56="","",IF(INDEX(Data!$CA:$CA,MATCH(R56,Data!$A:$A,0),1)=0,"",INDEX(Data!$CA:$CA,MATCH(R56,Data!$A:$A,0),1)))</f>
        <v/>
      </c>
      <c r="R56" s="38" t="str" cm="1">
        <f t="array" aca="1" ref="R56" ca="1">IFERROR(_xlfn.SINGLE(INDEX(Data!$A$1:$A$818,_xlfn.AGGREGATE(15,6,((OFFSET(Data!$A$1,0,MATCH(R$6,Data!$1:$1,0)-1,1000,1)=IF(R$7="","Yes",R$7))*(Data!$D$1:'Data'!$D$818&lt;=IF($H$2="Marked",1,"")))/((OFFSET(Data!$A$1,0,MATCH(R$6,Data!$1:$1,0)-1,1000,1)=IF(R$7="","Yes",R$7))*(Data!$D$1:'Data'!$D$818&lt;=IF($H$2="Marked",1,"")))*ROW(Data!$C$1:$C$818),ROW(R56)-ROW(R$7)),1)),"")</f>
        <v>FX Movies</v>
      </c>
      <c r="S56" s="38" t="str">
        <f ca="1">IF(T56="","",IF(INDEX(Data!$CA:$CA,MATCH(T56,Data!$A:$A,0),1)=0,"",INDEX(Data!$CA:$CA,MATCH(T56,Data!$A:$A,0),1)))</f>
        <v/>
      </c>
      <c r="T56" s="38" t="str" cm="1">
        <f t="array" aca="1" ref="T56" ca="1">IFERROR(_xlfn.SINGLE(INDEX(Data!$A$1:$A$818,_xlfn.AGGREGATE(15,6,((OFFSET(Data!$A$1,0,MATCH(T$6,Data!$1:$1,0)-1,1000,1)=IF(T$7="","Yes",T$7))*(Data!$D$1:'Data'!$D$818&lt;=IF($H$2="Marked",1,"")))/((OFFSET(Data!$A$1,0,MATCH(T$6,Data!$1:$1,0)-1,1000,1)=IF(T$7="","Yes",T$7))*(Data!$D$1:'Data'!$D$818&lt;=IF($H$2="Marked",1,"")))*ROW(Data!$C$1:$C$818),ROW(T56)-ROW(T$7)),1)),"")</f>
        <v>Hallmark Movies &amp; Mysteries</v>
      </c>
      <c r="U56" s="38" t="str">
        <f ca="1">IF(V56="","",IF(INDEX(Data!$CA:$CA,MATCH(V56,Data!$A:$A,0),1)=0,"",INDEX(Data!$CA:$CA,MATCH(V56,Data!$A:$A,0),1)))</f>
        <v/>
      </c>
      <c r="V56" s="38" t="str" cm="1">
        <f t="array" aca="1" ref="V56" ca="1">IFERROR(_xlfn.SINGLE(INDEX(Data!$A$1:$A$818,_xlfn.AGGREGATE(15,6,((OFFSET(Data!$A$1,0,MATCH(V$6,Data!$1:$1,0)-1,1000,1)=IF(V$7="","Yes",V$7))*(Data!$D$1:'Data'!$D$818&lt;=IF($H$2="Marked",1,"")))/((OFFSET(Data!$A$1,0,MATCH(V$6,Data!$1:$1,0)-1,1000,1)=IF(V$7="","Yes",V$7))*(Data!$D$1:'Data'!$D$818&lt;=IF($H$2="Marked",1,"")))*ROW(Data!$C$1:$C$818),ROW(V56)-ROW(V$7)),1)),"")</f>
        <v>Food Network</v>
      </c>
      <c r="W56" s="38" t="str">
        <f ca="1">IF(X56="","",IF(INDEX(Data!$CA:$CA,MATCH(X56,Data!$A:$A,0),1)=0,"",INDEX(Data!$CA:$CA,MATCH(X56,Data!$A:$A,0),1)))</f>
        <v/>
      </c>
      <c r="X56" s="38" t="str" cm="1">
        <f t="array" aca="1" ref="X56" ca="1">IFERROR(_xlfn.SINGLE(INDEX(Data!$A$1:$A$818,_xlfn.AGGREGATE(15,6,((OFFSET(Data!$A$1,0,MATCH(X$6,Data!$1:$1,0)-1,1000,1)=IF(X$7="","Yes",X$7))*(Data!$D$1:'Data'!$D$818&lt;=IF($H$2="Marked",1,"")))/((OFFSET(Data!$A$1,0,MATCH(X$6,Data!$1:$1,0)-1,1000,1)=IF(X$7="","Yes",X$7))*(Data!$D$1:'Data'!$D$818&lt;=IF($H$2="Marked",1,"")))*ROW(Data!$C$1:$C$818),ROW(X56)-ROW(X$7)),1)),"")</f>
        <v>Sports Grid</v>
      </c>
      <c r="Y56" s="38" t="str">
        <f ca="1">IF(Z56="","",IF(INDEX(Data!$CA:$CA,MATCH(Z56,Data!$A:$A,0),1)=0,"",INDEX(Data!$CA:$CA,MATCH(Z56,Data!$A:$A,0),1)))</f>
        <v/>
      </c>
      <c r="Z56" s="38" t="str" cm="1">
        <f t="array" aca="1" ref="Z56" ca="1">IFERROR(_xlfn.SINGLE(INDEX(Data!$A$1:$A$818,_xlfn.AGGREGATE(15,6,((OFFSET(Data!$A$1,0,MATCH(Z$6,Data!$1:$1,0)-1,1000,1)=IF(Z$7="","Yes",Z$7))*(Data!$D$1:'Data'!$D$818&lt;=IF($H$2="Marked",1,"")))/((OFFSET(Data!$A$1,0,MATCH(Z$6,Data!$1:$1,0)-1,1000,1)=IF(Z$7="","Yes",Z$7))*(Data!$D$1:'Data'!$D$818&lt;=IF($H$2="Marked",1,"")))*ROW(Data!$C$1:$C$818),ROW(Z56)-ROW(Z$7)),1)),"")</f>
        <v/>
      </c>
      <c r="AA56" s="38" t="str">
        <f ca="1">IF(AB56="","",IF(INDEX(Data!$CA:$CA,MATCH(AB56,Data!$A:$A,0),1)=0,"",INDEX(Data!$CA:$CA,MATCH(AB56,Data!$A:$A,0),1)))</f>
        <v/>
      </c>
      <c r="AB56" s="38" t="str" cm="1">
        <f t="array" aca="1" ref="AB56" ca="1">IFERROR(_xlfn.SINGLE(INDEX(Data!$A$1:$A$818,_xlfn.AGGREGATE(15,6,((OFFSET(Data!$A$1,0,MATCH(AB$6,Data!$1:$1,0)-1,1000,1)=IF(AB$7="","Yes",AB$7))*(Data!$D$1:'Data'!$D$818&lt;=IF($H$2="Marked",1,"")))/((OFFSET(Data!$A$1,0,MATCH(AB$6,Data!$1:$1,0)-1,1000,1)=IF(AB$7="","Yes",AB$7))*(Data!$D$1:'Data'!$D$818&lt;=IF($H$2="Marked",1,"")))*ROW(Data!$C$1:$C$818),ROW(AB56)-ROW(AB$7)),1)),"")</f>
        <v>Disney Junior</v>
      </c>
      <c r="AC56" s="38" t="str">
        <f ca="1">IF(AD56="","",IF(INDEX(Data!$CA:$CA,MATCH(AD56,Data!$A:$A,0),1)=0,"",INDEX(Data!$CA:$CA,MATCH(AD56,Data!$A:$A,0),1)))</f>
        <v/>
      </c>
      <c r="AD56" s="38" t="str" cm="1">
        <f t="array" aca="1" ref="AD56" ca="1">IFERROR(_xlfn.SINGLE(INDEX(Data!$A$1:$A$818,_xlfn.AGGREGATE(15,6,((OFFSET(Data!$A$1,0,MATCH(AD$6,Data!$1:$1,0)-1,1000,1)=IF(AD$7="","Yes",AD$7))*(Data!$D$1:'Data'!$D$818&lt;=IF($H$2="Marked",1,"")))/((OFFSET(Data!$A$1,0,MATCH(AD$6,Data!$1:$1,0)-1,1000,1)=IF(AD$7="","Yes",AD$7))*(Data!$D$1:'Data'!$D$818&lt;=IF($H$2="Marked",1,"")))*ROW(Data!$C$1:$C$818),ROW(AD56)-ROW(AD$7)),1)),"")</f>
        <v>Estrella TV</v>
      </c>
      <c r="AE56" s="38" t="str">
        <f ca="1">IF(AF56="","",IF(INDEX(Data!$CA:$CA,MATCH(AF56,Data!$A:$A,0),1)=0,"",INDEX(Data!$CA:$CA,MATCH(AF56,Data!$A:$A,0),1)))</f>
        <v/>
      </c>
      <c r="AF56" s="38" t="str" cm="1">
        <f t="array" aca="1" ref="AF56" ca="1">IFERROR(_xlfn.SINGLE(INDEX(Data!$A$1:$A$818,_xlfn.AGGREGATE(15,6,((OFFSET(Data!$A$1,0,MATCH(AF$6,Data!$1:$1,0)-1,1000,1)=IF(AF$7="","Yes",AF$7))*(Data!$D$1:'Data'!$D$818&lt;=IF($H$2="Marked",1,"")))/((OFFSET(Data!$A$1,0,MATCH(AF$6,Data!$1:$1,0)-1,1000,1)=IF(AF$7="","Yes",AF$7))*(Data!$D$1:'Data'!$D$818&lt;=IF($H$2="Marked",1,"")))*ROW(Data!$C$1:$C$818),ROW(AF56)-ROW(AF$7)),1)),"")</f>
        <v>FXX</v>
      </c>
      <c r="AG56" s="38" t="str">
        <f ca="1">IF(AH56="","",IF(INDEX(Data!$CA:$CA,MATCH(AH56,Data!$A:$A,0),1)=0,"",INDEX(Data!$CA:$CA,MATCH(AH56,Data!$A:$A,0),1)))</f>
        <v/>
      </c>
      <c r="AH56" s="38" t="str" cm="1">
        <f t="array" aca="1" ref="AH56" ca="1">IFERROR(_xlfn.SINGLE(INDEX(Data!$A$1:$A$818,_xlfn.AGGREGATE(15,6,((OFFSET(Data!$A$1,0,MATCH(AH$6,Data!$1:$1,0)-1,1000,1)=IF(AH$7="","Yes",AH$7))*(Data!$D$1:'Data'!$D$818&lt;=IF($H$2="Marked",1,"")))/((OFFSET(Data!$A$1,0,MATCH(AH$6,Data!$1:$1,0)-1,1000,1)=IF(AH$7="","Yes",AH$7))*(Data!$D$1:'Data'!$D$818&lt;=IF($H$2="Marked",1,"")))*ROW(Data!$C$1:$C$818),ROW(AH56)-ROW(AH$7)),1)),"")</f>
        <v/>
      </c>
      <c r="AI56" s="38" t="str">
        <f ca="1">IF(AJ56="","",IF(INDEX(Data!$CA:$CA,MATCH(AJ56,Data!$A:$A,0),1)=0,"",INDEX(Data!$CA:$CA,MATCH(AJ56,Data!$A:$A,0),1)))</f>
        <v/>
      </c>
      <c r="AJ56" s="38" t="str" cm="1">
        <f t="array" aca="1" ref="AJ56" ca="1">IFERROR(_xlfn.SINGLE(INDEX(Data!$A$1:$A$818,_xlfn.AGGREGATE(15,6,((OFFSET(Data!$A$1,0,MATCH(AJ$6,Data!$1:$1,0)-1,1000,1)=IF(AJ$7="","Yes",AJ$7))*(Data!$D$1:'Data'!$D$818&lt;=IF($H$2="Marked",1,"")))/((OFFSET(Data!$A$1,0,MATCH(AJ$6,Data!$1:$1,0)-1,1000,1)=IF(AJ$7="","Yes",AJ$7))*(Data!$D$1:'Data'!$D$818&lt;=IF($H$2="Marked",1,"")))*ROW(Data!$C$1:$C$818),ROW(AJ56)-ROW(AJ$7)),1)),"")</f>
        <v>FX</v>
      </c>
      <c r="AK56" s="38" t="str">
        <f ca="1">IF(AL56="","",IF(INDEX(Data!$CA:$CA,MATCH(AL56,Data!$A:$A,0),1)=0,"",INDEX(Data!$CA:$CA,MATCH(AL56,Data!$A:$A,0),1)))</f>
        <v/>
      </c>
      <c r="AL56" s="38" t="str" cm="1">
        <f t="array" aca="1" ref="AL56" ca="1">IFERROR(_xlfn.SINGLE(INDEX(Data!$A$1:$A$818,_xlfn.AGGREGATE(15,6,((OFFSET(Data!$A$1,0,MATCH(AL$6,Data!$1:$1,0)-1,1000,1)=IF(AL$7="","Yes",AL$7))*(Data!$D$1:'Data'!$D$818&lt;=IF($H$2="Marked",1,"")))/((OFFSET(Data!$A$1,0,MATCH(AL$6,Data!$1:$1,0)-1,1000,1)=IF(AL$7="","Yes",AL$7))*(Data!$D$1:'Data'!$D$818&lt;=IF($H$2="Marked",1,"")))*ROW(Data!$C$1:$C$818),ROW(AL56)-ROW(AL$7)),1)),"")</f>
        <v/>
      </c>
      <c r="AM56" s="38" t="str">
        <f ca="1">IF(AN56="","",IF(INDEX(Data!$CA:$CA,MATCH(AN56,Data!$A:$A,0),1)=0,"",INDEX(Data!$CA:$CA,MATCH(AN56,Data!$A:$A,0),1)))</f>
        <v/>
      </c>
      <c r="AN56" s="38" t="str" cm="1">
        <f t="array" aca="1" ref="AN56" ca="1">IFERROR(_xlfn.SINGLE(INDEX(Data!$A$1:$A$818,_xlfn.AGGREGATE(15,6,((OFFSET(Data!$A$1,0,MATCH(AN$6,Data!$1:$1,0)-1,1000,1)=IF(AN$7="","Yes",AN$7))*(Data!$D$1:'Data'!$D$818&lt;=IF($H$2="Marked",1,"")))/((OFFSET(Data!$A$1,0,MATCH(AN$6,Data!$1:$1,0)-1,1000,1)=IF(AN$7="","Yes",AN$7))*(Data!$D$1:'Data'!$D$818&lt;=IF($H$2="Marked",1,"")))*ROW(Data!$C$1:$C$818),ROW(AN56)-ROW(AN$7)),1)),"")</f>
        <v/>
      </c>
      <c r="AO56" s="38" t="str">
        <f ca="1">IF(AP56="","",IF(INDEX(Data!$CA:$CA,MATCH(AP56,Data!$A:$A,0),1)=0,"",INDEX(Data!$CA:$CA,MATCH(AP56,Data!$A:$A,0),1)))</f>
        <v/>
      </c>
      <c r="AP56" s="38" t="str" cm="1">
        <f t="array" aca="1" ref="AP56" ca="1">IFERROR(_xlfn.SINGLE(INDEX(Data!$A$1:$A$818,_xlfn.AGGREGATE(15,6,((OFFSET(Data!$A$1,0,MATCH(AP$6,Data!$1:$1,0)-1,1000,1)=IF(AP$7="","Yes",AP$7))*(Data!$D$1:'Data'!$D$818&lt;=IF($H$2="Marked",1,"")))/((OFFSET(Data!$A$1,0,MATCH(AP$6,Data!$1:$1,0)-1,1000,1)=IF(AP$7="","Yes",AP$7))*(Data!$D$1:'Data'!$D$818&lt;=IF($H$2="Marked",1,"")))*ROW(Data!$C$1:$C$818),ROW(AP56)-ROW(AP$7)),1)),"")</f>
        <v/>
      </c>
      <c r="AQ56" s="38" t="str">
        <f ca="1">IF(AR56="","",IF(INDEX(Data!$CA:$CA,MATCH(AR56,Data!$A:$A,0),1)=0,"",INDEX(Data!$CA:$CA,MATCH(AR56,Data!$A:$A,0),1)))</f>
        <v/>
      </c>
      <c r="AR56" s="38" t="str" cm="1">
        <f t="array" aca="1" ref="AR56" ca="1">IFERROR(_xlfn.SINGLE(INDEX(Data!$A$1:$A$818,_xlfn.AGGREGATE(15,6,((OFFSET(Data!$A$1,0,MATCH(AR$6,Data!$1:$1,0)-1,1000,1)=IF(AR$7="","Yes",AR$7))*(Data!$D$1:'Data'!$D$818&lt;=IF($H$2="Marked",1,"")))/((OFFSET(Data!$A$1,0,MATCH(AR$6,Data!$1:$1,0)-1,1000,1)=IF(AR$7="","Yes",AR$7))*(Data!$D$1:'Data'!$D$818&lt;=IF($H$2="Marked",1,"")))*ROW(Data!$C$1:$C$818),ROW(AR56)-ROW(AR$7)),1)),"")</f>
        <v/>
      </c>
      <c r="AS56" s="38" t="str">
        <f ca="1">IF(AT56="","",IF(INDEX(Data!$CA:$CA,MATCH(AT56,Data!$A:$A,0),1)=0,"",INDEX(Data!$CA:$CA,MATCH(AT56,Data!$A:$A,0),1)))</f>
        <v/>
      </c>
      <c r="AT56" s="38" t="str" cm="1">
        <f t="array" aca="1" ref="AT56" ca="1">IFERROR(_xlfn.SINGLE(INDEX(Data!$A$1:$A$818,_xlfn.AGGREGATE(15,6,((OFFSET(Data!$A$1,0,MATCH(AT$6,Data!$1:$1,0)-1,1000,1)=IF(AT$7="","Yes",AT$7))*(Data!$D$1:'Data'!$D$818&lt;=IF($H$2="Marked",1,"")))/((OFFSET(Data!$A$1,0,MATCH(AT$6,Data!$1:$1,0)-1,1000,1)=IF(AT$7="","Yes",AT$7))*(Data!$D$1:'Data'!$D$818&lt;=IF($H$2="Marked",1,"")))*ROW(Data!$C$1:$C$818),ROW(AT56)-ROW(AT$7)),1)),"")</f>
        <v>Nicktoons</v>
      </c>
    </row>
    <row r="57" spans="1:46" ht="24" x14ac:dyDescent="0.35">
      <c r="A57" s="38" t="str">
        <f ca="1">IF(B57="","",IF(INDEX(Data!$CA:$CA,MATCH(B57,Data!$A:$A,0),1)=0,"",INDEX(Data!$CA:$CA,MATCH(B57,Data!$A:$A,0),1)))</f>
        <v/>
      </c>
      <c r="B57" s="38" t="str" cm="1">
        <f t="array" aca="1" ref="B57" ca="1">IFERROR(_xlfn.SINGLE(INDEX(Data!$A$1:$A$818,_xlfn.AGGREGATE(15,6,((OFFSET(Data!$A$1,0,MATCH(B$6,Data!$1:$1,0)-1,1000,1)=IF(B$7="","Yes",B$7))*(Data!$D$1:'Data'!$D$818&lt;=IF($H$2="Marked",1,"")))/((OFFSET(Data!$A$1,0,MATCH(B$6,Data!$1:$1,0)-1,1000,1)=IF(B$7="","Yes",B$7))*(Data!$D$1:'Data'!$D$818&lt;=IF($H$2="Marked",1,"")))*ROW(Data!$C$1:$C$818),ROW(B57)-ROW(B$7)),1)),"")</f>
        <v>MeTV</v>
      </c>
      <c r="C57" s="38" t="str">
        <f ca="1">IF(D57="","",IF(INDEX(Data!$CA:$CA,MATCH(D57,Data!$A:$A,0),1)=0,"",INDEX(Data!$CA:$CA,MATCH(D57,Data!$A:$A,0),1)))</f>
        <v/>
      </c>
      <c r="D57" s="38" t="str" cm="1">
        <f t="array" aca="1" ref="D57" ca="1">IFERROR(_xlfn.SINGLE(INDEX(Data!$A$1:$A$818,_xlfn.AGGREGATE(15,6,((OFFSET(Data!$A$1,0,MATCH(D$6,Data!$1:$1,0)-1,1000,1)=IF(D$7="","Yes",D$7))*(Data!$D$1:'Data'!$D$818&lt;=IF($H$2="Marked",1,"")))/((OFFSET(Data!$A$1,0,MATCH(D$6,Data!$1:$1,0)-1,1000,1)=IF(D$7="","Yes",D$7))*(Data!$D$1:'Data'!$D$818&lt;=IF($H$2="Marked",1,"")))*ROW(Data!$C$1:$C$818),ROW(D57)-ROW(D$7)),1)),"")</f>
        <v/>
      </c>
      <c r="E57" s="38" t="str">
        <f ca="1">IF(F57="","",IF(INDEX(Data!$CA:$CA,MATCH(F57,Data!$A:$A,0),1)=0,"",INDEX(Data!$CA:$CA,MATCH(F57,Data!$A:$A,0),1)))</f>
        <v/>
      </c>
      <c r="F57" s="38" t="str" cm="1">
        <f t="array" aca="1" ref="F57" ca="1">IFERROR(_xlfn.SINGLE(INDEX(Data!$A$1:$A$818,_xlfn.AGGREGATE(15,6,((OFFSET(Data!$A$1,0,MATCH(F$6,Data!$1:$1,0)-1,1000,1)=IF(F$7="","Yes",F$7))*(Data!$D$1:'Data'!$D$818&lt;=IF($H$2="Marked",1,"")))/((OFFSET(Data!$A$1,0,MATCH(F$6,Data!$1:$1,0)-1,1000,1)=IF(F$7="","Yes",F$7))*(Data!$D$1:'Data'!$D$818&lt;=IF($H$2="Marked",1,"")))*ROW(Data!$C$1:$C$818),ROW(F57)-ROW(F$7)),1)),"")</f>
        <v/>
      </c>
      <c r="G57" s="38" t="str">
        <f ca="1">IF(H57="","",IF(INDEX(Data!$CA:$CA,MATCH(H57,Data!$A:$A,0),1)=0,"",INDEX(Data!$CA:$CA,MATCH(H57,Data!$A:$A,0),1)))</f>
        <v/>
      </c>
      <c r="H57" s="38" t="str" cm="1">
        <f t="array" aca="1" ref="H57" ca="1">IFERROR(_xlfn.SINGLE(INDEX(Data!$A$1:$A$818,_xlfn.AGGREGATE(15,6,((OFFSET(Data!$A$1,0,MATCH(H$6,Data!$1:$1,0)-1,1000,1)=IF(H$7="","Yes",H$7))*(Data!$D$1:'Data'!$D$818&lt;=IF($H$2="Marked",1,"")))/((OFFSET(Data!$A$1,0,MATCH(H$6,Data!$1:$1,0)-1,1000,1)=IF(H$7="","Yes",H$7))*(Data!$D$1:'Data'!$D$818&lt;=IF($H$2="Marked",1,"")))*ROW(Data!$C$1:$C$818),ROW(H57)-ROW(H$7)),1)),"")</f>
        <v/>
      </c>
      <c r="I57" s="38" t="str">
        <f ca="1">IF(J57="","",IF(INDEX(Data!$CA:$CA,MATCH(J57,Data!$A:$A,0),1)=0,"",INDEX(Data!$CA:$CA,MATCH(J57,Data!$A:$A,0),1)))</f>
        <v/>
      </c>
      <c r="J57" s="38" t="str" cm="1">
        <f t="array" aca="1" ref="J57" ca="1">IFERROR(_xlfn.SINGLE(INDEX(Data!$A$1:$A$818,_xlfn.AGGREGATE(15,6,((OFFSET(Data!$A$1,0,MATCH(J$6,Data!$1:$1,0)-1,1000,1)=IF(J$7="","Yes",J$7))*(Data!$D$1:'Data'!$D$818&lt;=IF($H$2="Marked",1,"")))/((OFFSET(Data!$A$1,0,MATCH(J$6,Data!$1:$1,0)-1,1000,1)=IF(J$7="","Yes",J$7))*(Data!$D$1:'Data'!$D$818&lt;=IF($H$2="Marked",1,"")))*ROW(Data!$C$1:$C$818),ROW(J57)-ROW(J$7)),1)),"")</f>
        <v>Investigation Discovery</v>
      </c>
      <c r="K57" s="38" t="str">
        <f ca="1">IF(L57="","",IF(INDEX(Data!$CA:$CA,MATCH(L57,Data!$A:$A,0),1)=0,"",INDEX(Data!$CA:$CA,MATCH(L57,Data!$A:$A,0),1)))</f>
        <v/>
      </c>
      <c r="L57" s="38" t="str" cm="1">
        <f t="array" aca="1" ref="L57" ca="1">IFERROR(_xlfn.SINGLE(INDEX(Data!$A$1:$A$818,_xlfn.AGGREGATE(15,6,((OFFSET(Data!$A$1,0,MATCH(L$6,Data!$1:$1,0)-1,1000,1)=IF(L$7="","Yes",L$7))*(Data!$D$1:'Data'!$D$818&lt;=IF($H$2="Marked",1,"")))/((OFFSET(Data!$A$1,0,MATCH(L$6,Data!$1:$1,0)-1,1000,1)=IF(L$7="","Yes",L$7))*(Data!$D$1:'Data'!$D$818&lt;=IF($H$2="Marked",1,"")))*ROW(Data!$C$1:$C$818),ROW(L57)-ROW(L$7)),1)),"")</f>
        <v>CNN International</v>
      </c>
      <c r="M57" s="38">
        <f ca="1">IF(N57="","",IF(INDEX(Data!$CA:$CA,MATCH(N57,Data!$A:$A,0),1)=0,"",INDEX(Data!$CA:$CA,MATCH(N57,Data!$A:$A,0),1)))</f>
        <v>3</v>
      </c>
      <c r="N57" s="38" t="str" cm="1">
        <f t="array" aca="1" ref="N57" ca="1">IFERROR(_xlfn.SINGLE(INDEX(Data!$A$1:$A$818,_xlfn.AGGREGATE(15,6,((OFFSET(Data!$A$1,0,MATCH(N$6,Data!$1:$1,0)-1,1000,1)=IF(N$7="","Yes",N$7))*(Data!$D$1:'Data'!$D$818&lt;=IF($H$2="Marked",1,"")))/((OFFSET(Data!$A$1,0,MATCH(N$6,Data!$1:$1,0)-1,1000,1)=IF(N$7="","Yes",N$7))*(Data!$D$1:'Data'!$D$818&lt;=IF($H$2="Marked",1,"")))*ROW(Data!$C$1:$C$818),ROW(N57)-ROW(N$7)),1)),"")</f>
        <v>CMT</v>
      </c>
      <c r="O57" s="38">
        <f ca="1">IF(P57="","",IF(INDEX(Data!$CA:$CA,MATCH(P57,Data!$A:$A,0),1)=0,"",INDEX(Data!$CA:$CA,MATCH(P57,Data!$A:$A,0),1)))</f>
        <v>3</v>
      </c>
      <c r="P57" s="38" t="str" cm="1">
        <f t="array" aca="1" ref="P57" ca="1">IFERROR(_xlfn.SINGLE(INDEX(Data!$A$1:$A$818,_xlfn.AGGREGATE(15,6,((OFFSET(Data!$A$1,0,MATCH(P$6,Data!$1:$1,0)-1,1000,1)=IF(P$7="","Yes",P$7))*(Data!$D$1:'Data'!$D$818&lt;=IF($H$2="Marked",1,"")))/((OFFSET(Data!$A$1,0,MATCH(P$6,Data!$1:$1,0)-1,1000,1)=IF(P$7="","Yes",P$7))*(Data!$D$1:'Data'!$D$818&lt;=IF($H$2="Marked",1,"")))*ROW(Data!$C$1:$C$818),ROW(P57)-ROW(P$7)),1)),"")</f>
        <v>Cinemax</v>
      </c>
      <c r="Q57" s="38" t="str">
        <f ca="1">IF(R57="","",IF(INDEX(Data!$CA:$CA,MATCH(R57,Data!$A:$A,0),1)=0,"",INDEX(Data!$CA:$CA,MATCH(R57,Data!$A:$A,0),1)))</f>
        <v/>
      </c>
      <c r="R57" s="38" t="str" cm="1">
        <f t="array" aca="1" ref="R57" ca="1">IFERROR(_xlfn.SINGLE(INDEX(Data!$A$1:$A$818,_xlfn.AGGREGATE(15,6,((OFFSET(Data!$A$1,0,MATCH(R$6,Data!$1:$1,0)-1,1000,1)=IF(R$7="","Yes",R$7))*(Data!$D$1:'Data'!$D$818&lt;=IF($H$2="Marked",1,"")))/((OFFSET(Data!$A$1,0,MATCH(R$6,Data!$1:$1,0)-1,1000,1)=IF(R$7="","Yes",R$7))*(Data!$D$1:'Data'!$D$818&lt;=IF($H$2="Marked",1,"")))*ROW(Data!$C$1:$C$818),ROW(R57)-ROW(R$7)),1)),"")</f>
        <v>FXX</v>
      </c>
      <c r="S57" s="38" t="str">
        <f ca="1">IF(T57="","",IF(INDEX(Data!$CA:$CA,MATCH(T57,Data!$A:$A,0),1)=0,"",INDEX(Data!$CA:$CA,MATCH(T57,Data!$A:$A,0),1)))</f>
        <v/>
      </c>
      <c r="T57" s="38" t="str" cm="1">
        <f t="array" aca="1" ref="T57" ca="1">IFERROR(_xlfn.SINGLE(INDEX(Data!$A$1:$A$818,_xlfn.AGGREGATE(15,6,((OFFSET(Data!$A$1,0,MATCH(T$6,Data!$1:$1,0)-1,1000,1)=IF(T$7="","Yes",T$7))*(Data!$D$1:'Data'!$D$818&lt;=IF($H$2="Marked",1,"")))/((OFFSET(Data!$A$1,0,MATCH(T$6,Data!$1:$1,0)-1,1000,1)=IF(T$7="","Yes",T$7))*(Data!$D$1:'Data'!$D$818&lt;=IF($H$2="Marked",1,"")))*ROW(Data!$C$1:$C$818),ROW(T57)-ROW(T$7)),1)),"")</f>
        <v>HGTV</v>
      </c>
      <c r="U57" s="38">
        <f ca="1">IF(V57="","",IF(INDEX(Data!$CA:$CA,MATCH(V57,Data!$A:$A,0),1)=0,"",INDEX(Data!$CA:$CA,MATCH(V57,Data!$A:$A,0),1)))</f>
        <v>1</v>
      </c>
      <c r="V57" s="38" t="str" cm="1">
        <f t="array" aca="1" ref="V57" ca="1">IFERROR(_xlfn.SINGLE(INDEX(Data!$A$1:$A$818,_xlfn.AGGREGATE(15,6,((OFFSET(Data!$A$1,0,MATCH(V$6,Data!$1:$1,0)-1,1000,1)=IF(V$7="","Yes",V$7))*(Data!$D$1:'Data'!$D$818&lt;=IF($H$2="Marked",1,"")))/((OFFSET(Data!$A$1,0,MATCH(V$6,Data!$1:$1,0)-1,1000,1)=IF(V$7="","Yes",V$7))*(Data!$D$1:'Data'!$D$818&lt;=IF($H$2="Marked",1,"")))*ROW(Data!$C$1:$C$818),ROW(V57)-ROW(V$7)),1)),"")</f>
        <v>FOX</v>
      </c>
      <c r="W57" s="38" t="str">
        <f ca="1">IF(X57="","",IF(INDEX(Data!$CA:$CA,MATCH(X57,Data!$A:$A,0),1)=0,"",INDEX(Data!$CA:$CA,MATCH(X57,Data!$A:$A,0),1)))</f>
        <v/>
      </c>
      <c r="X57" s="38" t="str" cm="1">
        <f t="array" aca="1" ref="X57" ca="1">IFERROR(_xlfn.SINGLE(INDEX(Data!$A$1:$A$818,_xlfn.AGGREGATE(15,6,((OFFSET(Data!$A$1,0,MATCH(X$6,Data!$1:$1,0)-1,1000,1)=IF(X$7="","Yes",X$7))*(Data!$D$1:'Data'!$D$818&lt;=IF($H$2="Marked",1,"")))/((OFFSET(Data!$A$1,0,MATCH(X$6,Data!$1:$1,0)-1,1000,1)=IF(X$7="","Yes",X$7))*(Data!$D$1:'Data'!$D$818&lt;=IF($H$2="Marked",1,"")))*ROW(Data!$C$1:$C$818),ROW(X57)-ROW(X$7)),1)),"")</f>
        <v>The First</v>
      </c>
      <c r="Y57" s="38" t="str">
        <f ca="1">IF(Z57="","",IF(INDEX(Data!$CA:$CA,MATCH(Z57,Data!$A:$A,0),1)=0,"",INDEX(Data!$CA:$CA,MATCH(Z57,Data!$A:$A,0),1)))</f>
        <v/>
      </c>
      <c r="Z57" s="38" t="str" cm="1">
        <f t="array" aca="1" ref="Z57" ca="1">IFERROR(_xlfn.SINGLE(INDEX(Data!$A$1:$A$818,_xlfn.AGGREGATE(15,6,((OFFSET(Data!$A$1,0,MATCH(Z$6,Data!$1:$1,0)-1,1000,1)=IF(Z$7="","Yes",Z$7))*(Data!$D$1:'Data'!$D$818&lt;=IF($H$2="Marked",1,"")))/((OFFSET(Data!$A$1,0,MATCH(Z$6,Data!$1:$1,0)-1,1000,1)=IF(Z$7="","Yes",Z$7))*(Data!$D$1:'Data'!$D$818&lt;=IF($H$2="Marked",1,"")))*ROW(Data!$C$1:$C$818),ROW(Z57)-ROW(Z$7)),1)),"")</f>
        <v/>
      </c>
      <c r="AA57" s="38" t="str">
        <f ca="1">IF(AB57="","",IF(INDEX(Data!$CA:$CA,MATCH(AB57,Data!$A:$A,0),1)=0,"",INDEX(Data!$CA:$CA,MATCH(AB57,Data!$A:$A,0),1)))</f>
        <v/>
      </c>
      <c r="AB57" s="38" t="str" cm="1">
        <f t="array" aca="1" ref="AB57" ca="1">IFERROR(_xlfn.SINGLE(INDEX(Data!$A$1:$A$818,_xlfn.AGGREGATE(15,6,((OFFSET(Data!$A$1,0,MATCH(AB$6,Data!$1:$1,0)-1,1000,1)=IF(AB$7="","Yes",AB$7))*(Data!$D$1:'Data'!$D$818&lt;=IF($H$2="Marked",1,"")))/((OFFSET(Data!$A$1,0,MATCH(AB$6,Data!$1:$1,0)-1,1000,1)=IF(AB$7="","Yes",AB$7))*(Data!$D$1:'Data'!$D$818&lt;=IF($H$2="Marked",1,"")))*ROW(Data!$C$1:$C$818),ROW(AB57)-ROW(AB$7)),1)),"")</f>
        <v>Disney XD</v>
      </c>
      <c r="AC57" s="38" t="str">
        <f ca="1">IF(AD57="","",IF(INDEX(Data!$CA:$CA,MATCH(AD57,Data!$A:$A,0),1)=0,"",INDEX(Data!$CA:$CA,MATCH(AD57,Data!$A:$A,0),1)))</f>
        <v/>
      </c>
      <c r="AD57" s="38" t="str" cm="1">
        <f t="array" aca="1" ref="AD57" ca="1">IFERROR(_xlfn.SINGLE(INDEX(Data!$A$1:$A$818,_xlfn.AGGREGATE(15,6,((OFFSET(Data!$A$1,0,MATCH(AD$6,Data!$1:$1,0)-1,1000,1)=IF(AD$7="","Yes",AD$7))*(Data!$D$1:'Data'!$D$818&lt;=IF($H$2="Marked",1,"")))/((OFFSET(Data!$A$1,0,MATCH(AD$6,Data!$1:$1,0)-1,1000,1)=IF(AD$7="","Yes",AD$7))*(Data!$D$1:'Data'!$D$818&lt;=IF($H$2="Marked",1,"")))*ROW(Data!$C$1:$C$818),ROW(AD57)-ROW(AD$7)),1)),"")</f>
        <v>ESTV</v>
      </c>
      <c r="AE57" s="38" t="str">
        <f ca="1">IF(AF57="","",IF(INDEX(Data!$CA:$CA,MATCH(AF57,Data!$A:$A,0),1)=0,"",INDEX(Data!$CA:$CA,MATCH(AF57,Data!$A:$A,0),1)))</f>
        <v/>
      </c>
      <c r="AF57" s="38" t="str" cm="1">
        <f t="array" aca="1" ref="AF57" ca="1">IFERROR(_xlfn.SINGLE(INDEX(Data!$A$1:$A$818,_xlfn.AGGREGATE(15,6,((OFFSET(Data!$A$1,0,MATCH(AF$6,Data!$1:$1,0)-1,1000,1)=IF(AF$7="","Yes",AF$7))*(Data!$D$1:'Data'!$D$818&lt;=IF($H$2="Marked",1,"")))/((OFFSET(Data!$A$1,0,MATCH(AF$6,Data!$1:$1,0)-1,1000,1)=IF(AF$7="","Yes",AF$7))*(Data!$D$1:'Data'!$D$818&lt;=IF($H$2="Marked",1,"")))*ROW(Data!$C$1:$C$818),ROW(AF57)-ROW(AF$7)),1)),"")</f>
        <v>FYI</v>
      </c>
      <c r="AG57" s="38" t="str">
        <f ca="1">IF(AH57="","",IF(INDEX(Data!$CA:$CA,MATCH(AH57,Data!$A:$A,0),1)=0,"",INDEX(Data!$CA:$CA,MATCH(AH57,Data!$A:$A,0),1)))</f>
        <v/>
      </c>
      <c r="AH57" s="38" t="str" cm="1">
        <f t="array" aca="1" ref="AH57" ca="1">IFERROR(_xlfn.SINGLE(INDEX(Data!$A$1:$A$818,_xlfn.AGGREGATE(15,6,((OFFSET(Data!$A$1,0,MATCH(AH$6,Data!$1:$1,0)-1,1000,1)=IF(AH$7="","Yes",AH$7))*(Data!$D$1:'Data'!$D$818&lt;=IF($H$2="Marked",1,"")))/((OFFSET(Data!$A$1,0,MATCH(AH$6,Data!$1:$1,0)-1,1000,1)=IF(AH$7="","Yes",AH$7))*(Data!$D$1:'Data'!$D$818&lt;=IF($H$2="Marked",1,"")))*ROW(Data!$C$1:$C$818),ROW(AH57)-ROW(AH$7)),1)),"")</f>
        <v/>
      </c>
      <c r="AI57" s="38" t="str">
        <f ca="1">IF(AJ57="","",IF(INDEX(Data!$CA:$CA,MATCH(AJ57,Data!$A:$A,0),1)=0,"",INDEX(Data!$CA:$CA,MATCH(AJ57,Data!$A:$A,0),1)))</f>
        <v/>
      </c>
      <c r="AJ57" s="38" t="str" cm="1">
        <f t="array" aca="1" ref="AJ57" ca="1">IFERROR(_xlfn.SINGLE(INDEX(Data!$A$1:$A$818,_xlfn.AGGREGATE(15,6,((OFFSET(Data!$A$1,0,MATCH(AJ$6,Data!$1:$1,0)-1,1000,1)=IF(AJ$7="","Yes",AJ$7))*(Data!$D$1:'Data'!$D$818&lt;=IF($H$2="Marked",1,"")))/((OFFSET(Data!$A$1,0,MATCH(AJ$6,Data!$1:$1,0)-1,1000,1)=IF(AJ$7="","Yes",AJ$7))*(Data!$D$1:'Data'!$D$818&lt;=IF($H$2="Marked",1,"")))*ROW(Data!$C$1:$C$818),ROW(AJ57)-ROW(AJ$7)),1)),"")</f>
        <v>FXX</v>
      </c>
      <c r="AK57" s="38" t="str">
        <f ca="1">IF(AL57="","",IF(INDEX(Data!$CA:$CA,MATCH(AL57,Data!$A:$A,0),1)=0,"",INDEX(Data!$CA:$CA,MATCH(AL57,Data!$A:$A,0),1)))</f>
        <v/>
      </c>
      <c r="AL57" s="38" t="str" cm="1">
        <f t="array" aca="1" ref="AL57" ca="1">IFERROR(_xlfn.SINGLE(INDEX(Data!$A$1:$A$818,_xlfn.AGGREGATE(15,6,((OFFSET(Data!$A$1,0,MATCH(AL$6,Data!$1:$1,0)-1,1000,1)=IF(AL$7="","Yes",AL$7))*(Data!$D$1:'Data'!$D$818&lt;=IF($H$2="Marked",1,"")))/((OFFSET(Data!$A$1,0,MATCH(AL$6,Data!$1:$1,0)-1,1000,1)=IF(AL$7="","Yes",AL$7))*(Data!$D$1:'Data'!$D$818&lt;=IF($H$2="Marked",1,"")))*ROW(Data!$C$1:$C$818),ROW(AL57)-ROW(AL$7)),1)),"")</f>
        <v/>
      </c>
      <c r="AM57" s="38" t="str">
        <f ca="1">IF(AN57="","",IF(INDEX(Data!$CA:$CA,MATCH(AN57,Data!$A:$A,0),1)=0,"",INDEX(Data!$CA:$CA,MATCH(AN57,Data!$A:$A,0),1)))</f>
        <v/>
      </c>
      <c r="AN57" s="38" t="str" cm="1">
        <f t="array" aca="1" ref="AN57" ca="1">IFERROR(_xlfn.SINGLE(INDEX(Data!$A$1:$A$818,_xlfn.AGGREGATE(15,6,((OFFSET(Data!$A$1,0,MATCH(AN$6,Data!$1:$1,0)-1,1000,1)=IF(AN$7="","Yes",AN$7))*(Data!$D$1:'Data'!$D$818&lt;=IF($H$2="Marked",1,"")))/((OFFSET(Data!$A$1,0,MATCH(AN$6,Data!$1:$1,0)-1,1000,1)=IF(AN$7="","Yes",AN$7))*(Data!$D$1:'Data'!$D$818&lt;=IF($H$2="Marked",1,"")))*ROW(Data!$C$1:$C$818),ROW(AN57)-ROW(AN$7)),1)),"")</f>
        <v/>
      </c>
      <c r="AO57" s="38" t="str">
        <f ca="1">IF(AP57="","",IF(INDEX(Data!$CA:$CA,MATCH(AP57,Data!$A:$A,0),1)=0,"",INDEX(Data!$CA:$CA,MATCH(AP57,Data!$A:$A,0),1)))</f>
        <v/>
      </c>
      <c r="AP57" s="38" t="str" cm="1">
        <f t="array" aca="1" ref="AP57" ca="1">IFERROR(_xlfn.SINGLE(INDEX(Data!$A$1:$A$818,_xlfn.AGGREGATE(15,6,((OFFSET(Data!$A$1,0,MATCH(AP$6,Data!$1:$1,0)-1,1000,1)=IF(AP$7="","Yes",AP$7))*(Data!$D$1:'Data'!$D$818&lt;=IF($H$2="Marked",1,"")))/((OFFSET(Data!$A$1,0,MATCH(AP$6,Data!$1:$1,0)-1,1000,1)=IF(AP$7="","Yes",AP$7))*(Data!$D$1:'Data'!$D$818&lt;=IF($H$2="Marked",1,"")))*ROW(Data!$C$1:$C$818),ROW(AP57)-ROW(AP$7)),1)),"")</f>
        <v/>
      </c>
      <c r="AQ57" s="38" t="str">
        <f ca="1">IF(AR57="","",IF(INDEX(Data!$CA:$CA,MATCH(AR57,Data!$A:$A,0),1)=0,"",INDEX(Data!$CA:$CA,MATCH(AR57,Data!$A:$A,0),1)))</f>
        <v/>
      </c>
      <c r="AR57" s="38" t="str" cm="1">
        <f t="array" aca="1" ref="AR57" ca="1">IFERROR(_xlfn.SINGLE(INDEX(Data!$A$1:$A$818,_xlfn.AGGREGATE(15,6,((OFFSET(Data!$A$1,0,MATCH(AR$6,Data!$1:$1,0)-1,1000,1)=IF(AR$7="","Yes",AR$7))*(Data!$D$1:'Data'!$D$818&lt;=IF($H$2="Marked",1,"")))/((OFFSET(Data!$A$1,0,MATCH(AR$6,Data!$1:$1,0)-1,1000,1)=IF(AR$7="","Yes",AR$7))*(Data!$D$1:'Data'!$D$818&lt;=IF($H$2="Marked",1,"")))*ROW(Data!$C$1:$C$818),ROW(AR57)-ROW(AR$7)),1)),"")</f>
        <v/>
      </c>
      <c r="AS57" s="38" t="str">
        <f ca="1">IF(AT57="","",IF(INDEX(Data!$CA:$CA,MATCH(AT57,Data!$A:$A,0),1)=0,"",INDEX(Data!$CA:$CA,MATCH(AT57,Data!$A:$A,0),1)))</f>
        <v/>
      </c>
      <c r="AT57" s="38" t="str" cm="1">
        <f t="array" aca="1" ref="AT57" ca="1">IFERROR(_xlfn.SINGLE(INDEX(Data!$A$1:$A$818,_xlfn.AGGREGATE(15,6,((OFFSET(Data!$A$1,0,MATCH(AT$6,Data!$1:$1,0)-1,1000,1)=IF(AT$7="","Yes",AT$7))*(Data!$D$1:'Data'!$D$818&lt;=IF($H$2="Marked",1,"")))/((OFFSET(Data!$A$1,0,MATCH(AT$6,Data!$1:$1,0)-1,1000,1)=IF(AT$7="","Yes",AT$7))*(Data!$D$1:'Data'!$D$818&lt;=IF($H$2="Marked",1,"")))*ROW(Data!$C$1:$C$818),ROW(AT57)-ROW(AT$7)),1)),"")</f>
        <v>Outdoor Channel</v>
      </c>
    </row>
    <row r="58" spans="1:46" ht="24" x14ac:dyDescent="0.35">
      <c r="A58" s="38" t="str">
        <f ca="1">IF(B58="","",IF(INDEX(Data!$CA:$CA,MATCH(B58,Data!$A:$A,0),1)=0,"",INDEX(Data!$CA:$CA,MATCH(B58,Data!$A:$A,0),1)))</f>
        <v/>
      </c>
      <c r="B58" s="38" t="str" cm="1">
        <f t="array" aca="1" ref="B58" ca="1">IFERROR(_xlfn.SINGLE(INDEX(Data!$A$1:$A$818,_xlfn.AGGREGATE(15,6,((OFFSET(Data!$A$1,0,MATCH(B$6,Data!$1:$1,0)-1,1000,1)=IF(B$7="","Yes",B$7))*(Data!$D$1:'Data'!$D$818&lt;=IF($H$2="Marked",1,"")))/((OFFSET(Data!$A$1,0,MATCH(B$6,Data!$1:$1,0)-1,1000,1)=IF(B$7="","Yes",B$7))*(Data!$D$1:'Data'!$D$818&lt;=IF($H$2="Marked",1,"")))*ROW(Data!$C$1:$C$818),ROW(B58)-ROW(B$7)),1)),"")</f>
        <v>Motor Trend</v>
      </c>
      <c r="C58" s="38" t="str">
        <f ca="1">IF(D58="","",IF(INDEX(Data!$CA:$CA,MATCH(D58,Data!$A:$A,0),1)=0,"",INDEX(Data!$CA:$CA,MATCH(D58,Data!$A:$A,0),1)))</f>
        <v/>
      </c>
      <c r="D58" s="38" t="str" cm="1">
        <f t="array" aca="1" ref="D58" ca="1">IFERROR(_xlfn.SINGLE(INDEX(Data!$A$1:$A$818,_xlfn.AGGREGATE(15,6,((OFFSET(Data!$A$1,0,MATCH(D$6,Data!$1:$1,0)-1,1000,1)=IF(D$7="","Yes",D$7))*(Data!$D$1:'Data'!$D$818&lt;=IF($H$2="Marked",1,"")))/((OFFSET(Data!$A$1,0,MATCH(D$6,Data!$1:$1,0)-1,1000,1)=IF(D$7="","Yes",D$7))*(Data!$D$1:'Data'!$D$818&lt;=IF($H$2="Marked",1,"")))*ROW(Data!$C$1:$C$818),ROW(D58)-ROW(D$7)),1)),"")</f>
        <v/>
      </c>
      <c r="E58" s="38" t="str">
        <f ca="1">IF(F58="","",IF(INDEX(Data!$CA:$CA,MATCH(F58,Data!$A:$A,0),1)=0,"",INDEX(Data!$CA:$CA,MATCH(F58,Data!$A:$A,0),1)))</f>
        <v/>
      </c>
      <c r="F58" s="38" t="str" cm="1">
        <f t="array" aca="1" ref="F58" ca="1">IFERROR(_xlfn.SINGLE(INDEX(Data!$A$1:$A$818,_xlfn.AGGREGATE(15,6,((OFFSET(Data!$A$1,0,MATCH(F$6,Data!$1:$1,0)-1,1000,1)=IF(F$7="","Yes",F$7))*(Data!$D$1:'Data'!$D$818&lt;=IF($H$2="Marked",1,"")))/((OFFSET(Data!$A$1,0,MATCH(F$6,Data!$1:$1,0)-1,1000,1)=IF(F$7="","Yes",F$7))*(Data!$D$1:'Data'!$D$818&lt;=IF($H$2="Marked",1,"")))*ROW(Data!$C$1:$C$818),ROW(F58)-ROW(F$7)),1)),"")</f>
        <v/>
      </c>
      <c r="G58" s="38" t="str">
        <f ca="1">IF(H58="","",IF(INDEX(Data!$CA:$CA,MATCH(H58,Data!$A:$A,0),1)=0,"",INDEX(Data!$CA:$CA,MATCH(H58,Data!$A:$A,0),1)))</f>
        <v/>
      </c>
      <c r="H58" s="38" t="str" cm="1">
        <f t="array" aca="1" ref="H58" ca="1">IFERROR(_xlfn.SINGLE(INDEX(Data!$A$1:$A$818,_xlfn.AGGREGATE(15,6,((OFFSET(Data!$A$1,0,MATCH(H$6,Data!$1:$1,0)-1,1000,1)=IF(H$7="","Yes",H$7))*(Data!$D$1:'Data'!$D$818&lt;=IF($H$2="Marked",1,"")))/((OFFSET(Data!$A$1,0,MATCH(H$6,Data!$1:$1,0)-1,1000,1)=IF(H$7="","Yes",H$7))*(Data!$D$1:'Data'!$D$818&lt;=IF($H$2="Marked",1,"")))*ROW(Data!$C$1:$C$818),ROW(H58)-ROW(H$7)),1)),"")</f>
        <v/>
      </c>
      <c r="I58" s="38" t="str">
        <f ca="1">IF(J58="","",IF(INDEX(Data!$CA:$CA,MATCH(J58,Data!$A:$A,0),1)=0,"",INDEX(Data!$CA:$CA,MATCH(J58,Data!$A:$A,0),1)))</f>
        <v/>
      </c>
      <c r="J58" s="38" t="str" cm="1">
        <f t="array" aca="1" ref="J58" ca="1">IFERROR(_xlfn.SINGLE(INDEX(Data!$A$1:$A$818,_xlfn.AGGREGATE(15,6,((OFFSET(Data!$A$1,0,MATCH(J$6,Data!$1:$1,0)-1,1000,1)=IF(J$7="","Yes",J$7))*(Data!$D$1:'Data'!$D$818&lt;=IF($H$2="Marked",1,"")))/((OFFSET(Data!$A$1,0,MATCH(J$6,Data!$1:$1,0)-1,1000,1)=IF(J$7="","Yes",J$7))*(Data!$D$1:'Data'!$D$818&lt;=IF($H$2="Marked",1,"")))*ROW(Data!$C$1:$C$818),ROW(J58)-ROW(J$7)),1)),"")</f>
        <v>ION TV</v>
      </c>
      <c r="K58" s="38" t="str">
        <f ca="1">IF(L58="","",IF(INDEX(Data!$CA:$CA,MATCH(L58,Data!$A:$A,0),1)=0,"",INDEX(Data!$CA:$CA,MATCH(L58,Data!$A:$A,0),1)))</f>
        <v/>
      </c>
      <c r="L58" s="38" t="str" cm="1">
        <f t="array" aca="1" ref="L58" ca="1">IFERROR(_xlfn.SINGLE(INDEX(Data!$A$1:$A$818,_xlfn.AGGREGATE(15,6,((OFFSET(Data!$A$1,0,MATCH(L$6,Data!$1:$1,0)-1,1000,1)=IF(L$7="","Yes",L$7))*(Data!$D$1:'Data'!$D$818&lt;=IF($H$2="Marked",1,"")))/((OFFSET(Data!$A$1,0,MATCH(L$6,Data!$1:$1,0)-1,1000,1)=IF(L$7="","Yes",L$7))*(Data!$D$1:'Data'!$D$818&lt;=IF($H$2="Marked",1,"")))*ROW(Data!$C$1:$C$818),ROW(L58)-ROW(L$7)),1)),"")</f>
        <v>Comedy Central</v>
      </c>
      <c r="M58" s="38">
        <f ca="1">IF(N58="","",IF(INDEX(Data!$CA:$CA,MATCH(N58,Data!$A:$A,0),1)=0,"",INDEX(Data!$CA:$CA,MATCH(N58,Data!$A:$A,0),1)))</f>
        <v>3</v>
      </c>
      <c r="N58" s="38" t="str" cm="1">
        <f t="array" aca="1" ref="N58" ca="1">IFERROR(_xlfn.SINGLE(INDEX(Data!$A$1:$A$818,_xlfn.AGGREGATE(15,6,((OFFSET(Data!$A$1,0,MATCH(N$6,Data!$1:$1,0)-1,1000,1)=IF(N$7="","Yes",N$7))*(Data!$D$1:'Data'!$D$818&lt;=IF($H$2="Marked",1,"")))/((OFFSET(Data!$A$1,0,MATCH(N$6,Data!$1:$1,0)-1,1000,1)=IF(N$7="","Yes",N$7))*(Data!$D$1:'Data'!$D$818&lt;=IF($H$2="Marked",1,"")))*ROW(Data!$C$1:$C$818),ROW(N58)-ROW(N$7)),1)),"")</f>
        <v>CNBC</v>
      </c>
      <c r="O58" s="38" t="str">
        <f ca="1">IF(P58="","",IF(INDEX(Data!$CA:$CA,MATCH(P58,Data!$A:$A,0),1)=0,"",INDEX(Data!$CA:$CA,MATCH(P58,Data!$A:$A,0),1)))</f>
        <v/>
      </c>
      <c r="P58" s="38" t="str" cm="1">
        <f t="array" aca="1" ref="P58" ca="1">IFERROR(_xlfn.SINGLE(INDEX(Data!$A$1:$A$818,_xlfn.AGGREGATE(15,6,((OFFSET(Data!$A$1,0,MATCH(P$6,Data!$1:$1,0)-1,1000,1)=IF(P$7="","Yes",P$7))*(Data!$D$1:'Data'!$D$818&lt;=IF($H$2="Marked",1,"")))/((OFFSET(Data!$A$1,0,MATCH(P$6,Data!$1:$1,0)-1,1000,1)=IF(P$7="","Yes",P$7))*(Data!$D$1:'Data'!$D$818&lt;=IF($H$2="Marked",1,"")))*ROW(Data!$C$1:$C$818),ROW(P58)-ROW(P$7)),1)),"")</f>
        <v>Cinemax Actionmax</v>
      </c>
      <c r="Q58" s="38" t="str">
        <f ca="1">IF(R58="","",IF(INDEX(Data!$CA:$CA,MATCH(R58,Data!$A:$A,0),1)=0,"",INDEX(Data!$CA:$CA,MATCH(R58,Data!$A:$A,0),1)))</f>
        <v/>
      </c>
      <c r="R58" s="38" t="str" cm="1">
        <f t="array" aca="1" ref="R58" ca="1">IFERROR(_xlfn.SINGLE(INDEX(Data!$A$1:$A$818,_xlfn.AGGREGATE(15,6,((OFFSET(Data!$A$1,0,MATCH(R$6,Data!$1:$1,0)-1,1000,1)=IF(R$7="","Yes",R$7))*(Data!$D$1:'Data'!$D$818&lt;=IF($H$2="Marked",1,"")))/((OFFSET(Data!$A$1,0,MATCH(R$6,Data!$1:$1,0)-1,1000,1)=IF(R$7="","Yes",R$7))*(Data!$D$1:'Data'!$D$818&lt;=IF($H$2="Marked",1,"")))*ROW(Data!$C$1:$C$818),ROW(R58)-ROW(R$7)),1)),"")</f>
        <v>Galavision</v>
      </c>
      <c r="S58" s="38" t="str">
        <f ca="1">IF(T58="","",IF(INDEX(Data!$CA:$CA,MATCH(T58,Data!$A:$A,0),1)=0,"",INDEX(Data!$CA:$CA,MATCH(T58,Data!$A:$A,0),1)))</f>
        <v/>
      </c>
      <c r="T58" s="38" t="str" cm="1">
        <f t="array" aca="1" ref="T58" ca="1">IFERROR(_xlfn.SINGLE(INDEX(Data!$A$1:$A$818,_xlfn.AGGREGATE(15,6,((OFFSET(Data!$A$1,0,MATCH(T$6,Data!$1:$1,0)-1,1000,1)=IF(T$7="","Yes",T$7))*(Data!$D$1:'Data'!$D$818&lt;=IF($H$2="Marked",1,"")))/((OFFSET(Data!$A$1,0,MATCH(T$6,Data!$1:$1,0)-1,1000,1)=IF(T$7="","Yes",T$7))*(Data!$D$1:'Data'!$D$818&lt;=IF($H$2="Marked",1,"")))*ROW(Data!$C$1:$C$818),ROW(T58)-ROW(T$7)),1)),"")</f>
        <v>History</v>
      </c>
      <c r="U58" s="38" t="str">
        <f ca="1">IF(V58="","",IF(INDEX(Data!$CA:$CA,MATCH(V58,Data!$A:$A,0),1)=0,"",INDEX(Data!$CA:$CA,MATCH(V58,Data!$A:$A,0),1)))</f>
        <v/>
      </c>
      <c r="V58" s="38" t="str" cm="1">
        <f t="array" aca="1" ref="V58" ca="1">IFERROR(_xlfn.SINGLE(INDEX(Data!$A$1:$A$818,_xlfn.AGGREGATE(15,6,((OFFSET(Data!$A$1,0,MATCH(V$6,Data!$1:$1,0)-1,1000,1)=IF(V$7="","Yes",V$7))*(Data!$D$1:'Data'!$D$818&lt;=IF($H$2="Marked",1,"")))/((OFFSET(Data!$A$1,0,MATCH(V$6,Data!$1:$1,0)-1,1000,1)=IF(V$7="","Yes",V$7))*(Data!$D$1:'Data'!$D$818&lt;=IF($H$2="Marked",1,"")))*ROW(Data!$C$1:$C$818),ROW(V58)-ROW(V$7)),1)),"")</f>
        <v>Fox Business</v>
      </c>
      <c r="W58" s="38" t="str">
        <f ca="1">IF(X58="","",IF(INDEX(Data!$CA:$CA,MATCH(X58,Data!$A:$A,0),1)=0,"",INDEX(Data!$CA:$CA,MATCH(X58,Data!$A:$A,0),1)))</f>
        <v/>
      </c>
      <c r="X58" s="38" t="str" cm="1">
        <f t="array" aca="1" ref="X58" ca="1">IFERROR(_xlfn.SINGLE(INDEX(Data!$A$1:$A$818,_xlfn.AGGREGATE(15,6,((OFFSET(Data!$A$1,0,MATCH(X$6,Data!$1:$1,0)-1,1000,1)=IF(X$7="","Yes",X$7))*(Data!$D$1:'Data'!$D$818&lt;=IF($H$2="Marked",1,"")))/((OFFSET(Data!$A$1,0,MATCH(X$6,Data!$1:$1,0)-1,1000,1)=IF(X$7="","Yes",X$7))*(Data!$D$1:'Data'!$D$818&lt;=IF($H$2="Marked",1,"")))*ROW(Data!$C$1:$C$818),ROW(X58)-ROW(X$7)),1)),"")</f>
        <v>Ticker News</v>
      </c>
      <c r="Y58" s="38" t="str">
        <f ca="1">IF(Z58="","",IF(INDEX(Data!$CA:$CA,MATCH(Z58,Data!$A:$A,0),1)=0,"",INDEX(Data!$CA:$CA,MATCH(Z58,Data!$A:$A,0),1)))</f>
        <v/>
      </c>
      <c r="Z58" s="38" t="str" cm="1">
        <f t="array" aca="1" ref="Z58" ca="1">IFERROR(_xlfn.SINGLE(INDEX(Data!$A$1:$A$818,_xlfn.AGGREGATE(15,6,((OFFSET(Data!$A$1,0,MATCH(Z$6,Data!$1:$1,0)-1,1000,1)=IF(Z$7="","Yes",Z$7))*(Data!$D$1:'Data'!$D$818&lt;=IF($H$2="Marked",1,"")))/((OFFSET(Data!$A$1,0,MATCH(Z$6,Data!$1:$1,0)-1,1000,1)=IF(Z$7="","Yes",Z$7))*(Data!$D$1:'Data'!$D$818&lt;=IF($H$2="Marked",1,"")))*ROW(Data!$C$1:$C$818),ROW(Z58)-ROW(Z$7)),1)),"")</f>
        <v/>
      </c>
      <c r="AA58" s="38" t="str">
        <f ca="1">IF(AB58="","",IF(INDEX(Data!$CA:$CA,MATCH(AB58,Data!$A:$A,0),1)=0,"",INDEX(Data!$CA:$CA,MATCH(AB58,Data!$A:$A,0),1)))</f>
        <v/>
      </c>
      <c r="AB58" s="38" t="str" cm="1">
        <f t="array" aca="1" ref="AB58" ca="1">IFERROR(_xlfn.SINGLE(INDEX(Data!$A$1:$A$818,_xlfn.AGGREGATE(15,6,((OFFSET(Data!$A$1,0,MATCH(AB$6,Data!$1:$1,0)-1,1000,1)=IF(AB$7="","Yes",AB$7))*(Data!$D$1:'Data'!$D$818&lt;=IF($H$2="Marked",1,"")))/((OFFSET(Data!$A$1,0,MATCH(AB$6,Data!$1:$1,0)-1,1000,1)=IF(AB$7="","Yes",AB$7))*(Data!$D$1:'Data'!$D$818&lt;=IF($H$2="Marked",1,"")))*ROW(Data!$C$1:$C$818),ROW(AB58)-ROW(AB$7)),1)),"")</f>
        <v>El Conflicto</v>
      </c>
      <c r="AC58" s="38" t="str">
        <f ca="1">IF(AD58="","",IF(INDEX(Data!$CA:$CA,MATCH(AD58,Data!$A:$A,0),1)=0,"",INDEX(Data!$CA:$CA,MATCH(AD58,Data!$A:$A,0),1)))</f>
        <v/>
      </c>
      <c r="AD58" s="38" t="str" cm="1">
        <f t="array" aca="1" ref="AD58" ca="1">IFERROR(_xlfn.SINGLE(INDEX(Data!$A$1:$A$818,_xlfn.AGGREGATE(15,6,((OFFSET(Data!$A$1,0,MATCH(AD$6,Data!$1:$1,0)-1,1000,1)=IF(AD$7="","Yes",AD$7))*(Data!$D$1:'Data'!$D$818&lt;=IF($H$2="Marked",1,"")))/((OFFSET(Data!$A$1,0,MATCH(AD$6,Data!$1:$1,0)-1,1000,1)=IF(AD$7="","Yes",AD$7))*(Data!$D$1:'Data'!$D$818&lt;=IF($H$2="Marked",1,"")))*ROW(Data!$C$1:$C$818),ROW(AD58)-ROW(AD$7)),1)),"")</f>
        <v>FETV</v>
      </c>
      <c r="AE58" s="38" t="str">
        <f ca="1">IF(AF58="","",IF(INDEX(Data!$CA:$CA,MATCH(AF58,Data!$A:$A,0),1)=0,"",INDEX(Data!$CA:$CA,MATCH(AF58,Data!$A:$A,0),1)))</f>
        <v/>
      </c>
      <c r="AF58" s="38" t="str" cm="1">
        <f t="array" aca="1" ref="AF58" ca="1">IFERROR(_xlfn.SINGLE(INDEX(Data!$A$1:$A$818,_xlfn.AGGREGATE(15,6,((OFFSET(Data!$A$1,0,MATCH(AF$6,Data!$1:$1,0)-1,1000,1)=IF(AF$7="","Yes",AF$7))*(Data!$D$1:'Data'!$D$818&lt;=IF($H$2="Marked",1,"")))/((OFFSET(Data!$A$1,0,MATCH(AF$6,Data!$1:$1,0)-1,1000,1)=IF(AF$7="","Yes",AF$7))*(Data!$D$1:'Data'!$D$818&lt;=IF($H$2="Marked",1,"")))*ROW(Data!$C$1:$C$818),ROW(AF58)-ROW(AF$7)),1)),"")</f>
        <v>Galavision</v>
      </c>
      <c r="AG58" s="38" t="str">
        <f ca="1">IF(AH58="","",IF(INDEX(Data!$CA:$CA,MATCH(AH58,Data!$A:$A,0),1)=0,"",INDEX(Data!$CA:$CA,MATCH(AH58,Data!$A:$A,0),1)))</f>
        <v/>
      </c>
      <c r="AH58" s="38" t="str" cm="1">
        <f t="array" aca="1" ref="AH58" ca="1">IFERROR(_xlfn.SINGLE(INDEX(Data!$A$1:$A$818,_xlfn.AGGREGATE(15,6,((OFFSET(Data!$A$1,0,MATCH(AH$6,Data!$1:$1,0)-1,1000,1)=IF(AH$7="","Yes",AH$7))*(Data!$D$1:'Data'!$D$818&lt;=IF($H$2="Marked",1,"")))/((OFFSET(Data!$A$1,0,MATCH(AH$6,Data!$1:$1,0)-1,1000,1)=IF(AH$7="","Yes",AH$7))*(Data!$D$1:'Data'!$D$818&lt;=IF($H$2="Marked",1,"")))*ROW(Data!$C$1:$C$818),ROW(AH58)-ROW(AH$7)),1)),"")</f>
        <v/>
      </c>
      <c r="AI58" s="38" t="str">
        <f ca="1">IF(AJ58="","",IF(INDEX(Data!$CA:$CA,MATCH(AJ58,Data!$A:$A,0),1)=0,"",INDEX(Data!$CA:$CA,MATCH(AJ58,Data!$A:$A,0),1)))</f>
        <v/>
      </c>
      <c r="AJ58" s="38" t="str" cm="1">
        <f t="array" aca="1" ref="AJ58" ca="1">IFERROR(_xlfn.SINGLE(INDEX(Data!$A$1:$A$818,_xlfn.AGGREGATE(15,6,((OFFSET(Data!$A$1,0,MATCH(AJ$6,Data!$1:$1,0)-1,1000,1)=IF(AJ$7="","Yes",AJ$7))*(Data!$D$1:'Data'!$D$818&lt;=IF($H$2="Marked",1,"")))/((OFFSET(Data!$A$1,0,MATCH(AJ$6,Data!$1:$1,0)-1,1000,1)=IF(AJ$7="","Yes",AJ$7))*(Data!$D$1:'Data'!$D$818&lt;=IF($H$2="Marked",1,"")))*ROW(Data!$C$1:$C$818),ROW(AJ58)-ROW(AJ$7)),1)),"")</f>
        <v>Galavision</v>
      </c>
      <c r="AK58" s="38" t="str">
        <f ca="1">IF(AL58="","",IF(INDEX(Data!$CA:$CA,MATCH(AL58,Data!$A:$A,0),1)=0,"",INDEX(Data!$CA:$CA,MATCH(AL58,Data!$A:$A,0),1)))</f>
        <v/>
      </c>
      <c r="AL58" s="38" t="str" cm="1">
        <f t="array" aca="1" ref="AL58" ca="1">IFERROR(_xlfn.SINGLE(INDEX(Data!$A$1:$A$818,_xlfn.AGGREGATE(15,6,((OFFSET(Data!$A$1,0,MATCH(AL$6,Data!$1:$1,0)-1,1000,1)=IF(AL$7="","Yes",AL$7))*(Data!$D$1:'Data'!$D$818&lt;=IF($H$2="Marked",1,"")))/((OFFSET(Data!$A$1,0,MATCH(AL$6,Data!$1:$1,0)-1,1000,1)=IF(AL$7="","Yes",AL$7))*(Data!$D$1:'Data'!$D$818&lt;=IF($H$2="Marked",1,"")))*ROW(Data!$C$1:$C$818),ROW(AL58)-ROW(AL$7)),1)),"")</f>
        <v/>
      </c>
      <c r="AM58" s="38" t="str">
        <f ca="1">IF(AN58="","",IF(INDEX(Data!$CA:$CA,MATCH(AN58,Data!$A:$A,0),1)=0,"",INDEX(Data!$CA:$CA,MATCH(AN58,Data!$A:$A,0),1)))</f>
        <v/>
      </c>
      <c r="AN58" s="38" t="str" cm="1">
        <f t="array" aca="1" ref="AN58" ca="1">IFERROR(_xlfn.SINGLE(INDEX(Data!$A$1:$A$818,_xlfn.AGGREGATE(15,6,((OFFSET(Data!$A$1,0,MATCH(AN$6,Data!$1:$1,0)-1,1000,1)=IF(AN$7="","Yes",AN$7))*(Data!$D$1:'Data'!$D$818&lt;=IF($H$2="Marked",1,"")))/((OFFSET(Data!$A$1,0,MATCH(AN$6,Data!$1:$1,0)-1,1000,1)=IF(AN$7="","Yes",AN$7))*(Data!$D$1:'Data'!$D$818&lt;=IF($H$2="Marked",1,"")))*ROW(Data!$C$1:$C$818),ROW(AN58)-ROW(AN$7)),1)),"")</f>
        <v/>
      </c>
      <c r="AO58" s="38" t="str">
        <f ca="1">IF(AP58="","",IF(INDEX(Data!$CA:$CA,MATCH(AP58,Data!$A:$A,0),1)=0,"",INDEX(Data!$CA:$CA,MATCH(AP58,Data!$A:$A,0),1)))</f>
        <v/>
      </c>
      <c r="AP58" s="38" t="str" cm="1">
        <f t="array" aca="1" ref="AP58" ca="1">IFERROR(_xlfn.SINGLE(INDEX(Data!$A$1:$A$818,_xlfn.AGGREGATE(15,6,((OFFSET(Data!$A$1,0,MATCH(AP$6,Data!$1:$1,0)-1,1000,1)=IF(AP$7="","Yes",AP$7))*(Data!$D$1:'Data'!$D$818&lt;=IF($H$2="Marked",1,"")))/((OFFSET(Data!$A$1,0,MATCH(AP$6,Data!$1:$1,0)-1,1000,1)=IF(AP$7="","Yes",AP$7))*(Data!$D$1:'Data'!$D$818&lt;=IF($H$2="Marked",1,"")))*ROW(Data!$C$1:$C$818),ROW(AP58)-ROW(AP$7)),1)),"")</f>
        <v/>
      </c>
      <c r="AQ58" s="38" t="str">
        <f ca="1">IF(AR58="","",IF(INDEX(Data!$CA:$CA,MATCH(AR58,Data!$A:$A,0),1)=0,"",INDEX(Data!$CA:$CA,MATCH(AR58,Data!$A:$A,0),1)))</f>
        <v/>
      </c>
      <c r="AR58" s="38" t="str" cm="1">
        <f t="array" aca="1" ref="AR58" ca="1">IFERROR(_xlfn.SINGLE(INDEX(Data!$A$1:$A$818,_xlfn.AGGREGATE(15,6,((OFFSET(Data!$A$1,0,MATCH(AR$6,Data!$1:$1,0)-1,1000,1)=IF(AR$7="","Yes",AR$7))*(Data!$D$1:'Data'!$D$818&lt;=IF($H$2="Marked",1,"")))/((OFFSET(Data!$A$1,0,MATCH(AR$6,Data!$1:$1,0)-1,1000,1)=IF(AR$7="","Yes",AR$7))*(Data!$D$1:'Data'!$D$818&lt;=IF($H$2="Marked",1,"")))*ROW(Data!$C$1:$C$818),ROW(AR58)-ROW(AR$7)),1)),"")</f>
        <v/>
      </c>
      <c r="AS58" s="38" t="str">
        <f ca="1">IF(AT58="","",IF(INDEX(Data!$CA:$CA,MATCH(AT58,Data!$A:$A,0),1)=0,"",INDEX(Data!$CA:$CA,MATCH(AT58,Data!$A:$A,0),1)))</f>
        <v/>
      </c>
      <c r="AT58" s="38" t="str" cm="1">
        <f t="array" aca="1" ref="AT58" ca="1">IFERROR(_xlfn.SINGLE(INDEX(Data!$A$1:$A$818,_xlfn.AGGREGATE(15,6,((OFFSET(Data!$A$1,0,MATCH(AT$6,Data!$1:$1,0)-1,1000,1)=IF(AT$7="","Yes",AT$7))*(Data!$D$1:'Data'!$D$818&lt;=IF($H$2="Marked",1,"")))/((OFFSET(Data!$A$1,0,MATCH(AT$6,Data!$1:$1,0)-1,1000,1)=IF(AT$7="","Yes",AT$7))*(Data!$D$1:'Data'!$D$818&lt;=IF($H$2="Marked",1,"")))*ROW(Data!$C$1:$C$818),ROW(AT58)-ROW(AT$7)),1)),"")</f>
        <v>Own</v>
      </c>
    </row>
    <row r="59" spans="1:46" ht="24" x14ac:dyDescent="0.35">
      <c r="A59" s="38">
        <f ca="1">IF(B59="","",IF(INDEX(Data!$CA:$CA,MATCH(B59,Data!$A:$A,0),1)=0,"",INDEX(Data!$CA:$CA,MATCH(B59,Data!$A:$A,0),1)))</f>
        <v>3</v>
      </c>
      <c r="B59" s="38" t="str" cm="1">
        <f t="array" aca="1" ref="B59" ca="1">IFERROR(_xlfn.SINGLE(INDEX(Data!$A$1:$A$818,_xlfn.AGGREGATE(15,6,((OFFSET(Data!$A$1,0,MATCH(B$6,Data!$1:$1,0)-1,1000,1)=IF(B$7="","Yes",B$7))*(Data!$D$1:'Data'!$D$818&lt;=IF($H$2="Marked",1,"")))/((OFFSET(Data!$A$1,0,MATCH(B$6,Data!$1:$1,0)-1,1000,1)=IF(B$7="","Yes",B$7))*(Data!$D$1:'Data'!$D$818&lt;=IF($H$2="Marked",1,"")))*ROW(Data!$C$1:$C$818),ROW(B59)-ROW(B$7)),1)),"")</f>
        <v>MTV</v>
      </c>
      <c r="C59" s="38" t="str">
        <f ca="1">IF(D59="","",IF(INDEX(Data!$CA:$CA,MATCH(D59,Data!$A:$A,0),1)=0,"",INDEX(Data!$CA:$CA,MATCH(D59,Data!$A:$A,0),1)))</f>
        <v/>
      </c>
      <c r="D59" s="38" t="str" cm="1">
        <f t="array" aca="1" ref="D59" ca="1">IFERROR(_xlfn.SINGLE(INDEX(Data!$A$1:$A$818,_xlfn.AGGREGATE(15,6,((OFFSET(Data!$A$1,0,MATCH(D$6,Data!$1:$1,0)-1,1000,1)=IF(D$7="","Yes",D$7))*(Data!$D$1:'Data'!$D$818&lt;=IF($H$2="Marked",1,"")))/((OFFSET(Data!$A$1,0,MATCH(D$6,Data!$1:$1,0)-1,1000,1)=IF(D$7="","Yes",D$7))*(Data!$D$1:'Data'!$D$818&lt;=IF($H$2="Marked",1,"")))*ROW(Data!$C$1:$C$818),ROW(D59)-ROW(D$7)),1)),"")</f>
        <v/>
      </c>
      <c r="E59" s="38" t="str">
        <f ca="1">IF(F59="","",IF(INDEX(Data!$CA:$CA,MATCH(F59,Data!$A:$A,0),1)=0,"",INDEX(Data!$CA:$CA,MATCH(F59,Data!$A:$A,0),1)))</f>
        <v/>
      </c>
      <c r="F59" s="38" t="str" cm="1">
        <f t="array" aca="1" ref="F59" ca="1">IFERROR(_xlfn.SINGLE(INDEX(Data!$A$1:$A$818,_xlfn.AGGREGATE(15,6,((OFFSET(Data!$A$1,0,MATCH(F$6,Data!$1:$1,0)-1,1000,1)=IF(F$7="","Yes",F$7))*(Data!$D$1:'Data'!$D$818&lt;=IF($H$2="Marked",1,"")))/((OFFSET(Data!$A$1,0,MATCH(F$6,Data!$1:$1,0)-1,1000,1)=IF(F$7="","Yes",F$7))*(Data!$D$1:'Data'!$D$818&lt;=IF($H$2="Marked",1,"")))*ROW(Data!$C$1:$C$818),ROW(F59)-ROW(F$7)),1)),"")</f>
        <v/>
      </c>
      <c r="G59" s="38" t="str">
        <f ca="1">IF(H59="","",IF(INDEX(Data!$CA:$CA,MATCH(H59,Data!$A:$A,0),1)=0,"",INDEX(Data!$CA:$CA,MATCH(H59,Data!$A:$A,0),1)))</f>
        <v/>
      </c>
      <c r="H59" s="38" t="str" cm="1">
        <f t="array" aca="1" ref="H59" ca="1">IFERROR(_xlfn.SINGLE(INDEX(Data!$A$1:$A$818,_xlfn.AGGREGATE(15,6,((OFFSET(Data!$A$1,0,MATCH(H$6,Data!$1:$1,0)-1,1000,1)=IF(H$7="","Yes",H$7))*(Data!$D$1:'Data'!$D$818&lt;=IF($H$2="Marked",1,"")))/((OFFSET(Data!$A$1,0,MATCH(H$6,Data!$1:$1,0)-1,1000,1)=IF(H$7="","Yes",H$7))*(Data!$D$1:'Data'!$D$818&lt;=IF($H$2="Marked",1,"")))*ROW(Data!$C$1:$C$818),ROW(H59)-ROW(H$7)),1)),"")</f>
        <v/>
      </c>
      <c r="I59" s="38" t="str">
        <f ca="1">IF(J59="","",IF(INDEX(Data!$CA:$CA,MATCH(J59,Data!$A:$A,0),1)=0,"",INDEX(Data!$CA:$CA,MATCH(J59,Data!$A:$A,0),1)))</f>
        <v/>
      </c>
      <c r="J59" s="38" t="str" cm="1">
        <f t="array" aca="1" ref="J59" ca="1">IFERROR(_xlfn.SINGLE(INDEX(Data!$A$1:$A$818,_xlfn.AGGREGATE(15,6,((OFFSET(Data!$A$1,0,MATCH(J$6,Data!$1:$1,0)-1,1000,1)=IF(J$7="","Yes",J$7))*(Data!$D$1:'Data'!$D$818&lt;=IF($H$2="Marked",1,"")))/((OFFSET(Data!$A$1,0,MATCH(J$6,Data!$1:$1,0)-1,1000,1)=IF(J$7="","Yes",J$7))*(Data!$D$1:'Data'!$D$818&lt;=IF($H$2="Marked",1,"")))*ROW(Data!$C$1:$C$818),ROW(J59)-ROW(J$7)),1)),"")</f>
        <v>Jewelry TV</v>
      </c>
      <c r="K59" s="38" t="str">
        <f ca="1">IF(L59="","",IF(INDEX(Data!$CA:$CA,MATCH(L59,Data!$A:$A,0),1)=0,"",INDEX(Data!$CA:$CA,MATCH(L59,Data!$A:$A,0),1)))</f>
        <v/>
      </c>
      <c r="L59" s="38" t="str" cm="1">
        <f t="array" aca="1" ref="L59" ca="1">IFERROR(_xlfn.SINGLE(INDEX(Data!$A$1:$A$818,_xlfn.AGGREGATE(15,6,((OFFSET(Data!$A$1,0,MATCH(L$6,Data!$1:$1,0)-1,1000,1)=IF(L$7="","Yes",L$7))*(Data!$D$1:'Data'!$D$818&lt;=IF($H$2="Marked",1,"")))/((OFFSET(Data!$A$1,0,MATCH(L$6,Data!$1:$1,0)-1,1000,1)=IF(L$7="","Yes",L$7))*(Data!$D$1:'Data'!$D$818&lt;=IF($H$2="Marked",1,"")))*ROW(Data!$C$1:$C$818),ROW(L59)-ROW(L$7)),1)),"")</f>
        <v>Comedy TV</v>
      </c>
      <c r="M59" s="38" t="str">
        <f ca="1">IF(N59="","",IF(INDEX(Data!$CA:$CA,MATCH(N59,Data!$A:$A,0),1)=0,"",INDEX(Data!$CA:$CA,MATCH(N59,Data!$A:$A,0),1)))</f>
        <v/>
      </c>
      <c r="N59" s="38" t="str" cm="1">
        <f t="array" aca="1" ref="N59" ca="1">IFERROR(_xlfn.SINGLE(INDEX(Data!$A$1:$A$818,_xlfn.AGGREGATE(15,6,((OFFSET(Data!$A$1,0,MATCH(N$6,Data!$1:$1,0)-1,1000,1)=IF(N$7="","Yes",N$7))*(Data!$D$1:'Data'!$D$818&lt;=IF($H$2="Marked",1,"")))/((OFFSET(Data!$A$1,0,MATCH(N$6,Data!$1:$1,0)-1,1000,1)=IF(N$7="","Yes",N$7))*(Data!$D$1:'Data'!$D$818&lt;=IF($H$2="Marked",1,"")))*ROW(Data!$C$1:$C$818),ROW(N59)-ROW(N$7)),1)),"")</f>
        <v>CNBC World</v>
      </c>
      <c r="O59" s="38" t="str">
        <f ca="1">IF(P59="","",IF(INDEX(Data!$CA:$CA,MATCH(P59,Data!$A:$A,0),1)=0,"",INDEX(Data!$CA:$CA,MATCH(P59,Data!$A:$A,0),1)))</f>
        <v/>
      </c>
      <c r="P59" s="38" t="str" cm="1">
        <f t="array" aca="1" ref="P59" ca="1">IFERROR(_xlfn.SINGLE(INDEX(Data!$A$1:$A$818,_xlfn.AGGREGATE(15,6,((OFFSET(Data!$A$1,0,MATCH(P$6,Data!$1:$1,0)-1,1000,1)=IF(P$7="","Yes",P$7))*(Data!$D$1:'Data'!$D$818&lt;=IF($H$2="Marked",1,"")))/((OFFSET(Data!$A$1,0,MATCH(P$6,Data!$1:$1,0)-1,1000,1)=IF(P$7="","Yes",P$7))*(Data!$D$1:'Data'!$D$818&lt;=IF($H$2="Marked",1,"")))*ROW(Data!$C$1:$C$818),ROW(P59)-ROW(P$7)),1)),"")</f>
        <v>Cinemax Latino</v>
      </c>
      <c r="Q59" s="38" t="str">
        <f ca="1">IF(R59="","",IF(INDEX(Data!$CA:$CA,MATCH(R59,Data!$A:$A,0),1)=0,"",INDEX(Data!$CA:$CA,MATCH(R59,Data!$A:$A,0),1)))</f>
        <v/>
      </c>
      <c r="R59" s="38" t="str" cm="1">
        <f t="array" aca="1" ref="R59" ca="1">IFERROR(_xlfn.SINGLE(INDEX(Data!$A$1:$A$818,_xlfn.AGGREGATE(15,6,((OFFSET(Data!$A$1,0,MATCH(R$6,Data!$1:$1,0)-1,1000,1)=IF(R$7="","Yes",R$7))*(Data!$D$1:'Data'!$D$818&lt;=IF($H$2="Marked",1,"")))/((OFFSET(Data!$A$1,0,MATCH(R$6,Data!$1:$1,0)-1,1000,1)=IF(R$7="","Yes",R$7))*(Data!$D$1:'Data'!$D$818&lt;=IF($H$2="Marked",1,"")))*ROW(Data!$C$1:$C$818),ROW(R59)-ROW(R$7)),1)),"")</f>
        <v>Game Show Network</v>
      </c>
      <c r="S59" s="38" t="str">
        <f ca="1">IF(T59="","",IF(INDEX(Data!$CA:$CA,MATCH(T59,Data!$A:$A,0),1)=0,"",INDEX(Data!$CA:$CA,MATCH(T59,Data!$A:$A,0),1)))</f>
        <v/>
      </c>
      <c r="T59" s="38" t="str" cm="1">
        <f t="array" aca="1" ref="T59" ca="1">IFERROR(_xlfn.SINGLE(INDEX(Data!$A$1:$A$818,_xlfn.AGGREGATE(15,6,((OFFSET(Data!$A$1,0,MATCH(T$6,Data!$1:$1,0)-1,1000,1)=IF(T$7="","Yes",T$7))*(Data!$D$1:'Data'!$D$818&lt;=IF($H$2="Marked",1,"")))/((OFFSET(Data!$A$1,0,MATCH(T$6,Data!$1:$1,0)-1,1000,1)=IF(T$7="","Yes",T$7))*(Data!$D$1:'Data'!$D$818&lt;=IF($H$2="Marked",1,"")))*ROW(Data!$C$1:$C$818),ROW(T59)-ROW(T$7)),1)),"")</f>
        <v>HLN</v>
      </c>
      <c r="U59" s="38" t="str">
        <f ca="1">IF(V59="","",IF(INDEX(Data!$CA:$CA,MATCH(V59,Data!$A:$A,0),1)=0,"",INDEX(Data!$CA:$CA,MATCH(V59,Data!$A:$A,0),1)))</f>
        <v/>
      </c>
      <c r="V59" s="38" t="str" cm="1">
        <f t="array" aca="1" ref="V59" ca="1">IFERROR(_xlfn.SINGLE(INDEX(Data!$A$1:$A$818,_xlfn.AGGREGATE(15,6,((OFFSET(Data!$A$1,0,MATCH(V$6,Data!$1:$1,0)-1,1000,1)=IF(V$7="","Yes",V$7))*(Data!$D$1:'Data'!$D$818&lt;=IF($H$2="Marked",1,"")))/((OFFSET(Data!$A$1,0,MATCH(V$6,Data!$1:$1,0)-1,1000,1)=IF(V$7="","Yes",V$7))*(Data!$D$1:'Data'!$D$818&lt;=IF($H$2="Marked",1,"")))*ROW(Data!$C$1:$C$818),ROW(V59)-ROW(V$7)),1)),"")</f>
        <v>Fox News</v>
      </c>
      <c r="W59" s="38" t="str">
        <f ca="1">IF(X59="","",IF(INDEX(Data!$CA:$CA,MATCH(X59,Data!$A:$A,0),1)=0,"",INDEX(Data!$CA:$CA,MATCH(X59,Data!$A:$A,0),1)))</f>
        <v/>
      </c>
      <c r="X59" s="38" t="str" cm="1">
        <f t="array" aca="1" ref="X59" ca="1">IFERROR(_xlfn.SINGLE(INDEX(Data!$A$1:$A$818,_xlfn.AGGREGATE(15,6,((OFFSET(Data!$A$1,0,MATCH(X$6,Data!$1:$1,0)-1,1000,1)=IF(X$7="","Yes",X$7))*(Data!$D$1:'Data'!$D$818&lt;=IF($H$2="Marked",1,"")))/((OFFSET(Data!$A$1,0,MATCH(X$6,Data!$1:$1,0)-1,1000,1)=IF(X$7="","Yes",X$7))*(Data!$D$1:'Data'!$D$818&lt;=IF($H$2="Marked",1,"")))*ROW(Data!$C$1:$C$818),ROW(X59)-ROW(X$7)),1)),"")</f>
        <v>Volty TV</v>
      </c>
      <c r="Y59" s="38" t="str">
        <f ca="1">IF(Z59="","",IF(INDEX(Data!$CA:$CA,MATCH(Z59,Data!$A:$A,0),1)=0,"",INDEX(Data!$CA:$CA,MATCH(Z59,Data!$A:$A,0),1)))</f>
        <v/>
      </c>
      <c r="Z59" s="38" t="str" cm="1">
        <f t="array" aca="1" ref="Z59" ca="1">IFERROR(_xlfn.SINGLE(INDEX(Data!$A$1:$A$818,_xlfn.AGGREGATE(15,6,((OFFSET(Data!$A$1,0,MATCH(Z$6,Data!$1:$1,0)-1,1000,1)=IF(Z$7="","Yes",Z$7))*(Data!$D$1:'Data'!$D$818&lt;=IF($H$2="Marked",1,"")))/((OFFSET(Data!$A$1,0,MATCH(Z$6,Data!$1:$1,0)-1,1000,1)=IF(Z$7="","Yes",Z$7))*(Data!$D$1:'Data'!$D$818&lt;=IF($H$2="Marked",1,"")))*ROW(Data!$C$1:$C$818),ROW(Z59)-ROW(Z$7)),1)),"")</f>
        <v/>
      </c>
      <c r="AA59" s="38" t="str">
        <f ca="1">IF(AB59="","",IF(INDEX(Data!$CA:$CA,MATCH(AB59,Data!$A:$A,0),1)=0,"",INDEX(Data!$CA:$CA,MATCH(AB59,Data!$A:$A,0),1)))</f>
        <v/>
      </c>
      <c r="AB59" s="38" t="str" cm="1">
        <f t="array" aca="1" ref="AB59" ca="1">IFERROR(_xlfn.SINGLE(INDEX(Data!$A$1:$A$818,_xlfn.AGGREGATE(15,6,((OFFSET(Data!$A$1,0,MATCH(AB$6,Data!$1:$1,0)-1,1000,1)=IF(AB$7="","Yes",AB$7))*(Data!$D$1:'Data'!$D$818&lt;=IF($H$2="Marked",1,"")))/((OFFSET(Data!$A$1,0,MATCH(AB$6,Data!$1:$1,0)-1,1000,1)=IF(AB$7="","Yes",AB$7))*(Data!$D$1:'Data'!$D$818&lt;=IF($H$2="Marked",1,"")))*ROW(Data!$C$1:$C$818),ROW(AB59)-ROW(AB$7)),1)),"")</f>
        <v>Electric Now</v>
      </c>
      <c r="AC59" s="38" t="str">
        <f ca="1">IF(AD59="","",IF(INDEX(Data!$CA:$CA,MATCH(AD59,Data!$A:$A,0),1)=0,"",INDEX(Data!$CA:$CA,MATCH(AD59,Data!$A:$A,0),1)))</f>
        <v/>
      </c>
      <c r="AD59" s="38" t="str" cm="1">
        <f t="array" aca="1" ref="AD59" ca="1">IFERROR(_xlfn.SINGLE(INDEX(Data!$A$1:$A$818,_xlfn.AGGREGATE(15,6,((OFFSET(Data!$A$1,0,MATCH(AD$6,Data!$1:$1,0)-1,1000,1)=IF(AD$7="","Yes",AD$7))*(Data!$D$1:'Data'!$D$818&lt;=IF($H$2="Marked",1,"")))/((OFFSET(Data!$A$1,0,MATCH(AD$6,Data!$1:$1,0)-1,1000,1)=IF(AD$7="","Yes",AD$7))*(Data!$D$1:'Data'!$D$818&lt;=IF($H$2="Marked",1,"")))*ROW(Data!$C$1:$C$818),ROW(AD59)-ROW(AD$7)),1)),"")</f>
        <v>Food Network</v>
      </c>
      <c r="AE59" s="38" t="str">
        <f ca="1">IF(AF59="","",IF(INDEX(Data!$CA:$CA,MATCH(AF59,Data!$A:$A,0),1)=0,"",INDEX(Data!$CA:$CA,MATCH(AF59,Data!$A:$A,0),1)))</f>
        <v/>
      </c>
      <c r="AF59" s="38" t="str" cm="1">
        <f t="array" aca="1" ref="AF59" ca="1">IFERROR(_xlfn.SINGLE(INDEX(Data!$A$1:$A$818,_xlfn.AGGREGATE(15,6,((OFFSET(Data!$A$1,0,MATCH(AF$6,Data!$1:$1,0)-1,1000,1)=IF(AF$7="","Yes",AF$7))*(Data!$D$1:'Data'!$D$818&lt;=IF($H$2="Marked",1,"")))/((OFFSET(Data!$A$1,0,MATCH(AF$6,Data!$1:$1,0)-1,1000,1)=IF(AF$7="","Yes",AF$7))*(Data!$D$1:'Data'!$D$818&lt;=IF($H$2="Marked",1,"")))*ROW(Data!$C$1:$C$818),ROW(AF59)-ROW(AF$7)),1)),"")</f>
        <v>Game Show Network</v>
      </c>
      <c r="AG59" s="38" t="str">
        <f ca="1">IF(AH59="","",IF(INDEX(Data!$CA:$CA,MATCH(AH59,Data!$A:$A,0),1)=0,"",INDEX(Data!$CA:$CA,MATCH(AH59,Data!$A:$A,0),1)))</f>
        <v/>
      </c>
      <c r="AH59" s="38" t="str" cm="1">
        <f t="array" aca="1" ref="AH59" ca="1">IFERROR(_xlfn.SINGLE(INDEX(Data!$A$1:$A$818,_xlfn.AGGREGATE(15,6,((OFFSET(Data!$A$1,0,MATCH(AH$6,Data!$1:$1,0)-1,1000,1)=IF(AH$7="","Yes",AH$7))*(Data!$D$1:'Data'!$D$818&lt;=IF($H$2="Marked",1,"")))/((OFFSET(Data!$A$1,0,MATCH(AH$6,Data!$1:$1,0)-1,1000,1)=IF(AH$7="","Yes",AH$7))*(Data!$D$1:'Data'!$D$818&lt;=IF($H$2="Marked",1,"")))*ROW(Data!$C$1:$C$818),ROW(AH59)-ROW(AH$7)),1)),"")</f>
        <v/>
      </c>
      <c r="AI59" s="38" t="str">
        <f ca="1">IF(AJ59="","",IF(INDEX(Data!$CA:$CA,MATCH(AJ59,Data!$A:$A,0),1)=0,"",INDEX(Data!$CA:$CA,MATCH(AJ59,Data!$A:$A,0),1)))</f>
        <v/>
      </c>
      <c r="AJ59" s="38" t="str" cm="1">
        <f t="array" aca="1" ref="AJ59" ca="1">IFERROR(_xlfn.SINGLE(INDEX(Data!$A$1:$A$818,_xlfn.AGGREGATE(15,6,((OFFSET(Data!$A$1,0,MATCH(AJ$6,Data!$1:$1,0)-1,1000,1)=IF(AJ$7="","Yes",AJ$7))*(Data!$D$1:'Data'!$D$818&lt;=IF($H$2="Marked",1,"")))/((OFFSET(Data!$A$1,0,MATCH(AJ$6,Data!$1:$1,0)-1,1000,1)=IF(AJ$7="","Yes",AJ$7))*(Data!$D$1:'Data'!$D$818&lt;=IF($H$2="Marked",1,"")))*ROW(Data!$C$1:$C$818),ROW(AJ59)-ROW(AJ$7)),1)),"")</f>
        <v>GolTV</v>
      </c>
      <c r="AK59" s="38" t="str">
        <f ca="1">IF(AL59="","",IF(INDEX(Data!$CA:$CA,MATCH(AL59,Data!$A:$A,0),1)=0,"",INDEX(Data!$CA:$CA,MATCH(AL59,Data!$A:$A,0),1)))</f>
        <v/>
      </c>
      <c r="AL59" s="38" t="str" cm="1">
        <f t="array" aca="1" ref="AL59" ca="1">IFERROR(_xlfn.SINGLE(INDEX(Data!$A$1:$A$818,_xlfn.AGGREGATE(15,6,((OFFSET(Data!$A$1,0,MATCH(AL$6,Data!$1:$1,0)-1,1000,1)=IF(AL$7="","Yes",AL$7))*(Data!$D$1:'Data'!$D$818&lt;=IF($H$2="Marked",1,"")))/((OFFSET(Data!$A$1,0,MATCH(AL$6,Data!$1:$1,0)-1,1000,1)=IF(AL$7="","Yes",AL$7))*(Data!$D$1:'Data'!$D$818&lt;=IF($H$2="Marked",1,"")))*ROW(Data!$C$1:$C$818),ROW(AL59)-ROW(AL$7)),1)),"")</f>
        <v/>
      </c>
      <c r="AM59" s="38" t="str">
        <f ca="1">IF(AN59="","",IF(INDEX(Data!$CA:$CA,MATCH(AN59,Data!$A:$A,0),1)=0,"",INDEX(Data!$CA:$CA,MATCH(AN59,Data!$A:$A,0),1)))</f>
        <v/>
      </c>
      <c r="AN59" s="38" t="str" cm="1">
        <f t="array" aca="1" ref="AN59" ca="1">IFERROR(_xlfn.SINGLE(INDEX(Data!$A$1:$A$818,_xlfn.AGGREGATE(15,6,((OFFSET(Data!$A$1,0,MATCH(AN$6,Data!$1:$1,0)-1,1000,1)=IF(AN$7="","Yes",AN$7))*(Data!$D$1:'Data'!$D$818&lt;=IF($H$2="Marked",1,"")))/((OFFSET(Data!$A$1,0,MATCH(AN$6,Data!$1:$1,0)-1,1000,1)=IF(AN$7="","Yes",AN$7))*(Data!$D$1:'Data'!$D$818&lt;=IF($H$2="Marked",1,"")))*ROW(Data!$C$1:$C$818),ROW(AN59)-ROW(AN$7)),1)),"")</f>
        <v/>
      </c>
      <c r="AO59" s="38" t="str">
        <f ca="1">IF(AP59="","",IF(INDEX(Data!$CA:$CA,MATCH(AP59,Data!$A:$A,0),1)=0,"",INDEX(Data!$CA:$CA,MATCH(AP59,Data!$A:$A,0),1)))</f>
        <v/>
      </c>
      <c r="AP59" s="38" t="str" cm="1">
        <f t="array" aca="1" ref="AP59" ca="1">IFERROR(_xlfn.SINGLE(INDEX(Data!$A$1:$A$818,_xlfn.AGGREGATE(15,6,((OFFSET(Data!$A$1,0,MATCH(AP$6,Data!$1:$1,0)-1,1000,1)=IF(AP$7="","Yes",AP$7))*(Data!$D$1:'Data'!$D$818&lt;=IF($H$2="Marked",1,"")))/((OFFSET(Data!$A$1,0,MATCH(AP$6,Data!$1:$1,0)-1,1000,1)=IF(AP$7="","Yes",AP$7))*(Data!$D$1:'Data'!$D$818&lt;=IF($H$2="Marked",1,"")))*ROW(Data!$C$1:$C$818),ROW(AP59)-ROW(AP$7)),1)),"")</f>
        <v/>
      </c>
      <c r="AQ59" s="38" t="str">
        <f ca="1">IF(AR59="","",IF(INDEX(Data!$CA:$CA,MATCH(AR59,Data!$A:$A,0),1)=0,"",INDEX(Data!$CA:$CA,MATCH(AR59,Data!$A:$A,0),1)))</f>
        <v/>
      </c>
      <c r="AR59" s="38" t="str" cm="1">
        <f t="array" aca="1" ref="AR59" ca="1">IFERROR(_xlfn.SINGLE(INDEX(Data!$A$1:$A$818,_xlfn.AGGREGATE(15,6,((OFFSET(Data!$A$1,0,MATCH(AR$6,Data!$1:$1,0)-1,1000,1)=IF(AR$7="","Yes",AR$7))*(Data!$D$1:'Data'!$D$818&lt;=IF($H$2="Marked",1,"")))/((OFFSET(Data!$A$1,0,MATCH(AR$6,Data!$1:$1,0)-1,1000,1)=IF(AR$7="","Yes",AR$7))*(Data!$D$1:'Data'!$D$818&lt;=IF($H$2="Marked",1,"")))*ROW(Data!$C$1:$C$818),ROW(AR59)-ROW(AR$7)),1)),"")</f>
        <v/>
      </c>
      <c r="AS59" s="38" t="str">
        <f ca="1">IF(AT59="","",IF(INDEX(Data!$CA:$CA,MATCH(AT59,Data!$A:$A,0),1)=0,"",INDEX(Data!$CA:$CA,MATCH(AT59,Data!$A:$A,0),1)))</f>
        <v/>
      </c>
      <c r="AT59" s="38" t="str" cm="1">
        <f t="array" aca="1" ref="AT59" ca="1">IFERROR(_xlfn.SINGLE(INDEX(Data!$A$1:$A$818,_xlfn.AGGREGATE(15,6,((OFFSET(Data!$A$1,0,MATCH(AT$6,Data!$1:$1,0)-1,1000,1)=IF(AT$7="","Yes",AT$7))*(Data!$D$1:'Data'!$D$818&lt;=IF($H$2="Marked",1,"")))/((OFFSET(Data!$A$1,0,MATCH(AT$6,Data!$1:$1,0)-1,1000,1)=IF(AT$7="","Yes",AT$7))*(Data!$D$1:'Data'!$D$818&lt;=IF($H$2="Marked",1,"")))*ROW(Data!$C$1:$C$818),ROW(AT59)-ROW(AT$7)),1)),"")</f>
        <v>Paramount Network</v>
      </c>
    </row>
    <row r="60" spans="1:46" ht="24" x14ac:dyDescent="0.35">
      <c r="A60" s="38" t="str">
        <f ca="1">IF(B60="","",IF(INDEX(Data!$CA:$CA,MATCH(B60,Data!$A:$A,0),1)=0,"",INDEX(Data!$CA:$CA,MATCH(B60,Data!$A:$A,0),1)))</f>
        <v/>
      </c>
      <c r="B60" s="38" t="str" cm="1">
        <f t="array" aca="1" ref="B60" ca="1">IFERROR(_xlfn.SINGLE(INDEX(Data!$A$1:$A$818,_xlfn.AGGREGATE(15,6,((OFFSET(Data!$A$1,0,MATCH(B$6,Data!$1:$1,0)-1,1000,1)=IF(B$7="","Yes",B$7))*(Data!$D$1:'Data'!$D$818&lt;=IF($H$2="Marked",1,"")))/((OFFSET(Data!$A$1,0,MATCH(B$6,Data!$1:$1,0)-1,1000,1)=IF(B$7="","Yes",B$7))*(Data!$D$1:'Data'!$D$818&lt;=IF($H$2="Marked",1,"")))*ROW(Data!$C$1:$C$818),ROW(B60)-ROW(B$7)),1)),"")</f>
        <v>MTV Classic</v>
      </c>
      <c r="C60" s="38" t="str">
        <f ca="1">IF(D60="","",IF(INDEX(Data!$CA:$CA,MATCH(D60,Data!$A:$A,0),1)=0,"",INDEX(Data!$CA:$CA,MATCH(D60,Data!$A:$A,0),1)))</f>
        <v/>
      </c>
      <c r="D60" s="38" t="str" cm="1">
        <f t="array" aca="1" ref="D60" ca="1">IFERROR(_xlfn.SINGLE(INDEX(Data!$A$1:$A$818,_xlfn.AGGREGATE(15,6,((OFFSET(Data!$A$1,0,MATCH(D$6,Data!$1:$1,0)-1,1000,1)=IF(D$7="","Yes",D$7))*(Data!$D$1:'Data'!$D$818&lt;=IF($H$2="Marked",1,"")))/((OFFSET(Data!$A$1,0,MATCH(D$6,Data!$1:$1,0)-1,1000,1)=IF(D$7="","Yes",D$7))*(Data!$D$1:'Data'!$D$818&lt;=IF($H$2="Marked",1,"")))*ROW(Data!$C$1:$C$818),ROW(D60)-ROW(D$7)),1)),"")</f>
        <v/>
      </c>
      <c r="E60" s="38" t="str">
        <f ca="1">IF(F60="","",IF(INDEX(Data!$CA:$CA,MATCH(F60,Data!$A:$A,0),1)=0,"",INDEX(Data!$CA:$CA,MATCH(F60,Data!$A:$A,0),1)))</f>
        <v/>
      </c>
      <c r="F60" s="38" t="str" cm="1">
        <f t="array" aca="1" ref="F60" ca="1">IFERROR(_xlfn.SINGLE(INDEX(Data!$A$1:$A$818,_xlfn.AGGREGATE(15,6,((OFFSET(Data!$A$1,0,MATCH(F$6,Data!$1:$1,0)-1,1000,1)=IF(F$7="","Yes",F$7))*(Data!$D$1:'Data'!$D$818&lt;=IF($H$2="Marked",1,"")))/((OFFSET(Data!$A$1,0,MATCH(F$6,Data!$1:$1,0)-1,1000,1)=IF(F$7="","Yes",F$7))*(Data!$D$1:'Data'!$D$818&lt;=IF($H$2="Marked",1,"")))*ROW(Data!$C$1:$C$818),ROW(F60)-ROW(F$7)),1)),"")</f>
        <v/>
      </c>
      <c r="G60" s="38" t="str">
        <f ca="1">IF(H60="","",IF(INDEX(Data!$CA:$CA,MATCH(H60,Data!$A:$A,0),1)=0,"",INDEX(Data!$CA:$CA,MATCH(H60,Data!$A:$A,0),1)))</f>
        <v/>
      </c>
      <c r="H60" s="38" t="str" cm="1">
        <f t="array" aca="1" ref="H60" ca="1">IFERROR(_xlfn.SINGLE(INDEX(Data!$A$1:$A$818,_xlfn.AGGREGATE(15,6,((OFFSET(Data!$A$1,0,MATCH(H$6,Data!$1:$1,0)-1,1000,1)=IF(H$7="","Yes",H$7))*(Data!$D$1:'Data'!$D$818&lt;=IF($H$2="Marked",1,"")))/((OFFSET(Data!$A$1,0,MATCH(H$6,Data!$1:$1,0)-1,1000,1)=IF(H$7="","Yes",H$7))*(Data!$D$1:'Data'!$D$818&lt;=IF($H$2="Marked",1,"")))*ROW(Data!$C$1:$C$818),ROW(H60)-ROW(H$7)),1)),"")</f>
        <v/>
      </c>
      <c r="I60" s="38" t="str">
        <f ca="1">IF(J60="","",IF(INDEX(Data!$CA:$CA,MATCH(J60,Data!$A:$A,0),1)=0,"",INDEX(Data!$CA:$CA,MATCH(J60,Data!$A:$A,0),1)))</f>
        <v/>
      </c>
      <c r="J60" s="38" t="str" cm="1">
        <f t="array" aca="1" ref="J60" ca="1">IFERROR(_xlfn.SINGLE(INDEX(Data!$A$1:$A$818,_xlfn.AGGREGATE(15,6,((OFFSET(Data!$A$1,0,MATCH(J$6,Data!$1:$1,0)-1,1000,1)=IF(J$7="","Yes",J$7))*(Data!$D$1:'Data'!$D$818&lt;=IF($H$2="Marked",1,"")))/((OFFSET(Data!$A$1,0,MATCH(J$6,Data!$1:$1,0)-1,1000,1)=IF(J$7="","Yes",J$7))*(Data!$D$1:'Data'!$D$818&lt;=IF($H$2="Marked",1,"")))*ROW(Data!$C$1:$C$818),ROW(J60)-ROW(J$7)),1)),"")</f>
        <v>Lifetime</v>
      </c>
      <c r="K60" s="38">
        <f ca="1">IF(L60="","",IF(INDEX(Data!$CA:$CA,MATCH(L60,Data!$A:$A,0),1)=0,"",INDEX(Data!$CA:$CA,MATCH(L60,Data!$A:$A,0),1)))</f>
        <v>3</v>
      </c>
      <c r="L60" s="38" t="str" cm="1">
        <f t="array" aca="1" ref="L60" ca="1">IFERROR(_xlfn.SINGLE(INDEX(Data!$A$1:$A$818,_xlfn.AGGREGATE(15,6,((OFFSET(Data!$A$1,0,MATCH(L$6,Data!$1:$1,0)-1,1000,1)=IF(L$7="","Yes",L$7))*(Data!$D$1:'Data'!$D$818&lt;=IF($H$2="Marked",1,"")))/((OFFSET(Data!$A$1,0,MATCH(L$6,Data!$1:$1,0)-1,1000,1)=IF(L$7="","Yes",L$7))*(Data!$D$1:'Data'!$D$818&lt;=IF($H$2="Marked",1,"")))*ROW(Data!$C$1:$C$818),ROW(L60)-ROW(L$7)),1)),"")</f>
        <v>Cooking Channel</v>
      </c>
      <c r="M60" s="38" t="str">
        <f ca="1">IF(N60="","",IF(INDEX(Data!$CA:$CA,MATCH(N60,Data!$A:$A,0),1)=0,"",INDEX(Data!$CA:$CA,MATCH(N60,Data!$A:$A,0),1)))</f>
        <v/>
      </c>
      <c r="N60" s="38" t="str" cm="1">
        <f t="array" aca="1" ref="N60" ca="1">IFERROR(_xlfn.SINGLE(INDEX(Data!$A$1:$A$818,_xlfn.AGGREGATE(15,6,((OFFSET(Data!$A$1,0,MATCH(N$6,Data!$1:$1,0)-1,1000,1)=IF(N$7="","Yes",N$7))*(Data!$D$1:'Data'!$D$818&lt;=IF($H$2="Marked",1,"")))/((OFFSET(Data!$A$1,0,MATCH(N$6,Data!$1:$1,0)-1,1000,1)=IF(N$7="","Yes",N$7))*(Data!$D$1:'Data'!$D$818&lt;=IF($H$2="Marked",1,"")))*ROW(Data!$C$1:$C$818),ROW(N60)-ROW(N$7)),1)),"")</f>
        <v>CNN</v>
      </c>
      <c r="O60" s="38" t="str">
        <f ca="1">IF(P60="","",IF(INDEX(Data!$CA:$CA,MATCH(P60,Data!$A:$A,0),1)=0,"",INDEX(Data!$CA:$CA,MATCH(P60,Data!$A:$A,0),1)))</f>
        <v/>
      </c>
      <c r="P60" s="38" t="str" cm="1">
        <f t="array" aca="1" ref="P60" ca="1">IFERROR(_xlfn.SINGLE(INDEX(Data!$A$1:$A$818,_xlfn.AGGREGATE(15,6,((OFFSET(Data!$A$1,0,MATCH(P$6,Data!$1:$1,0)-1,1000,1)=IF(P$7="","Yes",P$7))*(Data!$D$1:'Data'!$D$818&lt;=IF($H$2="Marked",1,"")))/((OFFSET(Data!$A$1,0,MATCH(P$6,Data!$1:$1,0)-1,1000,1)=IF(P$7="","Yes",P$7))*(Data!$D$1:'Data'!$D$818&lt;=IF($H$2="Marked",1,"")))*ROW(Data!$C$1:$C$818),ROW(P60)-ROW(P$7)),1)),"")</f>
        <v>Cleo TV</v>
      </c>
      <c r="Q60" s="38" t="str">
        <f ca="1">IF(R60="","",IF(INDEX(Data!$CA:$CA,MATCH(R60,Data!$A:$A,0),1)=0,"",INDEX(Data!$CA:$CA,MATCH(R60,Data!$A:$A,0),1)))</f>
        <v/>
      </c>
      <c r="R60" s="38" t="str" cm="1">
        <f t="array" aca="1" ref="R60" ca="1">IFERROR(_xlfn.SINGLE(INDEX(Data!$A$1:$A$818,_xlfn.AGGREGATE(15,6,((OFFSET(Data!$A$1,0,MATCH(R$6,Data!$1:$1,0)-1,1000,1)=IF(R$7="","Yes",R$7))*(Data!$D$1:'Data'!$D$818&lt;=IF($H$2="Marked",1,"")))/((OFFSET(Data!$A$1,0,MATCH(R$6,Data!$1:$1,0)-1,1000,1)=IF(R$7="","Yes",R$7))*(Data!$D$1:'Data'!$D$818&lt;=IF($H$2="Marked",1,"")))*ROW(Data!$C$1:$C$818),ROW(R60)-ROW(R$7)),1)),"")</f>
        <v>GetTV</v>
      </c>
      <c r="S60" s="38" t="str">
        <f ca="1">IF(T60="","",IF(INDEX(Data!$CA:$CA,MATCH(T60,Data!$A:$A,0),1)=0,"",INDEX(Data!$CA:$CA,MATCH(T60,Data!$A:$A,0),1)))</f>
        <v/>
      </c>
      <c r="T60" s="38" t="str" cm="1">
        <f t="array" aca="1" ref="T60" ca="1">IFERROR(_xlfn.SINGLE(INDEX(Data!$A$1:$A$818,_xlfn.AGGREGATE(15,6,((OFFSET(Data!$A$1,0,MATCH(T$6,Data!$1:$1,0)-1,1000,1)=IF(T$7="","Yes",T$7))*(Data!$D$1:'Data'!$D$818&lt;=IF($H$2="Marked",1,"")))/((OFFSET(Data!$A$1,0,MATCH(T$6,Data!$1:$1,0)-1,1000,1)=IF(T$7="","Yes",T$7))*(Data!$D$1:'Data'!$D$818&lt;=IF($H$2="Marked",1,"")))*ROW(Data!$C$1:$C$818),ROW(T60)-ROW(T$7)),1)),"")</f>
        <v>Investigation Discovery</v>
      </c>
      <c r="U60" s="38" t="str">
        <f ca="1">IF(V60="","",IF(INDEX(Data!$CA:$CA,MATCH(V60,Data!$A:$A,0),1)=0,"",INDEX(Data!$CA:$CA,MATCH(V60,Data!$A:$A,0),1)))</f>
        <v/>
      </c>
      <c r="V60" s="38" t="str" cm="1">
        <f t="array" aca="1" ref="V60" ca="1">IFERROR(_xlfn.SINGLE(INDEX(Data!$A$1:$A$818,_xlfn.AGGREGATE(15,6,((OFFSET(Data!$A$1,0,MATCH(V$6,Data!$1:$1,0)-1,1000,1)=IF(V$7="","Yes",V$7))*(Data!$D$1:'Data'!$D$818&lt;=IF($H$2="Marked",1,"")))/((OFFSET(Data!$A$1,0,MATCH(V$6,Data!$1:$1,0)-1,1000,1)=IF(V$7="","Yes",V$7))*(Data!$D$1:'Data'!$D$818&lt;=IF($H$2="Marked",1,"")))*ROW(Data!$C$1:$C$818),ROW(V60)-ROW(V$7)),1)),"")</f>
        <v>FOX SOUL</v>
      </c>
      <c r="W60" s="38" t="str">
        <f ca="1">IF(X60="","",IF(INDEX(Data!$CA:$CA,MATCH(X60,Data!$A:$A,0),1)=0,"",INDEX(Data!$CA:$CA,MATCH(X60,Data!$A:$A,0),1)))</f>
        <v/>
      </c>
      <c r="X60" s="38" t="str" cm="1">
        <f t="array" aca="1" ref="X60" ca="1">IFERROR(_xlfn.SINGLE(INDEX(Data!$A$1:$A$818,_xlfn.AGGREGATE(15,6,((OFFSET(Data!$A$1,0,MATCH(X$6,Data!$1:$1,0)-1,1000,1)=IF(X$7="","Yes",X$7))*(Data!$D$1:'Data'!$D$818&lt;=IF($H$2="Marked",1,"")))/((OFFSET(Data!$A$1,0,MATCH(X$6,Data!$1:$1,0)-1,1000,1)=IF(X$7="","Yes",X$7))*(Data!$D$1:'Data'!$D$818&lt;=IF($H$2="Marked",1,"")))*ROW(Data!$C$1:$C$818),ROW(X60)-ROW(X$7)),1)),"")</f>
        <v>WatchitKid!</v>
      </c>
      <c r="Y60" s="38" t="str">
        <f ca="1">IF(Z60="","",IF(INDEX(Data!$CA:$CA,MATCH(Z60,Data!$A:$A,0),1)=0,"",INDEX(Data!$CA:$CA,MATCH(Z60,Data!$A:$A,0),1)))</f>
        <v/>
      </c>
      <c r="Z60" s="38" t="str" cm="1">
        <f t="array" aca="1" ref="Z60" ca="1">IFERROR(_xlfn.SINGLE(INDEX(Data!$A$1:$A$818,_xlfn.AGGREGATE(15,6,((OFFSET(Data!$A$1,0,MATCH(Z$6,Data!$1:$1,0)-1,1000,1)=IF(Z$7="","Yes",Z$7))*(Data!$D$1:'Data'!$D$818&lt;=IF($H$2="Marked",1,"")))/((OFFSET(Data!$A$1,0,MATCH(Z$6,Data!$1:$1,0)-1,1000,1)=IF(Z$7="","Yes",Z$7))*(Data!$D$1:'Data'!$D$818&lt;=IF($H$2="Marked",1,"")))*ROW(Data!$C$1:$C$818),ROW(Z60)-ROW(Z$7)),1)),"")</f>
        <v/>
      </c>
      <c r="AA60" s="38">
        <f ca="1">IF(AB60="","",IF(INDEX(Data!$CA:$CA,MATCH(AB60,Data!$A:$A,0),1)=0,"",INDEX(Data!$CA:$CA,MATCH(AB60,Data!$A:$A,0),1)))</f>
        <v>2</v>
      </c>
      <c r="AB60" s="38" t="str" cm="1">
        <f t="array" aca="1" ref="AB60" ca="1">IFERROR(_xlfn.SINGLE(INDEX(Data!$A$1:$A$818,_xlfn.AGGREGATE(15,6,((OFFSET(Data!$A$1,0,MATCH(AB$6,Data!$1:$1,0)-1,1000,1)=IF(AB$7="","Yes",AB$7))*(Data!$D$1:'Data'!$D$818&lt;=IF($H$2="Marked",1,"")))/((OFFSET(Data!$A$1,0,MATCH(AB$6,Data!$1:$1,0)-1,1000,1)=IF(AB$7="","Yes",AB$7))*(Data!$D$1:'Data'!$D$818&lt;=IF($H$2="Marked",1,"")))*ROW(Data!$C$1:$C$818),ROW(AB60)-ROW(AB$7)),1)),"")</f>
        <v>ESPN</v>
      </c>
      <c r="AC60" s="38" t="str">
        <f ca="1">IF(AD60="","",IF(INDEX(Data!$CA:$CA,MATCH(AD60,Data!$A:$A,0),1)=0,"",INDEX(Data!$CA:$CA,MATCH(AD60,Data!$A:$A,0),1)))</f>
        <v/>
      </c>
      <c r="AD60" s="38" t="str" cm="1">
        <f t="array" aca="1" ref="AD60" ca="1">IFERROR(_xlfn.SINGLE(INDEX(Data!$A$1:$A$818,_xlfn.AGGREGATE(15,6,((OFFSET(Data!$A$1,0,MATCH(AD$6,Data!$1:$1,0)-1,1000,1)=IF(AD$7="","Yes",AD$7))*(Data!$D$1:'Data'!$D$818&lt;=IF($H$2="Marked",1,"")))/((OFFSET(Data!$A$1,0,MATCH(AD$6,Data!$1:$1,0)-1,1000,1)=IF(AD$7="","Yes",AD$7))*(Data!$D$1:'Data'!$D$818&lt;=IF($H$2="Marked",1,"")))*ROW(Data!$C$1:$C$818),ROW(AD60)-ROW(AD$7)),1)),"")</f>
        <v>ForoTV</v>
      </c>
      <c r="AE60" s="38" t="str">
        <f ca="1">IF(AF60="","",IF(INDEX(Data!$CA:$CA,MATCH(AF60,Data!$A:$A,0),1)=0,"",INDEX(Data!$CA:$CA,MATCH(AF60,Data!$A:$A,0),1)))</f>
        <v/>
      </c>
      <c r="AF60" s="38" t="str" cm="1">
        <f t="array" aca="1" ref="AF60" ca="1">IFERROR(_xlfn.SINGLE(INDEX(Data!$A$1:$A$818,_xlfn.AGGREGATE(15,6,((OFFSET(Data!$A$1,0,MATCH(AF$6,Data!$1:$1,0)-1,1000,1)=IF(AF$7="","Yes",AF$7))*(Data!$D$1:'Data'!$D$818&lt;=IF($H$2="Marked",1,"")))/((OFFSET(Data!$A$1,0,MATCH(AF$6,Data!$1:$1,0)-1,1000,1)=IF(AF$7="","Yes",AF$7))*(Data!$D$1:'Data'!$D$818&lt;=IF($H$2="Marked",1,"")))*ROW(Data!$C$1:$C$818),ROW(AF60)-ROW(AF$7)),1)),"")</f>
        <v>GetTV</v>
      </c>
      <c r="AG60" s="38" t="str">
        <f ca="1">IF(AH60="","",IF(INDEX(Data!$CA:$CA,MATCH(AH60,Data!$A:$A,0),1)=0,"",INDEX(Data!$CA:$CA,MATCH(AH60,Data!$A:$A,0),1)))</f>
        <v/>
      </c>
      <c r="AH60" s="38" t="str" cm="1">
        <f t="array" aca="1" ref="AH60" ca="1">IFERROR(_xlfn.SINGLE(INDEX(Data!$A$1:$A$818,_xlfn.AGGREGATE(15,6,((OFFSET(Data!$A$1,0,MATCH(AH$6,Data!$1:$1,0)-1,1000,1)=IF(AH$7="","Yes",AH$7))*(Data!$D$1:'Data'!$D$818&lt;=IF($H$2="Marked",1,"")))/((OFFSET(Data!$A$1,0,MATCH(AH$6,Data!$1:$1,0)-1,1000,1)=IF(AH$7="","Yes",AH$7))*(Data!$D$1:'Data'!$D$818&lt;=IF($H$2="Marked",1,"")))*ROW(Data!$C$1:$C$818),ROW(AH60)-ROW(AH$7)),1)),"")</f>
        <v/>
      </c>
      <c r="AI60" s="38" t="str">
        <f ca="1">IF(AJ60="","",IF(INDEX(Data!$CA:$CA,MATCH(AJ60,Data!$A:$A,0),1)=0,"",INDEX(Data!$CA:$CA,MATCH(AJ60,Data!$A:$A,0),1)))</f>
        <v/>
      </c>
      <c r="AJ60" s="38" t="str" cm="1">
        <f t="array" aca="1" ref="AJ60" ca="1">IFERROR(_xlfn.SINGLE(INDEX(Data!$A$1:$A$818,_xlfn.AGGREGATE(15,6,((OFFSET(Data!$A$1,0,MATCH(AJ$6,Data!$1:$1,0)-1,1000,1)=IF(AJ$7="","Yes",AJ$7))*(Data!$D$1:'Data'!$D$818&lt;=IF($H$2="Marked",1,"")))/((OFFSET(Data!$A$1,0,MATCH(AJ$6,Data!$1:$1,0)-1,1000,1)=IF(AJ$7="","Yes",AJ$7))*(Data!$D$1:'Data'!$D$818&lt;=IF($H$2="Marked",1,"")))*ROW(Data!$C$1:$C$818),ROW(AJ60)-ROW(AJ$7)),1)),"")</f>
        <v>History</v>
      </c>
      <c r="AK60" s="38" t="str">
        <f ca="1">IF(AL60="","",IF(INDEX(Data!$CA:$CA,MATCH(AL60,Data!$A:$A,0),1)=0,"",INDEX(Data!$CA:$CA,MATCH(AL60,Data!$A:$A,0),1)))</f>
        <v/>
      </c>
      <c r="AL60" s="38" t="str" cm="1">
        <f t="array" aca="1" ref="AL60" ca="1">IFERROR(_xlfn.SINGLE(INDEX(Data!$A$1:$A$818,_xlfn.AGGREGATE(15,6,((OFFSET(Data!$A$1,0,MATCH(AL$6,Data!$1:$1,0)-1,1000,1)=IF(AL$7="","Yes",AL$7))*(Data!$D$1:'Data'!$D$818&lt;=IF($H$2="Marked",1,"")))/((OFFSET(Data!$A$1,0,MATCH(AL$6,Data!$1:$1,0)-1,1000,1)=IF(AL$7="","Yes",AL$7))*(Data!$D$1:'Data'!$D$818&lt;=IF($H$2="Marked",1,"")))*ROW(Data!$C$1:$C$818),ROW(AL60)-ROW(AL$7)),1)),"")</f>
        <v/>
      </c>
      <c r="AM60" s="38" t="str">
        <f ca="1">IF(AN60="","",IF(INDEX(Data!$CA:$CA,MATCH(AN60,Data!$A:$A,0),1)=0,"",INDEX(Data!$CA:$CA,MATCH(AN60,Data!$A:$A,0),1)))</f>
        <v/>
      </c>
      <c r="AN60" s="38" t="str" cm="1">
        <f t="array" aca="1" ref="AN60" ca="1">IFERROR(_xlfn.SINGLE(INDEX(Data!$A$1:$A$818,_xlfn.AGGREGATE(15,6,((OFFSET(Data!$A$1,0,MATCH(AN$6,Data!$1:$1,0)-1,1000,1)=IF(AN$7="","Yes",AN$7))*(Data!$D$1:'Data'!$D$818&lt;=IF($H$2="Marked",1,"")))/((OFFSET(Data!$A$1,0,MATCH(AN$6,Data!$1:$1,0)-1,1000,1)=IF(AN$7="","Yes",AN$7))*(Data!$D$1:'Data'!$D$818&lt;=IF($H$2="Marked",1,"")))*ROW(Data!$C$1:$C$818),ROW(AN60)-ROW(AN$7)),1)),"")</f>
        <v/>
      </c>
      <c r="AO60" s="38" t="str">
        <f ca="1">IF(AP60="","",IF(INDEX(Data!$CA:$CA,MATCH(AP60,Data!$A:$A,0),1)=0,"",INDEX(Data!$CA:$CA,MATCH(AP60,Data!$A:$A,0),1)))</f>
        <v/>
      </c>
      <c r="AP60" s="38" t="str" cm="1">
        <f t="array" aca="1" ref="AP60" ca="1">IFERROR(_xlfn.SINGLE(INDEX(Data!$A$1:$A$818,_xlfn.AGGREGATE(15,6,((OFFSET(Data!$A$1,0,MATCH(AP$6,Data!$1:$1,0)-1,1000,1)=IF(AP$7="","Yes",AP$7))*(Data!$D$1:'Data'!$D$818&lt;=IF($H$2="Marked",1,"")))/((OFFSET(Data!$A$1,0,MATCH(AP$6,Data!$1:$1,0)-1,1000,1)=IF(AP$7="","Yes",AP$7))*(Data!$D$1:'Data'!$D$818&lt;=IF($H$2="Marked",1,"")))*ROW(Data!$C$1:$C$818),ROW(AP60)-ROW(AP$7)),1)),"")</f>
        <v/>
      </c>
      <c r="AQ60" s="38" t="str">
        <f ca="1">IF(AR60="","",IF(INDEX(Data!$CA:$CA,MATCH(AR60,Data!$A:$A,0),1)=0,"",INDEX(Data!$CA:$CA,MATCH(AR60,Data!$A:$A,0),1)))</f>
        <v/>
      </c>
      <c r="AR60" s="38" t="str" cm="1">
        <f t="array" aca="1" ref="AR60" ca="1">IFERROR(_xlfn.SINGLE(INDEX(Data!$A$1:$A$818,_xlfn.AGGREGATE(15,6,((OFFSET(Data!$A$1,0,MATCH(AR$6,Data!$1:$1,0)-1,1000,1)=IF(AR$7="","Yes",AR$7))*(Data!$D$1:'Data'!$D$818&lt;=IF($H$2="Marked",1,"")))/((OFFSET(Data!$A$1,0,MATCH(AR$6,Data!$1:$1,0)-1,1000,1)=IF(AR$7="","Yes",AR$7))*(Data!$D$1:'Data'!$D$818&lt;=IF($H$2="Marked",1,"")))*ROW(Data!$C$1:$C$818),ROW(AR60)-ROW(AR$7)),1)),"")</f>
        <v/>
      </c>
      <c r="AS60" s="38" t="str">
        <f ca="1">IF(AT60="","",IF(INDEX(Data!$CA:$CA,MATCH(AT60,Data!$A:$A,0),1)=0,"",INDEX(Data!$CA:$CA,MATCH(AT60,Data!$A:$A,0),1)))</f>
        <v/>
      </c>
      <c r="AT60" s="38" t="str" cm="1">
        <f t="array" aca="1" ref="AT60" ca="1">IFERROR(_xlfn.SINGLE(INDEX(Data!$A$1:$A$818,_xlfn.AGGREGATE(15,6,((OFFSET(Data!$A$1,0,MATCH(AT$6,Data!$1:$1,0)-1,1000,1)=IF(AT$7="","Yes",AT$7))*(Data!$D$1:'Data'!$D$818&lt;=IF($H$2="Marked",1,"")))/((OFFSET(Data!$A$1,0,MATCH(AT$6,Data!$1:$1,0)-1,1000,1)=IF(AT$7="","Yes",AT$7))*(Data!$D$1:'Data'!$D$818&lt;=IF($H$2="Marked",1,"")))*ROW(Data!$C$1:$C$818),ROW(AT60)-ROW(AT$7)),1)),"")</f>
        <v>Science</v>
      </c>
    </row>
    <row r="61" spans="1:46" ht="24" x14ac:dyDescent="0.35">
      <c r="A61" s="38" t="str">
        <f ca="1">IF(B61="","",IF(INDEX(Data!$CA:$CA,MATCH(B61,Data!$A:$A,0),1)=0,"",INDEX(Data!$CA:$CA,MATCH(B61,Data!$A:$A,0),1)))</f>
        <v/>
      </c>
      <c r="B61" s="38" t="str" cm="1">
        <f t="array" aca="1" ref="B61" ca="1">IFERROR(_xlfn.SINGLE(INDEX(Data!$A$1:$A$818,_xlfn.AGGREGATE(15,6,((OFFSET(Data!$A$1,0,MATCH(B$6,Data!$1:$1,0)-1,1000,1)=IF(B$7="","Yes",B$7))*(Data!$D$1:'Data'!$D$818&lt;=IF($H$2="Marked",1,"")))/((OFFSET(Data!$A$1,0,MATCH(B$6,Data!$1:$1,0)-1,1000,1)=IF(B$7="","Yes",B$7))*(Data!$D$1:'Data'!$D$818&lt;=IF($H$2="Marked",1,"")))*ROW(Data!$C$1:$C$818),ROW(B61)-ROW(B$7)),1)),"")</f>
        <v>MTV Live</v>
      </c>
      <c r="C61" s="38" t="str">
        <f ca="1">IF(D61="","",IF(INDEX(Data!$CA:$CA,MATCH(D61,Data!$A:$A,0),1)=0,"",INDEX(Data!$CA:$CA,MATCH(D61,Data!$A:$A,0),1)))</f>
        <v/>
      </c>
      <c r="D61" s="38" t="str" cm="1">
        <f t="array" aca="1" ref="D61" ca="1">IFERROR(_xlfn.SINGLE(INDEX(Data!$A$1:$A$818,_xlfn.AGGREGATE(15,6,((OFFSET(Data!$A$1,0,MATCH(D$6,Data!$1:$1,0)-1,1000,1)=IF(D$7="","Yes",D$7))*(Data!$D$1:'Data'!$D$818&lt;=IF($H$2="Marked",1,"")))/((OFFSET(Data!$A$1,0,MATCH(D$6,Data!$1:$1,0)-1,1000,1)=IF(D$7="","Yes",D$7))*(Data!$D$1:'Data'!$D$818&lt;=IF($H$2="Marked",1,"")))*ROW(Data!$C$1:$C$818),ROW(D61)-ROW(D$7)),1)),"")</f>
        <v/>
      </c>
      <c r="E61" s="38" t="str">
        <f ca="1">IF(F61="","",IF(INDEX(Data!$CA:$CA,MATCH(F61,Data!$A:$A,0),1)=0,"",INDEX(Data!$CA:$CA,MATCH(F61,Data!$A:$A,0),1)))</f>
        <v/>
      </c>
      <c r="F61" s="38" t="str" cm="1">
        <f t="array" aca="1" ref="F61" ca="1">IFERROR(_xlfn.SINGLE(INDEX(Data!$A$1:$A$818,_xlfn.AGGREGATE(15,6,((OFFSET(Data!$A$1,0,MATCH(F$6,Data!$1:$1,0)-1,1000,1)=IF(F$7="","Yes",F$7))*(Data!$D$1:'Data'!$D$818&lt;=IF($H$2="Marked",1,"")))/((OFFSET(Data!$A$1,0,MATCH(F$6,Data!$1:$1,0)-1,1000,1)=IF(F$7="","Yes",F$7))*(Data!$D$1:'Data'!$D$818&lt;=IF($H$2="Marked",1,"")))*ROW(Data!$C$1:$C$818),ROW(F61)-ROW(F$7)),1)),"")</f>
        <v/>
      </c>
      <c r="G61" s="38" t="str">
        <f ca="1">IF(H61="","",IF(INDEX(Data!$CA:$CA,MATCH(H61,Data!$A:$A,0),1)=0,"",INDEX(Data!$CA:$CA,MATCH(H61,Data!$A:$A,0),1)))</f>
        <v/>
      </c>
      <c r="H61" s="38" t="str" cm="1">
        <f t="array" aca="1" ref="H61" ca="1">IFERROR(_xlfn.SINGLE(INDEX(Data!$A$1:$A$818,_xlfn.AGGREGATE(15,6,((OFFSET(Data!$A$1,0,MATCH(H$6,Data!$1:$1,0)-1,1000,1)=IF(H$7="","Yes",H$7))*(Data!$D$1:'Data'!$D$818&lt;=IF($H$2="Marked",1,"")))/((OFFSET(Data!$A$1,0,MATCH(H$6,Data!$1:$1,0)-1,1000,1)=IF(H$7="","Yes",H$7))*(Data!$D$1:'Data'!$D$818&lt;=IF($H$2="Marked",1,"")))*ROW(Data!$C$1:$C$818),ROW(H61)-ROW(H$7)),1)),"")</f>
        <v/>
      </c>
      <c r="I61" s="38" t="str">
        <f ca="1">IF(J61="","",IF(INDEX(Data!$CA:$CA,MATCH(J61,Data!$A:$A,0),1)=0,"",INDEX(Data!$CA:$CA,MATCH(J61,Data!$A:$A,0),1)))</f>
        <v/>
      </c>
      <c r="J61" s="38" t="str" cm="1">
        <f t="array" aca="1" ref="J61" ca="1">IFERROR(_xlfn.SINGLE(INDEX(Data!$A$1:$A$818,_xlfn.AGGREGATE(15,6,((OFFSET(Data!$A$1,0,MATCH(J$6,Data!$1:$1,0)-1,1000,1)=IF(J$7="","Yes",J$7))*(Data!$D$1:'Data'!$D$818&lt;=IF($H$2="Marked",1,"")))/((OFFSET(Data!$A$1,0,MATCH(J$6,Data!$1:$1,0)-1,1000,1)=IF(J$7="","Yes",J$7))*(Data!$D$1:'Data'!$D$818&lt;=IF($H$2="Marked",1,"")))*ROW(Data!$C$1:$C$818),ROW(J61)-ROW(J$7)),1)),"")</f>
        <v>Motor Trend</v>
      </c>
      <c r="K61" s="38" t="str">
        <f ca="1">IF(L61="","",IF(INDEX(Data!$CA:$CA,MATCH(L61,Data!$A:$A,0),1)=0,"",INDEX(Data!$CA:$CA,MATCH(L61,Data!$A:$A,0),1)))</f>
        <v/>
      </c>
      <c r="L61" s="38" t="str" cm="1">
        <f t="array" aca="1" ref="L61" ca="1">IFERROR(_xlfn.SINGLE(INDEX(Data!$A$1:$A$818,_xlfn.AGGREGATE(15,6,((OFFSET(Data!$A$1,0,MATCH(L$6,Data!$1:$1,0)-1,1000,1)=IF(L$7="","Yes",L$7))*(Data!$D$1:'Data'!$D$818&lt;=IF($H$2="Marked",1,"")))/((OFFSET(Data!$A$1,0,MATCH(L$6,Data!$1:$1,0)-1,1000,1)=IF(L$7="","Yes",L$7))*(Data!$D$1:'Data'!$D$818&lt;=IF($H$2="Marked",1,"")))*ROW(Data!$C$1:$C$818),ROW(L61)-ROW(L$7)),1)),"")</f>
        <v>COZI</v>
      </c>
      <c r="M61" s="38" t="str">
        <f ca="1">IF(N61="","",IF(INDEX(Data!$CA:$CA,MATCH(N61,Data!$A:$A,0),1)=0,"",INDEX(Data!$CA:$CA,MATCH(N61,Data!$A:$A,0),1)))</f>
        <v/>
      </c>
      <c r="N61" s="38" t="str" cm="1">
        <f t="array" aca="1" ref="N61" ca="1">IFERROR(_xlfn.SINGLE(INDEX(Data!$A$1:$A$818,_xlfn.AGGREGATE(15,6,((OFFSET(Data!$A$1,0,MATCH(N$6,Data!$1:$1,0)-1,1000,1)=IF(N$7="","Yes",N$7))*(Data!$D$1:'Data'!$D$818&lt;=IF($H$2="Marked",1,"")))/((OFFSET(Data!$A$1,0,MATCH(N$6,Data!$1:$1,0)-1,1000,1)=IF(N$7="","Yes",N$7))*(Data!$D$1:'Data'!$D$818&lt;=IF($H$2="Marked",1,"")))*ROW(Data!$C$1:$C$818),ROW(N61)-ROW(N$7)),1)),"")</f>
        <v>CNN En Español</v>
      </c>
      <c r="O61" s="38">
        <f ca="1">IF(P61="","",IF(INDEX(Data!$CA:$CA,MATCH(P61,Data!$A:$A,0),1)=0,"",INDEX(Data!$CA:$CA,MATCH(P61,Data!$A:$A,0),1)))</f>
        <v>3</v>
      </c>
      <c r="P61" s="38" t="str" cm="1">
        <f t="array" aca="1" ref="P61" ca="1">IFERROR(_xlfn.SINGLE(INDEX(Data!$A$1:$A$818,_xlfn.AGGREGATE(15,6,((OFFSET(Data!$A$1,0,MATCH(P$6,Data!$1:$1,0)-1,1000,1)=IF(P$7="","Yes",P$7))*(Data!$D$1:'Data'!$D$818&lt;=IF($H$2="Marked",1,"")))/((OFFSET(Data!$A$1,0,MATCH(P$6,Data!$1:$1,0)-1,1000,1)=IF(P$7="","Yes",P$7))*(Data!$D$1:'Data'!$D$818&lt;=IF($H$2="Marked",1,"")))*ROW(Data!$C$1:$C$818),ROW(P61)-ROW(P$7)),1)),"")</f>
        <v>CMT</v>
      </c>
      <c r="Q61" s="38" t="str">
        <f ca="1">IF(R61="","",IF(INDEX(Data!$CA:$CA,MATCH(R61,Data!$A:$A,0),1)=0,"",INDEX(Data!$CA:$CA,MATCH(R61,Data!$A:$A,0),1)))</f>
        <v/>
      </c>
      <c r="R61" s="38" t="str" cm="1">
        <f t="array" aca="1" ref="R61" ca="1">IFERROR(_xlfn.SINGLE(INDEX(Data!$A$1:$A$818,_xlfn.AGGREGATE(15,6,((OFFSET(Data!$A$1,0,MATCH(R$6,Data!$1:$1,0)-1,1000,1)=IF(R$7="","Yes",R$7))*(Data!$D$1:'Data'!$D$818&lt;=IF($H$2="Marked",1,"")))/((OFFSET(Data!$A$1,0,MATCH(R$6,Data!$1:$1,0)-1,1000,1)=IF(R$7="","Yes",R$7))*(Data!$D$1:'Data'!$D$818&lt;=IF($H$2="Marked",1,"")))*ROW(Data!$C$1:$C$818),ROW(R61)-ROW(R$7)),1)),"")</f>
        <v>Golf Channel</v>
      </c>
      <c r="S61" s="38" t="str">
        <f ca="1">IF(T61="","",IF(INDEX(Data!$CA:$CA,MATCH(T61,Data!$A:$A,0),1)=0,"",INDEX(Data!$CA:$CA,MATCH(T61,Data!$A:$A,0),1)))</f>
        <v/>
      </c>
      <c r="T61" s="38" t="str" cm="1">
        <f t="array" aca="1" ref="T61" ca="1">IFERROR(_xlfn.SINGLE(INDEX(Data!$A$1:$A$818,_xlfn.AGGREGATE(15,6,((OFFSET(Data!$A$1,0,MATCH(T$6,Data!$1:$1,0)-1,1000,1)=IF(T$7="","Yes",T$7))*(Data!$D$1:'Data'!$D$818&lt;=IF($H$2="Marked",1,"")))/((OFFSET(Data!$A$1,0,MATCH(T$6,Data!$1:$1,0)-1,1000,1)=IF(T$7="","Yes",T$7))*(Data!$D$1:'Data'!$D$818&lt;=IF($H$2="Marked",1,"")))*ROW(Data!$C$1:$C$818),ROW(T61)-ROW(T$7)),1)),"")</f>
        <v>Justice Central</v>
      </c>
      <c r="U61" s="38" t="str">
        <f ca="1">IF(V61="","",IF(INDEX(Data!$CA:$CA,MATCH(V61,Data!$A:$A,0),1)=0,"",INDEX(Data!$CA:$CA,MATCH(V61,Data!$A:$A,0),1)))</f>
        <v/>
      </c>
      <c r="V61" s="38" t="str" cm="1">
        <f t="array" aca="1" ref="V61" ca="1">IFERROR(_xlfn.SINGLE(INDEX(Data!$A$1:$A$818,_xlfn.AGGREGATE(15,6,((OFFSET(Data!$A$1,0,MATCH(V$6,Data!$1:$1,0)-1,1000,1)=IF(V$7="","Yes",V$7))*(Data!$D$1:'Data'!$D$818&lt;=IF($H$2="Marked",1,"")))/((OFFSET(Data!$A$1,0,MATCH(V$6,Data!$1:$1,0)-1,1000,1)=IF(V$7="","Yes",V$7))*(Data!$D$1:'Data'!$D$818&lt;=IF($H$2="Marked",1,"")))*ROW(Data!$C$1:$C$818),ROW(V61)-ROW(V$7)),1)),"")</f>
        <v>Fox Sports 1</v>
      </c>
      <c r="W61" s="38" t="str">
        <f ca="1">IF(X61="","",IF(INDEX(Data!$CA:$CA,MATCH(X61,Data!$A:$A,0),1)=0,"",INDEX(Data!$CA:$CA,MATCH(X61,Data!$A:$A,0),1)))</f>
        <v/>
      </c>
      <c r="X61" s="38" t="str" cm="1">
        <f t="array" aca="1" ref="X61" ca="1">IFERROR(_xlfn.SINGLE(INDEX(Data!$A$1:$A$818,_xlfn.AGGREGATE(15,6,((OFFSET(Data!$A$1,0,MATCH(X$6,Data!$1:$1,0)-1,1000,1)=IF(X$7="","Yes",X$7))*(Data!$D$1:'Data'!$D$818&lt;=IF($H$2="Marked",1,"")))/((OFFSET(Data!$A$1,0,MATCH(X$6,Data!$1:$1,0)-1,1000,1)=IF(X$7="","Yes",X$7))*(Data!$D$1:'Data'!$D$818&lt;=IF($H$2="Marked",1,"")))*ROW(Data!$C$1:$C$818),ROW(X61)-ROW(X$7)),1)),"")</f>
        <v>Wire2Fish</v>
      </c>
      <c r="Y61" s="38" t="str">
        <f ca="1">IF(Z61="","",IF(INDEX(Data!$CA:$CA,MATCH(Z61,Data!$A:$A,0),1)=0,"",INDEX(Data!$CA:$CA,MATCH(Z61,Data!$A:$A,0),1)))</f>
        <v/>
      </c>
      <c r="Z61" s="38" t="str" cm="1">
        <f t="array" aca="1" ref="Z61" ca="1">IFERROR(_xlfn.SINGLE(INDEX(Data!$A$1:$A$818,_xlfn.AGGREGATE(15,6,((OFFSET(Data!$A$1,0,MATCH(Z$6,Data!$1:$1,0)-1,1000,1)=IF(Z$7="","Yes",Z$7))*(Data!$D$1:'Data'!$D$818&lt;=IF($H$2="Marked",1,"")))/((OFFSET(Data!$A$1,0,MATCH(Z$6,Data!$1:$1,0)-1,1000,1)=IF(Z$7="","Yes",Z$7))*(Data!$D$1:'Data'!$D$818&lt;=IF($H$2="Marked",1,"")))*ROW(Data!$C$1:$C$818),ROW(Z61)-ROW(Z$7)),1)),"")</f>
        <v/>
      </c>
      <c r="AA61" s="38" t="str">
        <f ca="1">IF(AB61="","",IF(INDEX(Data!$CA:$CA,MATCH(AB61,Data!$A:$A,0),1)=0,"",INDEX(Data!$CA:$CA,MATCH(AB61,Data!$A:$A,0),1)))</f>
        <v/>
      </c>
      <c r="AB61" s="38" t="str" cm="1">
        <f t="array" aca="1" ref="AB61" ca="1">IFERROR(_xlfn.SINGLE(INDEX(Data!$A$1:$A$818,_xlfn.AGGREGATE(15,6,((OFFSET(Data!$A$1,0,MATCH(AB$6,Data!$1:$1,0)-1,1000,1)=IF(AB$7="","Yes",AB$7))*(Data!$D$1:'Data'!$D$818&lt;=IF($H$2="Marked",1,"")))/((OFFSET(Data!$A$1,0,MATCH(AB$6,Data!$1:$1,0)-1,1000,1)=IF(AB$7="","Yes",AB$7))*(Data!$D$1:'Data'!$D$818&lt;=IF($H$2="Marked",1,"")))*ROW(Data!$C$1:$C$818),ROW(AB61)-ROW(AB$7)),1)),"")</f>
        <v>ESPN 2</v>
      </c>
      <c r="AC61" s="38">
        <f ca="1">IF(AD61="","",IF(INDEX(Data!$CA:$CA,MATCH(AD61,Data!$A:$A,0),1)=0,"",INDEX(Data!$CA:$CA,MATCH(AD61,Data!$A:$A,0),1)))</f>
        <v>1</v>
      </c>
      <c r="AD61" s="38" t="str" cm="1">
        <f t="array" aca="1" ref="AD61" ca="1">IFERROR(_xlfn.SINGLE(INDEX(Data!$A$1:$A$818,_xlfn.AGGREGATE(15,6,((OFFSET(Data!$A$1,0,MATCH(AD$6,Data!$1:$1,0)-1,1000,1)=IF(AD$7="","Yes",AD$7))*(Data!$D$1:'Data'!$D$818&lt;=IF($H$2="Marked",1,"")))/((OFFSET(Data!$A$1,0,MATCH(AD$6,Data!$1:$1,0)-1,1000,1)=IF(AD$7="","Yes",AD$7))*(Data!$D$1:'Data'!$D$818&lt;=IF($H$2="Marked",1,"")))*ROW(Data!$C$1:$C$818),ROW(AD61)-ROW(AD$7)),1)),"")</f>
        <v>FOX</v>
      </c>
      <c r="AE61" s="38" t="str">
        <f ca="1">IF(AF61="","",IF(INDEX(Data!$CA:$CA,MATCH(AF61,Data!$A:$A,0),1)=0,"",INDEX(Data!$CA:$CA,MATCH(AF61,Data!$A:$A,0),1)))</f>
        <v/>
      </c>
      <c r="AF61" s="38" t="str" cm="1">
        <f t="array" aca="1" ref="AF61" ca="1">IFERROR(_xlfn.SINGLE(INDEX(Data!$A$1:$A$818,_xlfn.AGGREGATE(15,6,((OFFSET(Data!$A$1,0,MATCH(AF$6,Data!$1:$1,0)-1,1000,1)=IF(AF$7="","Yes",AF$7))*(Data!$D$1:'Data'!$D$818&lt;=IF($H$2="Marked",1,"")))/((OFFSET(Data!$A$1,0,MATCH(AF$6,Data!$1:$1,0)-1,1000,1)=IF(AF$7="","Yes",AF$7))*(Data!$D$1:'Data'!$D$818&lt;=IF($H$2="Marked",1,"")))*ROW(Data!$C$1:$C$818),ROW(AF61)-ROW(AF$7)),1)),"")</f>
        <v>Great American Country</v>
      </c>
      <c r="AG61" s="38" t="str">
        <f ca="1">IF(AH61="","",IF(INDEX(Data!$CA:$CA,MATCH(AH61,Data!$A:$A,0),1)=0,"",INDEX(Data!$CA:$CA,MATCH(AH61,Data!$A:$A,0),1)))</f>
        <v/>
      </c>
      <c r="AH61" s="38" t="str" cm="1">
        <f t="array" aca="1" ref="AH61" ca="1">IFERROR(_xlfn.SINGLE(INDEX(Data!$A$1:$A$818,_xlfn.AGGREGATE(15,6,((OFFSET(Data!$A$1,0,MATCH(AH$6,Data!$1:$1,0)-1,1000,1)=IF(AH$7="","Yes",AH$7))*(Data!$D$1:'Data'!$D$818&lt;=IF($H$2="Marked",1,"")))/((OFFSET(Data!$A$1,0,MATCH(AH$6,Data!$1:$1,0)-1,1000,1)=IF(AH$7="","Yes",AH$7))*(Data!$D$1:'Data'!$D$818&lt;=IF($H$2="Marked",1,"")))*ROW(Data!$C$1:$C$818),ROW(AH61)-ROW(AH$7)),1)),"")</f>
        <v/>
      </c>
      <c r="AI61" s="38" t="str">
        <f ca="1">IF(AJ61="","",IF(INDEX(Data!$CA:$CA,MATCH(AJ61,Data!$A:$A,0),1)=0,"",INDEX(Data!$CA:$CA,MATCH(AJ61,Data!$A:$A,0),1)))</f>
        <v/>
      </c>
      <c r="AJ61" s="38" t="str" cm="1">
        <f t="array" aca="1" ref="AJ61" ca="1">IFERROR(_xlfn.SINGLE(INDEX(Data!$A$1:$A$818,_xlfn.AGGREGATE(15,6,((OFFSET(Data!$A$1,0,MATCH(AJ$6,Data!$1:$1,0)-1,1000,1)=IF(AJ$7="","Yes",AJ$7))*(Data!$D$1:'Data'!$D$818&lt;=IF($H$2="Marked",1,"")))/((OFFSET(Data!$A$1,0,MATCH(AJ$6,Data!$1:$1,0)-1,1000,1)=IF(AJ$7="","Yes",AJ$7))*(Data!$D$1:'Data'!$D$818&lt;=IF($H$2="Marked",1,"")))*ROW(Data!$C$1:$C$818),ROW(AJ61)-ROW(AJ$7)),1)),"")</f>
        <v>History En Español</v>
      </c>
      <c r="AK61" s="38" t="str">
        <f ca="1">IF(AL61="","",IF(INDEX(Data!$CA:$CA,MATCH(AL61,Data!$A:$A,0),1)=0,"",INDEX(Data!$CA:$CA,MATCH(AL61,Data!$A:$A,0),1)))</f>
        <v/>
      </c>
      <c r="AL61" s="38" t="str" cm="1">
        <f t="array" aca="1" ref="AL61" ca="1">IFERROR(_xlfn.SINGLE(INDEX(Data!$A$1:$A$818,_xlfn.AGGREGATE(15,6,((OFFSET(Data!$A$1,0,MATCH(AL$6,Data!$1:$1,0)-1,1000,1)=IF(AL$7="","Yes",AL$7))*(Data!$D$1:'Data'!$D$818&lt;=IF($H$2="Marked",1,"")))/((OFFSET(Data!$A$1,0,MATCH(AL$6,Data!$1:$1,0)-1,1000,1)=IF(AL$7="","Yes",AL$7))*(Data!$D$1:'Data'!$D$818&lt;=IF($H$2="Marked",1,"")))*ROW(Data!$C$1:$C$818),ROW(AL61)-ROW(AL$7)),1)),"")</f>
        <v/>
      </c>
      <c r="AM61" s="38" t="str">
        <f ca="1">IF(AN61="","",IF(INDEX(Data!$CA:$CA,MATCH(AN61,Data!$A:$A,0),1)=0,"",INDEX(Data!$CA:$CA,MATCH(AN61,Data!$A:$A,0),1)))</f>
        <v/>
      </c>
      <c r="AN61" s="38" t="str" cm="1">
        <f t="array" aca="1" ref="AN61" ca="1">IFERROR(_xlfn.SINGLE(INDEX(Data!$A$1:$A$818,_xlfn.AGGREGATE(15,6,((OFFSET(Data!$A$1,0,MATCH(AN$6,Data!$1:$1,0)-1,1000,1)=IF(AN$7="","Yes",AN$7))*(Data!$D$1:'Data'!$D$818&lt;=IF($H$2="Marked",1,"")))/((OFFSET(Data!$A$1,0,MATCH(AN$6,Data!$1:$1,0)-1,1000,1)=IF(AN$7="","Yes",AN$7))*(Data!$D$1:'Data'!$D$818&lt;=IF($H$2="Marked",1,"")))*ROW(Data!$C$1:$C$818),ROW(AN61)-ROW(AN$7)),1)),"")</f>
        <v/>
      </c>
      <c r="AO61" s="38" t="str">
        <f ca="1">IF(AP61="","",IF(INDEX(Data!$CA:$CA,MATCH(AP61,Data!$A:$A,0),1)=0,"",INDEX(Data!$CA:$CA,MATCH(AP61,Data!$A:$A,0),1)))</f>
        <v/>
      </c>
      <c r="AP61" s="38" t="str" cm="1">
        <f t="array" aca="1" ref="AP61" ca="1">IFERROR(_xlfn.SINGLE(INDEX(Data!$A$1:$A$818,_xlfn.AGGREGATE(15,6,((OFFSET(Data!$A$1,0,MATCH(AP$6,Data!$1:$1,0)-1,1000,1)=IF(AP$7="","Yes",AP$7))*(Data!$D$1:'Data'!$D$818&lt;=IF($H$2="Marked",1,"")))/((OFFSET(Data!$A$1,0,MATCH(AP$6,Data!$1:$1,0)-1,1000,1)=IF(AP$7="","Yes",AP$7))*(Data!$D$1:'Data'!$D$818&lt;=IF($H$2="Marked",1,"")))*ROW(Data!$C$1:$C$818),ROW(AP61)-ROW(AP$7)),1)),"")</f>
        <v/>
      </c>
      <c r="AQ61" s="38" t="str">
        <f ca="1">IF(AR61="","",IF(INDEX(Data!$CA:$CA,MATCH(AR61,Data!$A:$A,0),1)=0,"",INDEX(Data!$CA:$CA,MATCH(AR61,Data!$A:$A,0),1)))</f>
        <v/>
      </c>
      <c r="AR61" s="38" t="str" cm="1">
        <f t="array" aca="1" ref="AR61" ca="1">IFERROR(_xlfn.SINGLE(INDEX(Data!$A$1:$A$818,_xlfn.AGGREGATE(15,6,((OFFSET(Data!$A$1,0,MATCH(AR$6,Data!$1:$1,0)-1,1000,1)=IF(AR$7="","Yes",AR$7))*(Data!$D$1:'Data'!$D$818&lt;=IF($H$2="Marked",1,"")))/((OFFSET(Data!$A$1,0,MATCH(AR$6,Data!$1:$1,0)-1,1000,1)=IF(AR$7="","Yes",AR$7))*(Data!$D$1:'Data'!$D$818&lt;=IF($H$2="Marked",1,"")))*ROW(Data!$C$1:$C$818),ROW(AR61)-ROW(AR$7)),1)),"")</f>
        <v/>
      </c>
      <c r="AS61" s="38" t="str">
        <f ca="1">IF(AT61="","",IF(INDEX(Data!$CA:$CA,MATCH(AT61,Data!$A:$A,0),1)=0,"",INDEX(Data!$CA:$CA,MATCH(AT61,Data!$A:$A,0),1)))</f>
        <v/>
      </c>
      <c r="AT61" s="38" t="str" cm="1">
        <f t="array" aca="1" ref="AT61" ca="1">IFERROR(_xlfn.SINGLE(INDEX(Data!$A$1:$A$818,_xlfn.AGGREGATE(15,6,((OFFSET(Data!$A$1,0,MATCH(AT$6,Data!$1:$1,0)-1,1000,1)=IF(AT$7="","Yes",AT$7))*(Data!$D$1:'Data'!$D$818&lt;=IF($H$2="Marked",1,"")))/((OFFSET(Data!$A$1,0,MATCH(AT$6,Data!$1:$1,0)-1,1000,1)=IF(AT$7="","Yes",AT$7))*(Data!$D$1:'Data'!$D$818&lt;=IF($H$2="Marked",1,"")))*ROW(Data!$C$1:$C$818),ROW(AT61)-ROW(AT$7)),1)),"")</f>
        <v>Sundance TV</v>
      </c>
    </row>
    <row r="62" spans="1:46" x14ac:dyDescent="0.35">
      <c r="A62" s="38" t="str">
        <f ca="1">IF(B62="","",IF(INDEX(Data!$CA:$CA,MATCH(B62,Data!$A:$A,0),1)=0,"",INDEX(Data!$CA:$CA,MATCH(B62,Data!$A:$A,0),1)))</f>
        <v/>
      </c>
      <c r="B62" s="38" t="str" cm="1">
        <f t="array" aca="1" ref="B62" ca="1">IFERROR(_xlfn.SINGLE(INDEX(Data!$A$1:$A$818,_xlfn.AGGREGATE(15,6,((OFFSET(Data!$A$1,0,MATCH(B$6,Data!$1:$1,0)-1,1000,1)=IF(B$7="","Yes",B$7))*(Data!$D$1:'Data'!$D$818&lt;=IF($H$2="Marked",1,"")))/((OFFSET(Data!$A$1,0,MATCH(B$6,Data!$1:$1,0)-1,1000,1)=IF(B$7="","Yes",B$7))*(Data!$D$1:'Data'!$D$818&lt;=IF($H$2="Marked",1,"")))*ROW(Data!$C$1:$C$818),ROW(B62)-ROW(B$7)),1)),"")</f>
        <v>MTV2</v>
      </c>
      <c r="C62" s="38" t="str">
        <f ca="1">IF(D62="","",IF(INDEX(Data!$CA:$CA,MATCH(D62,Data!$A:$A,0),1)=0,"",INDEX(Data!$CA:$CA,MATCH(D62,Data!$A:$A,0),1)))</f>
        <v/>
      </c>
      <c r="D62" s="38" t="str" cm="1">
        <f t="array" aca="1" ref="D62" ca="1">IFERROR(_xlfn.SINGLE(INDEX(Data!$A$1:$A$818,_xlfn.AGGREGATE(15,6,((OFFSET(Data!$A$1,0,MATCH(D$6,Data!$1:$1,0)-1,1000,1)=IF(D$7="","Yes",D$7))*(Data!$D$1:'Data'!$D$818&lt;=IF($H$2="Marked",1,"")))/((OFFSET(Data!$A$1,0,MATCH(D$6,Data!$1:$1,0)-1,1000,1)=IF(D$7="","Yes",D$7))*(Data!$D$1:'Data'!$D$818&lt;=IF($H$2="Marked",1,"")))*ROW(Data!$C$1:$C$818),ROW(D62)-ROW(D$7)),1)),"")</f>
        <v/>
      </c>
      <c r="E62" s="38" t="str">
        <f ca="1">IF(F62="","",IF(INDEX(Data!$CA:$CA,MATCH(F62,Data!$A:$A,0),1)=0,"",INDEX(Data!$CA:$CA,MATCH(F62,Data!$A:$A,0),1)))</f>
        <v/>
      </c>
      <c r="F62" s="38" t="str" cm="1">
        <f t="array" aca="1" ref="F62" ca="1">IFERROR(_xlfn.SINGLE(INDEX(Data!$A$1:$A$818,_xlfn.AGGREGATE(15,6,((OFFSET(Data!$A$1,0,MATCH(F$6,Data!$1:$1,0)-1,1000,1)=IF(F$7="","Yes",F$7))*(Data!$D$1:'Data'!$D$818&lt;=IF($H$2="Marked",1,"")))/((OFFSET(Data!$A$1,0,MATCH(F$6,Data!$1:$1,0)-1,1000,1)=IF(F$7="","Yes",F$7))*(Data!$D$1:'Data'!$D$818&lt;=IF($H$2="Marked",1,"")))*ROW(Data!$C$1:$C$818),ROW(F62)-ROW(F$7)),1)),"")</f>
        <v/>
      </c>
      <c r="G62" s="38" t="str">
        <f ca="1">IF(H62="","",IF(INDEX(Data!$CA:$CA,MATCH(H62,Data!$A:$A,0),1)=0,"",INDEX(Data!$CA:$CA,MATCH(H62,Data!$A:$A,0),1)))</f>
        <v/>
      </c>
      <c r="H62" s="38" t="str" cm="1">
        <f t="array" aca="1" ref="H62" ca="1">IFERROR(_xlfn.SINGLE(INDEX(Data!$A$1:$A$818,_xlfn.AGGREGATE(15,6,((OFFSET(Data!$A$1,0,MATCH(H$6,Data!$1:$1,0)-1,1000,1)=IF(H$7="","Yes",H$7))*(Data!$D$1:'Data'!$D$818&lt;=IF($H$2="Marked",1,"")))/((OFFSET(Data!$A$1,0,MATCH(H$6,Data!$1:$1,0)-1,1000,1)=IF(H$7="","Yes",H$7))*(Data!$D$1:'Data'!$D$818&lt;=IF($H$2="Marked",1,"")))*ROW(Data!$C$1:$C$818),ROW(H62)-ROW(H$7)),1)),"")</f>
        <v/>
      </c>
      <c r="I62" s="38" t="str">
        <f ca="1">IF(J62="","",IF(INDEX(Data!$CA:$CA,MATCH(J62,Data!$A:$A,0),1)=0,"",INDEX(Data!$CA:$CA,MATCH(J62,Data!$A:$A,0),1)))</f>
        <v/>
      </c>
      <c r="J62" s="38" t="str" cm="1">
        <f t="array" aca="1" ref="J62" ca="1">IFERROR(_xlfn.SINGLE(INDEX(Data!$A$1:$A$818,_xlfn.AGGREGATE(15,6,((OFFSET(Data!$A$1,0,MATCH(J$6,Data!$1:$1,0)-1,1000,1)=IF(J$7="","Yes",J$7))*(Data!$D$1:'Data'!$D$818&lt;=IF($H$2="Marked",1,"")))/((OFFSET(Data!$A$1,0,MATCH(J$6,Data!$1:$1,0)-1,1000,1)=IF(J$7="","Yes",J$7))*(Data!$D$1:'Data'!$D$818&lt;=IF($H$2="Marked",1,"")))*ROW(Data!$C$1:$C$818),ROW(J62)-ROW(J$7)),1)),"")</f>
        <v>MSNBC</v>
      </c>
      <c r="K62" s="38" t="str">
        <f ca="1">IF(L62="","",IF(INDEX(Data!$CA:$CA,MATCH(L62,Data!$A:$A,0),1)=0,"",INDEX(Data!$CA:$CA,MATCH(L62,Data!$A:$A,0),1)))</f>
        <v/>
      </c>
      <c r="L62" s="38" t="str" cm="1">
        <f t="array" aca="1" ref="L62" ca="1">IFERROR(_xlfn.SINGLE(INDEX(Data!$A$1:$A$818,_xlfn.AGGREGATE(15,6,((OFFSET(Data!$A$1,0,MATCH(L$6,Data!$1:$1,0)-1,1000,1)=IF(L$7="","Yes",L$7))*(Data!$D$1:'Data'!$D$818&lt;=IF($H$2="Marked",1,"")))/((OFFSET(Data!$A$1,0,MATCH(L$6,Data!$1:$1,0)-1,1000,1)=IF(L$7="","Yes",L$7))*(Data!$D$1:'Data'!$D$818&lt;=IF($H$2="Marked",1,"")))*ROW(Data!$C$1:$C$818),ROW(L62)-ROW(L$7)),1)),"")</f>
        <v>C-SPAN</v>
      </c>
      <c r="M62" s="38" t="str">
        <f ca="1">IF(N62="","",IF(INDEX(Data!$CA:$CA,MATCH(N62,Data!$A:$A,0),1)=0,"",INDEX(Data!$CA:$CA,MATCH(N62,Data!$A:$A,0),1)))</f>
        <v/>
      </c>
      <c r="N62" s="38" t="str" cm="1">
        <f t="array" aca="1" ref="N62" ca="1">IFERROR(_xlfn.SINGLE(INDEX(Data!$A$1:$A$818,_xlfn.AGGREGATE(15,6,((OFFSET(Data!$A$1,0,MATCH(N$6,Data!$1:$1,0)-1,1000,1)=IF(N$7="","Yes",N$7))*(Data!$D$1:'Data'!$D$818&lt;=IF($H$2="Marked",1,"")))/((OFFSET(Data!$A$1,0,MATCH(N$6,Data!$1:$1,0)-1,1000,1)=IF(N$7="","Yes",N$7))*(Data!$D$1:'Data'!$D$818&lt;=IF($H$2="Marked",1,"")))*ROW(Data!$C$1:$C$818),ROW(N62)-ROW(N$7)),1)),"")</f>
        <v>CNN International</v>
      </c>
      <c r="O62" s="38">
        <f ca="1">IF(P62="","",IF(INDEX(Data!$CA:$CA,MATCH(P62,Data!$A:$A,0),1)=0,"",INDEX(Data!$CA:$CA,MATCH(P62,Data!$A:$A,0),1)))</f>
        <v>3</v>
      </c>
      <c r="P62" s="38" t="str" cm="1">
        <f t="array" aca="1" ref="P62" ca="1">IFERROR(_xlfn.SINGLE(INDEX(Data!$A$1:$A$818,_xlfn.AGGREGATE(15,6,((OFFSET(Data!$A$1,0,MATCH(P$6,Data!$1:$1,0)-1,1000,1)=IF(P$7="","Yes",P$7))*(Data!$D$1:'Data'!$D$818&lt;=IF($H$2="Marked",1,"")))/((OFFSET(Data!$A$1,0,MATCH(P$6,Data!$1:$1,0)-1,1000,1)=IF(P$7="","Yes",P$7))*(Data!$D$1:'Data'!$D$818&lt;=IF($H$2="Marked",1,"")))*ROW(Data!$C$1:$C$818),ROW(P62)-ROW(P$7)),1)),"")</f>
        <v>CNBC</v>
      </c>
      <c r="Q62" s="38" t="str">
        <f ca="1">IF(R62="","",IF(INDEX(Data!$CA:$CA,MATCH(R62,Data!$A:$A,0),1)=0,"",INDEX(Data!$CA:$CA,MATCH(R62,Data!$A:$A,0),1)))</f>
        <v/>
      </c>
      <c r="R62" s="38" t="str" cm="1">
        <f t="array" aca="1" ref="R62" ca="1">IFERROR(_xlfn.SINGLE(INDEX(Data!$A$1:$A$818,_xlfn.AGGREGATE(15,6,((OFFSET(Data!$A$1,0,MATCH(R$6,Data!$1:$1,0)-1,1000,1)=IF(R$7="","Yes",R$7))*(Data!$D$1:'Data'!$D$818&lt;=IF($H$2="Marked",1,"")))/((OFFSET(Data!$A$1,0,MATCH(R$6,Data!$1:$1,0)-1,1000,1)=IF(R$7="","Yes",R$7))*(Data!$D$1:'Data'!$D$818&lt;=IF($H$2="Marked",1,"")))*ROW(Data!$C$1:$C$818),ROW(R62)-ROW(R$7)),1)),"")</f>
        <v>Hallmark</v>
      </c>
      <c r="S62" s="38" t="str">
        <f ca="1">IF(T62="","",IF(INDEX(Data!$CA:$CA,MATCH(T62,Data!$A:$A,0),1)=0,"",INDEX(Data!$CA:$CA,MATCH(T62,Data!$A:$A,0),1)))</f>
        <v/>
      </c>
      <c r="T62" s="38" t="str" cm="1">
        <f t="array" aca="1" ref="T62" ca="1">IFERROR(_xlfn.SINGLE(INDEX(Data!$A$1:$A$818,_xlfn.AGGREGATE(15,6,((OFFSET(Data!$A$1,0,MATCH(T$6,Data!$1:$1,0)-1,1000,1)=IF(T$7="","Yes",T$7))*(Data!$D$1:'Data'!$D$818&lt;=IF($H$2="Marked",1,"")))/((OFFSET(Data!$A$1,0,MATCH(T$6,Data!$1:$1,0)-1,1000,1)=IF(T$7="","Yes",T$7))*(Data!$D$1:'Data'!$D$818&lt;=IF($H$2="Marked",1,"")))*ROW(Data!$C$1:$C$818),ROW(T62)-ROW(T$7)),1)),"")</f>
        <v>Lifetime</v>
      </c>
      <c r="U62" s="38" t="str">
        <f ca="1">IF(V62="","",IF(INDEX(Data!$CA:$CA,MATCH(V62,Data!$A:$A,0),1)=0,"",INDEX(Data!$CA:$CA,MATCH(V62,Data!$A:$A,0),1)))</f>
        <v/>
      </c>
      <c r="V62" s="38" t="str" cm="1">
        <f t="array" aca="1" ref="V62" ca="1">IFERROR(_xlfn.SINGLE(INDEX(Data!$A$1:$A$818,_xlfn.AGGREGATE(15,6,((OFFSET(Data!$A$1,0,MATCH(V$6,Data!$1:$1,0)-1,1000,1)=IF(V$7="","Yes",V$7))*(Data!$D$1:'Data'!$D$818&lt;=IF($H$2="Marked",1,"")))/((OFFSET(Data!$A$1,0,MATCH(V$6,Data!$1:$1,0)-1,1000,1)=IF(V$7="","Yes",V$7))*(Data!$D$1:'Data'!$D$818&lt;=IF($H$2="Marked",1,"")))*ROW(Data!$C$1:$C$818),ROW(V62)-ROW(V$7)),1)),"")</f>
        <v>Fox Sports 2</v>
      </c>
      <c r="W62" s="38" t="str">
        <f ca="1">IF(X62="","",IF(INDEX(Data!$CA:$CA,MATCH(X62,Data!$A:$A,0),1)=0,"",INDEX(Data!$CA:$CA,MATCH(X62,Data!$A:$A,0),1)))</f>
        <v/>
      </c>
      <c r="X62" s="38" t="str" cm="1">
        <f t="array" aca="1" ref="X62" ca="1">IFERROR(_xlfn.SINGLE(INDEX(Data!$A$1:$A$818,_xlfn.AGGREGATE(15,6,((OFFSET(Data!$A$1,0,MATCH(X$6,Data!$1:$1,0)-1,1000,1)=IF(X$7="","Yes",X$7))*(Data!$D$1:'Data'!$D$818&lt;=IF($H$2="Marked",1,"")))/((OFFSET(Data!$A$1,0,MATCH(X$6,Data!$1:$1,0)-1,1000,1)=IF(X$7="","Yes",X$7))*(Data!$D$1:'Data'!$D$818&lt;=IF($H$2="Marked",1,"")))*ROW(Data!$C$1:$C$818),ROW(X62)-ROW(X$7)),1)),"")</f>
        <v/>
      </c>
      <c r="Y62" s="38" t="str">
        <f ca="1">IF(Z62="","",IF(INDEX(Data!$CA:$CA,MATCH(Z62,Data!$A:$A,0),1)=0,"",INDEX(Data!$CA:$CA,MATCH(Z62,Data!$A:$A,0),1)))</f>
        <v/>
      </c>
      <c r="Z62" s="38" t="str" cm="1">
        <f t="array" aca="1" ref="Z62" ca="1">IFERROR(_xlfn.SINGLE(INDEX(Data!$A$1:$A$818,_xlfn.AGGREGATE(15,6,((OFFSET(Data!$A$1,0,MATCH(Z$6,Data!$1:$1,0)-1,1000,1)=IF(Z$7="","Yes",Z$7))*(Data!$D$1:'Data'!$D$818&lt;=IF($H$2="Marked",1,"")))/((OFFSET(Data!$A$1,0,MATCH(Z$6,Data!$1:$1,0)-1,1000,1)=IF(Z$7="","Yes",Z$7))*(Data!$D$1:'Data'!$D$818&lt;=IF($H$2="Marked",1,"")))*ROW(Data!$C$1:$C$818),ROW(Z62)-ROW(Z$7)),1)),"")</f>
        <v/>
      </c>
      <c r="AA62" s="38" t="str">
        <f ca="1">IF(AB62="","",IF(INDEX(Data!$CA:$CA,MATCH(AB62,Data!$A:$A,0),1)=0,"",INDEX(Data!$CA:$CA,MATCH(AB62,Data!$A:$A,0),1)))</f>
        <v/>
      </c>
      <c r="AB62" s="38" t="str" cm="1">
        <f t="array" aca="1" ref="AB62" ca="1">IFERROR(_xlfn.SINGLE(INDEX(Data!$A$1:$A$818,_xlfn.AGGREGATE(15,6,((OFFSET(Data!$A$1,0,MATCH(AB$6,Data!$1:$1,0)-1,1000,1)=IF(AB$7="","Yes",AB$7))*(Data!$D$1:'Data'!$D$818&lt;=IF($H$2="Marked",1,"")))/((OFFSET(Data!$A$1,0,MATCH(AB$6,Data!$1:$1,0)-1,1000,1)=IF(AB$7="","Yes",AB$7))*(Data!$D$1:'Data'!$D$818&lt;=IF($H$2="Marked",1,"")))*ROW(Data!$C$1:$C$818),ROW(AB62)-ROW(AB$7)),1)),"")</f>
        <v>ESPN Deportes</v>
      </c>
      <c r="AC62" s="38" t="str">
        <f ca="1">IF(AD62="","",IF(INDEX(Data!$CA:$CA,MATCH(AD62,Data!$A:$A,0),1)=0,"",INDEX(Data!$CA:$CA,MATCH(AD62,Data!$A:$A,0),1)))</f>
        <v/>
      </c>
      <c r="AD62" s="38" t="str" cm="1">
        <f t="array" aca="1" ref="AD62" ca="1">IFERROR(_xlfn.SINGLE(INDEX(Data!$A$1:$A$818,_xlfn.AGGREGATE(15,6,((OFFSET(Data!$A$1,0,MATCH(AD$6,Data!$1:$1,0)-1,1000,1)=IF(AD$7="","Yes",AD$7))*(Data!$D$1:'Data'!$D$818&lt;=IF($H$2="Marked",1,"")))/((OFFSET(Data!$A$1,0,MATCH(AD$6,Data!$1:$1,0)-1,1000,1)=IF(AD$7="","Yes",AD$7))*(Data!$D$1:'Data'!$D$818&lt;=IF($H$2="Marked",1,"")))*ROW(Data!$C$1:$C$818),ROW(AD62)-ROW(AD$7)),1)),"")</f>
        <v>Fox Business</v>
      </c>
      <c r="AE62" s="38" t="str">
        <f ca="1">IF(AF62="","",IF(INDEX(Data!$CA:$CA,MATCH(AF62,Data!$A:$A,0),1)=0,"",INDEX(Data!$CA:$CA,MATCH(AF62,Data!$A:$A,0),1)))</f>
        <v/>
      </c>
      <c r="AF62" s="38" t="str" cm="1">
        <f t="array" aca="1" ref="AF62" ca="1">IFERROR(_xlfn.SINGLE(INDEX(Data!$A$1:$A$818,_xlfn.AGGREGATE(15,6,((OFFSET(Data!$A$1,0,MATCH(AF$6,Data!$1:$1,0)-1,1000,1)=IF(AF$7="","Yes",AF$7))*(Data!$D$1:'Data'!$D$818&lt;=IF($H$2="Marked",1,"")))/((OFFSET(Data!$A$1,0,MATCH(AF$6,Data!$1:$1,0)-1,1000,1)=IF(AF$7="","Yes",AF$7))*(Data!$D$1:'Data'!$D$818&lt;=IF($H$2="Marked",1,"")))*ROW(Data!$C$1:$C$818),ROW(AF62)-ROW(AF$7)),1)),"")</f>
        <v>Hallmark</v>
      </c>
      <c r="AG62" s="38" t="str">
        <f ca="1">IF(AH62="","",IF(INDEX(Data!$CA:$CA,MATCH(AH62,Data!$A:$A,0),1)=0,"",INDEX(Data!$CA:$CA,MATCH(AH62,Data!$A:$A,0),1)))</f>
        <v/>
      </c>
      <c r="AH62" s="38" t="str" cm="1">
        <f t="array" aca="1" ref="AH62" ca="1">IFERROR(_xlfn.SINGLE(INDEX(Data!$A$1:$A$818,_xlfn.AGGREGATE(15,6,((OFFSET(Data!$A$1,0,MATCH(AH$6,Data!$1:$1,0)-1,1000,1)=IF(AH$7="","Yes",AH$7))*(Data!$D$1:'Data'!$D$818&lt;=IF($H$2="Marked",1,"")))/((OFFSET(Data!$A$1,0,MATCH(AH$6,Data!$1:$1,0)-1,1000,1)=IF(AH$7="","Yes",AH$7))*(Data!$D$1:'Data'!$D$818&lt;=IF($H$2="Marked",1,"")))*ROW(Data!$C$1:$C$818),ROW(AH62)-ROW(AH$7)),1)),"")</f>
        <v/>
      </c>
      <c r="AI62" s="38" t="str">
        <f ca="1">IF(AJ62="","",IF(INDEX(Data!$CA:$CA,MATCH(AJ62,Data!$A:$A,0),1)=0,"",INDEX(Data!$CA:$CA,MATCH(AJ62,Data!$A:$A,0),1)))</f>
        <v/>
      </c>
      <c r="AJ62" s="38" t="str" cm="1">
        <f t="array" aca="1" ref="AJ62" ca="1">IFERROR(_xlfn.SINGLE(INDEX(Data!$A$1:$A$818,_xlfn.AGGREGATE(15,6,((OFFSET(Data!$A$1,0,MATCH(AJ$6,Data!$1:$1,0)-1,1000,1)=IF(AJ$7="","Yes",AJ$7))*(Data!$D$1:'Data'!$D$818&lt;=IF($H$2="Marked",1,"")))/((OFFSET(Data!$A$1,0,MATCH(AJ$6,Data!$1:$1,0)-1,1000,1)=IF(AJ$7="","Yes",AJ$7))*(Data!$D$1:'Data'!$D$818&lt;=IF($H$2="Marked",1,"")))*ROW(Data!$C$1:$C$818),ROW(AJ62)-ROW(AJ$7)),1)),"")</f>
        <v>HITN TV</v>
      </c>
      <c r="AK62" s="38" t="str">
        <f ca="1">IF(AL62="","",IF(INDEX(Data!$CA:$CA,MATCH(AL62,Data!$A:$A,0),1)=0,"",INDEX(Data!$CA:$CA,MATCH(AL62,Data!$A:$A,0),1)))</f>
        <v/>
      </c>
      <c r="AL62" s="38" t="str" cm="1">
        <f t="array" aca="1" ref="AL62" ca="1">IFERROR(_xlfn.SINGLE(INDEX(Data!$A$1:$A$818,_xlfn.AGGREGATE(15,6,((OFFSET(Data!$A$1,0,MATCH(AL$6,Data!$1:$1,0)-1,1000,1)=IF(AL$7="","Yes",AL$7))*(Data!$D$1:'Data'!$D$818&lt;=IF($H$2="Marked",1,"")))/((OFFSET(Data!$A$1,0,MATCH(AL$6,Data!$1:$1,0)-1,1000,1)=IF(AL$7="","Yes",AL$7))*(Data!$D$1:'Data'!$D$818&lt;=IF($H$2="Marked",1,"")))*ROW(Data!$C$1:$C$818),ROW(AL62)-ROW(AL$7)),1)),"")</f>
        <v/>
      </c>
      <c r="AM62" s="38" t="str">
        <f ca="1">IF(AN62="","",IF(INDEX(Data!$CA:$CA,MATCH(AN62,Data!$A:$A,0),1)=0,"",INDEX(Data!$CA:$CA,MATCH(AN62,Data!$A:$A,0),1)))</f>
        <v/>
      </c>
      <c r="AN62" s="38" t="str" cm="1">
        <f t="array" aca="1" ref="AN62" ca="1">IFERROR(_xlfn.SINGLE(INDEX(Data!$A$1:$A$818,_xlfn.AGGREGATE(15,6,((OFFSET(Data!$A$1,0,MATCH(AN$6,Data!$1:$1,0)-1,1000,1)=IF(AN$7="","Yes",AN$7))*(Data!$D$1:'Data'!$D$818&lt;=IF($H$2="Marked",1,"")))/((OFFSET(Data!$A$1,0,MATCH(AN$6,Data!$1:$1,0)-1,1000,1)=IF(AN$7="","Yes",AN$7))*(Data!$D$1:'Data'!$D$818&lt;=IF($H$2="Marked",1,"")))*ROW(Data!$C$1:$C$818),ROW(AN62)-ROW(AN$7)),1)),"")</f>
        <v/>
      </c>
      <c r="AO62" s="38" t="str">
        <f ca="1">IF(AP62="","",IF(INDEX(Data!$CA:$CA,MATCH(AP62,Data!$A:$A,0),1)=0,"",INDEX(Data!$CA:$CA,MATCH(AP62,Data!$A:$A,0),1)))</f>
        <v/>
      </c>
      <c r="AP62" s="38" t="str" cm="1">
        <f t="array" aca="1" ref="AP62" ca="1">IFERROR(_xlfn.SINGLE(INDEX(Data!$A$1:$A$818,_xlfn.AGGREGATE(15,6,((OFFSET(Data!$A$1,0,MATCH(AP$6,Data!$1:$1,0)-1,1000,1)=IF(AP$7="","Yes",AP$7))*(Data!$D$1:'Data'!$D$818&lt;=IF($H$2="Marked",1,"")))/((OFFSET(Data!$A$1,0,MATCH(AP$6,Data!$1:$1,0)-1,1000,1)=IF(AP$7="","Yes",AP$7))*(Data!$D$1:'Data'!$D$818&lt;=IF($H$2="Marked",1,"")))*ROW(Data!$C$1:$C$818),ROW(AP62)-ROW(AP$7)),1)),"")</f>
        <v/>
      </c>
      <c r="AQ62" s="38" t="str">
        <f ca="1">IF(AR62="","",IF(INDEX(Data!$CA:$CA,MATCH(AR62,Data!$A:$A,0),1)=0,"",INDEX(Data!$CA:$CA,MATCH(AR62,Data!$A:$A,0),1)))</f>
        <v/>
      </c>
      <c r="AR62" s="38" t="str" cm="1">
        <f t="array" aca="1" ref="AR62" ca="1">IFERROR(_xlfn.SINGLE(INDEX(Data!$A$1:$A$818,_xlfn.AGGREGATE(15,6,((OFFSET(Data!$A$1,0,MATCH(AR$6,Data!$1:$1,0)-1,1000,1)=IF(AR$7="","Yes",AR$7))*(Data!$D$1:'Data'!$D$818&lt;=IF($H$2="Marked",1,"")))/((OFFSET(Data!$A$1,0,MATCH(AR$6,Data!$1:$1,0)-1,1000,1)=IF(AR$7="","Yes",AR$7))*(Data!$D$1:'Data'!$D$818&lt;=IF($H$2="Marked",1,"")))*ROW(Data!$C$1:$C$818),ROW(AR62)-ROW(AR$7)),1)),"")</f>
        <v/>
      </c>
      <c r="AS62" s="38" t="str">
        <f ca="1">IF(AT62="","",IF(INDEX(Data!$CA:$CA,MATCH(AT62,Data!$A:$A,0),1)=0,"",INDEX(Data!$CA:$CA,MATCH(AT62,Data!$A:$A,0),1)))</f>
        <v/>
      </c>
      <c r="AT62" s="38" t="str" cm="1">
        <f t="array" aca="1" ref="AT62" ca="1">IFERROR(_xlfn.SINGLE(INDEX(Data!$A$1:$A$818,_xlfn.AGGREGATE(15,6,((OFFSET(Data!$A$1,0,MATCH(AT$6,Data!$1:$1,0)-1,1000,1)=IF(AT$7="","Yes",AT$7))*(Data!$D$1:'Data'!$D$818&lt;=IF($H$2="Marked",1,"")))/((OFFSET(Data!$A$1,0,MATCH(AT$6,Data!$1:$1,0)-1,1000,1)=IF(AT$7="","Yes",AT$7))*(Data!$D$1:'Data'!$D$818&lt;=IF($H$2="Marked",1,"")))*ROW(Data!$C$1:$C$818),ROW(AT62)-ROW(AT$7)),1)),"")</f>
        <v>Teen Nick</v>
      </c>
    </row>
    <row r="63" spans="1:46" ht="24" x14ac:dyDescent="0.35">
      <c r="A63" s="38" t="str">
        <f ca="1">IF(B63="","",IF(INDEX(Data!$CA:$CA,MATCH(B63,Data!$A:$A,0),1)=0,"",INDEX(Data!$CA:$CA,MATCH(B63,Data!$A:$A,0),1)))</f>
        <v/>
      </c>
      <c r="B63" s="38" t="str" cm="1">
        <f t="array" aca="1" ref="B63" ca="1">IFERROR(_xlfn.SINGLE(INDEX(Data!$A$1:$A$818,_xlfn.AGGREGATE(15,6,((OFFSET(Data!$A$1,0,MATCH(B$6,Data!$1:$1,0)-1,1000,1)=IF(B$7="","Yes",B$7))*(Data!$D$1:'Data'!$D$818&lt;=IF($H$2="Marked",1,"")))/((OFFSET(Data!$A$1,0,MATCH(B$6,Data!$1:$1,0)-1,1000,1)=IF(B$7="","Yes",B$7))*(Data!$D$1:'Data'!$D$818&lt;=IF($H$2="Marked",1,"")))*ROW(Data!$C$1:$C$818),ROW(B63)-ROW(B$7)),1)),"")</f>
        <v>Nick Jr.</v>
      </c>
      <c r="C63" s="38" t="str">
        <f ca="1">IF(D63="","",IF(INDEX(Data!$CA:$CA,MATCH(D63,Data!$A:$A,0),1)=0,"",INDEX(Data!$CA:$CA,MATCH(D63,Data!$A:$A,0),1)))</f>
        <v/>
      </c>
      <c r="D63" s="38" t="str" cm="1">
        <f t="array" aca="1" ref="D63" ca="1">IFERROR(_xlfn.SINGLE(INDEX(Data!$A$1:$A$818,_xlfn.AGGREGATE(15,6,((OFFSET(Data!$A$1,0,MATCH(D$6,Data!$1:$1,0)-1,1000,1)=IF(D$7="","Yes",D$7))*(Data!$D$1:'Data'!$D$818&lt;=IF($H$2="Marked",1,"")))/((OFFSET(Data!$A$1,0,MATCH(D$6,Data!$1:$1,0)-1,1000,1)=IF(D$7="","Yes",D$7))*(Data!$D$1:'Data'!$D$818&lt;=IF($H$2="Marked",1,"")))*ROW(Data!$C$1:$C$818),ROW(D63)-ROW(D$7)),1)),"")</f>
        <v/>
      </c>
      <c r="E63" s="38" t="str">
        <f ca="1">IF(F63="","",IF(INDEX(Data!$CA:$CA,MATCH(F63,Data!$A:$A,0),1)=0,"",INDEX(Data!$CA:$CA,MATCH(F63,Data!$A:$A,0),1)))</f>
        <v/>
      </c>
      <c r="F63" s="38" t="str" cm="1">
        <f t="array" aca="1" ref="F63" ca="1">IFERROR(_xlfn.SINGLE(INDEX(Data!$A$1:$A$818,_xlfn.AGGREGATE(15,6,((OFFSET(Data!$A$1,0,MATCH(F$6,Data!$1:$1,0)-1,1000,1)=IF(F$7="","Yes",F$7))*(Data!$D$1:'Data'!$D$818&lt;=IF($H$2="Marked",1,"")))/((OFFSET(Data!$A$1,0,MATCH(F$6,Data!$1:$1,0)-1,1000,1)=IF(F$7="","Yes",F$7))*(Data!$D$1:'Data'!$D$818&lt;=IF($H$2="Marked",1,"")))*ROW(Data!$C$1:$C$818),ROW(F63)-ROW(F$7)),1)),"")</f>
        <v/>
      </c>
      <c r="G63" s="38" t="str">
        <f ca="1">IF(H63="","",IF(INDEX(Data!$CA:$CA,MATCH(H63,Data!$A:$A,0),1)=0,"",INDEX(Data!$CA:$CA,MATCH(H63,Data!$A:$A,0),1)))</f>
        <v/>
      </c>
      <c r="H63" s="38" t="str" cm="1">
        <f t="array" aca="1" ref="H63" ca="1">IFERROR(_xlfn.SINGLE(INDEX(Data!$A$1:$A$818,_xlfn.AGGREGATE(15,6,((OFFSET(Data!$A$1,0,MATCH(H$6,Data!$1:$1,0)-1,1000,1)=IF(H$7="","Yes",H$7))*(Data!$D$1:'Data'!$D$818&lt;=IF($H$2="Marked",1,"")))/((OFFSET(Data!$A$1,0,MATCH(H$6,Data!$1:$1,0)-1,1000,1)=IF(H$7="","Yes",H$7))*(Data!$D$1:'Data'!$D$818&lt;=IF($H$2="Marked",1,"")))*ROW(Data!$C$1:$C$818),ROW(H63)-ROW(H$7)),1)),"")</f>
        <v/>
      </c>
      <c r="I63" s="38">
        <f ca="1">IF(J63="","",IF(INDEX(Data!$CA:$CA,MATCH(J63,Data!$A:$A,0),1)=0,"",INDEX(Data!$CA:$CA,MATCH(J63,Data!$A:$A,0),1)))</f>
        <v>3</v>
      </c>
      <c r="J63" s="38" t="str" cm="1">
        <f t="array" aca="1" ref="J63" ca="1">IFERROR(_xlfn.SINGLE(INDEX(Data!$A$1:$A$818,_xlfn.AGGREGATE(15,6,((OFFSET(Data!$A$1,0,MATCH(J$6,Data!$1:$1,0)-1,1000,1)=IF(J$7="","Yes",J$7))*(Data!$D$1:'Data'!$D$818&lt;=IF($H$2="Marked",1,"")))/((OFFSET(Data!$A$1,0,MATCH(J$6,Data!$1:$1,0)-1,1000,1)=IF(J$7="","Yes",J$7))*(Data!$D$1:'Data'!$D$818&lt;=IF($H$2="Marked",1,"")))*ROW(Data!$C$1:$C$818),ROW(J63)-ROW(J$7)),1)),"")</f>
        <v>MTV</v>
      </c>
      <c r="K63" s="38" t="str">
        <f ca="1">IF(L63="","",IF(INDEX(Data!$CA:$CA,MATCH(L63,Data!$A:$A,0),1)=0,"",INDEX(Data!$CA:$CA,MATCH(L63,Data!$A:$A,0),1)))</f>
        <v/>
      </c>
      <c r="L63" s="38" t="str" cm="1">
        <f t="array" aca="1" ref="L63" ca="1">IFERROR(_xlfn.SINGLE(INDEX(Data!$A$1:$A$818,_xlfn.AGGREGATE(15,6,((OFFSET(Data!$A$1,0,MATCH(L$6,Data!$1:$1,0)-1,1000,1)=IF(L$7="","Yes",L$7))*(Data!$D$1:'Data'!$D$818&lt;=IF($H$2="Marked",1,"")))/((OFFSET(Data!$A$1,0,MATCH(L$6,Data!$1:$1,0)-1,1000,1)=IF(L$7="","Yes",L$7))*(Data!$D$1:'Data'!$D$818&lt;=IF($H$2="Marked",1,"")))*ROW(Data!$C$1:$C$818),ROW(L63)-ROW(L$7)),1)),"")</f>
        <v>C-SPAN2</v>
      </c>
      <c r="M63" s="38" t="str">
        <f ca="1">IF(N63="","",IF(INDEX(Data!$CA:$CA,MATCH(N63,Data!$A:$A,0),1)=0,"",INDEX(Data!$CA:$CA,MATCH(N63,Data!$A:$A,0),1)))</f>
        <v/>
      </c>
      <c r="N63" s="38" t="str" cm="1">
        <f t="array" aca="1" ref="N63" ca="1">IFERROR(_xlfn.SINGLE(INDEX(Data!$A$1:$A$818,_xlfn.AGGREGATE(15,6,((OFFSET(Data!$A$1,0,MATCH(N$6,Data!$1:$1,0)-1,1000,1)=IF(N$7="","Yes",N$7))*(Data!$D$1:'Data'!$D$818&lt;=IF($H$2="Marked",1,"")))/((OFFSET(Data!$A$1,0,MATCH(N$6,Data!$1:$1,0)-1,1000,1)=IF(N$7="","Yes",N$7))*(Data!$D$1:'Data'!$D$818&lt;=IF($H$2="Marked",1,"")))*ROW(Data!$C$1:$C$818),ROW(N63)-ROW(N$7)),1)),"")</f>
        <v>Comedy Central</v>
      </c>
      <c r="O63" s="38" t="str">
        <f ca="1">IF(P63="","",IF(INDEX(Data!$CA:$CA,MATCH(P63,Data!$A:$A,0),1)=0,"",INDEX(Data!$CA:$CA,MATCH(P63,Data!$A:$A,0),1)))</f>
        <v/>
      </c>
      <c r="P63" s="38" t="str" cm="1">
        <f t="array" aca="1" ref="P63" ca="1">IFERROR(_xlfn.SINGLE(INDEX(Data!$A$1:$A$818,_xlfn.AGGREGATE(15,6,((OFFSET(Data!$A$1,0,MATCH(P$6,Data!$1:$1,0)-1,1000,1)=IF(P$7="","Yes",P$7))*(Data!$D$1:'Data'!$D$818&lt;=IF($H$2="Marked",1,"")))/((OFFSET(Data!$A$1,0,MATCH(P$6,Data!$1:$1,0)-1,1000,1)=IF(P$7="","Yes",P$7))*(Data!$D$1:'Data'!$D$818&lt;=IF($H$2="Marked",1,"")))*ROW(Data!$C$1:$C$818),ROW(P63)-ROW(P$7)),1)),"")</f>
        <v>CNBC World</v>
      </c>
      <c r="Q63" s="38" t="str">
        <f ca="1">IF(R63="","",IF(INDEX(Data!$CA:$CA,MATCH(R63,Data!$A:$A,0),1)=0,"",INDEX(Data!$CA:$CA,MATCH(R63,Data!$A:$A,0),1)))</f>
        <v/>
      </c>
      <c r="R63" s="38" t="str" cm="1">
        <f t="array" aca="1" ref="R63" ca="1">IFERROR(_xlfn.SINGLE(INDEX(Data!$A$1:$A$818,_xlfn.AGGREGATE(15,6,((OFFSET(Data!$A$1,0,MATCH(R$6,Data!$1:$1,0)-1,1000,1)=IF(R$7="","Yes",R$7))*(Data!$D$1:'Data'!$D$818&lt;=IF($H$2="Marked",1,"")))/((OFFSET(Data!$A$1,0,MATCH(R$6,Data!$1:$1,0)-1,1000,1)=IF(R$7="","Yes",R$7))*(Data!$D$1:'Data'!$D$818&lt;=IF($H$2="Marked",1,"")))*ROW(Data!$C$1:$C$818),ROW(R63)-ROW(R$7)),1)),"")</f>
        <v>Hallmark Drama</v>
      </c>
      <c r="S63" s="38" t="str">
        <f ca="1">IF(T63="","",IF(INDEX(Data!$CA:$CA,MATCH(T63,Data!$A:$A,0),1)=0,"",INDEX(Data!$CA:$CA,MATCH(T63,Data!$A:$A,0),1)))</f>
        <v/>
      </c>
      <c r="T63" s="38" t="str" cm="1">
        <f t="array" aca="1" ref="T63" ca="1">IFERROR(_xlfn.SINGLE(INDEX(Data!$A$1:$A$818,_xlfn.AGGREGATE(15,6,((OFFSET(Data!$A$1,0,MATCH(T$6,Data!$1:$1,0)-1,1000,1)=IF(T$7="","Yes",T$7))*(Data!$D$1:'Data'!$D$818&lt;=IF($H$2="Marked",1,"")))/((OFFSET(Data!$A$1,0,MATCH(T$6,Data!$1:$1,0)-1,1000,1)=IF(T$7="","Yes",T$7))*(Data!$D$1:'Data'!$D$818&lt;=IF($H$2="Marked",1,"")))*ROW(Data!$C$1:$C$818),ROW(T63)-ROW(T$7)),1)),"")</f>
        <v>Lifetime Movie Network</v>
      </c>
      <c r="U63" s="38" t="str">
        <f ca="1">IF(V63="","",IF(INDEX(Data!$CA:$CA,MATCH(V63,Data!$A:$A,0),1)=0,"",INDEX(Data!$CA:$CA,MATCH(V63,Data!$A:$A,0),1)))</f>
        <v/>
      </c>
      <c r="V63" s="38" t="str" cm="1">
        <f t="array" aca="1" ref="V63" ca="1">IFERROR(_xlfn.SINGLE(INDEX(Data!$A$1:$A$818,_xlfn.AGGREGATE(15,6,((OFFSET(Data!$A$1,0,MATCH(V$6,Data!$1:$1,0)-1,1000,1)=IF(V$7="","Yes",V$7))*(Data!$D$1:'Data'!$D$818&lt;=IF($H$2="Marked",1,"")))/((OFFSET(Data!$A$1,0,MATCH(V$6,Data!$1:$1,0)-1,1000,1)=IF(V$7="","Yes",V$7))*(Data!$D$1:'Data'!$D$818&lt;=IF($H$2="Marked",1,"")))*ROW(Data!$C$1:$C$818),ROW(V63)-ROW(V$7)),1)),"")</f>
        <v>Fox Weather</v>
      </c>
      <c r="W63" s="38" t="str">
        <f ca="1">IF(X63="","",IF(INDEX(Data!$CA:$CA,MATCH(X63,Data!$A:$A,0),1)=0,"",INDEX(Data!$CA:$CA,MATCH(X63,Data!$A:$A,0),1)))</f>
        <v/>
      </c>
      <c r="X63" s="38" t="str" cm="1">
        <f t="array" aca="1" ref="X63" ca="1">IFERROR(_xlfn.SINGLE(INDEX(Data!$A$1:$A$818,_xlfn.AGGREGATE(15,6,((OFFSET(Data!$A$1,0,MATCH(X$6,Data!$1:$1,0)-1,1000,1)=IF(X$7="","Yes",X$7))*(Data!$D$1:'Data'!$D$818&lt;=IF($H$2="Marked",1,"")))/((OFFSET(Data!$A$1,0,MATCH(X$6,Data!$1:$1,0)-1,1000,1)=IF(X$7="","Yes",X$7))*(Data!$D$1:'Data'!$D$818&lt;=IF($H$2="Marked",1,"")))*ROW(Data!$C$1:$C$818),ROW(X63)-ROW(X$7)),1)),"")</f>
        <v/>
      </c>
      <c r="Y63" s="38" t="str">
        <f ca="1">IF(Z63="","",IF(INDEX(Data!$CA:$CA,MATCH(Z63,Data!$A:$A,0),1)=0,"",INDEX(Data!$CA:$CA,MATCH(Z63,Data!$A:$A,0),1)))</f>
        <v/>
      </c>
      <c r="Z63" s="38" t="str" cm="1">
        <f t="array" aca="1" ref="Z63" ca="1">IFERROR(_xlfn.SINGLE(INDEX(Data!$A$1:$A$818,_xlfn.AGGREGATE(15,6,((OFFSET(Data!$A$1,0,MATCH(Z$6,Data!$1:$1,0)-1,1000,1)=IF(Z$7="","Yes",Z$7))*(Data!$D$1:'Data'!$D$818&lt;=IF($H$2="Marked",1,"")))/((OFFSET(Data!$A$1,0,MATCH(Z$6,Data!$1:$1,0)-1,1000,1)=IF(Z$7="","Yes",Z$7))*(Data!$D$1:'Data'!$D$818&lt;=IF($H$2="Marked",1,"")))*ROW(Data!$C$1:$C$818),ROW(Z63)-ROW(Z$7)),1)),"")</f>
        <v/>
      </c>
      <c r="AA63" s="38" t="str">
        <f ca="1">IF(AB63="","",IF(INDEX(Data!$CA:$CA,MATCH(AB63,Data!$A:$A,0),1)=0,"",INDEX(Data!$CA:$CA,MATCH(AB63,Data!$A:$A,0),1)))</f>
        <v/>
      </c>
      <c r="AB63" s="38" t="str" cm="1">
        <f t="array" aca="1" ref="AB63" ca="1">IFERROR(_xlfn.SINGLE(INDEX(Data!$A$1:$A$818,_xlfn.AGGREGATE(15,6,((OFFSET(Data!$A$1,0,MATCH(AB$6,Data!$1:$1,0)-1,1000,1)=IF(AB$7="","Yes",AB$7))*(Data!$D$1:'Data'!$D$818&lt;=IF($H$2="Marked",1,"")))/((OFFSET(Data!$A$1,0,MATCH(AB$6,Data!$1:$1,0)-1,1000,1)=IF(AB$7="","Yes",AB$7))*(Data!$D$1:'Data'!$D$818&lt;=IF($H$2="Marked",1,"")))*ROW(Data!$C$1:$C$818),ROW(AB63)-ROW(AB$7)),1)),"")</f>
        <v>ESPNews</v>
      </c>
      <c r="AC63" s="38" t="str">
        <f ca="1">IF(AD63="","",IF(INDEX(Data!$CA:$CA,MATCH(AD63,Data!$A:$A,0),1)=0,"",INDEX(Data!$CA:$CA,MATCH(AD63,Data!$A:$A,0),1)))</f>
        <v/>
      </c>
      <c r="AD63" s="38" t="str" cm="1">
        <f t="array" aca="1" ref="AD63" ca="1">IFERROR(_xlfn.SINGLE(INDEX(Data!$A$1:$A$818,_xlfn.AGGREGATE(15,6,((OFFSET(Data!$A$1,0,MATCH(AD$6,Data!$1:$1,0)-1,1000,1)=IF(AD$7="","Yes",AD$7))*(Data!$D$1:'Data'!$D$818&lt;=IF($H$2="Marked",1,"")))/((OFFSET(Data!$A$1,0,MATCH(AD$6,Data!$1:$1,0)-1,1000,1)=IF(AD$7="","Yes",AD$7))*(Data!$D$1:'Data'!$D$818&lt;=IF($H$2="Marked",1,"")))*ROW(Data!$C$1:$C$818),ROW(AD63)-ROW(AD$7)),1)),"")</f>
        <v>Fox Deportes</v>
      </c>
      <c r="AE63" s="38" t="str">
        <f ca="1">IF(AF63="","",IF(INDEX(Data!$CA:$CA,MATCH(AF63,Data!$A:$A,0),1)=0,"",INDEX(Data!$CA:$CA,MATCH(AF63,Data!$A:$A,0),1)))</f>
        <v/>
      </c>
      <c r="AF63" s="38" t="str" cm="1">
        <f t="array" aca="1" ref="AF63" ca="1">IFERROR(_xlfn.SINGLE(INDEX(Data!$A$1:$A$818,_xlfn.AGGREGATE(15,6,((OFFSET(Data!$A$1,0,MATCH(AF$6,Data!$1:$1,0)-1,1000,1)=IF(AF$7="","Yes",AF$7))*(Data!$D$1:'Data'!$D$818&lt;=IF($H$2="Marked",1,"")))/((OFFSET(Data!$A$1,0,MATCH(AF$6,Data!$1:$1,0)-1,1000,1)=IF(AF$7="","Yes",AF$7))*(Data!$D$1:'Data'!$D$818&lt;=IF($H$2="Marked",1,"")))*ROW(Data!$C$1:$C$818),ROW(AF63)-ROW(AF$7)),1)),"")</f>
        <v>Hallmark Drama</v>
      </c>
      <c r="AG63" s="38" t="str">
        <f ca="1">IF(AH63="","",IF(INDEX(Data!$CA:$CA,MATCH(AH63,Data!$A:$A,0),1)=0,"",INDEX(Data!$CA:$CA,MATCH(AH63,Data!$A:$A,0),1)))</f>
        <v/>
      </c>
      <c r="AH63" s="38" t="str" cm="1">
        <f t="array" aca="1" ref="AH63" ca="1">IFERROR(_xlfn.SINGLE(INDEX(Data!$A$1:$A$818,_xlfn.AGGREGATE(15,6,((OFFSET(Data!$A$1,0,MATCH(AH$6,Data!$1:$1,0)-1,1000,1)=IF(AH$7="","Yes",AH$7))*(Data!$D$1:'Data'!$D$818&lt;=IF($H$2="Marked",1,"")))/((OFFSET(Data!$A$1,0,MATCH(AH$6,Data!$1:$1,0)-1,1000,1)=IF(AH$7="","Yes",AH$7))*(Data!$D$1:'Data'!$D$818&lt;=IF($H$2="Marked",1,"")))*ROW(Data!$C$1:$C$818),ROW(AH63)-ROW(AH$7)),1)),"")</f>
        <v/>
      </c>
      <c r="AI63" s="38" t="str">
        <f ca="1">IF(AJ63="","",IF(INDEX(Data!$CA:$CA,MATCH(AJ63,Data!$A:$A,0),1)=0,"",INDEX(Data!$CA:$CA,MATCH(AJ63,Data!$A:$A,0),1)))</f>
        <v/>
      </c>
      <c r="AJ63" s="38" t="str" cm="1">
        <f t="array" aca="1" ref="AJ63" ca="1">IFERROR(_xlfn.SINGLE(INDEX(Data!$A$1:$A$818,_xlfn.AGGREGATE(15,6,((OFFSET(Data!$A$1,0,MATCH(AJ$6,Data!$1:$1,0)-1,1000,1)=IF(AJ$7="","Yes",AJ$7))*(Data!$D$1:'Data'!$D$818&lt;=IF($H$2="Marked",1,"")))/((OFFSET(Data!$A$1,0,MATCH(AJ$6,Data!$1:$1,0)-1,1000,1)=IF(AJ$7="","Yes",AJ$7))*(Data!$D$1:'Data'!$D$818&lt;=IF($H$2="Marked",1,"")))*ROW(Data!$C$1:$C$818),ROW(AJ63)-ROW(AJ$7)),1)),"")</f>
        <v>HLN</v>
      </c>
      <c r="AK63" s="38" t="str">
        <f ca="1">IF(AL63="","",IF(INDEX(Data!$CA:$CA,MATCH(AL63,Data!$A:$A,0),1)=0,"",INDEX(Data!$CA:$CA,MATCH(AL63,Data!$A:$A,0),1)))</f>
        <v/>
      </c>
      <c r="AL63" s="38" t="str" cm="1">
        <f t="array" aca="1" ref="AL63" ca="1">IFERROR(_xlfn.SINGLE(INDEX(Data!$A$1:$A$818,_xlfn.AGGREGATE(15,6,((OFFSET(Data!$A$1,0,MATCH(AL$6,Data!$1:$1,0)-1,1000,1)=IF(AL$7="","Yes",AL$7))*(Data!$D$1:'Data'!$D$818&lt;=IF($H$2="Marked",1,"")))/((OFFSET(Data!$A$1,0,MATCH(AL$6,Data!$1:$1,0)-1,1000,1)=IF(AL$7="","Yes",AL$7))*(Data!$D$1:'Data'!$D$818&lt;=IF($H$2="Marked",1,"")))*ROW(Data!$C$1:$C$818),ROW(AL63)-ROW(AL$7)),1)),"")</f>
        <v/>
      </c>
      <c r="AM63" s="38" t="str">
        <f ca="1">IF(AN63="","",IF(INDEX(Data!$CA:$CA,MATCH(AN63,Data!$A:$A,0),1)=0,"",INDEX(Data!$CA:$CA,MATCH(AN63,Data!$A:$A,0),1)))</f>
        <v/>
      </c>
      <c r="AN63" s="38" t="str" cm="1">
        <f t="array" aca="1" ref="AN63" ca="1">IFERROR(_xlfn.SINGLE(INDEX(Data!$A$1:$A$818,_xlfn.AGGREGATE(15,6,((OFFSET(Data!$A$1,0,MATCH(AN$6,Data!$1:$1,0)-1,1000,1)=IF(AN$7="","Yes",AN$7))*(Data!$D$1:'Data'!$D$818&lt;=IF($H$2="Marked",1,"")))/((OFFSET(Data!$A$1,0,MATCH(AN$6,Data!$1:$1,0)-1,1000,1)=IF(AN$7="","Yes",AN$7))*(Data!$D$1:'Data'!$D$818&lt;=IF($H$2="Marked",1,"")))*ROW(Data!$C$1:$C$818),ROW(AN63)-ROW(AN$7)),1)),"")</f>
        <v/>
      </c>
      <c r="AO63" s="38" t="str">
        <f ca="1">IF(AP63="","",IF(INDEX(Data!$CA:$CA,MATCH(AP63,Data!$A:$A,0),1)=0,"",INDEX(Data!$CA:$CA,MATCH(AP63,Data!$A:$A,0),1)))</f>
        <v/>
      </c>
      <c r="AP63" s="38" t="str" cm="1">
        <f t="array" aca="1" ref="AP63" ca="1">IFERROR(_xlfn.SINGLE(INDEX(Data!$A$1:$A$818,_xlfn.AGGREGATE(15,6,((OFFSET(Data!$A$1,0,MATCH(AP$6,Data!$1:$1,0)-1,1000,1)=IF(AP$7="","Yes",AP$7))*(Data!$D$1:'Data'!$D$818&lt;=IF($H$2="Marked",1,"")))/((OFFSET(Data!$A$1,0,MATCH(AP$6,Data!$1:$1,0)-1,1000,1)=IF(AP$7="","Yes",AP$7))*(Data!$D$1:'Data'!$D$818&lt;=IF($H$2="Marked",1,"")))*ROW(Data!$C$1:$C$818),ROW(AP63)-ROW(AP$7)),1)),"")</f>
        <v/>
      </c>
      <c r="AQ63" s="38" t="str">
        <f ca="1">IF(AR63="","",IF(INDEX(Data!$CA:$CA,MATCH(AR63,Data!$A:$A,0),1)=0,"",INDEX(Data!$CA:$CA,MATCH(AR63,Data!$A:$A,0),1)))</f>
        <v/>
      </c>
      <c r="AR63" s="38" t="str" cm="1">
        <f t="array" aca="1" ref="AR63" ca="1">IFERROR(_xlfn.SINGLE(INDEX(Data!$A$1:$A$818,_xlfn.AGGREGATE(15,6,((OFFSET(Data!$A$1,0,MATCH(AR$6,Data!$1:$1,0)-1,1000,1)=IF(AR$7="","Yes",AR$7))*(Data!$D$1:'Data'!$D$818&lt;=IF($H$2="Marked",1,"")))/((OFFSET(Data!$A$1,0,MATCH(AR$6,Data!$1:$1,0)-1,1000,1)=IF(AR$7="","Yes",AR$7))*(Data!$D$1:'Data'!$D$818&lt;=IF($H$2="Marked",1,"")))*ROW(Data!$C$1:$C$818),ROW(AR63)-ROW(AR$7)),1)),"")</f>
        <v/>
      </c>
      <c r="AS63" s="38" t="str">
        <f ca="1">IF(AT63="","",IF(INDEX(Data!$CA:$CA,MATCH(AT63,Data!$A:$A,0),1)=0,"",INDEX(Data!$CA:$CA,MATCH(AT63,Data!$A:$A,0),1)))</f>
        <v/>
      </c>
      <c r="AT63" s="38" t="str" cm="1">
        <f t="array" aca="1" ref="AT63" ca="1">IFERROR(_xlfn.SINGLE(INDEX(Data!$A$1:$A$818,_xlfn.AGGREGATE(15,6,((OFFSET(Data!$A$1,0,MATCH(AT$6,Data!$1:$1,0)-1,1000,1)=IF(AT$7="","Yes",AT$7))*(Data!$D$1:'Data'!$D$818&lt;=IF($H$2="Marked",1,"")))/((OFFSET(Data!$A$1,0,MATCH(AT$6,Data!$1:$1,0)-1,1000,1)=IF(AT$7="","Yes",AT$7))*(Data!$D$1:'Data'!$D$818&lt;=IF($H$2="Marked",1,"")))*ROW(Data!$C$1:$C$818),ROW(AT63)-ROW(AT$7)),1)),"")</f>
        <v>TLC</v>
      </c>
    </row>
    <row r="64" spans="1:46" ht="24" x14ac:dyDescent="0.35">
      <c r="A64" s="38" t="str">
        <f ca="1">IF(B64="","",IF(INDEX(Data!$CA:$CA,MATCH(B64,Data!$A:$A,0),1)=0,"",INDEX(Data!$CA:$CA,MATCH(B64,Data!$A:$A,0),1)))</f>
        <v/>
      </c>
      <c r="B64" s="38" t="str" cm="1">
        <f t="array" aca="1" ref="B64" ca="1">IFERROR(_xlfn.SINGLE(INDEX(Data!$A$1:$A$818,_xlfn.AGGREGATE(15,6,((OFFSET(Data!$A$1,0,MATCH(B$6,Data!$1:$1,0)-1,1000,1)=IF(B$7="","Yes",B$7))*(Data!$D$1:'Data'!$D$818&lt;=IF($H$2="Marked",1,"")))/((OFFSET(Data!$A$1,0,MATCH(B$6,Data!$1:$1,0)-1,1000,1)=IF(B$7="","Yes",B$7))*(Data!$D$1:'Data'!$D$818&lt;=IF($H$2="Marked",1,"")))*ROW(Data!$C$1:$C$818),ROW(B64)-ROW(B$7)),1)),"")</f>
        <v>Nickelodeon</v>
      </c>
      <c r="C64" s="38" t="str">
        <f ca="1">IF(D64="","",IF(INDEX(Data!$CA:$CA,MATCH(D64,Data!$A:$A,0),1)=0,"",INDEX(Data!$CA:$CA,MATCH(D64,Data!$A:$A,0),1)))</f>
        <v/>
      </c>
      <c r="D64" s="38" t="str" cm="1">
        <f t="array" aca="1" ref="D64" ca="1">IFERROR(_xlfn.SINGLE(INDEX(Data!$A$1:$A$818,_xlfn.AGGREGATE(15,6,((OFFSET(Data!$A$1,0,MATCH(D$6,Data!$1:$1,0)-1,1000,1)=IF(D$7="","Yes",D$7))*(Data!$D$1:'Data'!$D$818&lt;=IF($H$2="Marked",1,"")))/((OFFSET(Data!$A$1,0,MATCH(D$6,Data!$1:$1,0)-1,1000,1)=IF(D$7="","Yes",D$7))*(Data!$D$1:'Data'!$D$818&lt;=IF($H$2="Marked",1,"")))*ROW(Data!$C$1:$C$818),ROW(D64)-ROW(D$7)),1)),"")</f>
        <v/>
      </c>
      <c r="E64" s="38" t="str">
        <f ca="1">IF(F64="","",IF(INDEX(Data!$CA:$CA,MATCH(F64,Data!$A:$A,0),1)=0,"",INDEX(Data!$CA:$CA,MATCH(F64,Data!$A:$A,0),1)))</f>
        <v/>
      </c>
      <c r="F64" s="38" t="str" cm="1">
        <f t="array" aca="1" ref="F64" ca="1">IFERROR(_xlfn.SINGLE(INDEX(Data!$A$1:$A$818,_xlfn.AGGREGATE(15,6,((OFFSET(Data!$A$1,0,MATCH(F$6,Data!$1:$1,0)-1,1000,1)=IF(F$7="","Yes",F$7))*(Data!$D$1:'Data'!$D$818&lt;=IF($H$2="Marked",1,"")))/((OFFSET(Data!$A$1,0,MATCH(F$6,Data!$1:$1,0)-1,1000,1)=IF(F$7="","Yes",F$7))*(Data!$D$1:'Data'!$D$818&lt;=IF($H$2="Marked",1,"")))*ROW(Data!$C$1:$C$818),ROW(F64)-ROW(F$7)),1)),"")</f>
        <v/>
      </c>
      <c r="G64" s="38" t="str">
        <f ca="1">IF(H64="","",IF(INDEX(Data!$CA:$CA,MATCH(H64,Data!$A:$A,0),1)=0,"",INDEX(Data!$CA:$CA,MATCH(H64,Data!$A:$A,0),1)))</f>
        <v/>
      </c>
      <c r="H64" s="38" t="str" cm="1">
        <f t="array" aca="1" ref="H64" ca="1">IFERROR(_xlfn.SINGLE(INDEX(Data!$A$1:$A$818,_xlfn.AGGREGATE(15,6,((OFFSET(Data!$A$1,0,MATCH(H$6,Data!$1:$1,0)-1,1000,1)=IF(H$7="","Yes",H$7))*(Data!$D$1:'Data'!$D$818&lt;=IF($H$2="Marked",1,"")))/((OFFSET(Data!$A$1,0,MATCH(H$6,Data!$1:$1,0)-1,1000,1)=IF(H$7="","Yes",H$7))*(Data!$D$1:'Data'!$D$818&lt;=IF($H$2="Marked",1,"")))*ROW(Data!$C$1:$C$818),ROW(H64)-ROW(H$7)),1)),"")</f>
        <v/>
      </c>
      <c r="I64" s="38" t="str">
        <f ca="1">IF(J64="","",IF(INDEX(Data!$CA:$CA,MATCH(J64,Data!$A:$A,0),1)=0,"",INDEX(Data!$CA:$CA,MATCH(J64,Data!$A:$A,0),1)))</f>
        <v/>
      </c>
      <c r="J64" s="38" t="str" cm="1">
        <f t="array" aca="1" ref="J64" ca="1">IFERROR(_xlfn.SINGLE(INDEX(Data!$A$1:$A$818,_xlfn.AGGREGATE(15,6,((OFFSET(Data!$A$1,0,MATCH(J$6,Data!$1:$1,0)-1,1000,1)=IF(J$7="","Yes",J$7))*(Data!$D$1:'Data'!$D$818&lt;=IF($H$2="Marked",1,"")))/((OFFSET(Data!$A$1,0,MATCH(J$6,Data!$1:$1,0)-1,1000,1)=IF(J$7="","Yes",J$7))*(Data!$D$1:'Data'!$D$818&lt;=IF($H$2="Marked",1,"")))*ROW(Data!$C$1:$C$818),ROW(J64)-ROW(J$7)),1)),"")</f>
        <v>MTV2</v>
      </c>
      <c r="K64" s="38" t="str">
        <f ca="1">IF(L64="","",IF(INDEX(Data!$CA:$CA,MATCH(L64,Data!$A:$A,0),1)=0,"",INDEX(Data!$CA:$CA,MATCH(L64,Data!$A:$A,0),1)))</f>
        <v/>
      </c>
      <c r="L64" s="38" t="str" cm="1">
        <f t="array" aca="1" ref="L64" ca="1">IFERROR(_xlfn.SINGLE(INDEX(Data!$A$1:$A$818,_xlfn.AGGREGATE(15,6,((OFFSET(Data!$A$1,0,MATCH(L$6,Data!$1:$1,0)-1,1000,1)=IF(L$7="","Yes",L$7))*(Data!$D$1:'Data'!$D$818&lt;=IF($H$2="Marked",1,"")))/((OFFSET(Data!$A$1,0,MATCH(L$6,Data!$1:$1,0)-1,1000,1)=IF(L$7="","Yes",L$7))*(Data!$D$1:'Data'!$D$818&lt;=IF($H$2="Marked",1,"")))*ROW(Data!$C$1:$C$818),ROW(L64)-ROW(L$7)),1)),"")</f>
        <v>Discovery Channel</v>
      </c>
      <c r="M64" s="38" t="str">
        <f ca="1">IF(N64="","",IF(INDEX(Data!$CA:$CA,MATCH(N64,Data!$A:$A,0),1)=0,"",INDEX(Data!$CA:$CA,MATCH(N64,Data!$A:$A,0),1)))</f>
        <v/>
      </c>
      <c r="N64" s="38" t="str" cm="1">
        <f t="array" aca="1" ref="N64" ca="1">IFERROR(_xlfn.SINGLE(INDEX(Data!$A$1:$A$818,_xlfn.AGGREGATE(15,6,((OFFSET(Data!$A$1,0,MATCH(N$6,Data!$1:$1,0)-1,1000,1)=IF(N$7="","Yes",N$7))*(Data!$D$1:'Data'!$D$818&lt;=IF($H$2="Marked",1,"")))/((OFFSET(Data!$A$1,0,MATCH(N$6,Data!$1:$1,0)-1,1000,1)=IF(N$7="","Yes",N$7))*(Data!$D$1:'Data'!$D$818&lt;=IF($H$2="Marked",1,"")))*ROW(Data!$C$1:$C$818),ROW(N64)-ROW(N$7)),1)),"")</f>
        <v>Comedy TV</v>
      </c>
      <c r="O64" s="38" t="str">
        <f ca="1">IF(P64="","",IF(INDEX(Data!$CA:$CA,MATCH(P64,Data!$A:$A,0),1)=0,"",INDEX(Data!$CA:$CA,MATCH(P64,Data!$A:$A,0),1)))</f>
        <v/>
      </c>
      <c r="P64" s="38" t="str" cm="1">
        <f t="array" aca="1" ref="P64" ca="1">IFERROR(_xlfn.SINGLE(INDEX(Data!$A$1:$A$818,_xlfn.AGGREGATE(15,6,((OFFSET(Data!$A$1,0,MATCH(P$6,Data!$1:$1,0)-1,1000,1)=IF(P$7="","Yes",P$7))*(Data!$D$1:'Data'!$D$818&lt;=IF($H$2="Marked",1,"")))/((OFFSET(Data!$A$1,0,MATCH(P$6,Data!$1:$1,0)-1,1000,1)=IF(P$7="","Yes",P$7))*(Data!$D$1:'Data'!$D$818&lt;=IF($H$2="Marked",1,"")))*ROW(Data!$C$1:$C$818),ROW(P64)-ROW(P$7)),1)),"")</f>
        <v>CNN</v>
      </c>
      <c r="Q64" s="38" t="str">
        <f ca="1">IF(R64="","",IF(INDEX(Data!$CA:$CA,MATCH(R64,Data!$A:$A,0),1)=0,"",INDEX(Data!$CA:$CA,MATCH(R64,Data!$A:$A,0),1)))</f>
        <v/>
      </c>
      <c r="R64" s="38" t="str" cm="1">
        <f t="array" aca="1" ref="R64" ca="1">IFERROR(_xlfn.SINGLE(INDEX(Data!$A$1:$A$818,_xlfn.AGGREGATE(15,6,((OFFSET(Data!$A$1,0,MATCH(R$6,Data!$1:$1,0)-1,1000,1)=IF(R$7="","Yes",R$7))*(Data!$D$1:'Data'!$D$818&lt;=IF($H$2="Marked",1,"")))/((OFFSET(Data!$A$1,0,MATCH(R$6,Data!$1:$1,0)-1,1000,1)=IF(R$7="","Yes",R$7))*(Data!$D$1:'Data'!$D$818&lt;=IF($H$2="Marked",1,"")))*ROW(Data!$C$1:$C$818),ROW(R64)-ROW(R$7)),1)),"")</f>
        <v>Hallmark Movies &amp; Mysteries</v>
      </c>
      <c r="S64" s="38" t="str">
        <f ca="1">IF(T64="","",IF(INDEX(Data!$CA:$CA,MATCH(T64,Data!$A:$A,0),1)=0,"",INDEX(Data!$CA:$CA,MATCH(T64,Data!$A:$A,0),1)))</f>
        <v/>
      </c>
      <c r="T64" s="38" t="str" cm="1">
        <f t="array" aca="1" ref="T64" ca="1">IFERROR(_xlfn.SINGLE(INDEX(Data!$A$1:$A$818,_xlfn.AGGREGATE(15,6,((OFFSET(Data!$A$1,0,MATCH(T$6,Data!$1:$1,0)-1,1000,1)=IF(T$7="","Yes",T$7))*(Data!$D$1:'Data'!$D$818&lt;=IF($H$2="Marked",1,"")))/((OFFSET(Data!$A$1,0,MATCH(T$6,Data!$1:$1,0)-1,1000,1)=IF(T$7="","Yes",T$7))*(Data!$D$1:'Data'!$D$818&lt;=IF($H$2="Marked",1,"")))*ROW(Data!$C$1:$C$818),ROW(T64)-ROW(T$7)),1)),"")</f>
        <v>Motor Trend</v>
      </c>
      <c r="U64" s="38" t="str">
        <f ca="1">IF(V64="","",IF(INDEX(Data!$CA:$CA,MATCH(V64,Data!$A:$A,0),1)=0,"",INDEX(Data!$CA:$CA,MATCH(V64,Data!$A:$A,0),1)))</f>
        <v/>
      </c>
      <c r="V64" s="38" t="str" cm="1">
        <f t="array" aca="1" ref="V64" ca="1">IFERROR(_xlfn.SINGLE(INDEX(Data!$A$1:$A$818,_xlfn.AGGREGATE(15,6,((OFFSET(Data!$A$1,0,MATCH(V$6,Data!$1:$1,0)-1,1000,1)=IF(V$7="","Yes",V$7))*(Data!$D$1:'Data'!$D$818&lt;=IF($H$2="Marked",1,"")))/((OFFSET(Data!$A$1,0,MATCH(V$6,Data!$1:$1,0)-1,1000,1)=IF(V$7="","Yes",V$7))*(Data!$D$1:'Data'!$D$818&lt;=IF($H$2="Marked",1,"")))*ROW(Data!$C$1:$C$818),ROW(V64)-ROW(V$7)),1)),"")</f>
        <v>Freeform</v>
      </c>
      <c r="W64" s="38" t="str">
        <f ca="1">IF(X64="","",IF(INDEX(Data!$CA:$CA,MATCH(X64,Data!$A:$A,0),1)=0,"",INDEX(Data!$CA:$CA,MATCH(X64,Data!$A:$A,0),1)))</f>
        <v/>
      </c>
      <c r="X64" s="38" t="str" cm="1">
        <f t="array" aca="1" ref="X64" ca="1">IFERROR(_xlfn.SINGLE(INDEX(Data!$A$1:$A$818,_xlfn.AGGREGATE(15,6,((OFFSET(Data!$A$1,0,MATCH(X$6,Data!$1:$1,0)-1,1000,1)=IF(X$7="","Yes",X$7))*(Data!$D$1:'Data'!$D$818&lt;=IF($H$2="Marked",1,"")))/((OFFSET(Data!$A$1,0,MATCH(X$6,Data!$1:$1,0)-1,1000,1)=IF(X$7="","Yes",X$7))*(Data!$D$1:'Data'!$D$818&lt;=IF($H$2="Marked",1,"")))*ROW(Data!$C$1:$C$818),ROW(X64)-ROW(X$7)),1)),"")</f>
        <v/>
      </c>
      <c r="Y64" s="38" t="str">
        <f ca="1">IF(Z64="","",IF(INDEX(Data!$CA:$CA,MATCH(Z64,Data!$A:$A,0),1)=0,"",INDEX(Data!$CA:$CA,MATCH(Z64,Data!$A:$A,0),1)))</f>
        <v/>
      </c>
      <c r="Z64" s="38" t="str" cm="1">
        <f t="array" aca="1" ref="Z64" ca="1">IFERROR(_xlfn.SINGLE(INDEX(Data!$A$1:$A$818,_xlfn.AGGREGATE(15,6,((OFFSET(Data!$A$1,0,MATCH(Z$6,Data!$1:$1,0)-1,1000,1)=IF(Z$7="","Yes",Z$7))*(Data!$D$1:'Data'!$D$818&lt;=IF($H$2="Marked",1,"")))/((OFFSET(Data!$A$1,0,MATCH(Z$6,Data!$1:$1,0)-1,1000,1)=IF(Z$7="","Yes",Z$7))*(Data!$D$1:'Data'!$D$818&lt;=IF($H$2="Marked",1,"")))*ROW(Data!$C$1:$C$818),ROW(Z64)-ROW(Z$7)),1)),"")</f>
        <v/>
      </c>
      <c r="AA64" s="38" t="str">
        <f ca="1">IF(AB64="","",IF(INDEX(Data!$CA:$CA,MATCH(AB64,Data!$A:$A,0),1)=0,"",INDEX(Data!$CA:$CA,MATCH(AB64,Data!$A:$A,0),1)))</f>
        <v/>
      </c>
      <c r="AB64" s="38" t="str" cm="1">
        <f t="array" aca="1" ref="AB64" ca="1">IFERROR(_xlfn.SINGLE(INDEX(Data!$A$1:$A$818,_xlfn.AGGREGATE(15,6,((OFFSET(Data!$A$1,0,MATCH(AB$6,Data!$1:$1,0)-1,1000,1)=IF(AB$7="","Yes",AB$7))*(Data!$D$1:'Data'!$D$818&lt;=IF($H$2="Marked",1,"")))/((OFFSET(Data!$A$1,0,MATCH(AB$6,Data!$1:$1,0)-1,1000,1)=IF(AB$7="","Yes",AB$7))*(Data!$D$1:'Data'!$D$818&lt;=IF($H$2="Marked",1,"")))*ROW(Data!$C$1:$C$818),ROW(AB64)-ROW(AB$7)),1)),"")</f>
        <v>ESPNu</v>
      </c>
      <c r="AC64" s="38" t="str">
        <f ca="1">IF(AD64="","",IF(INDEX(Data!$CA:$CA,MATCH(AD64,Data!$A:$A,0),1)=0,"",INDEX(Data!$CA:$CA,MATCH(AD64,Data!$A:$A,0),1)))</f>
        <v/>
      </c>
      <c r="AD64" s="38" t="str" cm="1">
        <f t="array" aca="1" ref="AD64" ca="1">IFERROR(_xlfn.SINGLE(INDEX(Data!$A$1:$A$818,_xlfn.AGGREGATE(15,6,((OFFSET(Data!$A$1,0,MATCH(AD$6,Data!$1:$1,0)-1,1000,1)=IF(AD$7="","Yes",AD$7))*(Data!$D$1:'Data'!$D$818&lt;=IF($H$2="Marked",1,"")))/((OFFSET(Data!$A$1,0,MATCH(AD$6,Data!$1:$1,0)-1,1000,1)=IF(AD$7="","Yes",AD$7))*(Data!$D$1:'Data'!$D$818&lt;=IF($H$2="Marked",1,"")))*ROW(Data!$C$1:$C$818),ROW(AD64)-ROW(AD$7)),1)),"")</f>
        <v>Fox News</v>
      </c>
      <c r="AE64" s="38" t="str">
        <f ca="1">IF(AF64="","",IF(INDEX(Data!$CA:$CA,MATCH(AF64,Data!$A:$A,0),1)=0,"",INDEX(Data!$CA:$CA,MATCH(AF64,Data!$A:$A,0),1)))</f>
        <v/>
      </c>
      <c r="AF64" s="38" t="str" cm="1">
        <f t="array" aca="1" ref="AF64" ca="1">IFERROR(_xlfn.SINGLE(INDEX(Data!$A$1:$A$818,_xlfn.AGGREGATE(15,6,((OFFSET(Data!$A$1,0,MATCH(AF$6,Data!$1:$1,0)-1,1000,1)=IF(AF$7="","Yes",AF$7))*(Data!$D$1:'Data'!$D$818&lt;=IF($H$2="Marked",1,"")))/((OFFSET(Data!$A$1,0,MATCH(AF$6,Data!$1:$1,0)-1,1000,1)=IF(AF$7="","Yes",AF$7))*(Data!$D$1:'Data'!$D$818&lt;=IF($H$2="Marked",1,"")))*ROW(Data!$C$1:$C$818),ROW(AF64)-ROW(AF$7)),1)),"")</f>
        <v>Hallmark Movies &amp; Mysteries</v>
      </c>
      <c r="AG64" s="38" t="str">
        <f ca="1">IF(AH64="","",IF(INDEX(Data!$CA:$CA,MATCH(AH64,Data!$A:$A,0),1)=0,"",INDEX(Data!$CA:$CA,MATCH(AH64,Data!$A:$A,0),1)))</f>
        <v/>
      </c>
      <c r="AH64" s="38" t="str" cm="1">
        <f t="array" aca="1" ref="AH64" ca="1">IFERROR(_xlfn.SINGLE(INDEX(Data!$A$1:$A$818,_xlfn.AGGREGATE(15,6,((OFFSET(Data!$A$1,0,MATCH(AH$6,Data!$1:$1,0)-1,1000,1)=IF(AH$7="","Yes",AH$7))*(Data!$D$1:'Data'!$D$818&lt;=IF($H$2="Marked",1,"")))/((OFFSET(Data!$A$1,0,MATCH(AH$6,Data!$1:$1,0)-1,1000,1)=IF(AH$7="","Yes",AH$7))*(Data!$D$1:'Data'!$D$818&lt;=IF($H$2="Marked",1,"")))*ROW(Data!$C$1:$C$818),ROW(AH64)-ROW(AH$7)),1)),"")</f>
        <v/>
      </c>
      <c r="AI64" s="38" t="str">
        <f ca="1">IF(AJ64="","",IF(INDEX(Data!$CA:$CA,MATCH(AJ64,Data!$A:$A,0),1)=0,"",INDEX(Data!$CA:$CA,MATCH(AJ64,Data!$A:$A,0),1)))</f>
        <v/>
      </c>
      <c r="AJ64" s="38" t="str" cm="1">
        <f t="array" aca="1" ref="AJ64" ca="1">IFERROR(_xlfn.SINGLE(INDEX(Data!$A$1:$A$818,_xlfn.AGGREGATE(15,6,((OFFSET(Data!$A$1,0,MATCH(AJ$6,Data!$1:$1,0)-1,1000,1)=IF(AJ$7="","Yes",AJ$7))*(Data!$D$1:'Data'!$D$818&lt;=IF($H$2="Marked",1,"")))/((OFFSET(Data!$A$1,0,MATCH(AJ$6,Data!$1:$1,0)-1,1000,1)=IF(AJ$7="","Yes",AJ$7))*(Data!$D$1:'Data'!$D$818&lt;=IF($H$2="Marked",1,"")))*ROW(Data!$C$1:$C$818),ROW(AJ64)-ROW(AJ$7)),1)),"")</f>
        <v>Hogar De HGTV</v>
      </c>
      <c r="AK64" s="38" t="str">
        <f ca="1">IF(AL64="","",IF(INDEX(Data!$CA:$CA,MATCH(AL64,Data!$A:$A,0),1)=0,"",INDEX(Data!$CA:$CA,MATCH(AL64,Data!$A:$A,0),1)))</f>
        <v/>
      </c>
      <c r="AL64" s="38" t="str" cm="1">
        <f t="array" aca="1" ref="AL64" ca="1">IFERROR(_xlfn.SINGLE(INDEX(Data!$A$1:$A$818,_xlfn.AGGREGATE(15,6,((OFFSET(Data!$A$1,0,MATCH(AL$6,Data!$1:$1,0)-1,1000,1)=IF(AL$7="","Yes",AL$7))*(Data!$D$1:'Data'!$D$818&lt;=IF($H$2="Marked",1,"")))/((OFFSET(Data!$A$1,0,MATCH(AL$6,Data!$1:$1,0)-1,1000,1)=IF(AL$7="","Yes",AL$7))*(Data!$D$1:'Data'!$D$818&lt;=IF($H$2="Marked",1,"")))*ROW(Data!$C$1:$C$818),ROW(AL64)-ROW(AL$7)),1)),"")</f>
        <v/>
      </c>
      <c r="AM64" s="38" t="str">
        <f ca="1">IF(AN64="","",IF(INDEX(Data!$CA:$CA,MATCH(AN64,Data!$A:$A,0),1)=0,"",INDEX(Data!$CA:$CA,MATCH(AN64,Data!$A:$A,0),1)))</f>
        <v/>
      </c>
      <c r="AN64" s="38" t="str" cm="1">
        <f t="array" aca="1" ref="AN64" ca="1">IFERROR(_xlfn.SINGLE(INDEX(Data!$A$1:$A$818,_xlfn.AGGREGATE(15,6,((OFFSET(Data!$A$1,0,MATCH(AN$6,Data!$1:$1,0)-1,1000,1)=IF(AN$7="","Yes",AN$7))*(Data!$D$1:'Data'!$D$818&lt;=IF($H$2="Marked",1,"")))/((OFFSET(Data!$A$1,0,MATCH(AN$6,Data!$1:$1,0)-1,1000,1)=IF(AN$7="","Yes",AN$7))*(Data!$D$1:'Data'!$D$818&lt;=IF($H$2="Marked",1,"")))*ROW(Data!$C$1:$C$818),ROW(AN64)-ROW(AN$7)),1)),"")</f>
        <v/>
      </c>
      <c r="AO64" s="38" t="str">
        <f ca="1">IF(AP64="","",IF(INDEX(Data!$CA:$CA,MATCH(AP64,Data!$A:$A,0),1)=0,"",INDEX(Data!$CA:$CA,MATCH(AP64,Data!$A:$A,0),1)))</f>
        <v/>
      </c>
      <c r="AP64" s="38" t="str" cm="1">
        <f t="array" aca="1" ref="AP64" ca="1">IFERROR(_xlfn.SINGLE(INDEX(Data!$A$1:$A$818,_xlfn.AGGREGATE(15,6,((OFFSET(Data!$A$1,0,MATCH(AP$6,Data!$1:$1,0)-1,1000,1)=IF(AP$7="","Yes",AP$7))*(Data!$D$1:'Data'!$D$818&lt;=IF($H$2="Marked",1,"")))/((OFFSET(Data!$A$1,0,MATCH(AP$6,Data!$1:$1,0)-1,1000,1)=IF(AP$7="","Yes",AP$7))*(Data!$D$1:'Data'!$D$818&lt;=IF($H$2="Marked",1,"")))*ROW(Data!$C$1:$C$818),ROW(AP64)-ROW(AP$7)),1)),"")</f>
        <v/>
      </c>
      <c r="AQ64" s="38" t="str">
        <f ca="1">IF(AR64="","",IF(INDEX(Data!$CA:$CA,MATCH(AR64,Data!$A:$A,0),1)=0,"",INDEX(Data!$CA:$CA,MATCH(AR64,Data!$A:$A,0),1)))</f>
        <v/>
      </c>
      <c r="AR64" s="38" t="str" cm="1">
        <f t="array" aca="1" ref="AR64" ca="1">IFERROR(_xlfn.SINGLE(INDEX(Data!$A$1:$A$818,_xlfn.AGGREGATE(15,6,((OFFSET(Data!$A$1,0,MATCH(AR$6,Data!$1:$1,0)-1,1000,1)=IF(AR$7="","Yes",AR$7))*(Data!$D$1:'Data'!$D$818&lt;=IF($H$2="Marked",1,"")))/((OFFSET(Data!$A$1,0,MATCH(AR$6,Data!$1:$1,0)-1,1000,1)=IF(AR$7="","Yes",AR$7))*(Data!$D$1:'Data'!$D$818&lt;=IF($H$2="Marked",1,"")))*ROW(Data!$C$1:$C$818),ROW(AR64)-ROW(AR$7)),1)),"")</f>
        <v/>
      </c>
      <c r="AS64" s="38" t="str">
        <f ca="1">IF(AT64="","",IF(INDEX(Data!$CA:$CA,MATCH(AT64,Data!$A:$A,0),1)=0,"",INDEX(Data!$CA:$CA,MATCH(AT64,Data!$A:$A,0),1)))</f>
        <v/>
      </c>
      <c r="AT64" s="38" t="str" cm="1">
        <f t="array" aca="1" ref="AT64" ca="1">IFERROR(_xlfn.SINGLE(INDEX(Data!$A$1:$A$818,_xlfn.AGGREGATE(15,6,((OFFSET(Data!$A$1,0,MATCH(AT$6,Data!$1:$1,0)-1,1000,1)=IF(AT$7="","Yes",AT$7))*(Data!$D$1:'Data'!$D$818&lt;=IF($H$2="Marked",1,"")))/((OFFSET(Data!$A$1,0,MATCH(AT$6,Data!$1:$1,0)-1,1000,1)=IF(AT$7="","Yes",AT$7))*(Data!$D$1:'Data'!$D$818&lt;=IF($H$2="Marked",1,"")))*ROW(Data!$C$1:$C$818),ROW(AT64)-ROW(AT$7)),1)),"")</f>
        <v>Travel Channel</v>
      </c>
    </row>
    <row r="65" spans="1:46" ht="24" x14ac:dyDescent="0.35">
      <c r="A65" s="38" t="str">
        <f ca="1">IF(B65="","",IF(INDEX(Data!$CA:$CA,MATCH(B65,Data!$A:$A,0),1)=0,"",INDEX(Data!$CA:$CA,MATCH(B65,Data!$A:$A,0),1)))</f>
        <v/>
      </c>
      <c r="B65" s="38" t="str" cm="1">
        <f t="array" aca="1" ref="B65" ca="1">IFERROR(_xlfn.SINGLE(INDEX(Data!$A$1:$A$818,_xlfn.AGGREGATE(15,6,((OFFSET(Data!$A$1,0,MATCH(B$6,Data!$1:$1,0)-1,1000,1)=IF(B$7="","Yes",B$7))*(Data!$D$1:'Data'!$D$818&lt;=IF($H$2="Marked",1,"")))/((OFFSET(Data!$A$1,0,MATCH(B$6,Data!$1:$1,0)-1,1000,1)=IF(B$7="","Yes",B$7))*(Data!$D$1:'Data'!$D$818&lt;=IF($H$2="Marked",1,"")))*ROW(Data!$C$1:$C$818),ROW(B65)-ROW(B$7)),1)),"")</f>
        <v>Nicktoons</v>
      </c>
      <c r="C65" s="38" t="str">
        <f ca="1">IF(D65="","",IF(INDEX(Data!$CA:$CA,MATCH(D65,Data!$A:$A,0),1)=0,"",INDEX(Data!$CA:$CA,MATCH(D65,Data!$A:$A,0),1)))</f>
        <v/>
      </c>
      <c r="D65" s="38" t="str" cm="1">
        <f t="array" aca="1" ref="D65" ca="1">IFERROR(_xlfn.SINGLE(INDEX(Data!$A$1:$A$818,_xlfn.AGGREGATE(15,6,((OFFSET(Data!$A$1,0,MATCH(D$6,Data!$1:$1,0)-1,1000,1)=IF(D$7="","Yes",D$7))*(Data!$D$1:'Data'!$D$818&lt;=IF($H$2="Marked",1,"")))/((OFFSET(Data!$A$1,0,MATCH(D$6,Data!$1:$1,0)-1,1000,1)=IF(D$7="","Yes",D$7))*(Data!$D$1:'Data'!$D$818&lt;=IF($H$2="Marked",1,"")))*ROW(Data!$C$1:$C$818),ROW(D65)-ROW(D$7)),1)),"")</f>
        <v/>
      </c>
      <c r="E65" s="38" t="str">
        <f ca="1">IF(F65="","",IF(INDEX(Data!$CA:$CA,MATCH(F65,Data!$A:$A,0),1)=0,"",INDEX(Data!$CA:$CA,MATCH(F65,Data!$A:$A,0),1)))</f>
        <v/>
      </c>
      <c r="F65" s="38" t="str" cm="1">
        <f t="array" aca="1" ref="F65" ca="1">IFERROR(_xlfn.SINGLE(INDEX(Data!$A$1:$A$818,_xlfn.AGGREGATE(15,6,((OFFSET(Data!$A$1,0,MATCH(F$6,Data!$1:$1,0)-1,1000,1)=IF(F$7="","Yes",F$7))*(Data!$D$1:'Data'!$D$818&lt;=IF($H$2="Marked",1,"")))/((OFFSET(Data!$A$1,0,MATCH(F$6,Data!$1:$1,0)-1,1000,1)=IF(F$7="","Yes",F$7))*(Data!$D$1:'Data'!$D$818&lt;=IF($H$2="Marked",1,"")))*ROW(Data!$C$1:$C$818),ROW(F65)-ROW(F$7)),1)),"")</f>
        <v/>
      </c>
      <c r="G65" s="38" t="str">
        <f ca="1">IF(H65="","",IF(INDEX(Data!$CA:$CA,MATCH(H65,Data!$A:$A,0),1)=0,"",INDEX(Data!$CA:$CA,MATCH(H65,Data!$A:$A,0),1)))</f>
        <v/>
      </c>
      <c r="H65" s="38" t="str" cm="1">
        <f t="array" aca="1" ref="H65" ca="1">IFERROR(_xlfn.SINGLE(INDEX(Data!$A$1:$A$818,_xlfn.AGGREGATE(15,6,((OFFSET(Data!$A$1,0,MATCH(H$6,Data!$1:$1,0)-1,1000,1)=IF(H$7="","Yes",H$7))*(Data!$D$1:'Data'!$D$818&lt;=IF($H$2="Marked",1,"")))/((OFFSET(Data!$A$1,0,MATCH(H$6,Data!$1:$1,0)-1,1000,1)=IF(H$7="","Yes",H$7))*(Data!$D$1:'Data'!$D$818&lt;=IF($H$2="Marked",1,"")))*ROW(Data!$C$1:$C$818),ROW(H65)-ROW(H$7)),1)),"")</f>
        <v/>
      </c>
      <c r="I65" s="38" t="str">
        <f ca="1">IF(J65="","",IF(INDEX(Data!$CA:$CA,MATCH(J65,Data!$A:$A,0),1)=0,"",INDEX(Data!$CA:$CA,MATCH(J65,Data!$A:$A,0),1)))</f>
        <v/>
      </c>
      <c r="J65" s="38" t="str" cm="1">
        <f t="array" aca="1" ref="J65" ca="1">IFERROR(_xlfn.SINGLE(INDEX(Data!$A$1:$A$818,_xlfn.AGGREGATE(15,6,((OFFSET(Data!$A$1,0,MATCH(J$6,Data!$1:$1,0)-1,1000,1)=IF(J$7="","Yes",J$7))*(Data!$D$1:'Data'!$D$818&lt;=IF($H$2="Marked",1,"")))/((OFFSET(Data!$A$1,0,MATCH(J$6,Data!$1:$1,0)-1,1000,1)=IF(J$7="","Yes",J$7))*(Data!$D$1:'Data'!$D$818&lt;=IF($H$2="Marked",1,"")))*ROW(Data!$C$1:$C$818),ROW(J65)-ROW(J$7)),1)),"")</f>
        <v>MyNetworkTV</v>
      </c>
      <c r="K65" s="38">
        <f ca="1">IF(L65="","",IF(INDEX(Data!$CA:$CA,MATCH(L65,Data!$A:$A,0),1)=0,"",INDEX(Data!$CA:$CA,MATCH(L65,Data!$A:$A,0),1)))</f>
        <v>2</v>
      </c>
      <c r="L65" s="38" t="str" cm="1">
        <f t="array" aca="1" ref="L65" ca="1">IFERROR(_xlfn.SINGLE(INDEX(Data!$A$1:$A$818,_xlfn.AGGREGATE(15,6,((OFFSET(Data!$A$1,0,MATCH(L$6,Data!$1:$1,0)-1,1000,1)=IF(L$7="","Yes",L$7))*(Data!$D$1:'Data'!$D$818&lt;=IF($H$2="Marked",1,"")))/((OFFSET(Data!$A$1,0,MATCH(L$6,Data!$1:$1,0)-1,1000,1)=IF(L$7="","Yes",L$7))*(Data!$D$1:'Data'!$D$818&lt;=IF($H$2="Marked",1,"")))*ROW(Data!$C$1:$C$818),ROW(L65)-ROW(L$7)),1)),"")</f>
        <v>Disney Channel</v>
      </c>
      <c r="M65" s="38">
        <f ca="1">IF(N65="","",IF(INDEX(Data!$CA:$CA,MATCH(N65,Data!$A:$A,0),1)=0,"",INDEX(Data!$CA:$CA,MATCH(N65,Data!$A:$A,0),1)))</f>
        <v>3</v>
      </c>
      <c r="N65" s="38" t="str" cm="1">
        <f t="array" aca="1" ref="N65" ca="1">IFERROR(_xlfn.SINGLE(INDEX(Data!$A$1:$A$818,_xlfn.AGGREGATE(15,6,((OFFSET(Data!$A$1,0,MATCH(N$6,Data!$1:$1,0)-1,1000,1)=IF(N$7="","Yes",N$7))*(Data!$D$1:'Data'!$D$818&lt;=IF($H$2="Marked",1,"")))/((OFFSET(Data!$A$1,0,MATCH(N$6,Data!$1:$1,0)-1,1000,1)=IF(N$7="","Yes",N$7))*(Data!$D$1:'Data'!$D$818&lt;=IF($H$2="Marked",1,"")))*ROW(Data!$C$1:$C$818),ROW(N65)-ROW(N$7)),1)),"")</f>
        <v>Cooking Channel</v>
      </c>
      <c r="O65" s="38" t="str">
        <f ca="1">IF(P65="","",IF(INDEX(Data!$CA:$CA,MATCH(P65,Data!$A:$A,0),1)=0,"",INDEX(Data!$CA:$CA,MATCH(P65,Data!$A:$A,0),1)))</f>
        <v/>
      </c>
      <c r="P65" s="38" t="str" cm="1">
        <f t="array" aca="1" ref="P65" ca="1">IFERROR(_xlfn.SINGLE(INDEX(Data!$A$1:$A$818,_xlfn.AGGREGATE(15,6,((OFFSET(Data!$A$1,0,MATCH(P$6,Data!$1:$1,0)-1,1000,1)=IF(P$7="","Yes",P$7))*(Data!$D$1:'Data'!$D$818&lt;=IF($H$2="Marked",1,"")))/((OFFSET(Data!$A$1,0,MATCH(P$6,Data!$1:$1,0)-1,1000,1)=IF(P$7="","Yes",P$7))*(Data!$D$1:'Data'!$D$818&lt;=IF($H$2="Marked",1,"")))*ROW(Data!$C$1:$C$818),ROW(P65)-ROW(P$7)),1)),"")</f>
        <v>CNN En Español</v>
      </c>
      <c r="Q65" s="38" t="str">
        <f ca="1">IF(R65="","",IF(INDEX(Data!$CA:$CA,MATCH(R65,Data!$A:$A,0),1)=0,"",INDEX(Data!$CA:$CA,MATCH(R65,Data!$A:$A,0),1)))</f>
        <v/>
      </c>
      <c r="R65" s="38" t="str" cm="1">
        <f t="array" aca="1" ref="R65" ca="1">IFERROR(_xlfn.SINGLE(INDEX(Data!$A$1:$A$818,_xlfn.AGGREGATE(15,6,((OFFSET(Data!$A$1,0,MATCH(R$6,Data!$1:$1,0)-1,1000,1)=IF(R$7="","Yes",R$7))*(Data!$D$1:'Data'!$D$818&lt;=IF($H$2="Marked",1,"")))/((OFFSET(Data!$A$1,0,MATCH(R$6,Data!$1:$1,0)-1,1000,1)=IF(R$7="","Yes",R$7))*(Data!$D$1:'Data'!$D$818&lt;=IF($H$2="Marked",1,"")))*ROW(Data!$C$1:$C$818),ROW(R65)-ROW(R$7)),1)),"")</f>
        <v>HGTV</v>
      </c>
      <c r="S65" s="38" t="str">
        <f ca="1">IF(T65="","",IF(INDEX(Data!$CA:$CA,MATCH(T65,Data!$A:$A,0),1)=0,"",INDEX(Data!$CA:$CA,MATCH(T65,Data!$A:$A,0),1)))</f>
        <v/>
      </c>
      <c r="T65" s="38" t="str" cm="1">
        <f t="array" aca="1" ref="T65" ca="1">IFERROR(_xlfn.SINGLE(INDEX(Data!$A$1:$A$818,_xlfn.AGGREGATE(15,6,((OFFSET(Data!$A$1,0,MATCH(T$6,Data!$1:$1,0)-1,1000,1)=IF(T$7="","Yes",T$7))*(Data!$D$1:'Data'!$D$818&lt;=IF($H$2="Marked",1,"")))/((OFFSET(Data!$A$1,0,MATCH(T$6,Data!$1:$1,0)-1,1000,1)=IF(T$7="","Yes",T$7))*(Data!$D$1:'Data'!$D$818&lt;=IF($H$2="Marked",1,"")))*ROW(Data!$C$1:$C$818),ROW(T65)-ROW(T$7)),1)),"")</f>
        <v>MSNBC</v>
      </c>
      <c r="U65" s="38" t="str">
        <f ca="1">IF(V65="","",IF(INDEX(Data!$CA:$CA,MATCH(V65,Data!$A:$A,0),1)=0,"",INDEX(Data!$CA:$CA,MATCH(V65,Data!$A:$A,0),1)))</f>
        <v/>
      </c>
      <c r="V65" s="38" t="str" cm="1">
        <f t="array" aca="1" ref="V65" ca="1">IFERROR(_xlfn.SINGLE(INDEX(Data!$A$1:$A$818,_xlfn.AGGREGATE(15,6,((OFFSET(Data!$A$1,0,MATCH(V$6,Data!$1:$1,0)-1,1000,1)=IF(V$7="","Yes",V$7))*(Data!$D$1:'Data'!$D$818&lt;=IF($H$2="Marked",1,"")))/((OFFSET(Data!$A$1,0,MATCH(V$6,Data!$1:$1,0)-1,1000,1)=IF(V$7="","Yes",V$7))*(Data!$D$1:'Data'!$D$818&lt;=IF($H$2="Marked",1,"")))*ROW(Data!$C$1:$C$818),ROW(V65)-ROW(V$7)),1)),"")</f>
        <v>Fubo Movie Network</v>
      </c>
      <c r="W65" s="38" t="str">
        <f ca="1">IF(X65="","",IF(INDEX(Data!$CA:$CA,MATCH(X65,Data!$A:$A,0),1)=0,"",INDEX(Data!$CA:$CA,MATCH(X65,Data!$A:$A,0),1)))</f>
        <v/>
      </c>
      <c r="X65" s="38" t="str" cm="1">
        <f t="array" aca="1" ref="X65" ca="1">IFERROR(_xlfn.SINGLE(INDEX(Data!$A$1:$A$818,_xlfn.AGGREGATE(15,6,((OFFSET(Data!$A$1,0,MATCH(X$6,Data!$1:$1,0)-1,1000,1)=IF(X$7="","Yes",X$7))*(Data!$D$1:'Data'!$D$818&lt;=IF($H$2="Marked",1,"")))/((OFFSET(Data!$A$1,0,MATCH(X$6,Data!$1:$1,0)-1,1000,1)=IF(X$7="","Yes",X$7))*(Data!$D$1:'Data'!$D$818&lt;=IF($H$2="Marked",1,"")))*ROW(Data!$C$1:$C$818),ROW(X65)-ROW(X$7)),1)),"")</f>
        <v/>
      </c>
      <c r="Y65" s="38" t="str">
        <f ca="1">IF(Z65="","",IF(INDEX(Data!$CA:$CA,MATCH(Z65,Data!$A:$A,0),1)=0,"",INDEX(Data!$CA:$CA,MATCH(Z65,Data!$A:$A,0),1)))</f>
        <v/>
      </c>
      <c r="Z65" s="38" t="str" cm="1">
        <f t="array" aca="1" ref="Z65" ca="1">IFERROR(_xlfn.SINGLE(INDEX(Data!$A$1:$A$818,_xlfn.AGGREGATE(15,6,((OFFSET(Data!$A$1,0,MATCH(Z$6,Data!$1:$1,0)-1,1000,1)=IF(Z$7="","Yes",Z$7))*(Data!$D$1:'Data'!$D$818&lt;=IF($H$2="Marked",1,"")))/((OFFSET(Data!$A$1,0,MATCH(Z$6,Data!$1:$1,0)-1,1000,1)=IF(Z$7="","Yes",Z$7))*(Data!$D$1:'Data'!$D$818&lt;=IF($H$2="Marked",1,"")))*ROW(Data!$C$1:$C$818),ROW(Z65)-ROW(Z$7)),1)),"")</f>
        <v/>
      </c>
      <c r="AA65" s="38" t="str">
        <f ca="1">IF(AB65="","",IF(INDEX(Data!$CA:$CA,MATCH(AB65,Data!$A:$A,0),1)=0,"",INDEX(Data!$CA:$CA,MATCH(AB65,Data!$A:$A,0),1)))</f>
        <v/>
      </c>
      <c r="AB65" s="38" t="str" cm="1">
        <f t="array" aca="1" ref="AB65" ca="1">IFERROR(_xlfn.SINGLE(INDEX(Data!$A$1:$A$818,_xlfn.AGGREGATE(15,6,((OFFSET(Data!$A$1,0,MATCH(AB$6,Data!$1:$1,0)-1,1000,1)=IF(AB$7="","Yes",AB$7))*(Data!$D$1:'Data'!$D$818&lt;=IF($H$2="Marked",1,"")))/((OFFSET(Data!$A$1,0,MATCH(AB$6,Data!$1:$1,0)-1,1000,1)=IF(AB$7="","Yes",AB$7))*(Data!$D$1:'Data'!$D$818&lt;=IF($H$2="Marked",1,"")))*ROW(Data!$C$1:$C$818),ROW(AB65)-ROW(AB$7)),1)),"")</f>
        <v>Estrella Games</v>
      </c>
      <c r="AC65" s="38" t="str">
        <f ca="1">IF(AD65="","",IF(INDEX(Data!$CA:$CA,MATCH(AD65,Data!$A:$A,0),1)=0,"",INDEX(Data!$CA:$CA,MATCH(AD65,Data!$A:$A,0),1)))</f>
        <v/>
      </c>
      <c r="AD65" s="38" t="str" cm="1">
        <f t="array" aca="1" ref="AD65" ca="1">IFERROR(_xlfn.SINGLE(INDEX(Data!$A$1:$A$818,_xlfn.AGGREGATE(15,6,((OFFSET(Data!$A$1,0,MATCH(AD$6,Data!$1:$1,0)-1,1000,1)=IF(AD$7="","Yes",AD$7))*(Data!$D$1:'Data'!$D$818&lt;=IF($H$2="Marked",1,"")))/((OFFSET(Data!$A$1,0,MATCH(AD$6,Data!$1:$1,0)-1,1000,1)=IF(AD$7="","Yes",AD$7))*(Data!$D$1:'Data'!$D$818&lt;=IF($H$2="Marked",1,"")))*ROW(Data!$C$1:$C$818),ROW(AD65)-ROW(AD$7)),1)),"")</f>
        <v>Fox Sports 1</v>
      </c>
      <c r="AE65" s="38" t="str">
        <f ca="1">IF(AF65="","",IF(INDEX(Data!$CA:$CA,MATCH(AF65,Data!$A:$A,0),1)=0,"",INDEX(Data!$CA:$CA,MATCH(AF65,Data!$A:$A,0),1)))</f>
        <v/>
      </c>
      <c r="AF65" s="38" t="str" cm="1">
        <f t="array" aca="1" ref="AF65" ca="1">IFERROR(_xlfn.SINGLE(INDEX(Data!$A$1:$A$818,_xlfn.AGGREGATE(15,6,((OFFSET(Data!$A$1,0,MATCH(AF$6,Data!$1:$1,0)-1,1000,1)=IF(AF$7="","Yes",AF$7))*(Data!$D$1:'Data'!$D$818&lt;=IF($H$2="Marked",1,"")))/((OFFSET(Data!$A$1,0,MATCH(AF$6,Data!$1:$1,0)-1,1000,1)=IF(AF$7="","Yes",AF$7))*(Data!$D$1:'Data'!$D$818&lt;=IF($H$2="Marked",1,"")))*ROW(Data!$C$1:$C$818),ROW(AF65)-ROW(AF$7)),1)),"")</f>
        <v>HGTV</v>
      </c>
      <c r="AG65" s="38" t="str">
        <f ca="1">IF(AH65="","",IF(INDEX(Data!$CA:$CA,MATCH(AH65,Data!$A:$A,0),1)=0,"",INDEX(Data!$CA:$CA,MATCH(AH65,Data!$A:$A,0),1)))</f>
        <v/>
      </c>
      <c r="AH65" s="38" t="str" cm="1">
        <f t="array" aca="1" ref="AH65" ca="1">IFERROR(_xlfn.SINGLE(INDEX(Data!$A$1:$A$818,_xlfn.AGGREGATE(15,6,((OFFSET(Data!$A$1,0,MATCH(AH$6,Data!$1:$1,0)-1,1000,1)=IF(AH$7="","Yes",AH$7))*(Data!$D$1:'Data'!$D$818&lt;=IF($H$2="Marked",1,"")))/((OFFSET(Data!$A$1,0,MATCH(AH$6,Data!$1:$1,0)-1,1000,1)=IF(AH$7="","Yes",AH$7))*(Data!$D$1:'Data'!$D$818&lt;=IF($H$2="Marked",1,"")))*ROW(Data!$C$1:$C$818),ROW(AH65)-ROW(AH$7)),1)),"")</f>
        <v/>
      </c>
      <c r="AI65" s="38" t="str">
        <f ca="1">IF(AJ65="","",IF(INDEX(Data!$CA:$CA,MATCH(AJ65,Data!$A:$A,0),1)=0,"",INDEX(Data!$CA:$CA,MATCH(AJ65,Data!$A:$A,0),1)))</f>
        <v/>
      </c>
      <c r="AJ65" s="38" t="str" cm="1">
        <f t="array" aca="1" ref="AJ65" ca="1">IFERROR(_xlfn.SINGLE(INDEX(Data!$A$1:$A$818,_xlfn.AGGREGATE(15,6,((OFFSET(Data!$A$1,0,MATCH(AJ$6,Data!$1:$1,0)-1,1000,1)=IF(AJ$7="","Yes",AJ$7))*(Data!$D$1:'Data'!$D$818&lt;=IF($H$2="Marked",1,"")))/((OFFSET(Data!$A$1,0,MATCH(AJ$6,Data!$1:$1,0)-1,1000,1)=IF(AJ$7="","Yes",AJ$7))*(Data!$D$1:'Data'!$D$818&lt;=IF($H$2="Marked",1,"")))*ROW(Data!$C$1:$C$818),ROW(AJ65)-ROW(AJ$7)),1)),"")</f>
        <v>HSN</v>
      </c>
      <c r="AK65" s="38" t="str">
        <f ca="1">IF(AL65="","",IF(INDEX(Data!$CA:$CA,MATCH(AL65,Data!$A:$A,0),1)=0,"",INDEX(Data!$CA:$CA,MATCH(AL65,Data!$A:$A,0),1)))</f>
        <v/>
      </c>
      <c r="AL65" s="38" t="str" cm="1">
        <f t="array" aca="1" ref="AL65" ca="1">IFERROR(_xlfn.SINGLE(INDEX(Data!$A$1:$A$818,_xlfn.AGGREGATE(15,6,((OFFSET(Data!$A$1,0,MATCH(AL$6,Data!$1:$1,0)-1,1000,1)=IF(AL$7="","Yes",AL$7))*(Data!$D$1:'Data'!$D$818&lt;=IF($H$2="Marked",1,"")))/((OFFSET(Data!$A$1,0,MATCH(AL$6,Data!$1:$1,0)-1,1000,1)=IF(AL$7="","Yes",AL$7))*(Data!$D$1:'Data'!$D$818&lt;=IF($H$2="Marked",1,"")))*ROW(Data!$C$1:$C$818),ROW(AL65)-ROW(AL$7)),1)),"")</f>
        <v/>
      </c>
      <c r="AM65" s="38" t="str">
        <f ca="1">IF(AN65="","",IF(INDEX(Data!$CA:$CA,MATCH(AN65,Data!$A:$A,0),1)=0,"",INDEX(Data!$CA:$CA,MATCH(AN65,Data!$A:$A,0),1)))</f>
        <v/>
      </c>
      <c r="AN65" s="38" t="str" cm="1">
        <f t="array" aca="1" ref="AN65" ca="1">IFERROR(_xlfn.SINGLE(INDEX(Data!$A$1:$A$818,_xlfn.AGGREGATE(15,6,((OFFSET(Data!$A$1,0,MATCH(AN$6,Data!$1:$1,0)-1,1000,1)=IF(AN$7="","Yes",AN$7))*(Data!$D$1:'Data'!$D$818&lt;=IF($H$2="Marked",1,"")))/((OFFSET(Data!$A$1,0,MATCH(AN$6,Data!$1:$1,0)-1,1000,1)=IF(AN$7="","Yes",AN$7))*(Data!$D$1:'Data'!$D$818&lt;=IF($H$2="Marked",1,"")))*ROW(Data!$C$1:$C$818),ROW(AN65)-ROW(AN$7)),1)),"")</f>
        <v/>
      </c>
      <c r="AO65" s="38" t="str">
        <f ca="1">IF(AP65="","",IF(INDEX(Data!$CA:$CA,MATCH(AP65,Data!$A:$A,0),1)=0,"",INDEX(Data!$CA:$CA,MATCH(AP65,Data!$A:$A,0),1)))</f>
        <v/>
      </c>
      <c r="AP65" s="38" t="str" cm="1">
        <f t="array" aca="1" ref="AP65" ca="1">IFERROR(_xlfn.SINGLE(INDEX(Data!$A$1:$A$818,_xlfn.AGGREGATE(15,6,((OFFSET(Data!$A$1,0,MATCH(AP$6,Data!$1:$1,0)-1,1000,1)=IF(AP$7="","Yes",AP$7))*(Data!$D$1:'Data'!$D$818&lt;=IF($H$2="Marked",1,"")))/((OFFSET(Data!$A$1,0,MATCH(AP$6,Data!$1:$1,0)-1,1000,1)=IF(AP$7="","Yes",AP$7))*(Data!$D$1:'Data'!$D$818&lt;=IF($H$2="Marked",1,"")))*ROW(Data!$C$1:$C$818),ROW(AP65)-ROW(AP$7)),1)),"")</f>
        <v/>
      </c>
      <c r="AQ65" s="38" t="str">
        <f ca="1">IF(AR65="","",IF(INDEX(Data!$CA:$CA,MATCH(AR65,Data!$A:$A,0),1)=0,"",INDEX(Data!$CA:$CA,MATCH(AR65,Data!$A:$A,0),1)))</f>
        <v/>
      </c>
      <c r="AR65" s="38" t="str" cm="1">
        <f t="array" aca="1" ref="AR65" ca="1">IFERROR(_xlfn.SINGLE(INDEX(Data!$A$1:$A$818,_xlfn.AGGREGATE(15,6,((OFFSET(Data!$A$1,0,MATCH(AR$6,Data!$1:$1,0)-1,1000,1)=IF(AR$7="","Yes",AR$7))*(Data!$D$1:'Data'!$D$818&lt;=IF($H$2="Marked",1,"")))/((OFFSET(Data!$A$1,0,MATCH(AR$6,Data!$1:$1,0)-1,1000,1)=IF(AR$7="","Yes",AR$7))*(Data!$D$1:'Data'!$D$818&lt;=IF($H$2="Marked",1,"")))*ROW(Data!$C$1:$C$818),ROW(AR65)-ROW(AR$7)),1)),"")</f>
        <v/>
      </c>
      <c r="AS65" s="38" t="str">
        <f ca="1">IF(AT65="","",IF(INDEX(Data!$CA:$CA,MATCH(AT65,Data!$A:$A,0),1)=0,"",INDEX(Data!$CA:$CA,MATCH(AT65,Data!$A:$A,0),1)))</f>
        <v/>
      </c>
      <c r="AT65" s="38" t="str" cm="1">
        <f t="array" aca="1" ref="AT65" ca="1">IFERROR(_xlfn.SINGLE(INDEX(Data!$A$1:$A$818,_xlfn.AGGREGATE(15,6,((OFFSET(Data!$A$1,0,MATCH(AT$6,Data!$1:$1,0)-1,1000,1)=IF(AT$7="","Yes",AT$7))*(Data!$D$1:'Data'!$D$818&lt;=IF($H$2="Marked",1,"")))/((OFFSET(Data!$A$1,0,MATCH(AT$6,Data!$1:$1,0)-1,1000,1)=IF(AT$7="","Yes",AT$7))*(Data!$D$1:'Data'!$D$818&lt;=IF($H$2="Marked",1,"")))*ROW(Data!$C$1:$C$818),ROW(AT65)-ROW(AT$7)),1)),"")</f>
        <v>TV Land</v>
      </c>
    </row>
    <row r="66" spans="1:46" ht="24" x14ac:dyDescent="0.35">
      <c r="A66" s="38" t="str">
        <f ca="1">IF(B66="","",IF(INDEX(Data!$CA:$CA,MATCH(B66,Data!$A:$A,0),1)=0,"",INDEX(Data!$CA:$CA,MATCH(B66,Data!$A:$A,0),1)))</f>
        <v/>
      </c>
      <c r="B66" s="38" t="str" cm="1">
        <f t="array" aca="1" ref="B66" ca="1">IFERROR(_xlfn.SINGLE(INDEX(Data!$A$1:$A$818,_xlfn.AGGREGATE(15,6,((OFFSET(Data!$A$1,0,MATCH(B$6,Data!$1:$1,0)-1,1000,1)=IF(B$7="","Yes",B$7))*(Data!$D$1:'Data'!$D$818&lt;=IF($H$2="Marked",1,"")))/((OFFSET(Data!$A$1,0,MATCH(B$6,Data!$1:$1,0)-1,1000,1)=IF(B$7="","Yes",B$7))*(Data!$D$1:'Data'!$D$818&lt;=IF($H$2="Marked",1,"")))*ROW(Data!$C$1:$C$818),ROW(B66)-ROW(B$7)),1)),"")</f>
        <v>Own</v>
      </c>
      <c r="C66" s="38" t="str">
        <f ca="1">IF(D66="","",IF(INDEX(Data!$CA:$CA,MATCH(D66,Data!$A:$A,0),1)=0,"",INDEX(Data!$CA:$CA,MATCH(D66,Data!$A:$A,0),1)))</f>
        <v/>
      </c>
      <c r="D66" s="38" t="str" cm="1">
        <f t="array" aca="1" ref="D66" ca="1">IFERROR(_xlfn.SINGLE(INDEX(Data!$A$1:$A$818,_xlfn.AGGREGATE(15,6,((OFFSET(Data!$A$1,0,MATCH(D$6,Data!$1:$1,0)-1,1000,1)=IF(D$7="","Yes",D$7))*(Data!$D$1:'Data'!$D$818&lt;=IF($H$2="Marked",1,"")))/((OFFSET(Data!$A$1,0,MATCH(D$6,Data!$1:$1,0)-1,1000,1)=IF(D$7="","Yes",D$7))*(Data!$D$1:'Data'!$D$818&lt;=IF($H$2="Marked",1,"")))*ROW(Data!$C$1:$C$818),ROW(D66)-ROW(D$7)),1)),"")</f>
        <v/>
      </c>
      <c r="E66" s="38" t="str">
        <f ca="1">IF(F66="","",IF(INDEX(Data!$CA:$CA,MATCH(F66,Data!$A:$A,0),1)=0,"",INDEX(Data!$CA:$CA,MATCH(F66,Data!$A:$A,0),1)))</f>
        <v/>
      </c>
      <c r="F66" s="38" t="str" cm="1">
        <f t="array" aca="1" ref="F66" ca="1">IFERROR(_xlfn.SINGLE(INDEX(Data!$A$1:$A$818,_xlfn.AGGREGATE(15,6,((OFFSET(Data!$A$1,0,MATCH(F$6,Data!$1:$1,0)-1,1000,1)=IF(F$7="","Yes",F$7))*(Data!$D$1:'Data'!$D$818&lt;=IF($H$2="Marked",1,"")))/((OFFSET(Data!$A$1,0,MATCH(F$6,Data!$1:$1,0)-1,1000,1)=IF(F$7="","Yes",F$7))*(Data!$D$1:'Data'!$D$818&lt;=IF($H$2="Marked",1,"")))*ROW(Data!$C$1:$C$818),ROW(F66)-ROW(F$7)),1)),"")</f>
        <v/>
      </c>
      <c r="G66" s="38" t="str">
        <f ca="1">IF(H66="","",IF(INDEX(Data!$CA:$CA,MATCH(H66,Data!$A:$A,0),1)=0,"",INDEX(Data!$CA:$CA,MATCH(H66,Data!$A:$A,0),1)))</f>
        <v/>
      </c>
      <c r="H66" s="38" t="str" cm="1">
        <f t="array" aca="1" ref="H66" ca="1">IFERROR(_xlfn.SINGLE(INDEX(Data!$A$1:$A$818,_xlfn.AGGREGATE(15,6,((OFFSET(Data!$A$1,0,MATCH(H$6,Data!$1:$1,0)-1,1000,1)=IF(H$7="","Yes",H$7))*(Data!$D$1:'Data'!$D$818&lt;=IF($H$2="Marked",1,"")))/((OFFSET(Data!$A$1,0,MATCH(H$6,Data!$1:$1,0)-1,1000,1)=IF(H$7="","Yes",H$7))*(Data!$D$1:'Data'!$D$818&lt;=IF($H$2="Marked",1,"")))*ROW(Data!$C$1:$C$818),ROW(H66)-ROW(H$7)),1)),"")</f>
        <v/>
      </c>
      <c r="I66" s="38" t="str">
        <f ca="1">IF(J66="","",IF(INDEX(Data!$CA:$CA,MATCH(J66,Data!$A:$A,0),1)=0,"",INDEX(Data!$CA:$CA,MATCH(J66,Data!$A:$A,0),1)))</f>
        <v/>
      </c>
      <c r="J66" s="38" t="str" cm="1">
        <f t="array" aca="1" ref="J66" ca="1">IFERROR(_xlfn.SINGLE(INDEX(Data!$A$1:$A$818,_xlfn.AGGREGATE(15,6,((OFFSET(Data!$A$1,0,MATCH(J$6,Data!$1:$1,0)-1,1000,1)=IF(J$7="","Yes",J$7))*(Data!$D$1:'Data'!$D$818&lt;=IF($H$2="Marked",1,"")))/((OFFSET(Data!$A$1,0,MATCH(J$6,Data!$1:$1,0)-1,1000,1)=IF(J$7="","Yes",J$7))*(Data!$D$1:'Data'!$D$818&lt;=IF($H$2="Marked",1,"")))*ROW(Data!$C$1:$C$818),ROW(J66)-ROW(J$7)),1)),"")</f>
        <v>National Geographic</v>
      </c>
      <c r="K66" s="38" t="str">
        <f ca="1">IF(L66="","",IF(INDEX(Data!$CA:$CA,MATCH(L66,Data!$A:$A,0),1)=0,"",INDEX(Data!$CA:$CA,MATCH(L66,Data!$A:$A,0),1)))</f>
        <v/>
      </c>
      <c r="L66" s="38" t="str" cm="1">
        <f t="array" aca="1" ref="L66" ca="1">IFERROR(_xlfn.SINGLE(INDEX(Data!$A$1:$A$818,_xlfn.AGGREGATE(15,6,((OFFSET(Data!$A$1,0,MATCH(L$6,Data!$1:$1,0)-1,1000,1)=IF(L$7="","Yes",L$7))*(Data!$D$1:'Data'!$D$818&lt;=IF($H$2="Marked",1,"")))/((OFFSET(Data!$A$1,0,MATCH(L$6,Data!$1:$1,0)-1,1000,1)=IF(L$7="","Yes",L$7))*(Data!$D$1:'Data'!$D$818&lt;=IF($H$2="Marked",1,"")))*ROW(Data!$C$1:$C$818),ROW(L66)-ROW(L$7)),1)),"")</f>
        <v>Disney Junior</v>
      </c>
      <c r="M66" s="38" t="str">
        <f ca="1">IF(N66="","",IF(INDEX(Data!$CA:$CA,MATCH(N66,Data!$A:$A,0),1)=0,"",INDEX(Data!$CA:$CA,MATCH(N66,Data!$A:$A,0),1)))</f>
        <v/>
      </c>
      <c r="N66" s="38" t="str" cm="1">
        <f t="array" aca="1" ref="N66" ca="1">IFERROR(_xlfn.SINGLE(INDEX(Data!$A$1:$A$818,_xlfn.AGGREGATE(15,6,((OFFSET(Data!$A$1,0,MATCH(N$6,Data!$1:$1,0)-1,1000,1)=IF(N$7="","Yes",N$7))*(Data!$D$1:'Data'!$D$818&lt;=IF($H$2="Marked",1,"")))/((OFFSET(Data!$A$1,0,MATCH(N$6,Data!$1:$1,0)-1,1000,1)=IF(N$7="","Yes",N$7))*(Data!$D$1:'Data'!$D$818&lt;=IF($H$2="Marked",1,"")))*ROW(Data!$C$1:$C$818),ROW(N66)-ROW(N$7)),1)),"")</f>
        <v>COZI</v>
      </c>
      <c r="O66" s="38" t="str">
        <f ca="1">IF(P66="","",IF(INDEX(Data!$CA:$CA,MATCH(P66,Data!$A:$A,0),1)=0,"",INDEX(Data!$CA:$CA,MATCH(P66,Data!$A:$A,0),1)))</f>
        <v/>
      </c>
      <c r="P66" s="38" t="str" cm="1">
        <f t="array" aca="1" ref="P66" ca="1">IFERROR(_xlfn.SINGLE(INDEX(Data!$A$1:$A$818,_xlfn.AGGREGATE(15,6,((OFFSET(Data!$A$1,0,MATCH(P$6,Data!$1:$1,0)-1,1000,1)=IF(P$7="","Yes",P$7))*(Data!$D$1:'Data'!$D$818&lt;=IF($H$2="Marked",1,"")))/((OFFSET(Data!$A$1,0,MATCH(P$6,Data!$1:$1,0)-1,1000,1)=IF(P$7="","Yes",P$7))*(Data!$D$1:'Data'!$D$818&lt;=IF($H$2="Marked",1,"")))*ROW(Data!$C$1:$C$818),ROW(P66)-ROW(P$7)),1)),"")</f>
        <v>CNN International</v>
      </c>
      <c r="Q66" s="38" t="str">
        <f ca="1">IF(R66="","",IF(INDEX(Data!$CA:$CA,MATCH(R66,Data!$A:$A,0),1)=0,"",INDEX(Data!$CA:$CA,MATCH(R66,Data!$A:$A,0),1)))</f>
        <v/>
      </c>
      <c r="R66" s="38" t="str" cm="1">
        <f t="array" aca="1" ref="R66" ca="1">IFERROR(_xlfn.SINGLE(INDEX(Data!$A$1:$A$818,_xlfn.AGGREGATE(15,6,((OFFSET(Data!$A$1,0,MATCH(R$6,Data!$1:$1,0)-1,1000,1)=IF(R$7="","Yes",R$7))*(Data!$D$1:'Data'!$D$818&lt;=IF($H$2="Marked",1,"")))/((OFFSET(Data!$A$1,0,MATCH(R$6,Data!$1:$1,0)-1,1000,1)=IF(R$7="","Yes",R$7))*(Data!$D$1:'Data'!$D$818&lt;=IF($H$2="Marked",1,"")))*ROW(Data!$C$1:$C$818),ROW(R66)-ROW(R$7)),1)),"")</f>
        <v>HLN</v>
      </c>
      <c r="S66" s="38">
        <f ca="1">IF(T66="","",IF(INDEX(Data!$CA:$CA,MATCH(T66,Data!$A:$A,0),1)=0,"",INDEX(Data!$CA:$CA,MATCH(T66,Data!$A:$A,0),1)))</f>
        <v>3</v>
      </c>
      <c r="T66" s="38" t="str" cm="1">
        <f t="array" aca="1" ref="T66" ca="1">IFERROR(_xlfn.SINGLE(INDEX(Data!$A$1:$A$818,_xlfn.AGGREGATE(15,6,((OFFSET(Data!$A$1,0,MATCH(T$6,Data!$1:$1,0)-1,1000,1)=IF(T$7="","Yes",T$7))*(Data!$D$1:'Data'!$D$818&lt;=IF($H$2="Marked",1,"")))/((OFFSET(Data!$A$1,0,MATCH(T$6,Data!$1:$1,0)-1,1000,1)=IF(T$7="","Yes",T$7))*(Data!$D$1:'Data'!$D$818&lt;=IF($H$2="Marked",1,"")))*ROW(Data!$C$1:$C$818),ROW(T66)-ROW(T$7)),1)),"")</f>
        <v>MTV</v>
      </c>
      <c r="U66" s="38" t="str">
        <f ca="1">IF(V66="","",IF(INDEX(Data!$CA:$CA,MATCH(V66,Data!$A:$A,0),1)=0,"",INDEX(Data!$CA:$CA,MATCH(V66,Data!$A:$A,0),1)))</f>
        <v/>
      </c>
      <c r="V66" s="38" t="str" cm="1">
        <f t="array" aca="1" ref="V66" ca="1">IFERROR(_xlfn.SINGLE(INDEX(Data!$A$1:$A$818,_xlfn.AGGREGATE(15,6,((OFFSET(Data!$A$1,0,MATCH(V$6,Data!$1:$1,0)-1,1000,1)=IF(V$7="","Yes",V$7))*(Data!$D$1:'Data'!$D$818&lt;=IF($H$2="Marked",1,"")))/((OFFSET(Data!$A$1,0,MATCH(V$6,Data!$1:$1,0)-1,1000,1)=IF(V$7="","Yes",V$7))*(Data!$D$1:'Data'!$D$818&lt;=IF($H$2="Marked",1,"")))*ROW(Data!$C$1:$C$818),ROW(V66)-ROW(V$7)),1)),"")</f>
        <v>Fubo Sports Network</v>
      </c>
      <c r="W66" s="38" t="str">
        <f ca="1">IF(X66="","",IF(INDEX(Data!$CA:$CA,MATCH(X66,Data!$A:$A,0),1)=0,"",INDEX(Data!$CA:$CA,MATCH(X66,Data!$A:$A,0),1)))</f>
        <v/>
      </c>
      <c r="X66" s="38" t="str" cm="1">
        <f t="array" aca="1" ref="X66" ca="1">IFERROR(_xlfn.SINGLE(INDEX(Data!$A$1:$A$818,_xlfn.AGGREGATE(15,6,((OFFSET(Data!$A$1,0,MATCH(X$6,Data!$1:$1,0)-1,1000,1)=IF(X$7="","Yes",X$7))*(Data!$D$1:'Data'!$D$818&lt;=IF($H$2="Marked",1,"")))/((OFFSET(Data!$A$1,0,MATCH(X$6,Data!$1:$1,0)-1,1000,1)=IF(X$7="","Yes",X$7))*(Data!$D$1:'Data'!$D$818&lt;=IF($H$2="Marked",1,"")))*ROW(Data!$C$1:$C$818),ROW(X66)-ROW(X$7)),1)),"")</f>
        <v/>
      </c>
      <c r="Y66" s="38" t="str">
        <f ca="1">IF(Z66="","",IF(INDEX(Data!$CA:$CA,MATCH(Z66,Data!$A:$A,0),1)=0,"",INDEX(Data!$CA:$CA,MATCH(Z66,Data!$A:$A,0),1)))</f>
        <v/>
      </c>
      <c r="Z66" s="38" t="str" cm="1">
        <f t="array" aca="1" ref="Z66" ca="1">IFERROR(_xlfn.SINGLE(INDEX(Data!$A$1:$A$818,_xlfn.AGGREGATE(15,6,((OFFSET(Data!$A$1,0,MATCH(Z$6,Data!$1:$1,0)-1,1000,1)=IF(Z$7="","Yes",Z$7))*(Data!$D$1:'Data'!$D$818&lt;=IF($H$2="Marked",1,"")))/((OFFSET(Data!$A$1,0,MATCH(Z$6,Data!$1:$1,0)-1,1000,1)=IF(Z$7="","Yes",Z$7))*(Data!$D$1:'Data'!$D$818&lt;=IF($H$2="Marked",1,"")))*ROW(Data!$C$1:$C$818),ROW(Z66)-ROW(Z$7)),1)),"")</f>
        <v/>
      </c>
      <c r="AA66" s="38" t="str">
        <f ca="1">IF(AB66="","",IF(INDEX(Data!$CA:$CA,MATCH(AB66,Data!$A:$A,0),1)=0,"",INDEX(Data!$CA:$CA,MATCH(AB66,Data!$A:$A,0),1)))</f>
        <v/>
      </c>
      <c r="AB66" s="38" t="str" cm="1">
        <f t="array" aca="1" ref="AB66" ca="1">IFERROR(_xlfn.SINGLE(INDEX(Data!$A$1:$A$818,_xlfn.AGGREGATE(15,6,((OFFSET(Data!$A$1,0,MATCH(AB$6,Data!$1:$1,0)-1,1000,1)=IF(AB$7="","Yes",AB$7))*(Data!$D$1:'Data'!$D$818&lt;=IF($H$2="Marked",1,"")))/((OFFSET(Data!$A$1,0,MATCH(AB$6,Data!$1:$1,0)-1,1000,1)=IF(AB$7="","Yes",AB$7))*(Data!$D$1:'Data'!$D$818&lt;=IF($H$2="Marked",1,"")))*ROW(Data!$C$1:$C$818),ROW(AB66)-ROW(AB$7)),1)),"")</f>
        <v>Estrella News</v>
      </c>
      <c r="AC66" s="38" t="str">
        <f ca="1">IF(AD66="","",IF(INDEX(Data!$CA:$CA,MATCH(AD66,Data!$A:$A,0),1)=0,"",INDEX(Data!$CA:$CA,MATCH(AD66,Data!$A:$A,0),1)))</f>
        <v/>
      </c>
      <c r="AD66" s="38" t="str" cm="1">
        <f t="array" aca="1" ref="AD66" ca="1">IFERROR(_xlfn.SINGLE(INDEX(Data!$A$1:$A$818,_xlfn.AGGREGATE(15,6,((OFFSET(Data!$A$1,0,MATCH(AD$6,Data!$1:$1,0)-1,1000,1)=IF(AD$7="","Yes",AD$7))*(Data!$D$1:'Data'!$D$818&lt;=IF($H$2="Marked",1,"")))/((OFFSET(Data!$A$1,0,MATCH(AD$6,Data!$1:$1,0)-1,1000,1)=IF(AD$7="","Yes",AD$7))*(Data!$D$1:'Data'!$D$818&lt;=IF($H$2="Marked",1,"")))*ROW(Data!$C$1:$C$818),ROW(AD66)-ROW(AD$7)),1)),"")</f>
        <v>Fox Sports 2</v>
      </c>
      <c r="AE66" s="38" t="str">
        <f ca="1">IF(AF66="","",IF(INDEX(Data!$CA:$CA,MATCH(AF66,Data!$A:$A,0),1)=0,"",INDEX(Data!$CA:$CA,MATCH(AF66,Data!$A:$A,0),1)))</f>
        <v/>
      </c>
      <c r="AF66" s="38" t="str" cm="1">
        <f t="array" aca="1" ref="AF66" ca="1">IFERROR(_xlfn.SINGLE(INDEX(Data!$A$1:$A$818,_xlfn.AGGREGATE(15,6,((OFFSET(Data!$A$1,0,MATCH(AF$6,Data!$1:$1,0)-1,1000,1)=IF(AF$7="","Yes",AF$7))*(Data!$D$1:'Data'!$D$818&lt;=IF($H$2="Marked",1,"")))/((OFFSET(Data!$A$1,0,MATCH(AF$6,Data!$1:$1,0)-1,1000,1)=IF(AF$7="","Yes",AF$7))*(Data!$D$1:'Data'!$D$818&lt;=IF($H$2="Marked",1,"")))*ROW(Data!$C$1:$C$818),ROW(AF66)-ROW(AF$7)),1)),"")</f>
        <v>History</v>
      </c>
      <c r="AG66" s="38" t="str">
        <f ca="1">IF(AH66="","",IF(INDEX(Data!$CA:$CA,MATCH(AH66,Data!$A:$A,0),1)=0,"",INDEX(Data!$CA:$CA,MATCH(AH66,Data!$A:$A,0),1)))</f>
        <v/>
      </c>
      <c r="AH66" s="38" t="str" cm="1">
        <f t="array" aca="1" ref="AH66" ca="1">IFERROR(_xlfn.SINGLE(INDEX(Data!$A$1:$A$818,_xlfn.AGGREGATE(15,6,((OFFSET(Data!$A$1,0,MATCH(AH$6,Data!$1:$1,0)-1,1000,1)=IF(AH$7="","Yes",AH$7))*(Data!$D$1:'Data'!$D$818&lt;=IF($H$2="Marked",1,"")))/((OFFSET(Data!$A$1,0,MATCH(AH$6,Data!$1:$1,0)-1,1000,1)=IF(AH$7="","Yes",AH$7))*(Data!$D$1:'Data'!$D$818&lt;=IF($H$2="Marked",1,"")))*ROW(Data!$C$1:$C$818),ROW(AH66)-ROW(AH$7)),1)),"")</f>
        <v/>
      </c>
      <c r="AI66" s="38" t="str">
        <f ca="1">IF(AJ66="","",IF(INDEX(Data!$CA:$CA,MATCH(AJ66,Data!$A:$A,0),1)=0,"",INDEX(Data!$CA:$CA,MATCH(AJ66,Data!$A:$A,0),1)))</f>
        <v/>
      </c>
      <c r="AJ66" s="38" t="str" cm="1">
        <f t="array" aca="1" ref="AJ66" ca="1">IFERROR(_xlfn.SINGLE(INDEX(Data!$A$1:$A$818,_xlfn.AGGREGATE(15,6,((OFFSET(Data!$A$1,0,MATCH(AJ$6,Data!$1:$1,0)-1,1000,1)=IF(AJ$7="","Yes",AJ$7))*(Data!$D$1:'Data'!$D$818&lt;=IF($H$2="Marked",1,"")))/((OFFSET(Data!$A$1,0,MATCH(AJ$6,Data!$1:$1,0)-1,1000,1)=IF(AJ$7="","Yes",AJ$7))*(Data!$D$1:'Data'!$D$818&lt;=IF($H$2="Marked",1,"")))*ROW(Data!$C$1:$C$818),ROW(AJ66)-ROW(AJ$7)),1)),"")</f>
        <v>Jewelry TV</v>
      </c>
      <c r="AK66" s="38" t="str">
        <f ca="1">IF(AL66="","",IF(INDEX(Data!$CA:$CA,MATCH(AL66,Data!$A:$A,0),1)=0,"",INDEX(Data!$CA:$CA,MATCH(AL66,Data!$A:$A,0),1)))</f>
        <v/>
      </c>
      <c r="AL66" s="38" t="str" cm="1">
        <f t="array" aca="1" ref="AL66" ca="1">IFERROR(_xlfn.SINGLE(INDEX(Data!$A$1:$A$818,_xlfn.AGGREGATE(15,6,((OFFSET(Data!$A$1,0,MATCH(AL$6,Data!$1:$1,0)-1,1000,1)=IF(AL$7="","Yes",AL$7))*(Data!$D$1:'Data'!$D$818&lt;=IF($H$2="Marked",1,"")))/((OFFSET(Data!$A$1,0,MATCH(AL$6,Data!$1:$1,0)-1,1000,1)=IF(AL$7="","Yes",AL$7))*(Data!$D$1:'Data'!$D$818&lt;=IF($H$2="Marked",1,"")))*ROW(Data!$C$1:$C$818),ROW(AL66)-ROW(AL$7)),1)),"")</f>
        <v/>
      </c>
      <c r="AM66" s="38" t="str">
        <f ca="1">IF(AN66="","",IF(INDEX(Data!$CA:$CA,MATCH(AN66,Data!$A:$A,0),1)=0,"",INDEX(Data!$CA:$CA,MATCH(AN66,Data!$A:$A,0),1)))</f>
        <v/>
      </c>
      <c r="AN66" s="38" t="str" cm="1">
        <f t="array" aca="1" ref="AN66" ca="1">IFERROR(_xlfn.SINGLE(INDEX(Data!$A$1:$A$818,_xlfn.AGGREGATE(15,6,((OFFSET(Data!$A$1,0,MATCH(AN$6,Data!$1:$1,0)-1,1000,1)=IF(AN$7="","Yes",AN$7))*(Data!$D$1:'Data'!$D$818&lt;=IF($H$2="Marked",1,"")))/((OFFSET(Data!$A$1,0,MATCH(AN$6,Data!$1:$1,0)-1,1000,1)=IF(AN$7="","Yes",AN$7))*(Data!$D$1:'Data'!$D$818&lt;=IF($H$2="Marked",1,"")))*ROW(Data!$C$1:$C$818),ROW(AN66)-ROW(AN$7)),1)),"")</f>
        <v/>
      </c>
      <c r="AO66" s="38" t="str">
        <f ca="1">IF(AP66="","",IF(INDEX(Data!$CA:$CA,MATCH(AP66,Data!$A:$A,0),1)=0,"",INDEX(Data!$CA:$CA,MATCH(AP66,Data!$A:$A,0),1)))</f>
        <v/>
      </c>
      <c r="AP66" s="38" t="str" cm="1">
        <f t="array" aca="1" ref="AP66" ca="1">IFERROR(_xlfn.SINGLE(INDEX(Data!$A$1:$A$818,_xlfn.AGGREGATE(15,6,((OFFSET(Data!$A$1,0,MATCH(AP$6,Data!$1:$1,0)-1,1000,1)=IF(AP$7="","Yes",AP$7))*(Data!$D$1:'Data'!$D$818&lt;=IF($H$2="Marked",1,"")))/((OFFSET(Data!$A$1,0,MATCH(AP$6,Data!$1:$1,0)-1,1000,1)=IF(AP$7="","Yes",AP$7))*(Data!$D$1:'Data'!$D$818&lt;=IF($H$2="Marked",1,"")))*ROW(Data!$C$1:$C$818),ROW(AP66)-ROW(AP$7)),1)),"")</f>
        <v/>
      </c>
      <c r="AQ66" s="38" t="str">
        <f ca="1">IF(AR66="","",IF(INDEX(Data!$CA:$CA,MATCH(AR66,Data!$A:$A,0),1)=0,"",INDEX(Data!$CA:$CA,MATCH(AR66,Data!$A:$A,0),1)))</f>
        <v/>
      </c>
      <c r="AR66" s="38" t="str" cm="1">
        <f t="array" aca="1" ref="AR66" ca="1">IFERROR(_xlfn.SINGLE(INDEX(Data!$A$1:$A$818,_xlfn.AGGREGATE(15,6,((OFFSET(Data!$A$1,0,MATCH(AR$6,Data!$1:$1,0)-1,1000,1)=IF(AR$7="","Yes",AR$7))*(Data!$D$1:'Data'!$D$818&lt;=IF($H$2="Marked",1,"")))/((OFFSET(Data!$A$1,0,MATCH(AR$6,Data!$1:$1,0)-1,1000,1)=IF(AR$7="","Yes",AR$7))*(Data!$D$1:'Data'!$D$818&lt;=IF($H$2="Marked",1,"")))*ROW(Data!$C$1:$C$818),ROW(AR66)-ROW(AR$7)),1)),"")</f>
        <v/>
      </c>
      <c r="AS66" s="38" t="str">
        <f ca="1">IF(AT66="","",IF(INDEX(Data!$CA:$CA,MATCH(AT66,Data!$A:$A,0),1)=0,"",INDEX(Data!$CA:$CA,MATCH(AT66,Data!$A:$A,0),1)))</f>
        <v/>
      </c>
      <c r="AT66" s="38" t="str" cm="1">
        <f t="array" aca="1" ref="AT66" ca="1">IFERROR(_xlfn.SINGLE(INDEX(Data!$A$1:$A$818,_xlfn.AGGREGATE(15,6,((OFFSET(Data!$A$1,0,MATCH(AT$6,Data!$1:$1,0)-1,1000,1)=IF(AT$7="","Yes",AT$7))*(Data!$D$1:'Data'!$D$818&lt;=IF($H$2="Marked",1,"")))/((OFFSET(Data!$A$1,0,MATCH(AT$6,Data!$1:$1,0)-1,1000,1)=IF(AT$7="","Yes",AT$7))*(Data!$D$1:'Data'!$D$818&lt;=IF($H$2="Marked",1,"")))*ROW(Data!$C$1:$C$818),ROW(AT66)-ROW(AT$7)),1)),"")</f>
        <v>VH1</v>
      </c>
    </row>
    <row r="67" spans="1:46" ht="24" x14ac:dyDescent="0.35">
      <c r="A67" s="38" t="str">
        <f ca="1">IF(B67="","",IF(INDEX(Data!$CA:$CA,MATCH(B67,Data!$A:$A,0),1)=0,"",INDEX(Data!$CA:$CA,MATCH(B67,Data!$A:$A,0),1)))</f>
        <v/>
      </c>
      <c r="B67" s="38" t="str" cm="1">
        <f t="array" aca="1" ref="B67" ca="1">IFERROR(_xlfn.SINGLE(INDEX(Data!$A$1:$A$818,_xlfn.AGGREGATE(15,6,((OFFSET(Data!$A$1,0,MATCH(B$6,Data!$1:$1,0)-1,1000,1)=IF(B$7="","Yes",B$7))*(Data!$D$1:'Data'!$D$818&lt;=IF($H$2="Marked",1,"")))/((OFFSET(Data!$A$1,0,MATCH(B$6,Data!$1:$1,0)-1,1000,1)=IF(B$7="","Yes",B$7))*(Data!$D$1:'Data'!$D$818&lt;=IF($H$2="Marked",1,"")))*ROW(Data!$C$1:$C$818),ROW(B67)-ROW(B$7)),1)),"")</f>
        <v>Paramount Network</v>
      </c>
      <c r="C67" s="38" t="str">
        <f ca="1">IF(D67="","",IF(INDEX(Data!$CA:$CA,MATCH(D67,Data!$A:$A,0),1)=0,"",INDEX(Data!$CA:$CA,MATCH(D67,Data!$A:$A,0),1)))</f>
        <v/>
      </c>
      <c r="D67" s="38" t="str" cm="1">
        <f t="array" aca="1" ref="D67" ca="1">IFERROR(_xlfn.SINGLE(INDEX(Data!$A$1:$A$818,_xlfn.AGGREGATE(15,6,((OFFSET(Data!$A$1,0,MATCH(D$6,Data!$1:$1,0)-1,1000,1)=IF(D$7="","Yes",D$7))*(Data!$D$1:'Data'!$D$818&lt;=IF($H$2="Marked",1,"")))/((OFFSET(Data!$A$1,0,MATCH(D$6,Data!$1:$1,0)-1,1000,1)=IF(D$7="","Yes",D$7))*(Data!$D$1:'Data'!$D$818&lt;=IF($H$2="Marked",1,"")))*ROW(Data!$C$1:$C$818),ROW(D67)-ROW(D$7)),1)),"")</f>
        <v/>
      </c>
      <c r="E67" s="38" t="str">
        <f ca="1">IF(F67="","",IF(INDEX(Data!$CA:$CA,MATCH(F67,Data!$A:$A,0),1)=0,"",INDEX(Data!$CA:$CA,MATCH(F67,Data!$A:$A,0),1)))</f>
        <v/>
      </c>
      <c r="F67" s="38" t="str" cm="1">
        <f t="array" aca="1" ref="F67" ca="1">IFERROR(_xlfn.SINGLE(INDEX(Data!$A$1:$A$818,_xlfn.AGGREGATE(15,6,((OFFSET(Data!$A$1,0,MATCH(F$6,Data!$1:$1,0)-1,1000,1)=IF(F$7="","Yes",F$7))*(Data!$D$1:'Data'!$D$818&lt;=IF($H$2="Marked",1,"")))/((OFFSET(Data!$A$1,0,MATCH(F$6,Data!$1:$1,0)-1,1000,1)=IF(F$7="","Yes",F$7))*(Data!$D$1:'Data'!$D$818&lt;=IF($H$2="Marked",1,"")))*ROW(Data!$C$1:$C$818),ROW(F67)-ROW(F$7)),1)),"")</f>
        <v/>
      </c>
      <c r="G67" s="38" t="str">
        <f ca="1">IF(H67="","",IF(INDEX(Data!$CA:$CA,MATCH(H67,Data!$A:$A,0),1)=0,"",INDEX(Data!$CA:$CA,MATCH(H67,Data!$A:$A,0),1)))</f>
        <v/>
      </c>
      <c r="H67" s="38" t="str" cm="1">
        <f t="array" aca="1" ref="H67" ca="1">IFERROR(_xlfn.SINGLE(INDEX(Data!$A$1:$A$818,_xlfn.AGGREGATE(15,6,((OFFSET(Data!$A$1,0,MATCH(H$6,Data!$1:$1,0)-1,1000,1)=IF(H$7="","Yes",H$7))*(Data!$D$1:'Data'!$D$818&lt;=IF($H$2="Marked",1,"")))/((OFFSET(Data!$A$1,0,MATCH(H$6,Data!$1:$1,0)-1,1000,1)=IF(H$7="","Yes",H$7))*(Data!$D$1:'Data'!$D$818&lt;=IF($H$2="Marked",1,"")))*ROW(Data!$C$1:$C$818),ROW(H67)-ROW(H$7)),1)),"")</f>
        <v/>
      </c>
      <c r="I67" s="38">
        <f ca="1">IF(J67="","",IF(INDEX(Data!$CA:$CA,MATCH(J67,Data!$A:$A,0),1)=0,"",INDEX(Data!$CA:$CA,MATCH(J67,Data!$A:$A,0),1)))</f>
        <v>1</v>
      </c>
      <c r="J67" s="38" t="str" cm="1">
        <f t="array" aca="1" ref="J67" ca="1">IFERROR(_xlfn.SINGLE(INDEX(Data!$A$1:$A$818,_xlfn.AGGREGATE(15,6,((OFFSET(Data!$A$1,0,MATCH(J$6,Data!$1:$1,0)-1,1000,1)=IF(J$7="","Yes",J$7))*(Data!$D$1:'Data'!$D$818&lt;=IF($H$2="Marked",1,"")))/((OFFSET(Data!$A$1,0,MATCH(J$6,Data!$1:$1,0)-1,1000,1)=IF(J$7="","Yes",J$7))*(Data!$D$1:'Data'!$D$818&lt;=IF($H$2="Marked",1,"")))*ROW(Data!$C$1:$C$818),ROW(J67)-ROW(J$7)),1)),"")</f>
        <v>NBC</v>
      </c>
      <c r="K67" s="38" t="str">
        <f ca="1">IF(L67="","",IF(INDEX(Data!$CA:$CA,MATCH(L67,Data!$A:$A,0),1)=0,"",INDEX(Data!$CA:$CA,MATCH(L67,Data!$A:$A,0),1)))</f>
        <v/>
      </c>
      <c r="L67" s="38" t="str" cm="1">
        <f t="array" aca="1" ref="L67" ca="1">IFERROR(_xlfn.SINGLE(INDEX(Data!$A$1:$A$818,_xlfn.AGGREGATE(15,6,((OFFSET(Data!$A$1,0,MATCH(L$6,Data!$1:$1,0)-1,1000,1)=IF(L$7="","Yes",L$7))*(Data!$D$1:'Data'!$D$818&lt;=IF($H$2="Marked",1,"")))/((OFFSET(Data!$A$1,0,MATCH(L$6,Data!$1:$1,0)-1,1000,1)=IF(L$7="","Yes",L$7))*(Data!$D$1:'Data'!$D$818&lt;=IF($H$2="Marked",1,"")))*ROW(Data!$C$1:$C$818),ROW(L67)-ROW(L$7)),1)),"")</f>
        <v>Disney XD</v>
      </c>
      <c r="M67" s="38" t="str">
        <f ca="1">IF(N67="","",IF(INDEX(Data!$CA:$CA,MATCH(N67,Data!$A:$A,0),1)=0,"",INDEX(Data!$CA:$CA,MATCH(N67,Data!$A:$A,0),1)))</f>
        <v/>
      </c>
      <c r="N67" s="38" t="str" cm="1">
        <f t="array" aca="1" ref="N67" ca="1">IFERROR(_xlfn.SINGLE(INDEX(Data!$A$1:$A$818,_xlfn.AGGREGATE(15,6,((OFFSET(Data!$A$1,0,MATCH(N$6,Data!$1:$1,0)-1,1000,1)=IF(N$7="","Yes",N$7))*(Data!$D$1:'Data'!$D$818&lt;=IF($H$2="Marked",1,"")))/((OFFSET(Data!$A$1,0,MATCH(N$6,Data!$1:$1,0)-1,1000,1)=IF(N$7="","Yes",N$7))*(Data!$D$1:'Data'!$D$818&lt;=IF($H$2="Marked",1,"")))*ROW(Data!$C$1:$C$818),ROW(N67)-ROW(N$7)),1)),"")</f>
        <v>C-SPAN</v>
      </c>
      <c r="O67" s="38" t="str">
        <f ca="1">IF(P67="","",IF(INDEX(Data!$CA:$CA,MATCH(P67,Data!$A:$A,0),1)=0,"",INDEX(Data!$CA:$CA,MATCH(P67,Data!$A:$A,0),1)))</f>
        <v/>
      </c>
      <c r="P67" s="38" t="str" cm="1">
        <f t="array" aca="1" ref="P67" ca="1">IFERROR(_xlfn.SINGLE(INDEX(Data!$A$1:$A$818,_xlfn.AGGREGATE(15,6,((OFFSET(Data!$A$1,0,MATCH(P$6,Data!$1:$1,0)-1,1000,1)=IF(P$7="","Yes",P$7))*(Data!$D$1:'Data'!$D$818&lt;=IF($H$2="Marked",1,"")))/((OFFSET(Data!$A$1,0,MATCH(P$6,Data!$1:$1,0)-1,1000,1)=IF(P$7="","Yes",P$7))*(Data!$D$1:'Data'!$D$818&lt;=IF($H$2="Marked",1,"")))*ROW(Data!$C$1:$C$818),ROW(P67)-ROW(P$7)),1)),"")</f>
        <v>Comedy Central</v>
      </c>
      <c r="Q67" s="38" t="str">
        <f ca="1">IF(R67="","",IF(INDEX(Data!$CA:$CA,MATCH(R67,Data!$A:$A,0),1)=0,"",INDEX(Data!$CA:$CA,MATCH(R67,Data!$A:$A,0),1)))</f>
        <v/>
      </c>
      <c r="R67" s="38" t="str" cm="1">
        <f t="array" aca="1" ref="R67" ca="1">IFERROR(_xlfn.SINGLE(INDEX(Data!$A$1:$A$818,_xlfn.AGGREGATE(15,6,((OFFSET(Data!$A$1,0,MATCH(R$6,Data!$1:$1,0)-1,1000,1)=IF(R$7="","Yes",R$7))*(Data!$D$1:'Data'!$D$818&lt;=IF($H$2="Marked",1,"")))/((OFFSET(Data!$A$1,0,MATCH(R$6,Data!$1:$1,0)-1,1000,1)=IF(R$7="","Yes",R$7))*(Data!$D$1:'Data'!$D$818&lt;=IF($H$2="Marked",1,"")))*ROW(Data!$C$1:$C$818),ROW(R67)-ROW(R$7)),1)),"")</f>
        <v>HSN</v>
      </c>
      <c r="S67" s="38" t="str">
        <f ca="1">IF(T67="","",IF(INDEX(Data!$CA:$CA,MATCH(T67,Data!$A:$A,0),1)=0,"",INDEX(Data!$CA:$CA,MATCH(T67,Data!$A:$A,0),1)))</f>
        <v/>
      </c>
      <c r="T67" s="38" t="str" cm="1">
        <f t="array" aca="1" ref="T67" ca="1">IFERROR(_xlfn.SINGLE(INDEX(Data!$A$1:$A$818,_xlfn.AGGREGATE(15,6,((OFFSET(Data!$A$1,0,MATCH(T$6,Data!$1:$1,0)-1,1000,1)=IF(T$7="","Yes",T$7))*(Data!$D$1:'Data'!$D$818&lt;=IF($H$2="Marked",1,"")))/((OFFSET(Data!$A$1,0,MATCH(T$6,Data!$1:$1,0)-1,1000,1)=IF(T$7="","Yes",T$7))*(Data!$D$1:'Data'!$D$818&lt;=IF($H$2="Marked",1,"")))*ROW(Data!$C$1:$C$818),ROW(T67)-ROW(T$7)),1)),"")</f>
        <v>NASA TV</v>
      </c>
      <c r="U67" s="38" t="str">
        <f ca="1">IF(V67="","",IF(INDEX(Data!$CA:$CA,MATCH(V67,Data!$A:$A,0),1)=0,"",INDEX(Data!$CA:$CA,MATCH(V67,Data!$A:$A,0),1)))</f>
        <v/>
      </c>
      <c r="V67" s="38" t="str" cm="1">
        <f t="array" aca="1" ref="V67" ca="1">IFERROR(_xlfn.SINGLE(INDEX(Data!$A$1:$A$818,_xlfn.AGGREGATE(15,6,((OFFSET(Data!$A$1,0,MATCH(V$6,Data!$1:$1,0)-1,1000,1)=IF(V$7="","Yes",V$7))*(Data!$D$1:'Data'!$D$818&lt;=IF($H$2="Marked",1,"")))/((OFFSET(Data!$A$1,0,MATCH(V$6,Data!$1:$1,0)-1,1000,1)=IF(V$7="","Yes",V$7))*(Data!$D$1:'Data'!$D$818&lt;=IF($H$2="Marked",1,"")))*ROW(Data!$C$1:$C$818),ROW(V67)-ROW(V$7)),1)),"")</f>
        <v>FX</v>
      </c>
      <c r="W67" s="38" t="str">
        <f ca="1">IF(X67="","",IF(INDEX(Data!$CA:$CA,MATCH(X67,Data!$A:$A,0),1)=0,"",INDEX(Data!$CA:$CA,MATCH(X67,Data!$A:$A,0),1)))</f>
        <v/>
      </c>
      <c r="X67" s="38" t="str" cm="1">
        <f t="array" aca="1" ref="X67" ca="1">IFERROR(_xlfn.SINGLE(INDEX(Data!$A$1:$A$818,_xlfn.AGGREGATE(15,6,((OFFSET(Data!$A$1,0,MATCH(X$6,Data!$1:$1,0)-1,1000,1)=IF(X$7="","Yes",X$7))*(Data!$D$1:'Data'!$D$818&lt;=IF($H$2="Marked",1,"")))/((OFFSET(Data!$A$1,0,MATCH(X$6,Data!$1:$1,0)-1,1000,1)=IF(X$7="","Yes",X$7))*(Data!$D$1:'Data'!$D$818&lt;=IF($H$2="Marked",1,"")))*ROW(Data!$C$1:$C$818),ROW(X67)-ROW(X$7)),1)),"")</f>
        <v/>
      </c>
      <c r="Y67" s="38" t="str">
        <f ca="1">IF(Z67="","",IF(INDEX(Data!$CA:$CA,MATCH(Z67,Data!$A:$A,0),1)=0,"",INDEX(Data!$CA:$CA,MATCH(Z67,Data!$A:$A,0),1)))</f>
        <v/>
      </c>
      <c r="Z67" s="38" t="str" cm="1">
        <f t="array" aca="1" ref="Z67" ca="1">IFERROR(_xlfn.SINGLE(INDEX(Data!$A$1:$A$818,_xlfn.AGGREGATE(15,6,((OFFSET(Data!$A$1,0,MATCH(Z$6,Data!$1:$1,0)-1,1000,1)=IF(Z$7="","Yes",Z$7))*(Data!$D$1:'Data'!$D$818&lt;=IF($H$2="Marked",1,"")))/((OFFSET(Data!$A$1,0,MATCH(Z$6,Data!$1:$1,0)-1,1000,1)=IF(Z$7="","Yes",Z$7))*(Data!$D$1:'Data'!$D$818&lt;=IF($H$2="Marked",1,"")))*ROW(Data!$C$1:$C$818),ROW(Z67)-ROW(Z$7)),1)),"")</f>
        <v/>
      </c>
      <c r="AA67" s="38" t="str">
        <f ca="1">IF(AB67="","",IF(INDEX(Data!$CA:$CA,MATCH(AB67,Data!$A:$A,0),1)=0,"",INDEX(Data!$CA:$CA,MATCH(AB67,Data!$A:$A,0),1)))</f>
        <v/>
      </c>
      <c r="AB67" s="38" t="str" cm="1">
        <f t="array" aca="1" ref="AB67" ca="1">IFERROR(_xlfn.SINGLE(INDEX(Data!$A$1:$A$818,_xlfn.AGGREGATE(15,6,((OFFSET(Data!$A$1,0,MATCH(AB$6,Data!$1:$1,0)-1,1000,1)=IF(AB$7="","Yes",AB$7))*(Data!$D$1:'Data'!$D$818&lt;=IF($H$2="Marked",1,"")))/((OFFSET(Data!$A$1,0,MATCH(AB$6,Data!$1:$1,0)-1,1000,1)=IF(AB$7="","Yes",AB$7))*(Data!$D$1:'Data'!$D$818&lt;=IF($H$2="Marked",1,"")))*ROW(Data!$C$1:$C$818),ROW(AB67)-ROW(AB$7)),1)),"")</f>
        <v>Estrella TV</v>
      </c>
      <c r="AC67" s="38" t="str">
        <f ca="1">IF(AD67="","",IF(INDEX(Data!$CA:$CA,MATCH(AD67,Data!$A:$A,0),1)=0,"",INDEX(Data!$CA:$CA,MATCH(AD67,Data!$A:$A,0),1)))</f>
        <v/>
      </c>
      <c r="AD67" s="38" t="str" cm="1">
        <f t="array" aca="1" ref="AD67" ca="1">IFERROR(_xlfn.SINGLE(INDEX(Data!$A$1:$A$818,_xlfn.AGGREGATE(15,6,((OFFSET(Data!$A$1,0,MATCH(AD$6,Data!$1:$1,0)-1,1000,1)=IF(AD$7="","Yes",AD$7))*(Data!$D$1:'Data'!$D$818&lt;=IF($H$2="Marked",1,"")))/((OFFSET(Data!$A$1,0,MATCH(AD$6,Data!$1:$1,0)-1,1000,1)=IF(AD$7="","Yes",AD$7))*(Data!$D$1:'Data'!$D$818&lt;=IF($H$2="Marked",1,"")))*ROW(Data!$C$1:$C$818),ROW(AD67)-ROW(AD$7)),1)),"")</f>
        <v>Fox Weather</v>
      </c>
      <c r="AE67" s="38" t="str">
        <f ca="1">IF(AF67="","",IF(INDEX(Data!$CA:$CA,MATCH(AF67,Data!$A:$A,0),1)=0,"",INDEX(Data!$CA:$CA,MATCH(AF67,Data!$A:$A,0),1)))</f>
        <v/>
      </c>
      <c r="AF67" s="38" t="str" cm="1">
        <f t="array" aca="1" ref="AF67" ca="1">IFERROR(_xlfn.SINGLE(INDEX(Data!$A$1:$A$818,_xlfn.AGGREGATE(15,6,((OFFSET(Data!$A$1,0,MATCH(AF$6,Data!$1:$1,0)-1,1000,1)=IF(AF$7="","Yes",AF$7))*(Data!$D$1:'Data'!$D$818&lt;=IF($H$2="Marked",1,"")))/((OFFSET(Data!$A$1,0,MATCH(AF$6,Data!$1:$1,0)-1,1000,1)=IF(AF$7="","Yes",AF$7))*(Data!$D$1:'Data'!$D$818&lt;=IF($H$2="Marked",1,"")))*ROW(Data!$C$1:$C$818),ROW(AF67)-ROW(AF$7)),1)),"")</f>
        <v>i24News</v>
      </c>
      <c r="AG67" s="38" t="str">
        <f ca="1">IF(AH67="","",IF(INDEX(Data!$CA:$CA,MATCH(AH67,Data!$A:$A,0),1)=0,"",INDEX(Data!$CA:$CA,MATCH(AH67,Data!$A:$A,0),1)))</f>
        <v/>
      </c>
      <c r="AH67" s="38" t="str" cm="1">
        <f t="array" aca="1" ref="AH67" ca="1">IFERROR(_xlfn.SINGLE(INDEX(Data!$A$1:$A$818,_xlfn.AGGREGATE(15,6,((OFFSET(Data!$A$1,0,MATCH(AH$6,Data!$1:$1,0)-1,1000,1)=IF(AH$7="","Yes",AH$7))*(Data!$D$1:'Data'!$D$818&lt;=IF($H$2="Marked",1,"")))/((OFFSET(Data!$A$1,0,MATCH(AH$6,Data!$1:$1,0)-1,1000,1)=IF(AH$7="","Yes",AH$7))*(Data!$D$1:'Data'!$D$818&lt;=IF($H$2="Marked",1,"")))*ROW(Data!$C$1:$C$818),ROW(AH67)-ROW(AH$7)),1)),"")</f>
        <v/>
      </c>
      <c r="AI67" s="38" t="str">
        <f ca="1">IF(AJ67="","",IF(INDEX(Data!$CA:$CA,MATCH(AJ67,Data!$A:$A,0),1)=0,"",INDEX(Data!$CA:$CA,MATCH(AJ67,Data!$A:$A,0),1)))</f>
        <v/>
      </c>
      <c r="AJ67" s="38" t="str" cm="1">
        <f t="array" aca="1" ref="AJ67" ca="1">IFERROR(_xlfn.SINGLE(INDEX(Data!$A$1:$A$818,_xlfn.AGGREGATE(15,6,((OFFSET(Data!$A$1,0,MATCH(AJ$6,Data!$1:$1,0)-1,1000,1)=IF(AJ$7="","Yes",AJ$7))*(Data!$D$1:'Data'!$D$818&lt;=IF($H$2="Marked",1,"")))/((OFFSET(Data!$A$1,0,MATCH(AJ$6,Data!$1:$1,0)-1,1000,1)=IF(AJ$7="","Yes",AJ$7))*(Data!$D$1:'Data'!$D$818&lt;=IF($H$2="Marked",1,"")))*ROW(Data!$C$1:$C$818),ROW(AJ67)-ROW(AJ$7)),1)),"")</f>
        <v>Lifetime</v>
      </c>
      <c r="AK67" s="38" t="str">
        <f ca="1">IF(AL67="","",IF(INDEX(Data!$CA:$CA,MATCH(AL67,Data!$A:$A,0),1)=0,"",INDEX(Data!$CA:$CA,MATCH(AL67,Data!$A:$A,0),1)))</f>
        <v/>
      </c>
      <c r="AL67" s="38" t="str" cm="1">
        <f t="array" aca="1" ref="AL67" ca="1">IFERROR(_xlfn.SINGLE(INDEX(Data!$A$1:$A$818,_xlfn.AGGREGATE(15,6,((OFFSET(Data!$A$1,0,MATCH(AL$6,Data!$1:$1,0)-1,1000,1)=IF(AL$7="","Yes",AL$7))*(Data!$D$1:'Data'!$D$818&lt;=IF($H$2="Marked",1,"")))/((OFFSET(Data!$A$1,0,MATCH(AL$6,Data!$1:$1,0)-1,1000,1)=IF(AL$7="","Yes",AL$7))*(Data!$D$1:'Data'!$D$818&lt;=IF($H$2="Marked",1,"")))*ROW(Data!$C$1:$C$818),ROW(AL67)-ROW(AL$7)),1)),"")</f>
        <v/>
      </c>
      <c r="AM67" s="38" t="str">
        <f ca="1">IF(AN67="","",IF(INDEX(Data!$CA:$CA,MATCH(AN67,Data!$A:$A,0),1)=0,"",INDEX(Data!$CA:$CA,MATCH(AN67,Data!$A:$A,0),1)))</f>
        <v/>
      </c>
      <c r="AN67" s="38" t="str" cm="1">
        <f t="array" aca="1" ref="AN67" ca="1">IFERROR(_xlfn.SINGLE(INDEX(Data!$A$1:$A$818,_xlfn.AGGREGATE(15,6,((OFFSET(Data!$A$1,0,MATCH(AN$6,Data!$1:$1,0)-1,1000,1)=IF(AN$7="","Yes",AN$7))*(Data!$D$1:'Data'!$D$818&lt;=IF($H$2="Marked",1,"")))/((OFFSET(Data!$A$1,0,MATCH(AN$6,Data!$1:$1,0)-1,1000,1)=IF(AN$7="","Yes",AN$7))*(Data!$D$1:'Data'!$D$818&lt;=IF($H$2="Marked",1,"")))*ROW(Data!$C$1:$C$818),ROW(AN67)-ROW(AN$7)),1)),"")</f>
        <v/>
      </c>
      <c r="AO67" s="38" t="str">
        <f ca="1">IF(AP67="","",IF(INDEX(Data!$CA:$CA,MATCH(AP67,Data!$A:$A,0),1)=0,"",INDEX(Data!$CA:$CA,MATCH(AP67,Data!$A:$A,0),1)))</f>
        <v/>
      </c>
      <c r="AP67" s="38" t="str" cm="1">
        <f t="array" aca="1" ref="AP67" ca="1">IFERROR(_xlfn.SINGLE(INDEX(Data!$A$1:$A$818,_xlfn.AGGREGATE(15,6,((OFFSET(Data!$A$1,0,MATCH(AP$6,Data!$1:$1,0)-1,1000,1)=IF(AP$7="","Yes",AP$7))*(Data!$D$1:'Data'!$D$818&lt;=IF($H$2="Marked",1,"")))/((OFFSET(Data!$A$1,0,MATCH(AP$6,Data!$1:$1,0)-1,1000,1)=IF(AP$7="","Yes",AP$7))*(Data!$D$1:'Data'!$D$818&lt;=IF($H$2="Marked",1,"")))*ROW(Data!$C$1:$C$818),ROW(AP67)-ROW(AP$7)),1)),"")</f>
        <v/>
      </c>
      <c r="AQ67" s="38" t="str">
        <f ca="1">IF(AR67="","",IF(INDEX(Data!$CA:$CA,MATCH(AR67,Data!$A:$A,0),1)=0,"",INDEX(Data!$CA:$CA,MATCH(AR67,Data!$A:$A,0),1)))</f>
        <v/>
      </c>
      <c r="AR67" s="38" t="str" cm="1">
        <f t="array" aca="1" ref="AR67" ca="1">IFERROR(_xlfn.SINGLE(INDEX(Data!$A$1:$A$818,_xlfn.AGGREGATE(15,6,((OFFSET(Data!$A$1,0,MATCH(AR$6,Data!$1:$1,0)-1,1000,1)=IF(AR$7="","Yes",AR$7))*(Data!$D$1:'Data'!$D$818&lt;=IF($H$2="Marked",1,"")))/((OFFSET(Data!$A$1,0,MATCH(AR$6,Data!$1:$1,0)-1,1000,1)=IF(AR$7="","Yes",AR$7))*(Data!$D$1:'Data'!$D$818&lt;=IF($H$2="Marked",1,"")))*ROW(Data!$C$1:$C$818),ROW(AR67)-ROW(AR$7)),1)),"")</f>
        <v/>
      </c>
      <c r="AS67" s="38" t="str">
        <f ca="1">IF(AT67="","",IF(INDEX(Data!$CA:$CA,MATCH(AT67,Data!$A:$A,0),1)=0,"",INDEX(Data!$CA:$CA,MATCH(AT67,Data!$A:$A,0),1)))</f>
        <v/>
      </c>
      <c r="AT67" s="38" t="str" cm="1">
        <f t="array" aca="1" ref="AT67" ca="1">IFERROR(_xlfn.SINGLE(INDEX(Data!$A$1:$A$818,_xlfn.AGGREGATE(15,6,((OFFSET(Data!$A$1,0,MATCH(AT$6,Data!$1:$1,0)-1,1000,1)=IF(AT$7="","Yes",AT$7))*(Data!$D$1:'Data'!$D$818&lt;=IF($H$2="Marked",1,"")))/((OFFSET(Data!$A$1,0,MATCH(AT$6,Data!$1:$1,0)-1,1000,1)=IF(AT$7="","Yes",AT$7))*(Data!$D$1:'Data'!$D$818&lt;=IF($H$2="Marked",1,"")))*ROW(Data!$C$1:$C$818),ROW(AT67)-ROW(AT$7)),1)),"")</f>
        <v>Vice</v>
      </c>
    </row>
    <row r="68" spans="1:46" x14ac:dyDescent="0.35">
      <c r="A68" s="38" t="str">
        <f ca="1">IF(B68="","",IF(INDEX(Data!$CA:$CA,MATCH(B68,Data!$A:$A,0),1)=0,"",INDEX(Data!$CA:$CA,MATCH(B68,Data!$A:$A,0),1)))</f>
        <v/>
      </c>
      <c r="B68" s="38" t="str" cm="1">
        <f t="array" aca="1" ref="B68" ca="1">IFERROR(_xlfn.SINGLE(INDEX(Data!$A$1:$A$818,_xlfn.AGGREGATE(15,6,((OFFSET(Data!$A$1,0,MATCH(B$6,Data!$1:$1,0)-1,1000,1)=IF(B$7="","Yes",B$7))*(Data!$D$1:'Data'!$D$818&lt;=IF($H$2="Marked",1,"")))/((OFFSET(Data!$A$1,0,MATCH(B$6,Data!$1:$1,0)-1,1000,1)=IF(B$7="","Yes",B$7))*(Data!$D$1:'Data'!$D$818&lt;=IF($H$2="Marked",1,"")))*ROW(Data!$C$1:$C$818),ROW(B68)-ROW(B$7)),1)),"")</f>
        <v>PlayersTV</v>
      </c>
      <c r="C68" s="38" t="str">
        <f ca="1">IF(D68="","",IF(INDEX(Data!$CA:$CA,MATCH(D68,Data!$A:$A,0),1)=0,"",INDEX(Data!$CA:$CA,MATCH(D68,Data!$A:$A,0),1)))</f>
        <v/>
      </c>
      <c r="D68" s="38" t="str" cm="1">
        <f t="array" aca="1" ref="D68" ca="1">IFERROR(_xlfn.SINGLE(INDEX(Data!$A$1:$A$818,_xlfn.AGGREGATE(15,6,((OFFSET(Data!$A$1,0,MATCH(D$6,Data!$1:$1,0)-1,1000,1)=IF(D$7="","Yes",D$7))*(Data!$D$1:'Data'!$D$818&lt;=IF($H$2="Marked",1,"")))/((OFFSET(Data!$A$1,0,MATCH(D$6,Data!$1:$1,0)-1,1000,1)=IF(D$7="","Yes",D$7))*(Data!$D$1:'Data'!$D$818&lt;=IF($H$2="Marked",1,"")))*ROW(Data!$C$1:$C$818),ROW(D68)-ROW(D$7)),1)),"")</f>
        <v/>
      </c>
      <c r="E68" s="38" t="str">
        <f ca="1">IF(F68="","",IF(INDEX(Data!$CA:$CA,MATCH(F68,Data!$A:$A,0),1)=0,"",INDEX(Data!$CA:$CA,MATCH(F68,Data!$A:$A,0),1)))</f>
        <v/>
      </c>
      <c r="F68" s="38" t="str" cm="1">
        <f t="array" aca="1" ref="F68" ca="1">IFERROR(_xlfn.SINGLE(INDEX(Data!$A$1:$A$818,_xlfn.AGGREGATE(15,6,((OFFSET(Data!$A$1,0,MATCH(F$6,Data!$1:$1,0)-1,1000,1)=IF(F$7="","Yes",F$7))*(Data!$D$1:'Data'!$D$818&lt;=IF($H$2="Marked",1,"")))/((OFFSET(Data!$A$1,0,MATCH(F$6,Data!$1:$1,0)-1,1000,1)=IF(F$7="","Yes",F$7))*(Data!$D$1:'Data'!$D$818&lt;=IF($H$2="Marked",1,"")))*ROW(Data!$C$1:$C$818),ROW(F68)-ROW(F$7)),1)),"")</f>
        <v/>
      </c>
      <c r="G68" s="38" t="str">
        <f ca="1">IF(H68="","",IF(INDEX(Data!$CA:$CA,MATCH(H68,Data!$A:$A,0),1)=0,"",INDEX(Data!$CA:$CA,MATCH(H68,Data!$A:$A,0),1)))</f>
        <v/>
      </c>
      <c r="H68" s="38" t="str" cm="1">
        <f t="array" aca="1" ref="H68" ca="1">IFERROR(_xlfn.SINGLE(INDEX(Data!$A$1:$A$818,_xlfn.AGGREGATE(15,6,((OFFSET(Data!$A$1,0,MATCH(H$6,Data!$1:$1,0)-1,1000,1)=IF(H$7="","Yes",H$7))*(Data!$D$1:'Data'!$D$818&lt;=IF($H$2="Marked",1,"")))/((OFFSET(Data!$A$1,0,MATCH(H$6,Data!$1:$1,0)-1,1000,1)=IF(H$7="","Yes",H$7))*(Data!$D$1:'Data'!$D$818&lt;=IF($H$2="Marked",1,"")))*ROW(Data!$C$1:$C$818),ROW(H68)-ROW(H$7)),1)),"")</f>
        <v/>
      </c>
      <c r="I68" s="38" t="str">
        <f ca="1">IF(J68="","",IF(INDEX(Data!$CA:$CA,MATCH(J68,Data!$A:$A,0),1)=0,"",INDEX(Data!$CA:$CA,MATCH(J68,Data!$A:$A,0),1)))</f>
        <v/>
      </c>
      <c r="J68" s="38" t="str" cm="1">
        <f t="array" aca="1" ref="J68" ca="1">IFERROR(_xlfn.SINGLE(INDEX(Data!$A$1:$A$818,_xlfn.AGGREGATE(15,6,((OFFSET(Data!$A$1,0,MATCH(J$6,Data!$1:$1,0)-1,1000,1)=IF(J$7="","Yes",J$7))*(Data!$D$1:'Data'!$D$818&lt;=IF($H$2="Marked",1,"")))/((OFFSET(Data!$A$1,0,MATCH(J$6,Data!$1:$1,0)-1,1000,1)=IF(J$7="","Yes",J$7))*(Data!$D$1:'Data'!$D$818&lt;=IF($H$2="Marked",1,"")))*ROW(Data!$C$1:$C$818),ROW(J68)-ROW(J$7)),1)),"")</f>
        <v>Nickelodeon</v>
      </c>
      <c r="K68" s="38" t="str">
        <f ca="1">IF(L68="","",IF(INDEX(Data!$CA:$CA,MATCH(L68,Data!$A:$A,0),1)=0,"",INDEX(Data!$CA:$CA,MATCH(L68,Data!$A:$A,0),1)))</f>
        <v/>
      </c>
      <c r="L68" s="38" t="str" cm="1">
        <f t="array" aca="1" ref="L68" ca="1">IFERROR(_xlfn.SINGLE(INDEX(Data!$A$1:$A$818,_xlfn.AGGREGATE(15,6,((OFFSET(Data!$A$1,0,MATCH(L$6,Data!$1:$1,0)-1,1000,1)=IF(L$7="","Yes",L$7))*(Data!$D$1:'Data'!$D$818&lt;=IF($H$2="Marked",1,"")))/((OFFSET(Data!$A$1,0,MATCH(L$6,Data!$1:$1,0)-1,1000,1)=IF(L$7="","Yes",L$7))*(Data!$D$1:'Data'!$D$818&lt;=IF($H$2="Marked",1,"")))*ROW(Data!$C$1:$C$818),ROW(L68)-ROW(L$7)),1)),"")</f>
        <v>E!</v>
      </c>
      <c r="M68" s="38" t="str">
        <f ca="1">IF(N68="","",IF(INDEX(Data!$CA:$CA,MATCH(N68,Data!$A:$A,0),1)=0,"",INDEX(Data!$CA:$CA,MATCH(N68,Data!$A:$A,0),1)))</f>
        <v/>
      </c>
      <c r="N68" s="38" t="str" cm="1">
        <f t="array" aca="1" ref="N68" ca="1">IFERROR(_xlfn.SINGLE(INDEX(Data!$A$1:$A$818,_xlfn.AGGREGATE(15,6,((OFFSET(Data!$A$1,0,MATCH(N$6,Data!$1:$1,0)-1,1000,1)=IF(N$7="","Yes",N$7))*(Data!$D$1:'Data'!$D$818&lt;=IF($H$2="Marked",1,"")))/((OFFSET(Data!$A$1,0,MATCH(N$6,Data!$1:$1,0)-1,1000,1)=IF(N$7="","Yes",N$7))*(Data!$D$1:'Data'!$D$818&lt;=IF($H$2="Marked",1,"")))*ROW(Data!$C$1:$C$818),ROW(N68)-ROW(N$7)),1)),"")</f>
        <v>C-SPAN2</v>
      </c>
      <c r="O68" s="38" t="str">
        <f ca="1">IF(P68="","",IF(INDEX(Data!$CA:$CA,MATCH(P68,Data!$A:$A,0),1)=0,"",INDEX(Data!$CA:$CA,MATCH(P68,Data!$A:$A,0),1)))</f>
        <v/>
      </c>
      <c r="P68" s="38" t="str" cm="1">
        <f t="array" aca="1" ref="P68" ca="1">IFERROR(_xlfn.SINGLE(INDEX(Data!$A$1:$A$818,_xlfn.AGGREGATE(15,6,((OFFSET(Data!$A$1,0,MATCH(P$6,Data!$1:$1,0)-1,1000,1)=IF(P$7="","Yes",P$7))*(Data!$D$1:'Data'!$D$818&lt;=IF($H$2="Marked",1,"")))/((OFFSET(Data!$A$1,0,MATCH(P$6,Data!$1:$1,0)-1,1000,1)=IF(P$7="","Yes",P$7))*(Data!$D$1:'Data'!$D$818&lt;=IF($H$2="Marked",1,"")))*ROW(Data!$C$1:$C$818),ROW(P68)-ROW(P$7)),1)),"")</f>
        <v>Comedy TV</v>
      </c>
      <c r="Q68" s="38" t="str">
        <f ca="1">IF(R68="","",IF(INDEX(Data!$CA:$CA,MATCH(R68,Data!$A:$A,0),1)=0,"",INDEX(Data!$CA:$CA,MATCH(R68,Data!$A:$A,0),1)))</f>
        <v/>
      </c>
      <c r="R68" s="38" t="str" cm="1">
        <f t="array" aca="1" ref="R68" ca="1">IFERROR(_xlfn.SINGLE(INDEX(Data!$A$1:$A$818,_xlfn.AGGREGATE(15,6,((OFFSET(Data!$A$1,0,MATCH(R$6,Data!$1:$1,0)-1,1000,1)=IF(R$7="","Yes",R$7))*(Data!$D$1:'Data'!$D$818&lt;=IF($H$2="Marked",1,"")))/((OFFSET(Data!$A$1,0,MATCH(R$6,Data!$1:$1,0)-1,1000,1)=IF(R$7="","Yes",R$7))*(Data!$D$1:'Data'!$D$818&lt;=IF($H$2="Marked",1,"")))*ROW(Data!$C$1:$C$818),ROW(R68)-ROW(R$7)),1)),"")</f>
        <v>IFC</v>
      </c>
      <c r="S68" s="38" t="str">
        <f ca="1">IF(T68="","",IF(INDEX(Data!$CA:$CA,MATCH(T68,Data!$A:$A,0),1)=0,"",INDEX(Data!$CA:$CA,MATCH(T68,Data!$A:$A,0),1)))</f>
        <v/>
      </c>
      <c r="T68" s="38" t="str" cm="1">
        <f t="array" aca="1" ref="T68" ca="1">IFERROR(_xlfn.SINGLE(INDEX(Data!$A$1:$A$818,_xlfn.AGGREGATE(15,6,((OFFSET(Data!$A$1,0,MATCH(T$6,Data!$1:$1,0)-1,1000,1)=IF(T$7="","Yes",T$7))*(Data!$D$1:'Data'!$D$818&lt;=IF($H$2="Marked",1,"")))/((OFFSET(Data!$A$1,0,MATCH(T$6,Data!$1:$1,0)-1,1000,1)=IF(T$7="","Yes",T$7))*(Data!$D$1:'Data'!$D$818&lt;=IF($H$2="Marked",1,"")))*ROW(Data!$C$1:$C$818),ROW(T68)-ROW(T$7)),1)),"")</f>
        <v>Nat Geo Wild</v>
      </c>
      <c r="U68" s="38" t="str">
        <f ca="1">IF(V68="","",IF(INDEX(Data!$CA:$CA,MATCH(V68,Data!$A:$A,0),1)=0,"",INDEX(Data!$CA:$CA,MATCH(V68,Data!$A:$A,0),1)))</f>
        <v/>
      </c>
      <c r="V68" s="38" t="str" cm="1">
        <f t="array" aca="1" ref="V68" ca="1">IFERROR(_xlfn.SINGLE(INDEX(Data!$A$1:$A$818,_xlfn.AGGREGATE(15,6,((OFFSET(Data!$A$1,0,MATCH(V$6,Data!$1:$1,0)-1,1000,1)=IF(V$7="","Yes",V$7))*(Data!$D$1:'Data'!$D$818&lt;=IF($H$2="Marked",1,"")))/((OFFSET(Data!$A$1,0,MATCH(V$6,Data!$1:$1,0)-1,1000,1)=IF(V$7="","Yes",V$7))*(Data!$D$1:'Data'!$D$818&lt;=IF($H$2="Marked",1,"")))*ROW(Data!$C$1:$C$818),ROW(V68)-ROW(V$7)),1)),"")</f>
        <v>FXX</v>
      </c>
      <c r="W68" s="38" t="str">
        <f ca="1">IF(X68="","",IF(INDEX(Data!$CA:$CA,MATCH(X68,Data!$A:$A,0),1)=0,"",INDEX(Data!$CA:$CA,MATCH(X68,Data!$A:$A,0),1)))</f>
        <v/>
      </c>
      <c r="X68" s="38" t="str" cm="1">
        <f t="array" aca="1" ref="X68" ca="1">IFERROR(_xlfn.SINGLE(INDEX(Data!$A$1:$A$818,_xlfn.AGGREGATE(15,6,((OFFSET(Data!$A$1,0,MATCH(X$6,Data!$1:$1,0)-1,1000,1)=IF(X$7="","Yes",X$7))*(Data!$D$1:'Data'!$D$818&lt;=IF($H$2="Marked",1,"")))/((OFFSET(Data!$A$1,0,MATCH(X$6,Data!$1:$1,0)-1,1000,1)=IF(X$7="","Yes",X$7))*(Data!$D$1:'Data'!$D$818&lt;=IF($H$2="Marked",1,"")))*ROW(Data!$C$1:$C$818),ROW(X68)-ROW(X$7)),1)),"")</f>
        <v/>
      </c>
      <c r="Y68" s="38" t="str">
        <f ca="1">IF(Z68="","",IF(INDEX(Data!$CA:$CA,MATCH(Z68,Data!$A:$A,0),1)=0,"",INDEX(Data!$CA:$CA,MATCH(Z68,Data!$A:$A,0),1)))</f>
        <v/>
      </c>
      <c r="Z68" s="38" t="str" cm="1">
        <f t="array" aca="1" ref="Z68" ca="1">IFERROR(_xlfn.SINGLE(INDEX(Data!$A$1:$A$818,_xlfn.AGGREGATE(15,6,((OFFSET(Data!$A$1,0,MATCH(Z$6,Data!$1:$1,0)-1,1000,1)=IF(Z$7="","Yes",Z$7))*(Data!$D$1:'Data'!$D$818&lt;=IF($H$2="Marked",1,"")))/((OFFSET(Data!$A$1,0,MATCH(Z$6,Data!$1:$1,0)-1,1000,1)=IF(Z$7="","Yes",Z$7))*(Data!$D$1:'Data'!$D$818&lt;=IF($H$2="Marked",1,"")))*ROW(Data!$C$1:$C$818),ROW(Z68)-ROW(Z$7)),1)),"")</f>
        <v/>
      </c>
      <c r="AA68" s="38" t="str">
        <f ca="1">IF(AB68="","",IF(INDEX(Data!$CA:$CA,MATCH(AB68,Data!$A:$A,0),1)=0,"",INDEX(Data!$CA:$CA,MATCH(AB68,Data!$A:$A,0),1)))</f>
        <v/>
      </c>
      <c r="AB68" s="38" t="str" cm="1">
        <f t="array" aca="1" ref="AB68" ca="1">IFERROR(_xlfn.SINGLE(INDEX(Data!$A$1:$A$818,_xlfn.AGGREGATE(15,6,((OFFSET(Data!$A$1,0,MATCH(AB$6,Data!$1:$1,0)-1,1000,1)=IF(AB$7="","Yes",AB$7))*(Data!$D$1:'Data'!$D$818&lt;=IF($H$2="Marked",1,"")))/((OFFSET(Data!$A$1,0,MATCH(AB$6,Data!$1:$1,0)-1,1000,1)=IF(AB$7="","Yes",AB$7))*(Data!$D$1:'Data'!$D$818&lt;=IF($H$2="Marked",1,"")))*ROW(Data!$C$1:$C$818),ROW(AB68)-ROW(AB$7)),1)),"")</f>
        <v>Estudio 5</v>
      </c>
      <c r="AC68" s="38" t="str">
        <f ca="1">IF(AD68="","",IF(INDEX(Data!$CA:$CA,MATCH(AD68,Data!$A:$A,0),1)=0,"",INDEX(Data!$CA:$CA,MATCH(AD68,Data!$A:$A,0),1)))</f>
        <v/>
      </c>
      <c r="AD68" s="38" t="str" cm="1">
        <f t="array" aca="1" ref="AD68" ca="1">IFERROR(_xlfn.SINGLE(INDEX(Data!$A$1:$A$818,_xlfn.AGGREGATE(15,6,((OFFSET(Data!$A$1,0,MATCH(AD$6,Data!$1:$1,0)-1,1000,1)=IF(AD$7="","Yes",AD$7))*(Data!$D$1:'Data'!$D$818&lt;=IF($H$2="Marked",1,"")))/((OFFSET(Data!$A$1,0,MATCH(AD$6,Data!$1:$1,0)-1,1000,1)=IF(AD$7="","Yes",AD$7))*(Data!$D$1:'Data'!$D$818&lt;=IF($H$2="Marked",1,"")))*ROW(Data!$C$1:$C$818),ROW(AD68)-ROW(AD$7)),1)),"")</f>
        <v>Freeform</v>
      </c>
      <c r="AE68" s="38" t="str">
        <f ca="1">IF(AF68="","",IF(INDEX(Data!$CA:$CA,MATCH(AF68,Data!$A:$A,0),1)=0,"",INDEX(Data!$CA:$CA,MATCH(AF68,Data!$A:$A,0),1)))</f>
        <v/>
      </c>
      <c r="AF68" s="38" t="str" cm="1">
        <f t="array" aca="1" ref="AF68" ca="1">IFERROR(_xlfn.SINGLE(INDEX(Data!$A$1:$A$818,_xlfn.AGGREGATE(15,6,((OFFSET(Data!$A$1,0,MATCH(AF$6,Data!$1:$1,0)-1,1000,1)=IF(AF$7="","Yes",AF$7))*(Data!$D$1:'Data'!$D$818&lt;=IF($H$2="Marked",1,"")))/((OFFSET(Data!$A$1,0,MATCH(AF$6,Data!$1:$1,0)-1,1000,1)=IF(AF$7="","Yes",AF$7))*(Data!$D$1:'Data'!$D$818&lt;=IF($H$2="Marked",1,"")))*ROW(Data!$C$1:$C$818),ROW(AF68)-ROW(AF$7)),1)),"")</f>
        <v>Impact</v>
      </c>
      <c r="AG68" s="38" t="str">
        <f ca="1">IF(AH68="","",IF(INDEX(Data!$CA:$CA,MATCH(AH68,Data!$A:$A,0),1)=0,"",INDEX(Data!$CA:$CA,MATCH(AH68,Data!$A:$A,0),1)))</f>
        <v/>
      </c>
      <c r="AH68" s="38" t="str" cm="1">
        <f t="array" aca="1" ref="AH68" ca="1">IFERROR(_xlfn.SINGLE(INDEX(Data!$A$1:$A$818,_xlfn.AGGREGATE(15,6,((OFFSET(Data!$A$1,0,MATCH(AH$6,Data!$1:$1,0)-1,1000,1)=IF(AH$7="","Yes",AH$7))*(Data!$D$1:'Data'!$D$818&lt;=IF($H$2="Marked",1,"")))/((OFFSET(Data!$A$1,0,MATCH(AH$6,Data!$1:$1,0)-1,1000,1)=IF(AH$7="","Yes",AH$7))*(Data!$D$1:'Data'!$D$818&lt;=IF($H$2="Marked",1,"")))*ROW(Data!$C$1:$C$818),ROW(AH68)-ROW(AH$7)),1)),"")</f>
        <v/>
      </c>
      <c r="AI68" s="38" t="str">
        <f ca="1">IF(AJ68="","",IF(INDEX(Data!$CA:$CA,MATCH(AJ68,Data!$A:$A,0),1)=0,"",INDEX(Data!$CA:$CA,MATCH(AJ68,Data!$A:$A,0),1)))</f>
        <v/>
      </c>
      <c r="AJ68" s="38" t="str" cm="1">
        <f t="array" aca="1" ref="AJ68" ca="1">IFERROR(_xlfn.SINGLE(INDEX(Data!$A$1:$A$818,_xlfn.AGGREGATE(15,6,((OFFSET(Data!$A$1,0,MATCH(AJ$6,Data!$1:$1,0)-1,1000,1)=IF(AJ$7="","Yes",AJ$7))*(Data!$D$1:'Data'!$D$818&lt;=IF($H$2="Marked",1,"")))/((OFFSET(Data!$A$1,0,MATCH(AJ$6,Data!$1:$1,0)-1,1000,1)=IF(AJ$7="","Yes",AJ$7))*(Data!$D$1:'Data'!$D$818&lt;=IF($H$2="Marked",1,"")))*ROW(Data!$C$1:$C$818),ROW(AJ68)-ROW(AJ$7)),1)),"")</f>
        <v>MegaTV</v>
      </c>
      <c r="AK68" s="38" t="str">
        <f ca="1">IF(AL68="","",IF(INDEX(Data!$CA:$CA,MATCH(AL68,Data!$A:$A,0),1)=0,"",INDEX(Data!$CA:$CA,MATCH(AL68,Data!$A:$A,0),1)))</f>
        <v/>
      </c>
      <c r="AL68" s="38" t="str" cm="1">
        <f t="array" aca="1" ref="AL68" ca="1">IFERROR(_xlfn.SINGLE(INDEX(Data!$A$1:$A$818,_xlfn.AGGREGATE(15,6,((OFFSET(Data!$A$1,0,MATCH(AL$6,Data!$1:$1,0)-1,1000,1)=IF(AL$7="","Yes",AL$7))*(Data!$D$1:'Data'!$D$818&lt;=IF($H$2="Marked",1,"")))/((OFFSET(Data!$A$1,0,MATCH(AL$6,Data!$1:$1,0)-1,1000,1)=IF(AL$7="","Yes",AL$7))*(Data!$D$1:'Data'!$D$818&lt;=IF($H$2="Marked",1,"")))*ROW(Data!$C$1:$C$818),ROW(AL68)-ROW(AL$7)),1)),"")</f>
        <v/>
      </c>
      <c r="AM68" s="38" t="str">
        <f ca="1">IF(AN68="","",IF(INDEX(Data!$CA:$CA,MATCH(AN68,Data!$A:$A,0),1)=0,"",INDEX(Data!$CA:$CA,MATCH(AN68,Data!$A:$A,0),1)))</f>
        <v/>
      </c>
      <c r="AN68" s="38" t="str" cm="1">
        <f t="array" aca="1" ref="AN68" ca="1">IFERROR(_xlfn.SINGLE(INDEX(Data!$A$1:$A$818,_xlfn.AGGREGATE(15,6,((OFFSET(Data!$A$1,0,MATCH(AN$6,Data!$1:$1,0)-1,1000,1)=IF(AN$7="","Yes",AN$7))*(Data!$D$1:'Data'!$D$818&lt;=IF($H$2="Marked",1,"")))/((OFFSET(Data!$A$1,0,MATCH(AN$6,Data!$1:$1,0)-1,1000,1)=IF(AN$7="","Yes",AN$7))*(Data!$D$1:'Data'!$D$818&lt;=IF($H$2="Marked",1,"")))*ROW(Data!$C$1:$C$818),ROW(AN68)-ROW(AN$7)),1)),"")</f>
        <v/>
      </c>
      <c r="AO68" s="38" t="str">
        <f ca="1">IF(AP68="","",IF(INDEX(Data!$CA:$CA,MATCH(AP68,Data!$A:$A,0),1)=0,"",INDEX(Data!$CA:$CA,MATCH(AP68,Data!$A:$A,0),1)))</f>
        <v/>
      </c>
      <c r="AP68" s="38" t="str" cm="1">
        <f t="array" aca="1" ref="AP68" ca="1">IFERROR(_xlfn.SINGLE(INDEX(Data!$A$1:$A$818,_xlfn.AGGREGATE(15,6,((OFFSET(Data!$A$1,0,MATCH(AP$6,Data!$1:$1,0)-1,1000,1)=IF(AP$7="","Yes",AP$7))*(Data!$D$1:'Data'!$D$818&lt;=IF($H$2="Marked",1,"")))/((OFFSET(Data!$A$1,0,MATCH(AP$6,Data!$1:$1,0)-1,1000,1)=IF(AP$7="","Yes",AP$7))*(Data!$D$1:'Data'!$D$818&lt;=IF($H$2="Marked",1,"")))*ROW(Data!$C$1:$C$818),ROW(AP68)-ROW(AP$7)),1)),"")</f>
        <v/>
      </c>
      <c r="AQ68" s="38" t="str">
        <f ca="1">IF(AR68="","",IF(INDEX(Data!$CA:$CA,MATCH(AR68,Data!$A:$A,0),1)=0,"",INDEX(Data!$CA:$CA,MATCH(AR68,Data!$A:$A,0),1)))</f>
        <v/>
      </c>
      <c r="AR68" s="38" t="str" cm="1">
        <f t="array" aca="1" ref="AR68" ca="1">IFERROR(_xlfn.SINGLE(INDEX(Data!$A$1:$A$818,_xlfn.AGGREGATE(15,6,((OFFSET(Data!$A$1,0,MATCH(AR$6,Data!$1:$1,0)-1,1000,1)=IF(AR$7="","Yes",AR$7))*(Data!$D$1:'Data'!$D$818&lt;=IF($H$2="Marked",1,"")))/((OFFSET(Data!$A$1,0,MATCH(AR$6,Data!$1:$1,0)-1,1000,1)=IF(AR$7="","Yes",AR$7))*(Data!$D$1:'Data'!$D$818&lt;=IF($H$2="Marked",1,"")))*ROW(Data!$C$1:$C$818),ROW(AR68)-ROW(AR$7)),1)),"")</f>
        <v/>
      </c>
      <c r="AS68" s="38" t="str">
        <f ca="1">IF(AT68="","",IF(INDEX(Data!$CA:$CA,MATCH(AT68,Data!$A:$A,0),1)=0,"",INDEX(Data!$CA:$CA,MATCH(AT68,Data!$A:$A,0),1)))</f>
        <v/>
      </c>
      <c r="AT68" s="38" t="str" cm="1">
        <f t="array" aca="1" ref="AT68" ca="1">IFERROR(_xlfn.SINGLE(INDEX(Data!$A$1:$A$818,_xlfn.AGGREGATE(15,6,((OFFSET(Data!$A$1,0,MATCH(AT$6,Data!$1:$1,0)-1,1000,1)=IF(AT$7="","Yes",AT$7))*(Data!$D$1:'Data'!$D$818&lt;=IF($H$2="Marked",1,"")))/((OFFSET(Data!$A$1,0,MATCH(AT$6,Data!$1:$1,0)-1,1000,1)=IF(AT$7="","Yes",AT$7))*(Data!$D$1:'Data'!$D$818&lt;=IF($H$2="Marked",1,"")))*ROW(Data!$C$1:$C$818),ROW(AT68)-ROW(AT$7)),1)),"")</f>
        <v>We TV</v>
      </c>
    </row>
    <row r="69" spans="1:46" ht="24" x14ac:dyDescent="0.35">
      <c r="A69" s="38" t="str">
        <f ca="1">IF(B69="","",IF(INDEX(Data!$CA:$CA,MATCH(B69,Data!$A:$A,0),1)=0,"",INDEX(Data!$CA:$CA,MATCH(B69,Data!$A:$A,0),1)))</f>
        <v/>
      </c>
      <c r="B69" s="38" t="str" cm="1">
        <f t="array" aca="1" ref="B69" ca="1">IFERROR(_xlfn.SINGLE(INDEX(Data!$A$1:$A$818,_xlfn.AGGREGATE(15,6,((OFFSET(Data!$A$1,0,MATCH(B$6,Data!$1:$1,0)-1,1000,1)=IF(B$7="","Yes",B$7))*(Data!$D$1:'Data'!$D$818&lt;=IF($H$2="Marked",1,"")))/((OFFSET(Data!$A$1,0,MATCH(B$6,Data!$1:$1,0)-1,1000,1)=IF(B$7="","Yes",B$7))*(Data!$D$1:'Data'!$D$818&lt;=IF($H$2="Marked",1,"")))*ROW(Data!$C$1:$C$818),ROW(B69)-ROW(B$7)),1)),"")</f>
        <v>pocket.watch</v>
      </c>
      <c r="C69" s="38" t="str">
        <f ca="1">IF(D69="","",IF(INDEX(Data!$CA:$CA,MATCH(D69,Data!$A:$A,0),1)=0,"",INDEX(Data!$CA:$CA,MATCH(D69,Data!$A:$A,0),1)))</f>
        <v/>
      </c>
      <c r="D69" s="38" t="str" cm="1">
        <f t="array" aca="1" ref="D69" ca="1">IFERROR(_xlfn.SINGLE(INDEX(Data!$A$1:$A$818,_xlfn.AGGREGATE(15,6,((OFFSET(Data!$A$1,0,MATCH(D$6,Data!$1:$1,0)-1,1000,1)=IF(D$7="","Yes",D$7))*(Data!$D$1:'Data'!$D$818&lt;=IF($H$2="Marked",1,"")))/((OFFSET(Data!$A$1,0,MATCH(D$6,Data!$1:$1,0)-1,1000,1)=IF(D$7="","Yes",D$7))*(Data!$D$1:'Data'!$D$818&lt;=IF($H$2="Marked",1,"")))*ROW(Data!$C$1:$C$818),ROW(D69)-ROW(D$7)),1)),"")</f>
        <v/>
      </c>
      <c r="E69" s="38" t="str">
        <f ca="1">IF(F69="","",IF(INDEX(Data!$CA:$CA,MATCH(F69,Data!$A:$A,0),1)=0,"",INDEX(Data!$CA:$CA,MATCH(F69,Data!$A:$A,0),1)))</f>
        <v/>
      </c>
      <c r="F69" s="38" t="str" cm="1">
        <f t="array" aca="1" ref="F69" ca="1">IFERROR(_xlfn.SINGLE(INDEX(Data!$A$1:$A$818,_xlfn.AGGREGATE(15,6,((OFFSET(Data!$A$1,0,MATCH(F$6,Data!$1:$1,0)-1,1000,1)=IF(F$7="","Yes",F$7))*(Data!$D$1:'Data'!$D$818&lt;=IF($H$2="Marked",1,"")))/((OFFSET(Data!$A$1,0,MATCH(F$6,Data!$1:$1,0)-1,1000,1)=IF(F$7="","Yes",F$7))*(Data!$D$1:'Data'!$D$818&lt;=IF($H$2="Marked",1,"")))*ROW(Data!$C$1:$C$818),ROW(F69)-ROW(F$7)),1)),"")</f>
        <v/>
      </c>
      <c r="G69" s="38" t="str">
        <f ca="1">IF(H69="","",IF(INDEX(Data!$CA:$CA,MATCH(H69,Data!$A:$A,0),1)=0,"",INDEX(Data!$CA:$CA,MATCH(H69,Data!$A:$A,0),1)))</f>
        <v/>
      </c>
      <c r="H69" s="38" t="str" cm="1">
        <f t="array" aca="1" ref="H69" ca="1">IFERROR(_xlfn.SINGLE(INDEX(Data!$A$1:$A$818,_xlfn.AGGREGATE(15,6,((OFFSET(Data!$A$1,0,MATCH(H$6,Data!$1:$1,0)-1,1000,1)=IF(H$7="","Yes",H$7))*(Data!$D$1:'Data'!$D$818&lt;=IF($H$2="Marked",1,"")))/((OFFSET(Data!$A$1,0,MATCH(H$6,Data!$1:$1,0)-1,1000,1)=IF(H$7="","Yes",H$7))*(Data!$D$1:'Data'!$D$818&lt;=IF($H$2="Marked",1,"")))*ROW(Data!$C$1:$C$818),ROW(H69)-ROW(H$7)),1)),"")</f>
        <v/>
      </c>
      <c r="I69" s="38" t="str">
        <f ca="1">IF(J69="","",IF(INDEX(Data!$CA:$CA,MATCH(J69,Data!$A:$A,0),1)=0,"",INDEX(Data!$CA:$CA,MATCH(J69,Data!$A:$A,0),1)))</f>
        <v/>
      </c>
      <c r="J69" s="38" t="str" cm="1">
        <f t="array" aca="1" ref="J69" ca="1">IFERROR(_xlfn.SINGLE(INDEX(Data!$A$1:$A$818,_xlfn.AGGREGATE(15,6,((OFFSET(Data!$A$1,0,MATCH(J$6,Data!$1:$1,0)-1,1000,1)=IF(J$7="","Yes",J$7))*(Data!$D$1:'Data'!$D$818&lt;=IF($H$2="Marked",1,"")))/((OFFSET(Data!$A$1,0,MATCH(J$6,Data!$1:$1,0)-1,1000,1)=IF(J$7="","Yes",J$7))*(Data!$D$1:'Data'!$D$818&lt;=IF($H$2="Marked",1,"")))*ROW(Data!$C$1:$C$818),ROW(J69)-ROW(J$7)),1)),"")</f>
        <v>Ovation</v>
      </c>
      <c r="K69" s="38">
        <f ca="1">IF(L69="","",IF(INDEX(Data!$CA:$CA,MATCH(L69,Data!$A:$A,0),1)=0,"",INDEX(Data!$CA:$CA,MATCH(L69,Data!$A:$A,0),1)))</f>
        <v>2</v>
      </c>
      <c r="L69" s="38" t="str" cm="1">
        <f t="array" aca="1" ref="L69" ca="1">IFERROR(_xlfn.SINGLE(INDEX(Data!$A$1:$A$818,_xlfn.AGGREGATE(15,6,((OFFSET(Data!$A$1,0,MATCH(L$6,Data!$1:$1,0)-1,1000,1)=IF(L$7="","Yes",L$7))*(Data!$D$1:'Data'!$D$818&lt;=IF($H$2="Marked",1,"")))/((OFFSET(Data!$A$1,0,MATCH(L$6,Data!$1:$1,0)-1,1000,1)=IF(L$7="","Yes",L$7))*(Data!$D$1:'Data'!$D$818&lt;=IF($H$2="Marked",1,"")))*ROW(Data!$C$1:$C$818),ROW(L69)-ROW(L$7)),1)),"")</f>
        <v>ESPN</v>
      </c>
      <c r="M69" s="38" t="str">
        <f ca="1">IF(N69="","",IF(INDEX(Data!$CA:$CA,MATCH(N69,Data!$A:$A,0),1)=0,"",INDEX(Data!$CA:$CA,MATCH(N69,Data!$A:$A,0),1)))</f>
        <v/>
      </c>
      <c r="N69" s="38" t="str" cm="1">
        <f t="array" aca="1" ref="N69" ca="1">IFERROR(_xlfn.SINGLE(INDEX(Data!$A$1:$A$818,_xlfn.AGGREGATE(15,6,((OFFSET(Data!$A$1,0,MATCH(N$6,Data!$1:$1,0)-1,1000,1)=IF(N$7="","Yes",N$7))*(Data!$D$1:'Data'!$D$818&lt;=IF($H$2="Marked",1,"")))/((OFFSET(Data!$A$1,0,MATCH(N$6,Data!$1:$1,0)-1,1000,1)=IF(N$7="","Yes",N$7))*(Data!$D$1:'Data'!$D$818&lt;=IF($H$2="Marked",1,"")))*ROW(Data!$C$1:$C$818),ROW(N69)-ROW(N$7)),1)),"")</f>
        <v>Destination America</v>
      </c>
      <c r="O69" s="38">
        <f ca="1">IF(P69="","",IF(INDEX(Data!$CA:$CA,MATCH(P69,Data!$A:$A,0),1)=0,"",INDEX(Data!$CA:$CA,MATCH(P69,Data!$A:$A,0),1)))</f>
        <v>3</v>
      </c>
      <c r="P69" s="38" t="str" cm="1">
        <f t="array" aca="1" ref="P69" ca="1">IFERROR(_xlfn.SINGLE(INDEX(Data!$A$1:$A$818,_xlfn.AGGREGATE(15,6,((OFFSET(Data!$A$1,0,MATCH(P$6,Data!$1:$1,0)-1,1000,1)=IF(P$7="","Yes",P$7))*(Data!$D$1:'Data'!$D$818&lt;=IF($H$2="Marked",1,"")))/((OFFSET(Data!$A$1,0,MATCH(P$6,Data!$1:$1,0)-1,1000,1)=IF(P$7="","Yes",P$7))*(Data!$D$1:'Data'!$D$818&lt;=IF($H$2="Marked",1,"")))*ROW(Data!$C$1:$C$818),ROW(P69)-ROW(P$7)),1)),"")</f>
        <v>Cooking Channel</v>
      </c>
      <c r="Q69" s="38" t="str">
        <f ca="1">IF(R69="","",IF(INDEX(Data!$CA:$CA,MATCH(R69,Data!$A:$A,0),1)=0,"",INDEX(Data!$CA:$CA,MATCH(R69,Data!$A:$A,0),1)))</f>
        <v/>
      </c>
      <c r="R69" s="38" t="str" cm="1">
        <f t="array" aca="1" ref="R69" ca="1">IFERROR(_xlfn.SINGLE(INDEX(Data!$A$1:$A$818,_xlfn.AGGREGATE(15,6,((OFFSET(Data!$A$1,0,MATCH(R$6,Data!$1:$1,0)-1,1000,1)=IF(R$7="","Yes",R$7))*(Data!$D$1:'Data'!$D$818&lt;=IF($H$2="Marked",1,"")))/((OFFSET(Data!$A$1,0,MATCH(R$6,Data!$1:$1,0)-1,1000,1)=IF(R$7="","Yes",R$7))*(Data!$D$1:'Data'!$D$818&lt;=IF($H$2="Marked",1,"")))*ROW(Data!$C$1:$C$818),ROW(R69)-ROW(R$7)),1)),"")</f>
        <v>Investigation Discovery</v>
      </c>
      <c r="S69" s="38" t="str">
        <f ca="1">IF(T69="","",IF(INDEX(Data!$CA:$CA,MATCH(T69,Data!$A:$A,0),1)=0,"",INDEX(Data!$CA:$CA,MATCH(T69,Data!$A:$A,0),1)))</f>
        <v/>
      </c>
      <c r="T69" s="38" t="str" cm="1">
        <f t="array" aca="1" ref="T69" ca="1">IFERROR(_xlfn.SINGLE(INDEX(Data!$A$1:$A$818,_xlfn.AGGREGATE(15,6,((OFFSET(Data!$A$1,0,MATCH(T$6,Data!$1:$1,0)-1,1000,1)=IF(T$7="","Yes",T$7))*(Data!$D$1:'Data'!$D$818&lt;=IF($H$2="Marked",1,"")))/((OFFSET(Data!$A$1,0,MATCH(T$6,Data!$1:$1,0)-1,1000,1)=IF(T$7="","Yes",T$7))*(Data!$D$1:'Data'!$D$818&lt;=IF($H$2="Marked",1,"")))*ROW(Data!$C$1:$C$818),ROW(T69)-ROW(T$7)),1)),"")</f>
        <v>National Geographic</v>
      </c>
      <c r="U69" s="38" t="str">
        <f ca="1">IF(V69="","",IF(INDEX(Data!$CA:$CA,MATCH(V69,Data!$A:$A,0),1)=0,"",INDEX(Data!$CA:$CA,MATCH(V69,Data!$A:$A,0),1)))</f>
        <v/>
      </c>
      <c r="V69" s="38" t="str" cm="1">
        <f t="array" aca="1" ref="V69" ca="1">IFERROR(_xlfn.SINGLE(INDEX(Data!$A$1:$A$818,_xlfn.AGGREGATE(15,6,((OFFSET(Data!$A$1,0,MATCH(V$6,Data!$1:$1,0)-1,1000,1)=IF(V$7="","Yes",V$7))*(Data!$D$1:'Data'!$D$818&lt;=IF($H$2="Marked",1,"")))/((OFFSET(Data!$A$1,0,MATCH(V$6,Data!$1:$1,0)-1,1000,1)=IF(V$7="","Yes",V$7))*(Data!$D$1:'Data'!$D$818&lt;=IF($H$2="Marked",1,"")))*ROW(Data!$C$1:$C$818),ROW(V69)-ROW(V$7)),1)),"")</f>
        <v>Galavision</v>
      </c>
      <c r="W69" s="38" t="str">
        <f ca="1">IF(X69="","",IF(INDEX(Data!$CA:$CA,MATCH(X69,Data!$A:$A,0),1)=0,"",INDEX(Data!$CA:$CA,MATCH(X69,Data!$A:$A,0),1)))</f>
        <v/>
      </c>
      <c r="X69" s="38" t="str" cm="1">
        <f t="array" aca="1" ref="X69" ca="1">IFERROR(_xlfn.SINGLE(INDEX(Data!$A$1:$A$818,_xlfn.AGGREGATE(15,6,((OFFSET(Data!$A$1,0,MATCH(X$6,Data!$1:$1,0)-1,1000,1)=IF(X$7="","Yes",X$7))*(Data!$D$1:'Data'!$D$818&lt;=IF($H$2="Marked",1,"")))/((OFFSET(Data!$A$1,0,MATCH(X$6,Data!$1:$1,0)-1,1000,1)=IF(X$7="","Yes",X$7))*(Data!$D$1:'Data'!$D$818&lt;=IF($H$2="Marked",1,"")))*ROW(Data!$C$1:$C$818),ROW(X69)-ROW(X$7)),1)),"")</f>
        <v/>
      </c>
      <c r="Y69" s="38" t="str">
        <f ca="1">IF(Z69="","",IF(INDEX(Data!$CA:$CA,MATCH(Z69,Data!$A:$A,0),1)=0,"",INDEX(Data!$CA:$CA,MATCH(Z69,Data!$A:$A,0),1)))</f>
        <v/>
      </c>
      <c r="Z69" s="38" t="str" cm="1">
        <f t="array" aca="1" ref="Z69" ca="1">IFERROR(_xlfn.SINGLE(INDEX(Data!$A$1:$A$818,_xlfn.AGGREGATE(15,6,((OFFSET(Data!$A$1,0,MATCH(Z$6,Data!$1:$1,0)-1,1000,1)=IF(Z$7="","Yes",Z$7))*(Data!$D$1:'Data'!$D$818&lt;=IF($H$2="Marked",1,"")))/((OFFSET(Data!$A$1,0,MATCH(Z$6,Data!$1:$1,0)-1,1000,1)=IF(Z$7="","Yes",Z$7))*(Data!$D$1:'Data'!$D$818&lt;=IF($H$2="Marked",1,"")))*ROW(Data!$C$1:$C$818),ROW(Z69)-ROW(Z$7)),1)),"")</f>
        <v/>
      </c>
      <c r="AA69" s="38" t="str">
        <f ca="1">IF(AB69="","",IF(INDEX(Data!$CA:$CA,MATCH(AB69,Data!$A:$A,0),1)=0,"",INDEX(Data!$CA:$CA,MATCH(AB69,Data!$A:$A,0),1)))</f>
        <v/>
      </c>
      <c r="AB69" s="38" t="str" cm="1">
        <f t="array" aca="1" ref="AB69" ca="1">IFERROR(_xlfn.SINGLE(INDEX(Data!$A$1:$A$818,_xlfn.AGGREGATE(15,6,((OFFSET(Data!$A$1,0,MATCH(AB$6,Data!$1:$1,0)-1,1000,1)=IF(AB$7="","Yes",AB$7))*(Data!$D$1:'Data'!$D$818&lt;=IF($H$2="Marked",1,"")))/((OFFSET(Data!$A$1,0,MATCH(AB$6,Data!$1:$1,0)-1,1000,1)=IF(AB$7="","Yes",AB$7))*(Data!$D$1:'Data'!$D$818&lt;=IF($H$2="Marked",1,"")))*ROW(Data!$C$1:$C$818),ROW(AB69)-ROW(AB$7)),1)),"")</f>
        <v>ESTV</v>
      </c>
      <c r="AC69" s="38" t="str">
        <f ca="1">IF(AD69="","",IF(INDEX(Data!$CA:$CA,MATCH(AD69,Data!$A:$A,0),1)=0,"",INDEX(Data!$CA:$CA,MATCH(AD69,Data!$A:$A,0),1)))</f>
        <v/>
      </c>
      <c r="AD69" s="38" t="str" cm="1">
        <f t="array" aca="1" ref="AD69" ca="1">IFERROR(_xlfn.SINGLE(INDEX(Data!$A$1:$A$818,_xlfn.AGGREGATE(15,6,((OFFSET(Data!$A$1,0,MATCH(AD$6,Data!$1:$1,0)-1,1000,1)=IF(AD$7="","Yes",AD$7))*(Data!$D$1:'Data'!$D$818&lt;=IF($H$2="Marked",1,"")))/((OFFSET(Data!$A$1,0,MATCH(AD$6,Data!$1:$1,0)-1,1000,1)=IF(AD$7="","Yes",AD$7))*(Data!$D$1:'Data'!$D$818&lt;=IF($H$2="Marked",1,"")))*ROW(Data!$C$1:$C$818),ROW(AD69)-ROW(AD$7)),1)),"")</f>
        <v>FX</v>
      </c>
      <c r="AE69" s="38" t="str">
        <f ca="1">IF(AF69="","",IF(INDEX(Data!$CA:$CA,MATCH(AF69,Data!$A:$A,0),1)=0,"",INDEX(Data!$CA:$CA,MATCH(AF69,Data!$A:$A,0),1)))</f>
        <v/>
      </c>
      <c r="AF69" s="38" t="str" cm="1">
        <f t="array" aca="1" ref="AF69" ca="1">IFERROR(_xlfn.SINGLE(INDEX(Data!$A$1:$A$818,_xlfn.AGGREGATE(15,6,((OFFSET(Data!$A$1,0,MATCH(AF$6,Data!$1:$1,0)-1,1000,1)=IF(AF$7="","Yes",AF$7))*(Data!$D$1:'Data'!$D$818&lt;=IF($H$2="Marked",1,"")))/((OFFSET(Data!$A$1,0,MATCH(AF$6,Data!$1:$1,0)-1,1000,1)=IF(AF$7="","Yes",AF$7))*(Data!$D$1:'Data'!$D$818&lt;=IF($H$2="Marked",1,"")))*ROW(Data!$C$1:$C$818),ROW(AF69)-ROW(AF$7)),1)),"")</f>
        <v>Insp</v>
      </c>
      <c r="AG69" s="38" t="str">
        <f ca="1">IF(AH69="","",IF(INDEX(Data!$CA:$CA,MATCH(AH69,Data!$A:$A,0),1)=0,"",INDEX(Data!$CA:$CA,MATCH(AH69,Data!$A:$A,0),1)))</f>
        <v/>
      </c>
      <c r="AH69" s="38" t="str" cm="1">
        <f t="array" aca="1" ref="AH69" ca="1">IFERROR(_xlfn.SINGLE(INDEX(Data!$A$1:$A$818,_xlfn.AGGREGATE(15,6,((OFFSET(Data!$A$1,0,MATCH(AH$6,Data!$1:$1,0)-1,1000,1)=IF(AH$7="","Yes",AH$7))*(Data!$D$1:'Data'!$D$818&lt;=IF($H$2="Marked",1,"")))/((OFFSET(Data!$A$1,0,MATCH(AH$6,Data!$1:$1,0)-1,1000,1)=IF(AH$7="","Yes",AH$7))*(Data!$D$1:'Data'!$D$818&lt;=IF($H$2="Marked",1,"")))*ROW(Data!$C$1:$C$818),ROW(AH69)-ROW(AH$7)),1)),"")</f>
        <v/>
      </c>
      <c r="AI69" s="38" t="str">
        <f ca="1">IF(AJ69="","",IF(INDEX(Data!$CA:$CA,MATCH(AJ69,Data!$A:$A,0),1)=0,"",INDEX(Data!$CA:$CA,MATCH(AJ69,Data!$A:$A,0),1)))</f>
        <v/>
      </c>
      <c r="AJ69" s="38" t="str" cm="1">
        <f t="array" aca="1" ref="AJ69" ca="1">IFERROR(_xlfn.SINGLE(INDEX(Data!$A$1:$A$818,_xlfn.AGGREGATE(15,6,((OFFSET(Data!$A$1,0,MATCH(AJ$6,Data!$1:$1,0)-1,1000,1)=IF(AJ$7="","Yes",AJ$7))*(Data!$D$1:'Data'!$D$818&lt;=IF($H$2="Marked",1,"")))/((OFFSET(Data!$A$1,0,MATCH(AJ$6,Data!$1:$1,0)-1,1000,1)=IF(AJ$7="","Yes",AJ$7))*(Data!$D$1:'Data'!$D$818&lt;=IF($H$2="Marked",1,"")))*ROW(Data!$C$1:$C$818),ROW(AJ69)-ROW(AJ$7)),1)),"")</f>
        <v>Motor Trend</v>
      </c>
      <c r="AK69" s="38" t="str">
        <f ca="1">IF(AL69="","",IF(INDEX(Data!$CA:$CA,MATCH(AL69,Data!$A:$A,0),1)=0,"",INDEX(Data!$CA:$CA,MATCH(AL69,Data!$A:$A,0),1)))</f>
        <v/>
      </c>
      <c r="AL69" s="38" t="str" cm="1">
        <f t="array" aca="1" ref="AL69" ca="1">IFERROR(_xlfn.SINGLE(INDEX(Data!$A$1:$A$818,_xlfn.AGGREGATE(15,6,((OFFSET(Data!$A$1,0,MATCH(AL$6,Data!$1:$1,0)-1,1000,1)=IF(AL$7="","Yes",AL$7))*(Data!$D$1:'Data'!$D$818&lt;=IF($H$2="Marked",1,"")))/((OFFSET(Data!$A$1,0,MATCH(AL$6,Data!$1:$1,0)-1,1000,1)=IF(AL$7="","Yes",AL$7))*(Data!$D$1:'Data'!$D$818&lt;=IF($H$2="Marked",1,"")))*ROW(Data!$C$1:$C$818),ROW(AL69)-ROW(AL$7)),1)),"")</f>
        <v/>
      </c>
      <c r="AM69" s="38" t="str">
        <f ca="1">IF(AN69="","",IF(INDEX(Data!$CA:$CA,MATCH(AN69,Data!$A:$A,0),1)=0,"",INDEX(Data!$CA:$CA,MATCH(AN69,Data!$A:$A,0),1)))</f>
        <v/>
      </c>
      <c r="AN69" s="38" t="str" cm="1">
        <f t="array" aca="1" ref="AN69" ca="1">IFERROR(_xlfn.SINGLE(INDEX(Data!$A$1:$A$818,_xlfn.AGGREGATE(15,6,((OFFSET(Data!$A$1,0,MATCH(AN$6,Data!$1:$1,0)-1,1000,1)=IF(AN$7="","Yes",AN$7))*(Data!$D$1:'Data'!$D$818&lt;=IF($H$2="Marked",1,"")))/((OFFSET(Data!$A$1,0,MATCH(AN$6,Data!$1:$1,0)-1,1000,1)=IF(AN$7="","Yes",AN$7))*(Data!$D$1:'Data'!$D$818&lt;=IF($H$2="Marked",1,"")))*ROW(Data!$C$1:$C$818),ROW(AN69)-ROW(AN$7)),1)),"")</f>
        <v/>
      </c>
      <c r="AO69" s="38" t="str">
        <f ca="1">IF(AP69="","",IF(INDEX(Data!$CA:$CA,MATCH(AP69,Data!$A:$A,0),1)=0,"",INDEX(Data!$CA:$CA,MATCH(AP69,Data!$A:$A,0),1)))</f>
        <v/>
      </c>
      <c r="AP69" s="38" t="str" cm="1">
        <f t="array" aca="1" ref="AP69" ca="1">IFERROR(_xlfn.SINGLE(INDEX(Data!$A$1:$A$818,_xlfn.AGGREGATE(15,6,((OFFSET(Data!$A$1,0,MATCH(AP$6,Data!$1:$1,0)-1,1000,1)=IF(AP$7="","Yes",AP$7))*(Data!$D$1:'Data'!$D$818&lt;=IF($H$2="Marked",1,"")))/((OFFSET(Data!$A$1,0,MATCH(AP$6,Data!$1:$1,0)-1,1000,1)=IF(AP$7="","Yes",AP$7))*(Data!$D$1:'Data'!$D$818&lt;=IF($H$2="Marked",1,"")))*ROW(Data!$C$1:$C$818),ROW(AP69)-ROW(AP$7)),1)),"")</f>
        <v/>
      </c>
      <c r="AQ69" s="38" t="str">
        <f ca="1">IF(AR69="","",IF(INDEX(Data!$CA:$CA,MATCH(AR69,Data!$A:$A,0),1)=0,"",INDEX(Data!$CA:$CA,MATCH(AR69,Data!$A:$A,0),1)))</f>
        <v/>
      </c>
      <c r="AR69" s="38" t="str" cm="1">
        <f t="array" aca="1" ref="AR69" ca="1">IFERROR(_xlfn.SINGLE(INDEX(Data!$A$1:$A$818,_xlfn.AGGREGATE(15,6,((OFFSET(Data!$A$1,0,MATCH(AR$6,Data!$1:$1,0)-1,1000,1)=IF(AR$7="","Yes",AR$7))*(Data!$D$1:'Data'!$D$818&lt;=IF($H$2="Marked",1,"")))/((OFFSET(Data!$A$1,0,MATCH(AR$6,Data!$1:$1,0)-1,1000,1)=IF(AR$7="","Yes",AR$7))*(Data!$D$1:'Data'!$D$818&lt;=IF($H$2="Marked",1,"")))*ROW(Data!$C$1:$C$818),ROW(AR69)-ROW(AR$7)),1)),"")</f>
        <v/>
      </c>
      <c r="AS69" s="38" t="str">
        <f ca="1">IF(AT69="","",IF(INDEX(Data!$CA:$CA,MATCH(AT69,Data!$A:$A,0),1)=0,"",INDEX(Data!$CA:$CA,MATCH(AT69,Data!$A:$A,0),1)))</f>
        <v/>
      </c>
      <c r="AT69" s="38" t="str" cm="1">
        <f t="array" aca="1" ref="AT69" ca="1">IFERROR(_xlfn.SINGLE(INDEX(Data!$A$1:$A$818,_xlfn.AGGREGATE(15,6,((OFFSET(Data!$A$1,0,MATCH(AT$6,Data!$1:$1,0)-1,1000,1)=IF(AT$7="","Yes",AT$7))*(Data!$D$1:'Data'!$D$818&lt;=IF($H$2="Marked",1,"")))/((OFFSET(Data!$A$1,0,MATCH(AT$6,Data!$1:$1,0)-1,1000,1)=IF(AT$7="","Yes",AT$7))*(Data!$D$1:'Data'!$D$818&lt;=IF($H$2="Marked",1,"")))*ROW(Data!$C$1:$C$818),ROW(AT69)-ROW(AT$7)),1)),"")</f>
        <v>Weather Channel</v>
      </c>
    </row>
    <row r="70" spans="1:46" ht="24" x14ac:dyDescent="0.35">
      <c r="A70" s="38" t="str">
        <f ca="1">IF(B70="","",IF(INDEX(Data!$CA:$CA,MATCH(B70,Data!$A:$A,0),1)=0,"",INDEX(Data!$CA:$CA,MATCH(B70,Data!$A:$A,0),1)))</f>
        <v/>
      </c>
      <c r="B70" s="38" t="str" cm="1">
        <f t="array" aca="1" ref="B70" ca="1">IFERROR(_xlfn.SINGLE(INDEX(Data!$A$1:$A$818,_xlfn.AGGREGATE(15,6,((OFFSET(Data!$A$1,0,MATCH(B$6,Data!$1:$1,0)-1,1000,1)=IF(B$7="","Yes",B$7))*(Data!$D$1:'Data'!$D$818&lt;=IF($H$2="Marked",1,"")))/((OFFSET(Data!$A$1,0,MATCH(B$6,Data!$1:$1,0)-1,1000,1)=IF(B$7="","Yes",B$7))*(Data!$D$1:'Data'!$D$818&lt;=IF($H$2="Marked",1,"")))*ROW(Data!$C$1:$C$818),ROW(B70)-ROW(B$7)),1)),"")</f>
        <v>POP</v>
      </c>
      <c r="C70" s="38" t="str">
        <f ca="1">IF(D70="","",IF(INDEX(Data!$CA:$CA,MATCH(D70,Data!$A:$A,0),1)=0,"",INDEX(Data!$CA:$CA,MATCH(D70,Data!$A:$A,0),1)))</f>
        <v/>
      </c>
      <c r="D70" s="38" t="str" cm="1">
        <f t="array" aca="1" ref="D70" ca="1">IFERROR(_xlfn.SINGLE(INDEX(Data!$A$1:$A$818,_xlfn.AGGREGATE(15,6,((OFFSET(Data!$A$1,0,MATCH(D$6,Data!$1:$1,0)-1,1000,1)=IF(D$7="","Yes",D$7))*(Data!$D$1:'Data'!$D$818&lt;=IF($H$2="Marked",1,"")))/((OFFSET(Data!$A$1,0,MATCH(D$6,Data!$1:$1,0)-1,1000,1)=IF(D$7="","Yes",D$7))*(Data!$D$1:'Data'!$D$818&lt;=IF($H$2="Marked",1,"")))*ROW(Data!$C$1:$C$818),ROW(D70)-ROW(D$7)),1)),"")</f>
        <v/>
      </c>
      <c r="E70" s="38" t="str">
        <f ca="1">IF(F70="","",IF(INDEX(Data!$CA:$CA,MATCH(F70,Data!$A:$A,0),1)=0,"",INDEX(Data!$CA:$CA,MATCH(F70,Data!$A:$A,0),1)))</f>
        <v/>
      </c>
      <c r="F70" s="38" t="str" cm="1">
        <f t="array" aca="1" ref="F70" ca="1">IFERROR(_xlfn.SINGLE(INDEX(Data!$A$1:$A$818,_xlfn.AGGREGATE(15,6,((OFFSET(Data!$A$1,0,MATCH(F$6,Data!$1:$1,0)-1,1000,1)=IF(F$7="","Yes",F$7))*(Data!$D$1:'Data'!$D$818&lt;=IF($H$2="Marked",1,"")))/((OFFSET(Data!$A$1,0,MATCH(F$6,Data!$1:$1,0)-1,1000,1)=IF(F$7="","Yes",F$7))*(Data!$D$1:'Data'!$D$818&lt;=IF($H$2="Marked",1,"")))*ROW(Data!$C$1:$C$818),ROW(F70)-ROW(F$7)),1)),"")</f>
        <v/>
      </c>
      <c r="G70" s="38" t="str">
        <f ca="1">IF(H70="","",IF(INDEX(Data!$CA:$CA,MATCH(H70,Data!$A:$A,0),1)=0,"",INDEX(Data!$CA:$CA,MATCH(H70,Data!$A:$A,0),1)))</f>
        <v/>
      </c>
      <c r="H70" s="38" t="str" cm="1">
        <f t="array" aca="1" ref="H70" ca="1">IFERROR(_xlfn.SINGLE(INDEX(Data!$A$1:$A$818,_xlfn.AGGREGATE(15,6,((OFFSET(Data!$A$1,0,MATCH(H$6,Data!$1:$1,0)-1,1000,1)=IF(H$7="","Yes",H$7))*(Data!$D$1:'Data'!$D$818&lt;=IF($H$2="Marked",1,"")))/((OFFSET(Data!$A$1,0,MATCH(H$6,Data!$1:$1,0)-1,1000,1)=IF(H$7="","Yes",H$7))*(Data!$D$1:'Data'!$D$818&lt;=IF($H$2="Marked",1,"")))*ROW(Data!$C$1:$C$818),ROW(H70)-ROW(H$7)),1)),"")</f>
        <v/>
      </c>
      <c r="I70" s="38" t="str">
        <f ca="1">IF(J70="","",IF(INDEX(Data!$CA:$CA,MATCH(J70,Data!$A:$A,0),1)=0,"",INDEX(Data!$CA:$CA,MATCH(J70,Data!$A:$A,0),1)))</f>
        <v/>
      </c>
      <c r="J70" s="38" t="str" cm="1">
        <f t="array" aca="1" ref="J70" ca="1">IFERROR(_xlfn.SINGLE(INDEX(Data!$A$1:$A$818,_xlfn.AGGREGATE(15,6,((OFFSET(Data!$A$1,0,MATCH(J$6,Data!$1:$1,0)-1,1000,1)=IF(J$7="","Yes",J$7))*(Data!$D$1:'Data'!$D$818&lt;=IF($H$2="Marked",1,"")))/((OFFSET(Data!$A$1,0,MATCH(J$6,Data!$1:$1,0)-1,1000,1)=IF(J$7="","Yes",J$7))*(Data!$D$1:'Data'!$D$818&lt;=IF($H$2="Marked",1,"")))*ROW(Data!$C$1:$C$818),ROW(J70)-ROW(J$7)),1)),"")</f>
        <v>Paramount Network</v>
      </c>
      <c r="K70" s="38" t="str">
        <f ca="1">IF(L70="","",IF(INDEX(Data!$CA:$CA,MATCH(L70,Data!$A:$A,0),1)=0,"",INDEX(Data!$CA:$CA,MATCH(L70,Data!$A:$A,0),1)))</f>
        <v/>
      </c>
      <c r="L70" s="38" t="str" cm="1">
        <f t="array" aca="1" ref="L70" ca="1">IFERROR(_xlfn.SINGLE(INDEX(Data!$A$1:$A$818,_xlfn.AGGREGATE(15,6,((OFFSET(Data!$A$1,0,MATCH(L$6,Data!$1:$1,0)-1,1000,1)=IF(L$7="","Yes",L$7))*(Data!$D$1:'Data'!$D$818&lt;=IF($H$2="Marked",1,"")))/((OFFSET(Data!$A$1,0,MATCH(L$6,Data!$1:$1,0)-1,1000,1)=IF(L$7="","Yes",L$7))*(Data!$D$1:'Data'!$D$818&lt;=IF($H$2="Marked",1,"")))*ROW(Data!$C$1:$C$818),ROW(L70)-ROW(L$7)),1)),"")</f>
        <v>ESPN 2</v>
      </c>
      <c r="M70" s="38" t="str">
        <f ca="1">IF(N70="","",IF(INDEX(Data!$CA:$CA,MATCH(N70,Data!$A:$A,0),1)=0,"",INDEX(Data!$CA:$CA,MATCH(N70,Data!$A:$A,0),1)))</f>
        <v/>
      </c>
      <c r="N70" s="38" t="str" cm="1">
        <f t="array" aca="1" ref="N70" ca="1">IFERROR(_xlfn.SINGLE(INDEX(Data!$A$1:$A$818,_xlfn.AGGREGATE(15,6,((OFFSET(Data!$A$1,0,MATCH(N$6,Data!$1:$1,0)-1,1000,1)=IF(N$7="","Yes",N$7))*(Data!$D$1:'Data'!$D$818&lt;=IF($H$2="Marked",1,"")))/((OFFSET(Data!$A$1,0,MATCH(N$6,Data!$1:$1,0)-1,1000,1)=IF(N$7="","Yes",N$7))*(Data!$D$1:'Data'!$D$818&lt;=IF($H$2="Marked",1,"")))*ROW(Data!$C$1:$C$818),ROW(N70)-ROW(N$7)),1)),"")</f>
        <v>Discovery Channel</v>
      </c>
      <c r="O70" s="38" t="str">
        <f ca="1">IF(P70="","",IF(INDEX(Data!$CA:$CA,MATCH(P70,Data!$A:$A,0),1)=0,"",INDEX(Data!$CA:$CA,MATCH(P70,Data!$A:$A,0),1)))</f>
        <v/>
      </c>
      <c r="P70" s="38" t="str" cm="1">
        <f t="array" aca="1" ref="P70" ca="1">IFERROR(_xlfn.SINGLE(INDEX(Data!$A$1:$A$818,_xlfn.AGGREGATE(15,6,((OFFSET(Data!$A$1,0,MATCH(P$6,Data!$1:$1,0)-1,1000,1)=IF(P$7="","Yes",P$7))*(Data!$D$1:'Data'!$D$818&lt;=IF($H$2="Marked",1,"")))/((OFFSET(Data!$A$1,0,MATCH(P$6,Data!$1:$1,0)-1,1000,1)=IF(P$7="","Yes",P$7))*(Data!$D$1:'Data'!$D$818&lt;=IF($H$2="Marked",1,"")))*ROW(Data!$C$1:$C$818),ROW(P70)-ROW(P$7)),1)),"")</f>
        <v>COZI</v>
      </c>
      <c r="Q70" s="38" t="str">
        <f ca="1">IF(R70="","",IF(INDEX(Data!$CA:$CA,MATCH(R70,Data!$A:$A,0),1)=0,"",INDEX(Data!$CA:$CA,MATCH(R70,Data!$A:$A,0),1)))</f>
        <v/>
      </c>
      <c r="R70" s="38" t="str" cm="1">
        <f t="array" aca="1" ref="R70" ca="1">IFERROR(_xlfn.SINGLE(INDEX(Data!$A$1:$A$818,_xlfn.AGGREGATE(15,6,((OFFSET(Data!$A$1,0,MATCH(R$6,Data!$1:$1,0)-1,1000,1)=IF(R$7="","Yes",R$7))*(Data!$D$1:'Data'!$D$818&lt;=IF($H$2="Marked",1,"")))/((OFFSET(Data!$A$1,0,MATCH(R$6,Data!$1:$1,0)-1,1000,1)=IF(R$7="","Yes",R$7))*(Data!$D$1:'Data'!$D$818&lt;=IF($H$2="Marked",1,"")))*ROW(Data!$C$1:$C$818),ROW(R70)-ROW(R$7)),1)),"")</f>
        <v>ION TV</v>
      </c>
      <c r="S70" s="38">
        <f ca="1">IF(T70="","",IF(INDEX(Data!$CA:$CA,MATCH(T70,Data!$A:$A,0),1)=0,"",INDEX(Data!$CA:$CA,MATCH(T70,Data!$A:$A,0),1)))</f>
        <v>1</v>
      </c>
      <c r="T70" s="38" t="str" cm="1">
        <f t="array" aca="1" ref="T70" ca="1">IFERROR(_xlfn.SINGLE(INDEX(Data!$A$1:$A$818,_xlfn.AGGREGATE(15,6,((OFFSET(Data!$A$1,0,MATCH(T$6,Data!$1:$1,0)-1,1000,1)=IF(T$7="","Yes",T$7))*(Data!$D$1:'Data'!$D$818&lt;=IF($H$2="Marked",1,"")))/((OFFSET(Data!$A$1,0,MATCH(T$6,Data!$1:$1,0)-1,1000,1)=IF(T$7="","Yes",T$7))*(Data!$D$1:'Data'!$D$818&lt;=IF($H$2="Marked",1,"")))*ROW(Data!$C$1:$C$818),ROW(T70)-ROW(T$7)),1)),"")</f>
        <v>NBC</v>
      </c>
      <c r="U70" s="38" t="str">
        <f ca="1">IF(V70="","",IF(INDEX(Data!$CA:$CA,MATCH(V70,Data!$A:$A,0),1)=0,"",INDEX(Data!$CA:$CA,MATCH(V70,Data!$A:$A,0),1)))</f>
        <v/>
      </c>
      <c r="V70" s="38" t="str" cm="1">
        <f t="array" aca="1" ref="V70" ca="1">IFERROR(_xlfn.SINGLE(INDEX(Data!$A$1:$A$818,_xlfn.AGGREGATE(15,6,((OFFSET(Data!$A$1,0,MATCH(V$6,Data!$1:$1,0)-1,1000,1)=IF(V$7="","Yes",V$7))*(Data!$D$1:'Data'!$D$818&lt;=IF($H$2="Marked",1,"")))/((OFFSET(Data!$A$1,0,MATCH(V$6,Data!$1:$1,0)-1,1000,1)=IF(V$7="","Yes",V$7))*(Data!$D$1:'Data'!$D$818&lt;=IF($H$2="Marked",1,"")))*ROW(Data!$C$1:$C$818),ROW(V70)-ROW(V$7)),1)),"")</f>
        <v>GetTV</v>
      </c>
      <c r="W70" s="38" t="str">
        <f ca="1">IF(X70="","",IF(INDEX(Data!$CA:$CA,MATCH(X70,Data!$A:$A,0),1)=0,"",INDEX(Data!$CA:$CA,MATCH(X70,Data!$A:$A,0),1)))</f>
        <v/>
      </c>
      <c r="X70" s="38" t="str" cm="1">
        <f t="array" aca="1" ref="X70" ca="1">IFERROR(_xlfn.SINGLE(INDEX(Data!$A$1:$A$818,_xlfn.AGGREGATE(15,6,((OFFSET(Data!$A$1,0,MATCH(X$6,Data!$1:$1,0)-1,1000,1)=IF(X$7="","Yes",X$7))*(Data!$D$1:'Data'!$D$818&lt;=IF($H$2="Marked",1,"")))/((OFFSET(Data!$A$1,0,MATCH(X$6,Data!$1:$1,0)-1,1000,1)=IF(X$7="","Yes",X$7))*(Data!$D$1:'Data'!$D$818&lt;=IF($H$2="Marked",1,"")))*ROW(Data!$C$1:$C$818),ROW(X70)-ROW(X$7)),1)),"")</f>
        <v/>
      </c>
      <c r="Y70" s="38" t="str">
        <f ca="1">IF(Z70="","",IF(INDEX(Data!$CA:$CA,MATCH(Z70,Data!$A:$A,0),1)=0,"",INDEX(Data!$CA:$CA,MATCH(Z70,Data!$A:$A,0),1)))</f>
        <v/>
      </c>
      <c r="Z70" s="38" t="str" cm="1">
        <f t="array" aca="1" ref="Z70" ca="1">IFERROR(_xlfn.SINGLE(INDEX(Data!$A$1:$A$818,_xlfn.AGGREGATE(15,6,((OFFSET(Data!$A$1,0,MATCH(Z$6,Data!$1:$1,0)-1,1000,1)=IF(Z$7="","Yes",Z$7))*(Data!$D$1:'Data'!$D$818&lt;=IF($H$2="Marked",1,"")))/((OFFSET(Data!$A$1,0,MATCH(Z$6,Data!$1:$1,0)-1,1000,1)=IF(Z$7="","Yes",Z$7))*(Data!$D$1:'Data'!$D$818&lt;=IF($H$2="Marked",1,"")))*ROW(Data!$C$1:$C$818),ROW(Z70)-ROW(Z$7)),1)),"")</f>
        <v/>
      </c>
      <c r="AA70" s="38" t="str">
        <f ca="1">IF(AB70="","",IF(INDEX(Data!$CA:$CA,MATCH(AB70,Data!$A:$A,0),1)=0,"",INDEX(Data!$CA:$CA,MATCH(AB70,Data!$A:$A,0),1)))</f>
        <v/>
      </c>
      <c r="AB70" s="38" t="str" cm="1">
        <f t="array" aca="1" ref="AB70" ca="1">IFERROR(_xlfn.SINGLE(INDEX(Data!$A$1:$A$818,_xlfn.AGGREGATE(15,6,((OFFSET(Data!$A$1,0,MATCH(AB$6,Data!$1:$1,0)-1,1000,1)=IF(AB$7="","Yes",AB$7))*(Data!$D$1:'Data'!$D$818&lt;=IF($H$2="Marked",1,"")))/((OFFSET(Data!$A$1,0,MATCH(AB$6,Data!$1:$1,0)-1,1000,1)=IF(AB$7="","Yes",AB$7))*(Data!$D$1:'Data'!$D$818&lt;=IF($H$2="Marked",1,"")))*ROW(Data!$C$1:$C$818),ROW(AB70)-ROW(AB$7)),1)),"")</f>
        <v>FETV</v>
      </c>
      <c r="AC70" s="38" t="str">
        <f ca="1">IF(AD70="","",IF(INDEX(Data!$CA:$CA,MATCH(AD70,Data!$A:$A,0),1)=0,"",INDEX(Data!$CA:$CA,MATCH(AD70,Data!$A:$A,0),1)))</f>
        <v/>
      </c>
      <c r="AD70" s="38" t="str" cm="1">
        <f t="array" aca="1" ref="AD70" ca="1">IFERROR(_xlfn.SINGLE(INDEX(Data!$A$1:$A$818,_xlfn.AGGREGATE(15,6,((OFFSET(Data!$A$1,0,MATCH(AD$6,Data!$1:$1,0)-1,1000,1)=IF(AD$7="","Yes",AD$7))*(Data!$D$1:'Data'!$D$818&lt;=IF($H$2="Marked",1,"")))/((OFFSET(Data!$A$1,0,MATCH(AD$6,Data!$1:$1,0)-1,1000,1)=IF(AD$7="","Yes",AD$7))*(Data!$D$1:'Data'!$D$818&lt;=IF($H$2="Marked",1,"")))*ROW(Data!$C$1:$C$818),ROW(AD70)-ROW(AD$7)),1)),"")</f>
        <v>FX Movies</v>
      </c>
      <c r="AE70" s="38" t="str">
        <f ca="1">IF(AF70="","",IF(INDEX(Data!$CA:$CA,MATCH(AF70,Data!$A:$A,0),1)=0,"",INDEX(Data!$CA:$CA,MATCH(AF70,Data!$A:$A,0),1)))</f>
        <v/>
      </c>
      <c r="AF70" s="38" t="str" cm="1">
        <f t="array" aca="1" ref="AF70" ca="1">IFERROR(_xlfn.SINGLE(INDEX(Data!$A$1:$A$818,_xlfn.AGGREGATE(15,6,((OFFSET(Data!$A$1,0,MATCH(AF$6,Data!$1:$1,0)-1,1000,1)=IF(AF$7="","Yes",AF$7))*(Data!$D$1:'Data'!$D$818&lt;=IF($H$2="Marked",1,"")))/((OFFSET(Data!$A$1,0,MATCH(AF$6,Data!$1:$1,0)-1,1000,1)=IF(AF$7="","Yes",AF$7))*(Data!$D$1:'Data'!$D$818&lt;=IF($H$2="Marked",1,"")))*ROW(Data!$C$1:$C$818),ROW(AF70)-ROW(AF$7)),1)),"")</f>
        <v>Investigation Discovery</v>
      </c>
      <c r="AG70" s="38" t="str">
        <f ca="1">IF(AH70="","",IF(INDEX(Data!$CA:$CA,MATCH(AH70,Data!$A:$A,0),1)=0,"",INDEX(Data!$CA:$CA,MATCH(AH70,Data!$A:$A,0),1)))</f>
        <v/>
      </c>
      <c r="AH70" s="38" t="str" cm="1">
        <f t="array" aca="1" ref="AH70" ca="1">IFERROR(_xlfn.SINGLE(INDEX(Data!$A$1:$A$818,_xlfn.AGGREGATE(15,6,((OFFSET(Data!$A$1,0,MATCH(AH$6,Data!$1:$1,0)-1,1000,1)=IF(AH$7="","Yes",AH$7))*(Data!$D$1:'Data'!$D$818&lt;=IF($H$2="Marked",1,"")))/((OFFSET(Data!$A$1,0,MATCH(AH$6,Data!$1:$1,0)-1,1000,1)=IF(AH$7="","Yes",AH$7))*(Data!$D$1:'Data'!$D$818&lt;=IF($H$2="Marked",1,"")))*ROW(Data!$C$1:$C$818),ROW(AH70)-ROW(AH$7)),1)),"")</f>
        <v/>
      </c>
      <c r="AI70" s="38" t="str">
        <f ca="1">IF(AJ70="","",IF(INDEX(Data!$CA:$CA,MATCH(AJ70,Data!$A:$A,0),1)=0,"",INDEX(Data!$CA:$CA,MATCH(AJ70,Data!$A:$A,0),1)))</f>
        <v/>
      </c>
      <c r="AJ70" s="38" t="str" cm="1">
        <f t="array" aca="1" ref="AJ70" ca="1">IFERROR(_xlfn.SINGLE(INDEX(Data!$A$1:$A$818,_xlfn.AGGREGATE(15,6,((OFFSET(Data!$A$1,0,MATCH(AJ$6,Data!$1:$1,0)-1,1000,1)=IF(AJ$7="","Yes",AJ$7))*(Data!$D$1:'Data'!$D$818&lt;=IF($H$2="Marked",1,"")))/((OFFSET(Data!$A$1,0,MATCH(AJ$6,Data!$1:$1,0)-1,1000,1)=IF(AJ$7="","Yes",AJ$7))*(Data!$D$1:'Data'!$D$818&lt;=IF($H$2="Marked",1,"")))*ROW(Data!$C$1:$C$818),ROW(AJ70)-ROW(AJ$7)),1)),"")</f>
        <v>MSNBC</v>
      </c>
      <c r="AK70" s="38" t="str">
        <f ca="1">IF(AL70="","",IF(INDEX(Data!$CA:$CA,MATCH(AL70,Data!$A:$A,0),1)=0,"",INDEX(Data!$CA:$CA,MATCH(AL70,Data!$A:$A,0),1)))</f>
        <v/>
      </c>
      <c r="AL70" s="38" t="str" cm="1">
        <f t="array" aca="1" ref="AL70" ca="1">IFERROR(_xlfn.SINGLE(INDEX(Data!$A$1:$A$818,_xlfn.AGGREGATE(15,6,((OFFSET(Data!$A$1,0,MATCH(AL$6,Data!$1:$1,0)-1,1000,1)=IF(AL$7="","Yes",AL$7))*(Data!$D$1:'Data'!$D$818&lt;=IF($H$2="Marked",1,"")))/((OFFSET(Data!$A$1,0,MATCH(AL$6,Data!$1:$1,0)-1,1000,1)=IF(AL$7="","Yes",AL$7))*(Data!$D$1:'Data'!$D$818&lt;=IF($H$2="Marked",1,"")))*ROW(Data!$C$1:$C$818),ROW(AL70)-ROW(AL$7)),1)),"")</f>
        <v/>
      </c>
      <c r="AM70" s="38" t="str">
        <f ca="1">IF(AN70="","",IF(INDEX(Data!$CA:$CA,MATCH(AN70,Data!$A:$A,0),1)=0,"",INDEX(Data!$CA:$CA,MATCH(AN70,Data!$A:$A,0),1)))</f>
        <v/>
      </c>
      <c r="AN70" s="38" t="str" cm="1">
        <f t="array" aca="1" ref="AN70" ca="1">IFERROR(_xlfn.SINGLE(INDEX(Data!$A$1:$A$818,_xlfn.AGGREGATE(15,6,((OFFSET(Data!$A$1,0,MATCH(AN$6,Data!$1:$1,0)-1,1000,1)=IF(AN$7="","Yes",AN$7))*(Data!$D$1:'Data'!$D$818&lt;=IF($H$2="Marked",1,"")))/((OFFSET(Data!$A$1,0,MATCH(AN$6,Data!$1:$1,0)-1,1000,1)=IF(AN$7="","Yes",AN$7))*(Data!$D$1:'Data'!$D$818&lt;=IF($H$2="Marked",1,"")))*ROW(Data!$C$1:$C$818),ROW(AN70)-ROW(AN$7)),1)),"")</f>
        <v/>
      </c>
      <c r="AO70" s="38" t="str">
        <f ca="1">IF(AP70="","",IF(INDEX(Data!$CA:$CA,MATCH(AP70,Data!$A:$A,0),1)=0,"",INDEX(Data!$CA:$CA,MATCH(AP70,Data!$A:$A,0),1)))</f>
        <v/>
      </c>
      <c r="AP70" s="38" t="str" cm="1">
        <f t="array" aca="1" ref="AP70" ca="1">IFERROR(_xlfn.SINGLE(INDEX(Data!$A$1:$A$818,_xlfn.AGGREGATE(15,6,((OFFSET(Data!$A$1,0,MATCH(AP$6,Data!$1:$1,0)-1,1000,1)=IF(AP$7="","Yes",AP$7))*(Data!$D$1:'Data'!$D$818&lt;=IF($H$2="Marked",1,"")))/((OFFSET(Data!$A$1,0,MATCH(AP$6,Data!$1:$1,0)-1,1000,1)=IF(AP$7="","Yes",AP$7))*(Data!$D$1:'Data'!$D$818&lt;=IF($H$2="Marked",1,"")))*ROW(Data!$C$1:$C$818),ROW(AP70)-ROW(AP$7)),1)),"")</f>
        <v/>
      </c>
      <c r="AQ70" s="38" t="str">
        <f ca="1">IF(AR70="","",IF(INDEX(Data!$CA:$CA,MATCH(AR70,Data!$A:$A,0),1)=0,"",INDEX(Data!$CA:$CA,MATCH(AR70,Data!$A:$A,0),1)))</f>
        <v/>
      </c>
      <c r="AR70" s="38" t="str" cm="1">
        <f t="array" aca="1" ref="AR70" ca="1">IFERROR(_xlfn.SINGLE(INDEX(Data!$A$1:$A$818,_xlfn.AGGREGATE(15,6,((OFFSET(Data!$A$1,0,MATCH(AR$6,Data!$1:$1,0)-1,1000,1)=IF(AR$7="","Yes",AR$7))*(Data!$D$1:'Data'!$D$818&lt;=IF($H$2="Marked",1,"")))/((OFFSET(Data!$A$1,0,MATCH(AR$6,Data!$1:$1,0)-1,1000,1)=IF(AR$7="","Yes",AR$7))*(Data!$D$1:'Data'!$D$818&lt;=IF($H$2="Marked",1,"")))*ROW(Data!$C$1:$C$818),ROW(AR70)-ROW(AR$7)),1)),"")</f>
        <v/>
      </c>
      <c r="AS70" s="38" t="str">
        <f ca="1">IF(AT70="","",IF(INDEX(Data!$CA:$CA,MATCH(AT70,Data!$A:$A,0),1)=0,"",INDEX(Data!$CA:$CA,MATCH(AT70,Data!$A:$A,0),1)))</f>
        <v/>
      </c>
      <c r="AT70" s="38" t="str" cm="1">
        <f t="array" aca="1" ref="AT70" ca="1">IFERROR(_xlfn.SINGLE(INDEX(Data!$A$1:$A$818,_xlfn.AGGREGATE(15,6,((OFFSET(Data!$A$1,0,MATCH(AT$6,Data!$1:$1,0)-1,1000,1)=IF(AT$7="","Yes",AT$7))*(Data!$D$1:'Data'!$D$818&lt;=IF($H$2="Marked",1,"")))/((OFFSET(Data!$A$1,0,MATCH(AT$6,Data!$1:$1,0)-1,1000,1)=IF(AT$7="","Yes",AT$7))*(Data!$D$1:'Data'!$D$818&lt;=IF($H$2="Marked",1,"")))*ROW(Data!$C$1:$C$818),ROW(AT70)-ROW(AT$7)),1)),"")</f>
        <v/>
      </c>
    </row>
    <row r="71" spans="1:46" ht="24" x14ac:dyDescent="0.35">
      <c r="A71" s="38" t="str">
        <f ca="1">IF(B71="","",IF(INDEX(Data!$CA:$CA,MATCH(B71,Data!$A:$A,0),1)=0,"",INDEX(Data!$CA:$CA,MATCH(B71,Data!$A:$A,0),1)))</f>
        <v/>
      </c>
      <c r="B71" s="38" t="str" cm="1">
        <f t="array" aca="1" ref="B71" ca="1">IFERROR(_xlfn.SINGLE(INDEX(Data!$A$1:$A$818,_xlfn.AGGREGATE(15,6,((OFFSET(Data!$A$1,0,MATCH(B$6,Data!$1:$1,0)-1,1000,1)=IF(B$7="","Yes",B$7))*(Data!$D$1:'Data'!$D$818&lt;=IF($H$2="Marked",1,"")))/((OFFSET(Data!$A$1,0,MATCH(B$6,Data!$1:$1,0)-1,1000,1)=IF(B$7="","Yes",B$7))*(Data!$D$1:'Data'!$D$818&lt;=IF($H$2="Marked",1,"")))*ROW(Data!$C$1:$C$818),ROW(B71)-ROW(B$7)),1)),"")</f>
        <v>RetroCrush</v>
      </c>
      <c r="C71" s="38" t="str">
        <f ca="1">IF(D71="","",IF(INDEX(Data!$CA:$CA,MATCH(D71,Data!$A:$A,0),1)=0,"",INDEX(Data!$CA:$CA,MATCH(D71,Data!$A:$A,0),1)))</f>
        <v/>
      </c>
      <c r="D71" s="38" t="str" cm="1">
        <f t="array" aca="1" ref="D71" ca="1">IFERROR(_xlfn.SINGLE(INDEX(Data!$A$1:$A$818,_xlfn.AGGREGATE(15,6,((OFFSET(Data!$A$1,0,MATCH(D$6,Data!$1:$1,0)-1,1000,1)=IF(D$7="","Yes",D$7))*(Data!$D$1:'Data'!$D$818&lt;=IF($H$2="Marked",1,"")))/((OFFSET(Data!$A$1,0,MATCH(D$6,Data!$1:$1,0)-1,1000,1)=IF(D$7="","Yes",D$7))*(Data!$D$1:'Data'!$D$818&lt;=IF($H$2="Marked",1,"")))*ROW(Data!$C$1:$C$818),ROW(D71)-ROW(D$7)),1)),"")</f>
        <v/>
      </c>
      <c r="E71" s="38" t="str">
        <f ca="1">IF(F71="","",IF(INDEX(Data!$CA:$CA,MATCH(F71,Data!$A:$A,0),1)=0,"",INDEX(Data!$CA:$CA,MATCH(F71,Data!$A:$A,0),1)))</f>
        <v/>
      </c>
      <c r="F71" s="38" t="str" cm="1">
        <f t="array" aca="1" ref="F71" ca="1">IFERROR(_xlfn.SINGLE(INDEX(Data!$A$1:$A$818,_xlfn.AGGREGATE(15,6,((OFFSET(Data!$A$1,0,MATCH(F$6,Data!$1:$1,0)-1,1000,1)=IF(F$7="","Yes",F$7))*(Data!$D$1:'Data'!$D$818&lt;=IF($H$2="Marked",1,"")))/((OFFSET(Data!$A$1,0,MATCH(F$6,Data!$1:$1,0)-1,1000,1)=IF(F$7="","Yes",F$7))*(Data!$D$1:'Data'!$D$818&lt;=IF($H$2="Marked",1,"")))*ROW(Data!$C$1:$C$818),ROW(F71)-ROW(F$7)),1)),"")</f>
        <v/>
      </c>
      <c r="G71" s="38" t="str">
        <f ca="1">IF(H71="","",IF(INDEX(Data!$CA:$CA,MATCH(H71,Data!$A:$A,0),1)=0,"",INDEX(Data!$CA:$CA,MATCH(H71,Data!$A:$A,0),1)))</f>
        <v/>
      </c>
      <c r="H71" s="38" t="str" cm="1">
        <f t="array" aca="1" ref="H71" ca="1">IFERROR(_xlfn.SINGLE(INDEX(Data!$A$1:$A$818,_xlfn.AGGREGATE(15,6,((OFFSET(Data!$A$1,0,MATCH(H$6,Data!$1:$1,0)-1,1000,1)=IF(H$7="","Yes",H$7))*(Data!$D$1:'Data'!$D$818&lt;=IF($H$2="Marked",1,"")))/((OFFSET(Data!$A$1,0,MATCH(H$6,Data!$1:$1,0)-1,1000,1)=IF(H$7="","Yes",H$7))*(Data!$D$1:'Data'!$D$818&lt;=IF($H$2="Marked",1,"")))*ROW(Data!$C$1:$C$818),ROW(H71)-ROW(H$7)),1)),"")</f>
        <v/>
      </c>
      <c r="I71" s="38" t="str">
        <f ca="1">IF(J71="","",IF(INDEX(Data!$CA:$CA,MATCH(J71,Data!$A:$A,0),1)=0,"",INDEX(Data!$CA:$CA,MATCH(J71,Data!$A:$A,0),1)))</f>
        <v/>
      </c>
      <c r="J71" s="38" t="str" cm="1">
        <f t="array" aca="1" ref="J71" ca="1">IFERROR(_xlfn.SINGLE(INDEX(Data!$A$1:$A$818,_xlfn.AGGREGATE(15,6,((OFFSET(Data!$A$1,0,MATCH(J$6,Data!$1:$1,0)-1,1000,1)=IF(J$7="","Yes",J$7))*(Data!$D$1:'Data'!$D$818&lt;=IF($H$2="Marked",1,"")))/((OFFSET(Data!$A$1,0,MATCH(J$6,Data!$1:$1,0)-1,1000,1)=IF(J$7="","Yes",J$7))*(Data!$D$1:'Data'!$D$818&lt;=IF($H$2="Marked",1,"")))*ROW(Data!$C$1:$C$818),ROW(J71)-ROW(J$7)),1)),"")</f>
        <v>PBS Kids</v>
      </c>
      <c r="K71" s="38" t="str">
        <f ca="1">IF(L71="","",IF(INDEX(Data!$CA:$CA,MATCH(L71,Data!$A:$A,0),1)=0,"",INDEX(Data!$CA:$CA,MATCH(L71,Data!$A:$A,0),1)))</f>
        <v/>
      </c>
      <c r="L71" s="38" t="str" cm="1">
        <f t="array" aca="1" ref="L71" ca="1">IFERROR(_xlfn.SINGLE(INDEX(Data!$A$1:$A$818,_xlfn.AGGREGATE(15,6,((OFFSET(Data!$A$1,0,MATCH(L$6,Data!$1:$1,0)-1,1000,1)=IF(L$7="","Yes",L$7))*(Data!$D$1:'Data'!$D$818&lt;=IF($H$2="Marked",1,"")))/((OFFSET(Data!$A$1,0,MATCH(L$6,Data!$1:$1,0)-1,1000,1)=IF(L$7="","Yes",L$7))*(Data!$D$1:'Data'!$D$818&lt;=IF($H$2="Marked",1,"")))*ROW(Data!$C$1:$C$818),ROW(L71)-ROW(L$7)),1)),"")</f>
        <v>ESPNews</v>
      </c>
      <c r="M71" s="38" t="str">
        <f ca="1">IF(N71="","",IF(INDEX(Data!$CA:$CA,MATCH(N71,Data!$A:$A,0),1)=0,"",INDEX(Data!$CA:$CA,MATCH(N71,Data!$A:$A,0),1)))</f>
        <v/>
      </c>
      <c r="N71" s="38" t="str" cm="1">
        <f t="array" aca="1" ref="N71" ca="1">IFERROR(_xlfn.SINGLE(INDEX(Data!$A$1:$A$818,_xlfn.AGGREGATE(15,6,((OFFSET(Data!$A$1,0,MATCH(N$6,Data!$1:$1,0)-1,1000,1)=IF(N$7="","Yes",N$7))*(Data!$D$1:'Data'!$D$818&lt;=IF($H$2="Marked",1,"")))/((OFFSET(Data!$A$1,0,MATCH(N$6,Data!$1:$1,0)-1,1000,1)=IF(N$7="","Yes",N$7))*(Data!$D$1:'Data'!$D$818&lt;=IF($H$2="Marked",1,"")))*ROW(Data!$C$1:$C$818),ROW(N71)-ROW(N$7)),1)),"")</f>
        <v>Discovery Family</v>
      </c>
      <c r="O71" s="38" t="str">
        <f ca="1">IF(P71="","",IF(INDEX(Data!$CA:$CA,MATCH(P71,Data!$A:$A,0),1)=0,"",INDEX(Data!$CA:$CA,MATCH(P71,Data!$A:$A,0),1)))</f>
        <v/>
      </c>
      <c r="P71" s="38" t="str" cm="1">
        <f t="array" aca="1" ref="P71" ca="1">IFERROR(_xlfn.SINGLE(INDEX(Data!$A$1:$A$818,_xlfn.AGGREGATE(15,6,((OFFSET(Data!$A$1,0,MATCH(P$6,Data!$1:$1,0)-1,1000,1)=IF(P$7="","Yes",P$7))*(Data!$D$1:'Data'!$D$818&lt;=IF($H$2="Marked",1,"")))/((OFFSET(Data!$A$1,0,MATCH(P$6,Data!$1:$1,0)-1,1000,1)=IF(P$7="","Yes",P$7))*(Data!$D$1:'Data'!$D$818&lt;=IF($H$2="Marked",1,"")))*ROW(Data!$C$1:$C$818),ROW(P71)-ROW(P$7)),1)),"")</f>
        <v>Crime + Investigation</v>
      </c>
      <c r="Q71" s="38" t="str">
        <f ca="1">IF(R71="","",IF(INDEX(Data!$CA:$CA,MATCH(R71,Data!$A:$A,0),1)=0,"",INDEX(Data!$CA:$CA,MATCH(R71,Data!$A:$A,0),1)))</f>
        <v/>
      </c>
      <c r="R71" s="38" t="str" cm="1">
        <f t="array" aca="1" ref="R71" ca="1">IFERROR(_xlfn.SINGLE(INDEX(Data!$A$1:$A$818,_xlfn.AGGREGATE(15,6,((OFFSET(Data!$A$1,0,MATCH(R$6,Data!$1:$1,0)-1,1000,1)=IF(R$7="","Yes",R$7))*(Data!$D$1:'Data'!$D$818&lt;=IF($H$2="Marked",1,"")))/((OFFSET(Data!$A$1,0,MATCH(R$6,Data!$1:$1,0)-1,1000,1)=IF(R$7="","Yes",R$7))*(Data!$D$1:'Data'!$D$818&lt;=IF($H$2="Marked",1,"")))*ROW(Data!$C$1:$C$818),ROW(R71)-ROW(R$7)),1)),"")</f>
        <v>Justice Central</v>
      </c>
      <c r="S71" s="38" t="str">
        <f ca="1">IF(T71="","",IF(INDEX(Data!$CA:$CA,MATCH(T71,Data!$A:$A,0),1)=0,"",INDEX(Data!$CA:$CA,MATCH(T71,Data!$A:$A,0),1)))</f>
        <v/>
      </c>
      <c r="T71" s="38" t="str" cm="1">
        <f t="array" aca="1" ref="T71" ca="1">IFERROR(_xlfn.SINGLE(INDEX(Data!$A$1:$A$818,_xlfn.AGGREGATE(15,6,((OFFSET(Data!$A$1,0,MATCH(T$6,Data!$1:$1,0)-1,1000,1)=IF(T$7="","Yes",T$7))*(Data!$D$1:'Data'!$D$818&lt;=IF($H$2="Marked",1,"")))/((OFFSET(Data!$A$1,0,MATCH(T$6,Data!$1:$1,0)-1,1000,1)=IF(T$7="","Yes",T$7))*(Data!$D$1:'Data'!$D$818&lt;=IF($H$2="Marked",1,"")))*ROW(Data!$C$1:$C$818),ROW(T71)-ROW(T$7)),1)),"")</f>
        <v>NBC News Now</v>
      </c>
      <c r="U71" s="38" t="str">
        <f ca="1">IF(V71="","",IF(INDEX(Data!$CA:$CA,MATCH(V71,Data!$A:$A,0),1)=0,"",INDEX(Data!$CA:$CA,MATCH(V71,Data!$A:$A,0),1)))</f>
        <v/>
      </c>
      <c r="V71" s="38" t="str" cm="1">
        <f t="array" aca="1" ref="V71" ca="1">IFERROR(_xlfn.SINGLE(INDEX(Data!$A$1:$A$818,_xlfn.AGGREGATE(15,6,((OFFSET(Data!$A$1,0,MATCH(V$6,Data!$1:$1,0)-1,1000,1)=IF(V$7="","Yes",V$7))*(Data!$D$1:'Data'!$D$818&lt;=IF($H$2="Marked",1,"")))/((OFFSET(Data!$A$1,0,MATCH(V$6,Data!$1:$1,0)-1,1000,1)=IF(V$7="","Yes",V$7))*(Data!$D$1:'Data'!$D$818&lt;=IF($H$2="Marked",1,"")))*ROW(Data!$C$1:$C$818),ROW(V71)-ROW(V$7)),1)),"")</f>
        <v>Golf Channel</v>
      </c>
      <c r="W71" s="38" t="str">
        <f ca="1">IF(X71="","",IF(INDEX(Data!$CA:$CA,MATCH(X71,Data!$A:$A,0),1)=0,"",INDEX(Data!$CA:$CA,MATCH(X71,Data!$A:$A,0),1)))</f>
        <v/>
      </c>
      <c r="X71" s="38" t="str" cm="1">
        <f t="array" aca="1" ref="X71" ca="1">IFERROR(_xlfn.SINGLE(INDEX(Data!$A$1:$A$818,_xlfn.AGGREGATE(15,6,((OFFSET(Data!$A$1,0,MATCH(X$6,Data!$1:$1,0)-1,1000,1)=IF(X$7="","Yes",X$7))*(Data!$D$1:'Data'!$D$818&lt;=IF($H$2="Marked",1,"")))/((OFFSET(Data!$A$1,0,MATCH(X$6,Data!$1:$1,0)-1,1000,1)=IF(X$7="","Yes",X$7))*(Data!$D$1:'Data'!$D$818&lt;=IF($H$2="Marked",1,"")))*ROW(Data!$C$1:$C$818),ROW(X71)-ROW(X$7)),1)),"")</f>
        <v/>
      </c>
      <c r="Y71" s="38" t="str">
        <f ca="1">IF(Z71="","",IF(INDEX(Data!$CA:$CA,MATCH(Z71,Data!$A:$A,0),1)=0,"",INDEX(Data!$CA:$CA,MATCH(Z71,Data!$A:$A,0),1)))</f>
        <v/>
      </c>
      <c r="Z71" s="38" t="str" cm="1">
        <f t="array" aca="1" ref="Z71" ca="1">IFERROR(_xlfn.SINGLE(INDEX(Data!$A$1:$A$818,_xlfn.AGGREGATE(15,6,((OFFSET(Data!$A$1,0,MATCH(Z$6,Data!$1:$1,0)-1,1000,1)=IF(Z$7="","Yes",Z$7))*(Data!$D$1:'Data'!$D$818&lt;=IF($H$2="Marked",1,"")))/((OFFSET(Data!$A$1,0,MATCH(Z$6,Data!$1:$1,0)-1,1000,1)=IF(Z$7="","Yes",Z$7))*(Data!$D$1:'Data'!$D$818&lt;=IF($H$2="Marked",1,"")))*ROW(Data!$C$1:$C$818),ROW(Z71)-ROW(Z$7)),1)),"")</f>
        <v/>
      </c>
      <c r="AA71" s="38" t="str">
        <f ca="1">IF(AB71="","",IF(INDEX(Data!$CA:$CA,MATCH(AB71,Data!$A:$A,0),1)=0,"",INDEX(Data!$CA:$CA,MATCH(AB71,Data!$A:$A,0),1)))</f>
        <v/>
      </c>
      <c r="AB71" s="38" t="str" cm="1">
        <f t="array" aca="1" ref="AB71" ca="1">IFERROR(_xlfn.SINGLE(INDEX(Data!$A$1:$A$818,_xlfn.AGGREGATE(15,6,((OFFSET(Data!$A$1,0,MATCH(AB$6,Data!$1:$1,0)-1,1000,1)=IF(AB$7="","Yes",AB$7))*(Data!$D$1:'Data'!$D$818&lt;=IF($H$2="Marked",1,"")))/((OFFSET(Data!$A$1,0,MATCH(AB$6,Data!$1:$1,0)-1,1000,1)=IF(AB$7="","Yes",AB$7))*(Data!$D$1:'Data'!$D$818&lt;=IF($H$2="Marked",1,"")))*ROW(Data!$C$1:$C$818),ROW(AB71)-ROW(AB$7)),1)),"")</f>
        <v>Food Network</v>
      </c>
      <c r="AC71" s="38" t="str">
        <f ca="1">IF(AD71="","",IF(INDEX(Data!$CA:$CA,MATCH(AD71,Data!$A:$A,0),1)=0,"",INDEX(Data!$CA:$CA,MATCH(AD71,Data!$A:$A,0),1)))</f>
        <v/>
      </c>
      <c r="AD71" s="38" t="str" cm="1">
        <f t="array" aca="1" ref="AD71" ca="1">IFERROR(_xlfn.SINGLE(INDEX(Data!$A$1:$A$818,_xlfn.AGGREGATE(15,6,((OFFSET(Data!$A$1,0,MATCH(AD$6,Data!$1:$1,0)-1,1000,1)=IF(AD$7="","Yes",AD$7))*(Data!$D$1:'Data'!$D$818&lt;=IF($H$2="Marked",1,"")))/((OFFSET(Data!$A$1,0,MATCH(AD$6,Data!$1:$1,0)-1,1000,1)=IF(AD$7="","Yes",AD$7))*(Data!$D$1:'Data'!$D$818&lt;=IF($H$2="Marked",1,"")))*ROW(Data!$C$1:$C$818),ROW(AD71)-ROW(AD$7)),1)),"")</f>
        <v>FXX</v>
      </c>
      <c r="AE71" s="38" t="str">
        <f ca="1">IF(AF71="","",IF(INDEX(Data!$CA:$CA,MATCH(AF71,Data!$A:$A,0),1)=0,"",INDEX(Data!$CA:$CA,MATCH(AF71,Data!$A:$A,0),1)))</f>
        <v/>
      </c>
      <c r="AF71" s="38" t="str" cm="1">
        <f t="array" aca="1" ref="AF71" ca="1">IFERROR(_xlfn.SINGLE(INDEX(Data!$A$1:$A$818,_xlfn.AGGREGATE(15,6,((OFFSET(Data!$A$1,0,MATCH(AF$6,Data!$1:$1,0)-1,1000,1)=IF(AF$7="","Yes",AF$7))*(Data!$D$1:'Data'!$D$818&lt;=IF($H$2="Marked",1,"")))/((OFFSET(Data!$A$1,0,MATCH(AF$6,Data!$1:$1,0)-1,1000,1)=IF(AF$7="","Yes",AF$7))*(Data!$D$1:'Data'!$D$818&lt;=IF($H$2="Marked",1,"")))*ROW(Data!$C$1:$C$818),ROW(AF71)-ROW(AF$7)),1)),"")</f>
        <v>Kids Street</v>
      </c>
      <c r="AG71" s="38" t="str">
        <f ca="1">IF(AH71="","",IF(INDEX(Data!$CA:$CA,MATCH(AH71,Data!$A:$A,0),1)=0,"",INDEX(Data!$CA:$CA,MATCH(AH71,Data!$A:$A,0),1)))</f>
        <v/>
      </c>
      <c r="AH71" s="38" t="str" cm="1">
        <f t="array" aca="1" ref="AH71" ca="1">IFERROR(_xlfn.SINGLE(INDEX(Data!$A$1:$A$818,_xlfn.AGGREGATE(15,6,((OFFSET(Data!$A$1,0,MATCH(AH$6,Data!$1:$1,0)-1,1000,1)=IF(AH$7="","Yes",AH$7))*(Data!$D$1:'Data'!$D$818&lt;=IF($H$2="Marked",1,"")))/((OFFSET(Data!$A$1,0,MATCH(AH$6,Data!$1:$1,0)-1,1000,1)=IF(AH$7="","Yes",AH$7))*(Data!$D$1:'Data'!$D$818&lt;=IF($H$2="Marked",1,"")))*ROW(Data!$C$1:$C$818),ROW(AH71)-ROW(AH$7)),1)),"")</f>
        <v/>
      </c>
      <c r="AI71" s="38">
        <f ca="1">IF(AJ71="","",IF(INDEX(Data!$CA:$CA,MATCH(AJ71,Data!$A:$A,0),1)=0,"",INDEX(Data!$CA:$CA,MATCH(AJ71,Data!$A:$A,0),1)))</f>
        <v>3</v>
      </c>
      <c r="AJ71" s="38" t="str" cm="1">
        <f t="array" aca="1" ref="AJ71" ca="1">IFERROR(_xlfn.SINGLE(INDEX(Data!$A$1:$A$818,_xlfn.AGGREGATE(15,6,((OFFSET(Data!$A$1,0,MATCH(AJ$6,Data!$1:$1,0)-1,1000,1)=IF(AJ$7="","Yes",AJ$7))*(Data!$D$1:'Data'!$D$818&lt;=IF($H$2="Marked",1,"")))/((OFFSET(Data!$A$1,0,MATCH(AJ$6,Data!$1:$1,0)-1,1000,1)=IF(AJ$7="","Yes",AJ$7))*(Data!$D$1:'Data'!$D$818&lt;=IF($H$2="Marked",1,"")))*ROW(Data!$C$1:$C$818),ROW(AJ71)-ROW(AJ$7)),1)),"")</f>
        <v>MTV</v>
      </c>
      <c r="AK71" s="38" t="str">
        <f ca="1">IF(AL71="","",IF(INDEX(Data!$CA:$CA,MATCH(AL71,Data!$A:$A,0),1)=0,"",INDEX(Data!$CA:$CA,MATCH(AL71,Data!$A:$A,0),1)))</f>
        <v/>
      </c>
      <c r="AL71" s="38" t="str" cm="1">
        <f t="array" aca="1" ref="AL71" ca="1">IFERROR(_xlfn.SINGLE(INDEX(Data!$A$1:$A$818,_xlfn.AGGREGATE(15,6,((OFFSET(Data!$A$1,0,MATCH(AL$6,Data!$1:$1,0)-1,1000,1)=IF(AL$7="","Yes",AL$7))*(Data!$D$1:'Data'!$D$818&lt;=IF($H$2="Marked",1,"")))/((OFFSET(Data!$A$1,0,MATCH(AL$6,Data!$1:$1,0)-1,1000,1)=IF(AL$7="","Yes",AL$7))*(Data!$D$1:'Data'!$D$818&lt;=IF($H$2="Marked",1,"")))*ROW(Data!$C$1:$C$818),ROW(AL71)-ROW(AL$7)),1)),"")</f>
        <v/>
      </c>
      <c r="AM71" s="38" t="str">
        <f ca="1">IF(AN71="","",IF(INDEX(Data!$CA:$CA,MATCH(AN71,Data!$A:$A,0),1)=0,"",INDEX(Data!$CA:$CA,MATCH(AN71,Data!$A:$A,0),1)))</f>
        <v/>
      </c>
      <c r="AN71" s="38" t="str" cm="1">
        <f t="array" aca="1" ref="AN71" ca="1">IFERROR(_xlfn.SINGLE(INDEX(Data!$A$1:$A$818,_xlfn.AGGREGATE(15,6,((OFFSET(Data!$A$1,0,MATCH(AN$6,Data!$1:$1,0)-1,1000,1)=IF(AN$7="","Yes",AN$7))*(Data!$D$1:'Data'!$D$818&lt;=IF($H$2="Marked",1,"")))/((OFFSET(Data!$A$1,0,MATCH(AN$6,Data!$1:$1,0)-1,1000,1)=IF(AN$7="","Yes",AN$7))*(Data!$D$1:'Data'!$D$818&lt;=IF($H$2="Marked",1,"")))*ROW(Data!$C$1:$C$818),ROW(AN71)-ROW(AN$7)),1)),"")</f>
        <v/>
      </c>
      <c r="AO71" s="38" t="str">
        <f ca="1">IF(AP71="","",IF(INDEX(Data!$CA:$CA,MATCH(AP71,Data!$A:$A,0),1)=0,"",INDEX(Data!$CA:$CA,MATCH(AP71,Data!$A:$A,0),1)))</f>
        <v/>
      </c>
      <c r="AP71" s="38" t="str" cm="1">
        <f t="array" aca="1" ref="AP71" ca="1">IFERROR(_xlfn.SINGLE(INDEX(Data!$A$1:$A$818,_xlfn.AGGREGATE(15,6,((OFFSET(Data!$A$1,0,MATCH(AP$6,Data!$1:$1,0)-1,1000,1)=IF(AP$7="","Yes",AP$7))*(Data!$D$1:'Data'!$D$818&lt;=IF($H$2="Marked",1,"")))/((OFFSET(Data!$A$1,0,MATCH(AP$6,Data!$1:$1,0)-1,1000,1)=IF(AP$7="","Yes",AP$7))*(Data!$D$1:'Data'!$D$818&lt;=IF($H$2="Marked",1,"")))*ROW(Data!$C$1:$C$818),ROW(AP71)-ROW(AP$7)),1)),"")</f>
        <v/>
      </c>
      <c r="AQ71" s="38" t="str">
        <f ca="1">IF(AR71="","",IF(INDEX(Data!$CA:$CA,MATCH(AR71,Data!$A:$A,0),1)=0,"",INDEX(Data!$CA:$CA,MATCH(AR71,Data!$A:$A,0),1)))</f>
        <v/>
      </c>
      <c r="AR71" s="38" t="str" cm="1">
        <f t="array" aca="1" ref="AR71" ca="1">IFERROR(_xlfn.SINGLE(INDEX(Data!$A$1:$A$818,_xlfn.AGGREGATE(15,6,((OFFSET(Data!$A$1,0,MATCH(AR$6,Data!$1:$1,0)-1,1000,1)=IF(AR$7="","Yes",AR$7))*(Data!$D$1:'Data'!$D$818&lt;=IF($H$2="Marked",1,"")))/((OFFSET(Data!$A$1,0,MATCH(AR$6,Data!$1:$1,0)-1,1000,1)=IF(AR$7="","Yes",AR$7))*(Data!$D$1:'Data'!$D$818&lt;=IF($H$2="Marked",1,"")))*ROW(Data!$C$1:$C$818),ROW(AR71)-ROW(AR$7)),1)),"")</f>
        <v/>
      </c>
      <c r="AS71" s="38" t="str">
        <f ca="1">IF(AT71="","",IF(INDEX(Data!$CA:$CA,MATCH(AT71,Data!$A:$A,0),1)=0,"",INDEX(Data!$CA:$CA,MATCH(AT71,Data!$A:$A,0),1)))</f>
        <v/>
      </c>
      <c r="AT71" s="38" t="str" cm="1">
        <f t="array" aca="1" ref="AT71" ca="1">IFERROR(_xlfn.SINGLE(INDEX(Data!$A$1:$A$818,_xlfn.AGGREGATE(15,6,((OFFSET(Data!$A$1,0,MATCH(AT$6,Data!$1:$1,0)-1,1000,1)=IF(AT$7="","Yes",AT$7))*(Data!$D$1:'Data'!$D$818&lt;=IF($H$2="Marked",1,"")))/((OFFSET(Data!$A$1,0,MATCH(AT$6,Data!$1:$1,0)-1,1000,1)=IF(AT$7="","Yes",AT$7))*(Data!$D$1:'Data'!$D$818&lt;=IF($H$2="Marked",1,"")))*ROW(Data!$C$1:$C$818),ROW(AT71)-ROW(AT$7)),1)),"")</f>
        <v/>
      </c>
    </row>
    <row r="72" spans="1:46" ht="24" x14ac:dyDescent="0.35">
      <c r="A72" s="38" t="str">
        <f ca="1">IF(B72="","",IF(INDEX(Data!$CA:$CA,MATCH(B72,Data!$A:$A,0),1)=0,"",INDEX(Data!$CA:$CA,MATCH(B72,Data!$A:$A,0),1)))</f>
        <v/>
      </c>
      <c r="B72" s="38" t="str" cm="1">
        <f t="array" aca="1" ref="B72" ca="1">IFERROR(_xlfn.SINGLE(INDEX(Data!$A$1:$A$818,_xlfn.AGGREGATE(15,6,((OFFSET(Data!$A$1,0,MATCH(B$6,Data!$1:$1,0)-1,1000,1)=IF(B$7="","Yes",B$7))*(Data!$D$1:'Data'!$D$818&lt;=IF($H$2="Marked",1,"")))/((OFFSET(Data!$A$1,0,MATCH(B$6,Data!$1:$1,0)-1,1000,1)=IF(B$7="","Yes",B$7))*(Data!$D$1:'Data'!$D$818&lt;=IF($H$2="Marked",1,"")))*ROW(Data!$C$1:$C$818),ROW(B72)-ROW(B$7)),1)),"")</f>
        <v>Revolt</v>
      </c>
      <c r="C72" s="38" t="str">
        <f ca="1">IF(D72="","",IF(INDEX(Data!$CA:$CA,MATCH(D72,Data!$A:$A,0),1)=0,"",INDEX(Data!$CA:$CA,MATCH(D72,Data!$A:$A,0),1)))</f>
        <v/>
      </c>
      <c r="D72" s="38" t="str" cm="1">
        <f t="array" aca="1" ref="D72" ca="1">IFERROR(_xlfn.SINGLE(INDEX(Data!$A$1:$A$818,_xlfn.AGGREGATE(15,6,((OFFSET(Data!$A$1,0,MATCH(D$6,Data!$1:$1,0)-1,1000,1)=IF(D$7="","Yes",D$7))*(Data!$D$1:'Data'!$D$818&lt;=IF($H$2="Marked",1,"")))/((OFFSET(Data!$A$1,0,MATCH(D$6,Data!$1:$1,0)-1,1000,1)=IF(D$7="","Yes",D$7))*(Data!$D$1:'Data'!$D$818&lt;=IF($H$2="Marked",1,"")))*ROW(Data!$C$1:$C$818),ROW(D72)-ROW(D$7)),1)),"")</f>
        <v/>
      </c>
      <c r="E72" s="38" t="str">
        <f ca="1">IF(F72="","",IF(INDEX(Data!$CA:$CA,MATCH(F72,Data!$A:$A,0),1)=0,"",INDEX(Data!$CA:$CA,MATCH(F72,Data!$A:$A,0),1)))</f>
        <v/>
      </c>
      <c r="F72" s="38" t="str" cm="1">
        <f t="array" aca="1" ref="F72" ca="1">IFERROR(_xlfn.SINGLE(INDEX(Data!$A$1:$A$818,_xlfn.AGGREGATE(15,6,((OFFSET(Data!$A$1,0,MATCH(F$6,Data!$1:$1,0)-1,1000,1)=IF(F$7="","Yes",F$7))*(Data!$D$1:'Data'!$D$818&lt;=IF($H$2="Marked",1,"")))/((OFFSET(Data!$A$1,0,MATCH(F$6,Data!$1:$1,0)-1,1000,1)=IF(F$7="","Yes",F$7))*(Data!$D$1:'Data'!$D$818&lt;=IF($H$2="Marked",1,"")))*ROW(Data!$C$1:$C$818),ROW(F72)-ROW(F$7)),1)),"")</f>
        <v/>
      </c>
      <c r="G72" s="38" t="str">
        <f ca="1">IF(H72="","",IF(INDEX(Data!$CA:$CA,MATCH(H72,Data!$A:$A,0),1)=0,"",INDEX(Data!$CA:$CA,MATCH(H72,Data!$A:$A,0),1)))</f>
        <v/>
      </c>
      <c r="H72" s="38" t="str" cm="1">
        <f t="array" aca="1" ref="H72" ca="1">IFERROR(_xlfn.SINGLE(INDEX(Data!$A$1:$A$818,_xlfn.AGGREGATE(15,6,((OFFSET(Data!$A$1,0,MATCH(H$6,Data!$1:$1,0)-1,1000,1)=IF(H$7="","Yes",H$7))*(Data!$D$1:'Data'!$D$818&lt;=IF($H$2="Marked",1,"")))/((OFFSET(Data!$A$1,0,MATCH(H$6,Data!$1:$1,0)-1,1000,1)=IF(H$7="","Yes",H$7))*(Data!$D$1:'Data'!$D$818&lt;=IF($H$2="Marked",1,"")))*ROW(Data!$C$1:$C$818),ROW(H72)-ROW(H$7)),1)),"")</f>
        <v/>
      </c>
      <c r="I72" s="38" t="str">
        <f ca="1">IF(J72="","",IF(INDEX(Data!$CA:$CA,MATCH(J72,Data!$A:$A,0),1)=0,"",INDEX(Data!$CA:$CA,MATCH(J72,Data!$A:$A,0),1)))</f>
        <v/>
      </c>
      <c r="J72" s="38" t="str" cm="1">
        <f t="array" aca="1" ref="J72" ca="1">IFERROR(_xlfn.SINGLE(INDEX(Data!$A$1:$A$818,_xlfn.AGGREGATE(15,6,((OFFSET(Data!$A$1,0,MATCH(J$6,Data!$1:$1,0)-1,1000,1)=IF(J$7="","Yes",J$7))*(Data!$D$1:'Data'!$D$818&lt;=IF($H$2="Marked",1,"")))/((OFFSET(Data!$A$1,0,MATCH(J$6,Data!$1:$1,0)-1,1000,1)=IF(J$7="","Yes",J$7))*(Data!$D$1:'Data'!$D$818&lt;=IF($H$2="Marked",1,"")))*ROW(Data!$C$1:$C$818),ROW(J72)-ROW(J$7)),1)),"")</f>
        <v>QVC</v>
      </c>
      <c r="K72" s="38" t="str">
        <f ca="1">IF(L72="","",IF(INDEX(Data!$CA:$CA,MATCH(L72,Data!$A:$A,0),1)=0,"",INDEX(Data!$CA:$CA,MATCH(L72,Data!$A:$A,0),1)))</f>
        <v/>
      </c>
      <c r="L72" s="38" t="str" cm="1">
        <f t="array" aca="1" ref="L72" ca="1">IFERROR(_xlfn.SINGLE(INDEX(Data!$A$1:$A$818,_xlfn.AGGREGATE(15,6,((OFFSET(Data!$A$1,0,MATCH(L$6,Data!$1:$1,0)-1,1000,1)=IF(L$7="","Yes",L$7))*(Data!$D$1:'Data'!$D$818&lt;=IF($H$2="Marked",1,"")))/((OFFSET(Data!$A$1,0,MATCH(L$6,Data!$1:$1,0)-1,1000,1)=IF(L$7="","Yes",L$7))*(Data!$D$1:'Data'!$D$818&lt;=IF($H$2="Marked",1,"")))*ROW(Data!$C$1:$C$818),ROW(L72)-ROW(L$7)),1)),"")</f>
        <v>ESPNu</v>
      </c>
      <c r="M72" s="38" t="str">
        <f ca="1">IF(N72="","",IF(INDEX(Data!$CA:$CA,MATCH(N72,Data!$A:$A,0),1)=0,"",INDEX(Data!$CA:$CA,MATCH(N72,Data!$A:$A,0),1)))</f>
        <v/>
      </c>
      <c r="N72" s="38" t="str" cm="1">
        <f t="array" aca="1" ref="N72" ca="1">IFERROR(_xlfn.SINGLE(INDEX(Data!$A$1:$A$818,_xlfn.AGGREGATE(15,6,((OFFSET(Data!$A$1,0,MATCH(N$6,Data!$1:$1,0)-1,1000,1)=IF(N$7="","Yes",N$7))*(Data!$D$1:'Data'!$D$818&lt;=IF($H$2="Marked",1,"")))/((OFFSET(Data!$A$1,0,MATCH(N$6,Data!$1:$1,0)-1,1000,1)=IF(N$7="","Yes",N$7))*(Data!$D$1:'Data'!$D$818&lt;=IF($H$2="Marked",1,"")))*ROW(Data!$C$1:$C$818),ROW(N72)-ROW(N$7)),1)),"")</f>
        <v>Discovery Life</v>
      </c>
      <c r="O72" s="38" t="str">
        <f ca="1">IF(P72="","",IF(INDEX(Data!$CA:$CA,MATCH(P72,Data!$A:$A,0),1)=0,"",INDEX(Data!$CA:$CA,MATCH(P72,Data!$A:$A,0),1)))</f>
        <v/>
      </c>
      <c r="P72" s="38" t="str" cm="1">
        <f t="array" aca="1" ref="P72" ca="1">IFERROR(_xlfn.SINGLE(INDEX(Data!$A$1:$A$818,_xlfn.AGGREGATE(15,6,((OFFSET(Data!$A$1,0,MATCH(P$6,Data!$1:$1,0)-1,1000,1)=IF(P$7="","Yes",P$7))*(Data!$D$1:'Data'!$D$818&lt;=IF($H$2="Marked",1,"")))/((OFFSET(Data!$A$1,0,MATCH(P$6,Data!$1:$1,0)-1,1000,1)=IF(P$7="","Yes",P$7))*(Data!$D$1:'Data'!$D$818&lt;=IF($H$2="Marked",1,"")))*ROW(Data!$C$1:$C$818),ROW(P72)-ROW(P$7)),1)),"")</f>
        <v>C-SPAN</v>
      </c>
      <c r="Q72" s="38" t="str">
        <f ca="1">IF(R72="","",IF(INDEX(Data!$CA:$CA,MATCH(R72,Data!$A:$A,0),1)=0,"",INDEX(Data!$CA:$CA,MATCH(R72,Data!$A:$A,0),1)))</f>
        <v/>
      </c>
      <c r="R72" s="38" t="str" cm="1">
        <f t="array" aca="1" ref="R72" ca="1">IFERROR(_xlfn.SINGLE(INDEX(Data!$A$1:$A$818,_xlfn.AGGREGATE(15,6,((OFFSET(Data!$A$1,0,MATCH(R$6,Data!$1:$1,0)-1,1000,1)=IF(R$7="","Yes",R$7))*(Data!$D$1:'Data'!$D$818&lt;=IF($H$2="Marked",1,"")))/((OFFSET(Data!$A$1,0,MATCH(R$6,Data!$1:$1,0)-1,1000,1)=IF(R$7="","Yes",R$7))*(Data!$D$1:'Data'!$D$818&lt;=IF($H$2="Marked",1,"")))*ROW(Data!$C$1:$C$818),ROW(R72)-ROW(R$7)),1)),"")</f>
        <v>LAFC</v>
      </c>
      <c r="S72" s="38" t="str">
        <f ca="1">IF(T72="","",IF(INDEX(Data!$CA:$CA,MATCH(T72,Data!$A:$A,0),1)=0,"",INDEX(Data!$CA:$CA,MATCH(T72,Data!$A:$A,0),1)))</f>
        <v/>
      </c>
      <c r="T72" s="38" t="str" cm="1">
        <f t="array" aca="1" ref="T72" ca="1">IFERROR(_xlfn.SINGLE(INDEX(Data!$A$1:$A$818,_xlfn.AGGREGATE(15,6,((OFFSET(Data!$A$1,0,MATCH(T$6,Data!$1:$1,0)-1,1000,1)=IF(T$7="","Yes",T$7))*(Data!$D$1:'Data'!$D$818&lt;=IF($H$2="Marked",1,"")))/((OFFSET(Data!$A$1,0,MATCH(T$6,Data!$1:$1,0)-1,1000,1)=IF(T$7="","Yes",T$7))*(Data!$D$1:'Data'!$D$818&lt;=IF($H$2="Marked",1,"")))*ROW(Data!$C$1:$C$818),ROW(T72)-ROW(T$7)),1)),"")</f>
        <v>NBCLX</v>
      </c>
      <c r="U72" s="38" t="str">
        <f ca="1">IF(V72="","",IF(INDEX(Data!$CA:$CA,MATCH(V72,Data!$A:$A,0),1)=0,"",INDEX(Data!$CA:$CA,MATCH(V72,Data!$A:$A,0),1)))</f>
        <v/>
      </c>
      <c r="V72" s="38" t="str" cm="1">
        <f t="array" aca="1" ref="V72" ca="1">IFERROR(_xlfn.SINGLE(INDEX(Data!$A$1:$A$818,_xlfn.AGGREGATE(15,6,((OFFSET(Data!$A$1,0,MATCH(V$6,Data!$1:$1,0)-1,1000,1)=IF(V$7="","Yes",V$7))*(Data!$D$1:'Data'!$D$818&lt;=IF($H$2="Marked",1,"")))/((OFFSET(Data!$A$1,0,MATCH(V$6,Data!$1:$1,0)-1,1000,1)=IF(V$7="","Yes",V$7))*(Data!$D$1:'Data'!$D$818&lt;=IF($H$2="Marked",1,"")))*ROW(Data!$C$1:$C$818),ROW(V72)-ROW(V$7)),1)),"")</f>
        <v>Great American Country</v>
      </c>
      <c r="W72" s="38" t="str">
        <f ca="1">IF(X72="","",IF(INDEX(Data!$CA:$CA,MATCH(X72,Data!$A:$A,0),1)=0,"",INDEX(Data!$CA:$CA,MATCH(X72,Data!$A:$A,0),1)))</f>
        <v/>
      </c>
      <c r="X72" s="38" t="str" cm="1">
        <f t="array" aca="1" ref="X72" ca="1">IFERROR(_xlfn.SINGLE(INDEX(Data!$A$1:$A$818,_xlfn.AGGREGATE(15,6,((OFFSET(Data!$A$1,0,MATCH(X$6,Data!$1:$1,0)-1,1000,1)=IF(X$7="","Yes",X$7))*(Data!$D$1:'Data'!$D$818&lt;=IF($H$2="Marked",1,"")))/((OFFSET(Data!$A$1,0,MATCH(X$6,Data!$1:$1,0)-1,1000,1)=IF(X$7="","Yes",X$7))*(Data!$D$1:'Data'!$D$818&lt;=IF($H$2="Marked",1,"")))*ROW(Data!$C$1:$C$818),ROW(X72)-ROW(X$7)),1)),"")</f>
        <v/>
      </c>
      <c r="Y72" s="38" t="str">
        <f ca="1">IF(Z72="","",IF(INDEX(Data!$CA:$CA,MATCH(Z72,Data!$A:$A,0),1)=0,"",INDEX(Data!$CA:$CA,MATCH(Z72,Data!$A:$A,0),1)))</f>
        <v/>
      </c>
      <c r="Z72" s="38" t="str" cm="1">
        <f t="array" aca="1" ref="Z72" ca="1">IFERROR(_xlfn.SINGLE(INDEX(Data!$A$1:$A$818,_xlfn.AGGREGATE(15,6,((OFFSET(Data!$A$1,0,MATCH(Z$6,Data!$1:$1,0)-1,1000,1)=IF(Z$7="","Yes",Z$7))*(Data!$D$1:'Data'!$D$818&lt;=IF($H$2="Marked",1,"")))/((OFFSET(Data!$A$1,0,MATCH(Z$6,Data!$1:$1,0)-1,1000,1)=IF(Z$7="","Yes",Z$7))*(Data!$D$1:'Data'!$D$818&lt;=IF($H$2="Marked",1,"")))*ROW(Data!$C$1:$C$818),ROW(Z72)-ROW(Z$7)),1)),"")</f>
        <v/>
      </c>
      <c r="AA72" s="38" t="str">
        <f ca="1">IF(AB72="","",IF(INDEX(Data!$CA:$CA,MATCH(AB72,Data!$A:$A,0),1)=0,"",INDEX(Data!$CA:$CA,MATCH(AB72,Data!$A:$A,0),1)))</f>
        <v/>
      </c>
      <c r="AB72" s="38" t="str" cm="1">
        <f t="array" aca="1" ref="AB72" ca="1">IFERROR(_xlfn.SINGLE(INDEX(Data!$A$1:$A$818,_xlfn.AGGREGATE(15,6,((OFFSET(Data!$A$1,0,MATCH(AB$6,Data!$1:$1,0)-1,1000,1)=IF(AB$7="","Yes",AB$7))*(Data!$D$1:'Data'!$D$818&lt;=IF($H$2="Marked",1,"")))/((OFFSET(Data!$A$1,0,MATCH(AB$6,Data!$1:$1,0)-1,1000,1)=IF(AB$7="","Yes",AB$7))*(Data!$D$1:'Data'!$D$818&lt;=IF($H$2="Marked",1,"")))*ROW(Data!$C$1:$C$818),ROW(AB72)-ROW(AB$7)),1)),"")</f>
        <v>ForoTV</v>
      </c>
      <c r="AC72" s="38" t="str">
        <f ca="1">IF(AD72="","",IF(INDEX(Data!$CA:$CA,MATCH(AD72,Data!$A:$A,0),1)=0,"",INDEX(Data!$CA:$CA,MATCH(AD72,Data!$A:$A,0),1)))</f>
        <v/>
      </c>
      <c r="AD72" s="38" t="str" cm="1">
        <f t="array" aca="1" ref="AD72" ca="1">IFERROR(_xlfn.SINGLE(INDEX(Data!$A$1:$A$818,_xlfn.AGGREGATE(15,6,((OFFSET(Data!$A$1,0,MATCH(AD$6,Data!$1:$1,0)-1,1000,1)=IF(AD$7="","Yes",AD$7))*(Data!$D$1:'Data'!$D$818&lt;=IF($H$2="Marked",1,"")))/((OFFSET(Data!$A$1,0,MATCH(AD$6,Data!$1:$1,0)-1,1000,1)=IF(AD$7="","Yes",AD$7))*(Data!$D$1:'Data'!$D$818&lt;=IF($H$2="Marked",1,"")))*ROW(Data!$C$1:$C$818),ROW(AD72)-ROW(AD$7)),1)),"")</f>
        <v>FYI</v>
      </c>
      <c r="AE72" s="38" t="str">
        <f ca="1">IF(AF72="","",IF(INDEX(Data!$CA:$CA,MATCH(AF72,Data!$A:$A,0),1)=0,"",INDEX(Data!$CA:$CA,MATCH(AF72,Data!$A:$A,0),1)))</f>
        <v/>
      </c>
      <c r="AF72" s="38" t="str" cm="1">
        <f t="array" aca="1" ref="AF72" ca="1">IFERROR(_xlfn.SINGLE(INDEX(Data!$A$1:$A$818,_xlfn.AGGREGATE(15,6,((OFFSET(Data!$A$1,0,MATCH(AF$6,Data!$1:$1,0)-1,1000,1)=IF(AF$7="","Yes",AF$7))*(Data!$D$1:'Data'!$D$818&lt;=IF($H$2="Marked",1,"")))/((OFFSET(Data!$A$1,0,MATCH(AF$6,Data!$1:$1,0)-1,1000,1)=IF(AF$7="","Yes",AF$7))*(Data!$D$1:'Data'!$D$818&lt;=IF($H$2="Marked",1,"")))*ROW(Data!$C$1:$C$818),ROW(AF72)-ROW(AF$7)),1)),"")</f>
        <v>Lifetime</v>
      </c>
      <c r="AG72" s="38" t="str">
        <f ca="1">IF(AH72="","",IF(INDEX(Data!$CA:$CA,MATCH(AH72,Data!$A:$A,0),1)=0,"",INDEX(Data!$CA:$CA,MATCH(AH72,Data!$A:$A,0),1)))</f>
        <v/>
      </c>
      <c r="AH72" s="38" t="str" cm="1">
        <f t="array" aca="1" ref="AH72" ca="1">IFERROR(_xlfn.SINGLE(INDEX(Data!$A$1:$A$818,_xlfn.AGGREGATE(15,6,((OFFSET(Data!$A$1,0,MATCH(AH$6,Data!$1:$1,0)-1,1000,1)=IF(AH$7="","Yes",AH$7))*(Data!$D$1:'Data'!$D$818&lt;=IF($H$2="Marked",1,"")))/((OFFSET(Data!$A$1,0,MATCH(AH$6,Data!$1:$1,0)-1,1000,1)=IF(AH$7="","Yes",AH$7))*(Data!$D$1:'Data'!$D$818&lt;=IF($H$2="Marked",1,"")))*ROW(Data!$C$1:$C$818),ROW(AH72)-ROW(AH$7)),1)),"")</f>
        <v/>
      </c>
      <c r="AI72" s="38" t="str">
        <f ca="1">IF(AJ72="","",IF(INDEX(Data!$CA:$CA,MATCH(AJ72,Data!$A:$A,0),1)=0,"",INDEX(Data!$CA:$CA,MATCH(AJ72,Data!$A:$A,0),1)))</f>
        <v/>
      </c>
      <c r="AJ72" s="38" t="str" cm="1">
        <f t="array" aca="1" ref="AJ72" ca="1">IFERROR(_xlfn.SINGLE(INDEX(Data!$A$1:$A$818,_xlfn.AGGREGATE(15,6,((OFFSET(Data!$A$1,0,MATCH(AJ$6,Data!$1:$1,0)-1,1000,1)=IF(AJ$7="","Yes",AJ$7))*(Data!$D$1:'Data'!$D$818&lt;=IF($H$2="Marked",1,"")))/((OFFSET(Data!$A$1,0,MATCH(AJ$6,Data!$1:$1,0)-1,1000,1)=IF(AJ$7="","Yes",AJ$7))*(Data!$D$1:'Data'!$D$818&lt;=IF($H$2="Marked",1,"")))*ROW(Data!$C$1:$C$818),ROW(AJ72)-ROW(AJ$7)),1)),"")</f>
        <v>MTV Tres</v>
      </c>
      <c r="AK72" s="38" t="str">
        <f ca="1">IF(AL72="","",IF(INDEX(Data!$CA:$CA,MATCH(AL72,Data!$A:$A,0),1)=0,"",INDEX(Data!$CA:$CA,MATCH(AL72,Data!$A:$A,0),1)))</f>
        <v/>
      </c>
      <c r="AL72" s="38" t="str" cm="1">
        <f t="array" aca="1" ref="AL72" ca="1">IFERROR(_xlfn.SINGLE(INDEX(Data!$A$1:$A$818,_xlfn.AGGREGATE(15,6,((OFFSET(Data!$A$1,0,MATCH(AL$6,Data!$1:$1,0)-1,1000,1)=IF(AL$7="","Yes",AL$7))*(Data!$D$1:'Data'!$D$818&lt;=IF($H$2="Marked",1,"")))/((OFFSET(Data!$A$1,0,MATCH(AL$6,Data!$1:$1,0)-1,1000,1)=IF(AL$7="","Yes",AL$7))*(Data!$D$1:'Data'!$D$818&lt;=IF($H$2="Marked",1,"")))*ROW(Data!$C$1:$C$818),ROW(AL72)-ROW(AL$7)),1)),"")</f>
        <v/>
      </c>
      <c r="AM72" s="38" t="str">
        <f ca="1">IF(AN72="","",IF(INDEX(Data!$CA:$CA,MATCH(AN72,Data!$A:$A,0),1)=0,"",INDEX(Data!$CA:$CA,MATCH(AN72,Data!$A:$A,0),1)))</f>
        <v/>
      </c>
      <c r="AN72" s="38" t="str" cm="1">
        <f t="array" aca="1" ref="AN72" ca="1">IFERROR(_xlfn.SINGLE(INDEX(Data!$A$1:$A$818,_xlfn.AGGREGATE(15,6,((OFFSET(Data!$A$1,0,MATCH(AN$6,Data!$1:$1,0)-1,1000,1)=IF(AN$7="","Yes",AN$7))*(Data!$D$1:'Data'!$D$818&lt;=IF($H$2="Marked",1,"")))/((OFFSET(Data!$A$1,0,MATCH(AN$6,Data!$1:$1,0)-1,1000,1)=IF(AN$7="","Yes",AN$7))*(Data!$D$1:'Data'!$D$818&lt;=IF($H$2="Marked",1,"")))*ROW(Data!$C$1:$C$818),ROW(AN72)-ROW(AN$7)),1)),"")</f>
        <v/>
      </c>
      <c r="AO72" s="38" t="str">
        <f ca="1">IF(AP72="","",IF(INDEX(Data!$CA:$CA,MATCH(AP72,Data!$A:$A,0),1)=0,"",INDEX(Data!$CA:$CA,MATCH(AP72,Data!$A:$A,0),1)))</f>
        <v/>
      </c>
      <c r="AP72" s="38" t="str" cm="1">
        <f t="array" aca="1" ref="AP72" ca="1">IFERROR(_xlfn.SINGLE(INDEX(Data!$A$1:$A$818,_xlfn.AGGREGATE(15,6,((OFFSET(Data!$A$1,0,MATCH(AP$6,Data!$1:$1,0)-1,1000,1)=IF(AP$7="","Yes",AP$7))*(Data!$D$1:'Data'!$D$818&lt;=IF($H$2="Marked",1,"")))/((OFFSET(Data!$A$1,0,MATCH(AP$6,Data!$1:$1,0)-1,1000,1)=IF(AP$7="","Yes",AP$7))*(Data!$D$1:'Data'!$D$818&lt;=IF($H$2="Marked",1,"")))*ROW(Data!$C$1:$C$818),ROW(AP72)-ROW(AP$7)),1)),"")</f>
        <v/>
      </c>
      <c r="AQ72" s="38" t="str">
        <f ca="1">IF(AR72="","",IF(INDEX(Data!$CA:$CA,MATCH(AR72,Data!$A:$A,0),1)=0,"",INDEX(Data!$CA:$CA,MATCH(AR72,Data!$A:$A,0),1)))</f>
        <v/>
      </c>
      <c r="AR72" s="38" t="str" cm="1">
        <f t="array" aca="1" ref="AR72" ca="1">IFERROR(_xlfn.SINGLE(INDEX(Data!$A$1:$A$818,_xlfn.AGGREGATE(15,6,((OFFSET(Data!$A$1,0,MATCH(AR$6,Data!$1:$1,0)-1,1000,1)=IF(AR$7="","Yes",AR$7))*(Data!$D$1:'Data'!$D$818&lt;=IF($H$2="Marked",1,"")))/((OFFSET(Data!$A$1,0,MATCH(AR$6,Data!$1:$1,0)-1,1000,1)=IF(AR$7="","Yes",AR$7))*(Data!$D$1:'Data'!$D$818&lt;=IF($H$2="Marked",1,"")))*ROW(Data!$C$1:$C$818),ROW(AR72)-ROW(AR$7)),1)),"")</f>
        <v/>
      </c>
      <c r="AS72" s="38" t="str">
        <f ca="1">IF(AT72="","",IF(INDEX(Data!$CA:$CA,MATCH(AT72,Data!$A:$A,0),1)=0,"",INDEX(Data!$CA:$CA,MATCH(AT72,Data!$A:$A,0),1)))</f>
        <v/>
      </c>
      <c r="AT72" s="38" t="str" cm="1">
        <f t="array" aca="1" ref="AT72" ca="1">IFERROR(_xlfn.SINGLE(INDEX(Data!$A$1:$A$818,_xlfn.AGGREGATE(15,6,((OFFSET(Data!$A$1,0,MATCH(AT$6,Data!$1:$1,0)-1,1000,1)=IF(AT$7="","Yes",AT$7))*(Data!$D$1:'Data'!$D$818&lt;=IF($H$2="Marked",1,"")))/((OFFSET(Data!$A$1,0,MATCH(AT$6,Data!$1:$1,0)-1,1000,1)=IF(AT$7="","Yes",AT$7))*(Data!$D$1:'Data'!$D$818&lt;=IF($H$2="Marked",1,"")))*ROW(Data!$C$1:$C$818),ROW(AT72)-ROW(AT$7)),1)),"")</f>
        <v/>
      </c>
    </row>
    <row r="73" spans="1:46" ht="24" x14ac:dyDescent="0.35">
      <c r="A73" s="38" t="str">
        <f ca="1">IF(B73="","",IF(INDEX(Data!$CA:$CA,MATCH(B73,Data!$A:$A,0),1)=0,"",INDEX(Data!$CA:$CA,MATCH(B73,Data!$A:$A,0),1)))</f>
        <v/>
      </c>
      <c r="B73" s="38" t="str" cm="1">
        <f t="array" aca="1" ref="B73" ca="1">IFERROR(_xlfn.SINGLE(INDEX(Data!$A$1:$A$818,_xlfn.AGGREGATE(15,6,((OFFSET(Data!$A$1,0,MATCH(B$6,Data!$1:$1,0)-1,1000,1)=IF(B$7="","Yes",B$7))*(Data!$D$1:'Data'!$D$818&lt;=IF($H$2="Marked",1,"")))/((OFFSET(Data!$A$1,0,MATCH(B$6,Data!$1:$1,0)-1,1000,1)=IF(B$7="","Yes",B$7))*(Data!$D$1:'Data'!$D$818&lt;=IF($H$2="Marked",1,"")))*ROW(Data!$C$1:$C$818),ROW(B73)-ROW(B$7)),1)),"")</f>
        <v>Revry</v>
      </c>
      <c r="C73" s="38" t="str">
        <f ca="1">IF(D73="","",IF(INDEX(Data!$CA:$CA,MATCH(D73,Data!$A:$A,0),1)=0,"",INDEX(Data!$CA:$CA,MATCH(D73,Data!$A:$A,0),1)))</f>
        <v/>
      </c>
      <c r="D73" s="38" t="str" cm="1">
        <f t="array" aca="1" ref="D73" ca="1">IFERROR(_xlfn.SINGLE(INDEX(Data!$A$1:$A$818,_xlfn.AGGREGATE(15,6,((OFFSET(Data!$A$1,0,MATCH(D$6,Data!$1:$1,0)-1,1000,1)=IF(D$7="","Yes",D$7))*(Data!$D$1:'Data'!$D$818&lt;=IF($H$2="Marked",1,"")))/((OFFSET(Data!$A$1,0,MATCH(D$6,Data!$1:$1,0)-1,1000,1)=IF(D$7="","Yes",D$7))*(Data!$D$1:'Data'!$D$818&lt;=IF($H$2="Marked",1,"")))*ROW(Data!$C$1:$C$818),ROW(D73)-ROW(D$7)),1)),"")</f>
        <v/>
      </c>
      <c r="E73" s="38" t="str">
        <f ca="1">IF(F73="","",IF(INDEX(Data!$CA:$CA,MATCH(F73,Data!$A:$A,0),1)=0,"",INDEX(Data!$CA:$CA,MATCH(F73,Data!$A:$A,0),1)))</f>
        <v/>
      </c>
      <c r="F73" s="38" t="str" cm="1">
        <f t="array" aca="1" ref="F73" ca="1">IFERROR(_xlfn.SINGLE(INDEX(Data!$A$1:$A$818,_xlfn.AGGREGATE(15,6,((OFFSET(Data!$A$1,0,MATCH(F$6,Data!$1:$1,0)-1,1000,1)=IF(F$7="","Yes",F$7))*(Data!$D$1:'Data'!$D$818&lt;=IF($H$2="Marked",1,"")))/((OFFSET(Data!$A$1,0,MATCH(F$6,Data!$1:$1,0)-1,1000,1)=IF(F$7="","Yes",F$7))*(Data!$D$1:'Data'!$D$818&lt;=IF($H$2="Marked",1,"")))*ROW(Data!$C$1:$C$818),ROW(F73)-ROW(F$7)),1)),"")</f>
        <v/>
      </c>
      <c r="G73" s="38" t="str">
        <f ca="1">IF(H73="","",IF(INDEX(Data!$CA:$CA,MATCH(H73,Data!$A:$A,0),1)=0,"",INDEX(Data!$CA:$CA,MATCH(H73,Data!$A:$A,0),1)))</f>
        <v/>
      </c>
      <c r="H73" s="38" t="str" cm="1">
        <f t="array" aca="1" ref="H73" ca="1">IFERROR(_xlfn.SINGLE(INDEX(Data!$A$1:$A$818,_xlfn.AGGREGATE(15,6,((OFFSET(Data!$A$1,0,MATCH(H$6,Data!$1:$1,0)-1,1000,1)=IF(H$7="","Yes",H$7))*(Data!$D$1:'Data'!$D$818&lt;=IF($H$2="Marked",1,"")))/((OFFSET(Data!$A$1,0,MATCH(H$6,Data!$1:$1,0)-1,1000,1)=IF(H$7="","Yes",H$7))*(Data!$D$1:'Data'!$D$818&lt;=IF($H$2="Marked",1,"")))*ROW(Data!$C$1:$C$818),ROW(H73)-ROW(H$7)),1)),"")</f>
        <v/>
      </c>
      <c r="I73" s="38" t="str">
        <f ca="1">IF(J73="","",IF(INDEX(Data!$CA:$CA,MATCH(J73,Data!$A:$A,0),1)=0,"",INDEX(Data!$CA:$CA,MATCH(J73,Data!$A:$A,0),1)))</f>
        <v/>
      </c>
      <c r="J73" s="38" t="str" cm="1">
        <f t="array" aca="1" ref="J73" ca="1">IFERROR(_xlfn.SINGLE(INDEX(Data!$A$1:$A$818,_xlfn.AGGREGATE(15,6,((OFFSET(Data!$A$1,0,MATCH(J$6,Data!$1:$1,0)-1,1000,1)=IF(J$7="","Yes",J$7))*(Data!$D$1:'Data'!$D$818&lt;=IF($H$2="Marked",1,"")))/((OFFSET(Data!$A$1,0,MATCH(J$6,Data!$1:$1,0)-1,1000,1)=IF(J$7="","Yes",J$7))*(Data!$D$1:'Data'!$D$818&lt;=IF($H$2="Marked",1,"")))*ROW(Data!$C$1:$C$818),ROW(J73)-ROW(J$7)),1)),"")</f>
        <v>QVC 2</v>
      </c>
      <c r="K73" s="38" t="str">
        <f ca="1">IF(L73="","",IF(INDEX(Data!$CA:$CA,MATCH(L73,Data!$A:$A,0),1)=0,"",INDEX(Data!$CA:$CA,MATCH(L73,Data!$A:$A,0),1)))</f>
        <v/>
      </c>
      <c r="L73" s="38" t="str" cm="1">
        <f t="array" aca="1" ref="L73" ca="1">IFERROR(_xlfn.SINGLE(INDEX(Data!$A$1:$A$818,_xlfn.AGGREGATE(15,6,((OFFSET(Data!$A$1,0,MATCH(L$6,Data!$1:$1,0)-1,1000,1)=IF(L$7="","Yes",L$7))*(Data!$D$1:'Data'!$D$818&lt;=IF($H$2="Marked",1,"")))/((OFFSET(Data!$A$1,0,MATCH(L$6,Data!$1:$1,0)-1,1000,1)=IF(L$7="","Yes",L$7))*(Data!$D$1:'Data'!$D$818&lt;=IF($H$2="Marked",1,"")))*ROW(Data!$C$1:$C$818),ROW(L73)-ROW(L$7)),1)),"")</f>
        <v>FanDuel TV</v>
      </c>
      <c r="M73" s="38">
        <f ca="1">IF(N73="","",IF(INDEX(Data!$CA:$CA,MATCH(N73,Data!$A:$A,0),1)=0,"",INDEX(Data!$CA:$CA,MATCH(N73,Data!$A:$A,0),1)))</f>
        <v>2</v>
      </c>
      <c r="N73" s="38" t="str" cm="1">
        <f t="array" aca="1" ref="N73" ca="1">IFERROR(_xlfn.SINGLE(INDEX(Data!$A$1:$A$818,_xlfn.AGGREGATE(15,6,((OFFSET(Data!$A$1,0,MATCH(N$6,Data!$1:$1,0)-1,1000,1)=IF(N$7="","Yes",N$7))*(Data!$D$1:'Data'!$D$818&lt;=IF($H$2="Marked",1,"")))/((OFFSET(Data!$A$1,0,MATCH(N$6,Data!$1:$1,0)-1,1000,1)=IF(N$7="","Yes",N$7))*(Data!$D$1:'Data'!$D$818&lt;=IF($H$2="Marked",1,"")))*ROW(Data!$C$1:$C$818),ROW(N73)-ROW(N$7)),1)),"")</f>
        <v>Disney Channel</v>
      </c>
      <c r="O73" s="38" t="str">
        <f ca="1">IF(P73="","",IF(INDEX(Data!$CA:$CA,MATCH(P73,Data!$A:$A,0),1)=0,"",INDEX(Data!$CA:$CA,MATCH(P73,Data!$A:$A,0),1)))</f>
        <v/>
      </c>
      <c r="P73" s="38" t="str" cm="1">
        <f t="array" aca="1" ref="P73" ca="1">IFERROR(_xlfn.SINGLE(INDEX(Data!$A$1:$A$818,_xlfn.AGGREGATE(15,6,((OFFSET(Data!$A$1,0,MATCH(P$6,Data!$1:$1,0)-1,1000,1)=IF(P$7="","Yes",P$7))*(Data!$D$1:'Data'!$D$818&lt;=IF($H$2="Marked",1,"")))/((OFFSET(Data!$A$1,0,MATCH(P$6,Data!$1:$1,0)-1,1000,1)=IF(P$7="","Yes",P$7))*(Data!$D$1:'Data'!$D$818&lt;=IF($H$2="Marked",1,"")))*ROW(Data!$C$1:$C$818),ROW(P73)-ROW(P$7)),1)),"")</f>
        <v>C-SPAN2</v>
      </c>
      <c r="Q73" s="38" t="str">
        <f ca="1">IF(R73="","",IF(INDEX(Data!$CA:$CA,MATCH(R73,Data!$A:$A,0),1)=0,"",INDEX(Data!$CA:$CA,MATCH(R73,Data!$A:$A,0),1)))</f>
        <v/>
      </c>
      <c r="R73" s="38" t="str" cm="1">
        <f t="array" aca="1" ref="R73" ca="1">IFERROR(_xlfn.SINGLE(INDEX(Data!$A$1:$A$818,_xlfn.AGGREGATE(15,6,((OFFSET(Data!$A$1,0,MATCH(R$6,Data!$1:$1,0)-1,1000,1)=IF(R$7="","Yes",R$7))*(Data!$D$1:'Data'!$D$818&lt;=IF($H$2="Marked",1,"")))/((OFFSET(Data!$A$1,0,MATCH(R$6,Data!$1:$1,0)-1,1000,1)=IF(R$7="","Yes",R$7))*(Data!$D$1:'Data'!$D$818&lt;=IF($H$2="Marked",1,"")))*ROW(Data!$C$1:$C$818),ROW(R73)-ROW(R$7)),1)),"")</f>
        <v>LiveNow from FOX</v>
      </c>
      <c r="S73" s="38" t="str">
        <f ca="1">IF(T73="","",IF(INDEX(Data!$CA:$CA,MATCH(T73,Data!$A:$A,0),1)=0,"",INDEX(Data!$CA:$CA,MATCH(T73,Data!$A:$A,0),1)))</f>
        <v/>
      </c>
      <c r="T73" s="38" t="str" cm="1">
        <f t="array" aca="1" ref="T73" ca="1">IFERROR(_xlfn.SINGLE(INDEX(Data!$A$1:$A$818,_xlfn.AGGREGATE(15,6,((OFFSET(Data!$A$1,0,MATCH(T$6,Data!$1:$1,0)-1,1000,1)=IF(T$7="","Yes",T$7))*(Data!$D$1:'Data'!$D$818&lt;=IF($H$2="Marked",1,"")))/((OFFSET(Data!$A$1,0,MATCH(T$6,Data!$1:$1,0)-1,1000,1)=IF(T$7="","Yes",T$7))*(Data!$D$1:'Data'!$D$818&lt;=IF($H$2="Marked",1,"")))*ROW(Data!$C$1:$C$818),ROW(T73)-ROW(T$7)),1)),"")</f>
        <v>NewsNation</v>
      </c>
      <c r="U73" s="38" t="str">
        <f ca="1">IF(V73="","",IF(INDEX(Data!$CA:$CA,MATCH(V73,Data!$A:$A,0),1)=0,"",INDEX(Data!$CA:$CA,MATCH(V73,Data!$A:$A,0),1)))</f>
        <v/>
      </c>
      <c r="V73" s="38" t="str" cm="1">
        <f t="array" aca="1" ref="V73" ca="1">IFERROR(_xlfn.SINGLE(INDEX(Data!$A$1:$A$818,_xlfn.AGGREGATE(15,6,((OFFSET(Data!$A$1,0,MATCH(V$6,Data!$1:$1,0)-1,1000,1)=IF(V$7="","Yes",V$7))*(Data!$D$1:'Data'!$D$818&lt;=IF($H$2="Marked",1,"")))/((OFFSET(Data!$A$1,0,MATCH(V$6,Data!$1:$1,0)-1,1000,1)=IF(V$7="","Yes",V$7))*(Data!$D$1:'Data'!$D$818&lt;=IF($H$2="Marked",1,"")))*ROW(Data!$C$1:$C$818),ROW(V73)-ROW(V$7)),1)),"")</f>
        <v>Grit</v>
      </c>
      <c r="W73" s="38" t="str">
        <f ca="1">IF(X73="","",IF(INDEX(Data!$CA:$CA,MATCH(X73,Data!$A:$A,0),1)=0,"",INDEX(Data!$CA:$CA,MATCH(X73,Data!$A:$A,0),1)))</f>
        <v/>
      </c>
      <c r="X73" s="38" t="str" cm="1">
        <f t="array" aca="1" ref="X73" ca="1">IFERROR(_xlfn.SINGLE(INDEX(Data!$A$1:$A$818,_xlfn.AGGREGATE(15,6,((OFFSET(Data!$A$1,0,MATCH(X$6,Data!$1:$1,0)-1,1000,1)=IF(X$7="","Yes",X$7))*(Data!$D$1:'Data'!$D$818&lt;=IF($H$2="Marked",1,"")))/((OFFSET(Data!$A$1,0,MATCH(X$6,Data!$1:$1,0)-1,1000,1)=IF(X$7="","Yes",X$7))*(Data!$D$1:'Data'!$D$818&lt;=IF($H$2="Marked",1,"")))*ROW(Data!$C$1:$C$818),ROW(X73)-ROW(X$7)),1)),"")</f>
        <v/>
      </c>
      <c r="Y73" s="38" t="str">
        <f ca="1">IF(Z73="","",IF(INDEX(Data!$CA:$CA,MATCH(Z73,Data!$A:$A,0),1)=0,"",INDEX(Data!$CA:$CA,MATCH(Z73,Data!$A:$A,0),1)))</f>
        <v/>
      </c>
      <c r="Z73" s="38" t="str" cm="1">
        <f t="array" aca="1" ref="Z73" ca="1">IFERROR(_xlfn.SINGLE(INDEX(Data!$A$1:$A$818,_xlfn.AGGREGATE(15,6,((OFFSET(Data!$A$1,0,MATCH(Z$6,Data!$1:$1,0)-1,1000,1)=IF(Z$7="","Yes",Z$7))*(Data!$D$1:'Data'!$D$818&lt;=IF($H$2="Marked",1,"")))/((OFFSET(Data!$A$1,0,MATCH(Z$6,Data!$1:$1,0)-1,1000,1)=IF(Z$7="","Yes",Z$7))*(Data!$D$1:'Data'!$D$818&lt;=IF($H$2="Marked",1,"")))*ROW(Data!$C$1:$C$818),ROW(Z73)-ROW(Z$7)),1)),"")</f>
        <v/>
      </c>
      <c r="AA73" s="38">
        <f ca="1">IF(AB73="","",IF(INDEX(Data!$CA:$CA,MATCH(AB73,Data!$A:$A,0),1)=0,"",INDEX(Data!$CA:$CA,MATCH(AB73,Data!$A:$A,0),1)))</f>
        <v>1</v>
      </c>
      <c r="AB73" s="38" t="str" cm="1">
        <f t="array" aca="1" ref="AB73" ca="1">IFERROR(_xlfn.SINGLE(INDEX(Data!$A$1:$A$818,_xlfn.AGGREGATE(15,6,((OFFSET(Data!$A$1,0,MATCH(AB$6,Data!$1:$1,0)-1,1000,1)=IF(AB$7="","Yes",AB$7))*(Data!$D$1:'Data'!$D$818&lt;=IF($H$2="Marked",1,"")))/((OFFSET(Data!$A$1,0,MATCH(AB$6,Data!$1:$1,0)-1,1000,1)=IF(AB$7="","Yes",AB$7))*(Data!$D$1:'Data'!$D$818&lt;=IF($H$2="Marked",1,"")))*ROW(Data!$C$1:$C$818),ROW(AB73)-ROW(AB$7)),1)),"")</f>
        <v>FOX</v>
      </c>
      <c r="AC73" s="38" t="str">
        <f ca="1">IF(AD73="","",IF(INDEX(Data!$CA:$CA,MATCH(AD73,Data!$A:$A,0),1)=0,"",INDEX(Data!$CA:$CA,MATCH(AD73,Data!$A:$A,0),1)))</f>
        <v/>
      </c>
      <c r="AD73" s="38" t="str" cm="1">
        <f t="array" aca="1" ref="AD73" ca="1">IFERROR(_xlfn.SINGLE(INDEX(Data!$A$1:$A$818,_xlfn.AGGREGATE(15,6,((OFFSET(Data!$A$1,0,MATCH(AD$6,Data!$1:$1,0)-1,1000,1)=IF(AD$7="","Yes",AD$7))*(Data!$D$1:'Data'!$D$818&lt;=IF($H$2="Marked",1,"")))/((OFFSET(Data!$A$1,0,MATCH(AD$6,Data!$1:$1,0)-1,1000,1)=IF(AD$7="","Yes",AD$7))*(Data!$D$1:'Data'!$D$818&lt;=IF($H$2="Marked",1,"")))*ROW(Data!$C$1:$C$818),ROW(AD73)-ROW(AD$7)),1)),"")</f>
        <v>Galavision</v>
      </c>
      <c r="AE73" s="38" t="str">
        <f ca="1">IF(AF73="","",IF(INDEX(Data!$CA:$CA,MATCH(AF73,Data!$A:$A,0),1)=0,"",INDEX(Data!$CA:$CA,MATCH(AF73,Data!$A:$A,0),1)))</f>
        <v/>
      </c>
      <c r="AF73" s="38" t="str" cm="1">
        <f t="array" aca="1" ref="AF73" ca="1">IFERROR(_xlfn.SINGLE(INDEX(Data!$A$1:$A$818,_xlfn.AGGREGATE(15,6,((OFFSET(Data!$A$1,0,MATCH(AF$6,Data!$1:$1,0)-1,1000,1)=IF(AF$7="","Yes",AF$7))*(Data!$D$1:'Data'!$D$818&lt;=IF($H$2="Marked",1,"")))/((OFFSET(Data!$A$1,0,MATCH(AF$6,Data!$1:$1,0)-1,1000,1)=IF(AF$7="","Yes",AF$7))*(Data!$D$1:'Data'!$D$818&lt;=IF($H$2="Marked",1,"")))*ROW(Data!$C$1:$C$818),ROW(AF73)-ROW(AF$7)),1)),"")</f>
        <v>Lifetime Movie Network</v>
      </c>
      <c r="AG73" s="38" t="str">
        <f ca="1">IF(AH73="","",IF(INDEX(Data!$CA:$CA,MATCH(AH73,Data!$A:$A,0),1)=0,"",INDEX(Data!$CA:$CA,MATCH(AH73,Data!$A:$A,0),1)))</f>
        <v/>
      </c>
      <c r="AH73" s="38" t="str" cm="1">
        <f t="array" aca="1" ref="AH73" ca="1">IFERROR(_xlfn.SINGLE(INDEX(Data!$A$1:$A$818,_xlfn.AGGREGATE(15,6,((OFFSET(Data!$A$1,0,MATCH(AH$6,Data!$1:$1,0)-1,1000,1)=IF(AH$7="","Yes",AH$7))*(Data!$D$1:'Data'!$D$818&lt;=IF($H$2="Marked",1,"")))/((OFFSET(Data!$A$1,0,MATCH(AH$6,Data!$1:$1,0)-1,1000,1)=IF(AH$7="","Yes",AH$7))*(Data!$D$1:'Data'!$D$818&lt;=IF($H$2="Marked",1,"")))*ROW(Data!$C$1:$C$818),ROW(AH73)-ROW(AH$7)),1)),"")</f>
        <v/>
      </c>
      <c r="AI73" s="38" t="str">
        <f ca="1">IF(AJ73="","",IF(INDEX(Data!$CA:$CA,MATCH(AJ73,Data!$A:$A,0),1)=0,"",INDEX(Data!$CA:$CA,MATCH(AJ73,Data!$A:$A,0),1)))</f>
        <v/>
      </c>
      <c r="AJ73" s="38" t="str" cm="1">
        <f t="array" aca="1" ref="AJ73" ca="1">IFERROR(_xlfn.SINGLE(INDEX(Data!$A$1:$A$818,_xlfn.AGGREGATE(15,6,((OFFSET(Data!$A$1,0,MATCH(AJ$6,Data!$1:$1,0)-1,1000,1)=IF(AJ$7="","Yes",AJ$7))*(Data!$D$1:'Data'!$D$818&lt;=IF($H$2="Marked",1,"")))/((OFFSET(Data!$A$1,0,MATCH(AJ$6,Data!$1:$1,0)-1,1000,1)=IF(AJ$7="","Yes",AJ$7))*(Data!$D$1:'Data'!$D$818&lt;=IF($H$2="Marked",1,"")))*ROW(Data!$C$1:$C$818),ROW(AJ73)-ROW(AJ$7)),1)),"")</f>
        <v>Multimedios</v>
      </c>
      <c r="AK73" s="38" t="str">
        <f ca="1">IF(AL73="","",IF(INDEX(Data!$CA:$CA,MATCH(AL73,Data!$A:$A,0),1)=0,"",INDEX(Data!$CA:$CA,MATCH(AL73,Data!$A:$A,0),1)))</f>
        <v/>
      </c>
      <c r="AL73" s="38" t="str" cm="1">
        <f t="array" aca="1" ref="AL73" ca="1">IFERROR(_xlfn.SINGLE(INDEX(Data!$A$1:$A$818,_xlfn.AGGREGATE(15,6,((OFFSET(Data!$A$1,0,MATCH(AL$6,Data!$1:$1,0)-1,1000,1)=IF(AL$7="","Yes",AL$7))*(Data!$D$1:'Data'!$D$818&lt;=IF($H$2="Marked",1,"")))/((OFFSET(Data!$A$1,0,MATCH(AL$6,Data!$1:$1,0)-1,1000,1)=IF(AL$7="","Yes",AL$7))*(Data!$D$1:'Data'!$D$818&lt;=IF($H$2="Marked",1,"")))*ROW(Data!$C$1:$C$818),ROW(AL73)-ROW(AL$7)),1)),"")</f>
        <v/>
      </c>
      <c r="AM73" s="38" t="str">
        <f ca="1">IF(AN73="","",IF(INDEX(Data!$CA:$CA,MATCH(AN73,Data!$A:$A,0),1)=0,"",INDEX(Data!$CA:$CA,MATCH(AN73,Data!$A:$A,0),1)))</f>
        <v/>
      </c>
      <c r="AN73" s="38" t="str" cm="1">
        <f t="array" aca="1" ref="AN73" ca="1">IFERROR(_xlfn.SINGLE(INDEX(Data!$A$1:$A$818,_xlfn.AGGREGATE(15,6,((OFFSET(Data!$A$1,0,MATCH(AN$6,Data!$1:$1,0)-1,1000,1)=IF(AN$7="","Yes",AN$7))*(Data!$D$1:'Data'!$D$818&lt;=IF($H$2="Marked",1,"")))/((OFFSET(Data!$A$1,0,MATCH(AN$6,Data!$1:$1,0)-1,1000,1)=IF(AN$7="","Yes",AN$7))*(Data!$D$1:'Data'!$D$818&lt;=IF($H$2="Marked",1,"")))*ROW(Data!$C$1:$C$818),ROW(AN73)-ROW(AN$7)),1)),"")</f>
        <v/>
      </c>
      <c r="AO73" s="38" t="str">
        <f ca="1">IF(AP73="","",IF(INDEX(Data!$CA:$CA,MATCH(AP73,Data!$A:$A,0),1)=0,"",INDEX(Data!$CA:$CA,MATCH(AP73,Data!$A:$A,0),1)))</f>
        <v/>
      </c>
      <c r="AP73" s="38" t="str" cm="1">
        <f t="array" aca="1" ref="AP73" ca="1">IFERROR(_xlfn.SINGLE(INDEX(Data!$A$1:$A$818,_xlfn.AGGREGATE(15,6,((OFFSET(Data!$A$1,0,MATCH(AP$6,Data!$1:$1,0)-1,1000,1)=IF(AP$7="","Yes",AP$7))*(Data!$D$1:'Data'!$D$818&lt;=IF($H$2="Marked",1,"")))/((OFFSET(Data!$A$1,0,MATCH(AP$6,Data!$1:$1,0)-1,1000,1)=IF(AP$7="","Yes",AP$7))*(Data!$D$1:'Data'!$D$818&lt;=IF($H$2="Marked",1,"")))*ROW(Data!$C$1:$C$818),ROW(AP73)-ROW(AP$7)),1)),"")</f>
        <v/>
      </c>
      <c r="AQ73" s="38" t="str">
        <f ca="1">IF(AR73="","",IF(INDEX(Data!$CA:$CA,MATCH(AR73,Data!$A:$A,0),1)=0,"",INDEX(Data!$CA:$CA,MATCH(AR73,Data!$A:$A,0),1)))</f>
        <v/>
      </c>
      <c r="AR73" s="38" t="str" cm="1">
        <f t="array" aca="1" ref="AR73" ca="1">IFERROR(_xlfn.SINGLE(INDEX(Data!$A$1:$A$818,_xlfn.AGGREGATE(15,6,((OFFSET(Data!$A$1,0,MATCH(AR$6,Data!$1:$1,0)-1,1000,1)=IF(AR$7="","Yes",AR$7))*(Data!$D$1:'Data'!$D$818&lt;=IF($H$2="Marked",1,"")))/((OFFSET(Data!$A$1,0,MATCH(AR$6,Data!$1:$1,0)-1,1000,1)=IF(AR$7="","Yes",AR$7))*(Data!$D$1:'Data'!$D$818&lt;=IF($H$2="Marked",1,"")))*ROW(Data!$C$1:$C$818),ROW(AR73)-ROW(AR$7)),1)),"")</f>
        <v/>
      </c>
      <c r="AS73" s="38" t="str">
        <f ca="1">IF(AT73="","",IF(INDEX(Data!$CA:$CA,MATCH(AT73,Data!$A:$A,0),1)=0,"",INDEX(Data!$CA:$CA,MATCH(AT73,Data!$A:$A,0),1)))</f>
        <v/>
      </c>
      <c r="AT73" s="38" t="str" cm="1">
        <f t="array" aca="1" ref="AT73" ca="1">IFERROR(_xlfn.SINGLE(INDEX(Data!$A$1:$A$818,_xlfn.AGGREGATE(15,6,((OFFSET(Data!$A$1,0,MATCH(AT$6,Data!$1:$1,0)-1,1000,1)=IF(AT$7="","Yes",AT$7))*(Data!$D$1:'Data'!$D$818&lt;=IF($H$2="Marked",1,"")))/((OFFSET(Data!$A$1,0,MATCH(AT$6,Data!$1:$1,0)-1,1000,1)=IF(AT$7="","Yes",AT$7))*(Data!$D$1:'Data'!$D$818&lt;=IF($H$2="Marked",1,"")))*ROW(Data!$C$1:$C$818),ROW(AT73)-ROW(AT$7)),1)),"")</f>
        <v/>
      </c>
    </row>
    <row r="74" spans="1:46" ht="24" x14ac:dyDescent="0.35">
      <c r="A74" s="38" t="str">
        <f ca="1">IF(B74="","",IF(INDEX(Data!$CA:$CA,MATCH(B74,Data!$A:$A,0),1)=0,"",INDEX(Data!$CA:$CA,MATCH(B74,Data!$A:$A,0),1)))</f>
        <v/>
      </c>
      <c r="B74" s="38" t="str" cm="1">
        <f t="array" aca="1" ref="B74" ca="1">IFERROR(_xlfn.SINGLE(INDEX(Data!$A$1:$A$818,_xlfn.AGGREGATE(15,6,((OFFSET(Data!$A$1,0,MATCH(B$6,Data!$1:$1,0)-1,1000,1)=IF(B$7="","Yes",B$7))*(Data!$D$1:'Data'!$D$818&lt;=IF($H$2="Marked",1,"")))/((OFFSET(Data!$A$1,0,MATCH(B$6,Data!$1:$1,0)-1,1000,1)=IF(B$7="","Yes",B$7))*(Data!$D$1:'Data'!$D$818&lt;=IF($H$2="Marked",1,"")))*ROW(Data!$C$1:$C$818),ROW(B74)-ROW(B$7)),1)),"")</f>
        <v>Ryan and Friends</v>
      </c>
      <c r="C74" s="38" t="str">
        <f ca="1">IF(D74="","",IF(INDEX(Data!$CA:$CA,MATCH(D74,Data!$A:$A,0),1)=0,"",INDEX(Data!$CA:$CA,MATCH(D74,Data!$A:$A,0),1)))</f>
        <v/>
      </c>
      <c r="D74" s="38" t="str" cm="1">
        <f t="array" aca="1" ref="D74" ca="1">IFERROR(_xlfn.SINGLE(INDEX(Data!$A$1:$A$818,_xlfn.AGGREGATE(15,6,((OFFSET(Data!$A$1,0,MATCH(D$6,Data!$1:$1,0)-1,1000,1)=IF(D$7="","Yes",D$7))*(Data!$D$1:'Data'!$D$818&lt;=IF($H$2="Marked",1,"")))/((OFFSET(Data!$A$1,0,MATCH(D$6,Data!$1:$1,0)-1,1000,1)=IF(D$7="","Yes",D$7))*(Data!$D$1:'Data'!$D$818&lt;=IF($H$2="Marked",1,"")))*ROW(Data!$C$1:$C$818),ROW(D74)-ROW(D$7)),1)),"")</f>
        <v/>
      </c>
      <c r="E74" s="38" t="str">
        <f ca="1">IF(F74="","",IF(INDEX(Data!$CA:$CA,MATCH(F74,Data!$A:$A,0),1)=0,"",INDEX(Data!$CA:$CA,MATCH(F74,Data!$A:$A,0),1)))</f>
        <v/>
      </c>
      <c r="F74" s="38" t="str" cm="1">
        <f t="array" aca="1" ref="F74" ca="1">IFERROR(_xlfn.SINGLE(INDEX(Data!$A$1:$A$818,_xlfn.AGGREGATE(15,6,((OFFSET(Data!$A$1,0,MATCH(F$6,Data!$1:$1,0)-1,1000,1)=IF(F$7="","Yes",F$7))*(Data!$D$1:'Data'!$D$818&lt;=IF($H$2="Marked",1,"")))/((OFFSET(Data!$A$1,0,MATCH(F$6,Data!$1:$1,0)-1,1000,1)=IF(F$7="","Yes",F$7))*(Data!$D$1:'Data'!$D$818&lt;=IF($H$2="Marked",1,"")))*ROW(Data!$C$1:$C$818),ROW(F74)-ROW(F$7)),1)),"")</f>
        <v/>
      </c>
      <c r="G74" s="38" t="str">
        <f ca="1">IF(H74="","",IF(INDEX(Data!$CA:$CA,MATCH(H74,Data!$A:$A,0),1)=0,"",INDEX(Data!$CA:$CA,MATCH(H74,Data!$A:$A,0),1)))</f>
        <v/>
      </c>
      <c r="H74" s="38" t="str" cm="1">
        <f t="array" aca="1" ref="H74" ca="1">IFERROR(_xlfn.SINGLE(INDEX(Data!$A$1:$A$818,_xlfn.AGGREGATE(15,6,((OFFSET(Data!$A$1,0,MATCH(H$6,Data!$1:$1,0)-1,1000,1)=IF(H$7="","Yes",H$7))*(Data!$D$1:'Data'!$D$818&lt;=IF($H$2="Marked",1,"")))/((OFFSET(Data!$A$1,0,MATCH(H$6,Data!$1:$1,0)-1,1000,1)=IF(H$7="","Yes",H$7))*(Data!$D$1:'Data'!$D$818&lt;=IF($H$2="Marked",1,"")))*ROW(Data!$C$1:$C$818),ROW(H74)-ROW(H$7)),1)),"")</f>
        <v/>
      </c>
      <c r="I74" s="38" t="str">
        <f ca="1">IF(J74="","",IF(INDEX(Data!$CA:$CA,MATCH(J74,Data!$A:$A,0),1)=0,"",INDEX(Data!$CA:$CA,MATCH(J74,Data!$A:$A,0),1)))</f>
        <v/>
      </c>
      <c r="J74" s="38" t="str" cm="1">
        <f t="array" aca="1" ref="J74" ca="1">IFERROR(_xlfn.SINGLE(INDEX(Data!$A$1:$A$818,_xlfn.AGGREGATE(15,6,((OFFSET(Data!$A$1,0,MATCH(J$6,Data!$1:$1,0)-1,1000,1)=IF(J$7="","Yes",J$7))*(Data!$D$1:'Data'!$D$818&lt;=IF($H$2="Marked",1,"")))/((OFFSET(Data!$A$1,0,MATCH(J$6,Data!$1:$1,0)-1,1000,1)=IF(J$7="","Yes",J$7))*(Data!$D$1:'Data'!$D$818&lt;=IF($H$2="Marked",1,"")))*ROW(Data!$C$1:$C$818),ROW(J74)-ROW(J$7)),1)),"")</f>
        <v>Reelz</v>
      </c>
      <c r="K74" s="38" t="str">
        <f ca="1">IF(L74="","",IF(INDEX(Data!$CA:$CA,MATCH(L74,Data!$A:$A,0),1)=0,"",INDEX(Data!$CA:$CA,MATCH(L74,Data!$A:$A,0),1)))</f>
        <v/>
      </c>
      <c r="L74" s="38" t="str" cm="1">
        <f t="array" aca="1" ref="L74" ca="1">IFERROR(_xlfn.SINGLE(INDEX(Data!$A$1:$A$818,_xlfn.AGGREGATE(15,6,((OFFSET(Data!$A$1,0,MATCH(L$6,Data!$1:$1,0)-1,1000,1)=IF(L$7="","Yes",L$7))*(Data!$D$1:'Data'!$D$818&lt;=IF($H$2="Marked",1,"")))/((OFFSET(Data!$A$1,0,MATCH(L$6,Data!$1:$1,0)-1,1000,1)=IF(L$7="","Yes",L$7))*(Data!$D$1:'Data'!$D$818&lt;=IF($H$2="Marked",1,"")))*ROW(Data!$C$1:$C$818),ROW(L74)-ROW(L$7)),1)),"")</f>
        <v>Food Network</v>
      </c>
      <c r="M74" s="38" t="str">
        <f ca="1">IF(N74="","",IF(INDEX(Data!$CA:$CA,MATCH(N74,Data!$A:$A,0),1)=0,"",INDEX(Data!$CA:$CA,MATCH(N74,Data!$A:$A,0),1)))</f>
        <v/>
      </c>
      <c r="N74" s="38" t="str" cm="1">
        <f t="array" aca="1" ref="N74" ca="1">IFERROR(_xlfn.SINGLE(INDEX(Data!$A$1:$A$818,_xlfn.AGGREGATE(15,6,((OFFSET(Data!$A$1,0,MATCH(N$6,Data!$1:$1,0)-1,1000,1)=IF(N$7="","Yes",N$7))*(Data!$D$1:'Data'!$D$818&lt;=IF($H$2="Marked",1,"")))/((OFFSET(Data!$A$1,0,MATCH(N$6,Data!$1:$1,0)-1,1000,1)=IF(N$7="","Yes",N$7))*(Data!$D$1:'Data'!$D$818&lt;=IF($H$2="Marked",1,"")))*ROW(Data!$C$1:$C$818),ROW(N74)-ROW(N$7)),1)),"")</f>
        <v>Disney Junior</v>
      </c>
      <c r="O74" s="38" t="str">
        <f ca="1">IF(P74="","",IF(INDEX(Data!$CA:$CA,MATCH(P74,Data!$A:$A,0),1)=0,"",INDEX(Data!$CA:$CA,MATCH(P74,Data!$A:$A,0),1)))</f>
        <v/>
      </c>
      <c r="P74" s="38" t="str" cm="1">
        <f t="array" aca="1" ref="P74" ca="1">IFERROR(_xlfn.SINGLE(INDEX(Data!$A$1:$A$818,_xlfn.AGGREGATE(15,6,((OFFSET(Data!$A$1,0,MATCH(P$6,Data!$1:$1,0)-1,1000,1)=IF(P$7="","Yes",P$7))*(Data!$D$1:'Data'!$D$818&lt;=IF($H$2="Marked",1,"")))/((OFFSET(Data!$A$1,0,MATCH(P$6,Data!$1:$1,0)-1,1000,1)=IF(P$7="","Yes",P$7))*(Data!$D$1:'Data'!$D$818&lt;=IF($H$2="Marked",1,"")))*ROW(Data!$C$1:$C$818),ROW(P74)-ROW(P$7)),1)),"")</f>
        <v>Destination America</v>
      </c>
      <c r="Q74" s="38" t="str">
        <f ca="1">IF(R74="","",IF(INDEX(Data!$CA:$CA,MATCH(R74,Data!$A:$A,0),1)=0,"",INDEX(Data!$CA:$CA,MATCH(R74,Data!$A:$A,0),1)))</f>
        <v/>
      </c>
      <c r="R74" s="38" t="str" cm="1">
        <f t="array" aca="1" ref="R74" ca="1">IFERROR(_xlfn.SINGLE(INDEX(Data!$A$1:$A$818,_xlfn.AGGREGATE(15,6,((OFFSET(Data!$A$1,0,MATCH(R$6,Data!$1:$1,0)-1,1000,1)=IF(R$7="","Yes",R$7))*(Data!$D$1:'Data'!$D$818&lt;=IF($H$2="Marked",1,"")))/((OFFSET(Data!$A$1,0,MATCH(R$6,Data!$1:$1,0)-1,1000,1)=IF(R$7="","Yes",R$7))*(Data!$D$1:'Data'!$D$818&lt;=IF($H$2="Marked",1,"")))*ROW(Data!$C$1:$C$818),ROW(R74)-ROW(R$7)),1)),"")</f>
        <v>Local Now</v>
      </c>
      <c r="S74" s="38" t="str">
        <f ca="1">IF(T74="","",IF(INDEX(Data!$CA:$CA,MATCH(T74,Data!$A:$A,0),1)=0,"",INDEX(Data!$CA:$CA,MATCH(T74,Data!$A:$A,0),1)))</f>
        <v/>
      </c>
      <c r="T74" s="38" t="str" cm="1">
        <f t="array" aca="1" ref="T74" ca="1">IFERROR(_xlfn.SINGLE(INDEX(Data!$A$1:$A$818,_xlfn.AGGREGATE(15,6,((OFFSET(Data!$A$1,0,MATCH(T$6,Data!$1:$1,0)-1,1000,1)=IF(T$7="","Yes",T$7))*(Data!$D$1:'Data'!$D$818&lt;=IF($H$2="Marked",1,"")))/((OFFSET(Data!$A$1,0,MATCH(T$6,Data!$1:$1,0)-1,1000,1)=IF(T$7="","Yes",T$7))*(Data!$D$1:'Data'!$D$818&lt;=IF($H$2="Marked",1,"")))*ROW(Data!$C$1:$C$818),ROW(T74)-ROW(T$7)),1)),"")</f>
        <v>NFL Network</v>
      </c>
      <c r="U74" s="38" t="str">
        <f ca="1">IF(V74="","",IF(INDEX(Data!$CA:$CA,MATCH(V74,Data!$A:$A,0),1)=0,"",INDEX(Data!$CA:$CA,MATCH(V74,Data!$A:$A,0),1)))</f>
        <v/>
      </c>
      <c r="V74" s="38" t="str" cm="1">
        <f t="array" aca="1" ref="V74" ca="1">IFERROR(_xlfn.SINGLE(INDEX(Data!$A$1:$A$818,_xlfn.AGGREGATE(15,6,((OFFSET(Data!$A$1,0,MATCH(V$6,Data!$1:$1,0)-1,1000,1)=IF(V$7="","Yes",V$7))*(Data!$D$1:'Data'!$D$818&lt;=IF($H$2="Marked",1,"")))/((OFFSET(Data!$A$1,0,MATCH(V$6,Data!$1:$1,0)-1,1000,1)=IF(V$7="","Yes",V$7))*(Data!$D$1:'Data'!$D$818&lt;=IF($H$2="Marked",1,"")))*ROW(Data!$C$1:$C$818),ROW(V74)-ROW(V$7)),1)),"")</f>
        <v>Gusto TV</v>
      </c>
      <c r="W74" s="38" t="str">
        <f ca="1">IF(X74="","",IF(INDEX(Data!$CA:$CA,MATCH(X74,Data!$A:$A,0),1)=0,"",INDEX(Data!$CA:$CA,MATCH(X74,Data!$A:$A,0),1)))</f>
        <v/>
      </c>
      <c r="X74" s="38" t="str" cm="1">
        <f t="array" aca="1" ref="X74" ca="1">IFERROR(_xlfn.SINGLE(INDEX(Data!$A$1:$A$818,_xlfn.AGGREGATE(15,6,((OFFSET(Data!$A$1,0,MATCH(X$6,Data!$1:$1,0)-1,1000,1)=IF(X$7="","Yes",X$7))*(Data!$D$1:'Data'!$D$818&lt;=IF($H$2="Marked",1,"")))/((OFFSET(Data!$A$1,0,MATCH(X$6,Data!$1:$1,0)-1,1000,1)=IF(X$7="","Yes",X$7))*(Data!$D$1:'Data'!$D$818&lt;=IF($H$2="Marked",1,"")))*ROW(Data!$C$1:$C$818),ROW(X74)-ROW(X$7)),1)),"")</f>
        <v/>
      </c>
      <c r="Y74" s="38" t="str">
        <f ca="1">IF(Z74="","",IF(INDEX(Data!$CA:$CA,MATCH(Z74,Data!$A:$A,0),1)=0,"",INDEX(Data!$CA:$CA,MATCH(Z74,Data!$A:$A,0),1)))</f>
        <v/>
      </c>
      <c r="Z74" s="38" t="str" cm="1">
        <f t="array" aca="1" ref="Z74" ca="1">IFERROR(_xlfn.SINGLE(INDEX(Data!$A$1:$A$818,_xlfn.AGGREGATE(15,6,((OFFSET(Data!$A$1,0,MATCH(Z$6,Data!$1:$1,0)-1,1000,1)=IF(Z$7="","Yes",Z$7))*(Data!$D$1:'Data'!$D$818&lt;=IF($H$2="Marked",1,"")))/((OFFSET(Data!$A$1,0,MATCH(Z$6,Data!$1:$1,0)-1,1000,1)=IF(Z$7="","Yes",Z$7))*(Data!$D$1:'Data'!$D$818&lt;=IF($H$2="Marked",1,"")))*ROW(Data!$C$1:$C$818),ROW(Z74)-ROW(Z$7)),1)),"")</f>
        <v/>
      </c>
      <c r="AA74" s="38" t="str">
        <f ca="1">IF(AB74="","",IF(INDEX(Data!$CA:$CA,MATCH(AB74,Data!$A:$A,0),1)=0,"",INDEX(Data!$CA:$CA,MATCH(AB74,Data!$A:$A,0),1)))</f>
        <v/>
      </c>
      <c r="AB74" s="38" t="str" cm="1">
        <f t="array" aca="1" ref="AB74" ca="1">IFERROR(_xlfn.SINGLE(INDEX(Data!$A$1:$A$818,_xlfn.AGGREGATE(15,6,((OFFSET(Data!$A$1,0,MATCH(AB$6,Data!$1:$1,0)-1,1000,1)=IF(AB$7="","Yes",AB$7))*(Data!$D$1:'Data'!$D$818&lt;=IF($H$2="Marked",1,"")))/((OFFSET(Data!$A$1,0,MATCH(AB$6,Data!$1:$1,0)-1,1000,1)=IF(AB$7="","Yes",AB$7))*(Data!$D$1:'Data'!$D$818&lt;=IF($H$2="Marked",1,"")))*ROW(Data!$C$1:$C$818),ROW(AB74)-ROW(AB$7)),1)),"")</f>
        <v>Fox Business</v>
      </c>
      <c r="AC74" s="38" t="str">
        <f ca="1">IF(AD74="","",IF(INDEX(Data!$CA:$CA,MATCH(AD74,Data!$A:$A,0),1)=0,"",INDEX(Data!$CA:$CA,MATCH(AD74,Data!$A:$A,0),1)))</f>
        <v/>
      </c>
      <c r="AD74" s="38" t="str" cm="1">
        <f t="array" aca="1" ref="AD74" ca="1">IFERROR(_xlfn.SINGLE(INDEX(Data!$A$1:$A$818,_xlfn.AGGREGATE(15,6,((OFFSET(Data!$A$1,0,MATCH(AD$6,Data!$1:$1,0)-1,1000,1)=IF(AD$7="","Yes",AD$7))*(Data!$D$1:'Data'!$D$818&lt;=IF($H$2="Marked",1,"")))/((OFFSET(Data!$A$1,0,MATCH(AD$6,Data!$1:$1,0)-1,1000,1)=IF(AD$7="","Yes",AD$7))*(Data!$D$1:'Data'!$D$818&lt;=IF($H$2="Marked",1,"")))*ROW(Data!$C$1:$C$818),ROW(AD74)-ROW(AD$7)),1)),"")</f>
        <v>Game Show Network</v>
      </c>
      <c r="AE74" s="38" t="str">
        <f ca="1">IF(AF74="","",IF(INDEX(Data!$CA:$CA,MATCH(AF74,Data!$A:$A,0),1)=0,"",INDEX(Data!$CA:$CA,MATCH(AF74,Data!$A:$A,0),1)))</f>
        <v/>
      </c>
      <c r="AF74" s="38" t="str" cm="1">
        <f t="array" aca="1" ref="AF74" ca="1">IFERROR(_xlfn.SINGLE(INDEX(Data!$A$1:$A$818,_xlfn.AGGREGATE(15,6,((OFFSET(Data!$A$1,0,MATCH(AF$6,Data!$1:$1,0)-1,1000,1)=IF(AF$7="","Yes",AF$7))*(Data!$D$1:'Data'!$D$818&lt;=IF($H$2="Marked",1,"")))/((OFFSET(Data!$A$1,0,MATCH(AF$6,Data!$1:$1,0)-1,1000,1)=IF(AF$7="","Yes",AF$7))*(Data!$D$1:'Data'!$D$818&lt;=IF($H$2="Marked",1,"")))*ROW(Data!$C$1:$C$818),ROW(AF74)-ROW(AF$7)),1)),"")</f>
        <v>Longhorn Network</v>
      </c>
      <c r="AG74" s="38" t="str">
        <f ca="1">IF(AH74="","",IF(INDEX(Data!$CA:$CA,MATCH(AH74,Data!$A:$A,0),1)=0,"",INDEX(Data!$CA:$CA,MATCH(AH74,Data!$A:$A,0),1)))</f>
        <v/>
      </c>
      <c r="AH74" s="38" t="str" cm="1">
        <f t="array" aca="1" ref="AH74" ca="1">IFERROR(_xlfn.SINGLE(INDEX(Data!$A$1:$A$818,_xlfn.AGGREGATE(15,6,((OFFSET(Data!$A$1,0,MATCH(AH$6,Data!$1:$1,0)-1,1000,1)=IF(AH$7="","Yes",AH$7))*(Data!$D$1:'Data'!$D$818&lt;=IF($H$2="Marked",1,"")))/((OFFSET(Data!$A$1,0,MATCH(AH$6,Data!$1:$1,0)-1,1000,1)=IF(AH$7="","Yes",AH$7))*(Data!$D$1:'Data'!$D$818&lt;=IF($H$2="Marked",1,"")))*ROW(Data!$C$1:$C$818),ROW(AH74)-ROW(AH$7)),1)),"")</f>
        <v/>
      </c>
      <c r="AI74" s="38" t="str">
        <f ca="1">IF(AJ74="","",IF(INDEX(Data!$CA:$CA,MATCH(AJ74,Data!$A:$A,0),1)=0,"",INDEX(Data!$CA:$CA,MATCH(AJ74,Data!$A:$A,0),1)))</f>
        <v/>
      </c>
      <c r="AJ74" s="38" t="str" cm="1">
        <f t="array" aca="1" ref="AJ74" ca="1">IFERROR(_xlfn.SINGLE(INDEX(Data!$A$1:$A$818,_xlfn.AGGREGATE(15,6,((OFFSET(Data!$A$1,0,MATCH(AJ$6,Data!$1:$1,0)-1,1000,1)=IF(AJ$7="","Yes",AJ$7))*(Data!$D$1:'Data'!$D$818&lt;=IF($H$2="Marked",1,"")))/((OFFSET(Data!$A$1,0,MATCH(AJ$6,Data!$1:$1,0)-1,1000,1)=IF(AJ$7="","Yes",AJ$7))*(Data!$D$1:'Data'!$D$818&lt;=IF($H$2="Marked",1,"")))*ROW(Data!$C$1:$C$818),ROW(AJ74)-ROW(AJ$7)),1)),"")</f>
        <v>Nat Geo Mundo</v>
      </c>
      <c r="AK74" s="38" t="str">
        <f ca="1">IF(AL74="","",IF(INDEX(Data!$CA:$CA,MATCH(AL74,Data!$A:$A,0),1)=0,"",INDEX(Data!$CA:$CA,MATCH(AL74,Data!$A:$A,0),1)))</f>
        <v/>
      </c>
      <c r="AL74" s="38" t="str" cm="1">
        <f t="array" aca="1" ref="AL74" ca="1">IFERROR(_xlfn.SINGLE(INDEX(Data!$A$1:$A$818,_xlfn.AGGREGATE(15,6,((OFFSET(Data!$A$1,0,MATCH(AL$6,Data!$1:$1,0)-1,1000,1)=IF(AL$7="","Yes",AL$7))*(Data!$D$1:'Data'!$D$818&lt;=IF($H$2="Marked",1,"")))/((OFFSET(Data!$A$1,0,MATCH(AL$6,Data!$1:$1,0)-1,1000,1)=IF(AL$7="","Yes",AL$7))*(Data!$D$1:'Data'!$D$818&lt;=IF($H$2="Marked",1,"")))*ROW(Data!$C$1:$C$818),ROW(AL74)-ROW(AL$7)),1)),"")</f>
        <v/>
      </c>
      <c r="AM74" s="38" t="str">
        <f ca="1">IF(AN74="","",IF(INDEX(Data!$CA:$CA,MATCH(AN74,Data!$A:$A,0),1)=0,"",INDEX(Data!$CA:$CA,MATCH(AN74,Data!$A:$A,0),1)))</f>
        <v/>
      </c>
      <c r="AN74" s="38" t="str" cm="1">
        <f t="array" aca="1" ref="AN74" ca="1">IFERROR(_xlfn.SINGLE(INDEX(Data!$A$1:$A$818,_xlfn.AGGREGATE(15,6,((OFFSET(Data!$A$1,0,MATCH(AN$6,Data!$1:$1,0)-1,1000,1)=IF(AN$7="","Yes",AN$7))*(Data!$D$1:'Data'!$D$818&lt;=IF($H$2="Marked",1,"")))/((OFFSET(Data!$A$1,0,MATCH(AN$6,Data!$1:$1,0)-1,1000,1)=IF(AN$7="","Yes",AN$7))*(Data!$D$1:'Data'!$D$818&lt;=IF($H$2="Marked",1,"")))*ROW(Data!$C$1:$C$818),ROW(AN74)-ROW(AN$7)),1)),"")</f>
        <v/>
      </c>
      <c r="AO74" s="38" t="str">
        <f ca="1">IF(AP74="","",IF(INDEX(Data!$CA:$CA,MATCH(AP74,Data!$A:$A,0),1)=0,"",INDEX(Data!$CA:$CA,MATCH(AP74,Data!$A:$A,0),1)))</f>
        <v/>
      </c>
      <c r="AP74" s="38" t="str" cm="1">
        <f t="array" aca="1" ref="AP74" ca="1">IFERROR(_xlfn.SINGLE(INDEX(Data!$A$1:$A$818,_xlfn.AGGREGATE(15,6,((OFFSET(Data!$A$1,0,MATCH(AP$6,Data!$1:$1,0)-1,1000,1)=IF(AP$7="","Yes",AP$7))*(Data!$D$1:'Data'!$D$818&lt;=IF($H$2="Marked",1,"")))/((OFFSET(Data!$A$1,0,MATCH(AP$6,Data!$1:$1,0)-1,1000,1)=IF(AP$7="","Yes",AP$7))*(Data!$D$1:'Data'!$D$818&lt;=IF($H$2="Marked",1,"")))*ROW(Data!$C$1:$C$818),ROW(AP74)-ROW(AP$7)),1)),"")</f>
        <v/>
      </c>
      <c r="AQ74" s="38" t="str">
        <f ca="1">IF(AR74="","",IF(INDEX(Data!$CA:$CA,MATCH(AR74,Data!$A:$A,0),1)=0,"",INDEX(Data!$CA:$CA,MATCH(AR74,Data!$A:$A,0),1)))</f>
        <v/>
      </c>
      <c r="AR74" s="38" t="str" cm="1">
        <f t="array" aca="1" ref="AR74" ca="1">IFERROR(_xlfn.SINGLE(INDEX(Data!$A$1:$A$818,_xlfn.AGGREGATE(15,6,((OFFSET(Data!$A$1,0,MATCH(AR$6,Data!$1:$1,0)-1,1000,1)=IF(AR$7="","Yes",AR$7))*(Data!$D$1:'Data'!$D$818&lt;=IF($H$2="Marked",1,"")))/((OFFSET(Data!$A$1,0,MATCH(AR$6,Data!$1:$1,0)-1,1000,1)=IF(AR$7="","Yes",AR$7))*(Data!$D$1:'Data'!$D$818&lt;=IF($H$2="Marked",1,"")))*ROW(Data!$C$1:$C$818),ROW(AR74)-ROW(AR$7)),1)),"")</f>
        <v/>
      </c>
      <c r="AS74" s="38" t="str">
        <f ca="1">IF(AT74="","",IF(INDEX(Data!$CA:$CA,MATCH(AT74,Data!$A:$A,0),1)=0,"",INDEX(Data!$CA:$CA,MATCH(AT74,Data!$A:$A,0),1)))</f>
        <v/>
      </c>
      <c r="AT74" s="38" t="str" cm="1">
        <f t="array" aca="1" ref="AT74" ca="1">IFERROR(_xlfn.SINGLE(INDEX(Data!$A$1:$A$818,_xlfn.AGGREGATE(15,6,((OFFSET(Data!$A$1,0,MATCH(AT$6,Data!$1:$1,0)-1,1000,1)=IF(AT$7="","Yes",AT$7))*(Data!$D$1:'Data'!$D$818&lt;=IF($H$2="Marked",1,"")))/((OFFSET(Data!$A$1,0,MATCH(AT$6,Data!$1:$1,0)-1,1000,1)=IF(AT$7="","Yes",AT$7))*(Data!$D$1:'Data'!$D$818&lt;=IF($H$2="Marked",1,"")))*ROW(Data!$C$1:$C$818),ROW(AT74)-ROW(AT$7)),1)),"")</f>
        <v/>
      </c>
    </row>
    <row r="75" spans="1:46" ht="24" x14ac:dyDescent="0.35">
      <c r="A75" s="38" t="str">
        <f ca="1">IF(B75="","",IF(INDEX(Data!$CA:$CA,MATCH(B75,Data!$A:$A,0),1)=0,"",INDEX(Data!$CA:$CA,MATCH(B75,Data!$A:$A,0),1)))</f>
        <v/>
      </c>
      <c r="B75" s="38" t="str" cm="1">
        <f t="array" aca="1" ref="B75" ca="1">IFERROR(_xlfn.SINGLE(INDEX(Data!$A$1:$A$818,_xlfn.AGGREGATE(15,6,((OFFSET(Data!$A$1,0,MATCH(B$6,Data!$1:$1,0)-1,1000,1)=IF(B$7="","Yes",B$7))*(Data!$D$1:'Data'!$D$818&lt;=IF($H$2="Marked",1,"")))/((OFFSET(Data!$A$1,0,MATCH(B$6,Data!$1:$1,0)-1,1000,1)=IF(B$7="","Yes",B$7))*(Data!$D$1:'Data'!$D$818&lt;=IF($H$2="Marked",1,"")))*ROW(Data!$C$1:$C$818),ROW(B75)-ROW(B$7)),1)),"")</f>
        <v>Science</v>
      </c>
      <c r="C75" s="38" t="str">
        <f ca="1">IF(D75="","",IF(INDEX(Data!$CA:$CA,MATCH(D75,Data!$A:$A,0),1)=0,"",INDEX(Data!$CA:$CA,MATCH(D75,Data!$A:$A,0),1)))</f>
        <v/>
      </c>
      <c r="D75" s="38" t="str" cm="1">
        <f t="array" aca="1" ref="D75" ca="1">IFERROR(_xlfn.SINGLE(INDEX(Data!$A$1:$A$818,_xlfn.AGGREGATE(15,6,((OFFSET(Data!$A$1,0,MATCH(D$6,Data!$1:$1,0)-1,1000,1)=IF(D$7="","Yes",D$7))*(Data!$D$1:'Data'!$D$818&lt;=IF($H$2="Marked",1,"")))/((OFFSET(Data!$A$1,0,MATCH(D$6,Data!$1:$1,0)-1,1000,1)=IF(D$7="","Yes",D$7))*(Data!$D$1:'Data'!$D$818&lt;=IF($H$2="Marked",1,"")))*ROW(Data!$C$1:$C$818),ROW(D75)-ROW(D$7)),1)),"")</f>
        <v/>
      </c>
      <c r="E75" s="38" t="str">
        <f ca="1">IF(F75="","",IF(INDEX(Data!$CA:$CA,MATCH(F75,Data!$A:$A,0),1)=0,"",INDEX(Data!$CA:$CA,MATCH(F75,Data!$A:$A,0),1)))</f>
        <v/>
      </c>
      <c r="F75" s="38" t="str" cm="1">
        <f t="array" aca="1" ref="F75" ca="1">IFERROR(_xlfn.SINGLE(INDEX(Data!$A$1:$A$818,_xlfn.AGGREGATE(15,6,((OFFSET(Data!$A$1,0,MATCH(F$6,Data!$1:$1,0)-1,1000,1)=IF(F$7="","Yes",F$7))*(Data!$D$1:'Data'!$D$818&lt;=IF($H$2="Marked",1,"")))/((OFFSET(Data!$A$1,0,MATCH(F$6,Data!$1:$1,0)-1,1000,1)=IF(F$7="","Yes",F$7))*(Data!$D$1:'Data'!$D$818&lt;=IF($H$2="Marked",1,"")))*ROW(Data!$C$1:$C$818),ROW(F75)-ROW(F$7)),1)),"")</f>
        <v/>
      </c>
      <c r="G75" s="38" t="str">
        <f ca="1">IF(H75="","",IF(INDEX(Data!$CA:$CA,MATCH(H75,Data!$A:$A,0),1)=0,"",INDEX(Data!$CA:$CA,MATCH(H75,Data!$A:$A,0),1)))</f>
        <v/>
      </c>
      <c r="H75" s="38" t="str" cm="1">
        <f t="array" aca="1" ref="H75" ca="1">IFERROR(_xlfn.SINGLE(INDEX(Data!$A$1:$A$818,_xlfn.AGGREGATE(15,6,((OFFSET(Data!$A$1,0,MATCH(H$6,Data!$1:$1,0)-1,1000,1)=IF(H$7="","Yes",H$7))*(Data!$D$1:'Data'!$D$818&lt;=IF($H$2="Marked",1,"")))/((OFFSET(Data!$A$1,0,MATCH(H$6,Data!$1:$1,0)-1,1000,1)=IF(H$7="","Yes",H$7))*(Data!$D$1:'Data'!$D$818&lt;=IF($H$2="Marked",1,"")))*ROW(Data!$C$1:$C$818),ROW(H75)-ROW(H$7)),1)),"")</f>
        <v/>
      </c>
      <c r="I75" s="38" t="str">
        <f ca="1">IF(J75="","",IF(INDEX(Data!$CA:$CA,MATCH(J75,Data!$A:$A,0),1)=0,"",INDEX(Data!$CA:$CA,MATCH(J75,Data!$A:$A,0),1)))</f>
        <v/>
      </c>
      <c r="J75" s="38" t="str" cm="1">
        <f t="array" aca="1" ref="J75" ca="1">IFERROR(_xlfn.SINGLE(INDEX(Data!$A$1:$A$818,_xlfn.AGGREGATE(15,6,((OFFSET(Data!$A$1,0,MATCH(J$6,Data!$1:$1,0)-1,1000,1)=IF(J$7="","Yes",J$7))*(Data!$D$1:'Data'!$D$818&lt;=IF($H$2="Marked",1,"")))/((OFFSET(Data!$A$1,0,MATCH(J$6,Data!$1:$1,0)-1,1000,1)=IF(J$7="","Yes",J$7))*(Data!$D$1:'Data'!$D$818&lt;=IF($H$2="Marked",1,"")))*ROW(Data!$C$1:$C$818),ROW(J75)-ROW(J$7)),1)),"")</f>
        <v>Revolt</v>
      </c>
      <c r="K75" s="38">
        <f ca="1">IF(L75="","",IF(INDEX(Data!$CA:$CA,MATCH(L75,Data!$A:$A,0),1)=0,"",INDEX(Data!$CA:$CA,MATCH(L75,Data!$A:$A,0),1)))</f>
        <v>1</v>
      </c>
      <c r="L75" s="38" t="str" cm="1">
        <f t="array" aca="1" ref="L75" ca="1">IFERROR(_xlfn.SINGLE(INDEX(Data!$A$1:$A$818,_xlfn.AGGREGATE(15,6,((OFFSET(Data!$A$1,0,MATCH(L$6,Data!$1:$1,0)-1,1000,1)=IF(L$7="","Yes",L$7))*(Data!$D$1:'Data'!$D$818&lt;=IF($H$2="Marked",1,"")))/((OFFSET(Data!$A$1,0,MATCH(L$6,Data!$1:$1,0)-1,1000,1)=IF(L$7="","Yes",L$7))*(Data!$D$1:'Data'!$D$818&lt;=IF($H$2="Marked",1,"")))*ROW(Data!$C$1:$C$818),ROW(L75)-ROW(L$7)),1)),"")</f>
        <v>FOX</v>
      </c>
      <c r="M75" s="38" t="str">
        <f ca="1">IF(N75="","",IF(INDEX(Data!$CA:$CA,MATCH(N75,Data!$A:$A,0),1)=0,"",INDEX(Data!$CA:$CA,MATCH(N75,Data!$A:$A,0),1)))</f>
        <v/>
      </c>
      <c r="N75" s="38" t="str" cm="1">
        <f t="array" aca="1" ref="N75" ca="1">IFERROR(_xlfn.SINGLE(INDEX(Data!$A$1:$A$818,_xlfn.AGGREGATE(15,6,((OFFSET(Data!$A$1,0,MATCH(N$6,Data!$1:$1,0)-1,1000,1)=IF(N$7="","Yes",N$7))*(Data!$D$1:'Data'!$D$818&lt;=IF($H$2="Marked",1,"")))/((OFFSET(Data!$A$1,0,MATCH(N$6,Data!$1:$1,0)-1,1000,1)=IF(N$7="","Yes",N$7))*(Data!$D$1:'Data'!$D$818&lt;=IF($H$2="Marked",1,"")))*ROW(Data!$C$1:$C$818),ROW(N75)-ROW(N$7)),1)),"")</f>
        <v>Disney XD</v>
      </c>
      <c r="O75" s="38" t="str">
        <f ca="1">IF(P75="","",IF(INDEX(Data!$CA:$CA,MATCH(P75,Data!$A:$A,0),1)=0,"",INDEX(Data!$CA:$CA,MATCH(P75,Data!$A:$A,0),1)))</f>
        <v/>
      </c>
      <c r="P75" s="38" t="str" cm="1">
        <f t="array" aca="1" ref="P75" ca="1">IFERROR(_xlfn.SINGLE(INDEX(Data!$A$1:$A$818,_xlfn.AGGREGATE(15,6,((OFFSET(Data!$A$1,0,MATCH(P$6,Data!$1:$1,0)-1,1000,1)=IF(P$7="","Yes",P$7))*(Data!$D$1:'Data'!$D$818&lt;=IF($H$2="Marked",1,"")))/((OFFSET(Data!$A$1,0,MATCH(P$6,Data!$1:$1,0)-1,1000,1)=IF(P$7="","Yes",P$7))*(Data!$D$1:'Data'!$D$818&lt;=IF($H$2="Marked",1,"")))*ROW(Data!$C$1:$C$818),ROW(P75)-ROW(P$7)),1)),"")</f>
        <v>Discovery Channel</v>
      </c>
      <c r="Q75" s="38" t="str">
        <f ca="1">IF(R75="","",IF(INDEX(Data!$CA:$CA,MATCH(R75,Data!$A:$A,0),1)=0,"",INDEX(Data!$CA:$CA,MATCH(R75,Data!$A:$A,0),1)))</f>
        <v/>
      </c>
      <c r="R75" s="38" t="str" cm="1">
        <f t="array" aca="1" ref="R75" ca="1">IFERROR(_xlfn.SINGLE(INDEX(Data!$A$1:$A$818,_xlfn.AGGREGATE(15,6,((OFFSET(Data!$A$1,0,MATCH(R$6,Data!$1:$1,0)-1,1000,1)=IF(R$7="","Yes",R$7))*(Data!$D$1:'Data'!$D$818&lt;=IF($H$2="Marked",1,"")))/((OFFSET(Data!$A$1,0,MATCH(R$6,Data!$1:$1,0)-1,1000,1)=IF(R$7="","Yes",R$7))*(Data!$D$1:'Data'!$D$818&lt;=IF($H$2="Marked",1,"")))*ROW(Data!$C$1:$C$818),ROW(R75)-ROW(R$7)),1)),"")</f>
        <v>Motor Trend</v>
      </c>
      <c r="S75" s="38" t="str">
        <f ca="1">IF(T75="","",IF(INDEX(Data!$CA:$CA,MATCH(T75,Data!$A:$A,0),1)=0,"",INDEX(Data!$CA:$CA,MATCH(T75,Data!$A:$A,0),1)))</f>
        <v/>
      </c>
      <c r="T75" s="38" t="str" cm="1">
        <f t="array" aca="1" ref="T75" ca="1">IFERROR(_xlfn.SINGLE(INDEX(Data!$A$1:$A$818,_xlfn.AGGREGATE(15,6,((OFFSET(Data!$A$1,0,MATCH(T$6,Data!$1:$1,0)-1,1000,1)=IF(T$7="","Yes",T$7))*(Data!$D$1:'Data'!$D$818&lt;=IF($H$2="Marked",1,"")))/((OFFSET(Data!$A$1,0,MATCH(T$6,Data!$1:$1,0)-1,1000,1)=IF(T$7="","Yes",T$7))*(Data!$D$1:'Data'!$D$818&lt;=IF($H$2="Marked",1,"")))*ROW(Data!$C$1:$C$818),ROW(T75)-ROW(T$7)),1)),"")</f>
        <v>Nick Jr.</v>
      </c>
      <c r="U75" s="38" t="str">
        <f ca="1">IF(V75="","",IF(INDEX(Data!$CA:$CA,MATCH(V75,Data!$A:$A,0),1)=0,"",INDEX(Data!$CA:$CA,MATCH(V75,Data!$A:$A,0),1)))</f>
        <v/>
      </c>
      <c r="V75" s="38" t="str" cm="1">
        <f t="array" aca="1" ref="V75" ca="1">IFERROR(_xlfn.SINGLE(INDEX(Data!$A$1:$A$818,_xlfn.AGGREGATE(15,6,((OFFSET(Data!$A$1,0,MATCH(V$6,Data!$1:$1,0)-1,1000,1)=IF(V$7="","Yes",V$7))*(Data!$D$1:'Data'!$D$818&lt;=IF($H$2="Marked",1,"")))/((OFFSET(Data!$A$1,0,MATCH(V$6,Data!$1:$1,0)-1,1000,1)=IF(V$7="","Yes",V$7))*(Data!$D$1:'Data'!$D$818&lt;=IF($H$2="Marked",1,"")))*ROW(Data!$C$1:$C$818),ROW(V75)-ROW(V$7)),1)),"")</f>
        <v>Hallmark</v>
      </c>
      <c r="W75" s="38" t="str">
        <f ca="1">IF(X75="","",IF(INDEX(Data!$CA:$CA,MATCH(X75,Data!$A:$A,0),1)=0,"",INDEX(Data!$CA:$CA,MATCH(X75,Data!$A:$A,0),1)))</f>
        <v/>
      </c>
      <c r="X75" s="38" t="str" cm="1">
        <f t="array" aca="1" ref="X75" ca="1">IFERROR(_xlfn.SINGLE(INDEX(Data!$A$1:$A$818,_xlfn.AGGREGATE(15,6,((OFFSET(Data!$A$1,0,MATCH(X$6,Data!$1:$1,0)-1,1000,1)=IF(X$7="","Yes",X$7))*(Data!$D$1:'Data'!$D$818&lt;=IF($H$2="Marked",1,"")))/((OFFSET(Data!$A$1,0,MATCH(X$6,Data!$1:$1,0)-1,1000,1)=IF(X$7="","Yes",X$7))*(Data!$D$1:'Data'!$D$818&lt;=IF($H$2="Marked",1,"")))*ROW(Data!$C$1:$C$818),ROW(X75)-ROW(X$7)),1)),"")</f>
        <v/>
      </c>
      <c r="Y75" s="38" t="str">
        <f ca="1">IF(Z75="","",IF(INDEX(Data!$CA:$CA,MATCH(Z75,Data!$A:$A,0),1)=0,"",INDEX(Data!$CA:$CA,MATCH(Z75,Data!$A:$A,0),1)))</f>
        <v/>
      </c>
      <c r="Z75" s="38" t="str" cm="1">
        <f t="array" aca="1" ref="Z75" ca="1">IFERROR(_xlfn.SINGLE(INDEX(Data!$A$1:$A$818,_xlfn.AGGREGATE(15,6,((OFFSET(Data!$A$1,0,MATCH(Z$6,Data!$1:$1,0)-1,1000,1)=IF(Z$7="","Yes",Z$7))*(Data!$D$1:'Data'!$D$818&lt;=IF($H$2="Marked",1,"")))/((OFFSET(Data!$A$1,0,MATCH(Z$6,Data!$1:$1,0)-1,1000,1)=IF(Z$7="","Yes",Z$7))*(Data!$D$1:'Data'!$D$818&lt;=IF($H$2="Marked",1,"")))*ROW(Data!$C$1:$C$818),ROW(Z75)-ROW(Z$7)),1)),"")</f>
        <v/>
      </c>
      <c r="AA75" s="38" t="str">
        <f ca="1">IF(AB75="","",IF(INDEX(Data!$CA:$CA,MATCH(AB75,Data!$A:$A,0),1)=0,"",INDEX(Data!$CA:$CA,MATCH(AB75,Data!$A:$A,0),1)))</f>
        <v/>
      </c>
      <c r="AB75" s="38" t="str" cm="1">
        <f t="array" aca="1" ref="AB75" ca="1">IFERROR(_xlfn.SINGLE(INDEX(Data!$A$1:$A$818,_xlfn.AGGREGATE(15,6,((OFFSET(Data!$A$1,0,MATCH(AB$6,Data!$1:$1,0)-1,1000,1)=IF(AB$7="","Yes",AB$7))*(Data!$D$1:'Data'!$D$818&lt;=IF($H$2="Marked",1,"")))/((OFFSET(Data!$A$1,0,MATCH(AB$6,Data!$1:$1,0)-1,1000,1)=IF(AB$7="","Yes",AB$7))*(Data!$D$1:'Data'!$D$818&lt;=IF($H$2="Marked",1,"")))*ROW(Data!$C$1:$C$818),ROW(AB75)-ROW(AB$7)),1)),"")</f>
        <v>Fox Deportes</v>
      </c>
      <c r="AC75" s="38" t="str">
        <f ca="1">IF(AD75="","",IF(INDEX(Data!$CA:$CA,MATCH(AD75,Data!$A:$A,0),1)=0,"",INDEX(Data!$CA:$CA,MATCH(AD75,Data!$A:$A,0),1)))</f>
        <v/>
      </c>
      <c r="AD75" s="38" t="str" cm="1">
        <f t="array" aca="1" ref="AD75" ca="1">IFERROR(_xlfn.SINGLE(INDEX(Data!$A$1:$A$818,_xlfn.AGGREGATE(15,6,((OFFSET(Data!$A$1,0,MATCH(AD$6,Data!$1:$1,0)-1,1000,1)=IF(AD$7="","Yes",AD$7))*(Data!$D$1:'Data'!$D$818&lt;=IF($H$2="Marked",1,"")))/((OFFSET(Data!$A$1,0,MATCH(AD$6,Data!$1:$1,0)-1,1000,1)=IF(AD$7="","Yes",AD$7))*(Data!$D$1:'Data'!$D$818&lt;=IF($H$2="Marked",1,"")))*ROW(Data!$C$1:$C$818),ROW(AD75)-ROW(AD$7)),1)),"")</f>
        <v>GetTV</v>
      </c>
      <c r="AE75" s="38" t="str">
        <f ca="1">IF(AF75="","",IF(INDEX(Data!$CA:$CA,MATCH(AF75,Data!$A:$A,0),1)=0,"",INDEX(Data!$CA:$CA,MATCH(AF75,Data!$A:$A,0),1)))</f>
        <v/>
      </c>
      <c r="AF75" s="38" t="str" cm="1">
        <f t="array" aca="1" ref="AF75" ca="1">IFERROR(_xlfn.SINGLE(INDEX(Data!$A$1:$A$818,_xlfn.AGGREGATE(15,6,((OFFSET(Data!$A$1,0,MATCH(AF$6,Data!$1:$1,0)-1,1000,1)=IF(AF$7="","Yes",AF$7))*(Data!$D$1:'Data'!$D$818&lt;=IF($H$2="Marked",1,"")))/((OFFSET(Data!$A$1,0,MATCH(AF$6,Data!$1:$1,0)-1,1000,1)=IF(AF$7="","Yes",AF$7))*(Data!$D$1:'Data'!$D$818&lt;=IF($H$2="Marked",1,"")))*ROW(Data!$C$1:$C$818),ROW(AF75)-ROW(AF$7)),1)),"")</f>
        <v>Magnolia Network</v>
      </c>
      <c r="AG75" s="38" t="str">
        <f ca="1">IF(AH75="","",IF(INDEX(Data!$CA:$CA,MATCH(AH75,Data!$A:$A,0),1)=0,"",INDEX(Data!$CA:$CA,MATCH(AH75,Data!$A:$A,0),1)))</f>
        <v/>
      </c>
      <c r="AH75" s="38" t="str" cm="1">
        <f t="array" aca="1" ref="AH75" ca="1">IFERROR(_xlfn.SINGLE(INDEX(Data!$A$1:$A$818,_xlfn.AGGREGATE(15,6,((OFFSET(Data!$A$1,0,MATCH(AH$6,Data!$1:$1,0)-1,1000,1)=IF(AH$7="","Yes",AH$7))*(Data!$D$1:'Data'!$D$818&lt;=IF($H$2="Marked",1,"")))/((OFFSET(Data!$A$1,0,MATCH(AH$6,Data!$1:$1,0)-1,1000,1)=IF(AH$7="","Yes",AH$7))*(Data!$D$1:'Data'!$D$818&lt;=IF($H$2="Marked",1,"")))*ROW(Data!$C$1:$C$818),ROW(AH75)-ROW(AH$7)),1)),"")</f>
        <v/>
      </c>
      <c r="AI75" s="38" t="str">
        <f ca="1">IF(AJ75="","",IF(INDEX(Data!$CA:$CA,MATCH(AJ75,Data!$A:$A,0),1)=0,"",INDEX(Data!$CA:$CA,MATCH(AJ75,Data!$A:$A,0),1)))</f>
        <v/>
      </c>
      <c r="AJ75" s="38" t="str" cm="1">
        <f t="array" aca="1" ref="AJ75" ca="1">IFERROR(_xlfn.SINGLE(INDEX(Data!$A$1:$A$818,_xlfn.AGGREGATE(15,6,((OFFSET(Data!$A$1,0,MATCH(AJ$6,Data!$1:$1,0)-1,1000,1)=IF(AJ$7="","Yes",AJ$7))*(Data!$D$1:'Data'!$D$818&lt;=IF($H$2="Marked",1,"")))/((OFFSET(Data!$A$1,0,MATCH(AJ$6,Data!$1:$1,0)-1,1000,1)=IF(AJ$7="","Yes",AJ$7))*(Data!$D$1:'Data'!$D$818&lt;=IF($H$2="Marked",1,"")))*ROW(Data!$C$1:$C$818),ROW(AJ75)-ROW(AJ$7)),1)),"")</f>
        <v>National Geographic</v>
      </c>
      <c r="AK75" s="38" t="str">
        <f ca="1">IF(AL75="","",IF(INDEX(Data!$CA:$CA,MATCH(AL75,Data!$A:$A,0),1)=0,"",INDEX(Data!$CA:$CA,MATCH(AL75,Data!$A:$A,0),1)))</f>
        <v/>
      </c>
      <c r="AL75" s="38" t="str" cm="1">
        <f t="array" aca="1" ref="AL75" ca="1">IFERROR(_xlfn.SINGLE(INDEX(Data!$A$1:$A$818,_xlfn.AGGREGATE(15,6,((OFFSET(Data!$A$1,0,MATCH(AL$6,Data!$1:$1,0)-1,1000,1)=IF(AL$7="","Yes",AL$7))*(Data!$D$1:'Data'!$D$818&lt;=IF($H$2="Marked",1,"")))/((OFFSET(Data!$A$1,0,MATCH(AL$6,Data!$1:$1,0)-1,1000,1)=IF(AL$7="","Yes",AL$7))*(Data!$D$1:'Data'!$D$818&lt;=IF($H$2="Marked",1,"")))*ROW(Data!$C$1:$C$818),ROW(AL75)-ROW(AL$7)),1)),"")</f>
        <v/>
      </c>
      <c r="AM75" s="38" t="str">
        <f ca="1">IF(AN75="","",IF(INDEX(Data!$CA:$CA,MATCH(AN75,Data!$A:$A,0),1)=0,"",INDEX(Data!$CA:$CA,MATCH(AN75,Data!$A:$A,0),1)))</f>
        <v/>
      </c>
      <c r="AN75" s="38" t="str" cm="1">
        <f t="array" aca="1" ref="AN75" ca="1">IFERROR(_xlfn.SINGLE(INDEX(Data!$A$1:$A$818,_xlfn.AGGREGATE(15,6,((OFFSET(Data!$A$1,0,MATCH(AN$6,Data!$1:$1,0)-1,1000,1)=IF(AN$7="","Yes",AN$7))*(Data!$D$1:'Data'!$D$818&lt;=IF($H$2="Marked",1,"")))/((OFFSET(Data!$A$1,0,MATCH(AN$6,Data!$1:$1,0)-1,1000,1)=IF(AN$7="","Yes",AN$7))*(Data!$D$1:'Data'!$D$818&lt;=IF($H$2="Marked",1,"")))*ROW(Data!$C$1:$C$818),ROW(AN75)-ROW(AN$7)),1)),"")</f>
        <v/>
      </c>
      <c r="AO75" s="38" t="str">
        <f ca="1">IF(AP75="","",IF(INDEX(Data!$CA:$CA,MATCH(AP75,Data!$A:$A,0),1)=0,"",INDEX(Data!$CA:$CA,MATCH(AP75,Data!$A:$A,0),1)))</f>
        <v/>
      </c>
      <c r="AP75" s="38" t="str" cm="1">
        <f t="array" aca="1" ref="AP75" ca="1">IFERROR(_xlfn.SINGLE(INDEX(Data!$A$1:$A$818,_xlfn.AGGREGATE(15,6,((OFFSET(Data!$A$1,0,MATCH(AP$6,Data!$1:$1,0)-1,1000,1)=IF(AP$7="","Yes",AP$7))*(Data!$D$1:'Data'!$D$818&lt;=IF($H$2="Marked",1,"")))/((OFFSET(Data!$A$1,0,MATCH(AP$6,Data!$1:$1,0)-1,1000,1)=IF(AP$7="","Yes",AP$7))*(Data!$D$1:'Data'!$D$818&lt;=IF($H$2="Marked",1,"")))*ROW(Data!$C$1:$C$818),ROW(AP75)-ROW(AP$7)),1)),"")</f>
        <v/>
      </c>
      <c r="AQ75" s="38" t="str">
        <f ca="1">IF(AR75="","",IF(INDEX(Data!$CA:$CA,MATCH(AR75,Data!$A:$A,0),1)=0,"",INDEX(Data!$CA:$CA,MATCH(AR75,Data!$A:$A,0),1)))</f>
        <v/>
      </c>
      <c r="AR75" s="38" t="str" cm="1">
        <f t="array" aca="1" ref="AR75" ca="1">IFERROR(_xlfn.SINGLE(INDEX(Data!$A$1:$A$818,_xlfn.AGGREGATE(15,6,((OFFSET(Data!$A$1,0,MATCH(AR$6,Data!$1:$1,0)-1,1000,1)=IF(AR$7="","Yes",AR$7))*(Data!$D$1:'Data'!$D$818&lt;=IF($H$2="Marked",1,"")))/((OFFSET(Data!$A$1,0,MATCH(AR$6,Data!$1:$1,0)-1,1000,1)=IF(AR$7="","Yes",AR$7))*(Data!$D$1:'Data'!$D$818&lt;=IF($H$2="Marked",1,"")))*ROW(Data!$C$1:$C$818),ROW(AR75)-ROW(AR$7)),1)),"")</f>
        <v/>
      </c>
      <c r="AS75" s="38" t="str">
        <f ca="1">IF(AT75="","",IF(INDEX(Data!$CA:$CA,MATCH(AT75,Data!$A:$A,0),1)=0,"",INDEX(Data!$CA:$CA,MATCH(AT75,Data!$A:$A,0),1)))</f>
        <v/>
      </c>
      <c r="AT75" s="38" t="str" cm="1">
        <f t="array" aca="1" ref="AT75" ca="1">IFERROR(_xlfn.SINGLE(INDEX(Data!$A$1:$A$818,_xlfn.AGGREGATE(15,6,((OFFSET(Data!$A$1,0,MATCH(AT$6,Data!$1:$1,0)-1,1000,1)=IF(AT$7="","Yes",AT$7))*(Data!$D$1:'Data'!$D$818&lt;=IF($H$2="Marked",1,"")))/((OFFSET(Data!$A$1,0,MATCH(AT$6,Data!$1:$1,0)-1,1000,1)=IF(AT$7="","Yes",AT$7))*(Data!$D$1:'Data'!$D$818&lt;=IF($H$2="Marked",1,"")))*ROW(Data!$C$1:$C$818),ROW(AT75)-ROW(AT$7)),1)),"")</f>
        <v/>
      </c>
    </row>
    <row r="76" spans="1:46" ht="24" x14ac:dyDescent="0.35">
      <c r="A76" s="38" t="str">
        <f ca="1">IF(B76="","",IF(INDEX(Data!$CA:$CA,MATCH(B76,Data!$A:$A,0),1)=0,"",INDEX(Data!$CA:$CA,MATCH(B76,Data!$A:$A,0),1)))</f>
        <v/>
      </c>
      <c r="B76" s="38" t="str" cm="1">
        <f t="array" aca="1" ref="B76" ca="1">IFERROR(_xlfn.SINGLE(INDEX(Data!$A$1:$A$818,_xlfn.AGGREGATE(15,6,((OFFSET(Data!$A$1,0,MATCH(B$6,Data!$1:$1,0)-1,1000,1)=IF(B$7="","Yes",B$7))*(Data!$D$1:'Data'!$D$818&lt;=IF($H$2="Marked",1,"")))/((OFFSET(Data!$A$1,0,MATCH(B$6,Data!$1:$1,0)-1,1000,1)=IF(B$7="","Yes",B$7))*(Data!$D$1:'Data'!$D$818&lt;=IF($H$2="Marked",1,"")))*ROW(Data!$C$1:$C$818),ROW(B76)-ROW(B$7)),1)),"")</f>
        <v>Smithsonian</v>
      </c>
      <c r="C76" s="38" t="str">
        <f ca="1">IF(D76="","",IF(INDEX(Data!$CA:$CA,MATCH(D76,Data!$A:$A,0),1)=0,"",INDEX(Data!$CA:$CA,MATCH(D76,Data!$A:$A,0),1)))</f>
        <v/>
      </c>
      <c r="D76" s="38" t="str" cm="1">
        <f t="array" aca="1" ref="D76" ca="1">IFERROR(_xlfn.SINGLE(INDEX(Data!$A$1:$A$818,_xlfn.AGGREGATE(15,6,((OFFSET(Data!$A$1,0,MATCH(D$6,Data!$1:$1,0)-1,1000,1)=IF(D$7="","Yes",D$7))*(Data!$D$1:'Data'!$D$818&lt;=IF($H$2="Marked",1,"")))/((OFFSET(Data!$A$1,0,MATCH(D$6,Data!$1:$1,0)-1,1000,1)=IF(D$7="","Yes",D$7))*(Data!$D$1:'Data'!$D$818&lt;=IF($H$2="Marked",1,"")))*ROW(Data!$C$1:$C$818),ROW(D76)-ROW(D$7)),1)),"")</f>
        <v/>
      </c>
      <c r="E76" s="38" t="str">
        <f ca="1">IF(F76="","",IF(INDEX(Data!$CA:$CA,MATCH(F76,Data!$A:$A,0),1)=0,"",INDEX(Data!$CA:$CA,MATCH(F76,Data!$A:$A,0),1)))</f>
        <v/>
      </c>
      <c r="F76" s="38" t="str" cm="1">
        <f t="array" aca="1" ref="F76" ca="1">IFERROR(_xlfn.SINGLE(INDEX(Data!$A$1:$A$818,_xlfn.AGGREGATE(15,6,((OFFSET(Data!$A$1,0,MATCH(F$6,Data!$1:$1,0)-1,1000,1)=IF(F$7="","Yes",F$7))*(Data!$D$1:'Data'!$D$818&lt;=IF($H$2="Marked",1,"")))/((OFFSET(Data!$A$1,0,MATCH(F$6,Data!$1:$1,0)-1,1000,1)=IF(F$7="","Yes",F$7))*(Data!$D$1:'Data'!$D$818&lt;=IF($H$2="Marked",1,"")))*ROW(Data!$C$1:$C$818),ROW(F76)-ROW(F$7)),1)),"")</f>
        <v/>
      </c>
      <c r="G76" s="38" t="str">
        <f ca="1">IF(H76="","",IF(INDEX(Data!$CA:$CA,MATCH(H76,Data!$A:$A,0),1)=0,"",INDEX(Data!$CA:$CA,MATCH(H76,Data!$A:$A,0),1)))</f>
        <v/>
      </c>
      <c r="H76" s="38" t="str" cm="1">
        <f t="array" aca="1" ref="H76" ca="1">IFERROR(_xlfn.SINGLE(INDEX(Data!$A$1:$A$818,_xlfn.AGGREGATE(15,6,((OFFSET(Data!$A$1,0,MATCH(H$6,Data!$1:$1,0)-1,1000,1)=IF(H$7="","Yes",H$7))*(Data!$D$1:'Data'!$D$818&lt;=IF($H$2="Marked",1,"")))/((OFFSET(Data!$A$1,0,MATCH(H$6,Data!$1:$1,0)-1,1000,1)=IF(H$7="","Yes",H$7))*(Data!$D$1:'Data'!$D$818&lt;=IF($H$2="Marked",1,"")))*ROW(Data!$C$1:$C$818),ROW(H76)-ROW(H$7)),1)),"")</f>
        <v/>
      </c>
      <c r="I76" s="38" t="str">
        <f ca="1">IF(J76="","",IF(INDEX(Data!$CA:$CA,MATCH(J76,Data!$A:$A,0),1)=0,"",INDEX(Data!$CA:$CA,MATCH(J76,Data!$A:$A,0),1)))</f>
        <v/>
      </c>
      <c r="J76" s="38" t="str" cm="1">
        <f t="array" aca="1" ref="J76" ca="1">IFERROR(_xlfn.SINGLE(INDEX(Data!$A$1:$A$818,_xlfn.AGGREGATE(15,6,((OFFSET(Data!$A$1,0,MATCH(J$6,Data!$1:$1,0)-1,1000,1)=IF(J$7="","Yes",J$7))*(Data!$D$1:'Data'!$D$818&lt;=IF($H$2="Marked",1,"")))/((OFFSET(Data!$A$1,0,MATCH(J$6,Data!$1:$1,0)-1,1000,1)=IF(J$7="","Yes",J$7))*(Data!$D$1:'Data'!$D$818&lt;=IF($H$2="Marked",1,"")))*ROW(Data!$C$1:$C$818),ROW(J76)-ROW(J$7)),1)),"")</f>
        <v>RFD-TV</v>
      </c>
      <c r="K76" s="38" t="str">
        <f ca="1">IF(L76="","",IF(INDEX(Data!$CA:$CA,MATCH(L76,Data!$A:$A,0),1)=0,"",INDEX(Data!$CA:$CA,MATCH(L76,Data!$A:$A,0),1)))</f>
        <v/>
      </c>
      <c r="L76" s="38" t="str" cm="1">
        <f t="array" aca="1" ref="L76" ca="1">IFERROR(_xlfn.SINGLE(INDEX(Data!$A$1:$A$818,_xlfn.AGGREGATE(15,6,((OFFSET(Data!$A$1,0,MATCH(L$6,Data!$1:$1,0)-1,1000,1)=IF(L$7="","Yes",L$7))*(Data!$D$1:'Data'!$D$818&lt;=IF($H$2="Marked",1,"")))/((OFFSET(Data!$A$1,0,MATCH(L$6,Data!$1:$1,0)-1,1000,1)=IF(L$7="","Yes",L$7))*(Data!$D$1:'Data'!$D$818&lt;=IF($H$2="Marked",1,"")))*ROW(Data!$C$1:$C$818),ROW(L76)-ROW(L$7)),1)),"")</f>
        <v>Fox Business</v>
      </c>
      <c r="M76" s="38" t="str">
        <f ca="1">IF(N76="","",IF(INDEX(Data!$CA:$CA,MATCH(N76,Data!$A:$A,0),1)=0,"",INDEX(Data!$CA:$CA,MATCH(N76,Data!$A:$A,0),1)))</f>
        <v/>
      </c>
      <c r="N76" s="38" t="str" cm="1">
        <f t="array" aca="1" ref="N76" ca="1">IFERROR(_xlfn.SINGLE(INDEX(Data!$A$1:$A$818,_xlfn.AGGREGATE(15,6,((OFFSET(Data!$A$1,0,MATCH(N$6,Data!$1:$1,0)-1,1000,1)=IF(N$7="","Yes",N$7))*(Data!$D$1:'Data'!$D$818&lt;=IF($H$2="Marked",1,"")))/((OFFSET(Data!$A$1,0,MATCH(N$6,Data!$1:$1,0)-1,1000,1)=IF(N$7="","Yes",N$7))*(Data!$D$1:'Data'!$D$818&lt;=IF($H$2="Marked",1,"")))*ROW(Data!$C$1:$C$818),ROW(N76)-ROW(N$7)),1)),"")</f>
        <v>E!</v>
      </c>
      <c r="O76" s="38" t="str">
        <f ca="1">IF(P76="","",IF(INDEX(Data!$CA:$CA,MATCH(P76,Data!$A:$A,0),1)=0,"",INDEX(Data!$CA:$CA,MATCH(P76,Data!$A:$A,0),1)))</f>
        <v/>
      </c>
      <c r="P76" s="38" t="str" cm="1">
        <f t="array" aca="1" ref="P76" ca="1">IFERROR(_xlfn.SINGLE(INDEX(Data!$A$1:$A$818,_xlfn.AGGREGATE(15,6,((OFFSET(Data!$A$1,0,MATCH(P$6,Data!$1:$1,0)-1,1000,1)=IF(P$7="","Yes",P$7))*(Data!$D$1:'Data'!$D$818&lt;=IF($H$2="Marked",1,"")))/((OFFSET(Data!$A$1,0,MATCH(P$6,Data!$1:$1,0)-1,1000,1)=IF(P$7="","Yes",P$7))*(Data!$D$1:'Data'!$D$818&lt;=IF($H$2="Marked",1,"")))*ROW(Data!$C$1:$C$818),ROW(P76)-ROW(P$7)),1)),"")</f>
        <v>Discovery Family</v>
      </c>
      <c r="Q76" s="38" t="str">
        <f ca="1">IF(R76="","",IF(INDEX(Data!$CA:$CA,MATCH(R76,Data!$A:$A,0),1)=0,"",INDEX(Data!$CA:$CA,MATCH(R76,Data!$A:$A,0),1)))</f>
        <v/>
      </c>
      <c r="R76" s="38" t="str" cm="1">
        <f t="array" aca="1" ref="R76" ca="1">IFERROR(_xlfn.SINGLE(INDEX(Data!$A$1:$A$818,_xlfn.AGGREGATE(15,6,((OFFSET(Data!$A$1,0,MATCH(R$6,Data!$1:$1,0)-1,1000,1)=IF(R$7="","Yes",R$7))*(Data!$D$1:'Data'!$D$818&lt;=IF($H$2="Marked",1,"")))/((OFFSET(Data!$A$1,0,MATCH(R$6,Data!$1:$1,0)-1,1000,1)=IF(R$7="","Yes",R$7))*(Data!$D$1:'Data'!$D$818&lt;=IF($H$2="Marked",1,"")))*ROW(Data!$C$1:$C$818),ROW(R76)-ROW(R$7)),1)),"")</f>
        <v>MSNBC</v>
      </c>
      <c r="S76" s="38" t="str">
        <f ca="1">IF(T76="","",IF(INDEX(Data!$CA:$CA,MATCH(T76,Data!$A:$A,0),1)=0,"",INDEX(Data!$CA:$CA,MATCH(T76,Data!$A:$A,0),1)))</f>
        <v/>
      </c>
      <c r="T76" s="38" t="str" cm="1">
        <f t="array" aca="1" ref="T76" ca="1">IFERROR(_xlfn.SINGLE(INDEX(Data!$A$1:$A$818,_xlfn.AGGREGATE(15,6,((OFFSET(Data!$A$1,0,MATCH(T$6,Data!$1:$1,0)-1,1000,1)=IF(T$7="","Yes",T$7))*(Data!$D$1:'Data'!$D$818&lt;=IF($H$2="Marked",1,"")))/((OFFSET(Data!$A$1,0,MATCH(T$6,Data!$1:$1,0)-1,1000,1)=IF(T$7="","Yes",T$7))*(Data!$D$1:'Data'!$D$818&lt;=IF($H$2="Marked",1,"")))*ROW(Data!$C$1:$C$818),ROW(T76)-ROW(T$7)),1)),"")</f>
        <v>Nickelodeon</v>
      </c>
      <c r="U76" s="38" t="str">
        <f ca="1">IF(V76="","",IF(INDEX(Data!$CA:$CA,MATCH(V76,Data!$A:$A,0),1)=0,"",INDEX(Data!$CA:$CA,MATCH(V76,Data!$A:$A,0),1)))</f>
        <v/>
      </c>
      <c r="V76" s="38" t="str" cm="1">
        <f t="array" aca="1" ref="V76" ca="1">IFERROR(_xlfn.SINGLE(INDEX(Data!$A$1:$A$818,_xlfn.AGGREGATE(15,6,((OFFSET(Data!$A$1,0,MATCH(V$6,Data!$1:$1,0)-1,1000,1)=IF(V$7="","Yes",V$7))*(Data!$D$1:'Data'!$D$818&lt;=IF($H$2="Marked",1,"")))/((OFFSET(Data!$A$1,0,MATCH(V$6,Data!$1:$1,0)-1,1000,1)=IF(V$7="","Yes",V$7))*(Data!$D$1:'Data'!$D$818&lt;=IF($H$2="Marked",1,"")))*ROW(Data!$C$1:$C$818),ROW(V76)-ROW(V$7)),1)),"")</f>
        <v>Hallmark Drama</v>
      </c>
      <c r="W76" s="38" t="str">
        <f ca="1">IF(X76="","",IF(INDEX(Data!$CA:$CA,MATCH(X76,Data!$A:$A,0),1)=0,"",INDEX(Data!$CA:$CA,MATCH(X76,Data!$A:$A,0),1)))</f>
        <v/>
      </c>
      <c r="X76" s="38" t="str" cm="1">
        <f t="array" aca="1" ref="X76" ca="1">IFERROR(_xlfn.SINGLE(INDEX(Data!$A$1:$A$818,_xlfn.AGGREGATE(15,6,((OFFSET(Data!$A$1,0,MATCH(X$6,Data!$1:$1,0)-1,1000,1)=IF(X$7="","Yes",X$7))*(Data!$D$1:'Data'!$D$818&lt;=IF($H$2="Marked",1,"")))/((OFFSET(Data!$A$1,0,MATCH(X$6,Data!$1:$1,0)-1,1000,1)=IF(X$7="","Yes",X$7))*(Data!$D$1:'Data'!$D$818&lt;=IF($H$2="Marked",1,"")))*ROW(Data!$C$1:$C$818),ROW(X76)-ROW(X$7)),1)),"")</f>
        <v/>
      </c>
      <c r="Y76" s="38" t="str">
        <f ca="1">IF(Z76="","",IF(INDEX(Data!$CA:$CA,MATCH(Z76,Data!$A:$A,0),1)=0,"",INDEX(Data!$CA:$CA,MATCH(Z76,Data!$A:$A,0),1)))</f>
        <v/>
      </c>
      <c r="Z76" s="38" t="str" cm="1">
        <f t="array" aca="1" ref="Z76" ca="1">IFERROR(_xlfn.SINGLE(INDEX(Data!$A$1:$A$818,_xlfn.AGGREGATE(15,6,((OFFSET(Data!$A$1,0,MATCH(Z$6,Data!$1:$1,0)-1,1000,1)=IF(Z$7="","Yes",Z$7))*(Data!$D$1:'Data'!$D$818&lt;=IF($H$2="Marked",1,"")))/((OFFSET(Data!$A$1,0,MATCH(Z$6,Data!$1:$1,0)-1,1000,1)=IF(Z$7="","Yes",Z$7))*(Data!$D$1:'Data'!$D$818&lt;=IF($H$2="Marked",1,"")))*ROW(Data!$C$1:$C$818),ROW(Z76)-ROW(Z$7)),1)),"")</f>
        <v/>
      </c>
      <c r="AA76" s="38" t="str">
        <f ca="1">IF(AB76="","",IF(INDEX(Data!$CA:$CA,MATCH(AB76,Data!$A:$A,0),1)=0,"",INDEX(Data!$CA:$CA,MATCH(AB76,Data!$A:$A,0),1)))</f>
        <v/>
      </c>
      <c r="AB76" s="38" t="str" cm="1">
        <f t="array" aca="1" ref="AB76" ca="1">IFERROR(_xlfn.SINGLE(INDEX(Data!$A$1:$A$818,_xlfn.AGGREGATE(15,6,((OFFSET(Data!$A$1,0,MATCH(AB$6,Data!$1:$1,0)-1,1000,1)=IF(AB$7="","Yes",AB$7))*(Data!$D$1:'Data'!$D$818&lt;=IF($H$2="Marked",1,"")))/((OFFSET(Data!$A$1,0,MATCH(AB$6,Data!$1:$1,0)-1,1000,1)=IF(AB$7="","Yes",AB$7))*(Data!$D$1:'Data'!$D$818&lt;=IF($H$2="Marked",1,"")))*ROW(Data!$C$1:$C$818),ROW(AB76)-ROW(AB$7)),1)),"")</f>
        <v>Fox News</v>
      </c>
      <c r="AC76" s="38" t="str">
        <f ca="1">IF(AD76="","",IF(INDEX(Data!$CA:$CA,MATCH(AD76,Data!$A:$A,0),1)=0,"",INDEX(Data!$CA:$CA,MATCH(AD76,Data!$A:$A,0),1)))</f>
        <v/>
      </c>
      <c r="AD76" s="38" t="str" cm="1">
        <f t="array" aca="1" ref="AD76" ca="1">IFERROR(_xlfn.SINGLE(INDEX(Data!$A$1:$A$818,_xlfn.AGGREGATE(15,6,((OFFSET(Data!$A$1,0,MATCH(AD$6,Data!$1:$1,0)-1,1000,1)=IF(AD$7="","Yes",AD$7))*(Data!$D$1:'Data'!$D$818&lt;=IF($H$2="Marked",1,"")))/((OFFSET(Data!$A$1,0,MATCH(AD$6,Data!$1:$1,0)-1,1000,1)=IF(AD$7="","Yes",AD$7))*(Data!$D$1:'Data'!$D$818&lt;=IF($H$2="Marked",1,"")))*ROW(Data!$C$1:$C$818),ROW(AD76)-ROW(AD$7)),1)),"")</f>
        <v>Great American Country</v>
      </c>
      <c r="AE76" s="38" t="str">
        <f ca="1">IF(AF76="","",IF(INDEX(Data!$CA:$CA,MATCH(AF76,Data!$A:$A,0),1)=0,"",INDEX(Data!$CA:$CA,MATCH(AF76,Data!$A:$A,0),1)))</f>
        <v/>
      </c>
      <c r="AF76" s="38" t="str" cm="1">
        <f t="array" aca="1" ref="AF76" ca="1">IFERROR(_xlfn.SINGLE(INDEX(Data!$A$1:$A$818,_xlfn.AGGREGATE(15,6,((OFFSET(Data!$A$1,0,MATCH(AF$6,Data!$1:$1,0)-1,1000,1)=IF(AF$7="","Yes",AF$7))*(Data!$D$1:'Data'!$D$818&lt;=IF($H$2="Marked",1,"")))/((OFFSET(Data!$A$1,0,MATCH(AF$6,Data!$1:$1,0)-1,1000,1)=IF(AF$7="","Yes",AF$7))*(Data!$D$1:'Data'!$D$818&lt;=IF($H$2="Marked",1,"")))*ROW(Data!$C$1:$C$818),ROW(AF76)-ROW(AF$7)),1)),"")</f>
        <v>Mav TV</v>
      </c>
      <c r="AG76" s="38" t="str">
        <f ca="1">IF(AH76="","",IF(INDEX(Data!$CA:$CA,MATCH(AH76,Data!$A:$A,0),1)=0,"",INDEX(Data!$CA:$CA,MATCH(AH76,Data!$A:$A,0),1)))</f>
        <v/>
      </c>
      <c r="AH76" s="38" t="str" cm="1">
        <f t="array" aca="1" ref="AH76" ca="1">IFERROR(_xlfn.SINGLE(INDEX(Data!$A$1:$A$818,_xlfn.AGGREGATE(15,6,((OFFSET(Data!$A$1,0,MATCH(AH$6,Data!$1:$1,0)-1,1000,1)=IF(AH$7="","Yes",AH$7))*(Data!$D$1:'Data'!$D$818&lt;=IF($H$2="Marked",1,"")))/((OFFSET(Data!$A$1,0,MATCH(AH$6,Data!$1:$1,0)-1,1000,1)=IF(AH$7="","Yes",AH$7))*(Data!$D$1:'Data'!$D$818&lt;=IF($H$2="Marked",1,"")))*ROW(Data!$C$1:$C$818),ROW(AH76)-ROW(AH$7)),1)),"")</f>
        <v/>
      </c>
      <c r="AI76" s="38" t="str">
        <f ca="1">IF(AJ76="","",IF(INDEX(Data!$CA:$CA,MATCH(AJ76,Data!$A:$A,0),1)=0,"",INDEX(Data!$CA:$CA,MATCH(AJ76,Data!$A:$A,0),1)))</f>
        <v/>
      </c>
      <c r="AJ76" s="38" t="str" cm="1">
        <f t="array" aca="1" ref="AJ76" ca="1">IFERROR(_xlfn.SINGLE(INDEX(Data!$A$1:$A$818,_xlfn.AGGREGATE(15,6,((OFFSET(Data!$A$1,0,MATCH(AJ$6,Data!$1:$1,0)-1,1000,1)=IF(AJ$7="","Yes",AJ$7))*(Data!$D$1:'Data'!$D$818&lt;=IF($H$2="Marked",1,"")))/((OFFSET(Data!$A$1,0,MATCH(AJ$6,Data!$1:$1,0)-1,1000,1)=IF(AJ$7="","Yes",AJ$7))*(Data!$D$1:'Data'!$D$818&lt;=IF($H$2="Marked",1,"")))*ROW(Data!$C$1:$C$818),ROW(AJ76)-ROW(AJ$7)),1)),"")</f>
        <v>Nickelodeon</v>
      </c>
      <c r="AK76" s="38" t="str">
        <f ca="1">IF(AL76="","",IF(INDEX(Data!$CA:$CA,MATCH(AL76,Data!$A:$A,0),1)=0,"",INDEX(Data!$CA:$CA,MATCH(AL76,Data!$A:$A,0),1)))</f>
        <v/>
      </c>
      <c r="AL76" s="38" t="str" cm="1">
        <f t="array" aca="1" ref="AL76" ca="1">IFERROR(_xlfn.SINGLE(INDEX(Data!$A$1:$A$818,_xlfn.AGGREGATE(15,6,((OFFSET(Data!$A$1,0,MATCH(AL$6,Data!$1:$1,0)-1,1000,1)=IF(AL$7="","Yes",AL$7))*(Data!$D$1:'Data'!$D$818&lt;=IF($H$2="Marked",1,"")))/((OFFSET(Data!$A$1,0,MATCH(AL$6,Data!$1:$1,0)-1,1000,1)=IF(AL$7="","Yes",AL$7))*(Data!$D$1:'Data'!$D$818&lt;=IF($H$2="Marked",1,"")))*ROW(Data!$C$1:$C$818),ROW(AL76)-ROW(AL$7)),1)),"")</f>
        <v/>
      </c>
      <c r="AM76" s="38" t="str">
        <f ca="1">IF(AN76="","",IF(INDEX(Data!$CA:$CA,MATCH(AN76,Data!$A:$A,0),1)=0,"",INDEX(Data!$CA:$CA,MATCH(AN76,Data!$A:$A,0),1)))</f>
        <v/>
      </c>
      <c r="AN76" s="38" t="str" cm="1">
        <f t="array" aca="1" ref="AN76" ca="1">IFERROR(_xlfn.SINGLE(INDEX(Data!$A$1:$A$818,_xlfn.AGGREGATE(15,6,((OFFSET(Data!$A$1,0,MATCH(AN$6,Data!$1:$1,0)-1,1000,1)=IF(AN$7="","Yes",AN$7))*(Data!$D$1:'Data'!$D$818&lt;=IF($H$2="Marked",1,"")))/((OFFSET(Data!$A$1,0,MATCH(AN$6,Data!$1:$1,0)-1,1000,1)=IF(AN$7="","Yes",AN$7))*(Data!$D$1:'Data'!$D$818&lt;=IF($H$2="Marked",1,"")))*ROW(Data!$C$1:$C$818),ROW(AN76)-ROW(AN$7)),1)),"")</f>
        <v/>
      </c>
      <c r="AO76" s="38" t="str">
        <f ca="1">IF(AP76="","",IF(INDEX(Data!$CA:$CA,MATCH(AP76,Data!$A:$A,0),1)=0,"",INDEX(Data!$CA:$CA,MATCH(AP76,Data!$A:$A,0),1)))</f>
        <v/>
      </c>
      <c r="AP76" s="38" t="str" cm="1">
        <f t="array" aca="1" ref="AP76" ca="1">IFERROR(_xlfn.SINGLE(INDEX(Data!$A$1:$A$818,_xlfn.AGGREGATE(15,6,((OFFSET(Data!$A$1,0,MATCH(AP$6,Data!$1:$1,0)-1,1000,1)=IF(AP$7="","Yes",AP$7))*(Data!$D$1:'Data'!$D$818&lt;=IF($H$2="Marked",1,"")))/((OFFSET(Data!$A$1,0,MATCH(AP$6,Data!$1:$1,0)-1,1000,1)=IF(AP$7="","Yes",AP$7))*(Data!$D$1:'Data'!$D$818&lt;=IF($H$2="Marked",1,"")))*ROW(Data!$C$1:$C$818),ROW(AP76)-ROW(AP$7)),1)),"")</f>
        <v/>
      </c>
      <c r="AQ76" s="38" t="str">
        <f ca="1">IF(AR76="","",IF(INDEX(Data!$CA:$CA,MATCH(AR76,Data!$A:$A,0),1)=0,"",INDEX(Data!$CA:$CA,MATCH(AR76,Data!$A:$A,0),1)))</f>
        <v/>
      </c>
      <c r="AR76" s="38" t="str" cm="1">
        <f t="array" aca="1" ref="AR76" ca="1">IFERROR(_xlfn.SINGLE(INDEX(Data!$A$1:$A$818,_xlfn.AGGREGATE(15,6,((OFFSET(Data!$A$1,0,MATCH(AR$6,Data!$1:$1,0)-1,1000,1)=IF(AR$7="","Yes",AR$7))*(Data!$D$1:'Data'!$D$818&lt;=IF($H$2="Marked",1,"")))/((OFFSET(Data!$A$1,0,MATCH(AR$6,Data!$1:$1,0)-1,1000,1)=IF(AR$7="","Yes",AR$7))*(Data!$D$1:'Data'!$D$818&lt;=IF($H$2="Marked",1,"")))*ROW(Data!$C$1:$C$818),ROW(AR76)-ROW(AR$7)),1)),"")</f>
        <v/>
      </c>
      <c r="AS76" s="38" t="str">
        <f ca="1">IF(AT76="","",IF(INDEX(Data!$CA:$CA,MATCH(AT76,Data!$A:$A,0),1)=0,"",INDEX(Data!$CA:$CA,MATCH(AT76,Data!$A:$A,0),1)))</f>
        <v/>
      </c>
      <c r="AT76" s="38" t="str" cm="1">
        <f t="array" aca="1" ref="AT76" ca="1">IFERROR(_xlfn.SINGLE(INDEX(Data!$A$1:$A$818,_xlfn.AGGREGATE(15,6,((OFFSET(Data!$A$1,0,MATCH(AT$6,Data!$1:$1,0)-1,1000,1)=IF(AT$7="","Yes",AT$7))*(Data!$D$1:'Data'!$D$818&lt;=IF($H$2="Marked",1,"")))/((OFFSET(Data!$A$1,0,MATCH(AT$6,Data!$1:$1,0)-1,1000,1)=IF(AT$7="","Yes",AT$7))*(Data!$D$1:'Data'!$D$818&lt;=IF($H$2="Marked",1,"")))*ROW(Data!$C$1:$C$818),ROW(AT76)-ROW(AT$7)),1)),"")</f>
        <v/>
      </c>
    </row>
    <row r="77" spans="1:46" ht="24" x14ac:dyDescent="0.35">
      <c r="A77" s="38" t="str">
        <f ca="1">IF(B77="","",IF(INDEX(Data!$CA:$CA,MATCH(B77,Data!$A:$A,0),1)=0,"",INDEX(Data!$CA:$CA,MATCH(B77,Data!$A:$A,0),1)))</f>
        <v/>
      </c>
      <c r="B77" s="38" t="str" cm="1">
        <f t="array" aca="1" ref="B77" ca="1">IFERROR(_xlfn.SINGLE(INDEX(Data!$A$1:$A$818,_xlfn.AGGREGATE(15,6,((OFFSET(Data!$A$1,0,MATCH(B$6,Data!$1:$1,0)-1,1000,1)=IF(B$7="","Yes",B$7))*(Data!$D$1:'Data'!$D$818&lt;=IF($H$2="Marked",1,"")))/((OFFSET(Data!$A$1,0,MATCH(B$6,Data!$1:$1,0)-1,1000,1)=IF(B$7="","Yes",B$7))*(Data!$D$1:'Data'!$D$818&lt;=IF($H$2="Marked",1,"")))*ROW(Data!$C$1:$C$818),ROW(B77)-ROW(B$7)),1)),"")</f>
        <v>Start TV</v>
      </c>
      <c r="C77" s="38" t="str">
        <f ca="1">IF(D77="","",IF(INDEX(Data!$CA:$CA,MATCH(D77,Data!$A:$A,0),1)=0,"",INDEX(Data!$CA:$CA,MATCH(D77,Data!$A:$A,0),1)))</f>
        <v/>
      </c>
      <c r="D77" s="38" t="str" cm="1">
        <f t="array" aca="1" ref="D77" ca="1">IFERROR(_xlfn.SINGLE(INDEX(Data!$A$1:$A$818,_xlfn.AGGREGATE(15,6,((OFFSET(Data!$A$1,0,MATCH(D$6,Data!$1:$1,0)-1,1000,1)=IF(D$7="","Yes",D$7))*(Data!$D$1:'Data'!$D$818&lt;=IF($H$2="Marked",1,"")))/((OFFSET(Data!$A$1,0,MATCH(D$6,Data!$1:$1,0)-1,1000,1)=IF(D$7="","Yes",D$7))*(Data!$D$1:'Data'!$D$818&lt;=IF($H$2="Marked",1,"")))*ROW(Data!$C$1:$C$818),ROW(D77)-ROW(D$7)),1)),"")</f>
        <v/>
      </c>
      <c r="E77" s="38" t="str">
        <f ca="1">IF(F77="","",IF(INDEX(Data!$CA:$CA,MATCH(F77,Data!$A:$A,0),1)=0,"",INDEX(Data!$CA:$CA,MATCH(F77,Data!$A:$A,0),1)))</f>
        <v/>
      </c>
      <c r="F77" s="38" t="str" cm="1">
        <f t="array" aca="1" ref="F77" ca="1">IFERROR(_xlfn.SINGLE(INDEX(Data!$A$1:$A$818,_xlfn.AGGREGATE(15,6,((OFFSET(Data!$A$1,0,MATCH(F$6,Data!$1:$1,0)-1,1000,1)=IF(F$7="","Yes",F$7))*(Data!$D$1:'Data'!$D$818&lt;=IF($H$2="Marked",1,"")))/((OFFSET(Data!$A$1,0,MATCH(F$6,Data!$1:$1,0)-1,1000,1)=IF(F$7="","Yes",F$7))*(Data!$D$1:'Data'!$D$818&lt;=IF($H$2="Marked",1,"")))*ROW(Data!$C$1:$C$818),ROW(F77)-ROW(F$7)),1)),"")</f>
        <v/>
      </c>
      <c r="G77" s="38" t="str">
        <f ca="1">IF(H77="","",IF(INDEX(Data!$CA:$CA,MATCH(H77,Data!$A:$A,0),1)=0,"",INDEX(Data!$CA:$CA,MATCH(H77,Data!$A:$A,0),1)))</f>
        <v/>
      </c>
      <c r="H77" s="38" t="str" cm="1">
        <f t="array" aca="1" ref="H77" ca="1">IFERROR(_xlfn.SINGLE(INDEX(Data!$A$1:$A$818,_xlfn.AGGREGATE(15,6,((OFFSET(Data!$A$1,0,MATCH(H$6,Data!$1:$1,0)-1,1000,1)=IF(H$7="","Yes",H$7))*(Data!$D$1:'Data'!$D$818&lt;=IF($H$2="Marked",1,"")))/((OFFSET(Data!$A$1,0,MATCH(H$6,Data!$1:$1,0)-1,1000,1)=IF(H$7="","Yes",H$7))*(Data!$D$1:'Data'!$D$818&lt;=IF($H$2="Marked",1,"")))*ROW(Data!$C$1:$C$818),ROW(H77)-ROW(H$7)),1)),"")</f>
        <v/>
      </c>
      <c r="I77" s="38" t="str">
        <f ca="1">IF(J77="","",IF(INDEX(Data!$CA:$CA,MATCH(J77,Data!$A:$A,0),1)=0,"",INDEX(Data!$CA:$CA,MATCH(J77,Data!$A:$A,0),1)))</f>
        <v/>
      </c>
      <c r="J77" s="38" t="str" cm="1">
        <f t="array" aca="1" ref="J77" ca="1">IFERROR(_xlfn.SINGLE(INDEX(Data!$A$1:$A$818,_xlfn.AGGREGATE(15,6,((OFFSET(Data!$A$1,0,MATCH(J$6,Data!$1:$1,0)-1,1000,1)=IF(J$7="","Yes",J$7))*(Data!$D$1:'Data'!$D$818&lt;=IF($H$2="Marked",1,"")))/((OFFSET(Data!$A$1,0,MATCH(J$6,Data!$1:$1,0)-1,1000,1)=IF(J$7="","Yes",J$7))*(Data!$D$1:'Data'!$D$818&lt;=IF($H$2="Marked",1,"")))*ROW(Data!$C$1:$C$818),ROW(J77)-ROW(J$7)),1)),"")</f>
        <v>Scientology Network</v>
      </c>
      <c r="K77" s="38" t="str">
        <f ca="1">IF(L77="","",IF(INDEX(Data!$CA:$CA,MATCH(L77,Data!$A:$A,0),1)=0,"",INDEX(Data!$CA:$CA,MATCH(L77,Data!$A:$A,0),1)))</f>
        <v/>
      </c>
      <c r="L77" s="38" t="str" cm="1">
        <f t="array" aca="1" ref="L77" ca="1">IFERROR(_xlfn.SINGLE(INDEX(Data!$A$1:$A$818,_xlfn.AGGREGATE(15,6,((OFFSET(Data!$A$1,0,MATCH(L$6,Data!$1:$1,0)-1,1000,1)=IF(L$7="","Yes",L$7))*(Data!$D$1:'Data'!$D$818&lt;=IF($H$2="Marked",1,"")))/((OFFSET(Data!$A$1,0,MATCH(L$6,Data!$1:$1,0)-1,1000,1)=IF(L$7="","Yes",L$7))*(Data!$D$1:'Data'!$D$818&lt;=IF($H$2="Marked",1,"")))*ROW(Data!$C$1:$C$818),ROW(L77)-ROW(L$7)),1)),"")</f>
        <v>Fox News</v>
      </c>
      <c r="M77" s="38">
        <f ca="1">IF(N77="","",IF(INDEX(Data!$CA:$CA,MATCH(N77,Data!$A:$A,0),1)=0,"",INDEX(Data!$CA:$CA,MATCH(N77,Data!$A:$A,0),1)))</f>
        <v>2</v>
      </c>
      <c r="N77" s="38" t="str" cm="1">
        <f t="array" aca="1" ref="N77" ca="1">IFERROR(_xlfn.SINGLE(INDEX(Data!$A$1:$A$818,_xlfn.AGGREGATE(15,6,((OFFSET(Data!$A$1,0,MATCH(N$6,Data!$1:$1,0)-1,1000,1)=IF(N$7="","Yes",N$7))*(Data!$D$1:'Data'!$D$818&lt;=IF($H$2="Marked",1,"")))/((OFFSET(Data!$A$1,0,MATCH(N$6,Data!$1:$1,0)-1,1000,1)=IF(N$7="","Yes",N$7))*(Data!$D$1:'Data'!$D$818&lt;=IF($H$2="Marked",1,"")))*ROW(Data!$C$1:$C$818),ROW(N77)-ROW(N$7)),1)),"")</f>
        <v>ESPN</v>
      </c>
      <c r="O77" s="38" t="str">
        <f ca="1">IF(P77="","",IF(INDEX(Data!$CA:$CA,MATCH(P77,Data!$A:$A,0),1)=0,"",INDEX(Data!$CA:$CA,MATCH(P77,Data!$A:$A,0),1)))</f>
        <v/>
      </c>
      <c r="P77" s="38" t="str" cm="1">
        <f t="array" aca="1" ref="P77" ca="1">IFERROR(_xlfn.SINGLE(INDEX(Data!$A$1:$A$818,_xlfn.AGGREGATE(15,6,((OFFSET(Data!$A$1,0,MATCH(P$6,Data!$1:$1,0)-1,1000,1)=IF(P$7="","Yes",P$7))*(Data!$D$1:'Data'!$D$818&lt;=IF($H$2="Marked",1,"")))/((OFFSET(Data!$A$1,0,MATCH(P$6,Data!$1:$1,0)-1,1000,1)=IF(P$7="","Yes",P$7))*(Data!$D$1:'Data'!$D$818&lt;=IF($H$2="Marked",1,"")))*ROW(Data!$C$1:$C$818),ROW(P77)-ROW(P$7)),1)),"")</f>
        <v>Discovery Life</v>
      </c>
      <c r="Q77" s="38">
        <f ca="1">IF(R77="","",IF(INDEX(Data!$CA:$CA,MATCH(R77,Data!$A:$A,0),1)=0,"",INDEX(Data!$CA:$CA,MATCH(R77,Data!$A:$A,0),1)))</f>
        <v>3</v>
      </c>
      <c r="R77" s="38" t="str" cm="1">
        <f t="array" aca="1" ref="R77" ca="1">IFERROR(_xlfn.SINGLE(INDEX(Data!$A$1:$A$818,_xlfn.AGGREGATE(15,6,((OFFSET(Data!$A$1,0,MATCH(R$6,Data!$1:$1,0)-1,1000,1)=IF(R$7="","Yes",R$7))*(Data!$D$1:'Data'!$D$818&lt;=IF($H$2="Marked",1,"")))/((OFFSET(Data!$A$1,0,MATCH(R$6,Data!$1:$1,0)-1,1000,1)=IF(R$7="","Yes",R$7))*(Data!$D$1:'Data'!$D$818&lt;=IF($H$2="Marked",1,"")))*ROW(Data!$C$1:$C$818),ROW(R77)-ROW(R$7)),1)),"")</f>
        <v>MTV</v>
      </c>
      <c r="S77" s="38" t="str">
        <f ca="1">IF(T77="","",IF(INDEX(Data!$CA:$CA,MATCH(T77,Data!$A:$A,0),1)=0,"",INDEX(Data!$CA:$CA,MATCH(T77,Data!$A:$A,0),1)))</f>
        <v/>
      </c>
      <c r="T77" s="38" t="str" cm="1">
        <f t="array" aca="1" ref="T77" ca="1">IFERROR(_xlfn.SINGLE(INDEX(Data!$A$1:$A$818,_xlfn.AGGREGATE(15,6,((OFFSET(Data!$A$1,0,MATCH(T$6,Data!$1:$1,0)-1,1000,1)=IF(T$7="","Yes",T$7))*(Data!$D$1:'Data'!$D$818&lt;=IF($H$2="Marked",1,"")))/((OFFSET(Data!$A$1,0,MATCH(T$6,Data!$1:$1,0)-1,1000,1)=IF(T$7="","Yes",T$7))*(Data!$D$1:'Data'!$D$818&lt;=IF($H$2="Marked",1,"")))*ROW(Data!$C$1:$C$818),ROW(T77)-ROW(T$7)),1)),"")</f>
        <v>Own</v>
      </c>
      <c r="U77" s="38" t="str">
        <f ca="1">IF(V77="","",IF(INDEX(Data!$CA:$CA,MATCH(V77,Data!$A:$A,0),1)=0,"",INDEX(Data!$CA:$CA,MATCH(V77,Data!$A:$A,0),1)))</f>
        <v/>
      </c>
      <c r="V77" s="38" t="str" cm="1">
        <f t="array" aca="1" ref="V77" ca="1">IFERROR(_xlfn.SINGLE(INDEX(Data!$A$1:$A$818,_xlfn.AGGREGATE(15,6,((OFFSET(Data!$A$1,0,MATCH(V$6,Data!$1:$1,0)-1,1000,1)=IF(V$7="","Yes",V$7))*(Data!$D$1:'Data'!$D$818&lt;=IF($H$2="Marked",1,"")))/((OFFSET(Data!$A$1,0,MATCH(V$6,Data!$1:$1,0)-1,1000,1)=IF(V$7="","Yes",V$7))*(Data!$D$1:'Data'!$D$818&lt;=IF($H$2="Marked",1,"")))*ROW(Data!$C$1:$C$818),ROW(V77)-ROW(V$7)),1)),"")</f>
        <v>Hallmark Movies &amp; Mysteries</v>
      </c>
      <c r="W77" s="38" t="str">
        <f ca="1">IF(X77="","",IF(INDEX(Data!$CA:$CA,MATCH(X77,Data!$A:$A,0),1)=0,"",INDEX(Data!$CA:$CA,MATCH(X77,Data!$A:$A,0),1)))</f>
        <v/>
      </c>
      <c r="X77" s="38" t="str" cm="1">
        <f t="array" aca="1" ref="X77" ca="1">IFERROR(_xlfn.SINGLE(INDEX(Data!$A$1:$A$818,_xlfn.AGGREGATE(15,6,((OFFSET(Data!$A$1,0,MATCH(X$6,Data!$1:$1,0)-1,1000,1)=IF(X$7="","Yes",X$7))*(Data!$D$1:'Data'!$D$818&lt;=IF($H$2="Marked",1,"")))/((OFFSET(Data!$A$1,0,MATCH(X$6,Data!$1:$1,0)-1,1000,1)=IF(X$7="","Yes",X$7))*(Data!$D$1:'Data'!$D$818&lt;=IF($H$2="Marked",1,"")))*ROW(Data!$C$1:$C$818),ROW(X77)-ROW(X$7)),1)),"")</f>
        <v/>
      </c>
      <c r="Y77" s="38" t="str">
        <f ca="1">IF(Z77="","",IF(INDEX(Data!$CA:$CA,MATCH(Z77,Data!$A:$A,0),1)=0,"",INDEX(Data!$CA:$CA,MATCH(Z77,Data!$A:$A,0),1)))</f>
        <v/>
      </c>
      <c r="Z77" s="38" t="str" cm="1">
        <f t="array" aca="1" ref="Z77" ca="1">IFERROR(_xlfn.SINGLE(INDEX(Data!$A$1:$A$818,_xlfn.AGGREGATE(15,6,((OFFSET(Data!$A$1,0,MATCH(Z$6,Data!$1:$1,0)-1,1000,1)=IF(Z$7="","Yes",Z$7))*(Data!$D$1:'Data'!$D$818&lt;=IF($H$2="Marked",1,"")))/((OFFSET(Data!$A$1,0,MATCH(Z$6,Data!$1:$1,0)-1,1000,1)=IF(Z$7="","Yes",Z$7))*(Data!$D$1:'Data'!$D$818&lt;=IF($H$2="Marked",1,"")))*ROW(Data!$C$1:$C$818),ROW(Z77)-ROW(Z$7)),1)),"")</f>
        <v/>
      </c>
      <c r="AA77" s="38" t="str">
        <f ca="1">IF(AB77="","",IF(INDEX(Data!$CA:$CA,MATCH(AB77,Data!$A:$A,0),1)=0,"",INDEX(Data!$CA:$CA,MATCH(AB77,Data!$A:$A,0),1)))</f>
        <v/>
      </c>
      <c r="AB77" s="38" t="str" cm="1">
        <f t="array" aca="1" ref="AB77" ca="1">IFERROR(_xlfn.SINGLE(INDEX(Data!$A$1:$A$818,_xlfn.AGGREGATE(15,6,((OFFSET(Data!$A$1,0,MATCH(AB$6,Data!$1:$1,0)-1,1000,1)=IF(AB$7="","Yes",AB$7))*(Data!$D$1:'Data'!$D$818&lt;=IF($H$2="Marked",1,"")))/((OFFSET(Data!$A$1,0,MATCH(AB$6,Data!$1:$1,0)-1,1000,1)=IF(AB$7="","Yes",AB$7))*(Data!$D$1:'Data'!$D$818&lt;=IF($H$2="Marked",1,"")))*ROW(Data!$C$1:$C$818),ROW(AB77)-ROW(AB$7)),1)),"")</f>
        <v>Fox Sports 1</v>
      </c>
      <c r="AC77" s="38" t="str">
        <f ca="1">IF(AD77="","",IF(INDEX(Data!$CA:$CA,MATCH(AD77,Data!$A:$A,0),1)=0,"",INDEX(Data!$CA:$CA,MATCH(AD77,Data!$A:$A,0),1)))</f>
        <v/>
      </c>
      <c r="AD77" s="38" t="str" cm="1">
        <f t="array" aca="1" ref="AD77" ca="1">IFERROR(_xlfn.SINGLE(INDEX(Data!$A$1:$A$818,_xlfn.AGGREGATE(15,6,((OFFSET(Data!$A$1,0,MATCH(AD$6,Data!$1:$1,0)-1,1000,1)=IF(AD$7="","Yes",AD$7))*(Data!$D$1:'Data'!$D$818&lt;=IF($H$2="Marked",1,"")))/((OFFSET(Data!$A$1,0,MATCH(AD$6,Data!$1:$1,0)-1,1000,1)=IF(AD$7="","Yes",AD$7))*(Data!$D$1:'Data'!$D$818&lt;=IF($H$2="Marked",1,"")))*ROW(Data!$C$1:$C$818),ROW(AD77)-ROW(AD$7)),1)),"")</f>
        <v>Hallmark</v>
      </c>
      <c r="AE77" s="38" t="str">
        <f ca="1">IF(AF77="","",IF(INDEX(Data!$CA:$CA,MATCH(AF77,Data!$A:$A,0),1)=0,"",INDEX(Data!$CA:$CA,MATCH(AF77,Data!$A:$A,0),1)))</f>
        <v/>
      </c>
      <c r="AF77" s="38" t="str" cm="1">
        <f t="array" aca="1" ref="AF77" ca="1">IFERROR(_xlfn.SINGLE(INDEX(Data!$A$1:$A$818,_xlfn.AGGREGATE(15,6,((OFFSET(Data!$A$1,0,MATCH(AF$6,Data!$1:$1,0)-1,1000,1)=IF(AF$7="","Yes",AF$7))*(Data!$D$1:'Data'!$D$818&lt;=IF($H$2="Marked",1,"")))/((OFFSET(Data!$A$1,0,MATCH(AF$6,Data!$1:$1,0)-1,1000,1)=IF(AF$7="","Yes",AF$7))*(Data!$D$1:'Data'!$D$818&lt;=IF($H$2="Marked",1,"")))*ROW(Data!$C$1:$C$818),ROW(AF77)-ROW(AF$7)),1)),"")</f>
        <v>MLB Network</v>
      </c>
      <c r="AG77" s="38" t="str">
        <f ca="1">IF(AH77="","",IF(INDEX(Data!$CA:$CA,MATCH(AH77,Data!$A:$A,0),1)=0,"",INDEX(Data!$CA:$CA,MATCH(AH77,Data!$A:$A,0),1)))</f>
        <v/>
      </c>
      <c r="AH77" s="38" t="str" cm="1">
        <f t="array" aca="1" ref="AH77" ca="1">IFERROR(_xlfn.SINGLE(INDEX(Data!$A$1:$A$818,_xlfn.AGGREGATE(15,6,((OFFSET(Data!$A$1,0,MATCH(AH$6,Data!$1:$1,0)-1,1000,1)=IF(AH$7="","Yes",AH$7))*(Data!$D$1:'Data'!$D$818&lt;=IF($H$2="Marked",1,"")))/((OFFSET(Data!$A$1,0,MATCH(AH$6,Data!$1:$1,0)-1,1000,1)=IF(AH$7="","Yes",AH$7))*(Data!$D$1:'Data'!$D$818&lt;=IF($H$2="Marked",1,"")))*ROW(Data!$C$1:$C$818),ROW(AH77)-ROW(AH$7)),1)),"")</f>
        <v/>
      </c>
      <c r="AI77" s="38" t="str">
        <f ca="1">IF(AJ77="","",IF(INDEX(Data!$CA:$CA,MATCH(AJ77,Data!$A:$A,0),1)=0,"",INDEX(Data!$CA:$CA,MATCH(AJ77,Data!$A:$A,0),1)))</f>
        <v/>
      </c>
      <c r="AJ77" s="38" t="str" cm="1">
        <f t="array" aca="1" ref="AJ77" ca="1">IFERROR(_xlfn.SINGLE(INDEX(Data!$A$1:$A$818,_xlfn.AGGREGATE(15,6,((OFFSET(Data!$A$1,0,MATCH(AJ$6,Data!$1:$1,0)-1,1000,1)=IF(AJ$7="","Yes",AJ$7))*(Data!$D$1:'Data'!$D$818&lt;=IF($H$2="Marked",1,"")))/((OFFSET(Data!$A$1,0,MATCH(AJ$6,Data!$1:$1,0)-1,1000,1)=IF(AJ$7="","Yes",AJ$7))*(Data!$D$1:'Data'!$D$818&lt;=IF($H$2="Marked",1,"")))*ROW(Data!$C$1:$C$818),ROW(AJ77)-ROW(AJ$7)),1)),"")</f>
        <v>NTN24</v>
      </c>
      <c r="AK77" s="38" t="str">
        <f ca="1">IF(AL77="","",IF(INDEX(Data!$CA:$CA,MATCH(AL77,Data!$A:$A,0),1)=0,"",INDEX(Data!$CA:$CA,MATCH(AL77,Data!$A:$A,0),1)))</f>
        <v/>
      </c>
      <c r="AL77" s="38" t="str" cm="1">
        <f t="array" aca="1" ref="AL77" ca="1">IFERROR(_xlfn.SINGLE(INDEX(Data!$A$1:$A$818,_xlfn.AGGREGATE(15,6,((OFFSET(Data!$A$1,0,MATCH(AL$6,Data!$1:$1,0)-1,1000,1)=IF(AL$7="","Yes",AL$7))*(Data!$D$1:'Data'!$D$818&lt;=IF($H$2="Marked",1,"")))/((OFFSET(Data!$A$1,0,MATCH(AL$6,Data!$1:$1,0)-1,1000,1)=IF(AL$7="","Yes",AL$7))*(Data!$D$1:'Data'!$D$818&lt;=IF($H$2="Marked",1,"")))*ROW(Data!$C$1:$C$818),ROW(AL77)-ROW(AL$7)),1)),"")</f>
        <v/>
      </c>
      <c r="AM77" s="38" t="str">
        <f ca="1">IF(AN77="","",IF(INDEX(Data!$CA:$CA,MATCH(AN77,Data!$A:$A,0),1)=0,"",INDEX(Data!$CA:$CA,MATCH(AN77,Data!$A:$A,0),1)))</f>
        <v/>
      </c>
      <c r="AN77" s="38" t="str" cm="1">
        <f t="array" aca="1" ref="AN77" ca="1">IFERROR(_xlfn.SINGLE(INDEX(Data!$A$1:$A$818,_xlfn.AGGREGATE(15,6,((OFFSET(Data!$A$1,0,MATCH(AN$6,Data!$1:$1,0)-1,1000,1)=IF(AN$7="","Yes",AN$7))*(Data!$D$1:'Data'!$D$818&lt;=IF($H$2="Marked",1,"")))/((OFFSET(Data!$A$1,0,MATCH(AN$6,Data!$1:$1,0)-1,1000,1)=IF(AN$7="","Yes",AN$7))*(Data!$D$1:'Data'!$D$818&lt;=IF($H$2="Marked",1,"")))*ROW(Data!$C$1:$C$818),ROW(AN77)-ROW(AN$7)),1)),"")</f>
        <v/>
      </c>
      <c r="AO77" s="38" t="str">
        <f ca="1">IF(AP77="","",IF(INDEX(Data!$CA:$CA,MATCH(AP77,Data!$A:$A,0),1)=0,"",INDEX(Data!$CA:$CA,MATCH(AP77,Data!$A:$A,0),1)))</f>
        <v/>
      </c>
      <c r="AP77" s="38" t="str" cm="1">
        <f t="array" aca="1" ref="AP77" ca="1">IFERROR(_xlfn.SINGLE(INDEX(Data!$A$1:$A$818,_xlfn.AGGREGATE(15,6,((OFFSET(Data!$A$1,0,MATCH(AP$6,Data!$1:$1,0)-1,1000,1)=IF(AP$7="","Yes",AP$7))*(Data!$D$1:'Data'!$D$818&lt;=IF($H$2="Marked",1,"")))/((OFFSET(Data!$A$1,0,MATCH(AP$6,Data!$1:$1,0)-1,1000,1)=IF(AP$7="","Yes",AP$7))*(Data!$D$1:'Data'!$D$818&lt;=IF($H$2="Marked",1,"")))*ROW(Data!$C$1:$C$818),ROW(AP77)-ROW(AP$7)),1)),"")</f>
        <v/>
      </c>
      <c r="AQ77" s="38" t="str">
        <f ca="1">IF(AR77="","",IF(INDEX(Data!$CA:$CA,MATCH(AR77,Data!$A:$A,0),1)=0,"",INDEX(Data!$CA:$CA,MATCH(AR77,Data!$A:$A,0),1)))</f>
        <v/>
      </c>
      <c r="AR77" s="38" t="str" cm="1">
        <f t="array" aca="1" ref="AR77" ca="1">IFERROR(_xlfn.SINGLE(INDEX(Data!$A$1:$A$818,_xlfn.AGGREGATE(15,6,((OFFSET(Data!$A$1,0,MATCH(AR$6,Data!$1:$1,0)-1,1000,1)=IF(AR$7="","Yes",AR$7))*(Data!$D$1:'Data'!$D$818&lt;=IF($H$2="Marked",1,"")))/((OFFSET(Data!$A$1,0,MATCH(AR$6,Data!$1:$1,0)-1,1000,1)=IF(AR$7="","Yes",AR$7))*(Data!$D$1:'Data'!$D$818&lt;=IF($H$2="Marked",1,"")))*ROW(Data!$C$1:$C$818),ROW(AR77)-ROW(AR$7)),1)),"")</f>
        <v/>
      </c>
      <c r="AS77" s="38" t="str">
        <f ca="1">IF(AT77="","",IF(INDEX(Data!$CA:$CA,MATCH(AT77,Data!$A:$A,0),1)=0,"",INDEX(Data!$CA:$CA,MATCH(AT77,Data!$A:$A,0),1)))</f>
        <v/>
      </c>
      <c r="AT77" s="38" t="str" cm="1">
        <f t="array" aca="1" ref="AT77" ca="1">IFERROR(_xlfn.SINGLE(INDEX(Data!$A$1:$A$818,_xlfn.AGGREGATE(15,6,((OFFSET(Data!$A$1,0,MATCH(AT$6,Data!$1:$1,0)-1,1000,1)=IF(AT$7="","Yes",AT$7))*(Data!$D$1:'Data'!$D$818&lt;=IF($H$2="Marked",1,"")))/((OFFSET(Data!$A$1,0,MATCH(AT$6,Data!$1:$1,0)-1,1000,1)=IF(AT$7="","Yes",AT$7))*(Data!$D$1:'Data'!$D$818&lt;=IF($H$2="Marked",1,"")))*ROW(Data!$C$1:$C$818),ROW(AT77)-ROW(AT$7)),1)),"")</f>
        <v/>
      </c>
    </row>
    <row r="78" spans="1:46" x14ac:dyDescent="0.35">
      <c r="A78" s="38" t="str">
        <f ca="1">IF(B78="","",IF(INDEX(Data!$CA:$CA,MATCH(B78,Data!$A:$A,0),1)=0,"",INDEX(Data!$CA:$CA,MATCH(B78,Data!$A:$A,0),1)))</f>
        <v/>
      </c>
      <c r="B78" s="38" t="str" cm="1">
        <f t="array" aca="1" ref="B78" ca="1">IFERROR(_xlfn.SINGLE(INDEX(Data!$A$1:$A$818,_xlfn.AGGREGATE(15,6,((OFFSET(Data!$A$1,0,MATCH(B$6,Data!$1:$1,0)-1,1000,1)=IF(B$7="","Yes",B$7))*(Data!$D$1:'Data'!$D$818&lt;=IF($H$2="Marked",1,"")))/((OFFSET(Data!$A$1,0,MATCH(B$6,Data!$1:$1,0)-1,1000,1)=IF(B$7="","Yes",B$7))*(Data!$D$1:'Data'!$D$818&lt;=IF($H$2="Marked",1,"")))*ROW(Data!$C$1:$C$818),ROW(B78)-ROW(B$7)),1)),"")</f>
        <v>StoryTV</v>
      </c>
      <c r="C78" s="38" t="str">
        <f ca="1">IF(D78="","",IF(INDEX(Data!$CA:$CA,MATCH(D78,Data!$A:$A,0),1)=0,"",INDEX(Data!$CA:$CA,MATCH(D78,Data!$A:$A,0),1)))</f>
        <v/>
      </c>
      <c r="D78" s="38" t="str" cm="1">
        <f t="array" aca="1" ref="D78" ca="1">IFERROR(_xlfn.SINGLE(INDEX(Data!$A$1:$A$818,_xlfn.AGGREGATE(15,6,((OFFSET(Data!$A$1,0,MATCH(D$6,Data!$1:$1,0)-1,1000,1)=IF(D$7="","Yes",D$7))*(Data!$D$1:'Data'!$D$818&lt;=IF($H$2="Marked",1,"")))/((OFFSET(Data!$A$1,0,MATCH(D$6,Data!$1:$1,0)-1,1000,1)=IF(D$7="","Yes",D$7))*(Data!$D$1:'Data'!$D$818&lt;=IF($H$2="Marked",1,"")))*ROW(Data!$C$1:$C$818),ROW(D78)-ROW(D$7)),1)),"")</f>
        <v/>
      </c>
      <c r="E78" s="38" t="str">
        <f ca="1">IF(F78="","",IF(INDEX(Data!$CA:$CA,MATCH(F78,Data!$A:$A,0),1)=0,"",INDEX(Data!$CA:$CA,MATCH(F78,Data!$A:$A,0),1)))</f>
        <v/>
      </c>
      <c r="F78" s="38" t="str" cm="1">
        <f t="array" aca="1" ref="F78" ca="1">IFERROR(_xlfn.SINGLE(INDEX(Data!$A$1:$A$818,_xlfn.AGGREGATE(15,6,((OFFSET(Data!$A$1,0,MATCH(F$6,Data!$1:$1,0)-1,1000,1)=IF(F$7="","Yes",F$7))*(Data!$D$1:'Data'!$D$818&lt;=IF($H$2="Marked",1,"")))/((OFFSET(Data!$A$1,0,MATCH(F$6,Data!$1:$1,0)-1,1000,1)=IF(F$7="","Yes",F$7))*(Data!$D$1:'Data'!$D$818&lt;=IF($H$2="Marked",1,"")))*ROW(Data!$C$1:$C$818),ROW(F78)-ROW(F$7)),1)),"")</f>
        <v/>
      </c>
      <c r="G78" s="38" t="str">
        <f ca="1">IF(H78="","",IF(INDEX(Data!$CA:$CA,MATCH(H78,Data!$A:$A,0),1)=0,"",INDEX(Data!$CA:$CA,MATCH(H78,Data!$A:$A,0),1)))</f>
        <v/>
      </c>
      <c r="H78" s="38" t="str" cm="1">
        <f t="array" aca="1" ref="H78" ca="1">IFERROR(_xlfn.SINGLE(INDEX(Data!$A$1:$A$818,_xlfn.AGGREGATE(15,6,((OFFSET(Data!$A$1,0,MATCH(H$6,Data!$1:$1,0)-1,1000,1)=IF(H$7="","Yes",H$7))*(Data!$D$1:'Data'!$D$818&lt;=IF($H$2="Marked",1,"")))/((OFFSET(Data!$A$1,0,MATCH(H$6,Data!$1:$1,0)-1,1000,1)=IF(H$7="","Yes",H$7))*(Data!$D$1:'Data'!$D$818&lt;=IF($H$2="Marked",1,"")))*ROW(Data!$C$1:$C$818),ROW(H78)-ROW(H$7)),1)),"")</f>
        <v/>
      </c>
      <c r="I78" s="38" t="str">
        <f ca="1">IF(J78="","",IF(INDEX(Data!$CA:$CA,MATCH(J78,Data!$A:$A,0),1)=0,"",INDEX(Data!$CA:$CA,MATCH(J78,Data!$A:$A,0),1)))</f>
        <v/>
      </c>
      <c r="J78" s="38" t="str" cm="1">
        <f t="array" aca="1" ref="J78" ca="1">IFERROR(_xlfn.SINGLE(INDEX(Data!$A$1:$A$818,_xlfn.AGGREGATE(15,6,((OFFSET(Data!$A$1,0,MATCH(J$6,Data!$1:$1,0)-1,1000,1)=IF(J$7="","Yes",J$7))*(Data!$D$1:'Data'!$D$818&lt;=IF($H$2="Marked",1,"")))/((OFFSET(Data!$A$1,0,MATCH(J$6,Data!$1:$1,0)-1,1000,1)=IF(J$7="","Yes",J$7))*(Data!$D$1:'Data'!$D$818&lt;=IF($H$2="Marked",1,"")))*ROW(Data!$C$1:$C$818),ROW(J78)-ROW(J$7)),1)),"")</f>
        <v>Shop LC</v>
      </c>
      <c r="K78" s="38" t="str">
        <f ca="1">IF(L78="","",IF(INDEX(Data!$CA:$CA,MATCH(L78,Data!$A:$A,0),1)=0,"",INDEX(Data!$CA:$CA,MATCH(L78,Data!$A:$A,0),1)))</f>
        <v/>
      </c>
      <c r="L78" s="38" t="str" cm="1">
        <f t="array" aca="1" ref="L78" ca="1">IFERROR(_xlfn.SINGLE(INDEX(Data!$A$1:$A$818,_xlfn.AGGREGATE(15,6,((OFFSET(Data!$A$1,0,MATCH(L$6,Data!$1:$1,0)-1,1000,1)=IF(L$7="","Yes",L$7))*(Data!$D$1:'Data'!$D$818&lt;=IF($H$2="Marked",1,"")))/((OFFSET(Data!$A$1,0,MATCH(L$6,Data!$1:$1,0)-1,1000,1)=IF(L$7="","Yes",L$7))*(Data!$D$1:'Data'!$D$818&lt;=IF($H$2="Marked",1,"")))*ROW(Data!$C$1:$C$818),ROW(L78)-ROW(L$7)),1)),"")</f>
        <v>Fox Sports 1</v>
      </c>
      <c r="M78" s="38" t="str">
        <f ca="1">IF(N78="","",IF(INDEX(Data!$CA:$CA,MATCH(N78,Data!$A:$A,0),1)=0,"",INDEX(Data!$CA:$CA,MATCH(N78,Data!$A:$A,0),1)))</f>
        <v/>
      </c>
      <c r="N78" s="38" t="str" cm="1">
        <f t="array" aca="1" ref="N78" ca="1">IFERROR(_xlfn.SINGLE(INDEX(Data!$A$1:$A$818,_xlfn.AGGREGATE(15,6,((OFFSET(Data!$A$1,0,MATCH(N$6,Data!$1:$1,0)-1,1000,1)=IF(N$7="","Yes",N$7))*(Data!$D$1:'Data'!$D$818&lt;=IF($H$2="Marked",1,"")))/((OFFSET(Data!$A$1,0,MATCH(N$6,Data!$1:$1,0)-1,1000,1)=IF(N$7="","Yes",N$7))*(Data!$D$1:'Data'!$D$818&lt;=IF($H$2="Marked",1,"")))*ROW(Data!$C$1:$C$818),ROW(N78)-ROW(N$7)),1)),"")</f>
        <v>ESPN 2</v>
      </c>
      <c r="O78" s="38">
        <f ca="1">IF(P78="","",IF(INDEX(Data!$CA:$CA,MATCH(P78,Data!$A:$A,0),1)=0,"",INDEX(Data!$CA:$CA,MATCH(P78,Data!$A:$A,0),1)))</f>
        <v>2</v>
      </c>
      <c r="P78" s="38" t="str" cm="1">
        <f t="array" aca="1" ref="P78" ca="1">IFERROR(_xlfn.SINGLE(INDEX(Data!$A$1:$A$818,_xlfn.AGGREGATE(15,6,((OFFSET(Data!$A$1,0,MATCH(P$6,Data!$1:$1,0)-1,1000,1)=IF(P$7="","Yes",P$7))*(Data!$D$1:'Data'!$D$818&lt;=IF($H$2="Marked",1,"")))/((OFFSET(Data!$A$1,0,MATCH(P$6,Data!$1:$1,0)-1,1000,1)=IF(P$7="","Yes",P$7))*(Data!$D$1:'Data'!$D$818&lt;=IF($H$2="Marked",1,"")))*ROW(Data!$C$1:$C$818),ROW(P78)-ROW(P$7)),1)),"")</f>
        <v>Disney Channel</v>
      </c>
      <c r="Q78" s="38" t="str">
        <f ca="1">IF(R78="","",IF(INDEX(Data!$CA:$CA,MATCH(R78,Data!$A:$A,0),1)=0,"",INDEX(Data!$CA:$CA,MATCH(R78,Data!$A:$A,0),1)))</f>
        <v/>
      </c>
      <c r="R78" s="38" t="str" cm="1">
        <f t="array" aca="1" ref="R78" ca="1">IFERROR(_xlfn.SINGLE(INDEX(Data!$A$1:$A$818,_xlfn.AGGREGATE(15,6,((OFFSET(Data!$A$1,0,MATCH(R$6,Data!$1:$1,0)-1,1000,1)=IF(R$7="","Yes",R$7))*(Data!$D$1:'Data'!$D$818&lt;=IF($H$2="Marked",1,"")))/((OFFSET(Data!$A$1,0,MATCH(R$6,Data!$1:$1,0)-1,1000,1)=IF(R$7="","Yes",R$7))*(Data!$D$1:'Data'!$D$818&lt;=IF($H$2="Marked",1,"")))*ROW(Data!$C$1:$C$818),ROW(R78)-ROW(R$7)),1)),"")</f>
        <v>MTV Classic</v>
      </c>
      <c r="S78" s="38" t="str">
        <f ca="1">IF(T78="","",IF(INDEX(Data!$CA:$CA,MATCH(T78,Data!$A:$A,0),1)=0,"",INDEX(Data!$CA:$CA,MATCH(T78,Data!$A:$A,0),1)))</f>
        <v/>
      </c>
      <c r="T78" s="38" t="str" cm="1">
        <f t="array" aca="1" ref="T78" ca="1">IFERROR(_xlfn.SINGLE(INDEX(Data!$A$1:$A$818,_xlfn.AGGREGATE(15,6,((OFFSET(Data!$A$1,0,MATCH(T$6,Data!$1:$1,0)-1,1000,1)=IF(T$7="","Yes",T$7))*(Data!$D$1:'Data'!$D$818&lt;=IF($H$2="Marked",1,"")))/((OFFSET(Data!$A$1,0,MATCH(T$6,Data!$1:$1,0)-1,1000,1)=IF(T$7="","Yes",T$7))*(Data!$D$1:'Data'!$D$818&lt;=IF($H$2="Marked",1,"")))*ROW(Data!$C$1:$C$818),ROW(T78)-ROW(T$7)),1)),"")</f>
        <v>Oxygen</v>
      </c>
      <c r="U78" s="38" t="str">
        <f ca="1">IF(V78="","",IF(INDEX(Data!$CA:$CA,MATCH(V78,Data!$A:$A,0),1)=0,"",INDEX(Data!$CA:$CA,MATCH(V78,Data!$A:$A,0),1)))</f>
        <v/>
      </c>
      <c r="V78" s="38" t="str" cm="1">
        <f t="array" aca="1" ref="V78" ca="1">IFERROR(_xlfn.SINGLE(INDEX(Data!$A$1:$A$818,_xlfn.AGGREGATE(15,6,((OFFSET(Data!$A$1,0,MATCH(V$6,Data!$1:$1,0)-1,1000,1)=IF(V$7="","Yes",V$7))*(Data!$D$1:'Data'!$D$818&lt;=IF($H$2="Marked",1,"")))/((OFFSET(Data!$A$1,0,MATCH(V$6,Data!$1:$1,0)-1,1000,1)=IF(V$7="","Yes",V$7))*(Data!$D$1:'Data'!$D$818&lt;=IF($H$2="Marked",1,"")))*ROW(Data!$C$1:$C$818),ROW(V78)-ROW(V$7)),1)),"")</f>
        <v>HGTV</v>
      </c>
      <c r="W78" s="38" t="str">
        <f ca="1">IF(X78="","",IF(INDEX(Data!$CA:$CA,MATCH(X78,Data!$A:$A,0),1)=0,"",INDEX(Data!$CA:$CA,MATCH(X78,Data!$A:$A,0),1)))</f>
        <v/>
      </c>
      <c r="X78" s="38" t="str" cm="1">
        <f t="array" aca="1" ref="X78" ca="1">IFERROR(_xlfn.SINGLE(INDEX(Data!$A$1:$A$818,_xlfn.AGGREGATE(15,6,((OFFSET(Data!$A$1,0,MATCH(X$6,Data!$1:$1,0)-1,1000,1)=IF(X$7="","Yes",X$7))*(Data!$D$1:'Data'!$D$818&lt;=IF($H$2="Marked",1,"")))/((OFFSET(Data!$A$1,0,MATCH(X$6,Data!$1:$1,0)-1,1000,1)=IF(X$7="","Yes",X$7))*(Data!$D$1:'Data'!$D$818&lt;=IF($H$2="Marked",1,"")))*ROW(Data!$C$1:$C$818),ROW(X78)-ROW(X$7)),1)),"")</f>
        <v/>
      </c>
      <c r="Y78" s="38" t="str">
        <f ca="1">IF(Z78="","",IF(INDEX(Data!$CA:$CA,MATCH(Z78,Data!$A:$A,0),1)=0,"",INDEX(Data!$CA:$CA,MATCH(Z78,Data!$A:$A,0),1)))</f>
        <v/>
      </c>
      <c r="Z78" s="38" t="str" cm="1">
        <f t="array" aca="1" ref="Z78" ca="1">IFERROR(_xlfn.SINGLE(INDEX(Data!$A$1:$A$818,_xlfn.AGGREGATE(15,6,((OFFSET(Data!$A$1,0,MATCH(Z$6,Data!$1:$1,0)-1,1000,1)=IF(Z$7="","Yes",Z$7))*(Data!$D$1:'Data'!$D$818&lt;=IF($H$2="Marked",1,"")))/((OFFSET(Data!$A$1,0,MATCH(Z$6,Data!$1:$1,0)-1,1000,1)=IF(Z$7="","Yes",Z$7))*(Data!$D$1:'Data'!$D$818&lt;=IF($H$2="Marked",1,"")))*ROW(Data!$C$1:$C$818),ROW(Z78)-ROW(Z$7)),1)),"")</f>
        <v/>
      </c>
      <c r="AA78" s="38" t="str">
        <f ca="1">IF(AB78="","",IF(INDEX(Data!$CA:$CA,MATCH(AB78,Data!$A:$A,0),1)=0,"",INDEX(Data!$CA:$CA,MATCH(AB78,Data!$A:$A,0),1)))</f>
        <v/>
      </c>
      <c r="AB78" s="38" t="str" cm="1">
        <f t="array" aca="1" ref="AB78" ca="1">IFERROR(_xlfn.SINGLE(INDEX(Data!$A$1:$A$818,_xlfn.AGGREGATE(15,6,((OFFSET(Data!$A$1,0,MATCH(AB$6,Data!$1:$1,0)-1,1000,1)=IF(AB$7="","Yes",AB$7))*(Data!$D$1:'Data'!$D$818&lt;=IF($H$2="Marked",1,"")))/((OFFSET(Data!$A$1,0,MATCH(AB$6,Data!$1:$1,0)-1,1000,1)=IF(AB$7="","Yes",AB$7))*(Data!$D$1:'Data'!$D$818&lt;=IF($H$2="Marked",1,"")))*ROW(Data!$C$1:$C$818),ROW(AB78)-ROW(AB$7)),1)),"")</f>
        <v>Fox Sports 2</v>
      </c>
      <c r="AC78" s="38" t="str">
        <f ca="1">IF(AD78="","",IF(INDEX(Data!$CA:$CA,MATCH(AD78,Data!$A:$A,0),1)=0,"",INDEX(Data!$CA:$CA,MATCH(AD78,Data!$A:$A,0),1)))</f>
        <v/>
      </c>
      <c r="AD78" s="38" t="str" cm="1">
        <f t="array" aca="1" ref="AD78" ca="1">IFERROR(_xlfn.SINGLE(INDEX(Data!$A$1:$A$818,_xlfn.AGGREGATE(15,6,((OFFSET(Data!$A$1,0,MATCH(AD$6,Data!$1:$1,0)-1,1000,1)=IF(AD$7="","Yes",AD$7))*(Data!$D$1:'Data'!$D$818&lt;=IF($H$2="Marked",1,"")))/((OFFSET(Data!$A$1,0,MATCH(AD$6,Data!$1:$1,0)-1,1000,1)=IF(AD$7="","Yes",AD$7))*(Data!$D$1:'Data'!$D$818&lt;=IF($H$2="Marked",1,"")))*ROW(Data!$C$1:$C$818),ROW(AD78)-ROW(AD$7)),1)),"")</f>
        <v>Hallmark Drama</v>
      </c>
      <c r="AE78" s="38" t="str">
        <f ca="1">IF(AF78="","",IF(INDEX(Data!$CA:$CA,MATCH(AF78,Data!$A:$A,0),1)=0,"",INDEX(Data!$CA:$CA,MATCH(AF78,Data!$A:$A,0),1)))</f>
        <v/>
      </c>
      <c r="AF78" s="38" t="str" cm="1">
        <f t="array" aca="1" ref="AF78" ca="1">IFERROR(_xlfn.SINGLE(INDEX(Data!$A$1:$A$818,_xlfn.AGGREGATE(15,6,((OFFSET(Data!$A$1,0,MATCH(AF$6,Data!$1:$1,0)-1,1000,1)=IF(AF$7="","Yes",AF$7))*(Data!$D$1:'Data'!$D$818&lt;=IF($H$2="Marked",1,"")))/((OFFSET(Data!$A$1,0,MATCH(AF$6,Data!$1:$1,0)-1,1000,1)=IF(AF$7="","Yes",AF$7))*(Data!$D$1:'Data'!$D$818&lt;=IF($H$2="Marked",1,"")))*ROW(Data!$C$1:$C$818),ROW(AF78)-ROW(AF$7)),1)),"")</f>
        <v>Motor Trend</v>
      </c>
      <c r="AG78" s="38" t="str">
        <f ca="1">IF(AH78="","",IF(INDEX(Data!$CA:$CA,MATCH(AH78,Data!$A:$A,0),1)=0,"",INDEX(Data!$CA:$CA,MATCH(AH78,Data!$A:$A,0),1)))</f>
        <v/>
      </c>
      <c r="AH78" s="38" t="str" cm="1">
        <f t="array" aca="1" ref="AH78" ca="1">IFERROR(_xlfn.SINGLE(INDEX(Data!$A$1:$A$818,_xlfn.AGGREGATE(15,6,((OFFSET(Data!$A$1,0,MATCH(AH$6,Data!$1:$1,0)-1,1000,1)=IF(AH$7="","Yes",AH$7))*(Data!$D$1:'Data'!$D$818&lt;=IF($H$2="Marked",1,"")))/((OFFSET(Data!$A$1,0,MATCH(AH$6,Data!$1:$1,0)-1,1000,1)=IF(AH$7="","Yes",AH$7))*(Data!$D$1:'Data'!$D$818&lt;=IF($H$2="Marked",1,"")))*ROW(Data!$C$1:$C$818),ROW(AH78)-ROW(AH$7)),1)),"")</f>
        <v/>
      </c>
      <c r="AI78" s="38" t="str">
        <f ca="1">IF(AJ78="","",IF(INDEX(Data!$CA:$CA,MATCH(AJ78,Data!$A:$A,0),1)=0,"",INDEX(Data!$CA:$CA,MATCH(AJ78,Data!$A:$A,0),1)))</f>
        <v/>
      </c>
      <c r="AJ78" s="38" t="str" cm="1">
        <f t="array" aca="1" ref="AJ78" ca="1">IFERROR(_xlfn.SINGLE(INDEX(Data!$A$1:$A$818,_xlfn.AGGREGATE(15,6,((OFFSET(Data!$A$1,0,MATCH(AJ$6,Data!$1:$1,0)-1,1000,1)=IF(AJ$7="","Yes",AJ$7))*(Data!$D$1:'Data'!$D$818&lt;=IF($H$2="Marked",1,"")))/((OFFSET(Data!$A$1,0,MATCH(AJ$6,Data!$1:$1,0)-1,1000,1)=IF(AJ$7="","Yes",AJ$7))*(Data!$D$1:'Data'!$D$818&lt;=IF($H$2="Marked",1,"")))*ROW(Data!$C$1:$C$818),ROW(AJ78)-ROW(AJ$7)),1)),"")</f>
        <v>Nuestra Tele</v>
      </c>
      <c r="AK78" s="38" t="str">
        <f ca="1">IF(AL78="","",IF(INDEX(Data!$CA:$CA,MATCH(AL78,Data!$A:$A,0),1)=0,"",INDEX(Data!$CA:$CA,MATCH(AL78,Data!$A:$A,0),1)))</f>
        <v/>
      </c>
      <c r="AL78" s="38" t="str" cm="1">
        <f t="array" aca="1" ref="AL78" ca="1">IFERROR(_xlfn.SINGLE(INDEX(Data!$A$1:$A$818,_xlfn.AGGREGATE(15,6,((OFFSET(Data!$A$1,0,MATCH(AL$6,Data!$1:$1,0)-1,1000,1)=IF(AL$7="","Yes",AL$7))*(Data!$D$1:'Data'!$D$818&lt;=IF($H$2="Marked",1,"")))/((OFFSET(Data!$A$1,0,MATCH(AL$6,Data!$1:$1,0)-1,1000,1)=IF(AL$7="","Yes",AL$7))*(Data!$D$1:'Data'!$D$818&lt;=IF($H$2="Marked",1,"")))*ROW(Data!$C$1:$C$818),ROW(AL78)-ROW(AL$7)),1)),"")</f>
        <v/>
      </c>
      <c r="AM78" s="38" t="str">
        <f ca="1">IF(AN78="","",IF(INDEX(Data!$CA:$CA,MATCH(AN78,Data!$A:$A,0),1)=0,"",INDEX(Data!$CA:$CA,MATCH(AN78,Data!$A:$A,0),1)))</f>
        <v/>
      </c>
      <c r="AN78" s="38" t="str" cm="1">
        <f t="array" aca="1" ref="AN78" ca="1">IFERROR(_xlfn.SINGLE(INDEX(Data!$A$1:$A$818,_xlfn.AGGREGATE(15,6,((OFFSET(Data!$A$1,0,MATCH(AN$6,Data!$1:$1,0)-1,1000,1)=IF(AN$7="","Yes",AN$7))*(Data!$D$1:'Data'!$D$818&lt;=IF($H$2="Marked",1,"")))/((OFFSET(Data!$A$1,0,MATCH(AN$6,Data!$1:$1,0)-1,1000,1)=IF(AN$7="","Yes",AN$7))*(Data!$D$1:'Data'!$D$818&lt;=IF($H$2="Marked",1,"")))*ROW(Data!$C$1:$C$818),ROW(AN78)-ROW(AN$7)),1)),"")</f>
        <v/>
      </c>
      <c r="AO78" s="38" t="str">
        <f ca="1">IF(AP78="","",IF(INDEX(Data!$CA:$CA,MATCH(AP78,Data!$A:$A,0),1)=0,"",INDEX(Data!$CA:$CA,MATCH(AP78,Data!$A:$A,0),1)))</f>
        <v/>
      </c>
      <c r="AP78" s="38" t="str" cm="1">
        <f t="array" aca="1" ref="AP78" ca="1">IFERROR(_xlfn.SINGLE(INDEX(Data!$A$1:$A$818,_xlfn.AGGREGATE(15,6,((OFFSET(Data!$A$1,0,MATCH(AP$6,Data!$1:$1,0)-1,1000,1)=IF(AP$7="","Yes",AP$7))*(Data!$D$1:'Data'!$D$818&lt;=IF($H$2="Marked",1,"")))/((OFFSET(Data!$A$1,0,MATCH(AP$6,Data!$1:$1,0)-1,1000,1)=IF(AP$7="","Yes",AP$7))*(Data!$D$1:'Data'!$D$818&lt;=IF($H$2="Marked",1,"")))*ROW(Data!$C$1:$C$818),ROW(AP78)-ROW(AP$7)),1)),"")</f>
        <v/>
      </c>
      <c r="AQ78" s="38" t="str">
        <f ca="1">IF(AR78="","",IF(INDEX(Data!$CA:$CA,MATCH(AR78,Data!$A:$A,0),1)=0,"",INDEX(Data!$CA:$CA,MATCH(AR78,Data!$A:$A,0),1)))</f>
        <v/>
      </c>
      <c r="AR78" s="38" t="str" cm="1">
        <f t="array" aca="1" ref="AR78" ca="1">IFERROR(_xlfn.SINGLE(INDEX(Data!$A$1:$A$818,_xlfn.AGGREGATE(15,6,((OFFSET(Data!$A$1,0,MATCH(AR$6,Data!$1:$1,0)-1,1000,1)=IF(AR$7="","Yes",AR$7))*(Data!$D$1:'Data'!$D$818&lt;=IF($H$2="Marked",1,"")))/((OFFSET(Data!$A$1,0,MATCH(AR$6,Data!$1:$1,0)-1,1000,1)=IF(AR$7="","Yes",AR$7))*(Data!$D$1:'Data'!$D$818&lt;=IF($H$2="Marked",1,"")))*ROW(Data!$C$1:$C$818),ROW(AR78)-ROW(AR$7)),1)),"")</f>
        <v/>
      </c>
      <c r="AS78" s="38" t="str">
        <f ca="1">IF(AT78="","",IF(INDEX(Data!$CA:$CA,MATCH(AT78,Data!$A:$A,0),1)=0,"",INDEX(Data!$CA:$CA,MATCH(AT78,Data!$A:$A,0),1)))</f>
        <v/>
      </c>
      <c r="AT78" s="38" t="str" cm="1">
        <f t="array" aca="1" ref="AT78" ca="1">IFERROR(_xlfn.SINGLE(INDEX(Data!$A$1:$A$818,_xlfn.AGGREGATE(15,6,((OFFSET(Data!$A$1,0,MATCH(AT$6,Data!$1:$1,0)-1,1000,1)=IF(AT$7="","Yes",AT$7))*(Data!$D$1:'Data'!$D$818&lt;=IF($H$2="Marked",1,"")))/((OFFSET(Data!$A$1,0,MATCH(AT$6,Data!$1:$1,0)-1,1000,1)=IF(AT$7="","Yes",AT$7))*(Data!$D$1:'Data'!$D$818&lt;=IF($H$2="Marked",1,"")))*ROW(Data!$C$1:$C$818),ROW(AT78)-ROW(AT$7)),1)),"")</f>
        <v/>
      </c>
    </row>
    <row r="79" spans="1:46" ht="24" x14ac:dyDescent="0.35">
      <c r="A79" s="38" t="str">
        <f ca="1">IF(B79="","",IF(INDEX(Data!$CA:$CA,MATCH(B79,Data!$A:$A,0),1)=0,"",INDEX(Data!$CA:$CA,MATCH(B79,Data!$A:$A,0),1)))</f>
        <v/>
      </c>
      <c r="B79" s="38" t="str" cm="1">
        <f t="array" aca="1" ref="B79" ca="1">IFERROR(_xlfn.SINGLE(INDEX(Data!$A$1:$A$818,_xlfn.AGGREGATE(15,6,((OFFSET(Data!$A$1,0,MATCH(B$6,Data!$1:$1,0)-1,1000,1)=IF(B$7="","Yes",B$7))*(Data!$D$1:'Data'!$D$818&lt;=IF($H$2="Marked",1,"")))/((OFFSET(Data!$A$1,0,MATCH(B$6,Data!$1:$1,0)-1,1000,1)=IF(B$7="","Yes",B$7))*(Data!$D$1:'Data'!$D$818&lt;=IF($H$2="Marked",1,"")))*ROW(Data!$C$1:$C$818),ROW(B79)-ROW(B$7)),1)),"")</f>
        <v>Sundance TV</v>
      </c>
      <c r="C79" s="38" t="str">
        <f ca="1">IF(D79="","",IF(INDEX(Data!$CA:$CA,MATCH(D79,Data!$A:$A,0),1)=0,"",INDEX(Data!$CA:$CA,MATCH(D79,Data!$A:$A,0),1)))</f>
        <v/>
      </c>
      <c r="D79" s="38" t="str" cm="1">
        <f t="array" aca="1" ref="D79" ca="1">IFERROR(_xlfn.SINGLE(INDEX(Data!$A$1:$A$818,_xlfn.AGGREGATE(15,6,((OFFSET(Data!$A$1,0,MATCH(D$6,Data!$1:$1,0)-1,1000,1)=IF(D$7="","Yes",D$7))*(Data!$D$1:'Data'!$D$818&lt;=IF($H$2="Marked",1,"")))/((OFFSET(Data!$A$1,0,MATCH(D$6,Data!$1:$1,0)-1,1000,1)=IF(D$7="","Yes",D$7))*(Data!$D$1:'Data'!$D$818&lt;=IF($H$2="Marked",1,"")))*ROW(Data!$C$1:$C$818),ROW(D79)-ROW(D$7)),1)),"")</f>
        <v/>
      </c>
      <c r="E79" s="38" t="str">
        <f ca="1">IF(F79="","",IF(INDEX(Data!$CA:$CA,MATCH(F79,Data!$A:$A,0),1)=0,"",INDEX(Data!$CA:$CA,MATCH(F79,Data!$A:$A,0),1)))</f>
        <v/>
      </c>
      <c r="F79" s="38" t="str" cm="1">
        <f t="array" aca="1" ref="F79" ca="1">IFERROR(_xlfn.SINGLE(INDEX(Data!$A$1:$A$818,_xlfn.AGGREGATE(15,6,((OFFSET(Data!$A$1,0,MATCH(F$6,Data!$1:$1,0)-1,1000,1)=IF(F$7="","Yes",F$7))*(Data!$D$1:'Data'!$D$818&lt;=IF($H$2="Marked",1,"")))/((OFFSET(Data!$A$1,0,MATCH(F$6,Data!$1:$1,0)-1,1000,1)=IF(F$7="","Yes",F$7))*(Data!$D$1:'Data'!$D$818&lt;=IF($H$2="Marked",1,"")))*ROW(Data!$C$1:$C$818),ROW(F79)-ROW(F$7)),1)),"")</f>
        <v/>
      </c>
      <c r="G79" s="38" t="str">
        <f ca="1">IF(H79="","",IF(INDEX(Data!$CA:$CA,MATCH(H79,Data!$A:$A,0),1)=0,"",INDEX(Data!$CA:$CA,MATCH(H79,Data!$A:$A,0),1)))</f>
        <v/>
      </c>
      <c r="H79" s="38" t="str" cm="1">
        <f t="array" aca="1" ref="H79" ca="1">IFERROR(_xlfn.SINGLE(INDEX(Data!$A$1:$A$818,_xlfn.AGGREGATE(15,6,((OFFSET(Data!$A$1,0,MATCH(H$6,Data!$1:$1,0)-1,1000,1)=IF(H$7="","Yes",H$7))*(Data!$D$1:'Data'!$D$818&lt;=IF($H$2="Marked",1,"")))/((OFFSET(Data!$A$1,0,MATCH(H$6,Data!$1:$1,0)-1,1000,1)=IF(H$7="","Yes",H$7))*(Data!$D$1:'Data'!$D$818&lt;=IF($H$2="Marked",1,"")))*ROW(Data!$C$1:$C$818),ROW(H79)-ROW(H$7)),1)),"")</f>
        <v/>
      </c>
      <c r="I79" s="38" t="str">
        <f ca="1">IF(J79="","",IF(INDEX(Data!$CA:$CA,MATCH(J79,Data!$A:$A,0),1)=0,"",INDEX(Data!$CA:$CA,MATCH(J79,Data!$A:$A,0),1)))</f>
        <v/>
      </c>
      <c r="J79" s="38" t="str" cm="1">
        <f t="array" aca="1" ref="J79" ca="1">IFERROR(_xlfn.SINGLE(INDEX(Data!$A$1:$A$818,_xlfn.AGGREGATE(15,6,((OFFSET(Data!$A$1,0,MATCH(J$6,Data!$1:$1,0)-1,1000,1)=IF(J$7="","Yes",J$7))*(Data!$D$1:'Data'!$D$818&lt;=IF($H$2="Marked",1,"")))/((OFFSET(Data!$A$1,0,MATCH(J$6,Data!$1:$1,0)-1,1000,1)=IF(J$7="","Yes",J$7))*(Data!$D$1:'Data'!$D$818&lt;=IF($H$2="Marked",1,"")))*ROW(Data!$C$1:$C$818),ROW(J79)-ROW(J$7)),1)),"")</f>
        <v>Sundance TV</v>
      </c>
      <c r="K79" s="38" t="str">
        <f ca="1">IF(L79="","",IF(INDEX(Data!$CA:$CA,MATCH(L79,Data!$A:$A,0),1)=0,"",INDEX(Data!$CA:$CA,MATCH(L79,Data!$A:$A,0),1)))</f>
        <v/>
      </c>
      <c r="L79" s="38" t="str" cm="1">
        <f t="array" aca="1" ref="L79" ca="1">IFERROR(_xlfn.SINGLE(INDEX(Data!$A$1:$A$818,_xlfn.AGGREGATE(15,6,((OFFSET(Data!$A$1,0,MATCH(L$6,Data!$1:$1,0)-1,1000,1)=IF(L$7="","Yes",L$7))*(Data!$D$1:'Data'!$D$818&lt;=IF($H$2="Marked",1,"")))/((OFFSET(Data!$A$1,0,MATCH(L$6,Data!$1:$1,0)-1,1000,1)=IF(L$7="","Yes",L$7))*(Data!$D$1:'Data'!$D$818&lt;=IF($H$2="Marked",1,"")))*ROW(Data!$C$1:$C$818),ROW(L79)-ROW(L$7)),1)),"")</f>
        <v>Fox Weather</v>
      </c>
      <c r="M79" s="38" t="str">
        <f ca="1">IF(N79="","",IF(INDEX(Data!$CA:$CA,MATCH(N79,Data!$A:$A,0),1)=0,"",INDEX(Data!$CA:$CA,MATCH(N79,Data!$A:$A,0),1)))</f>
        <v/>
      </c>
      <c r="N79" s="38" t="str" cm="1">
        <f t="array" aca="1" ref="N79" ca="1">IFERROR(_xlfn.SINGLE(INDEX(Data!$A$1:$A$818,_xlfn.AGGREGATE(15,6,((OFFSET(Data!$A$1,0,MATCH(N$6,Data!$1:$1,0)-1,1000,1)=IF(N$7="","Yes",N$7))*(Data!$D$1:'Data'!$D$818&lt;=IF($H$2="Marked",1,"")))/((OFFSET(Data!$A$1,0,MATCH(N$6,Data!$1:$1,0)-1,1000,1)=IF(N$7="","Yes",N$7))*(Data!$D$1:'Data'!$D$818&lt;=IF($H$2="Marked",1,"")))*ROW(Data!$C$1:$C$818),ROW(N79)-ROW(N$7)),1)),"")</f>
        <v>ESPNews</v>
      </c>
      <c r="O79" s="38" t="str">
        <f ca="1">IF(P79="","",IF(INDEX(Data!$CA:$CA,MATCH(P79,Data!$A:$A,0),1)=0,"",INDEX(Data!$CA:$CA,MATCH(P79,Data!$A:$A,0),1)))</f>
        <v/>
      </c>
      <c r="P79" s="38" t="str" cm="1">
        <f t="array" aca="1" ref="P79" ca="1">IFERROR(_xlfn.SINGLE(INDEX(Data!$A$1:$A$818,_xlfn.AGGREGATE(15,6,((OFFSET(Data!$A$1,0,MATCH(P$6,Data!$1:$1,0)-1,1000,1)=IF(P$7="","Yes",P$7))*(Data!$D$1:'Data'!$D$818&lt;=IF($H$2="Marked",1,"")))/((OFFSET(Data!$A$1,0,MATCH(P$6,Data!$1:$1,0)-1,1000,1)=IF(P$7="","Yes",P$7))*(Data!$D$1:'Data'!$D$818&lt;=IF($H$2="Marked",1,"")))*ROW(Data!$C$1:$C$818),ROW(P79)-ROW(P$7)),1)),"")</f>
        <v>Disney Junior</v>
      </c>
      <c r="Q79" s="38" t="str">
        <f ca="1">IF(R79="","",IF(INDEX(Data!$CA:$CA,MATCH(R79,Data!$A:$A,0),1)=0,"",INDEX(Data!$CA:$CA,MATCH(R79,Data!$A:$A,0),1)))</f>
        <v/>
      </c>
      <c r="R79" s="38" t="str" cm="1">
        <f t="array" aca="1" ref="R79" ca="1">IFERROR(_xlfn.SINGLE(INDEX(Data!$A$1:$A$818,_xlfn.AGGREGATE(15,6,((OFFSET(Data!$A$1,0,MATCH(R$6,Data!$1:$1,0)-1,1000,1)=IF(R$7="","Yes",R$7))*(Data!$D$1:'Data'!$D$818&lt;=IF($H$2="Marked",1,"")))/((OFFSET(Data!$A$1,0,MATCH(R$6,Data!$1:$1,0)-1,1000,1)=IF(R$7="","Yes",R$7))*(Data!$D$1:'Data'!$D$818&lt;=IF($H$2="Marked",1,"")))*ROW(Data!$C$1:$C$818),ROW(R79)-ROW(R$7)),1)),"")</f>
        <v>MTV2</v>
      </c>
      <c r="S79" s="38" t="str">
        <f ca="1">IF(T79="","",IF(INDEX(Data!$CA:$CA,MATCH(T79,Data!$A:$A,0),1)=0,"",INDEX(Data!$CA:$CA,MATCH(T79,Data!$A:$A,0),1)))</f>
        <v/>
      </c>
      <c r="T79" s="38" t="str" cm="1">
        <f t="array" aca="1" ref="T79" ca="1">IFERROR(_xlfn.SINGLE(INDEX(Data!$A$1:$A$818,_xlfn.AGGREGATE(15,6,((OFFSET(Data!$A$1,0,MATCH(T$6,Data!$1:$1,0)-1,1000,1)=IF(T$7="","Yes",T$7))*(Data!$D$1:'Data'!$D$818&lt;=IF($H$2="Marked",1,"")))/((OFFSET(Data!$A$1,0,MATCH(T$6,Data!$1:$1,0)-1,1000,1)=IF(T$7="","Yes",T$7))*(Data!$D$1:'Data'!$D$818&lt;=IF($H$2="Marked",1,"")))*ROW(Data!$C$1:$C$818),ROW(T79)-ROW(T$7)),1)),"")</f>
        <v>Paramount Network</v>
      </c>
      <c r="U79" s="38" t="str">
        <f ca="1">IF(V79="","",IF(INDEX(Data!$CA:$CA,MATCH(V79,Data!$A:$A,0),1)=0,"",INDEX(Data!$CA:$CA,MATCH(V79,Data!$A:$A,0),1)))</f>
        <v/>
      </c>
      <c r="V79" s="38" t="str" cm="1">
        <f t="array" aca="1" ref="V79" ca="1">IFERROR(_xlfn.SINGLE(INDEX(Data!$A$1:$A$818,_xlfn.AGGREGATE(15,6,((OFFSET(Data!$A$1,0,MATCH(V$6,Data!$1:$1,0)-1,1000,1)=IF(V$7="","Yes",V$7))*(Data!$D$1:'Data'!$D$818&lt;=IF($H$2="Marked",1,"")))/((OFFSET(Data!$A$1,0,MATCH(V$6,Data!$1:$1,0)-1,1000,1)=IF(V$7="","Yes",V$7))*(Data!$D$1:'Data'!$D$818&lt;=IF($H$2="Marked",1,"")))*ROW(Data!$C$1:$C$818),ROW(V79)-ROW(V$7)),1)),"")</f>
        <v>IMPACT! Wrestling</v>
      </c>
      <c r="W79" s="38" t="str">
        <f ca="1">IF(X79="","",IF(INDEX(Data!$CA:$CA,MATCH(X79,Data!$A:$A,0),1)=0,"",INDEX(Data!$CA:$CA,MATCH(X79,Data!$A:$A,0),1)))</f>
        <v/>
      </c>
      <c r="X79" s="38" t="str" cm="1">
        <f t="array" aca="1" ref="X79" ca="1">IFERROR(_xlfn.SINGLE(INDEX(Data!$A$1:$A$818,_xlfn.AGGREGATE(15,6,((OFFSET(Data!$A$1,0,MATCH(X$6,Data!$1:$1,0)-1,1000,1)=IF(X$7="","Yes",X$7))*(Data!$D$1:'Data'!$D$818&lt;=IF($H$2="Marked",1,"")))/((OFFSET(Data!$A$1,0,MATCH(X$6,Data!$1:$1,0)-1,1000,1)=IF(X$7="","Yes",X$7))*(Data!$D$1:'Data'!$D$818&lt;=IF($H$2="Marked",1,"")))*ROW(Data!$C$1:$C$818),ROW(X79)-ROW(X$7)),1)),"")</f>
        <v/>
      </c>
      <c r="Y79" s="38" t="str">
        <f ca="1">IF(Z79="","",IF(INDEX(Data!$CA:$CA,MATCH(Z79,Data!$A:$A,0),1)=0,"",INDEX(Data!$CA:$CA,MATCH(Z79,Data!$A:$A,0),1)))</f>
        <v/>
      </c>
      <c r="Z79" s="38" t="str" cm="1">
        <f t="array" aca="1" ref="Z79" ca="1">IFERROR(_xlfn.SINGLE(INDEX(Data!$A$1:$A$818,_xlfn.AGGREGATE(15,6,((OFFSET(Data!$A$1,0,MATCH(Z$6,Data!$1:$1,0)-1,1000,1)=IF(Z$7="","Yes",Z$7))*(Data!$D$1:'Data'!$D$818&lt;=IF($H$2="Marked",1,"")))/((OFFSET(Data!$A$1,0,MATCH(Z$6,Data!$1:$1,0)-1,1000,1)=IF(Z$7="","Yes",Z$7))*(Data!$D$1:'Data'!$D$818&lt;=IF($H$2="Marked",1,"")))*ROW(Data!$C$1:$C$818),ROW(Z79)-ROW(Z$7)),1)),"")</f>
        <v/>
      </c>
      <c r="AA79" s="38" t="str">
        <f ca="1">IF(AB79="","",IF(INDEX(Data!$CA:$CA,MATCH(AB79,Data!$A:$A,0),1)=0,"",INDEX(Data!$CA:$CA,MATCH(AB79,Data!$A:$A,0),1)))</f>
        <v/>
      </c>
      <c r="AB79" s="38" t="str" cm="1">
        <f t="array" aca="1" ref="AB79" ca="1">IFERROR(_xlfn.SINGLE(INDEX(Data!$A$1:$A$818,_xlfn.AGGREGATE(15,6,((OFFSET(Data!$A$1,0,MATCH(AB$6,Data!$1:$1,0)-1,1000,1)=IF(AB$7="","Yes",AB$7))*(Data!$D$1:'Data'!$D$818&lt;=IF($H$2="Marked",1,"")))/((OFFSET(Data!$A$1,0,MATCH(AB$6,Data!$1:$1,0)-1,1000,1)=IF(AB$7="","Yes",AB$7))*(Data!$D$1:'Data'!$D$818&lt;=IF($H$2="Marked",1,"")))*ROW(Data!$C$1:$C$818),ROW(AB79)-ROW(AB$7)),1)),"")</f>
        <v>Fox Weather</v>
      </c>
      <c r="AC79" s="38" t="str">
        <f ca="1">IF(AD79="","",IF(INDEX(Data!$CA:$CA,MATCH(AD79,Data!$A:$A,0),1)=0,"",INDEX(Data!$CA:$CA,MATCH(AD79,Data!$A:$A,0),1)))</f>
        <v/>
      </c>
      <c r="AD79" s="38" t="str" cm="1">
        <f t="array" aca="1" ref="AD79" ca="1">IFERROR(_xlfn.SINGLE(INDEX(Data!$A$1:$A$818,_xlfn.AGGREGATE(15,6,((OFFSET(Data!$A$1,0,MATCH(AD$6,Data!$1:$1,0)-1,1000,1)=IF(AD$7="","Yes",AD$7))*(Data!$D$1:'Data'!$D$818&lt;=IF($H$2="Marked",1,"")))/((OFFSET(Data!$A$1,0,MATCH(AD$6,Data!$1:$1,0)-1,1000,1)=IF(AD$7="","Yes",AD$7))*(Data!$D$1:'Data'!$D$818&lt;=IF($H$2="Marked",1,"")))*ROW(Data!$C$1:$C$818),ROW(AD79)-ROW(AD$7)),1)),"")</f>
        <v>Hallmark Movies &amp; Mysteries</v>
      </c>
      <c r="AE79" s="38">
        <f ca="1">IF(AF79="","",IF(INDEX(Data!$CA:$CA,MATCH(AF79,Data!$A:$A,0),1)=0,"",INDEX(Data!$CA:$CA,MATCH(AF79,Data!$A:$A,0),1)))</f>
        <v>3</v>
      </c>
      <c r="AF79" s="38" t="str" cm="1">
        <f t="array" aca="1" ref="AF79" ca="1">IFERROR(_xlfn.SINGLE(INDEX(Data!$A$1:$A$818,_xlfn.AGGREGATE(15,6,((OFFSET(Data!$A$1,0,MATCH(AF$6,Data!$1:$1,0)-1,1000,1)=IF(AF$7="","Yes",AF$7))*(Data!$D$1:'Data'!$D$818&lt;=IF($H$2="Marked",1,"")))/((OFFSET(Data!$A$1,0,MATCH(AF$6,Data!$1:$1,0)-1,1000,1)=IF(AF$7="","Yes",AF$7))*(Data!$D$1:'Data'!$D$818&lt;=IF($H$2="Marked",1,"")))*ROW(Data!$C$1:$C$818),ROW(AF79)-ROW(AF$7)),1)),"")</f>
        <v>MTV</v>
      </c>
      <c r="AG79" s="38" t="str">
        <f ca="1">IF(AH79="","",IF(INDEX(Data!$CA:$CA,MATCH(AH79,Data!$A:$A,0),1)=0,"",INDEX(Data!$CA:$CA,MATCH(AH79,Data!$A:$A,0),1)))</f>
        <v/>
      </c>
      <c r="AH79" s="38" t="str" cm="1">
        <f t="array" aca="1" ref="AH79" ca="1">IFERROR(_xlfn.SINGLE(INDEX(Data!$A$1:$A$818,_xlfn.AGGREGATE(15,6,((OFFSET(Data!$A$1,0,MATCH(AH$6,Data!$1:$1,0)-1,1000,1)=IF(AH$7="","Yes",AH$7))*(Data!$D$1:'Data'!$D$818&lt;=IF($H$2="Marked",1,"")))/((OFFSET(Data!$A$1,0,MATCH(AH$6,Data!$1:$1,0)-1,1000,1)=IF(AH$7="","Yes",AH$7))*(Data!$D$1:'Data'!$D$818&lt;=IF($H$2="Marked",1,"")))*ROW(Data!$C$1:$C$818),ROW(AH79)-ROW(AH$7)),1)),"")</f>
        <v/>
      </c>
      <c r="AI79" s="38" t="str">
        <f ca="1">IF(AJ79="","",IF(INDEX(Data!$CA:$CA,MATCH(AJ79,Data!$A:$A,0),1)=0,"",INDEX(Data!$CA:$CA,MATCH(AJ79,Data!$A:$A,0),1)))</f>
        <v/>
      </c>
      <c r="AJ79" s="38" t="str" cm="1">
        <f t="array" aca="1" ref="AJ79" ca="1">IFERROR(_xlfn.SINGLE(INDEX(Data!$A$1:$A$818,_xlfn.AGGREGATE(15,6,((OFFSET(Data!$A$1,0,MATCH(AJ$6,Data!$1:$1,0)-1,1000,1)=IF(AJ$7="","Yes",AJ$7))*(Data!$D$1:'Data'!$D$818&lt;=IF($H$2="Marked",1,"")))/((OFFSET(Data!$A$1,0,MATCH(AJ$6,Data!$1:$1,0)-1,1000,1)=IF(AJ$7="","Yes",AJ$7))*(Data!$D$1:'Data'!$D$818&lt;=IF($H$2="Marked",1,"")))*ROW(Data!$C$1:$C$818),ROW(AJ79)-ROW(AJ$7)),1)),"")</f>
        <v>Nuestra Vision</v>
      </c>
      <c r="AK79" s="38" t="str">
        <f ca="1">IF(AL79="","",IF(INDEX(Data!$CA:$CA,MATCH(AL79,Data!$A:$A,0),1)=0,"",INDEX(Data!$CA:$CA,MATCH(AL79,Data!$A:$A,0),1)))</f>
        <v/>
      </c>
      <c r="AL79" s="38" t="str" cm="1">
        <f t="array" aca="1" ref="AL79" ca="1">IFERROR(_xlfn.SINGLE(INDEX(Data!$A$1:$A$818,_xlfn.AGGREGATE(15,6,((OFFSET(Data!$A$1,0,MATCH(AL$6,Data!$1:$1,0)-1,1000,1)=IF(AL$7="","Yes",AL$7))*(Data!$D$1:'Data'!$D$818&lt;=IF($H$2="Marked",1,"")))/((OFFSET(Data!$A$1,0,MATCH(AL$6,Data!$1:$1,0)-1,1000,1)=IF(AL$7="","Yes",AL$7))*(Data!$D$1:'Data'!$D$818&lt;=IF($H$2="Marked",1,"")))*ROW(Data!$C$1:$C$818),ROW(AL79)-ROW(AL$7)),1)),"")</f>
        <v/>
      </c>
      <c r="AM79" s="38" t="str">
        <f ca="1">IF(AN79="","",IF(INDEX(Data!$CA:$CA,MATCH(AN79,Data!$A:$A,0),1)=0,"",INDEX(Data!$CA:$CA,MATCH(AN79,Data!$A:$A,0),1)))</f>
        <v/>
      </c>
      <c r="AN79" s="38" t="str" cm="1">
        <f t="array" aca="1" ref="AN79" ca="1">IFERROR(_xlfn.SINGLE(INDEX(Data!$A$1:$A$818,_xlfn.AGGREGATE(15,6,((OFFSET(Data!$A$1,0,MATCH(AN$6,Data!$1:$1,0)-1,1000,1)=IF(AN$7="","Yes",AN$7))*(Data!$D$1:'Data'!$D$818&lt;=IF($H$2="Marked",1,"")))/((OFFSET(Data!$A$1,0,MATCH(AN$6,Data!$1:$1,0)-1,1000,1)=IF(AN$7="","Yes",AN$7))*(Data!$D$1:'Data'!$D$818&lt;=IF($H$2="Marked",1,"")))*ROW(Data!$C$1:$C$818),ROW(AN79)-ROW(AN$7)),1)),"")</f>
        <v/>
      </c>
      <c r="AO79" s="38" t="str">
        <f ca="1">IF(AP79="","",IF(INDEX(Data!$CA:$CA,MATCH(AP79,Data!$A:$A,0),1)=0,"",INDEX(Data!$CA:$CA,MATCH(AP79,Data!$A:$A,0),1)))</f>
        <v/>
      </c>
      <c r="AP79" s="38" t="str" cm="1">
        <f t="array" aca="1" ref="AP79" ca="1">IFERROR(_xlfn.SINGLE(INDEX(Data!$A$1:$A$818,_xlfn.AGGREGATE(15,6,((OFFSET(Data!$A$1,0,MATCH(AP$6,Data!$1:$1,0)-1,1000,1)=IF(AP$7="","Yes",AP$7))*(Data!$D$1:'Data'!$D$818&lt;=IF($H$2="Marked",1,"")))/((OFFSET(Data!$A$1,0,MATCH(AP$6,Data!$1:$1,0)-1,1000,1)=IF(AP$7="","Yes",AP$7))*(Data!$D$1:'Data'!$D$818&lt;=IF($H$2="Marked",1,"")))*ROW(Data!$C$1:$C$818),ROW(AP79)-ROW(AP$7)),1)),"")</f>
        <v/>
      </c>
      <c r="AQ79" s="38" t="str">
        <f ca="1">IF(AR79="","",IF(INDEX(Data!$CA:$CA,MATCH(AR79,Data!$A:$A,0),1)=0,"",INDEX(Data!$CA:$CA,MATCH(AR79,Data!$A:$A,0),1)))</f>
        <v/>
      </c>
      <c r="AR79" s="38" t="str" cm="1">
        <f t="array" aca="1" ref="AR79" ca="1">IFERROR(_xlfn.SINGLE(INDEX(Data!$A$1:$A$818,_xlfn.AGGREGATE(15,6,((OFFSET(Data!$A$1,0,MATCH(AR$6,Data!$1:$1,0)-1,1000,1)=IF(AR$7="","Yes",AR$7))*(Data!$D$1:'Data'!$D$818&lt;=IF($H$2="Marked",1,"")))/((OFFSET(Data!$A$1,0,MATCH(AR$6,Data!$1:$1,0)-1,1000,1)=IF(AR$7="","Yes",AR$7))*(Data!$D$1:'Data'!$D$818&lt;=IF($H$2="Marked",1,"")))*ROW(Data!$C$1:$C$818),ROW(AR79)-ROW(AR$7)),1)),"")</f>
        <v/>
      </c>
      <c r="AS79" s="38" t="str">
        <f ca="1">IF(AT79="","",IF(INDEX(Data!$CA:$CA,MATCH(AT79,Data!$A:$A,0),1)=0,"",INDEX(Data!$CA:$CA,MATCH(AT79,Data!$A:$A,0),1)))</f>
        <v/>
      </c>
      <c r="AT79" s="38" t="str" cm="1">
        <f t="array" aca="1" ref="AT79" ca="1">IFERROR(_xlfn.SINGLE(INDEX(Data!$A$1:$A$818,_xlfn.AGGREGATE(15,6,((OFFSET(Data!$A$1,0,MATCH(AT$6,Data!$1:$1,0)-1,1000,1)=IF(AT$7="","Yes",AT$7))*(Data!$D$1:'Data'!$D$818&lt;=IF($H$2="Marked",1,"")))/((OFFSET(Data!$A$1,0,MATCH(AT$6,Data!$1:$1,0)-1,1000,1)=IF(AT$7="","Yes",AT$7))*(Data!$D$1:'Data'!$D$818&lt;=IF($H$2="Marked",1,"")))*ROW(Data!$C$1:$C$818),ROW(AT79)-ROW(AT$7)),1)),"")</f>
        <v/>
      </c>
    </row>
    <row r="80" spans="1:46" x14ac:dyDescent="0.35">
      <c r="A80" s="38" t="str">
        <f ca="1">IF(B80="","",IF(INDEX(Data!$CA:$CA,MATCH(B80,Data!$A:$A,0),1)=0,"",INDEX(Data!$CA:$CA,MATCH(B80,Data!$A:$A,0),1)))</f>
        <v/>
      </c>
      <c r="B80" s="38" t="str" cm="1">
        <f t="array" aca="1" ref="B80" ca="1">IFERROR(_xlfn.SINGLE(INDEX(Data!$A$1:$A$818,_xlfn.AGGREGATE(15,6,((OFFSET(Data!$A$1,0,MATCH(B$6,Data!$1:$1,0)-1,1000,1)=IF(B$7="","Yes",B$7))*(Data!$D$1:'Data'!$D$818&lt;=IF($H$2="Marked",1,"")))/((OFFSET(Data!$A$1,0,MATCH(B$6,Data!$1:$1,0)-1,1000,1)=IF(B$7="","Yes",B$7))*(Data!$D$1:'Data'!$D$818&lt;=IF($H$2="Marked",1,"")))*ROW(Data!$C$1:$C$818),ROW(B80)-ROW(B$7)),1)),"")</f>
        <v>Tastemade</v>
      </c>
      <c r="C80" s="38" t="str">
        <f ca="1">IF(D80="","",IF(INDEX(Data!$CA:$CA,MATCH(D80,Data!$A:$A,0),1)=0,"",INDEX(Data!$CA:$CA,MATCH(D80,Data!$A:$A,0),1)))</f>
        <v/>
      </c>
      <c r="D80" s="38" t="str" cm="1">
        <f t="array" aca="1" ref="D80" ca="1">IFERROR(_xlfn.SINGLE(INDEX(Data!$A$1:$A$818,_xlfn.AGGREGATE(15,6,((OFFSET(Data!$A$1,0,MATCH(D$6,Data!$1:$1,0)-1,1000,1)=IF(D$7="","Yes",D$7))*(Data!$D$1:'Data'!$D$818&lt;=IF($H$2="Marked",1,"")))/((OFFSET(Data!$A$1,0,MATCH(D$6,Data!$1:$1,0)-1,1000,1)=IF(D$7="","Yes",D$7))*(Data!$D$1:'Data'!$D$818&lt;=IF($H$2="Marked",1,"")))*ROW(Data!$C$1:$C$818),ROW(D80)-ROW(D$7)),1)),"")</f>
        <v/>
      </c>
      <c r="E80" s="38" t="str">
        <f ca="1">IF(F80="","",IF(INDEX(Data!$CA:$CA,MATCH(F80,Data!$A:$A,0),1)=0,"",INDEX(Data!$CA:$CA,MATCH(F80,Data!$A:$A,0),1)))</f>
        <v/>
      </c>
      <c r="F80" s="38" t="str" cm="1">
        <f t="array" aca="1" ref="F80" ca="1">IFERROR(_xlfn.SINGLE(INDEX(Data!$A$1:$A$818,_xlfn.AGGREGATE(15,6,((OFFSET(Data!$A$1,0,MATCH(F$6,Data!$1:$1,0)-1,1000,1)=IF(F$7="","Yes",F$7))*(Data!$D$1:'Data'!$D$818&lt;=IF($H$2="Marked",1,"")))/((OFFSET(Data!$A$1,0,MATCH(F$6,Data!$1:$1,0)-1,1000,1)=IF(F$7="","Yes",F$7))*(Data!$D$1:'Data'!$D$818&lt;=IF($H$2="Marked",1,"")))*ROW(Data!$C$1:$C$818),ROW(F80)-ROW(F$7)),1)),"")</f>
        <v/>
      </c>
      <c r="G80" s="38" t="str">
        <f ca="1">IF(H80="","",IF(INDEX(Data!$CA:$CA,MATCH(H80,Data!$A:$A,0),1)=0,"",INDEX(Data!$CA:$CA,MATCH(H80,Data!$A:$A,0),1)))</f>
        <v/>
      </c>
      <c r="H80" s="38" t="str" cm="1">
        <f t="array" aca="1" ref="H80" ca="1">IFERROR(_xlfn.SINGLE(INDEX(Data!$A$1:$A$818,_xlfn.AGGREGATE(15,6,((OFFSET(Data!$A$1,0,MATCH(H$6,Data!$1:$1,0)-1,1000,1)=IF(H$7="","Yes",H$7))*(Data!$D$1:'Data'!$D$818&lt;=IF($H$2="Marked",1,"")))/((OFFSET(Data!$A$1,0,MATCH(H$6,Data!$1:$1,0)-1,1000,1)=IF(H$7="","Yes",H$7))*(Data!$D$1:'Data'!$D$818&lt;=IF($H$2="Marked",1,"")))*ROW(Data!$C$1:$C$818),ROW(H80)-ROW(H$7)),1)),"")</f>
        <v/>
      </c>
      <c r="I80" s="38" t="str">
        <f ca="1">IF(J80="","",IF(INDEX(Data!$CA:$CA,MATCH(J80,Data!$A:$A,0),1)=0,"",INDEX(Data!$CA:$CA,MATCH(J80,Data!$A:$A,0),1)))</f>
        <v/>
      </c>
      <c r="J80" s="38" t="str" cm="1">
        <f t="array" aca="1" ref="J80" ca="1">IFERROR(_xlfn.SINGLE(INDEX(Data!$A$1:$A$818,_xlfn.AGGREGATE(15,6,((OFFSET(Data!$A$1,0,MATCH(J$6,Data!$1:$1,0)-1,1000,1)=IF(J$7="","Yes",J$7))*(Data!$D$1:'Data'!$D$818&lt;=IF($H$2="Marked",1,"")))/((OFFSET(Data!$A$1,0,MATCH(J$6,Data!$1:$1,0)-1,1000,1)=IF(J$7="","Yes",J$7))*(Data!$D$1:'Data'!$D$818&lt;=IF($H$2="Marked",1,"")))*ROW(Data!$C$1:$C$818),ROW(J80)-ROW(J$7)),1)),"")</f>
        <v>Syfy</v>
      </c>
      <c r="K80" s="38" t="str">
        <f ca="1">IF(L80="","",IF(INDEX(Data!$CA:$CA,MATCH(L80,Data!$A:$A,0),1)=0,"",INDEX(Data!$CA:$CA,MATCH(L80,Data!$A:$A,0),1)))</f>
        <v/>
      </c>
      <c r="L80" s="38" t="str" cm="1">
        <f t="array" aca="1" ref="L80" ca="1">IFERROR(_xlfn.SINGLE(INDEX(Data!$A$1:$A$818,_xlfn.AGGREGATE(15,6,((OFFSET(Data!$A$1,0,MATCH(L$6,Data!$1:$1,0)-1,1000,1)=IF(L$7="","Yes",L$7))*(Data!$D$1:'Data'!$D$818&lt;=IF($H$2="Marked",1,"")))/((OFFSET(Data!$A$1,0,MATCH(L$6,Data!$1:$1,0)-1,1000,1)=IF(L$7="","Yes",L$7))*(Data!$D$1:'Data'!$D$818&lt;=IF($H$2="Marked",1,"")))*ROW(Data!$C$1:$C$818),ROW(L80)-ROW(L$7)),1)),"")</f>
        <v>Freeform</v>
      </c>
      <c r="M80" s="38" t="str">
        <f ca="1">IF(N80="","",IF(INDEX(Data!$CA:$CA,MATCH(N80,Data!$A:$A,0),1)=0,"",INDEX(Data!$CA:$CA,MATCH(N80,Data!$A:$A,0),1)))</f>
        <v/>
      </c>
      <c r="N80" s="38" t="str" cm="1">
        <f t="array" aca="1" ref="N80" ca="1">IFERROR(_xlfn.SINGLE(INDEX(Data!$A$1:$A$818,_xlfn.AGGREGATE(15,6,((OFFSET(Data!$A$1,0,MATCH(N$6,Data!$1:$1,0)-1,1000,1)=IF(N$7="","Yes",N$7))*(Data!$D$1:'Data'!$D$818&lt;=IF($H$2="Marked",1,"")))/((OFFSET(Data!$A$1,0,MATCH(N$6,Data!$1:$1,0)-1,1000,1)=IF(N$7="","Yes",N$7))*(Data!$D$1:'Data'!$D$818&lt;=IF($H$2="Marked",1,"")))*ROW(Data!$C$1:$C$818),ROW(N80)-ROW(N$7)),1)),"")</f>
        <v>ESPNu</v>
      </c>
      <c r="O80" s="38" t="str">
        <f ca="1">IF(P80="","",IF(INDEX(Data!$CA:$CA,MATCH(P80,Data!$A:$A,0),1)=0,"",INDEX(Data!$CA:$CA,MATCH(P80,Data!$A:$A,0),1)))</f>
        <v/>
      </c>
      <c r="P80" s="38" t="str" cm="1">
        <f t="array" aca="1" ref="P80" ca="1">IFERROR(_xlfn.SINGLE(INDEX(Data!$A$1:$A$818,_xlfn.AGGREGATE(15,6,((OFFSET(Data!$A$1,0,MATCH(P$6,Data!$1:$1,0)-1,1000,1)=IF(P$7="","Yes",P$7))*(Data!$D$1:'Data'!$D$818&lt;=IF($H$2="Marked",1,"")))/((OFFSET(Data!$A$1,0,MATCH(P$6,Data!$1:$1,0)-1,1000,1)=IF(P$7="","Yes",P$7))*(Data!$D$1:'Data'!$D$818&lt;=IF($H$2="Marked",1,"")))*ROW(Data!$C$1:$C$818),ROW(P80)-ROW(P$7)),1)),"")</f>
        <v>Disney XD</v>
      </c>
      <c r="Q80" s="38" t="str">
        <f ca="1">IF(R80="","",IF(INDEX(Data!$CA:$CA,MATCH(R80,Data!$A:$A,0),1)=0,"",INDEX(Data!$CA:$CA,MATCH(R80,Data!$A:$A,0),1)))</f>
        <v/>
      </c>
      <c r="R80" s="38" t="str" cm="1">
        <f t="array" aca="1" ref="R80" ca="1">IFERROR(_xlfn.SINGLE(INDEX(Data!$A$1:$A$818,_xlfn.AGGREGATE(15,6,((OFFSET(Data!$A$1,0,MATCH(R$6,Data!$1:$1,0)-1,1000,1)=IF(R$7="","Yes",R$7))*(Data!$D$1:'Data'!$D$818&lt;=IF($H$2="Marked",1,"")))/((OFFSET(Data!$A$1,0,MATCH(R$6,Data!$1:$1,0)-1,1000,1)=IF(R$7="","Yes",R$7))*(Data!$D$1:'Data'!$D$818&lt;=IF($H$2="Marked",1,"")))*ROW(Data!$C$1:$C$818),ROW(R80)-ROW(R$7)),1)),"")</f>
        <v>MyNetworkTV</v>
      </c>
      <c r="S80" s="38" t="str">
        <f ca="1">IF(T80="","",IF(INDEX(Data!$CA:$CA,MATCH(T80,Data!$A:$A,0),1)=0,"",INDEX(Data!$CA:$CA,MATCH(T80,Data!$A:$A,0),1)))</f>
        <v/>
      </c>
      <c r="T80" s="38" t="str" cm="1">
        <f t="array" aca="1" ref="T80" ca="1">IFERROR(_xlfn.SINGLE(INDEX(Data!$A$1:$A$818,_xlfn.AGGREGATE(15,6,((OFFSET(Data!$A$1,0,MATCH(T$6,Data!$1:$1,0)-1,1000,1)=IF(T$7="","Yes",T$7))*(Data!$D$1:'Data'!$D$818&lt;=IF($H$2="Marked",1,"")))/((OFFSET(Data!$A$1,0,MATCH(T$6,Data!$1:$1,0)-1,1000,1)=IF(T$7="","Yes",T$7))*(Data!$D$1:'Data'!$D$818&lt;=IF($H$2="Marked",1,"")))*ROW(Data!$C$1:$C$818),ROW(T80)-ROW(T$7)),1)),"")</f>
        <v>POP</v>
      </c>
      <c r="U80" s="38" t="str">
        <f ca="1">IF(V80="","",IF(INDEX(Data!$CA:$CA,MATCH(V80,Data!$A:$A,0),1)=0,"",INDEX(Data!$CA:$CA,MATCH(V80,Data!$A:$A,0),1)))</f>
        <v/>
      </c>
      <c r="V80" s="38" t="str" cm="1">
        <f t="array" aca="1" ref="V80" ca="1">IFERROR(_xlfn.SINGLE(INDEX(Data!$A$1:$A$818,_xlfn.AGGREGATE(15,6,((OFFSET(Data!$A$1,0,MATCH(V$6,Data!$1:$1,0)-1,1000,1)=IF(V$7="","Yes",V$7))*(Data!$D$1:'Data'!$D$818&lt;=IF($H$2="Marked",1,"")))/((OFFSET(Data!$A$1,0,MATCH(V$6,Data!$1:$1,0)-1,1000,1)=IF(V$7="","Yes",V$7))*(Data!$D$1:'Data'!$D$818&lt;=IF($H$2="Marked",1,"")))*ROW(Data!$C$1:$C$818),ROW(V80)-ROW(V$7)),1)),"")</f>
        <v>Insight TV</v>
      </c>
      <c r="W80" s="38" t="str">
        <f ca="1">IF(X80="","",IF(INDEX(Data!$CA:$CA,MATCH(X80,Data!$A:$A,0),1)=0,"",INDEX(Data!$CA:$CA,MATCH(X80,Data!$A:$A,0),1)))</f>
        <v/>
      </c>
      <c r="X80" s="38" t="str" cm="1">
        <f t="array" aca="1" ref="X80" ca="1">IFERROR(_xlfn.SINGLE(INDEX(Data!$A$1:$A$818,_xlfn.AGGREGATE(15,6,((OFFSET(Data!$A$1,0,MATCH(X$6,Data!$1:$1,0)-1,1000,1)=IF(X$7="","Yes",X$7))*(Data!$D$1:'Data'!$D$818&lt;=IF($H$2="Marked",1,"")))/((OFFSET(Data!$A$1,0,MATCH(X$6,Data!$1:$1,0)-1,1000,1)=IF(X$7="","Yes",X$7))*(Data!$D$1:'Data'!$D$818&lt;=IF($H$2="Marked",1,"")))*ROW(Data!$C$1:$C$818),ROW(X80)-ROW(X$7)),1)),"")</f>
        <v/>
      </c>
      <c r="Y80" s="38" t="str">
        <f ca="1">IF(Z80="","",IF(INDEX(Data!$CA:$CA,MATCH(Z80,Data!$A:$A,0),1)=0,"",INDEX(Data!$CA:$CA,MATCH(Z80,Data!$A:$A,0),1)))</f>
        <v/>
      </c>
      <c r="Z80" s="38" t="str" cm="1">
        <f t="array" aca="1" ref="Z80" ca="1">IFERROR(_xlfn.SINGLE(INDEX(Data!$A$1:$A$818,_xlfn.AGGREGATE(15,6,((OFFSET(Data!$A$1,0,MATCH(Z$6,Data!$1:$1,0)-1,1000,1)=IF(Z$7="","Yes",Z$7))*(Data!$D$1:'Data'!$D$818&lt;=IF($H$2="Marked",1,"")))/((OFFSET(Data!$A$1,0,MATCH(Z$6,Data!$1:$1,0)-1,1000,1)=IF(Z$7="","Yes",Z$7))*(Data!$D$1:'Data'!$D$818&lt;=IF($H$2="Marked",1,"")))*ROW(Data!$C$1:$C$818),ROW(Z80)-ROW(Z$7)),1)),"")</f>
        <v/>
      </c>
      <c r="AA80" s="38" t="str">
        <f ca="1">IF(AB80="","",IF(INDEX(Data!$CA:$CA,MATCH(AB80,Data!$A:$A,0),1)=0,"",INDEX(Data!$CA:$CA,MATCH(AB80,Data!$A:$A,0),1)))</f>
        <v/>
      </c>
      <c r="AB80" s="38" t="str" cm="1">
        <f t="array" aca="1" ref="AB80" ca="1">IFERROR(_xlfn.SINGLE(INDEX(Data!$A$1:$A$818,_xlfn.AGGREGATE(15,6,((OFFSET(Data!$A$1,0,MATCH(AB$6,Data!$1:$1,0)-1,1000,1)=IF(AB$7="","Yes",AB$7))*(Data!$D$1:'Data'!$D$818&lt;=IF($H$2="Marked",1,"")))/((OFFSET(Data!$A$1,0,MATCH(AB$6,Data!$1:$1,0)-1,1000,1)=IF(AB$7="","Yes",AB$7))*(Data!$D$1:'Data'!$D$818&lt;=IF($H$2="Marked",1,"")))*ROW(Data!$C$1:$C$818),ROW(AB80)-ROW(AB$7)),1)),"")</f>
        <v>Freeform</v>
      </c>
      <c r="AC80" s="38" t="str">
        <f ca="1">IF(AD80="","",IF(INDEX(Data!$CA:$CA,MATCH(AD80,Data!$A:$A,0),1)=0,"",INDEX(Data!$CA:$CA,MATCH(AD80,Data!$A:$A,0),1)))</f>
        <v/>
      </c>
      <c r="AD80" s="38" t="str" cm="1">
        <f t="array" aca="1" ref="AD80" ca="1">IFERROR(_xlfn.SINGLE(INDEX(Data!$A$1:$A$818,_xlfn.AGGREGATE(15,6,((OFFSET(Data!$A$1,0,MATCH(AD$6,Data!$1:$1,0)-1,1000,1)=IF(AD$7="","Yes",AD$7))*(Data!$D$1:'Data'!$D$818&lt;=IF($H$2="Marked",1,"")))/((OFFSET(Data!$A$1,0,MATCH(AD$6,Data!$1:$1,0)-1,1000,1)=IF(AD$7="","Yes",AD$7))*(Data!$D$1:'Data'!$D$818&lt;=IF($H$2="Marked",1,"")))*ROW(Data!$C$1:$C$818),ROW(AD80)-ROW(AD$7)),1)),"")</f>
        <v>HGTV</v>
      </c>
      <c r="AE80" s="38" t="str">
        <f ca="1">IF(AF80="","",IF(INDEX(Data!$CA:$CA,MATCH(AF80,Data!$A:$A,0),1)=0,"",INDEX(Data!$CA:$CA,MATCH(AF80,Data!$A:$A,0),1)))</f>
        <v/>
      </c>
      <c r="AF80" s="38" t="str" cm="1">
        <f t="array" aca="1" ref="AF80" ca="1">IFERROR(_xlfn.SINGLE(INDEX(Data!$A$1:$A$818,_xlfn.AGGREGATE(15,6,((OFFSET(Data!$A$1,0,MATCH(AF$6,Data!$1:$1,0)-1,1000,1)=IF(AF$7="","Yes",AF$7))*(Data!$D$1:'Data'!$D$818&lt;=IF($H$2="Marked",1,"")))/((OFFSET(Data!$A$1,0,MATCH(AF$6,Data!$1:$1,0)-1,1000,1)=IF(AF$7="","Yes",AF$7))*(Data!$D$1:'Data'!$D$818&lt;=IF($H$2="Marked",1,"")))*ROW(Data!$C$1:$C$818),ROW(AF80)-ROW(AF$7)),1)),"")</f>
        <v>MTV Classic</v>
      </c>
      <c r="AG80" s="38" t="str">
        <f ca="1">IF(AH80="","",IF(INDEX(Data!$CA:$CA,MATCH(AH80,Data!$A:$A,0),1)=0,"",INDEX(Data!$CA:$CA,MATCH(AH80,Data!$A:$A,0),1)))</f>
        <v/>
      </c>
      <c r="AH80" s="38" t="str" cm="1">
        <f t="array" aca="1" ref="AH80" ca="1">IFERROR(_xlfn.SINGLE(INDEX(Data!$A$1:$A$818,_xlfn.AGGREGATE(15,6,((OFFSET(Data!$A$1,0,MATCH(AH$6,Data!$1:$1,0)-1,1000,1)=IF(AH$7="","Yes",AH$7))*(Data!$D$1:'Data'!$D$818&lt;=IF($H$2="Marked",1,"")))/((OFFSET(Data!$A$1,0,MATCH(AH$6,Data!$1:$1,0)-1,1000,1)=IF(AH$7="","Yes",AH$7))*(Data!$D$1:'Data'!$D$818&lt;=IF($H$2="Marked",1,"")))*ROW(Data!$C$1:$C$818),ROW(AH80)-ROW(AH$7)),1)),"")</f>
        <v/>
      </c>
      <c r="AI80" s="38" t="str">
        <f ca="1">IF(AJ80="","",IF(INDEX(Data!$CA:$CA,MATCH(AJ80,Data!$A:$A,0),1)=0,"",INDEX(Data!$CA:$CA,MATCH(AJ80,Data!$A:$A,0),1)))</f>
        <v/>
      </c>
      <c r="AJ80" s="38" t="str" cm="1">
        <f t="array" aca="1" ref="AJ80" ca="1">IFERROR(_xlfn.SINGLE(INDEX(Data!$A$1:$A$818,_xlfn.AGGREGATE(15,6,((OFFSET(Data!$A$1,0,MATCH(AJ$6,Data!$1:$1,0)-1,1000,1)=IF(AJ$7="","Yes",AJ$7))*(Data!$D$1:'Data'!$D$818&lt;=IF($H$2="Marked",1,"")))/((OFFSET(Data!$A$1,0,MATCH(AJ$6,Data!$1:$1,0)-1,1000,1)=IF(AJ$7="","Yes",AJ$7))*(Data!$D$1:'Data'!$D$818&lt;=IF($H$2="Marked",1,"")))*ROW(Data!$C$1:$C$818),ROW(AJ80)-ROW(AJ$7)),1)),"")</f>
        <v>ONCE MEXICO</v>
      </c>
      <c r="AK80" s="38" t="str">
        <f ca="1">IF(AL80="","",IF(INDEX(Data!$CA:$CA,MATCH(AL80,Data!$A:$A,0),1)=0,"",INDEX(Data!$CA:$CA,MATCH(AL80,Data!$A:$A,0),1)))</f>
        <v/>
      </c>
      <c r="AL80" s="38" t="str" cm="1">
        <f t="array" aca="1" ref="AL80" ca="1">IFERROR(_xlfn.SINGLE(INDEX(Data!$A$1:$A$818,_xlfn.AGGREGATE(15,6,((OFFSET(Data!$A$1,0,MATCH(AL$6,Data!$1:$1,0)-1,1000,1)=IF(AL$7="","Yes",AL$7))*(Data!$D$1:'Data'!$D$818&lt;=IF($H$2="Marked",1,"")))/((OFFSET(Data!$A$1,0,MATCH(AL$6,Data!$1:$1,0)-1,1000,1)=IF(AL$7="","Yes",AL$7))*(Data!$D$1:'Data'!$D$818&lt;=IF($H$2="Marked",1,"")))*ROW(Data!$C$1:$C$818),ROW(AL80)-ROW(AL$7)),1)),"")</f>
        <v/>
      </c>
      <c r="AM80" s="38" t="str">
        <f ca="1">IF(AN80="","",IF(INDEX(Data!$CA:$CA,MATCH(AN80,Data!$A:$A,0),1)=0,"",INDEX(Data!$CA:$CA,MATCH(AN80,Data!$A:$A,0),1)))</f>
        <v/>
      </c>
      <c r="AN80" s="38" t="str" cm="1">
        <f t="array" aca="1" ref="AN80" ca="1">IFERROR(_xlfn.SINGLE(INDEX(Data!$A$1:$A$818,_xlfn.AGGREGATE(15,6,((OFFSET(Data!$A$1,0,MATCH(AN$6,Data!$1:$1,0)-1,1000,1)=IF(AN$7="","Yes",AN$7))*(Data!$D$1:'Data'!$D$818&lt;=IF($H$2="Marked",1,"")))/((OFFSET(Data!$A$1,0,MATCH(AN$6,Data!$1:$1,0)-1,1000,1)=IF(AN$7="","Yes",AN$7))*(Data!$D$1:'Data'!$D$818&lt;=IF($H$2="Marked",1,"")))*ROW(Data!$C$1:$C$818),ROW(AN80)-ROW(AN$7)),1)),"")</f>
        <v/>
      </c>
      <c r="AO80" s="38" t="str">
        <f ca="1">IF(AP80="","",IF(INDEX(Data!$CA:$CA,MATCH(AP80,Data!$A:$A,0),1)=0,"",INDEX(Data!$CA:$CA,MATCH(AP80,Data!$A:$A,0),1)))</f>
        <v/>
      </c>
      <c r="AP80" s="38" t="str" cm="1">
        <f t="array" aca="1" ref="AP80" ca="1">IFERROR(_xlfn.SINGLE(INDEX(Data!$A$1:$A$818,_xlfn.AGGREGATE(15,6,((OFFSET(Data!$A$1,0,MATCH(AP$6,Data!$1:$1,0)-1,1000,1)=IF(AP$7="","Yes",AP$7))*(Data!$D$1:'Data'!$D$818&lt;=IF($H$2="Marked",1,"")))/((OFFSET(Data!$A$1,0,MATCH(AP$6,Data!$1:$1,0)-1,1000,1)=IF(AP$7="","Yes",AP$7))*(Data!$D$1:'Data'!$D$818&lt;=IF($H$2="Marked",1,"")))*ROW(Data!$C$1:$C$818),ROW(AP80)-ROW(AP$7)),1)),"")</f>
        <v/>
      </c>
      <c r="AQ80" s="38" t="str">
        <f ca="1">IF(AR80="","",IF(INDEX(Data!$CA:$CA,MATCH(AR80,Data!$A:$A,0),1)=0,"",INDEX(Data!$CA:$CA,MATCH(AR80,Data!$A:$A,0),1)))</f>
        <v/>
      </c>
      <c r="AR80" s="38" t="str" cm="1">
        <f t="array" aca="1" ref="AR80" ca="1">IFERROR(_xlfn.SINGLE(INDEX(Data!$A$1:$A$818,_xlfn.AGGREGATE(15,6,((OFFSET(Data!$A$1,0,MATCH(AR$6,Data!$1:$1,0)-1,1000,1)=IF(AR$7="","Yes",AR$7))*(Data!$D$1:'Data'!$D$818&lt;=IF($H$2="Marked",1,"")))/((OFFSET(Data!$A$1,0,MATCH(AR$6,Data!$1:$1,0)-1,1000,1)=IF(AR$7="","Yes",AR$7))*(Data!$D$1:'Data'!$D$818&lt;=IF($H$2="Marked",1,"")))*ROW(Data!$C$1:$C$818),ROW(AR80)-ROW(AR$7)),1)),"")</f>
        <v/>
      </c>
      <c r="AS80" s="38" t="str">
        <f ca="1">IF(AT80="","",IF(INDEX(Data!$CA:$CA,MATCH(AT80,Data!$A:$A,0),1)=0,"",INDEX(Data!$CA:$CA,MATCH(AT80,Data!$A:$A,0),1)))</f>
        <v/>
      </c>
      <c r="AT80" s="38" t="str" cm="1">
        <f t="array" aca="1" ref="AT80" ca="1">IFERROR(_xlfn.SINGLE(INDEX(Data!$A$1:$A$818,_xlfn.AGGREGATE(15,6,((OFFSET(Data!$A$1,0,MATCH(AT$6,Data!$1:$1,0)-1,1000,1)=IF(AT$7="","Yes",AT$7))*(Data!$D$1:'Data'!$D$818&lt;=IF($H$2="Marked",1,"")))/((OFFSET(Data!$A$1,0,MATCH(AT$6,Data!$1:$1,0)-1,1000,1)=IF(AT$7="","Yes",AT$7))*(Data!$D$1:'Data'!$D$818&lt;=IF($H$2="Marked",1,"")))*ROW(Data!$C$1:$C$818),ROW(AT80)-ROW(AT$7)),1)),"")</f>
        <v/>
      </c>
    </row>
    <row r="81" spans="1:46" ht="24" x14ac:dyDescent="0.35">
      <c r="A81" s="38" t="str">
        <f ca="1">IF(B81="","",IF(INDEX(Data!$CA:$CA,MATCH(B81,Data!$A:$A,0),1)=0,"",INDEX(Data!$CA:$CA,MATCH(B81,Data!$A:$A,0),1)))</f>
        <v/>
      </c>
      <c r="B81" s="38" t="str" cm="1">
        <f t="array" aca="1" ref="B81" ca="1">IFERROR(_xlfn.SINGLE(INDEX(Data!$A$1:$A$818,_xlfn.AGGREGATE(15,6,((OFFSET(Data!$A$1,0,MATCH(B$6,Data!$1:$1,0)-1,1000,1)=IF(B$7="","Yes",B$7))*(Data!$D$1:'Data'!$D$818&lt;=IF($H$2="Marked",1,"")))/((OFFSET(Data!$A$1,0,MATCH(B$6,Data!$1:$1,0)-1,1000,1)=IF(B$7="","Yes",B$7))*(Data!$D$1:'Data'!$D$818&lt;=IF($H$2="Marked",1,"")))*ROW(Data!$C$1:$C$818),ROW(B81)-ROW(B$7)),1)),"")</f>
        <v>Teen Nick</v>
      </c>
      <c r="C81" s="38" t="str">
        <f ca="1">IF(D81="","",IF(INDEX(Data!$CA:$CA,MATCH(D81,Data!$A:$A,0),1)=0,"",INDEX(Data!$CA:$CA,MATCH(D81,Data!$A:$A,0),1)))</f>
        <v/>
      </c>
      <c r="D81" s="38" t="str" cm="1">
        <f t="array" aca="1" ref="D81" ca="1">IFERROR(_xlfn.SINGLE(INDEX(Data!$A$1:$A$818,_xlfn.AGGREGATE(15,6,((OFFSET(Data!$A$1,0,MATCH(D$6,Data!$1:$1,0)-1,1000,1)=IF(D$7="","Yes",D$7))*(Data!$D$1:'Data'!$D$818&lt;=IF($H$2="Marked",1,"")))/((OFFSET(Data!$A$1,0,MATCH(D$6,Data!$1:$1,0)-1,1000,1)=IF(D$7="","Yes",D$7))*(Data!$D$1:'Data'!$D$818&lt;=IF($H$2="Marked",1,"")))*ROW(Data!$C$1:$C$818),ROW(D81)-ROW(D$7)),1)),"")</f>
        <v/>
      </c>
      <c r="E81" s="38" t="str">
        <f ca="1">IF(F81="","",IF(INDEX(Data!$CA:$CA,MATCH(F81,Data!$A:$A,0),1)=0,"",INDEX(Data!$CA:$CA,MATCH(F81,Data!$A:$A,0),1)))</f>
        <v/>
      </c>
      <c r="F81" s="38" t="str" cm="1">
        <f t="array" aca="1" ref="F81" ca="1">IFERROR(_xlfn.SINGLE(INDEX(Data!$A$1:$A$818,_xlfn.AGGREGATE(15,6,((OFFSET(Data!$A$1,0,MATCH(F$6,Data!$1:$1,0)-1,1000,1)=IF(F$7="","Yes",F$7))*(Data!$D$1:'Data'!$D$818&lt;=IF($H$2="Marked",1,"")))/((OFFSET(Data!$A$1,0,MATCH(F$6,Data!$1:$1,0)-1,1000,1)=IF(F$7="","Yes",F$7))*(Data!$D$1:'Data'!$D$818&lt;=IF($H$2="Marked",1,"")))*ROW(Data!$C$1:$C$818),ROW(F81)-ROW(F$7)),1)),"")</f>
        <v/>
      </c>
      <c r="G81" s="38" t="str">
        <f ca="1">IF(H81="","",IF(INDEX(Data!$CA:$CA,MATCH(H81,Data!$A:$A,0),1)=0,"",INDEX(Data!$CA:$CA,MATCH(H81,Data!$A:$A,0),1)))</f>
        <v/>
      </c>
      <c r="H81" s="38" t="str" cm="1">
        <f t="array" aca="1" ref="H81" ca="1">IFERROR(_xlfn.SINGLE(INDEX(Data!$A$1:$A$818,_xlfn.AGGREGATE(15,6,((OFFSET(Data!$A$1,0,MATCH(H$6,Data!$1:$1,0)-1,1000,1)=IF(H$7="","Yes",H$7))*(Data!$D$1:'Data'!$D$818&lt;=IF($H$2="Marked",1,"")))/((OFFSET(Data!$A$1,0,MATCH(H$6,Data!$1:$1,0)-1,1000,1)=IF(H$7="","Yes",H$7))*(Data!$D$1:'Data'!$D$818&lt;=IF($H$2="Marked",1,"")))*ROW(Data!$C$1:$C$818),ROW(H81)-ROW(H$7)),1)),"")</f>
        <v/>
      </c>
      <c r="I81" s="38" t="str">
        <f ca="1">IF(J81="","",IF(INDEX(Data!$CA:$CA,MATCH(J81,Data!$A:$A,0),1)=0,"",INDEX(Data!$CA:$CA,MATCH(J81,Data!$A:$A,0),1)))</f>
        <v/>
      </c>
      <c r="J81" s="38" t="str" cm="1">
        <f t="array" aca="1" ref="J81" ca="1">IFERROR(_xlfn.SINGLE(INDEX(Data!$A$1:$A$818,_xlfn.AGGREGATE(15,6,((OFFSET(Data!$A$1,0,MATCH(J$6,Data!$1:$1,0)-1,1000,1)=IF(J$7="","Yes",J$7))*(Data!$D$1:'Data'!$D$818&lt;=IF($H$2="Marked",1,"")))/((OFFSET(Data!$A$1,0,MATCH(J$6,Data!$1:$1,0)-1,1000,1)=IF(J$7="","Yes",J$7))*(Data!$D$1:'Data'!$D$818&lt;=IF($H$2="Marked",1,"")))*ROW(Data!$C$1:$C$818),ROW(J81)-ROW(J$7)),1)),"")</f>
        <v>TBS</v>
      </c>
      <c r="K81" s="38" t="str">
        <f ca="1">IF(L81="","",IF(INDEX(Data!$CA:$CA,MATCH(L81,Data!$A:$A,0),1)=0,"",INDEX(Data!$CA:$CA,MATCH(L81,Data!$A:$A,0),1)))</f>
        <v/>
      </c>
      <c r="L81" s="38" t="str" cm="1">
        <f t="array" aca="1" ref="L81" ca="1">IFERROR(_xlfn.SINGLE(INDEX(Data!$A$1:$A$818,_xlfn.AGGREGATE(15,6,((OFFSET(Data!$A$1,0,MATCH(L$6,Data!$1:$1,0)-1,1000,1)=IF(L$7="","Yes",L$7))*(Data!$D$1:'Data'!$D$818&lt;=IF($H$2="Marked",1,"")))/((OFFSET(Data!$A$1,0,MATCH(L$6,Data!$1:$1,0)-1,1000,1)=IF(L$7="","Yes",L$7))*(Data!$D$1:'Data'!$D$818&lt;=IF($H$2="Marked",1,"")))*ROW(Data!$C$1:$C$818),ROW(L81)-ROW(L$7)),1)),"")</f>
        <v>Fuse</v>
      </c>
      <c r="M81" s="38" t="str">
        <f ca="1">IF(N81="","",IF(INDEX(Data!$CA:$CA,MATCH(N81,Data!$A:$A,0),1)=0,"",INDEX(Data!$CA:$CA,MATCH(N81,Data!$A:$A,0),1)))</f>
        <v/>
      </c>
      <c r="N81" s="38" t="str" cm="1">
        <f t="array" aca="1" ref="N81" ca="1">IFERROR(_xlfn.SINGLE(INDEX(Data!$A$1:$A$818,_xlfn.AGGREGATE(15,6,((OFFSET(Data!$A$1,0,MATCH(N$6,Data!$1:$1,0)-1,1000,1)=IF(N$7="","Yes",N$7))*(Data!$D$1:'Data'!$D$818&lt;=IF($H$2="Marked",1,"")))/((OFFSET(Data!$A$1,0,MATCH(N$6,Data!$1:$1,0)-1,1000,1)=IF(N$7="","Yes",N$7))*(Data!$D$1:'Data'!$D$818&lt;=IF($H$2="Marked",1,"")))*ROW(Data!$C$1:$C$818),ROW(N81)-ROW(N$7)),1)),"")</f>
        <v>FanDuel TV</v>
      </c>
      <c r="O81" s="38" t="str">
        <f ca="1">IF(P81="","",IF(INDEX(Data!$CA:$CA,MATCH(P81,Data!$A:$A,0),1)=0,"",INDEX(Data!$CA:$CA,MATCH(P81,Data!$A:$A,0),1)))</f>
        <v/>
      </c>
      <c r="P81" s="38" t="str" cm="1">
        <f t="array" aca="1" ref="P81" ca="1">IFERROR(_xlfn.SINGLE(INDEX(Data!$A$1:$A$818,_xlfn.AGGREGATE(15,6,((OFFSET(Data!$A$1,0,MATCH(P$6,Data!$1:$1,0)-1,1000,1)=IF(P$7="","Yes",P$7))*(Data!$D$1:'Data'!$D$818&lt;=IF($H$2="Marked",1,"")))/((OFFSET(Data!$A$1,0,MATCH(P$6,Data!$1:$1,0)-1,1000,1)=IF(P$7="","Yes",P$7))*(Data!$D$1:'Data'!$D$818&lt;=IF($H$2="Marked",1,"")))*ROW(Data!$C$1:$C$818),ROW(P81)-ROW(P$7)),1)),"")</f>
        <v>E!</v>
      </c>
      <c r="Q81" s="38" t="str">
        <f ca="1">IF(R81="","",IF(INDEX(Data!$CA:$CA,MATCH(R81,Data!$A:$A,0),1)=0,"",INDEX(Data!$CA:$CA,MATCH(R81,Data!$A:$A,0),1)))</f>
        <v/>
      </c>
      <c r="R81" s="38" t="str" cm="1">
        <f t="array" aca="1" ref="R81" ca="1">IFERROR(_xlfn.SINGLE(INDEX(Data!$A$1:$A$818,_xlfn.AGGREGATE(15,6,((OFFSET(Data!$A$1,0,MATCH(R$6,Data!$1:$1,0)-1,1000,1)=IF(R$7="","Yes",R$7))*(Data!$D$1:'Data'!$D$818&lt;=IF($H$2="Marked",1,"")))/((OFFSET(Data!$A$1,0,MATCH(R$6,Data!$1:$1,0)-1,1000,1)=IF(R$7="","Yes",R$7))*(Data!$D$1:'Data'!$D$818&lt;=IF($H$2="Marked",1,"")))*ROW(Data!$C$1:$C$818),ROW(R81)-ROW(R$7)),1)),"")</f>
        <v>Nat Geo Wild</v>
      </c>
      <c r="S81" s="38" t="str">
        <f ca="1">IF(T81="","",IF(INDEX(Data!$CA:$CA,MATCH(T81,Data!$A:$A,0),1)=0,"",INDEX(Data!$CA:$CA,MATCH(T81,Data!$A:$A,0),1)))</f>
        <v/>
      </c>
      <c r="T81" s="38" t="str" cm="1">
        <f t="array" aca="1" ref="T81" ca="1">IFERROR(_xlfn.SINGLE(INDEX(Data!$A$1:$A$818,_xlfn.AGGREGATE(15,6,((OFFSET(Data!$A$1,0,MATCH(T$6,Data!$1:$1,0)-1,1000,1)=IF(T$7="","Yes",T$7))*(Data!$D$1:'Data'!$D$818&lt;=IF($H$2="Marked",1,"")))/((OFFSET(Data!$A$1,0,MATCH(T$6,Data!$1:$1,0)-1,1000,1)=IF(T$7="","Yes",T$7))*(Data!$D$1:'Data'!$D$818&lt;=IF($H$2="Marked",1,"")))*ROW(Data!$C$1:$C$818),ROW(T81)-ROW(T$7)),1)),"")</f>
        <v>QVC</v>
      </c>
      <c r="U81" s="38" t="str">
        <f ca="1">IF(V81="","",IF(INDEX(Data!$CA:$CA,MATCH(V81,Data!$A:$A,0),1)=0,"",INDEX(Data!$CA:$CA,MATCH(V81,Data!$A:$A,0),1)))</f>
        <v/>
      </c>
      <c r="V81" s="38" t="str" cm="1">
        <f t="array" aca="1" ref="V81" ca="1">IFERROR(_xlfn.SINGLE(INDEX(Data!$A$1:$A$818,_xlfn.AGGREGATE(15,6,((OFFSET(Data!$A$1,0,MATCH(V$6,Data!$1:$1,0)-1,1000,1)=IF(V$7="","Yes",V$7))*(Data!$D$1:'Data'!$D$818&lt;=IF($H$2="Marked",1,"")))/((OFFSET(Data!$A$1,0,MATCH(V$6,Data!$1:$1,0)-1,1000,1)=IF(V$7="","Yes",V$7))*(Data!$D$1:'Data'!$D$818&lt;=IF($H$2="Marked",1,"")))*ROW(Data!$C$1:$C$818),ROW(V81)-ROW(V$7)),1)),"")</f>
        <v>Investigation Discovery</v>
      </c>
      <c r="W81" s="38" t="str">
        <f ca="1">IF(X81="","",IF(INDEX(Data!$CA:$CA,MATCH(X81,Data!$A:$A,0),1)=0,"",INDEX(Data!$CA:$CA,MATCH(X81,Data!$A:$A,0),1)))</f>
        <v/>
      </c>
      <c r="X81" s="38" t="str" cm="1">
        <f t="array" aca="1" ref="X81" ca="1">IFERROR(_xlfn.SINGLE(INDEX(Data!$A$1:$A$818,_xlfn.AGGREGATE(15,6,((OFFSET(Data!$A$1,0,MATCH(X$6,Data!$1:$1,0)-1,1000,1)=IF(X$7="","Yes",X$7))*(Data!$D$1:'Data'!$D$818&lt;=IF($H$2="Marked",1,"")))/((OFFSET(Data!$A$1,0,MATCH(X$6,Data!$1:$1,0)-1,1000,1)=IF(X$7="","Yes",X$7))*(Data!$D$1:'Data'!$D$818&lt;=IF($H$2="Marked",1,"")))*ROW(Data!$C$1:$C$818),ROW(X81)-ROW(X$7)),1)),"")</f>
        <v/>
      </c>
      <c r="Y81" s="38" t="str">
        <f ca="1">IF(Z81="","",IF(INDEX(Data!$CA:$CA,MATCH(Z81,Data!$A:$A,0),1)=0,"",INDEX(Data!$CA:$CA,MATCH(Z81,Data!$A:$A,0),1)))</f>
        <v/>
      </c>
      <c r="Z81" s="38" t="str" cm="1">
        <f t="array" aca="1" ref="Z81" ca="1">IFERROR(_xlfn.SINGLE(INDEX(Data!$A$1:$A$818,_xlfn.AGGREGATE(15,6,((OFFSET(Data!$A$1,0,MATCH(Z$6,Data!$1:$1,0)-1,1000,1)=IF(Z$7="","Yes",Z$7))*(Data!$D$1:'Data'!$D$818&lt;=IF($H$2="Marked",1,"")))/((OFFSET(Data!$A$1,0,MATCH(Z$6,Data!$1:$1,0)-1,1000,1)=IF(Z$7="","Yes",Z$7))*(Data!$D$1:'Data'!$D$818&lt;=IF($H$2="Marked",1,"")))*ROW(Data!$C$1:$C$818),ROW(Z81)-ROW(Z$7)),1)),"")</f>
        <v/>
      </c>
      <c r="AA81" s="38" t="str">
        <f ca="1">IF(AB81="","",IF(INDEX(Data!$CA:$CA,MATCH(AB81,Data!$A:$A,0),1)=0,"",INDEX(Data!$CA:$CA,MATCH(AB81,Data!$A:$A,0),1)))</f>
        <v/>
      </c>
      <c r="AB81" s="38" t="str" cm="1">
        <f t="array" aca="1" ref="AB81" ca="1">IFERROR(_xlfn.SINGLE(INDEX(Data!$A$1:$A$818,_xlfn.AGGREGATE(15,6,((OFFSET(Data!$A$1,0,MATCH(AB$6,Data!$1:$1,0)-1,1000,1)=IF(AB$7="","Yes",AB$7))*(Data!$D$1:'Data'!$D$818&lt;=IF($H$2="Marked",1,"")))/((OFFSET(Data!$A$1,0,MATCH(AB$6,Data!$1:$1,0)-1,1000,1)=IF(AB$7="","Yes",AB$7))*(Data!$D$1:'Data'!$D$818&lt;=IF($H$2="Marked",1,"")))*ROW(Data!$C$1:$C$818),ROW(AB81)-ROW(AB$7)),1)),"")</f>
        <v>FX</v>
      </c>
      <c r="AC81" s="38" t="str">
        <f ca="1">IF(AD81="","",IF(INDEX(Data!$CA:$CA,MATCH(AD81,Data!$A:$A,0),1)=0,"",INDEX(Data!$CA:$CA,MATCH(AD81,Data!$A:$A,0),1)))</f>
        <v/>
      </c>
      <c r="AD81" s="38" t="str" cm="1">
        <f t="array" aca="1" ref="AD81" ca="1">IFERROR(_xlfn.SINGLE(INDEX(Data!$A$1:$A$818,_xlfn.AGGREGATE(15,6,((OFFSET(Data!$A$1,0,MATCH(AD$6,Data!$1:$1,0)-1,1000,1)=IF(AD$7="","Yes",AD$7))*(Data!$D$1:'Data'!$D$818&lt;=IF($H$2="Marked",1,"")))/((OFFSET(Data!$A$1,0,MATCH(AD$6,Data!$1:$1,0)-1,1000,1)=IF(AD$7="","Yes",AD$7))*(Data!$D$1:'Data'!$D$818&lt;=IF($H$2="Marked",1,"")))*ROW(Data!$C$1:$C$818),ROW(AD81)-ROW(AD$7)),1)),"")</f>
        <v>History</v>
      </c>
      <c r="AE81" s="38" t="str">
        <f ca="1">IF(AF81="","",IF(INDEX(Data!$CA:$CA,MATCH(AF81,Data!$A:$A,0),1)=0,"",INDEX(Data!$CA:$CA,MATCH(AF81,Data!$A:$A,0),1)))</f>
        <v/>
      </c>
      <c r="AF81" s="38" t="str" cm="1">
        <f t="array" aca="1" ref="AF81" ca="1">IFERROR(_xlfn.SINGLE(INDEX(Data!$A$1:$A$818,_xlfn.AGGREGATE(15,6,((OFFSET(Data!$A$1,0,MATCH(AF$6,Data!$1:$1,0)-1,1000,1)=IF(AF$7="","Yes",AF$7))*(Data!$D$1:'Data'!$D$818&lt;=IF($H$2="Marked",1,"")))/((OFFSET(Data!$A$1,0,MATCH(AF$6,Data!$1:$1,0)-1,1000,1)=IF(AF$7="","Yes",AF$7))*(Data!$D$1:'Data'!$D$818&lt;=IF($H$2="Marked",1,"")))*ROW(Data!$C$1:$C$818),ROW(AF81)-ROW(AF$7)),1)),"")</f>
        <v>MTV2</v>
      </c>
      <c r="AG81" s="38" t="str">
        <f ca="1">IF(AH81="","",IF(INDEX(Data!$CA:$CA,MATCH(AH81,Data!$A:$A,0),1)=0,"",INDEX(Data!$CA:$CA,MATCH(AH81,Data!$A:$A,0),1)))</f>
        <v/>
      </c>
      <c r="AH81" s="38" t="str" cm="1">
        <f t="array" aca="1" ref="AH81" ca="1">IFERROR(_xlfn.SINGLE(INDEX(Data!$A$1:$A$818,_xlfn.AGGREGATE(15,6,((OFFSET(Data!$A$1,0,MATCH(AH$6,Data!$1:$1,0)-1,1000,1)=IF(AH$7="","Yes",AH$7))*(Data!$D$1:'Data'!$D$818&lt;=IF($H$2="Marked",1,"")))/((OFFSET(Data!$A$1,0,MATCH(AH$6,Data!$1:$1,0)-1,1000,1)=IF(AH$7="","Yes",AH$7))*(Data!$D$1:'Data'!$D$818&lt;=IF($H$2="Marked",1,"")))*ROW(Data!$C$1:$C$818),ROW(AH81)-ROW(AH$7)),1)),"")</f>
        <v/>
      </c>
      <c r="AI81" s="38" t="str">
        <f ca="1">IF(AJ81="","",IF(INDEX(Data!$CA:$CA,MATCH(AJ81,Data!$A:$A,0),1)=0,"",INDEX(Data!$CA:$CA,MATCH(AJ81,Data!$A:$A,0),1)))</f>
        <v/>
      </c>
      <c r="AJ81" s="38" t="str" cm="1">
        <f t="array" aca="1" ref="AJ81" ca="1">IFERROR(_xlfn.SINGLE(INDEX(Data!$A$1:$A$818,_xlfn.AGGREGATE(15,6,((OFFSET(Data!$A$1,0,MATCH(AJ$6,Data!$1:$1,0)-1,1000,1)=IF(AJ$7="","Yes",AJ$7))*(Data!$D$1:'Data'!$D$818&lt;=IF($H$2="Marked",1,"")))/((OFFSET(Data!$A$1,0,MATCH(AJ$6,Data!$1:$1,0)-1,1000,1)=IF(AJ$7="","Yes",AJ$7))*(Data!$D$1:'Data'!$D$818&lt;=IF($H$2="Marked",1,"")))*ROW(Data!$C$1:$C$818),ROW(AJ81)-ROW(AJ$7)),1)),"")</f>
        <v>Paramount Network</v>
      </c>
      <c r="AK81" s="38" t="str">
        <f ca="1">IF(AL81="","",IF(INDEX(Data!$CA:$CA,MATCH(AL81,Data!$A:$A,0),1)=0,"",INDEX(Data!$CA:$CA,MATCH(AL81,Data!$A:$A,0),1)))</f>
        <v/>
      </c>
      <c r="AL81" s="38" t="str" cm="1">
        <f t="array" aca="1" ref="AL81" ca="1">IFERROR(_xlfn.SINGLE(INDEX(Data!$A$1:$A$818,_xlfn.AGGREGATE(15,6,((OFFSET(Data!$A$1,0,MATCH(AL$6,Data!$1:$1,0)-1,1000,1)=IF(AL$7="","Yes",AL$7))*(Data!$D$1:'Data'!$D$818&lt;=IF($H$2="Marked",1,"")))/((OFFSET(Data!$A$1,0,MATCH(AL$6,Data!$1:$1,0)-1,1000,1)=IF(AL$7="","Yes",AL$7))*(Data!$D$1:'Data'!$D$818&lt;=IF($H$2="Marked",1,"")))*ROW(Data!$C$1:$C$818),ROW(AL81)-ROW(AL$7)),1)),"")</f>
        <v/>
      </c>
      <c r="AM81" s="38" t="str">
        <f ca="1">IF(AN81="","",IF(INDEX(Data!$CA:$CA,MATCH(AN81,Data!$A:$A,0),1)=0,"",INDEX(Data!$CA:$CA,MATCH(AN81,Data!$A:$A,0),1)))</f>
        <v/>
      </c>
      <c r="AN81" s="38" t="str" cm="1">
        <f t="array" aca="1" ref="AN81" ca="1">IFERROR(_xlfn.SINGLE(INDEX(Data!$A$1:$A$818,_xlfn.AGGREGATE(15,6,((OFFSET(Data!$A$1,0,MATCH(AN$6,Data!$1:$1,0)-1,1000,1)=IF(AN$7="","Yes",AN$7))*(Data!$D$1:'Data'!$D$818&lt;=IF($H$2="Marked",1,"")))/((OFFSET(Data!$A$1,0,MATCH(AN$6,Data!$1:$1,0)-1,1000,1)=IF(AN$7="","Yes",AN$7))*(Data!$D$1:'Data'!$D$818&lt;=IF($H$2="Marked",1,"")))*ROW(Data!$C$1:$C$818),ROW(AN81)-ROW(AN$7)),1)),"")</f>
        <v/>
      </c>
      <c r="AO81" s="38" t="str">
        <f ca="1">IF(AP81="","",IF(INDEX(Data!$CA:$CA,MATCH(AP81,Data!$A:$A,0),1)=0,"",INDEX(Data!$CA:$CA,MATCH(AP81,Data!$A:$A,0),1)))</f>
        <v/>
      </c>
      <c r="AP81" s="38" t="str" cm="1">
        <f t="array" aca="1" ref="AP81" ca="1">IFERROR(_xlfn.SINGLE(INDEX(Data!$A$1:$A$818,_xlfn.AGGREGATE(15,6,((OFFSET(Data!$A$1,0,MATCH(AP$6,Data!$1:$1,0)-1,1000,1)=IF(AP$7="","Yes",AP$7))*(Data!$D$1:'Data'!$D$818&lt;=IF($H$2="Marked",1,"")))/((OFFSET(Data!$A$1,0,MATCH(AP$6,Data!$1:$1,0)-1,1000,1)=IF(AP$7="","Yes",AP$7))*(Data!$D$1:'Data'!$D$818&lt;=IF($H$2="Marked",1,"")))*ROW(Data!$C$1:$C$818),ROW(AP81)-ROW(AP$7)),1)),"")</f>
        <v/>
      </c>
      <c r="AQ81" s="38" t="str">
        <f ca="1">IF(AR81="","",IF(INDEX(Data!$CA:$CA,MATCH(AR81,Data!$A:$A,0),1)=0,"",INDEX(Data!$CA:$CA,MATCH(AR81,Data!$A:$A,0),1)))</f>
        <v/>
      </c>
      <c r="AR81" s="38" t="str" cm="1">
        <f t="array" aca="1" ref="AR81" ca="1">IFERROR(_xlfn.SINGLE(INDEX(Data!$A$1:$A$818,_xlfn.AGGREGATE(15,6,((OFFSET(Data!$A$1,0,MATCH(AR$6,Data!$1:$1,0)-1,1000,1)=IF(AR$7="","Yes",AR$7))*(Data!$D$1:'Data'!$D$818&lt;=IF($H$2="Marked",1,"")))/((OFFSET(Data!$A$1,0,MATCH(AR$6,Data!$1:$1,0)-1,1000,1)=IF(AR$7="","Yes",AR$7))*(Data!$D$1:'Data'!$D$818&lt;=IF($H$2="Marked",1,"")))*ROW(Data!$C$1:$C$818),ROW(AR81)-ROW(AR$7)),1)),"")</f>
        <v/>
      </c>
      <c r="AS81" s="38" t="str">
        <f ca="1">IF(AT81="","",IF(INDEX(Data!$CA:$CA,MATCH(AT81,Data!$A:$A,0),1)=0,"",INDEX(Data!$CA:$CA,MATCH(AT81,Data!$A:$A,0),1)))</f>
        <v/>
      </c>
      <c r="AT81" s="38" t="str" cm="1">
        <f t="array" aca="1" ref="AT81" ca="1">IFERROR(_xlfn.SINGLE(INDEX(Data!$A$1:$A$818,_xlfn.AGGREGATE(15,6,((OFFSET(Data!$A$1,0,MATCH(AT$6,Data!$1:$1,0)-1,1000,1)=IF(AT$7="","Yes",AT$7))*(Data!$D$1:'Data'!$D$818&lt;=IF($H$2="Marked",1,"")))/((OFFSET(Data!$A$1,0,MATCH(AT$6,Data!$1:$1,0)-1,1000,1)=IF(AT$7="","Yes",AT$7))*(Data!$D$1:'Data'!$D$818&lt;=IF($H$2="Marked",1,"")))*ROW(Data!$C$1:$C$818),ROW(AT81)-ROW(AT$7)),1)),"")</f>
        <v/>
      </c>
    </row>
    <row r="82" spans="1:46" ht="24" x14ac:dyDescent="0.35">
      <c r="A82" s="38" t="str">
        <f ca="1">IF(B82="","",IF(INDEX(Data!$CA:$CA,MATCH(B82,Data!$A:$A,0),1)=0,"",INDEX(Data!$CA:$CA,MATCH(B82,Data!$A:$A,0),1)))</f>
        <v/>
      </c>
      <c r="B82" s="38" t="str" cm="1">
        <f t="array" aca="1" ref="B82" ca="1">IFERROR(_xlfn.SINGLE(INDEX(Data!$A$1:$A$818,_xlfn.AGGREGATE(15,6,((OFFSET(Data!$A$1,0,MATCH(B$6,Data!$1:$1,0)-1,1000,1)=IF(B$7="","Yes",B$7))*(Data!$D$1:'Data'!$D$818&lt;=IF($H$2="Marked",1,"")))/((OFFSET(Data!$A$1,0,MATCH(B$6,Data!$1:$1,0)-1,1000,1)=IF(B$7="","Yes",B$7))*(Data!$D$1:'Data'!$D$818&lt;=IF($H$2="Marked",1,"")))*ROW(Data!$C$1:$C$818),ROW(B82)-ROW(B$7)),1)),"")</f>
        <v>TLC</v>
      </c>
      <c r="C82" s="38" t="str">
        <f ca="1">IF(D82="","",IF(INDEX(Data!$CA:$CA,MATCH(D82,Data!$A:$A,0),1)=0,"",INDEX(Data!$CA:$CA,MATCH(D82,Data!$A:$A,0),1)))</f>
        <v/>
      </c>
      <c r="D82" s="38" t="str" cm="1">
        <f t="array" aca="1" ref="D82" ca="1">IFERROR(_xlfn.SINGLE(INDEX(Data!$A$1:$A$818,_xlfn.AGGREGATE(15,6,((OFFSET(Data!$A$1,0,MATCH(D$6,Data!$1:$1,0)-1,1000,1)=IF(D$7="","Yes",D$7))*(Data!$D$1:'Data'!$D$818&lt;=IF($H$2="Marked",1,"")))/((OFFSET(Data!$A$1,0,MATCH(D$6,Data!$1:$1,0)-1,1000,1)=IF(D$7="","Yes",D$7))*(Data!$D$1:'Data'!$D$818&lt;=IF($H$2="Marked",1,"")))*ROW(Data!$C$1:$C$818),ROW(D82)-ROW(D$7)),1)),"")</f>
        <v/>
      </c>
      <c r="E82" s="38" t="str">
        <f ca="1">IF(F82="","",IF(INDEX(Data!$CA:$CA,MATCH(F82,Data!$A:$A,0),1)=0,"",INDEX(Data!$CA:$CA,MATCH(F82,Data!$A:$A,0),1)))</f>
        <v/>
      </c>
      <c r="F82" s="38" t="str" cm="1">
        <f t="array" aca="1" ref="F82" ca="1">IFERROR(_xlfn.SINGLE(INDEX(Data!$A$1:$A$818,_xlfn.AGGREGATE(15,6,((OFFSET(Data!$A$1,0,MATCH(F$6,Data!$1:$1,0)-1,1000,1)=IF(F$7="","Yes",F$7))*(Data!$D$1:'Data'!$D$818&lt;=IF($H$2="Marked",1,"")))/((OFFSET(Data!$A$1,0,MATCH(F$6,Data!$1:$1,0)-1,1000,1)=IF(F$7="","Yes",F$7))*(Data!$D$1:'Data'!$D$818&lt;=IF($H$2="Marked",1,"")))*ROW(Data!$C$1:$C$818),ROW(F82)-ROW(F$7)),1)),"")</f>
        <v/>
      </c>
      <c r="G82" s="38" t="str">
        <f ca="1">IF(H82="","",IF(INDEX(Data!$CA:$CA,MATCH(H82,Data!$A:$A,0),1)=0,"",INDEX(Data!$CA:$CA,MATCH(H82,Data!$A:$A,0),1)))</f>
        <v/>
      </c>
      <c r="H82" s="38" t="str" cm="1">
        <f t="array" aca="1" ref="H82" ca="1">IFERROR(_xlfn.SINGLE(INDEX(Data!$A$1:$A$818,_xlfn.AGGREGATE(15,6,((OFFSET(Data!$A$1,0,MATCH(H$6,Data!$1:$1,0)-1,1000,1)=IF(H$7="","Yes",H$7))*(Data!$D$1:'Data'!$D$818&lt;=IF($H$2="Marked",1,"")))/((OFFSET(Data!$A$1,0,MATCH(H$6,Data!$1:$1,0)-1,1000,1)=IF(H$7="","Yes",H$7))*(Data!$D$1:'Data'!$D$818&lt;=IF($H$2="Marked",1,"")))*ROW(Data!$C$1:$C$818),ROW(H82)-ROW(H$7)),1)),"")</f>
        <v/>
      </c>
      <c r="I82" s="38" t="str">
        <f ca="1">IF(J82="","",IF(INDEX(Data!$CA:$CA,MATCH(J82,Data!$A:$A,0),1)=0,"",INDEX(Data!$CA:$CA,MATCH(J82,Data!$A:$A,0),1)))</f>
        <v/>
      </c>
      <c r="J82" s="38" t="str" cm="1">
        <f t="array" aca="1" ref="J82" ca="1">IFERROR(_xlfn.SINGLE(INDEX(Data!$A$1:$A$818,_xlfn.AGGREGATE(15,6,((OFFSET(Data!$A$1,0,MATCH(J$6,Data!$1:$1,0)-1,1000,1)=IF(J$7="","Yes",J$7))*(Data!$D$1:'Data'!$D$818&lt;=IF($H$2="Marked",1,"")))/((OFFSET(Data!$A$1,0,MATCH(J$6,Data!$1:$1,0)-1,1000,1)=IF(J$7="","Yes",J$7))*(Data!$D$1:'Data'!$D$818&lt;=IF($H$2="Marked",1,"")))*ROW(Data!$C$1:$C$818),ROW(J82)-ROW(J$7)),1)),"")</f>
        <v>TCM</v>
      </c>
      <c r="K82" s="38" t="str">
        <f ca="1">IF(L82="","",IF(INDEX(Data!$CA:$CA,MATCH(L82,Data!$A:$A,0),1)=0,"",INDEX(Data!$CA:$CA,MATCH(L82,Data!$A:$A,0),1)))</f>
        <v/>
      </c>
      <c r="L82" s="38" t="str" cm="1">
        <f t="array" aca="1" ref="L82" ca="1">IFERROR(_xlfn.SINGLE(INDEX(Data!$A$1:$A$818,_xlfn.AGGREGATE(15,6,((OFFSET(Data!$A$1,0,MATCH(L$6,Data!$1:$1,0)-1,1000,1)=IF(L$7="","Yes",L$7))*(Data!$D$1:'Data'!$D$818&lt;=IF($H$2="Marked",1,"")))/((OFFSET(Data!$A$1,0,MATCH(L$6,Data!$1:$1,0)-1,1000,1)=IF(L$7="","Yes",L$7))*(Data!$D$1:'Data'!$D$818&lt;=IF($H$2="Marked",1,"")))*ROW(Data!$C$1:$C$818),ROW(L82)-ROW(L$7)),1)),"")</f>
        <v>FX</v>
      </c>
      <c r="M82" s="38" t="str">
        <f ca="1">IF(N82="","",IF(INDEX(Data!$CA:$CA,MATCH(N82,Data!$A:$A,0),1)=0,"",INDEX(Data!$CA:$CA,MATCH(N82,Data!$A:$A,0),1)))</f>
        <v/>
      </c>
      <c r="N82" s="38" t="str" cm="1">
        <f t="array" aca="1" ref="N82" ca="1">IFERROR(_xlfn.SINGLE(INDEX(Data!$A$1:$A$818,_xlfn.AGGREGATE(15,6,((OFFSET(Data!$A$1,0,MATCH(N$6,Data!$1:$1,0)-1,1000,1)=IF(N$7="","Yes",N$7))*(Data!$D$1:'Data'!$D$818&lt;=IF($H$2="Marked",1,"")))/((OFFSET(Data!$A$1,0,MATCH(N$6,Data!$1:$1,0)-1,1000,1)=IF(N$7="","Yes",N$7))*(Data!$D$1:'Data'!$D$818&lt;=IF($H$2="Marked",1,"")))*ROW(Data!$C$1:$C$818),ROW(N82)-ROW(N$7)),1)),"")</f>
        <v>FM</v>
      </c>
      <c r="O82" s="38">
        <f ca="1">IF(P82="","",IF(INDEX(Data!$CA:$CA,MATCH(P82,Data!$A:$A,0),1)=0,"",INDEX(Data!$CA:$CA,MATCH(P82,Data!$A:$A,0),1)))</f>
        <v>2</v>
      </c>
      <c r="P82" s="38" t="str" cm="1">
        <f t="array" aca="1" ref="P82" ca="1">IFERROR(_xlfn.SINGLE(INDEX(Data!$A$1:$A$818,_xlfn.AGGREGATE(15,6,((OFFSET(Data!$A$1,0,MATCH(P$6,Data!$1:$1,0)-1,1000,1)=IF(P$7="","Yes",P$7))*(Data!$D$1:'Data'!$D$818&lt;=IF($H$2="Marked",1,"")))/((OFFSET(Data!$A$1,0,MATCH(P$6,Data!$1:$1,0)-1,1000,1)=IF(P$7="","Yes",P$7))*(Data!$D$1:'Data'!$D$818&lt;=IF($H$2="Marked",1,"")))*ROW(Data!$C$1:$C$818),ROW(P82)-ROW(P$7)),1)),"")</f>
        <v>ESPN</v>
      </c>
      <c r="Q82" s="38" t="str">
        <f ca="1">IF(R82="","",IF(INDEX(Data!$CA:$CA,MATCH(R82,Data!$A:$A,0),1)=0,"",INDEX(Data!$CA:$CA,MATCH(R82,Data!$A:$A,0),1)))</f>
        <v/>
      </c>
      <c r="R82" s="38" t="str" cm="1">
        <f t="array" aca="1" ref="R82" ca="1">IFERROR(_xlfn.SINGLE(INDEX(Data!$A$1:$A$818,_xlfn.AGGREGATE(15,6,((OFFSET(Data!$A$1,0,MATCH(R$6,Data!$1:$1,0)-1,1000,1)=IF(R$7="","Yes",R$7))*(Data!$D$1:'Data'!$D$818&lt;=IF($H$2="Marked",1,"")))/((OFFSET(Data!$A$1,0,MATCH(R$6,Data!$1:$1,0)-1,1000,1)=IF(R$7="","Yes",R$7))*(Data!$D$1:'Data'!$D$818&lt;=IF($H$2="Marked",1,"")))*ROW(Data!$C$1:$C$818),ROW(R82)-ROW(R$7)),1)),"")</f>
        <v>National Geographic</v>
      </c>
      <c r="S82" s="38" t="str">
        <f ca="1">IF(T82="","",IF(INDEX(Data!$CA:$CA,MATCH(T82,Data!$A:$A,0),1)=0,"",INDEX(Data!$CA:$CA,MATCH(T82,Data!$A:$A,0),1)))</f>
        <v/>
      </c>
      <c r="T82" s="38" t="str" cm="1">
        <f t="array" aca="1" ref="T82" ca="1">IFERROR(_xlfn.SINGLE(INDEX(Data!$A$1:$A$818,_xlfn.AGGREGATE(15,6,((OFFSET(Data!$A$1,0,MATCH(T$6,Data!$1:$1,0)-1,1000,1)=IF(T$7="","Yes",T$7))*(Data!$D$1:'Data'!$D$818&lt;=IF($H$2="Marked",1,"")))/((OFFSET(Data!$A$1,0,MATCH(T$6,Data!$1:$1,0)-1,1000,1)=IF(T$7="","Yes",T$7))*(Data!$D$1:'Data'!$D$818&lt;=IF($H$2="Marked",1,"")))*ROW(Data!$C$1:$C$818),ROW(T82)-ROW(T$7)),1)),"")</f>
        <v>SEC Network</v>
      </c>
      <c r="U82" s="38" t="str">
        <f ca="1">IF(V82="","",IF(INDEX(Data!$CA:$CA,MATCH(V82,Data!$A:$A,0),1)=0,"",INDEX(Data!$CA:$CA,MATCH(V82,Data!$A:$A,0),1)))</f>
        <v/>
      </c>
      <c r="V82" s="38" t="str" cm="1">
        <f t="array" aca="1" ref="V82" ca="1">IFERROR(_xlfn.SINGLE(INDEX(Data!$A$1:$A$818,_xlfn.AGGREGATE(15,6,((OFFSET(Data!$A$1,0,MATCH(V$6,Data!$1:$1,0)-1,1000,1)=IF(V$7="","Yes",V$7))*(Data!$D$1:'Data'!$D$818&lt;=IF($H$2="Marked",1,"")))/((OFFSET(Data!$A$1,0,MATCH(V$6,Data!$1:$1,0)-1,1000,1)=IF(V$7="","Yes",V$7))*(Data!$D$1:'Data'!$D$818&lt;=IF($H$2="Marked",1,"")))*ROW(Data!$C$1:$C$818),ROW(V82)-ROW(V$7)),1)),"")</f>
        <v>ION Mystery</v>
      </c>
      <c r="W82" s="38" t="str">
        <f ca="1">IF(X82="","",IF(INDEX(Data!$CA:$CA,MATCH(X82,Data!$A:$A,0),1)=0,"",INDEX(Data!$CA:$CA,MATCH(X82,Data!$A:$A,0),1)))</f>
        <v/>
      </c>
      <c r="X82" s="38" t="str" cm="1">
        <f t="array" aca="1" ref="X82" ca="1">IFERROR(_xlfn.SINGLE(INDEX(Data!$A$1:$A$818,_xlfn.AGGREGATE(15,6,((OFFSET(Data!$A$1,0,MATCH(X$6,Data!$1:$1,0)-1,1000,1)=IF(X$7="","Yes",X$7))*(Data!$D$1:'Data'!$D$818&lt;=IF($H$2="Marked",1,"")))/((OFFSET(Data!$A$1,0,MATCH(X$6,Data!$1:$1,0)-1,1000,1)=IF(X$7="","Yes",X$7))*(Data!$D$1:'Data'!$D$818&lt;=IF($H$2="Marked",1,"")))*ROW(Data!$C$1:$C$818),ROW(X82)-ROW(X$7)),1)),"")</f>
        <v/>
      </c>
      <c r="Y82" s="38" t="str">
        <f ca="1">IF(Z82="","",IF(INDEX(Data!$CA:$CA,MATCH(Z82,Data!$A:$A,0),1)=0,"",INDEX(Data!$CA:$CA,MATCH(Z82,Data!$A:$A,0),1)))</f>
        <v/>
      </c>
      <c r="Z82" s="38" t="str" cm="1">
        <f t="array" aca="1" ref="Z82" ca="1">IFERROR(_xlfn.SINGLE(INDEX(Data!$A$1:$A$818,_xlfn.AGGREGATE(15,6,((OFFSET(Data!$A$1,0,MATCH(Z$6,Data!$1:$1,0)-1,1000,1)=IF(Z$7="","Yes",Z$7))*(Data!$D$1:'Data'!$D$818&lt;=IF($H$2="Marked",1,"")))/((OFFSET(Data!$A$1,0,MATCH(Z$6,Data!$1:$1,0)-1,1000,1)=IF(Z$7="","Yes",Z$7))*(Data!$D$1:'Data'!$D$818&lt;=IF($H$2="Marked",1,"")))*ROW(Data!$C$1:$C$818),ROW(Z82)-ROW(Z$7)),1)),"")</f>
        <v/>
      </c>
      <c r="AA82" s="38" t="str">
        <f ca="1">IF(AB82="","",IF(INDEX(Data!$CA:$CA,MATCH(AB82,Data!$A:$A,0),1)=0,"",INDEX(Data!$CA:$CA,MATCH(AB82,Data!$A:$A,0),1)))</f>
        <v/>
      </c>
      <c r="AB82" s="38" t="str" cm="1">
        <f t="array" aca="1" ref="AB82" ca="1">IFERROR(_xlfn.SINGLE(INDEX(Data!$A$1:$A$818,_xlfn.AGGREGATE(15,6,((OFFSET(Data!$A$1,0,MATCH(AB$6,Data!$1:$1,0)-1,1000,1)=IF(AB$7="","Yes",AB$7))*(Data!$D$1:'Data'!$D$818&lt;=IF($H$2="Marked",1,"")))/((OFFSET(Data!$A$1,0,MATCH(AB$6,Data!$1:$1,0)-1,1000,1)=IF(AB$7="","Yes",AB$7))*(Data!$D$1:'Data'!$D$818&lt;=IF($H$2="Marked",1,"")))*ROW(Data!$C$1:$C$818),ROW(AB82)-ROW(AB$7)),1)),"")</f>
        <v>FX Movies</v>
      </c>
      <c r="AC82" s="38" t="str">
        <f ca="1">IF(AD82="","",IF(INDEX(Data!$CA:$CA,MATCH(AD82,Data!$A:$A,0),1)=0,"",INDEX(Data!$CA:$CA,MATCH(AD82,Data!$A:$A,0),1)))</f>
        <v/>
      </c>
      <c r="AD82" s="38" t="str" cm="1">
        <f t="array" aca="1" ref="AD82" ca="1">IFERROR(_xlfn.SINGLE(INDEX(Data!$A$1:$A$818,_xlfn.AGGREGATE(15,6,((OFFSET(Data!$A$1,0,MATCH(AD$6,Data!$1:$1,0)-1,1000,1)=IF(AD$7="","Yes",AD$7))*(Data!$D$1:'Data'!$D$818&lt;=IF($H$2="Marked",1,"")))/((OFFSET(Data!$A$1,0,MATCH(AD$6,Data!$1:$1,0)-1,1000,1)=IF(AD$7="","Yes",AD$7))*(Data!$D$1:'Data'!$D$818&lt;=IF($H$2="Marked",1,"")))*ROW(Data!$C$1:$C$818),ROW(AD82)-ROW(AD$7)),1)),"")</f>
        <v>HSN</v>
      </c>
      <c r="AE82" s="38" t="str">
        <f ca="1">IF(AF82="","",IF(INDEX(Data!$CA:$CA,MATCH(AF82,Data!$A:$A,0),1)=0,"",INDEX(Data!$CA:$CA,MATCH(AF82,Data!$A:$A,0),1)))</f>
        <v/>
      </c>
      <c r="AF82" s="38" t="str" cm="1">
        <f t="array" aca="1" ref="AF82" ca="1">IFERROR(_xlfn.SINGLE(INDEX(Data!$A$1:$A$818,_xlfn.AGGREGATE(15,6,((OFFSET(Data!$A$1,0,MATCH(AF$6,Data!$1:$1,0)-1,1000,1)=IF(AF$7="","Yes",AF$7))*(Data!$D$1:'Data'!$D$818&lt;=IF($H$2="Marked",1,"")))/((OFFSET(Data!$A$1,0,MATCH(AF$6,Data!$1:$1,0)-1,1000,1)=IF(AF$7="","Yes",AF$7))*(Data!$D$1:'Data'!$D$818&lt;=IF($H$2="Marked",1,"")))*ROW(Data!$C$1:$C$818),ROW(AF82)-ROW(AF$7)),1)),"")</f>
        <v>Nat Geo Wild</v>
      </c>
      <c r="AG82" s="38" t="str">
        <f ca="1">IF(AH82="","",IF(INDEX(Data!$CA:$CA,MATCH(AH82,Data!$A:$A,0),1)=0,"",INDEX(Data!$CA:$CA,MATCH(AH82,Data!$A:$A,0),1)))</f>
        <v/>
      </c>
      <c r="AH82" s="38" t="str" cm="1">
        <f t="array" aca="1" ref="AH82" ca="1">IFERROR(_xlfn.SINGLE(INDEX(Data!$A$1:$A$818,_xlfn.AGGREGATE(15,6,((OFFSET(Data!$A$1,0,MATCH(AH$6,Data!$1:$1,0)-1,1000,1)=IF(AH$7="","Yes",AH$7))*(Data!$D$1:'Data'!$D$818&lt;=IF($H$2="Marked",1,"")))/((OFFSET(Data!$A$1,0,MATCH(AH$6,Data!$1:$1,0)-1,1000,1)=IF(AH$7="","Yes",AH$7))*(Data!$D$1:'Data'!$D$818&lt;=IF($H$2="Marked",1,"")))*ROW(Data!$C$1:$C$818),ROW(AH82)-ROW(AH$7)),1)),"")</f>
        <v/>
      </c>
      <c r="AI82" s="38" t="str">
        <f ca="1">IF(AJ82="","",IF(INDEX(Data!$CA:$CA,MATCH(AJ82,Data!$A:$A,0),1)=0,"",INDEX(Data!$CA:$CA,MATCH(AJ82,Data!$A:$A,0),1)))</f>
        <v/>
      </c>
      <c r="AJ82" s="38" t="str" cm="1">
        <f t="array" aca="1" ref="AJ82" ca="1">IFERROR(_xlfn.SINGLE(INDEX(Data!$A$1:$A$818,_xlfn.AGGREGATE(15,6,((OFFSET(Data!$A$1,0,MATCH(AJ$6,Data!$1:$1,0)-1,1000,1)=IF(AJ$7="","Yes",AJ$7))*(Data!$D$1:'Data'!$D$818&lt;=IF($H$2="Marked",1,"")))/((OFFSET(Data!$A$1,0,MATCH(AJ$6,Data!$1:$1,0)-1,1000,1)=IF(AJ$7="","Yes",AJ$7))*(Data!$D$1:'Data'!$D$818&lt;=IF($H$2="Marked",1,"")))*ROW(Data!$C$1:$C$818),ROW(AJ82)-ROW(AJ$7)),1)),"")</f>
        <v>Pasiones</v>
      </c>
      <c r="AK82" s="38" t="str">
        <f ca="1">IF(AL82="","",IF(INDEX(Data!$CA:$CA,MATCH(AL82,Data!$A:$A,0),1)=0,"",INDEX(Data!$CA:$CA,MATCH(AL82,Data!$A:$A,0),1)))</f>
        <v/>
      </c>
      <c r="AL82" s="38" t="str" cm="1">
        <f t="array" aca="1" ref="AL82" ca="1">IFERROR(_xlfn.SINGLE(INDEX(Data!$A$1:$A$818,_xlfn.AGGREGATE(15,6,((OFFSET(Data!$A$1,0,MATCH(AL$6,Data!$1:$1,0)-1,1000,1)=IF(AL$7="","Yes",AL$7))*(Data!$D$1:'Data'!$D$818&lt;=IF($H$2="Marked",1,"")))/((OFFSET(Data!$A$1,0,MATCH(AL$6,Data!$1:$1,0)-1,1000,1)=IF(AL$7="","Yes",AL$7))*(Data!$D$1:'Data'!$D$818&lt;=IF($H$2="Marked",1,"")))*ROW(Data!$C$1:$C$818),ROW(AL82)-ROW(AL$7)),1)),"")</f>
        <v/>
      </c>
      <c r="AM82" s="38" t="str">
        <f ca="1">IF(AN82="","",IF(INDEX(Data!$CA:$CA,MATCH(AN82,Data!$A:$A,0),1)=0,"",INDEX(Data!$CA:$CA,MATCH(AN82,Data!$A:$A,0),1)))</f>
        <v/>
      </c>
      <c r="AN82" s="38" t="str" cm="1">
        <f t="array" aca="1" ref="AN82" ca="1">IFERROR(_xlfn.SINGLE(INDEX(Data!$A$1:$A$818,_xlfn.AGGREGATE(15,6,((OFFSET(Data!$A$1,0,MATCH(AN$6,Data!$1:$1,0)-1,1000,1)=IF(AN$7="","Yes",AN$7))*(Data!$D$1:'Data'!$D$818&lt;=IF($H$2="Marked",1,"")))/((OFFSET(Data!$A$1,0,MATCH(AN$6,Data!$1:$1,0)-1,1000,1)=IF(AN$7="","Yes",AN$7))*(Data!$D$1:'Data'!$D$818&lt;=IF($H$2="Marked",1,"")))*ROW(Data!$C$1:$C$818),ROW(AN82)-ROW(AN$7)),1)),"")</f>
        <v/>
      </c>
      <c r="AO82" s="38" t="str">
        <f ca="1">IF(AP82="","",IF(INDEX(Data!$CA:$CA,MATCH(AP82,Data!$A:$A,0),1)=0,"",INDEX(Data!$CA:$CA,MATCH(AP82,Data!$A:$A,0),1)))</f>
        <v/>
      </c>
      <c r="AP82" s="38" t="str" cm="1">
        <f t="array" aca="1" ref="AP82" ca="1">IFERROR(_xlfn.SINGLE(INDEX(Data!$A$1:$A$818,_xlfn.AGGREGATE(15,6,((OFFSET(Data!$A$1,0,MATCH(AP$6,Data!$1:$1,0)-1,1000,1)=IF(AP$7="","Yes",AP$7))*(Data!$D$1:'Data'!$D$818&lt;=IF($H$2="Marked",1,"")))/((OFFSET(Data!$A$1,0,MATCH(AP$6,Data!$1:$1,0)-1,1000,1)=IF(AP$7="","Yes",AP$7))*(Data!$D$1:'Data'!$D$818&lt;=IF($H$2="Marked",1,"")))*ROW(Data!$C$1:$C$818),ROW(AP82)-ROW(AP$7)),1)),"")</f>
        <v/>
      </c>
      <c r="AQ82" s="38" t="str">
        <f ca="1">IF(AR82="","",IF(INDEX(Data!$CA:$CA,MATCH(AR82,Data!$A:$A,0),1)=0,"",INDEX(Data!$CA:$CA,MATCH(AR82,Data!$A:$A,0),1)))</f>
        <v/>
      </c>
      <c r="AR82" s="38" t="str" cm="1">
        <f t="array" aca="1" ref="AR82" ca="1">IFERROR(_xlfn.SINGLE(INDEX(Data!$A$1:$A$818,_xlfn.AGGREGATE(15,6,((OFFSET(Data!$A$1,0,MATCH(AR$6,Data!$1:$1,0)-1,1000,1)=IF(AR$7="","Yes",AR$7))*(Data!$D$1:'Data'!$D$818&lt;=IF($H$2="Marked",1,"")))/((OFFSET(Data!$A$1,0,MATCH(AR$6,Data!$1:$1,0)-1,1000,1)=IF(AR$7="","Yes",AR$7))*(Data!$D$1:'Data'!$D$818&lt;=IF($H$2="Marked",1,"")))*ROW(Data!$C$1:$C$818),ROW(AR82)-ROW(AR$7)),1)),"")</f>
        <v/>
      </c>
      <c r="AS82" s="38" t="str">
        <f ca="1">IF(AT82="","",IF(INDEX(Data!$CA:$CA,MATCH(AT82,Data!$A:$A,0),1)=0,"",INDEX(Data!$CA:$CA,MATCH(AT82,Data!$A:$A,0),1)))</f>
        <v/>
      </c>
      <c r="AT82" s="38" t="str" cm="1">
        <f t="array" aca="1" ref="AT82" ca="1">IFERROR(_xlfn.SINGLE(INDEX(Data!$A$1:$A$818,_xlfn.AGGREGATE(15,6,((OFFSET(Data!$A$1,0,MATCH(AT$6,Data!$1:$1,0)-1,1000,1)=IF(AT$7="","Yes",AT$7))*(Data!$D$1:'Data'!$D$818&lt;=IF($H$2="Marked",1,"")))/((OFFSET(Data!$A$1,0,MATCH(AT$6,Data!$1:$1,0)-1,1000,1)=IF(AT$7="","Yes",AT$7))*(Data!$D$1:'Data'!$D$818&lt;=IF($H$2="Marked",1,"")))*ROW(Data!$C$1:$C$818),ROW(AT82)-ROW(AT$7)),1)),"")</f>
        <v/>
      </c>
    </row>
    <row r="83" spans="1:46" ht="24" x14ac:dyDescent="0.35">
      <c r="A83" s="38" t="str">
        <f ca="1">IF(B83="","",IF(INDEX(Data!$CA:$CA,MATCH(B83,Data!$A:$A,0),1)=0,"",INDEX(Data!$CA:$CA,MATCH(B83,Data!$A:$A,0),1)))</f>
        <v/>
      </c>
      <c r="B83" s="38" t="str" cm="1">
        <f t="array" aca="1" ref="B83" ca="1">IFERROR(_xlfn.SINGLE(INDEX(Data!$A$1:$A$818,_xlfn.AGGREGATE(15,6,((OFFSET(Data!$A$1,0,MATCH(B$6,Data!$1:$1,0)-1,1000,1)=IF(B$7="","Yes",B$7))*(Data!$D$1:'Data'!$D$818&lt;=IF($H$2="Marked",1,"")))/((OFFSET(Data!$A$1,0,MATCH(B$6,Data!$1:$1,0)-1,1000,1)=IF(B$7="","Yes",B$7))*(Data!$D$1:'Data'!$D$818&lt;=IF($H$2="Marked",1,"")))*ROW(Data!$C$1:$C$818),ROW(B83)-ROW(B$7)),1)),"")</f>
        <v>Travel Channel</v>
      </c>
      <c r="C83" s="38" t="str">
        <f ca="1">IF(D83="","",IF(INDEX(Data!$CA:$CA,MATCH(D83,Data!$A:$A,0),1)=0,"",INDEX(Data!$CA:$CA,MATCH(D83,Data!$A:$A,0),1)))</f>
        <v/>
      </c>
      <c r="D83" s="38" t="str" cm="1">
        <f t="array" aca="1" ref="D83" ca="1">IFERROR(_xlfn.SINGLE(INDEX(Data!$A$1:$A$818,_xlfn.AGGREGATE(15,6,((OFFSET(Data!$A$1,0,MATCH(D$6,Data!$1:$1,0)-1,1000,1)=IF(D$7="","Yes",D$7))*(Data!$D$1:'Data'!$D$818&lt;=IF($H$2="Marked",1,"")))/((OFFSET(Data!$A$1,0,MATCH(D$6,Data!$1:$1,0)-1,1000,1)=IF(D$7="","Yes",D$7))*(Data!$D$1:'Data'!$D$818&lt;=IF($H$2="Marked",1,"")))*ROW(Data!$C$1:$C$818),ROW(D83)-ROW(D$7)),1)),"")</f>
        <v/>
      </c>
      <c r="E83" s="38" t="str">
        <f ca="1">IF(F83="","",IF(INDEX(Data!$CA:$CA,MATCH(F83,Data!$A:$A,0),1)=0,"",INDEX(Data!$CA:$CA,MATCH(F83,Data!$A:$A,0),1)))</f>
        <v/>
      </c>
      <c r="F83" s="38" t="str" cm="1">
        <f t="array" aca="1" ref="F83" ca="1">IFERROR(_xlfn.SINGLE(INDEX(Data!$A$1:$A$818,_xlfn.AGGREGATE(15,6,((OFFSET(Data!$A$1,0,MATCH(F$6,Data!$1:$1,0)-1,1000,1)=IF(F$7="","Yes",F$7))*(Data!$D$1:'Data'!$D$818&lt;=IF($H$2="Marked",1,"")))/((OFFSET(Data!$A$1,0,MATCH(F$6,Data!$1:$1,0)-1,1000,1)=IF(F$7="","Yes",F$7))*(Data!$D$1:'Data'!$D$818&lt;=IF($H$2="Marked",1,"")))*ROW(Data!$C$1:$C$818),ROW(F83)-ROW(F$7)),1)),"")</f>
        <v/>
      </c>
      <c r="G83" s="38" t="str">
        <f ca="1">IF(H83="","",IF(INDEX(Data!$CA:$CA,MATCH(H83,Data!$A:$A,0),1)=0,"",INDEX(Data!$CA:$CA,MATCH(H83,Data!$A:$A,0),1)))</f>
        <v/>
      </c>
      <c r="H83" s="38" t="str" cm="1">
        <f t="array" aca="1" ref="H83" ca="1">IFERROR(_xlfn.SINGLE(INDEX(Data!$A$1:$A$818,_xlfn.AGGREGATE(15,6,((OFFSET(Data!$A$1,0,MATCH(H$6,Data!$1:$1,0)-1,1000,1)=IF(H$7="","Yes",H$7))*(Data!$D$1:'Data'!$D$818&lt;=IF($H$2="Marked",1,"")))/((OFFSET(Data!$A$1,0,MATCH(H$6,Data!$1:$1,0)-1,1000,1)=IF(H$7="","Yes",H$7))*(Data!$D$1:'Data'!$D$818&lt;=IF($H$2="Marked",1,"")))*ROW(Data!$C$1:$C$818),ROW(H83)-ROW(H$7)),1)),"")</f>
        <v/>
      </c>
      <c r="I83" s="38" t="str">
        <f ca="1">IF(J83="","",IF(INDEX(Data!$CA:$CA,MATCH(J83,Data!$A:$A,0),1)=0,"",INDEX(Data!$CA:$CA,MATCH(J83,Data!$A:$A,0),1)))</f>
        <v/>
      </c>
      <c r="J83" s="38" t="str" cm="1">
        <f t="array" aca="1" ref="J83" ca="1">IFERROR(_xlfn.SINGLE(INDEX(Data!$A$1:$A$818,_xlfn.AGGREGATE(15,6,((OFFSET(Data!$A$1,0,MATCH(J$6,Data!$1:$1,0)-1,1000,1)=IF(J$7="","Yes",J$7))*(Data!$D$1:'Data'!$D$818&lt;=IF($H$2="Marked",1,"")))/((OFFSET(Data!$A$1,0,MATCH(J$6,Data!$1:$1,0)-1,1000,1)=IF(J$7="","Yes",J$7))*(Data!$D$1:'Data'!$D$818&lt;=IF($H$2="Marked",1,"")))*ROW(Data!$C$1:$C$818),ROW(J83)-ROW(J$7)),1)),"")</f>
        <v>Teen Nick</v>
      </c>
      <c r="K83" s="38" t="str">
        <f ca="1">IF(L83="","",IF(INDEX(Data!$CA:$CA,MATCH(L83,Data!$A:$A,0),1)=0,"",INDEX(Data!$CA:$CA,MATCH(L83,Data!$A:$A,0),1)))</f>
        <v/>
      </c>
      <c r="L83" s="38" t="str" cm="1">
        <f t="array" aca="1" ref="L83" ca="1">IFERROR(_xlfn.SINGLE(INDEX(Data!$A$1:$A$818,_xlfn.AGGREGATE(15,6,((OFFSET(Data!$A$1,0,MATCH(L$6,Data!$1:$1,0)-1,1000,1)=IF(L$7="","Yes",L$7))*(Data!$D$1:'Data'!$D$818&lt;=IF($H$2="Marked",1,"")))/((OFFSET(Data!$A$1,0,MATCH(L$6,Data!$1:$1,0)-1,1000,1)=IF(L$7="","Yes",L$7))*(Data!$D$1:'Data'!$D$818&lt;=IF($H$2="Marked",1,"")))*ROW(Data!$C$1:$C$818),ROW(L83)-ROW(L$7)),1)),"")</f>
        <v>FXX</v>
      </c>
      <c r="M83" s="38" t="str">
        <f ca="1">IF(N83="","",IF(INDEX(Data!$CA:$CA,MATCH(N83,Data!$A:$A,0),1)=0,"",INDEX(Data!$CA:$CA,MATCH(N83,Data!$A:$A,0),1)))</f>
        <v/>
      </c>
      <c r="N83" s="38" t="str" cm="1">
        <f t="array" aca="1" ref="N83" ca="1">IFERROR(_xlfn.SINGLE(INDEX(Data!$A$1:$A$818,_xlfn.AGGREGATE(15,6,((OFFSET(Data!$A$1,0,MATCH(N$6,Data!$1:$1,0)-1,1000,1)=IF(N$7="","Yes",N$7))*(Data!$D$1:'Data'!$D$818&lt;=IF($H$2="Marked",1,"")))/((OFFSET(Data!$A$1,0,MATCH(N$6,Data!$1:$1,0)-1,1000,1)=IF(N$7="","Yes",N$7))*(Data!$D$1:'Data'!$D$818&lt;=IF($H$2="Marked",1,"")))*ROW(Data!$C$1:$C$818),ROW(N83)-ROW(N$7)),1)),"")</f>
        <v>Food Network</v>
      </c>
      <c r="O83" s="38" t="str">
        <f ca="1">IF(P83="","",IF(INDEX(Data!$CA:$CA,MATCH(P83,Data!$A:$A,0),1)=0,"",INDEX(Data!$CA:$CA,MATCH(P83,Data!$A:$A,0),1)))</f>
        <v/>
      </c>
      <c r="P83" s="38" t="str" cm="1">
        <f t="array" aca="1" ref="P83" ca="1">IFERROR(_xlfn.SINGLE(INDEX(Data!$A$1:$A$818,_xlfn.AGGREGATE(15,6,((OFFSET(Data!$A$1,0,MATCH(P$6,Data!$1:$1,0)-1,1000,1)=IF(P$7="","Yes",P$7))*(Data!$D$1:'Data'!$D$818&lt;=IF($H$2="Marked",1,"")))/((OFFSET(Data!$A$1,0,MATCH(P$6,Data!$1:$1,0)-1,1000,1)=IF(P$7="","Yes",P$7))*(Data!$D$1:'Data'!$D$818&lt;=IF($H$2="Marked",1,"")))*ROW(Data!$C$1:$C$818),ROW(P83)-ROW(P$7)),1)),"")</f>
        <v>ESPN 2</v>
      </c>
      <c r="Q83" s="38" t="str">
        <f ca="1">IF(R83="","",IF(INDEX(Data!$CA:$CA,MATCH(R83,Data!$A:$A,0),1)=0,"",INDEX(Data!$CA:$CA,MATCH(R83,Data!$A:$A,0),1)))</f>
        <v/>
      </c>
      <c r="R83" s="38" t="str" cm="1">
        <f t="array" aca="1" ref="R83" ca="1">IFERROR(_xlfn.SINGLE(INDEX(Data!$A$1:$A$818,_xlfn.AGGREGATE(15,6,((OFFSET(Data!$A$1,0,MATCH(R$6,Data!$1:$1,0)-1,1000,1)=IF(R$7="","Yes",R$7))*(Data!$D$1:'Data'!$D$818&lt;=IF($H$2="Marked",1,"")))/((OFFSET(Data!$A$1,0,MATCH(R$6,Data!$1:$1,0)-1,1000,1)=IF(R$7="","Yes",R$7))*(Data!$D$1:'Data'!$D$818&lt;=IF($H$2="Marked",1,"")))*ROW(Data!$C$1:$C$818),ROW(R83)-ROW(R$7)),1)),"")</f>
        <v>NBA TV</v>
      </c>
      <c r="S83" s="38" t="str">
        <f ca="1">IF(T83="","",IF(INDEX(Data!$CA:$CA,MATCH(T83,Data!$A:$A,0),1)=0,"",INDEX(Data!$CA:$CA,MATCH(T83,Data!$A:$A,0),1)))</f>
        <v/>
      </c>
      <c r="T83" s="38" t="str" cm="1">
        <f t="array" aca="1" ref="T83" ca="1">IFERROR(_xlfn.SINGLE(INDEX(Data!$A$1:$A$818,_xlfn.AGGREGATE(15,6,((OFFSET(Data!$A$1,0,MATCH(T$6,Data!$1:$1,0)-1,1000,1)=IF(T$7="","Yes",T$7))*(Data!$D$1:'Data'!$D$818&lt;=IF($H$2="Marked",1,"")))/((OFFSET(Data!$A$1,0,MATCH(T$6,Data!$1:$1,0)-1,1000,1)=IF(T$7="","Yes",T$7))*(Data!$D$1:'Data'!$D$818&lt;=IF($H$2="Marked",1,"")))*ROW(Data!$C$1:$C$818),ROW(T83)-ROW(T$7)),1)),"")</f>
        <v>Smithsonian</v>
      </c>
      <c r="U83" s="38" t="str">
        <f ca="1">IF(V83="","",IF(INDEX(Data!$CA:$CA,MATCH(V83,Data!$A:$A,0),1)=0,"",INDEX(Data!$CA:$CA,MATCH(V83,Data!$A:$A,0),1)))</f>
        <v/>
      </c>
      <c r="V83" s="38" t="str" cm="1">
        <f t="array" aca="1" ref="V83" ca="1">IFERROR(_xlfn.SINGLE(INDEX(Data!$A$1:$A$818,_xlfn.AGGREGATE(15,6,((OFFSET(Data!$A$1,0,MATCH(V$6,Data!$1:$1,0)-1,1000,1)=IF(V$7="","Yes",V$7))*(Data!$D$1:'Data'!$D$818&lt;=IF($H$2="Marked",1,"")))/((OFFSET(Data!$A$1,0,MATCH(V$6,Data!$1:$1,0)-1,1000,1)=IF(V$7="","Yes",V$7))*(Data!$D$1:'Data'!$D$818&lt;=IF($H$2="Marked",1,"")))*ROW(Data!$C$1:$C$818),ROW(V83)-ROW(V$7)),1)),"")</f>
        <v>ION Plus</v>
      </c>
      <c r="W83" s="38" t="str">
        <f ca="1">IF(X83="","",IF(INDEX(Data!$CA:$CA,MATCH(X83,Data!$A:$A,0),1)=0,"",INDEX(Data!$CA:$CA,MATCH(X83,Data!$A:$A,0),1)))</f>
        <v/>
      </c>
      <c r="X83" s="38" t="str" cm="1">
        <f t="array" aca="1" ref="X83" ca="1">IFERROR(_xlfn.SINGLE(INDEX(Data!$A$1:$A$818,_xlfn.AGGREGATE(15,6,((OFFSET(Data!$A$1,0,MATCH(X$6,Data!$1:$1,0)-1,1000,1)=IF(X$7="","Yes",X$7))*(Data!$D$1:'Data'!$D$818&lt;=IF($H$2="Marked",1,"")))/((OFFSET(Data!$A$1,0,MATCH(X$6,Data!$1:$1,0)-1,1000,1)=IF(X$7="","Yes",X$7))*(Data!$D$1:'Data'!$D$818&lt;=IF($H$2="Marked",1,"")))*ROW(Data!$C$1:$C$818),ROW(X83)-ROW(X$7)),1)),"")</f>
        <v/>
      </c>
      <c r="Y83" s="38" t="str">
        <f ca="1">IF(Z83="","",IF(INDEX(Data!$CA:$CA,MATCH(Z83,Data!$A:$A,0),1)=0,"",INDEX(Data!$CA:$CA,MATCH(Z83,Data!$A:$A,0),1)))</f>
        <v/>
      </c>
      <c r="Z83" s="38" t="str" cm="1">
        <f t="array" aca="1" ref="Z83" ca="1">IFERROR(_xlfn.SINGLE(INDEX(Data!$A$1:$A$818,_xlfn.AGGREGATE(15,6,((OFFSET(Data!$A$1,0,MATCH(Z$6,Data!$1:$1,0)-1,1000,1)=IF(Z$7="","Yes",Z$7))*(Data!$D$1:'Data'!$D$818&lt;=IF($H$2="Marked",1,"")))/((OFFSET(Data!$A$1,0,MATCH(Z$6,Data!$1:$1,0)-1,1000,1)=IF(Z$7="","Yes",Z$7))*(Data!$D$1:'Data'!$D$818&lt;=IF($H$2="Marked",1,"")))*ROW(Data!$C$1:$C$818),ROW(Z83)-ROW(Z$7)),1)),"")</f>
        <v/>
      </c>
      <c r="AA83" s="38" t="str">
        <f ca="1">IF(AB83="","",IF(INDEX(Data!$CA:$CA,MATCH(AB83,Data!$A:$A,0),1)=0,"",INDEX(Data!$CA:$CA,MATCH(AB83,Data!$A:$A,0),1)))</f>
        <v/>
      </c>
      <c r="AB83" s="38" t="str" cm="1">
        <f t="array" aca="1" ref="AB83" ca="1">IFERROR(_xlfn.SINGLE(INDEX(Data!$A$1:$A$818,_xlfn.AGGREGATE(15,6,((OFFSET(Data!$A$1,0,MATCH(AB$6,Data!$1:$1,0)-1,1000,1)=IF(AB$7="","Yes",AB$7))*(Data!$D$1:'Data'!$D$818&lt;=IF($H$2="Marked",1,"")))/((OFFSET(Data!$A$1,0,MATCH(AB$6,Data!$1:$1,0)-1,1000,1)=IF(AB$7="","Yes",AB$7))*(Data!$D$1:'Data'!$D$818&lt;=IF($H$2="Marked",1,"")))*ROW(Data!$C$1:$C$818),ROW(AB83)-ROW(AB$7)),1)),"")</f>
        <v>FXX</v>
      </c>
      <c r="AC83" s="38" t="str">
        <f ca="1">IF(AD83="","",IF(INDEX(Data!$CA:$CA,MATCH(AD83,Data!$A:$A,0),1)=0,"",INDEX(Data!$CA:$CA,MATCH(AD83,Data!$A:$A,0),1)))</f>
        <v/>
      </c>
      <c r="AD83" s="38" t="str" cm="1">
        <f t="array" aca="1" ref="AD83" ca="1">IFERROR(_xlfn.SINGLE(INDEX(Data!$A$1:$A$818,_xlfn.AGGREGATE(15,6,((OFFSET(Data!$A$1,0,MATCH(AD$6,Data!$1:$1,0)-1,1000,1)=IF(AD$7="","Yes",AD$7))*(Data!$D$1:'Data'!$D$818&lt;=IF($H$2="Marked",1,"")))/((OFFSET(Data!$A$1,0,MATCH(AD$6,Data!$1:$1,0)-1,1000,1)=IF(AD$7="","Yes",AD$7))*(Data!$D$1:'Data'!$D$818&lt;=IF($H$2="Marked",1,"")))*ROW(Data!$C$1:$C$818),ROW(AD83)-ROW(AD$7)),1)),"")</f>
        <v>i24News</v>
      </c>
      <c r="AE83" s="38" t="str">
        <f ca="1">IF(AF83="","",IF(INDEX(Data!$CA:$CA,MATCH(AF83,Data!$A:$A,0),1)=0,"",INDEX(Data!$CA:$CA,MATCH(AF83,Data!$A:$A,0),1)))</f>
        <v/>
      </c>
      <c r="AF83" s="38" t="str" cm="1">
        <f t="array" aca="1" ref="AF83" ca="1">IFERROR(_xlfn.SINGLE(INDEX(Data!$A$1:$A$818,_xlfn.AGGREGATE(15,6,((OFFSET(Data!$A$1,0,MATCH(AF$6,Data!$1:$1,0)-1,1000,1)=IF(AF$7="","Yes",AF$7))*(Data!$D$1:'Data'!$D$818&lt;=IF($H$2="Marked",1,"")))/((OFFSET(Data!$A$1,0,MATCH(AF$6,Data!$1:$1,0)-1,1000,1)=IF(AF$7="","Yes",AF$7))*(Data!$D$1:'Data'!$D$818&lt;=IF($H$2="Marked",1,"")))*ROW(Data!$C$1:$C$818),ROW(AF83)-ROW(AF$7)),1)),"")</f>
        <v>National Geographic</v>
      </c>
      <c r="AG83" s="38" t="str">
        <f ca="1">IF(AH83="","",IF(INDEX(Data!$CA:$CA,MATCH(AH83,Data!$A:$A,0),1)=0,"",INDEX(Data!$CA:$CA,MATCH(AH83,Data!$A:$A,0),1)))</f>
        <v/>
      </c>
      <c r="AH83" s="38" t="str" cm="1">
        <f t="array" aca="1" ref="AH83" ca="1">IFERROR(_xlfn.SINGLE(INDEX(Data!$A$1:$A$818,_xlfn.AGGREGATE(15,6,((OFFSET(Data!$A$1,0,MATCH(AH$6,Data!$1:$1,0)-1,1000,1)=IF(AH$7="","Yes",AH$7))*(Data!$D$1:'Data'!$D$818&lt;=IF($H$2="Marked",1,"")))/((OFFSET(Data!$A$1,0,MATCH(AH$6,Data!$1:$1,0)-1,1000,1)=IF(AH$7="","Yes",AH$7))*(Data!$D$1:'Data'!$D$818&lt;=IF($H$2="Marked",1,"")))*ROW(Data!$C$1:$C$818),ROW(AH83)-ROW(AH$7)),1)),"")</f>
        <v/>
      </c>
      <c r="AI83" s="38" t="str">
        <f ca="1">IF(AJ83="","",IF(INDEX(Data!$CA:$CA,MATCH(AJ83,Data!$A:$A,0),1)=0,"",INDEX(Data!$CA:$CA,MATCH(AJ83,Data!$A:$A,0),1)))</f>
        <v/>
      </c>
      <c r="AJ83" s="38" t="str" cm="1">
        <f t="array" aca="1" ref="AJ83" ca="1">IFERROR(_xlfn.SINGLE(INDEX(Data!$A$1:$A$818,_xlfn.AGGREGATE(15,6,((OFFSET(Data!$A$1,0,MATCH(AJ$6,Data!$1:$1,0)-1,1000,1)=IF(AJ$7="","Yes",AJ$7))*(Data!$D$1:'Data'!$D$818&lt;=IF($H$2="Marked",1,"")))/((OFFSET(Data!$A$1,0,MATCH(AJ$6,Data!$1:$1,0)-1,1000,1)=IF(AJ$7="","Yes",AJ$7))*(Data!$D$1:'Data'!$D$818&lt;=IF($H$2="Marked",1,"")))*ROW(Data!$C$1:$C$818),ROW(AJ83)-ROW(AJ$7)),1)),"")</f>
        <v>PBS Kids</v>
      </c>
      <c r="AK83" s="38" t="str">
        <f ca="1">IF(AL83="","",IF(INDEX(Data!$CA:$CA,MATCH(AL83,Data!$A:$A,0),1)=0,"",INDEX(Data!$CA:$CA,MATCH(AL83,Data!$A:$A,0),1)))</f>
        <v/>
      </c>
      <c r="AL83" s="38" t="str" cm="1">
        <f t="array" aca="1" ref="AL83" ca="1">IFERROR(_xlfn.SINGLE(INDEX(Data!$A$1:$A$818,_xlfn.AGGREGATE(15,6,((OFFSET(Data!$A$1,0,MATCH(AL$6,Data!$1:$1,0)-1,1000,1)=IF(AL$7="","Yes",AL$7))*(Data!$D$1:'Data'!$D$818&lt;=IF($H$2="Marked",1,"")))/((OFFSET(Data!$A$1,0,MATCH(AL$6,Data!$1:$1,0)-1,1000,1)=IF(AL$7="","Yes",AL$7))*(Data!$D$1:'Data'!$D$818&lt;=IF($H$2="Marked",1,"")))*ROW(Data!$C$1:$C$818),ROW(AL83)-ROW(AL$7)),1)),"")</f>
        <v/>
      </c>
      <c r="AM83" s="38" t="str">
        <f ca="1">IF(AN83="","",IF(INDEX(Data!$CA:$CA,MATCH(AN83,Data!$A:$A,0),1)=0,"",INDEX(Data!$CA:$CA,MATCH(AN83,Data!$A:$A,0),1)))</f>
        <v/>
      </c>
      <c r="AN83" s="38" t="str" cm="1">
        <f t="array" aca="1" ref="AN83" ca="1">IFERROR(_xlfn.SINGLE(INDEX(Data!$A$1:$A$818,_xlfn.AGGREGATE(15,6,((OFFSET(Data!$A$1,0,MATCH(AN$6,Data!$1:$1,0)-1,1000,1)=IF(AN$7="","Yes",AN$7))*(Data!$D$1:'Data'!$D$818&lt;=IF($H$2="Marked",1,"")))/((OFFSET(Data!$A$1,0,MATCH(AN$6,Data!$1:$1,0)-1,1000,1)=IF(AN$7="","Yes",AN$7))*(Data!$D$1:'Data'!$D$818&lt;=IF($H$2="Marked",1,"")))*ROW(Data!$C$1:$C$818),ROW(AN83)-ROW(AN$7)),1)),"")</f>
        <v/>
      </c>
      <c r="AO83" s="38" t="str">
        <f ca="1">IF(AP83="","",IF(INDEX(Data!$CA:$CA,MATCH(AP83,Data!$A:$A,0),1)=0,"",INDEX(Data!$CA:$CA,MATCH(AP83,Data!$A:$A,0),1)))</f>
        <v/>
      </c>
      <c r="AP83" s="38" t="str" cm="1">
        <f t="array" aca="1" ref="AP83" ca="1">IFERROR(_xlfn.SINGLE(INDEX(Data!$A$1:$A$818,_xlfn.AGGREGATE(15,6,((OFFSET(Data!$A$1,0,MATCH(AP$6,Data!$1:$1,0)-1,1000,1)=IF(AP$7="","Yes",AP$7))*(Data!$D$1:'Data'!$D$818&lt;=IF($H$2="Marked",1,"")))/((OFFSET(Data!$A$1,0,MATCH(AP$6,Data!$1:$1,0)-1,1000,1)=IF(AP$7="","Yes",AP$7))*(Data!$D$1:'Data'!$D$818&lt;=IF($H$2="Marked",1,"")))*ROW(Data!$C$1:$C$818),ROW(AP83)-ROW(AP$7)),1)),"")</f>
        <v/>
      </c>
      <c r="AQ83" s="38" t="str">
        <f ca="1">IF(AR83="","",IF(INDEX(Data!$CA:$CA,MATCH(AR83,Data!$A:$A,0),1)=0,"",INDEX(Data!$CA:$CA,MATCH(AR83,Data!$A:$A,0),1)))</f>
        <v/>
      </c>
      <c r="AR83" s="38" t="str" cm="1">
        <f t="array" aca="1" ref="AR83" ca="1">IFERROR(_xlfn.SINGLE(INDEX(Data!$A$1:$A$818,_xlfn.AGGREGATE(15,6,((OFFSET(Data!$A$1,0,MATCH(AR$6,Data!$1:$1,0)-1,1000,1)=IF(AR$7="","Yes",AR$7))*(Data!$D$1:'Data'!$D$818&lt;=IF($H$2="Marked",1,"")))/((OFFSET(Data!$A$1,0,MATCH(AR$6,Data!$1:$1,0)-1,1000,1)=IF(AR$7="","Yes",AR$7))*(Data!$D$1:'Data'!$D$818&lt;=IF($H$2="Marked",1,"")))*ROW(Data!$C$1:$C$818),ROW(AR83)-ROW(AR$7)),1)),"")</f>
        <v/>
      </c>
      <c r="AS83" s="38" t="str">
        <f ca="1">IF(AT83="","",IF(INDEX(Data!$CA:$CA,MATCH(AT83,Data!$A:$A,0),1)=0,"",INDEX(Data!$CA:$CA,MATCH(AT83,Data!$A:$A,0),1)))</f>
        <v/>
      </c>
      <c r="AT83" s="38" t="str" cm="1">
        <f t="array" aca="1" ref="AT83" ca="1">IFERROR(_xlfn.SINGLE(INDEX(Data!$A$1:$A$818,_xlfn.AGGREGATE(15,6,((OFFSET(Data!$A$1,0,MATCH(AT$6,Data!$1:$1,0)-1,1000,1)=IF(AT$7="","Yes",AT$7))*(Data!$D$1:'Data'!$D$818&lt;=IF($H$2="Marked",1,"")))/((OFFSET(Data!$A$1,0,MATCH(AT$6,Data!$1:$1,0)-1,1000,1)=IF(AT$7="","Yes",AT$7))*(Data!$D$1:'Data'!$D$818&lt;=IF($H$2="Marked",1,"")))*ROW(Data!$C$1:$C$818),ROW(AT83)-ROW(AT$7)),1)),"")</f>
        <v/>
      </c>
    </row>
    <row r="84" spans="1:46" x14ac:dyDescent="0.35">
      <c r="A84" s="38" t="str">
        <f ca="1">IF(B84="","",IF(INDEX(Data!$CA:$CA,MATCH(B84,Data!$A:$A,0),1)=0,"",INDEX(Data!$CA:$CA,MATCH(B84,Data!$A:$A,0),1)))</f>
        <v/>
      </c>
      <c r="B84" s="38" t="str" cm="1">
        <f t="array" aca="1" ref="B84" ca="1">IFERROR(_xlfn.SINGLE(INDEX(Data!$A$1:$A$818,_xlfn.AGGREGATE(15,6,((OFFSET(Data!$A$1,0,MATCH(B$6,Data!$1:$1,0)-1,1000,1)=IF(B$7="","Yes",B$7))*(Data!$D$1:'Data'!$D$818&lt;=IF($H$2="Marked",1,"")))/((OFFSET(Data!$A$1,0,MATCH(B$6,Data!$1:$1,0)-1,1000,1)=IF(B$7="","Yes",B$7))*(Data!$D$1:'Data'!$D$818&lt;=IF($H$2="Marked",1,"")))*ROW(Data!$C$1:$C$818),ROW(B84)-ROW(B$7)),1)),"")</f>
        <v>TV Land</v>
      </c>
      <c r="C84" s="38" t="str">
        <f ca="1">IF(D84="","",IF(INDEX(Data!$CA:$CA,MATCH(D84,Data!$A:$A,0),1)=0,"",INDEX(Data!$CA:$CA,MATCH(D84,Data!$A:$A,0),1)))</f>
        <v/>
      </c>
      <c r="D84" s="38" t="str" cm="1">
        <f t="array" aca="1" ref="D84" ca="1">IFERROR(_xlfn.SINGLE(INDEX(Data!$A$1:$A$818,_xlfn.AGGREGATE(15,6,((OFFSET(Data!$A$1,0,MATCH(D$6,Data!$1:$1,0)-1,1000,1)=IF(D$7="","Yes",D$7))*(Data!$D$1:'Data'!$D$818&lt;=IF($H$2="Marked",1,"")))/((OFFSET(Data!$A$1,0,MATCH(D$6,Data!$1:$1,0)-1,1000,1)=IF(D$7="","Yes",D$7))*(Data!$D$1:'Data'!$D$818&lt;=IF($H$2="Marked",1,"")))*ROW(Data!$C$1:$C$818),ROW(D84)-ROW(D$7)),1)),"")</f>
        <v/>
      </c>
      <c r="E84" s="38" t="str">
        <f ca="1">IF(F84="","",IF(INDEX(Data!$CA:$CA,MATCH(F84,Data!$A:$A,0),1)=0,"",INDEX(Data!$CA:$CA,MATCH(F84,Data!$A:$A,0),1)))</f>
        <v/>
      </c>
      <c r="F84" s="38" t="str" cm="1">
        <f t="array" aca="1" ref="F84" ca="1">IFERROR(_xlfn.SINGLE(INDEX(Data!$A$1:$A$818,_xlfn.AGGREGATE(15,6,((OFFSET(Data!$A$1,0,MATCH(F$6,Data!$1:$1,0)-1,1000,1)=IF(F$7="","Yes",F$7))*(Data!$D$1:'Data'!$D$818&lt;=IF($H$2="Marked",1,"")))/((OFFSET(Data!$A$1,0,MATCH(F$6,Data!$1:$1,0)-1,1000,1)=IF(F$7="","Yes",F$7))*(Data!$D$1:'Data'!$D$818&lt;=IF($H$2="Marked",1,"")))*ROW(Data!$C$1:$C$818),ROW(F84)-ROW(F$7)),1)),"")</f>
        <v/>
      </c>
      <c r="G84" s="38" t="str">
        <f ca="1">IF(H84="","",IF(INDEX(Data!$CA:$CA,MATCH(H84,Data!$A:$A,0),1)=0,"",INDEX(Data!$CA:$CA,MATCH(H84,Data!$A:$A,0),1)))</f>
        <v/>
      </c>
      <c r="H84" s="38" t="str" cm="1">
        <f t="array" aca="1" ref="H84" ca="1">IFERROR(_xlfn.SINGLE(INDEX(Data!$A$1:$A$818,_xlfn.AGGREGATE(15,6,((OFFSET(Data!$A$1,0,MATCH(H$6,Data!$1:$1,0)-1,1000,1)=IF(H$7="","Yes",H$7))*(Data!$D$1:'Data'!$D$818&lt;=IF($H$2="Marked",1,"")))/((OFFSET(Data!$A$1,0,MATCH(H$6,Data!$1:$1,0)-1,1000,1)=IF(H$7="","Yes",H$7))*(Data!$D$1:'Data'!$D$818&lt;=IF($H$2="Marked",1,"")))*ROW(Data!$C$1:$C$818),ROW(H84)-ROW(H$7)),1)),"")</f>
        <v/>
      </c>
      <c r="I84" s="38" t="str">
        <f ca="1">IF(J84="","",IF(INDEX(Data!$CA:$CA,MATCH(J84,Data!$A:$A,0),1)=0,"",INDEX(Data!$CA:$CA,MATCH(J84,Data!$A:$A,0),1)))</f>
        <v/>
      </c>
      <c r="J84" s="38" t="str" cm="1">
        <f t="array" aca="1" ref="J84" ca="1">IFERROR(_xlfn.SINGLE(INDEX(Data!$A$1:$A$818,_xlfn.AGGREGATE(15,6,((OFFSET(Data!$A$1,0,MATCH(J$6,Data!$1:$1,0)-1,1000,1)=IF(J$7="","Yes",J$7))*(Data!$D$1:'Data'!$D$818&lt;=IF($H$2="Marked",1,"")))/((OFFSET(Data!$A$1,0,MATCH(J$6,Data!$1:$1,0)-1,1000,1)=IF(J$7="","Yes",J$7))*(Data!$D$1:'Data'!$D$818&lt;=IF($H$2="Marked",1,"")))*ROW(Data!$C$1:$C$818),ROW(J84)-ROW(J$7)),1)),"")</f>
        <v>The First</v>
      </c>
      <c r="K84" s="38" t="str">
        <f ca="1">IF(L84="","",IF(INDEX(Data!$CA:$CA,MATCH(L84,Data!$A:$A,0),1)=0,"",INDEX(Data!$CA:$CA,MATCH(L84,Data!$A:$A,0),1)))</f>
        <v/>
      </c>
      <c r="L84" s="38" t="str" cm="1">
        <f t="array" aca="1" ref="L84" ca="1">IFERROR(_xlfn.SINGLE(INDEX(Data!$A$1:$A$818,_xlfn.AGGREGATE(15,6,((OFFSET(Data!$A$1,0,MATCH(L$6,Data!$1:$1,0)-1,1000,1)=IF(L$7="","Yes",L$7))*(Data!$D$1:'Data'!$D$818&lt;=IF($H$2="Marked",1,"")))/((OFFSET(Data!$A$1,0,MATCH(L$6,Data!$1:$1,0)-1,1000,1)=IF(L$7="","Yes",L$7))*(Data!$D$1:'Data'!$D$818&lt;=IF($H$2="Marked",1,"")))*ROW(Data!$C$1:$C$818),ROW(L84)-ROW(L$7)),1)),"")</f>
        <v>Galavision</v>
      </c>
      <c r="M84" s="38">
        <f ca="1">IF(N84="","",IF(INDEX(Data!$CA:$CA,MATCH(N84,Data!$A:$A,0),1)=0,"",INDEX(Data!$CA:$CA,MATCH(N84,Data!$A:$A,0),1)))</f>
        <v>1</v>
      </c>
      <c r="N84" s="38" t="str" cm="1">
        <f t="array" aca="1" ref="N84" ca="1">IFERROR(_xlfn.SINGLE(INDEX(Data!$A$1:$A$818,_xlfn.AGGREGATE(15,6,((OFFSET(Data!$A$1,0,MATCH(N$6,Data!$1:$1,0)-1,1000,1)=IF(N$7="","Yes",N$7))*(Data!$D$1:'Data'!$D$818&lt;=IF($H$2="Marked",1,"")))/((OFFSET(Data!$A$1,0,MATCH(N$6,Data!$1:$1,0)-1,1000,1)=IF(N$7="","Yes",N$7))*(Data!$D$1:'Data'!$D$818&lt;=IF($H$2="Marked",1,"")))*ROW(Data!$C$1:$C$818),ROW(N84)-ROW(N$7)),1)),"")</f>
        <v>FOX</v>
      </c>
      <c r="O84" s="38" t="str">
        <f ca="1">IF(P84="","",IF(INDEX(Data!$CA:$CA,MATCH(P84,Data!$A:$A,0),1)=0,"",INDEX(Data!$CA:$CA,MATCH(P84,Data!$A:$A,0),1)))</f>
        <v/>
      </c>
      <c r="P84" s="38" t="str" cm="1">
        <f t="array" aca="1" ref="P84" ca="1">IFERROR(_xlfn.SINGLE(INDEX(Data!$A$1:$A$818,_xlfn.AGGREGATE(15,6,((OFFSET(Data!$A$1,0,MATCH(P$6,Data!$1:$1,0)-1,1000,1)=IF(P$7="","Yes",P$7))*(Data!$D$1:'Data'!$D$818&lt;=IF($H$2="Marked",1,"")))/((OFFSET(Data!$A$1,0,MATCH(P$6,Data!$1:$1,0)-1,1000,1)=IF(P$7="","Yes",P$7))*(Data!$D$1:'Data'!$D$818&lt;=IF($H$2="Marked",1,"")))*ROW(Data!$C$1:$C$818),ROW(P84)-ROW(P$7)),1)),"")</f>
        <v>ESPNews</v>
      </c>
      <c r="Q84" s="38">
        <f ca="1">IF(R84="","",IF(INDEX(Data!$CA:$CA,MATCH(R84,Data!$A:$A,0),1)=0,"",INDEX(Data!$CA:$CA,MATCH(R84,Data!$A:$A,0),1)))</f>
        <v>1</v>
      </c>
      <c r="R84" s="38" t="str" cm="1">
        <f t="array" aca="1" ref="R84" ca="1">IFERROR(_xlfn.SINGLE(INDEX(Data!$A$1:$A$818,_xlfn.AGGREGATE(15,6,((OFFSET(Data!$A$1,0,MATCH(R$6,Data!$1:$1,0)-1,1000,1)=IF(R$7="","Yes",R$7))*(Data!$D$1:'Data'!$D$818&lt;=IF($H$2="Marked",1,"")))/((OFFSET(Data!$A$1,0,MATCH(R$6,Data!$1:$1,0)-1,1000,1)=IF(R$7="","Yes",R$7))*(Data!$D$1:'Data'!$D$818&lt;=IF($H$2="Marked",1,"")))*ROW(Data!$C$1:$C$818),ROW(R84)-ROW(R$7)),1)),"")</f>
        <v>NBC</v>
      </c>
      <c r="S84" s="38" t="str">
        <f ca="1">IF(T84="","",IF(INDEX(Data!$CA:$CA,MATCH(T84,Data!$A:$A,0),1)=0,"",INDEX(Data!$CA:$CA,MATCH(T84,Data!$A:$A,0),1)))</f>
        <v/>
      </c>
      <c r="T84" s="38" t="str" cm="1">
        <f t="array" aca="1" ref="T84" ca="1">IFERROR(_xlfn.SINGLE(INDEX(Data!$A$1:$A$818,_xlfn.AGGREGATE(15,6,((OFFSET(Data!$A$1,0,MATCH(T$6,Data!$1:$1,0)-1,1000,1)=IF(T$7="","Yes",T$7))*(Data!$D$1:'Data'!$D$818&lt;=IF($H$2="Marked",1,"")))/((OFFSET(Data!$A$1,0,MATCH(T$6,Data!$1:$1,0)-1,1000,1)=IF(T$7="","Yes",T$7))*(Data!$D$1:'Data'!$D$818&lt;=IF($H$2="Marked",1,"")))*ROW(Data!$C$1:$C$818),ROW(T84)-ROW(T$7)),1)),"")</f>
        <v>Start TV</v>
      </c>
      <c r="U84" s="38" t="str">
        <f ca="1">IF(V84="","",IF(INDEX(Data!$CA:$CA,MATCH(V84,Data!$A:$A,0),1)=0,"",INDEX(Data!$CA:$CA,MATCH(V84,Data!$A:$A,0),1)))</f>
        <v/>
      </c>
      <c r="V84" s="38" t="str" cm="1">
        <f t="array" aca="1" ref="V84" ca="1">IFERROR(_xlfn.SINGLE(INDEX(Data!$A$1:$A$818,_xlfn.AGGREGATE(15,6,((OFFSET(Data!$A$1,0,MATCH(V$6,Data!$1:$1,0)-1,1000,1)=IF(V$7="","Yes",V$7))*(Data!$D$1:'Data'!$D$818&lt;=IF($H$2="Marked",1,"")))/((OFFSET(Data!$A$1,0,MATCH(V$6,Data!$1:$1,0)-1,1000,1)=IF(V$7="","Yes",V$7))*(Data!$D$1:'Data'!$D$818&lt;=IF($H$2="Marked",1,"")))*ROW(Data!$C$1:$C$818),ROW(V84)-ROW(V$7)),1)),"")</f>
        <v>ION TV</v>
      </c>
      <c r="W84" s="38" t="str">
        <f ca="1">IF(X84="","",IF(INDEX(Data!$CA:$CA,MATCH(X84,Data!$A:$A,0),1)=0,"",INDEX(Data!$CA:$CA,MATCH(X84,Data!$A:$A,0),1)))</f>
        <v/>
      </c>
      <c r="X84" s="38" t="str" cm="1">
        <f t="array" aca="1" ref="X84" ca="1">IFERROR(_xlfn.SINGLE(INDEX(Data!$A$1:$A$818,_xlfn.AGGREGATE(15,6,((OFFSET(Data!$A$1,0,MATCH(X$6,Data!$1:$1,0)-1,1000,1)=IF(X$7="","Yes",X$7))*(Data!$D$1:'Data'!$D$818&lt;=IF($H$2="Marked",1,"")))/((OFFSET(Data!$A$1,0,MATCH(X$6,Data!$1:$1,0)-1,1000,1)=IF(X$7="","Yes",X$7))*(Data!$D$1:'Data'!$D$818&lt;=IF($H$2="Marked",1,"")))*ROW(Data!$C$1:$C$818),ROW(X84)-ROW(X$7)),1)),"")</f>
        <v/>
      </c>
      <c r="Y84" s="38" t="str">
        <f ca="1">IF(Z84="","",IF(INDEX(Data!$CA:$CA,MATCH(Z84,Data!$A:$A,0),1)=0,"",INDEX(Data!$CA:$CA,MATCH(Z84,Data!$A:$A,0),1)))</f>
        <v/>
      </c>
      <c r="Z84" s="38" t="str" cm="1">
        <f t="array" aca="1" ref="Z84" ca="1">IFERROR(_xlfn.SINGLE(INDEX(Data!$A$1:$A$818,_xlfn.AGGREGATE(15,6,((OFFSET(Data!$A$1,0,MATCH(Z$6,Data!$1:$1,0)-1,1000,1)=IF(Z$7="","Yes",Z$7))*(Data!$D$1:'Data'!$D$818&lt;=IF($H$2="Marked",1,"")))/((OFFSET(Data!$A$1,0,MATCH(Z$6,Data!$1:$1,0)-1,1000,1)=IF(Z$7="","Yes",Z$7))*(Data!$D$1:'Data'!$D$818&lt;=IF($H$2="Marked",1,"")))*ROW(Data!$C$1:$C$818),ROW(Z84)-ROW(Z$7)),1)),"")</f>
        <v/>
      </c>
      <c r="AA84" s="38" t="str">
        <f ca="1">IF(AB84="","",IF(INDEX(Data!$CA:$CA,MATCH(AB84,Data!$A:$A,0),1)=0,"",INDEX(Data!$CA:$CA,MATCH(AB84,Data!$A:$A,0),1)))</f>
        <v/>
      </c>
      <c r="AB84" s="38" t="str" cm="1">
        <f t="array" aca="1" ref="AB84" ca="1">IFERROR(_xlfn.SINGLE(INDEX(Data!$A$1:$A$818,_xlfn.AGGREGATE(15,6,((OFFSET(Data!$A$1,0,MATCH(AB$6,Data!$1:$1,0)-1,1000,1)=IF(AB$7="","Yes",AB$7))*(Data!$D$1:'Data'!$D$818&lt;=IF($H$2="Marked",1,"")))/((OFFSET(Data!$A$1,0,MATCH(AB$6,Data!$1:$1,0)-1,1000,1)=IF(AB$7="","Yes",AB$7))*(Data!$D$1:'Data'!$D$818&lt;=IF($H$2="Marked",1,"")))*ROW(Data!$C$1:$C$818),ROW(AB84)-ROW(AB$7)),1)),"")</f>
        <v>FYI</v>
      </c>
      <c r="AC84" s="38" t="str">
        <f ca="1">IF(AD84="","",IF(INDEX(Data!$CA:$CA,MATCH(AD84,Data!$A:$A,0),1)=0,"",INDEX(Data!$CA:$CA,MATCH(AD84,Data!$A:$A,0),1)))</f>
        <v/>
      </c>
      <c r="AD84" s="38" t="str" cm="1">
        <f t="array" aca="1" ref="AD84" ca="1">IFERROR(_xlfn.SINGLE(INDEX(Data!$A$1:$A$818,_xlfn.AGGREGATE(15,6,((OFFSET(Data!$A$1,0,MATCH(AD$6,Data!$1:$1,0)-1,1000,1)=IF(AD$7="","Yes",AD$7))*(Data!$D$1:'Data'!$D$818&lt;=IF($H$2="Marked",1,"")))/((OFFSET(Data!$A$1,0,MATCH(AD$6,Data!$1:$1,0)-1,1000,1)=IF(AD$7="","Yes",AD$7))*(Data!$D$1:'Data'!$D$818&lt;=IF($H$2="Marked",1,"")))*ROW(Data!$C$1:$C$818),ROW(AD84)-ROW(AD$7)),1)),"")</f>
        <v>Impact</v>
      </c>
      <c r="AE84" s="38" t="str">
        <f ca="1">IF(AF84="","",IF(INDEX(Data!$CA:$CA,MATCH(AF84,Data!$A:$A,0),1)=0,"",INDEX(Data!$CA:$CA,MATCH(AF84,Data!$A:$A,0),1)))</f>
        <v/>
      </c>
      <c r="AF84" s="38" t="str" cm="1">
        <f t="array" aca="1" ref="AF84" ca="1">IFERROR(_xlfn.SINGLE(INDEX(Data!$A$1:$A$818,_xlfn.AGGREGATE(15,6,((OFFSET(Data!$A$1,0,MATCH(AF$6,Data!$1:$1,0)-1,1000,1)=IF(AF$7="","Yes",AF$7))*(Data!$D$1:'Data'!$D$818&lt;=IF($H$2="Marked",1,"")))/((OFFSET(Data!$A$1,0,MATCH(AF$6,Data!$1:$1,0)-1,1000,1)=IF(AF$7="","Yes",AF$7))*(Data!$D$1:'Data'!$D$818&lt;=IF($H$2="Marked",1,"")))*ROW(Data!$C$1:$C$818),ROW(AF84)-ROW(AF$7)),1)),"")</f>
        <v>Newsmax</v>
      </c>
      <c r="AG84" s="38" t="str">
        <f ca="1">IF(AH84="","",IF(INDEX(Data!$CA:$CA,MATCH(AH84,Data!$A:$A,0),1)=0,"",INDEX(Data!$CA:$CA,MATCH(AH84,Data!$A:$A,0),1)))</f>
        <v/>
      </c>
      <c r="AH84" s="38" t="str" cm="1">
        <f t="array" aca="1" ref="AH84" ca="1">IFERROR(_xlfn.SINGLE(INDEX(Data!$A$1:$A$818,_xlfn.AGGREGATE(15,6,((OFFSET(Data!$A$1,0,MATCH(AH$6,Data!$1:$1,0)-1,1000,1)=IF(AH$7="","Yes",AH$7))*(Data!$D$1:'Data'!$D$818&lt;=IF($H$2="Marked",1,"")))/((OFFSET(Data!$A$1,0,MATCH(AH$6,Data!$1:$1,0)-1,1000,1)=IF(AH$7="","Yes",AH$7))*(Data!$D$1:'Data'!$D$818&lt;=IF($H$2="Marked",1,"")))*ROW(Data!$C$1:$C$818),ROW(AH84)-ROW(AH$7)),1)),"")</f>
        <v/>
      </c>
      <c r="AI84" s="38" t="str">
        <f ca="1">IF(AJ84="","",IF(INDEX(Data!$CA:$CA,MATCH(AJ84,Data!$A:$A,0),1)=0,"",INDEX(Data!$CA:$CA,MATCH(AJ84,Data!$A:$A,0),1)))</f>
        <v/>
      </c>
      <c r="AJ84" s="38" t="str" cm="1">
        <f t="array" aca="1" ref="AJ84" ca="1">IFERROR(_xlfn.SINGLE(INDEX(Data!$A$1:$A$818,_xlfn.AGGREGATE(15,6,((OFFSET(Data!$A$1,0,MATCH(AJ$6,Data!$1:$1,0)-1,1000,1)=IF(AJ$7="","Yes",AJ$7))*(Data!$D$1:'Data'!$D$818&lt;=IF($H$2="Marked",1,"")))/((OFFSET(Data!$A$1,0,MATCH(AJ$6,Data!$1:$1,0)-1,1000,1)=IF(AJ$7="","Yes",AJ$7))*(Data!$D$1:'Data'!$D$818&lt;=IF($H$2="Marked",1,"")))*ROW(Data!$C$1:$C$818),ROW(AJ84)-ROW(AJ$7)),1)),"")</f>
        <v>Perú Mágico</v>
      </c>
      <c r="AK84" s="38" t="str">
        <f ca="1">IF(AL84="","",IF(INDEX(Data!$CA:$CA,MATCH(AL84,Data!$A:$A,0),1)=0,"",INDEX(Data!$CA:$CA,MATCH(AL84,Data!$A:$A,0),1)))</f>
        <v/>
      </c>
      <c r="AL84" s="38" t="str" cm="1">
        <f t="array" aca="1" ref="AL84" ca="1">IFERROR(_xlfn.SINGLE(INDEX(Data!$A$1:$A$818,_xlfn.AGGREGATE(15,6,((OFFSET(Data!$A$1,0,MATCH(AL$6,Data!$1:$1,0)-1,1000,1)=IF(AL$7="","Yes",AL$7))*(Data!$D$1:'Data'!$D$818&lt;=IF($H$2="Marked",1,"")))/((OFFSET(Data!$A$1,0,MATCH(AL$6,Data!$1:$1,0)-1,1000,1)=IF(AL$7="","Yes",AL$7))*(Data!$D$1:'Data'!$D$818&lt;=IF($H$2="Marked",1,"")))*ROW(Data!$C$1:$C$818),ROW(AL84)-ROW(AL$7)),1)),"")</f>
        <v/>
      </c>
      <c r="AM84" s="38" t="str">
        <f ca="1">IF(AN84="","",IF(INDEX(Data!$CA:$CA,MATCH(AN84,Data!$A:$A,0),1)=0,"",INDEX(Data!$CA:$CA,MATCH(AN84,Data!$A:$A,0),1)))</f>
        <v/>
      </c>
      <c r="AN84" s="38" t="str" cm="1">
        <f t="array" aca="1" ref="AN84" ca="1">IFERROR(_xlfn.SINGLE(INDEX(Data!$A$1:$A$818,_xlfn.AGGREGATE(15,6,((OFFSET(Data!$A$1,0,MATCH(AN$6,Data!$1:$1,0)-1,1000,1)=IF(AN$7="","Yes",AN$7))*(Data!$D$1:'Data'!$D$818&lt;=IF($H$2="Marked",1,"")))/((OFFSET(Data!$A$1,0,MATCH(AN$6,Data!$1:$1,0)-1,1000,1)=IF(AN$7="","Yes",AN$7))*(Data!$D$1:'Data'!$D$818&lt;=IF($H$2="Marked",1,"")))*ROW(Data!$C$1:$C$818),ROW(AN84)-ROW(AN$7)),1)),"")</f>
        <v/>
      </c>
      <c r="AO84" s="38" t="str">
        <f ca="1">IF(AP84="","",IF(INDEX(Data!$CA:$CA,MATCH(AP84,Data!$A:$A,0),1)=0,"",INDEX(Data!$CA:$CA,MATCH(AP84,Data!$A:$A,0),1)))</f>
        <v/>
      </c>
      <c r="AP84" s="38" t="str" cm="1">
        <f t="array" aca="1" ref="AP84" ca="1">IFERROR(_xlfn.SINGLE(INDEX(Data!$A$1:$A$818,_xlfn.AGGREGATE(15,6,((OFFSET(Data!$A$1,0,MATCH(AP$6,Data!$1:$1,0)-1,1000,1)=IF(AP$7="","Yes",AP$7))*(Data!$D$1:'Data'!$D$818&lt;=IF($H$2="Marked",1,"")))/((OFFSET(Data!$A$1,0,MATCH(AP$6,Data!$1:$1,0)-1,1000,1)=IF(AP$7="","Yes",AP$7))*(Data!$D$1:'Data'!$D$818&lt;=IF($H$2="Marked",1,"")))*ROW(Data!$C$1:$C$818),ROW(AP84)-ROW(AP$7)),1)),"")</f>
        <v/>
      </c>
      <c r="AQ84" s="38" t="str">
        <f ca="1">IF(AR84="","",IF(INDEX(Data!$CA:$CA,MATCH(AR84,Data!$A:$A,0),1)=0,"",INDEX(Data!$CA:$CA,MATCH(AR84,Data!$A:$A,0),1)))</f>
        <v/>
      </c>
      <c r="AR84" s="38" t="str" cm="1">
        <f t="array" aca="1" ref="AR84" ca="1">IFERROR(_xlfn.SINGLE(INDEX(Data!$A$1:$A$818,_xlfn.AGGREGATE(15,6,((OFFSET(Data!$A$1,0,MATCH(AR$6,Data!$1:$1,0)-1,1000,1)=IF(AR$7="","Yes",AR$7))*(Data!$D$1:'Data'!$D$818&lt;=IF($H$2="Marked",1,"")))/((OFFSET(Data!$A$1,0,MATCH(AR$6,Data!$1:$1,0)-1,1000,1)=IF(AR$7="","Yes",AR$7))*(Data!$D$1:'Data'!$D$818&lt;=IF($H$2="Marked",1,"")))*ROW(Data!$C$1:$C$818),ROW(AR84)-ROW(AR$7)),1)),"")</f>
        <v/>
      </c>
      <c r="AS84" s="38" t="str">
        <f ca="1">IF(AT84="","",IF(INDEX(Data!$CA:$CA,MATCH(AT84,Data!$A:$A,0),1)=0,"",INDEX(Data!$CA:$CA,MATCH(AT84,Data!$A:$A,0),1)))</f>
        <v/>
      </c>
      <c r="AT84" s="38" t="str" cm="1">
        <f t="array" aca="1" ref="AT84" ca="1">IFERROR(_xlfn.SINGLE(INDEX(Data!$A$1:$A$818,_xlfn.AGGREGATE(15,6,((OFFSET(Data!$A$1,0,MATCH(AT$6,Data!$1:$1,0)-1,1000,1)=IF(AT$7="","Yes",AT$7))*(Data!$D$1:'Data'!$D$818&lt;=IF($H$2="Marked",1,"")))/((OFFSET(Data!$A$1,0,MATCH(AT$6,Data!$1:$1,0)-1,1000,1)=IF(AT$7="","Yes",AT$7))*(Data!$D$1:'Data'!$D$818&lt;=IF($H$2="Marked",1,"")))*ROW(Data!$C$1:$C$818),ROW(AT84)-ROW(AT$7)),1)),"")</f>
        <v/>
      </c>
    </row>
    <row r="85" spans="1:46" ht="24" x14ac:dyDescent="0.35">
      <c r="A85" s="38" t="str">
        <f ca="1">IF(B85="","",IF(INDEX(Data!$CA:$CA,MATCH(B85,Data!$A:$A,0),1)=0,"",INDEX(Data!$CA:$CA,MATCH(B85,Data!$A:$A,0),1)))</f>
        <v/>
      </c>
      <c r="B85" s="38" t="str" cm="1">
        <f t="array" aca="1" ref="B85" ca="1">IFERROR(_xlfn.SINGLE(INDEX(Data!$A$1:$A$818,_xlfn.AGGREGATE(15,6,((OFFSET(Data!$A$1,0,MATCH(B$6,Data!$1:$1,0)-1,1000,1)=IF(B$7="","Yes",B$7))*(Data!$D$1:'Data'!$D$818&lt;=IF($H$2="Marked",1,"")))/((OFFSET(Data!$A$1,0,MATCH(B$6,Data!$1:$1,0)-1,1000,1)=IF(B$7="","Yes",B$7))*(Data!$D$1:'Data'!$D$818&lt;=IF($H$2="Marked",1,"")))*ROW(Data!$C$1:$C$818),ROW(B85)-ROW(B$7)),1)),"")</f>
        <v>TV One</v>
      </c>
      <c r="C85" s="38" t="str">
        <f ca="1">IF(D85="","",IF(INDEX(Data!$CA:$CA,MATCH(D85,Data!$A:$A,0),1)=0,"",INDEX(Data!$CA:$CA,MATCH(D85,Data!$A:$A,0),1)))</f>
        <v/>
      </c>
      <c r="D85" s="38" t="str" cm="1">
        <f t="array" aca="1" ref="D85" ca="1">IFERROR(_xlfn.SINGLE(INDEX(Data!$A$1:$A$818,_xlfn.AGGREGATE(15,6,((OFFSET(Data!$A$1,0,MATCH(D$6,Data!$1:$1,0)-1,1000,1)=IF(D$7="","Yes",D$7))*(Data!$D$1:'Data'!$D$818&lt;=IF($H$2="Marked",1,"")))/((OFFSET(Data!$A$1,0,MATCH(D$6,Data!$1:$1,0)-1,1000,1)=IF(D$7="","Yes",D$7))*(Data!$D$1:'Data'!$D$818&lt;=IF($H$2="Marked",1,"")))*ROW(Data!$C$1:$C$818),ROW(D85)-ROW(D$7)),1)),"")</f>
        <v/>
      </c>
      <c r="E85" s="38" t="str">
        <f ca="1">IF(F85="","",IF(INDEX(Data!$CA:$CA,MATCH(F85,Data!$A:$A,0),1)=0,"",INDEX(Data!$CA:$CA,MATCH(F85,Data!$A:$A,0),1)))</f>
        <v/>
      </c>
      <c r="F85" s="38" t="str" cm="1">
        <f t="array" aca="1" ref="F85" ca="1">IFERROR(_xlfn.SINGLE(INDEX(Data!$A$1:$A$818,_xlfn.AGGREGATE(15,6,((OFFSET(Data!$A$1,0,MATCH(F$6,Data!$1:$1,0)-1,1000,1)=IF(F$7="","Yes",F$7))*(Data!$D$1:'Data'!$D$818&lt;=IF($H$2="Marked",1,"")))/((OFFSET(Data!$A$1,0,MATCH(F$6,Data!$1:$1,0)-1,1000,1)=IF(F$7="","Yes",F$7))*(Data!$D$1:'Data'!$D$818&lt;=IF($H$2="Marked",1,"")))*ROW(Data!$C$1:$C$818),ROW(F85)-ROW(F$7)),1)),"")</f>
        <v/>
      </c>
      <c r="G85" s="38" t="str">
        <f ca="1">IF(H85="","",IF(INDEX(Data!$CA:$CA,MATCH(H85,Data!$A:$A,0),1)=0,"",INDEX(Data!$CA:$CA,MATCH(H85,Data!$A:$A,0),1)))</f>
        <v/>
      </c>
      <c r="H85" s="38" t="str" cm="1">
        <f t="array" aca="1" ref="H85" ca="1">IFERROR(_xlfn.SINGLE(INDEX(Data!$A$1:$A$818,_xlfn.AGGREGATE(15,6,((OFFSET(Data!$A$1,0,MATCH(H$6,Data!$1:$1,0)-1,1000,1)=IF(H$7="","Yes",H$7))*(Data!$D$1:'Data'!$D$818&lt;=IF($H$2="Marked",1,"")))/((OFFSET(Data!$A$1,0,MATCH(H$6,Data!$1:$1,0)-1,1000,1)=IF(H$7="","Yes",H$7))*(Data!$D$1:'Data'!$D$818&lt;=IF($H$2="Marked",1,"")))*ROW(Data!$C$1:$C$818),ROW(H85)-ROW(H$7)),1)),"")</f>
        <v/>
      </c>
      <c r="I85" s="38" t="str">
        <f ca="1">IF(J85="","",IF(INDEX(Data!$CA:$CA,MATCH(J85,Data!$A:$A,0),1)=0,"",INDEX(Data!$CA:$CA,MATCH(J85,Data!$A:$A,0),1)))</f>
        <v/>
      </c>
      <c r="J85" s="38" t="str" cm="1">
        <f t="array" aca="1" ref="J85" ca="1">IFERROR(_xlfn.SINGLE(INDEX(Data!$A$1:$A$818,_xlfn.AGGREGATE(15,6,((OFFSET(Data!$A$1,0,MATCH(J$6,Data!$1:$1,0)-1,1000,1)=IF(J$7="","Yes",J$7))*(Data!$D$1:'Data'!$D$818&lt;=IF($H$2="Marked",1,"")))/((OFFSET(Data!$A$1,0,MATCH(J$6,Data!$1:$1,0)-1,1000,1)=IF(J$7="","Yes",J$7))*(Data!$D$1:'Data'!$D$818&lt;=IF($H$2="Marked",1,"")))*ROW(Data!$C$1:$C$818),ROW(J85)-ROW(J$7)),1)),"")</f>
        <v>TheGrio</v>
      </c>
      <c r="K85" s="38" t="str">
        <f ca="1">IF(L85="","",IF(INDEX(Data!$CA:$CA,MATCH(L85,Data!$A:$A,0),1)=0,"",INDEX(Data!$CA:$CA,MATCH(L85,Data!$A:$A,0),1)))</f>
        <v/>
      </c>
      <c r="L85" s="38" t="str" cm="1">
        <f t="array" aca="1" ref="L85" ca="1">IFERROR(_xlfn.SINGLE(INDEX(Data!$A$1:$A$818,_xlfn.AGGREGATE(15,6,((OFFSET(Data!$A$1,0,MATCH(L$6,Data!$1:$1,0)-1,1000,1)=IF(L$7="","Yes",L$7))*(Data!$D$1:'Data'!$D$818&lt;=IF($H$2="Marked",1,"")))/((OFFSET(Data!$A$1,0,MATCH(L$6,Data!$1:$1,0)-1,1000,1)=IF(L$7="","Yes",L$7))*(Data!$D$1:'Data'!$D$818&lt;=IF($H$2="Marked",1,"")))*ROW(Data!$C$1:$C$818),ROW(L85)-ROW(L$7)),1)),"")</f>
        <v>Game Show Network</v>
      </c>
      <c r="M85" s="38" t="str">
        <f ca="1">IF(N85="","",IF(INDEX(Data!$CA:$CA,MATCH(N85,Data!$A:$A,0),1)=0,"",INDEX(Data!$CA:$CA,MATCH(N85,Data!$A:$A,0),1)))</f>
        <v/>
      </c>
      <c r="N85" s="38" t="str" cm="1">
        <f t="array" aca="1" ref="N85" ca="1">IFERROR(_xlfn.SINGLE(INDEX(Data!$A$1:$A$818,_xlfn.AGGREGATE(15,6,((OFFSET(Data!$A$1,0,MATCH(N$6,Data!$1:$1,0)-1,1000,1)=IF(N$7="","Yes",N$7))*(Data!$D$1:'Data'!$D$818&lt;=IF($H$2="Marked",1,"")))/((OFFSET(Data!$A$1,0,MATCH(N$6,Data!$1:$1,0)-1,1000,1)=IF(N$7="","Yes",N$7))*(Data!$D$1:'Data'!$D$818&lt;=IF($H$2="Marked",1,"")))*ROW(Data!$C$1:$C$818),ROW(N85)-ROW(N$7)),1)),"")</f>
        <v>Fox Business</v>
      </c>
      <c r="O85" s="38" t="str">
        <f ca="1">IF(P85="","",IF(INDEX(Data!$CA:$CA,MATCH(P85,Data!$A:$A,0),1)=0,"",INDEX(Data!$CA:$CA,MATCH(P85,Data!$A:$A,0),1)))</f>
        <v/>
      </c>
      <c r="P85" s="38" t="str" cm="1">
        <f t="array" aca="1" ref="P85" ca="1">IFERROR(_xlfn.SINGLE(INDEX(Data!$A$1:$A$818,_xlfn.AGGREGATE(15,6,((OFFSET(Data!$A$1,0,MATCH(P$6,Data!$1:$1,0)-1,1000,1)=IF(P$7="","Yes",P$7))*(Data!$D$1:'Data'!$D$818&lt;=IF($H$2="Marked",1,"")))/((OFFSET(Data!$A$1,0,MATCH(P$6,Data!$1:$1,0)-1,1000,1)=IF(P$7="","Yes",P$7))*(Data!$D$1:'Data'!$D$818&lt;=IF($H$2="Marked",1,"")))*ROW(Data!$C$1:$C$818),ROW(P85)-ROW(P$7)),1)),"")</f>
        <v>ESPNu</v>
      </c>
      <c r="Q85" s="38" t="str">
        <f ca="1">IF(R85="","",IF(INDEX(Data!$CA:$CA,MATCH(R85,Data!$A:$A,0),1)=0,"",INDEX(Data!$CA:$CA,MATCH(R85,Data!$A:$A,0),1)))</f>
        <v/>
      </c>
      <c r="R85" s="38" t="str" cm="1">
        <f t="array" aca="1" ref="R85" ca="1">IFERROR(_xlfn.SINGLE(INDEX(Data!$A$1:$A$818,_xlfn.AGGREGATE(15,6,((OFFSET(Data!$A$1,0,MATCH(R$6,Data!$1:$1,0)-1,1000,1)=IF(R$7="","Yes",R$7))*(Data!$D$1:'Data'!$D$818&lt;=IF($H$2="Marked",1,"")))/((OFFSET(Data!$A$1,0,MATCH(R$6,Data!$1:$1,0)-1,1000,1)=IF(R$7="","Yes",R$7))*(Data!$D$1:'Data'!$D$818&lt;=IF($H$2="Marked",1,"")))*ROW(Data!$C$1:$C$818),ROW(R85)-ROW(R$7)),1)),"")</f>
        <v>NBC News Now</v>
      </c>
      <c r="S85" s="38" t="str">
        <f ca="1">IF(T85="","",IF(INDEX(Data!$CA:$CA,MATCH(T85,Data!$A:$A,0),1)=0,"",INDEX(Data!$CA:$CA,MATCH(T85,Data!$A:$A,0),1)))</f>
        <v/>
      </c>
      <c r="T85" s="38" t="str" cm="1">
        <f t="array" aca="1" ref="T85" ca="1">IFERROR(_xlfn.SINGLE(INDEX(Data!$A$1:$A$818,_xlfn.AGGREGATE(15,6,((OFFSET(Data!$A$1,0,MATCH(T$6,Data!$1:$1,0)-1,1000,1)=IF(T$7="","Yes",T$7))*(Data!$D$1:'Data'!$D$818&lt;=IF($H$2="Marked",1,"")))/((OFFSET(Data!$A$1,0,MATCH(T$6,Data!$1:$1,0)-1,1000,1)=IF(T$7="","Yes",T$7))*(Data!$D$1:'Data'!$D$818&lt;=IF($H$2="Marked",1,"")))*ROW(Data!$C$1:$C$818),ROW(T85)-ROW(T$7)),1)),"")</f>
        <v>Syfy</v>
      </c>
      <c r="U85" s="38" t="str">
        <f ca="1">IF(V85="","",IF(INDEX(Data!$CA:$CA,MATCH(V85,Data!$A:$A,0),1)=0,"",INDEX(Data!$CA:$CA,MATCH(V85,Data!$A:$A,0),1)))</f>
        <v/>
      </c>
      <c r="V85" s="38" t="str" cm="1">
        <f t="array" aca="1" ref="V85" ca="1">IFERROR(_xlfn.SINGLE(INDEX(Data!$A$1:$A$818,_xlfn.AGGREGATE(15,6,((OFFSET(Data!$A$1,0,MATCH(V$6,Data!$1:$1,0)-1,1000,1)=IF(V$7="","Yes",V$7))*(Data!$D$1:'Data'!$D$818&lt;=IF($H$2="Marked",1,"")))/((OFFSET(Data!$A$1,0,MATCH(V$6,Data!$1:$1,0)-1,1000,1)=IF(V$7="","Yes",V$7))*(Data!$D$1:'Data'!$D$818&lt;=IF($H$2="Marked",1,"")))*ROW(Data!$C$1:$C$818),ROW(V85)-ROW(V$7)),1)),"")</f>
        <v>JTV</v>
      </c>
      <c r="W85" s="38" t="str">
        <f ca="1">IF(X85="","",IF(INDEX(Data!$CA:$CA,MATCH(X85,Data!$A:$A,0),1)=0,"",INDEX(Data!$CA:$CA,MATCH(X85,Data!$A:$A,0),1)))</f>
        <v/>
      </c>
      <c r="X85" s="38" t="str" cm="1">
        <f t="array" aca="1" ref="X85" ca="1">IFERROR(_xlfn.SINGLE(INDEX(Data!$A$1:$A$818,_xlfn.AGGREGATE(15,6,((OFFSET(Data!$A$1,0,MATCH(X$6,Data!$1:$1,0)-1,1000,1)=IF(X$7="","Yes",X$7))*(Data!$D$1:'Data'!$D$818&lt;=IF($H$2="Marked",1,"")))/((OFFSET(Data!$A$1,0,MATCH(X$6,Data!$1:$1,0)-1,1000,1)=IF(X$7="","Yes",X$7))*(Data!$D$1:'Data'!$D$818&lt;=IF($H$2="Marked",1,"")))*ROW(Data!$C$1:$C$818),ROW(X85)-ROW(X$7)),1)),"")</f>
        <v/>
      </c>
      <c r="Y85" s="38" t="str">
        <f ca="1">IF(Z85="","",IF(INDEX(Data!$CA:$CA,MATCH(Z85,Data!$A:$A,0),1)=0,"",INDEX(Data!$CA:$CA,MATCH(Z85,Data!$A:$A,0),1)))</f>
        <v/>
      </c>
      <c r="Z85" s="38" t="str" cm="1">
        <f t="array" aca="1" ref="Z85" ca="1">IFERROR(_xlfn.SINGLE(INDEX(Data!$A$1:$A$818,_xlfn.AGGREGATE(15,6,((OFFSET(Data!$A$1,0,MATCH(Z$6,Data!$1:$1,0)-1,1000,1)=IF(Z$7="","Yes",Z$7))*(Data!$D$1:'Data'!$D$818&lt;=IF($H$2="Marked",1,"")))/((OFFSET(Data!$A$1,0,MATCH(Z$6,Data!$1:$1,0)-1,1000,1)=IF(Z$7="","Yes",Z$7))*(Data!$D$1:'Data'!$D$818&lt;=IF($H$2="Marked",1,"")))*ROW(Data!$C$1:$C$818),ROW(Z85)-ROW(Z$7)),1)),"")</f>
        <v/>
      </c>
      <c r="AA85" s="38" t="str">
        <f ca="1">IF(AB85="","",IF(INDEX(Data!$CA:$CA,MATCH(AB85,Data!$A:$A,0),1)=0,"",INDEX(Data!$CA:$CA,MATCH(AB85,Data!$A:$A,0),1)))</f>
        <v/>
      </c>
      <c r="AB85" s="38" t="str" cm="1">
        <f t="array" aca="1" ref="AB85" ca="1">IFERROR(_xlfn.SINGLE(INDEX(Data!$A$1:$A$818,_xlfn.AGGREGATE(15,6,((OFFSET(Data!$A$1,0,MATCH(AB$6,Data!$1:$1,0)-1,1000,1)=IF(AB$7="","Yes",AB$7))*(Data!$D$1:'Data'!$D$818&lt;=IF($H$2="Marked",1,"")))/((OFFSET(Data!$A$1,0,MATCH(AB$6,Data!$1:$1,0)-1,1000,1)=IF(AB$7="","Yes",AB$7))*(Data!$D$1:'Data'!$D$818&lt;=IF($H$2="Marked",1,"")))*ROW(Data!$C$1:$C$818),ROW(AB85)-ROW(AB$7)),1)),"")</f>
        <v>Galavision</v>
      </c>
      <c r="AC85" s="38" t="str">
        <f ca="1">IF(AD85="","",IF(INDEX(Data!$CA:$CA,MATCH(AD85,Data!$A:$A,0),1)=0,"",INDEX(Data!$CA:$CA,MATCH(AD85,Data!$A:$A,0),1)))</f>
        <v/>
      </c>
      <c r="AD85" s="38" t="str" cm="1">
        <f t="array" aca="1" ref="AD85" ca="1">IFERROR(_xlfn.SINGLE(INDEX(Data!$A$1:$A$818,_xlfn.AGGREGATE(15,6,((OFFSET(Data!$A$1,0,MATCH(AD$6,Data!$1:$1,0)-1,1000,1)=IF(AD$7="","Yes",AD$7))*(Data!$D$1:'Data'!$D$818&lt;=IF($H$2="Marked",1,"")))/((OFFSET(Data!$A$1,0,MATCH(AD$6,Data!$1:$1,0)-1,1000,1)=IF(AD$7="","Yes",AD$7))*(Data!$D$1:'Data'!$D$818&lt;=IF($H$2="Marked",1,"")))*ROW(Data!$C$1:$C$818),ROW(AD85)-ROW(AD$7)),1)),"")</f>
        <v>Insp</v>
      </c>
      <c r="AE85" s="38" t="str">
        <f ca="1">IF(AF85="","",IF(INDEX(Data!$CA:$CA,MATCH(AF85,Data!$A:$A,0),1)=0,"",INDEX(Data!$CA:$CA,MATCH(AF85,Data!$A:$A,0),1)))</f>
        <v/>
      </c>
      <c r="AF85" s="38" t="str" cm="1">
        <f t="array" aca="1" ref="AF85" ca="1">IFERROR(_xlfn.SINGLE(INDEX(Data!$A$1:$A$818,_xlfn.AGGREGATE(15,6,((OFFSET(Data!$A$1,0,MATCH(AF$6,Data!$1:$1,0)-1,1000,1)=IF(AF$7="","Yes",AF$7))*(Data!$D$1:'Data'!$D$818&lt;=IF($H$2="Marked",1,"")))/((OFFSET(Data!$A$1,0,MATCH(AF$6,Data!$1:$1,0)-1,1000,1)=IF(AF$7="","Yes",AF$7))*(Data!$D$1:'Data'!$D$818&lt;=IF($H$2="Marked",1,"")))*ROW(Data!$C$1:$C$818),ROW(AF85)-ROW(AF$7)),1)),"")</f>
        <v>NewsNation</v>
      </c>
      <c r="AG85" s="38" t="str">
        <f ca="1">IF(AH85="","",IF(INDEX(Data!$CA:$CA,MATCH(AH85,Data!$A:$A,0),1)=0,"",INDEX(Data!$CA:$CA,MATCH(AH85,Data!$A:$A,0),1)))</f>
        <v/>
      </c>
      <c r="AH85" s="38" t="str" cm="1">
        <f t="array" aca="1" ref="AH85" ca="1">IFERROR(_xlfn.SINGLE(INDEX(Data!$A$1:$A$818,_xlfn.AGGREGATE(15,6,((OFFSET(Data!$A$1,0,MATCH(AH$6,Data!$1:$1,0)-1,1000,1)=IF(AH$7="","Yes",AH$7))*(Data!$D$1:'Data'!$D$818&lt;=IF($H$2="Marked",1,"")))/((OFFSET(Data!$A$1,0,MATCH(AH$6,Data!$1:$1,0)-1,1000,1)=IF(AH$7="","Yes",AH$7))*(Data!$D$1:'Data'!$D$818&lt;=IF($H$2="Marked",1,"")))*ROW(Data!$C$1:$C$818),ROW(AH85)-ROW(AH$7)),1)),"")</f>
        <v/>
      </c>
      <c r="AI85" s="38" t="str">
        <f ca="1">IF(AJ85="","",IF(INDEX(Data!$CA:$CA,MATCH(AJ85,Data!$A:$A,0),1)=0,"",INDEX(Data!$CA:$CA,MATCH(AJ85,Data!$A:$A,0),1)))</f>
        <v/>
      </c>
      <c r="AJ85" s="38" t="str" cm="1">
        <f t="array" aca="1" ref="AJ85" ca="1">IFERROR(_xlfn.SINGLE(INDEX(Data!$A$1:$A$818,_xlfn.AGGREGATE(15,6,((OFFSET(Data!$A$1,0,MATCH(AJ$6,Data!$1:$1,0)-1,1000,1)=IF(AJ$7="","Yes",AJ$7))*(Data!$D$1:'Data'!$D$818&lt;=IF($H$2="Marked",1,"")))/((OFFSET(Data!$A$1,0,MATCH(AJ$6,Data!$1:$1,0)-1,1000,1)=IF(AJ$7="","Yes",AJ$7))*(Data!$D$1:'Data'!$D$818&lt;=IF($H$2="Marked",1,"")))*ROW(Data!$C$1:$C$818),ROW(AJ85)-ROW(AJ$7)),1)),"")</f>
        <v>QVC</v>
      </c>
      <c r="AK85" s="38" t="str">
        <f ca="1">IF(AL85="","",IF(INDEX(Data!$CA:$CA,MATCH(AL85,Data!$A:$A,0),1)=0,"",INDEX(Data!$CA:$CA,MATCH(AL85,Data!$A:$A,0),1)))</f>
        <v/>
      </c>
      <c r="AL85" s="38" t="str" cm="1">
        <f t="array" aca="1" ref="AL85" ca="1">IFERROR(_xlfn.SINGLE(INDEX(Data!$A$1:$A$818,_xlfn.AGGREGATE(15,6,((OFFSET(Data!$A$1,0,MATCH(AL$6,Data!$1:$1,0)-1,1000,1)=IF(AL$7="","Yes",AL$7))*(Data!$D$1:'Data'!$D$818&lt;=IF($H$2="Marked",1,"")))/((OFFSET(Data!$A$1,0,MATCH(AL$6,Data!$1:$1,0)-1,1000,1)=IF(AL$7="","Yes",AL$7))*(Data!$D$1:'Data'!$D$818&lt;=IF($H$2="Marked",1,"")))*ROW(Data!$C$1:$C$818),ROW(AL85)-ROW(AL$7)),1)),"")</f>
        <v/>
      </c>
      <c r="AM85" s="38" t="str">
        <f ca="1">IF(AN85="","",IF(INDEX(Data!$CA:$CA,MATCH(AN85,Data!$A:$A,0),1)=0,"",INDEX(Data!$CA:$CA,MATCH(AN85,Data!$A:$A,0),1)))</f>
        <v/>
      </c>
      <c r="AN85" s="38" t="str" cm="1">
        <f t="array" aca="1" ref="AN85" ca="1">IFERROR(_xlfn.SINGLE(INDEX(Data!$A$1:$A$818,_xlfn.AGGREGATE(15,6,((OFFSET(Data!$A$1,0,MATCH(AN$6,Data!$1:$1,0)-1,1000,1)=IF(AN$7="","Yes",AN$7))*(Data!$D$1:'Data'!$D$818&lt;=IF($H$2="Marked",1,"")))/((OFFSET(Data!$A$1,0,MATCH(AN$6,Data!$1:$1,0)-1,1000,1)=IF(AN$7="","Yes",AN$7))*(Data!$D$1:'Data'!$D$818&lt;=IF($H$2="Marked",1,"")))*ROW(Data!$C$1:$C$818),ROW(AN85)-ROW(AN$7)),1)),"")</f>
        <v/>
      </c>
      <c r="AO85" s="38" t="str">
        <f ca="1">IF(AP85="","",IF(INDEX(Data!$CA:$CA,MATCH(AP85,Data!$A:$A,0),1)=0,"",INDEX(Data!$CA:$CA,MATCH(AP85,Data!$A:$A,0),1)))</f>
        <v/>
      </c>
      <c r="AP85" s="38" t="str" cm="1">
        <f t="array" aca="1" ref="AP85" ca="1">IFERROR(_xlfn.SINGLE(INDEX(Data!$A$1:$A$818,_xlfn.AGGREGATE(15,6,((OFFSET(Data!$A$1,0,MATCH(AP$6,Data!$1:$1,0)-1,1000,1)=IF(AP$7="","Yes",AP$7))*(Data!$D$1:'Data'!$D$818&lt;=IF($H$2="Marked",1,"")))/((OFFSET(Data!$A$1,0,MATCH(AP$6,Data!$1:$1,0)-1,1000,1)=IF(AP$7="","Yes",AP$7))*(Data!$D$1:'Data'!$D$818&lt;=IF($H$2="Marked",1,"")))*ROW(Data!$C$1:$C$818),ROW(AP85)-ROW(AP$7)),1)),"")</f>
        <v/>
      </c>
      <c r="AQ85" s="38" t="str">
        <f ca="1">IF(AR85="","",IF(INDEX(Data!$CA:$CA,MATCH(AR85,Data!$A:$A,0),1)=0,"",INDEX(Data!$CA:$CA,MATCH(AR85,Data!$A:$A,0),1)))</f>
        <v/>
      </c>
      <c r="AR85" s="38" t="str" cm="1">
        <f t="array" aca="1" ref="AR85" ca="1">IFERROR(_xlfn.SINGLE(INDEX(Data!$A$1:$A$818,_xlfn.AGGREGATE(15,6,((OFFSET(Data!$A$1,0,MATCH(AR$6,Data!$1:$1,0)-1,1000,1)=IF(AR$7="","Yes",AR$7))*(Data!$D$1:'Data'!$D$818&lt;=IF($H$2="Marked",1,"")))/((OFFSET(Data!$A$1,0,MATCH(AR$6,Data!$1:$1,0)-1,1000,1)=IF(AR$7="","Yes",AR$7))*(Data!$D$1:'Data'!$D$818&lt;=IF($H$2="Marked",1,"")))*ROW(Data!$C$1:$C$818),ROW(AR85)-ROW(AR$7)),1)),"")</f>
        <v/>
      </c>
      <c r="AS85" s="38" t="str">
        <f ca="1">IF(AT85="","",IF(INDEX(Data!$CA:$CA,MATCH(AT85,Data!$A:$A,0),1)=0,"",INDEX(Data!$CA:$CA,MATCH(AT85,Data!$A:$A,0),1)))</f>
        <v/>
      </c>
      <c r="AT85" s="38" t="str" cm="1">
        <f t="array" aca="1" ref="AT85" ca="1">IFERROR(_xlfn.SINGLE(INDEX(Data!$A$1:$A$818,_xlfn.AGGREGATE(15,6,((OFFSET(Data!$A$1,0,MATCH(AT$6,Data!$1:$1,0)-1,1000,1)=IF(AT$7="","Yes",AT$7))*(Data!$D$1:'Data'!$D$818&lt;=IF($H$2="Marked",1,"")))/((OFFSET(Data!$A$1,0,MATCH(AT$6,Data!$1:$1,0)-1,1000,1)=IF(AT$7="","Yes",AT$7))*(Data!$D$1:'Data'!$D$818&lt;=IF($H$2="Marked",1,"")))*ROW(Data!$C$1:$C$818),ROW(AT85)-ROW(AT$7)),1)),"")</f>
        <v/>
      </c>
    </row>
    <row r="86" spans="1:46" ht="24" x14ac:dyDescent="0.35">
      <c r="A86" s="38" t="str">
        <f ca="1">IF(B86="","",IF(INDEX(Data!$CA:$CA,MATCH(B86,Data!$A:$A,0),1)=0,"",INDEX(Data!$CA:$CA,MATCH(B86,Data!$A:$A,0),1)))</f>
        <v/>
      </c>
      <c r="B86" s="38" t="str" cm="1">
        <f t="array" aca="1" ref="B86" ca="1">IFERROR(_xlfn.SINGLE(INDEX(Data!$A$1:$A$818,_xlfn.AGGREGATE(15,6,((OFFSET(Data!$A$1,0,MATCH(B$6,Data!$1:$1,0)-1,1000,1)=IF(B$7="","Yes",B$7))*(Data!$D$1:'Data'!$D$818&lt;=IF($H$2="Marked",1,"")))/((OFFSET(Data!$A$1,0,MATCH(B$6,Data!$1:$1,0)-1,1000,1)=IF(B$7="","Yes",B$7))*(Data!$D$1:'Data'!$D$818&lt;=IF($H$2="Marked",1,"")))*ROW(Data!$C$1:$C$818),ROW(B86)-ROW(B$7)),1)),"")</f>
        <v>Up Faith &amp; Family</v>
      </c>
      <c r="C86" s="38" t="str">
        <f ca="1">IF(D86="","",IF(INDEX(Data!$CA:$CA,MATCH(D86,Data!$A:$A,0),1)=0,"",INDEX(Data!$CA:$CA,MATCH(D86,Data!$A:$A,0),1)))</f>
        <v/>
      </c>
      <c r="D86" s="38" t="str" cm="1">
        <f t="array" aca="1" ref="D86" ca="1">IFERROR(_xlfn.SINGLE(INDEX(Data!$A$1:$A$818,_xlfn.AGGREGATE(15,6,((OFFSET(Data!$A$1,0,MATCH(D$6,Data!$1:$1,0)-1,1000,1)=IF(D$7="","Yes",D$7))*(Data!$D$1:'Data'!$D$818&lt;=IF($H$2="Marked",1,"")))/((OFFSET(Data!$A$1,0,MATCH(D$6,Data!$1:$1,0)-1,1000,1)=IF(D$7="","Yes",D$7))*(Data!$D$1:'Data'!$D$818&lt;=IF($H$2="Marked",1,"")))*ROW(Data!$C$1:$C$818),ROW(D86)-ROW(D$7)),1)),"")</f>
        <v/>
      </c>
      <c r="E86" s="38" t="str">
        <f ca="1">IF(F86="","",IF(INDEX(Data!$CA:$CA,MATCH(F86,Data!$A:$A,0),1)=0,"",INDEX(Data!$CA:$CA,MATCH(F86,Data!$A:$A,0),1)))</f>
        <v/>
      </c>
      <c r="F86" s="38" t="str" cm="1">
        <f t="array" aca="1" ref="F86" ca="1">IFERROR(_xlfn.SINGLE(INDEX(Data!$A$1:$A$818,_xlfn.AGGREGATE(15,6,((OFFSET(Data!$A$1,0,MATCH(F$6,Data!$1:$1,0)-1,1000,1)=IF(F$7="","Yes",F$7))*(Data!$D$1:'Data'!$D$818&lt;=IF($H$2="Marked",1,"")))/((OFFSET(Data!$A$1,0,MATCH(F$6,Data!$1:$1,0)-1,1000,1)=IF(F$7="","Yes",F$7))*(Data!$D$1:'Data'!$D$818&lt;=IF($H$2="Marked",1,"")))*ROW(Data!$C$1:$C$818),ROW(F86)-ROW(F$7)),1)),"")</f>
        <v/>
      </c>
      <c r="G86" s="38" t="str">
        <f ca="1">IF(H86="","",IF(INDEX(Data!$CA:$CA,MATCH(H86,Data!$A:$A,0),1)=0,"",INDEX(Data!$CA:$CA,MATCH(H86,Data!$A:$A,0),1)))</f>
        <v/>
      </c>
      <c r="H86" s="38" t="str" cm="1">
        <f t="array" aca="1" ref="H86" ca="1">IFERROR(_xlfn.SINGLE(INDEX(Data!$A$1:$A$818,_xlfn.AGGREGATE(15,6,((OFFSET(Data!$A$1,0,MATCH(H$6,Data!$1:$1,0)-1,1000,1)=IF(H$7="","Yes",H$7))*(Data!$D$1:'Data'!$D$818&lt;=IF($H$2="Marked",1,"")))/((OFFSET(Data!$A$1,0,MATCH(H$6,Data!$1:$1,0)-1,1000,1)=IF(H$7="","Yes",H$7))*(Data!$D$1:'Data'!$D$818&lt;=IF($H$2="Marked",1,"")))*ROW(Data!$C$1:$C$818),ROW(H86)-ROW(H$7)),1)),"")</f>
        <v/>
      </c>
      <c r="I86" s="38" t="str">
        <f ca="1">IF(J86="","",IF(INDEX(Data!$CA:$CA,MATCH(J86,Data!$A:$A,0),1)=0,"",INDEX(Data!$CA:$CA,MATCH(J86,Data!$A:$A,0),1)))</f>
        <v/>
      </c>
      <c r="J86" s="38" t="str" cm="1">
        <f t="array" aca="1" ref="J86" ca="1">IFERROR(_xlfn.SINGLE(INDEX(Data!$A$1:$A$818,_xlfn.AGGREGATE(15,6,((OFFSET(Data!$A$1,0,MATCH(J$6,Data!$1:$1,0)-1,1000,1)=IF(J$7="","Yes",J$7))*(Data!$D$1:'Data'!$D$818&lt;=IF($H$2="Marked",1,"")))/((OFFSET(Data!$A$1,0,MATCH(J$6,Data!$1:$1,0)-1,1000,1)=IF(J$7="","Yes",J$7))*(Data!$D$1:'Data'!$D$818&lt;=IF($H$2="Marked",1,"")))*ROW(Data!$C$1:$C$818),ROW(J86)-ROW(J$7)),1)),"")</f>
        <v>TLC</v>
      </c>
      <c r="K86" s="38" t="str">
        <f ca="1">IF(L86="","",IF(INDEX(Data!$CA:$CA,MATCH(L86,Data!$A:$A,0),1)=0,"",INDEX(Data!$CA:$CA,MATCH(L86,Data!$A:$A,0),1)))</f>
        <v/>
      </c>
      <c r="L86" s="38" t="str" cm="1">
        <f t="array" aca="1" ref="L86" ca="1">IFERROR(_xlfn.SINGLE(INDEX(Data!$A$1:$A$818,_xlfn.AGGREGATE(15,6,((OFFSET(Data!$A$1,0,MATCH(L$6,Data!$1:$1,0)-1,1000,1)=IF(L$7="","Yes",L$7))*(Data!$D$1:'Data'!$D$818&lt;=IF($H$2="Marked",1,"")))/((OFFSET(Data!$A$1,0,MATCH(L$6,Data!$1:$1,0)-1,1000,1)=IF(L$7="","Yes",L$7))*(Data!$D$1:'Data'!$D$818&lt;=IF($H$2="Marked",1,"")))*ROW(Data!$C$1:$C$818),ROW(L86)-ROW(L$7)),1)),"")</f>
        <v>Golf Channel</v>
      </c>
      <c r="M86" s="38" t="str">
        <f ca="1">IF(N86="","",IF(INDEX(Data!$CA:$CA,MATCH(N86,Data!$A:$A,0),1)=0,"",INDEX(Data!$CA:$CA,MATCH(N86,Data!$A:$A,0),1)))</f>
        <v/>
      </c>
      <c r="N86" s="38" t="str" cm="1">
        <f t="array" aca="1" ref="N86" ca="1">IFERROR(_xlfn.SINGLE(INDEX(Data!$A$1:$A$818,_xlfn.AGGREGATE(15,6,((OFFSET(Data!$A$1,0,MATCH(N$6,Data!$1:$1,0)-1,1000,1)=IF(N$7="","Yes",N$7))*(Data!$D$1:'Data'!$D$818&lt;=IF($H$2="Marked",1,"")))/((OFFSET(Data!$A$1,0,MATCH(N$6,Data!$1:$1,0)-1,1000,1)=IF(N$7="","Yes",N$7))*(Data!$D$1:'Data'!$D$818&lt;=IF($H$2="Marked",1,"")))*ROW(Data!$C$1:$C$818),ROW(N86)-ROW(N$7)),1)),"")</f>
        <v>Fox News</v>
      </c>
      <c r="O86" s="38" t="str">
        <f ca="1">IF(P86="","",IF(INDEX(Data!$CA:$CA,MATCH(P86,Data!$A:$A,0),1)=0,"",INDEX(Data!$CA:$CA,MATCH(P86,Data!$A:$A,0),1)))</f>
        <v/>
      </c>
      <c r="P86" s="38" t="str" cm="1">
        <f t="array" aca="1" ref="P86" ca="1">IFERROR(_xlfn.SINGLE(INDEX(Data!$A$1:$A$818,_xlfn.AGGREGATE(15,6,((OFFSET(Data!$A$1,0,MATCH(P$6,Data!$1:$1,0)-1,1000,1)=IF(P$7="","Yes",P$7))*(Data!$D$1:'Data'!$D$818&lt;=IF($H$2="Marked",1,"")))/((OFFSET(Data!$A$1,0,MATCH(P$6,Data!$1:$1,0)-1,1000,1)=IF(P$7="","Yes",P$7))*(Data!$D$1:'Data'!$D$818&lt;=IF($H$2="Marked",1,"")))*ROW(Data!$C$1:$C$818),ROW(P86)-ROW(P$7)),1)),"")</f>
        <v>FanDuel TV</v>
      </c>
      <c r="Q86" s="38" t="str">
        <f ca="1">IF(R86="","",IF(INDEX(Data!$CA:$CA,MATCH(R86,Data!$A:$A,0),1)=0,"",INDEX(Data!$CA:$CA,MATCH(R86,Data!$A:$A,0),1)))</f>
        <v/>
      </c>
      <c r="R86" s="38" t="str" cm="1">
        <f t="array" aca="1" ref="R86" ca="1">IFERROR(_xlfn.SINGLE(INDEX(Data!$A$1:$A$818,_xlfn.AGGREGATE(15,6,((OFFSET(Data!$A$1,0,MATCH(R$6,Data!$1:$1,0)-1,1000,1)=IF(R$7="","Yes",R$7))*(Data!$D$1:'Data'!$D$818&lt;=IF($H$2="Marked",1,"")))/((OFFSET(Data!$A$1,0,MATCH(R$6,Data!$1:$1,0)-1,1000,1)=IF(R$7="","Yes",R$7))*(Data!$D$1:'Data'!$D$818&lt;=IF($H$2="Marked",1,"")))*ROW(Data!$C$1:$C$818),ROW(R86)-ROW(R$7)),1)),"")</f>
        <v>NBCLX</v>
      </c>
      <c r="S86" s="38" t="str">
        <f ca="1">IF(T86="","",IF(INDEX(Data!$CA:$CA,MATCH(T86,Data!$A:$A,0),1)=0,"",INDEX(Data!$CA:$CA,MATCH(T86,Data!$A:$A,0),1)))</f>
        <v/>
      </c>
      <c r="T86" s="38" t="str" cm="1">
        <f t="array" aca="1" ref="T86" ca="1">IFERROR(_xlfn.SINGLE(INDEX(Data!$A$1:$A$818,_xlfn.AGGREGATE(15,6,((OFFSET(Data!$A$1,0,MATCH(T$6,Data!$1:$1,0)-1,1000,1)=IF(T$7="","Yes",T$7))*(Data!$D$1:'Data'!$D$818&lt;=IF($H$2="Marked",1,"")))/((OFFSET(Data!$A$1,0,MATCH(T$6,Data!$1:$1,0)-1,1000,1)=IF(T$7="","Yes",T$7))*(Data!$D$1:'Data'!$D$818&lt;=IF($H$2="Marked",1,"")))*ROW(Data!$C$1:$C$818),ROW(T86)-ROW(T$7)),1)),"")</f>
        <v>TBS</v>
      </c>
      <c r="U86" s="38" t="str">
        <f ca="1">IF(V86="","",IF(INDEX(Data!$CA:$CA,MATCH(V86,Data!$A:$A,0),1)=0,"",INDEX(Data!$CA:$CA,MATCH(V86,Data!$A:$A,0),1)))</f>
        <v/>
      </c>
      <c r="V86" s="38" t="str" cm="1">
        <f t="array" aca="1" ref="V86" ca="1">IFERROR(_xlfn.SINGLE(INDEX(Data!$A$1:$A$818,_xlfn.AGGREGATE(15,6,((OFFSET(Data!$A$1,0,MATCH(V$6,Data!$1:$1,0)-1,1000,1)=IF(V$7="","Yes",V$7))*(Data!$D$1:'Data'!$D$818&lt;=IF($H$2="Marked",1,"")))/((OFFSET(Data!$A$1,0,MATCH(V$6,Data!$1:$1,0)-1,1000,1)=IF(V$7="","Yes",V$7))*(Data!$D$1:'Data'!$D$818&lt;=IF($H$2="Marked",1,"")))*ROW(Data!$C$1:$C$818),ROW(V86)-ROW(V$7)),1)),"")</f>
        <v>Law And Crime</v>
      </c>
      <c r="W86" s="38" t="str">
        <f ca="1">IF(X86="","",IF(INDEX(Data!$CA:$CA,MATCH(X86,Data!$A:$A,0),1)=0,"",INDEX(Data!$CA:$CA,MATCH(X86,Data!$A:$A,0),1)))</f>
        <v/>
      </c>
      <c r="X86" s="38" t="str" cm="1">
        <f t="array" aca="1" ref="X86" ca="1">IFERROR(_xlfn.SINGLE(INDEX(Data!$A$1:$A$818,_xlfn.AGGREGATE(15,6,((OFFSET(Data!$A$1,0,MATCH(X$6,Data!$1:$1,0)-1,1000,1)=IF(X$7="","Yes",X$7))*(Data!$D$1:'Data'!$D$818&lt;=IF($H$2="Marked",1,"")))/((OFFSET(Data!$A$1,0,MATCH(X$6,Data!$1:$1,0)-1,1000,1)=IF(X$7="","Yes",X$7))*(Data!$D$1:'Data'!$D$818&lt;=IF($H$2="Marked",1,"")))*ROW(Data!$C$1:$C$818),ROW(X86)-ROW(X$7)),1)),"")</f>
        <v/>
      </c>
      <c r="Y86" s="38" t="str">
        <f ca="1">IF(Z86="","",IF(INDEX(Data!$CA:$CA,MATCH(Z86,Data!$A:$A,0),1)=0,"",INDEX(Data!$CA:$CA,MATCH(Z86,Data!$A:$A,0),1)))</f>
        <v/>
      </c>
      <c r="Z86" s="38" t="str" cm="1">
        <f t="array" aca="1" ref="Z86" ca="1">IFERROR(_xlfn.SINGLE(INDEX(Data!$A$1:$A$818,_xlfn.AGGREGATE(15,6,((OFFSET(Data!$A$1,0,MATCH(Z$6,Data!$1:$1,0)-1,1000,1)=IF(Z$7="","Yes",Z$7))*(Data!$D$1:'Data'!$D$818&lt;=IF($H$2="Marked",1,"")))/((OFFSET(Data!$A$1,0,MATCH(Z$6,Data!$1:$1,0)-1,1000,1)=IF(Z$7="","Yes",Z$7))*(Data!$D$1:'Data'!$D$818&lt;=IF($H$2="Marked",1,"")))*ROW(Data!$C$1:$C$818),ROW(Z86)-ROW(Z$7)),1)),"")</f>
        <v/>
      </c>
      <c r="AA86" s="38" t="str">
        <f ca="1">IF(AB86="","",IF(INDEX(Data!$CA:$CA,MATCH(AB86,Data!$A:$A,0),1)=0,"",INDEX(Data!$CA:$CA,MATCH(AB86,Data!$A:$A,0),1)))</f>
        <v/>
      </c>
      <c r="AB86" s="38" t="str" cm="1">
        <f t="array" aca="1" ref="AB86" ca="1">IFERROR(_xlfn.SINGLE(INDEX(Data!$A$1:$A$818,_xlfn.AGGREGATE(15,6,((OFFSET(Data!$A$1,0,MATCH(AB$6,Data!$1:$1,0)-1,1000,1)=IF(AB$7="","Yes",AB$7))*(Data!$D$1:'Data'!$D$818&lt;=IF($H$2="Marked",1,"")))/((OFFSET(Data!$A$1,0,MATCH(AB$6,Data!$1:$1,0)-1,1000,1)=IF(AB$7="","Yes",AB$7))*(Data!$D$1:'Data'!$D$818&lt;=IF($H$2="Marked",1,"")))*ROW(Data!$C$1:$C$818),ROW(AB86)-ROW(AB$7)),1)),"")</f>
        <v>Game Show Network</v>
      </c>
      <c r="AC86" s="38" t="str">
        <f ca="1">IF(AD86="","",IF(INDEX(Data!$CA:$CA,MATCH(AD86,Data!$A:$A,0),1)=0,"",INDEX(Data!$CA:$CA,MATCH(AD86,Data!$A:$A,0),1)))</f>
        <v/>
      </c>
      <c r="AD86" s="38" t="str" cm="1">
        <f t="array" aca="1" ref="AD86" ca="1">IFERROR(_xlfn.SINGLE(INDEX(Data!$A$1:$A$818,_xlfn.AGGREGATE(15,6,((OFFSET(Data!$A$1,0,MATCH(AD$6,Data!$1:$1,0)-1,1000,1)=IF(AD$7="","Yes",AD$7))*(Data!$D$1:'Data'!$D$818&lt;=IF($H$2="Marked",1,"")))/((OFFSET(Data!$A$1,0,MATCH(AD$6,Data!$1:$1,0)-1,1000,1)=IF(AD$7="","Yes",AD$7))*(Data!$D$1:'Data'!$D$818&lt;=IF($H$2="Marked",1,"")))*ROW(Data!$C$1:$C$818),ROW(AD86)-ROW(AD$7)),1)),"")</f>
        <v>Investigation Discovery</v>
      </c>
      <c r="AE86" s="38" t="str">
        <f ca="1">IF(AF86="","",IF(INDEX(Data!$CA:$CA,MATCH(AF86,Data!$A:$A,0),1)=0,"",INDEX(Data!$CA:$CA,MATCH(AF86,Data!$A:$A,0),1)))</f>
        <v/>
      </c>
      <c r="AF86" s="38" t="str" cm="1">
        <f t="array" aca="1" ref="AF86" ca="1">IFERROR(_xlfn.SINGLE(INDEX(Data!$A$1:$A$818,_xlfn.AGGREGATE(15,6,((OFFSET(Data!$A$1,0,MATCH(AF$6,Data!$1:$1,0)-1,1000,1)=IF(AF$7="","Yes",AF$7))*(Data!$D$1:'Data'!$D$818&lt;=IF($H$2="Marked",1,"")))/((OFFSET(Data!$A$1,0,MATCH(AF$6,Data!$1:$1,0)-1,1000,1)=IF(AF$7="","Yes",AF$7))*(Data!$D$1:'Data'!$D$818&lt;=IF($H$2="Marked",1,"")))*ROW(Data!$C$1:$C$818),ROW(AF86)-ROW(AF$7)),1)),"")</f>
        <v>NFL Network</v>
      </c>
      <c r="AG86" s="38" t="str">
        <f ca="1">IF(AH86="","",IF(INDEX(Data!$CA:$CA,MATCH(AH86,Data!$A:$A,0),1)=0,"",INDEX(Data!$CA:$CA,MATCH(AH86,Data!$A:$A,0),1)))</f>
        <v/>
      </c>
      <c r="AH86" s="38" t="str" cm="1">
        <f t="array" aca="1" ref="AH86" ca="1">IFERROR(_xlfn.SINGLE(INDEX(Data!$A$1:$A$818,_xlfn.AGGREGATE(15,6,((OFFSET(Data!$A$1,0,MATCH(AH$6,Data!$1:$1,0)-1,1000,1)=IF(AH$7="","Yes",AH$7))*(Data!$D$1:'Data'!$D$818&lt;=IF($H$2="Marked",1,"")))/((OFFSET(Data!$A$1,0,MATCH(AH$6,Data!$1:$1,0)-1,1000,1)=IF(AH$7="","Yes",AH$7))*(Data!$D$1:'Data'!$D$818&lt;=IF($H$2="Marked",1,"")))*ROW(Data!$C$1:$C$818),ROW(AH86)-ROW(AH$7)),1)),"")</f>
        <v/>
      </c>
      <c r="AI86" s="38" t="str">
        <f ca="1">IF(AJ86="","",IF(INDEX(Data!$CA:$CA,MATCH(AJ86,Data!$A:$A,0),1)=0,"",INDEX(Data!$CA:$CA,MATCH(AJ86,Data!$A:$A,0),1)))</f>
        <v/>
      </c>
      <c r="AJ86" s="38" t="str" cm="1">
        <f t="array" aca="1" ref="AJ86" ca="1">IFERROR(_xlfn.SINGLE(INDEX(Data!$A$1:$A$818,_xlfn.AGGREGATE(15,6,((OFFSET(Data!$A$1,0,MATCH(AJ$6,Data!$1:$1,0)-1,1000,1)=IF(AJ$7="","Yes",AJ$7))*(Data!$D$1:'Data'!$D$818&lt;=IF($H$2="Marked",1,"")))/((OFFSET(Data!$A$1,0,MATCH(AJ$6,Data!$1:$1,0)-1,1000,1)=IF(AJ$7="","Yes",AJ$7))*(Data!$D$1:'Data'!$D$818&lt;=IF($H$2="Marked",1,"")))*ROW(Data!$C$1:$C$818),ROW(AJ86)-ROW(AJ$7)),1)),"")</f>
        <v>QVC 2</v>
      </c>
      <c r="AK86" s="38" t="str">
        <f ca="1">IF(AL86="","",IF(INDEX(Data!$CA:$CA,MATCH(AL86,Data!$A:$A,0),1)=0,"",INDEX(Data!$CA:$CA,MATCH(AL86,Data!$A:$A,0),1)))</f>
        <v/>
      </c>
      <c r="AL86" s="38" t="str" cm="1">
        <f t="array" aca="1" ref="AL86" ca="1">IFERROR(_xlfn.SINGLE(INDEX(Data!$A$1:$A$818,_xlfn.AGGREGATE(15,6,((OFFSET(Data!$A$1,0,MATCH(AL$6,Data!$1:$1,0)-1,1000,1)=IF(AL$7="","Yes",AL$7))*(Data!$D$1:'Data'!$D$818&lt;=IF($H$2="Marked",1,"")))/((OFFSET(Data!$A$1,0,MATCH(AL$6,Data!$1:$1,0)-1,1000,1)=IF(AL$7="","Yes",AL$7))*(Data!$D$1:'Data'!$D$818&lt;=IF($H$2="Marked",1,"")))*ROW(Data!$C$1:$C$818),ROW(AL86)-ROW(AL$7)),1)),"")</f>
        <v/>
      </c>
      <c r="AM86" s="38" t="str">
        <f ca="1">IF(AN86="","",IF(INDEX(Data!$CA:$CA,MATCH(AN86,Data!$A:$A,0),1)=0,"",INDEX(Data!$CA:$CA,MATCH(AN86,Data!$A:$A,0),1)))</f>
        <v/>
      </c>
      <c r="AN86" s="38" t="str" cm="1">
        <f t="array" aca="1" ref="AN86" ca="1">IFERROR(_xlfn.SINGLE(INDEX(Data!$A$1:$A$818,_xlfn.AGGREGATE(15,6,((OFFSET(Data!$A$1,0,MATCH(AN$6,Data!$1:$1,0)-1,1000,1)=IF(AN$7="","Yes",AN$7))*(Data!$D$1:'Data'!$D$818&lt;=IF($H$2="Marked",1,"")))/((OFFSET(Data!$A$1,0,MATCH(AN$6,Data!$1:$1,0)-1,1000,1)=IF(AN$7="","Yes",AN$7))*(Data!$D$1:'Data'!$D$818&lt;=IF($H$2="Marked",1,"")))*ROW(Data!$C$1:$C$818),ROW(AN86)-ROW(AN$7)),1)),"")</f>
        <v/>
      </c>
      <c r="AO86" s="38" t="str">
        <f ca="1">IF(AP86="","",IF(INDEX(Data!$CA:$CA,MATCH(AP86,Data!$A:$A,0),1)=0,"",INDEX(Data!$CA:$CA,MATCH(AP86,Data!$A:$A,0),1)))</f>
        <v/>
      </c>
      <c r="AP86" s="38" t="str" cm="1">
        <f t="array" aca="1" ref="AP86" ca="1">IFERROR(_xlfn.SINGLE(INDEX(Data!$A$1:$A$818,_xlfn.AGGREGATE(15,6,((OFFSET(Data!$A$1,0,MATCH(AP$6,Data!$1:$1,0)-1,1000,1)=IF(AP$7="","Yes",AP$7))*(Data!$D$1:'Data'!$D$818&lt;=IF($H$2="Marked",1,"")))/((OFFSET(Data!$A$1,0,MATCH(AP$6,Data!$1:$1,0)-1,1000,1)=IF(AP$7="","Yes",AP$7))*(Data!$D$1:'Data'!$D$818&lt;=IF($H$2="Marked",1,"")))*ROW(Data!$C$1:$C$818),ROW(AP86)-ROW(AP$7)),1)),"")</f>
        <v/>
      </c>
      <c r="AQ86" s="38" t="str">
        <f ca="1">IF(AR86="","",IF(INDEX(Data!$CA:$CA,MATCH(AR86,Data!$A:$A,0),1)=0,"",INDEX(Data!$CA:$CA,MATCH(AR86,Data!$A:$A,0),1)))</f>
        <v/>
      </c>
      <c r="AR86" s="38" t="str" cm="1">
        <f t="array" aca="1" ref="AR86" ca="1">IFERROR(_xlfn.SINGLE(INDEX(Data!$A$1:$A$818,_xlfn.AGGREGATE(15,6,((OFFSET(Data!$A$1,0,MATCH(AR$6,Data!$1:$1,0)-1,1000,1)=IF(AR$7="","Yes",AR$7))*(Data!$D$1:'Data'!$D$818&lt;=IF($H$2="Marked",1,"")))/((OFFSET(Data!$A$1,0,MATCH(AR$6,Data!$1:$1,0)-1,1000,1)=IF(AR$7="","Yes",AR$7))*(Data!$D$1:'Data'!$D$818&lt;=IF($H$2="Marked",1,"")))*ROW(Data!$C$1:$C$818),ROW(AR86)-ROW(AR$7)),1)),"")</f>
        <v/>
      </c>
      <c r="AS86" s="38" t="str">
        <f ca="1">IF(AT86="","",IF(INDEX(Data!$CA:$CA,MATCH(AT86,Data!$A:$A,0),1)=0,"",INDEX(Data!$CA:$CA,MATCH(AT86,Data!$A:$A,0),1)))</f>
        <v/>
      </c>
      <c r="AT86" s="38" t="str" cm="1">
        <f t="array" aca="1" ref="AT86" ca="1">IFERROR(_xlfn.SINGLE(INDEX(Data!$A$1:$A$818,_xlfn.AGGREGATE(15,6,((OFFSET(Data!$A$1,0,MATCH(AT$6,Data!$1:$1,0)-1,1000,1)=IF(AT$7="","Yes",AT$7))*(Data!$D$1:'Data'!$D$818&lt;=IF($H$2="Marked",1,"")))/((OFFSET(Data!$A$1,0,MATCH(AT$6,Data!$1:$1,0)-1,1000,1)=IF(AT$7="","Yes",AT$7))*(Data!$D$1:'Data'!$D$818&lt;=IF($H$2="Marked",1,"")))*ROW(Data!$C$1:$C$818),ROW(AT86)-ROW(AT$7)),1)),"")</f>
        <v/>
      </c>
    </row>
    <row r="87" spans="1:46" ht="24" x14ac:dyDescent="0.35">
      <c r="A87" s="38" t="str">
        <f ca="1">IF(B87="","",IF(INDEX(Data!$CA:$CA,MATCH(B87,Data!$A:$A,0),1)=0,"",INDEX(Data!$CA:$CA,MATCH(B87,Data!$A:$A,0),1)))</f>
        <v/>
      </c>
      <c r="B87" s="38" t="str" cm="1">
        <f t="array" aca="1" ref="B87" ca="1">IFERROR(_xlfn.SINGLE(INDEX(Data!$A$1:$A$818,_xlfn.AGGREGATE(15,6,((OFFSET(Data!$A$1,0,MATCH(B$6,Data!$1:$1,0)-1,1000,1)=IF(B$7="","Yes",B$7))*(Data!$D$1:'Data'!$D$818&lt;=IF($H$2="Marked",1,"")))/((OFFSET(Data!$A$1,0,MATCH(B$6,Data!$1:$1,0)-1,1000,1)=IF(B$7="","Yes",B$7))*(Data!$D$1:'Data'!$D$818&lt;=IF($H$2="Marked",1,"")))*ROW(Data!$C$1:$C$818),ROW(B87)-ROW(B$7)),1)),"")</f>
        <v>VH1</v>
      </c>
      <c r="C87" s="38" t="str">
        <f ca="1">IF(D87="","",IF(INDEX(Data!$CA:$CA,MATCH(D87,Data!$A:$A,0),1)=0,"",INDEX(Data!$CA:$CA,MATCH(D87,Data!$A:$A,0),1)))</f>
        <v/>
      </c>
      <c r="D87" s="38" t="str" cm="1">
        <f t="array" aca="1" ref="D87" ca="1">IFERROR(_xlfn.SINGLE(INDEX(Data!$A$1:$A$818,_xlfn.AGGREGATE(15,6,((OFFSET(Data!$A$1,0,MATCH(D$6,Data!$1:$1,0)-1,1000,1)=IF(D$7="","Yes",D$7))*(Data!$D$1:'Data'!$D$818&lt;=IF($H$2="Marked",1,"")))/((OFFSET(Data!$A$1,0,MATCH(D$6,Data!$1:$1,0)-1,1000,1)=IF(D$7="","Yes",D$7))*(Data!$D$1:'Data'!$D$818&lt;=IF($H$2="Marked",1,"")))*ROW(Data!$C$1:$C$818),ROW(D87)-ROW(D$7)),1)),"")</f>
        <v/>
      </c>
      <c r="E87" s="38" t="str">
        <f ca="1">IF(F87="","",IF(INDEX(Data!$CA:$CA,MATCH(F87,Data!$A:$A,0),1)=0,"",INDEX(Data!$CA:$CA,MATCH(F87,Data!$A:$A,0),1)))</f>
        <v/>
      </c>
      <c r="F87" s="38" t="str" cm="1">
        <f t="array" aca="1" ref="F87" ca="1">IFERROR(_xlfn.SINGLE(INDEX(Data!$A$1:$A$818,_xlfn.AGGREGATE(15,6,((OFFSET(Data!$A$1,0,MATCH(F$6,Data!$1:$1,0)-1,1000,1)=IF(F$7="","Yes",F$7))*(Data!$D$1:'Data'!$D$818&lt;=IF($H$2="Marked",1,"")))/((OFFSET(Data!$A$1,0,MATCH(F$6,Data!$1:$1,0)-1,1000,1)=IF(F$7="","Yes",F$7))*(Data!$D$1:'Data'!$D$818&lt;=IF($H$2="Marked",1,"")))*ROW(Data!$C$1:$C$818),ROW(F87)-ROW(F$7)),1)),"")</f>
        <v/>
      </c>
      <c r="G87" s="38" t="str">
        <f ca="1">IF(H87="","",IF(INDEX(Data!$CA:$CA,MATCH(H87,Data!$A:$A,0),1)=0,"",INDEX(Data!$CA:$CA,MATCH(H87,Data!$A:$A,0),1)))</f>
        <v/>
      </c>
      <c r="H87" s="38" t="str" cm="1">
        <f t="array" aca="1" ref="H87" ca="1">IFERROR(_xlfn.SINGLE(INDEX(Data!$A$1:$A$818,_xlfn.AGGREGATE(15,6,((OFFSET(Data!$A$1,0,MATCH(H$6,Data!$1:$1,0)-1,1000,1)=IF(H$7="","Yes",H$7))*(Data!$D$1:'Data'!$D$818&lt;=IF($H$2="Marked",1,"")))/((OFFSET(Data!$A$1,0,MATCH(H$6,Data!$1:$1,0)-1,1000,1)=IF(H$7="","Yes",H$7))*(Data!$D$1:'Data'!$D$818&lt;=IF($H$2="Marked",1,"")))*ROW(Data!$C$1:$C$818),ROW(H87)-ROW(H$7)),1)),"")</f>
        <v/>
      </c>
      <c r="I87" s="38" t="str">
        <f ca="1">IF(J87="","",IF(INDEX(Data!$CA:$CA,MATCH(J87,Data!$A:$A,0),1)=0,"",INDEX(Data!$CA:$CA,MATCH(J87,Data!$A:$A,0),1)))</f>
        <v/>
      </c>
      <c r="J87" s="38" t="str" cm="1">
        <f t="array" aca="1" ref="J87" ca="1">IFERROR(_xlfn.SINGLE(INDEX(Data!$A$1:$A$818,_xlfn.AGGREGATE(15,6,((OFFSET(Data!$A$1,0,MATCH(J$6,Data!$1:$1,0)-1,1000,1)=IF(J$7="","Yes",J$7))*(Data!$D$1:'Data'!$D$818&lt;=IF($H$2="Marked",1,"")))/((OFFSET(Data!$A$1,0,MATCH(J$6,Data!$1:$1,0)-1,1000,1)=IF(J$7="","Yes",J$7))*(Data!$D$1:'Data'!$D$818&lt;=IF($H$2="Marked",1,"")))*ROW(Data!$C$1:$C$818),ROW(J87)-ROW(J$7)),1)),"")</f>
        <v>TNT</v>
      </c>
      <c r="K87" s="38" t="str">
        <f ca="1">IF(L87="","",IF(INDEX(Data!$CA:$CA,MATCH(L87,Data!$A:$A,0),1)=0,"",INDEX(Data!$CA:$CA,MATCH(L87,Data!$A:$A,0),1)))</f>
        <v/>
      </c>
      <c r="L87" s="38" t="str" cm="1">
        <f t="array" aca="1" ref="L87" ca="1">IFERROR(_xlfn.SINGLE(INDEX(Data!$A$1:$A$818,_xlfn.AGGREGATE(15,6,((OFFSET(Data!$A$1,0,MATCH(L$6,Data!$1:$1,0)-1,1000,1)=IF(L$7="","Yes",L$7))*(Data!$D$1:'Data'!$D$818&lt;=IF($H$2="Marked",1,"")))/((OFFSET(Data!$A$1,0,MATCH(L$6,Data!$1:$1,0)-1,1000,1)=IF(L$7="","Yes",L$7))*(Data!$D$1:'Data'!$D$818&lt;=IF($H$2="Marked",1,"")))*ROW(Data!$C$1:$C$818),ROW(L87)-ROW(L$7)),1)),"")</f>
        <v>Great American Country</v>
      </c>
      <c r="M87" s="38" t="str">
        <f ca="1">IF(N87="","",IF(INDEX(Data!$CA:$CA,MATCH(N87,Data!$A:$A,0),1)=0,"",INDEX(Data!$CA:$CA,MATCH(N87,Data!$A:$A,0),1)))</f>
        <v/>
      </c>
      <c r="N87" s="38" t="str" cm="1">
        <f t="array" aca="1" ref="N87" ca="1">IFERROR(_xlfn.SINGLE(INDEX(Data!$A$1:$A$818,_xlfn.AGGREGATE(15,6,((OFFSET(Data!$A$1,0,MATCH(N$6,Data!$1:$1,0)-1,1000,1)=IF(N$7="","Yes",N$7))*(Data!$D$1:'Data'!$D$818&lt;=IF($H$2="Marked",1,"")))/((OFFSET(Data!$A$1,0,MATCH(N$6,Data!$1:$1,0)-1,1000,1)=IF(N$7="","Yes",N$7))*(Data!$D$1:'Data'!$D$818&lt;=IF($H$2="Marked",1,"")))*ROW(Data!$C$1:$C$818),ROW(N87)-ROW(N$7)),1)),"")</f>
        <v>Fox Sports 1</v>
      </c>
      <c r="O87" s="38" t="str">
        <f ca="1">IF(P87="","",IF(INDEX(Data!$CA:$CA,MATCH(P87,Data!$A:$A,0),1)=0,"",INDEX(Data!$CA:$CA,MATCH(P87,Data!$A:$A,0),1)))</f>
        <v/>
      </c>
      <c r="P87" s="38" t="str" cm="1">
        <f t="array" aca="1" ref="P87" ca="1">IFERROR(_xlfn.SINGLE(INDEX(Data!$A$1:$A$818,_xlfn.AGGREGATE(15,6,((OFFSET(Data!$A$1,0,MATCH(P$6,Data!$1:$1,0)-1,1000,1)=IF(P$7="","Yes",P$7))*(Data!$D$1:'Data'!$D$818&lt;=IF($H$2="Marked",1,"")))/((OFFSET(Data!$A$1,0,MATCH(P$6,Data!$1:$1,0)-1,1000,1)=IF(P$7="","Yes",P$7))*(Data!$D$1:'Data'!$D$818&lt;=IF($H$2="Marked",1,"")))*ROW(Data!$C$1:$C$818),ROW(P87)-ROW(P$7)),1)),"")</f>
        <v>FM</v>
      </c>
      <c r="Q87" s="38" t="str">
        <f ca="1">IF(R87="","",IF(INDEX(Data!$CA:$CA,MATCH(R87,Data!$A:$A,0),1)=0,"",INDEX(Data!$CA:$CA,MATCH(R87,Data!$A:$A,0),1)))</f>
        <v/>
      </c>
      <c r="R87" s="38" t="str" cm="1">
        <f t="array" aca="1" ref="R87" ca="1">IFERROR(_xlfn.SINGLE(INDEX(Data!$A$1:$A$818,_xlfn.AGGREGATE(15,6,((OFFSET(Data!$A$1,0,MATCH(R$6,Data!$1:$1,0)-1,1000,1)=IF(R$7="","Yes",R$7))*(Data!$D$1:'Data'!$D$818&lt;=IF($H$2="Marked",1,"")))/((OFFSET(Data!$A$1,0,MATCH(R$6,Data!$1:$1,0)-1,1000,1)=IF(R$7="","Yes",R$7))*(Data!$D$1:'Data'!$D$818&lt;=IF($H$2="Marked",1,"")))*ROW(Data!$C$1:$C$818),ROW(R87)-ROW(R$7)),1)),"")</f>
        <v>NBCSN</v>
      </c>
      <c r="S87" s="38" t="str">
        <f ca="1">IF(T87="","",IF(INDEX(Data!$CA:$CA,MATCH(T87,Data!$A:$A,0),1)=0,"",INDEX(Data!$CA:$CA,MATCH(T87,Data!$A:$A,0),1)))</f>
        <v/>
      </c>
      <c r="T87" s="38" t="str" cm="1">
        <f t="array" aca="1" ref="T87" ca="1">IFERROR(_xlfn.SINGLE(INDEX(Data!$A$1:$A$818,_xlfn.AGGREGATE(15,6,((OFFSET(Data!$A$1,0,MATCH(T$6,Data!$1:$1,0)-1,1000,1)=IF(T$7="","Yes",T$7))*(Data!$D$1:'Data'!$D$818&lt;=IF($H$2="Marked",1,"")))/((OFFSET(Data!$A$1,0,MATCH(T$6,Data!$1:$1,0)-1,1000,1)=IF(T$7="","Yes",T$7))*(Data!$D$1:'Data'!$D$818&lt;=IF($H$2="Marked",1,"")))*ROW(Data!$C$1:$C$818),ROW(T87)-ROW(T$7)),1)),"")</f>
        <v>TCM</v>
      </c>
      <c r="U87" s="38" t="str">
        <f ca="1">IF(V87="","",IF(INDEX(Data!$CA:$CA,MATCH(V87,Data!$A:$A,0),1)=0,"",INDEX(Data!$CA:$CA,MATCH(V87,Data!$A:$A,0),1)))</f>
        <v/>
      </c>
      <c r="V87" s="38" t="str" cm="1">
        <f t="array" aca="1" ref="V87" ca="1">IFERROR(_xlfn.SINGLE(INDEX(Data!$A$1:$A$818,_xlfn.AGGREGATE(15,6,((OFFSET(Data!$A$1,0,MATCH(V$6,Data!$1:$1,0)-1,1000,1)=IF(V$7="","Yes",V$7))*(Data!$D$1:'Data'!$D$818&lt;=IF($H$2="Marked",1,"")))/((OFFSET(Data!$A$1,0,MATCH(V$6,Data!$1:$1,0)-1,1000,1)=IF(V$7="","Yes",V$7))*(Data!$D$1:'Data'!$D$818&lt;=IF($H$2="Marked",1,"")))*ROW(Data!$C$1:$C$818),ROW(V87)-ROW(V$7)),1)),"")</f>
        <v>LiveNow from FOX</v>
      </c>
      <c r="W87" s="38" t="str">
        <f ca="1">IF(X87="","",IF(INDEX(Data!$CA:$CA,MATCH(X87,Data!$A:$A,0),1)=0,"",INDEX(Data!$CA:$CA,MATCH(X87,Data!$A:$A,0),1)))</f>
        <v/>
      </c>
      <c r="X87" s="38" t="str" cm="1">
        <f t="array" aca="1" ref="X87" ca="1">IFERROR(_xlfn.SINGLE(INDEX(Data!$A$1:$A$818,_xlfn.AGGREGATE(15,6,((OFFSET(Data!$A$1,0,MATCH(X$6,Data!$1:$1,0)-1,1000,1)=IF(X$7="","Yes",X$7))*(Data!$D$1:'Data'!$D$818&lt;=IF($H$2="Marked",1,"")))/((OFFSET(Data!$A$1,0,MATCH(X$6,Data!$1:$1,0)-1,1000,1)=IF(X$7="","Yes",X$7))*(Data!$D$1:'Data'!$D$818&lt;=IF($H$2="Marked",1,"")))*ROW(Data!$C$1:$C$818),ROW(X87)-ROW(X$7)),1)),"")</f>
        <v/>
      </c>
      <c r="Y87" s="38" t="str">
        <f ca="1">IF(Z87="","",IF(INDEX(Data!$CA:$CA,MATCH(Z87,Data!$A:$A,0),1)=0,"",INDEX(Data!$CA:$CA,MATCH(Z87,Data!$A:$A,0),1)))</f>
        <v/>
      </c>
      <c r="Z87" s="38" t="str" cm="1">
        <f t="array" aca="1" ref="Z87" ca="1">IFERROR(_xlfn.SINGLE(INDEX(Data!$A$1:$A$818,_xlfn.AGGREGATE(15,6,((OFFSET(Data!$A$1,0,MATCH(Z$6,Data!$1:$1,0)-1,1000,1)=IF(Z$7="","Yes",Z$7))*(Data!$D$1:'Data'!$D$818&lt;=IF($H$2="Marked",1,"")))/((OFFSET(Data!$A$1,0,MATCH(Z$6,Data!$1:$1,0)-1,1000,1)=IF(Z$7="","Yes",Z$7))*(Data!$D$1:'Data'!$D$818&lt;=IF($H$2="Marked",1,"")))*ROW(Data!$C$1:$C$818),ROW(Z87)-ROW(Z$7)),1)),"")</f>
        <v/>
      </c>
      <c r="AA87" s="38" t="str">
        <f ca="1">IF(AB87="","",IF(INDEX(Data!$CA:$CA,MATCH(AB87,Data!$A:$A,0),1)=0,"",INDEX(Data!$CA:$CA,MATCH(AB87,Data!$A:$A,0),1)))</f>
        <v/>
      </c>
      <c r="AB87" s="38" t="str" cm="1">
        <f t="array" aca="1" ref="AB87" ca="1">IFERROR(_xlfn.SINGLE(INDEX(Data!$A$1:$A$818,_xlfn.AGGREGATE(15,6,((OFFSET(Data!$A$1,0,MATCH(AB$6,Data!$1:$1,0)-1,1000,1)=IF(AB$7="","Yes",AB$7))*(Data!$D$1:'Data'!$D$818&lt;=IF($H$2="Marked",1,"")))/((OFFSET(Data!$A$1,0,MATCH(AB$6,Data!$1:$1,0)-1,1000,1)=IF(AB$7="","Yes",AB$7))*(Data!$D$1:'Data'!$D$818&lt;=IF($H$2="Marked",1,"")))*ROW(Data!$C$1:$C$818),ROW(AB87)-ROW(AB$7)),1)),"")</f>
        <v>GetTV</v>
      </c>
      <c r="AC87" s="38" t="str">
        <f ca="1">IF(AD87="","",IF(INDEX(Data!$CA:$CA,MATCH(AD87,Data!$A:$A,0),1)=0,"",INDEX(Data!$CA:$CA,MATCH(AD87,Data!$A:$A,0),1)))</f>
        <v/>
      </c>
      <c r="AD87" s="38" t="str" cm="1">
        <f t="array" aca="1" ref="AD87" ca="1">IFERROR(_xlfn.SINGLE(INDEX(Data!$A$1:$A$818,_xlfn.AGGREGATE(15,6,((OFFSET(Data!$A$1,0,MATCH(AD$6,Data!$1:$1,0)-1,1000,1)=IF(AD$7="","Yes",AD$7))*(Data!$D$1:'Data'!$D$818&lt;=IF($H$2="Marked",1,"")))/((OFFSET(Data!$A$1,0,MATCH(AD$6,Data!$1:$1,0)-1,1000,1)=IF(AD$7="","Yes",AD$7))*(Data!$D$1:'Data'!$D$818&lt;=IF($H$2="Marked",1,"")))*ROW(Data!$C$1:$C$818),ROW(AD87)-ROW(AD$7)),1)),"")</f>
        <v>Kids Street</v>
      </c>
      <c r="AE87" s="38" t="str">
        <f ca="1">IF(AF87="","",IF(INDEX(Data!$CA:$CA,MATCH(AF87,Data!$A:$A,0),1)=0,"",INDEX(Data!$CA:$CA,MATCH(AF87,Data!$A:$A,0),1)))</f>
        <v/>
      </c>
      <c r="AF87" s="38" t="str" cm="1">
        <f t="array" aca="1" ref="AF87" ca="1">IFERROR(_xlfn.SINGLE(INDEX(Data!$A$1:$A$818,_xlfn.AGGREGATE(15,6,((OFFSET(Data!$A$1,0,MATCH(AF$6,Data!$1:$1,0)-1,1000,1)=IF(AF$7="","Yes",AF$7))*(Data!$D$1:'Data'!$D$818&lt;=IF($H$2="Marked",1,"")))/((OFFSET(Data!$A$1,0,MATCH(AF$6,Data!$1:$1,0)-1,1000,1)=IF(AF$7="","Yes",AF$7))*(Data!$D$1:'Data'!$D$818&lt;=IF($H$2="Marked",1,"")))*ROW(Data!$C$1:$C$818),ROW(AF87)-ROW(AF$7)),1)),"")</f>
        <v>NHL Network</v>
      </c>
      <c r="AG87" s="38" t="str">
        <f ca="1">IF(AH87="","",IF(INDEX(Data!$CA:$CA,MATCH(AH87,Data!$A:$A,0),1)=0,"",INDEX(Data!$CA:$CA,MATCH(AH87,Data!$A:$A,0),1)))</f>
        <v/>
      </c>
      <c r="AH87" s="38" t="str" cm="1">
        <f t="array" aca="1" ref="AH87" ca="1">IFERROR(_xlfn.SINGLE(INDEX(Data!$A$1:$A$818,_xlfn.AGGREGATE(15,6,((OFFSET(Data!$A$1,0,MATCH(AH$6,Data!$1:$1,0)-1,1000,1)=IF(AH$7="","Yes",AH$7))*(Data!$D$1:'Data'!$D$818&lt;=IF($H$2="Marked",1,"")))/((OFFSET(Data!$A$1,0,MATCH(AH$6,Data!$1:$1,0)-1,1000,1)=IF(AH$7="","Yes",AH$7))*(Data!$D$1:'Data'!$D$818&lt;=IF($H$2="Marked",1,"")))*ROW(Data!$C$1:$C$818),ROW(AH87)-ROW(AH$7)),1)),"")</f>
        <v/>
      </c>
      <c r="AI87" s="38" t="str">
        <f ca="1">IF(AJ87="","",IF(INDEX(Data!$CA:$CA,MATCH(AJ87,Data!$A:$A,0),1)=0,"",INDEX(Data!$CA:$CA,MATCH(AJ87,Data!$A:$A,0),1)))</f>
        <v/>
      </c>
      <c r="AJ87" s="38" t="str" cm="1">
        <f t="array" aca="1" ref="AJ87" ca="1">IFERROR(_xlfn.SINGLE(INDEX(Data!$A$1:$A$818,_xlfn.AGGREGATE(15,6,((OFFSET(Data!$A$1,0,MATCH(AJ$6,Data!$1:$1,0)-1,1000,1)=IF(AJ$7="","Yes",AJ$7))*(Data!$D$1:'Data'!$D$818&lt;=IF($H$2="Marked",1,"")))/((OFFSET(Data!$A$1,0,MATCH(AJ$6,Data!$1:$1,0)-1,1000,1)=IF(AJ$7="","Yes",AJ$7))*(Data!$D$1:'Data'!$D$818&lt;=IF($H$2="Marked",1,"")))*ROW(Data!$C$1:$C$818),ROW(AJ87)-ROW(AJ$7)),1)),"")</f>
        <v>Scientology Network</v>
      </c>
      <c r="AK87" s="38" t="str">
        <f ca="1">IF(AL87="","",IF(INDEX(Data!$CA:$CA,MATCH(AL87,Data!$A:$A,0),1)=0,"",INDEX(Data!$CA:$CA,MATCH(AL87,Data!$A:$A,0),1)))</f>
        <v/>
      </c>
      <c r="AL87" s="38" t="str" cm="1">
        <f t="array" aca="1" ref="AL87" ca="1">IFERROR(_xlfn.SINGLE(INDEX(Data!$A$1:$A$818,_xlfn.AGGREGATE(15,6,((OFFSET(Data!$A$1,0,MATCH(AL$6,Data!$1:$1,0)-1,1000,1)=IF(AL$7="","Yes",AL$7))*(Data!$D$1:'Data'!$D$818&lt;=IF($H$2="Marked",1,"")))/((OFFSET(Data!$A$1,0,MATCH(AL$6,Data!$1:$1,0)-1,1000,1)=IF(AL$7="","Yes",AL$7))*(Data!$D$1:'Data'!$D$818&lt;=IF($H$2="Marked",1,"")))*ROW(Data!$C$1:$C$818),ROW(AL87)-ROW(AL$7)),1)),"")</f>
        <v/>
      </c>
      <c r="AM87" s="38" t="str">
        <f ca="1">IF(AN87="","",IF(INDEX(Data!$CA:$CA,MATCH(AN87,Data!$A:$A,0),1)=0,"",INDEX(Data!$CA:$CA,MATCH(AN87,Data!$A:$A,0),1)))</f>
        <v/>
      </c>
      <c r="AN87" s="38" t="str" cm="1">
        <f t="array" aca="1" ref="AN87" ca="1">IFERROR(_xlfn.SINGLE(INDEX(Data!$A$1:$A$818,_xlfn.AGGREGATE(15,6,((OFFSET(Data!$A$1,0,MATCH(AN$6,Data!$1:$1,0)-1,1000,1)=IF(AN$7="","Yes",AN$7))*(Data!$D$1:'Data'!$D$818&lt;=IF($H$2="Marked",1,"")))/((OFFSET(Data!$A$1,0,MATCH(AN$6,Data!$1:$1,0)-1,1000,1)=IF(AN$7="","Yes",AN$7))*(Data!$D$1:'Data'!$D$818&lt;=IF($H$2="Marked",1,"")))*ROW(Data!$C$1:$C$818),ROW(AN87)-ROW(AN$7)),1)),"")</f>
        <v/>
      </c>
      <c r="AO87" s="38" t="str">
        <f ca="1">IF(AP87="","",IF(INDEX(Data!$CA:$CA,MATCH(AP87,Data!$A:$A,0),1)=0,"",INDEX(Data!$CA:$CA,MATCH(AP87,Data!$A:$A,0),1)))</f>
        <v/>
      </c>
      <c r="AP87" s="38" t="str" cm="1">
        <f t="array" aca="1" ref="AP87" ca="1">IFERROR(_xlfn.SINGLE(INDEX(Data!$A$1:$A$818,_xlfn.AGGREGATE(15,6,((OFFSET(Data!$A$1,0,MATCH(AP$6,Data!$1:$1,0)-1,1000,1)=IF(AP$7="","Yes",AP$7))*(Data!$D$1:'Data'!$D$818&lt;=IF($H$2="Marked",1,"")))/((OFFSET(Data!$A$1,0,MATCH(AP$6,Data!$1:$1,0)-1,1000,1)=IF(AP$7="","Yes",AP$7))*(Data!$D$1:'Data'!$D$818&lt;=IF($H$2="Marked",1,"")))*ROW(Data!$C$1:$C$818),ROW(AP87)-ROW(AP$7)),1)),"")</f>
        <v/>
      </c>
      <c r="AQ87" s="38" t="str">
        <f ca="1">IF(AR87="","",IF(INDEX(Data!$CA:$CA,MATCH(AR87,Data!$A:$A,0),1)=0,"",INDEX(Data!$CA:$CA,MATCH(AR87,Data!$A:$A,0),1)))</f>
        <v/>
      </c>
      <c r="AR87" s="38" t="str" cm="1">
        <f t="array" aca="1" ref="AR87" ca="1">IFERROR(_xlfn.SINGLE(INDEX(Data!$A$1:$A$818,_xlfn.AGGREGATE(15,6,((OFFSET(Data!$A$1,0,MATCH(AR$6,Data!$1:$1,0)-1,1000,1)=IF(AR$7="","Yes",AR$7))*(Data!$D$1:'Data'!$D$818&lt;=IF($H$2="Marked",1,"")))/((OFFSET(Data!$A$1,0,MATCH(AR$6,Data!$1:$1,0)-1,1000,1)=IF(AR$7="","Yes",AR$7))*(Data!$D$1:'Data'!$D$818&lt;=IF($H$2="Marked",1,"")))*ROW(Data!$C$1:$C$818),ROW(AR87)-ROW(AR$7)),1)),"")</f>
        <v/>
      </c>
      <c r="AS87" s="38" t="str">
        <f ca="1">IF(AT87="","",IF(INDEX(Data!$CA:$CA,MATCH(AT87,Data!$A:$A,0),1)=0,"",INDEX(Data!$CA:$CA,MATCH(AT87,Data!$A:$A,0),1)))</f>
        <v/>
      </c>
      <c r="AT87" s="38" t="str" cm="1">
        <f t="array" aca="1" ref="AT87" ca="1">IFERROR(_xlfn.SINGLE(INDEX(Data!$A$1:$A$818,_xlfn.AGGREGATE(15,6,((OFFSET(Data!$A$1,0,MATCH(AT$6,Data!$1:$1,0)-1,1000,1)=IF(AT$7="","Yes",AT$7))*(Data!$D$1:'Data'!$D$818&lt;=IF($H$2="Marked",1,"")))/((OFFSET(Data!$A$1,0,MATCH(AT$6,Data!$1:$1,0)-1,1000,1)=IF(AT$7="","Yes",AT$7))*(Data!$D$1:'Data'!$D$818&lt;=IF($H$2="Marked",1,"")))*ROW(Data!$C$1:$C$818),ROW(AT87)-ROW(AT$7)),1)),"")</f>
        <v/>
      </c>
    </row>
    <row r="88" spans="1:46" ht="24" x14ac:dyDescent="0.35">
      <c r="A88" s="38" t="str">
        <f ca="1">IF(B88="","",IF(INDEX(Data!$CA:$CA,MATCH(B88,Data!$A:$A,0),1)=0,"",INDEX(Data!$CA:$CA,MATCH(B88,Data!$A:$A,0),1)))</f>
        <v/>
      </c>
      <c r="B88" s="38" t="str" cm="1">
        <f t="array" aca="1" ref="B88" ca="1">IFERROR(_xlfn.SINGLE(INDEX(Data!$A$1:$A$818,_xlfn.AGGREGATE(15,6,((OFFSET(Data!$A$1,0,MATCH(B$6,Data!$1:$1,0)-1,1000,1)=IF(B$7="","Yes",B$7))*(Data!$D$1:'Data'!$D$818&lt;=IF($H$2="Marked",1,"")))/((OFFSET(Data!$A$1,0,MATCH(B$6,Data!$1:$1,0)-1,1000,1)=IF(B$7="","Yes",B$7))*(Data!$D$1:'Data'!$D$818&lt;=IF($H$2="Marked",1,"")))*ROW(Data!$C$1:$C$818),ROW(B88)-ROW(B$7)),1)),"")</f>
        <v>Vice</v>
      </c>
      <c r="C88" s="38" t="str">
        <f ca="1">IF(D88="","",IF(INDEX(Data!$CA:$CA,MATCH(D88,Data!$A:$A,0),1)=0,"",INDEX(Data!$CA:$CA,MATCH(D88,Data!$A:$A,0),1)))</f>
        <v/>
      </c>
      <c r="D88" s="38" t="str" cm="1">
        <f t="array" aca="1" ref="D88" ca="1">IFERROR(_xlfn.SINGLE(INDEX(Data!$A$1:$A$818,_xlfn.AGGREGATE(15,6,((OFFSET(Data!$A$1,0,MATCH(D$6,Data!$1:$1,0)-1,1000,1)=IF(D$7="","Yes",D$7))*(Data!$D$1:'Data'!$D$818&lt;=IF($H$2="Marked",1,"")))/((OFFSET(Data!$A$1,0,MATCH(D$6,Data!$1:$1,0)-1,1000,1)=IF(D$7="","Yes",D$7))*(Data!$D$1:'Data'!$D$818&lt;=IF($H$2="Marked",1,"")))*ROW(Data!$C$1:$C$818),ROW(D88)-ROW(D$7)),1)),"")</f>
        <v/>
      </c>
      <c r="E88" s="38" t="str">
        <f ca="1">IF(F88="","",IF(INDEX(Data!$CA:$CA,MATCH(F88,Data!$A:$A,0),1)=0,"",INDEX(Data!$CA:$CA,MATCH(F88,Data!$A:$A,0),1)))</f>
        <v/>
      </c>
      <c r="F88" s="38" t="str" cm="1">
        <f t="array" aca="1" ref="F88" ca="1">IFERROR(_xlfn.SINGLE(INDEX(Data!$A$1:$A$818,_xlfn.AGGREGATE(15,6,((OFFSET(Data!$A$1,0,MATCH(F$6,Data!$1:$1,0)-1,1000,1)=IF(F$7="","Yes",F$7))*(Data!$D$1:'Data'!$D$818&lt;=IF($H$2="Marked",1,"")))/((OFFSET(Data!$A$1,0,MATCH(F$6,Data!$1:$1,0)-1,1000,1)=IF(F$7="","Yes",F$7))*(Data!$D$1:'Data'!$D$818&lt;=IF($H$2="Marked",1,"")))*ROW(Data!$C$1:$C$818),ROW(F88)-ROW(F$7)),1)),"")</f>
        <v/>
      </c>
      <c r="G88" s="38" t="str">
        <f ca="1">IF(H88="","",IF(INDEX(Data!$CA:$CA,MATCH(H88,Data!$A:$A,0),1)=0,"",INDEX(Data!$CA:$CA,MATCH(H88,Data!$A:$A,0),1)))</f>
        <v/>
      </c>
      <c r="H88" s="38" t="str" cm="1">
        <f t="array" aca="1" ref="H88" ca="1">IFERROR(_xlfn.SINGLE(INDEX(Data!$A$1:$A$818,_xlfn.AGGREGATE(15,6,((OFFSET(Data!$A$1,0,MATCH(H$6,Data!$1:$1,0)-1,1000,1)=IF(H$7="","Yes",H$7))*(Data!$D$1:'Data'!$D$818&lt;=IF($H$2="Marked",1,"")))/((OFFSET(Data!$A$1,0,MATCH(H$6,Data!$1:$1,0)-1,1000,1)=IF(H$7="","Yes",H$7))*(Data!$D$1:'Data'!$D$818&lt;=IF($H$2="Marked",1,"")))*ROW(Data!$C$1:$C$818),ROW(H88)-ROW(H$7)),1)),"")</f>
        <v/>
      </c>
      <c r="I88" s="38" t="str">
        <f ca="1">IF(J88="","",IF(INDEX(Data!$CA:$CA,MATCH(J88,Data!$A:$A,0),1)=0,"",INDEX(Data!$CA:$CA,MATCH(J88,Data!$A:$A,0),1)))</f>
        <v/>
      </c>
      <c r="J88" s="38" t="str" cm="1">
        <f t="array" aca="1" ref="J88" ca="1">IFERROR(_xlfn.SINGLE(INDEX(Data!$A$1:$A$818,_xlfn.AGGREGATE(15,6,((OFFSET(Data!$A$1,0,MATCH(J$6,Data!$1:$1,0)-1,1000,1)=IF(J$7="","Yes",J$7))*(Data!$D$1:'Data'!$D$818&lt;=IF($H$2="Marked",1,"")))/((OFFSET(Data!$A$1,0,MATCH(J$6,Data!$1:$1,0)-1,1000,1)=IF(J$7="","Yes",J$7))*(Data!$D$1:'Data'!$D$818&lt;=IF($H$2="Marked",1,"")))*ROW(Data!$C$1:$C$818),ROW(J88)-ROW(J$7)),1)),"")</f>
        <v>TruTV</v>
      </c>
      <c r="K88" s="38" t="str">
        <f ca="1">IF(L88="","",IF(INDEX(Data!$CA:$CA,MATCH(L88,Data!$A:$A,0),1)=0,"",INDEX(Data!$CA:$CA,MATCH(L88,Data!$A:$A,0),1)))</f>
        <v/>
      </c>
      <c r="L88" s="38" t="str" cm="1">
        <f t="array" aca="1" ref="L88" ca="1">IFERROR(_xlfn.SINGLE(INDEX(Data!$A$1:$A$818,_xlfn.AGGREGATE(15,6,((OFFSET(Data!$A$1,0,MATCH(L$6,Data!$1:$1,0)-1,1000,1)=IF(L$7="","Yes",L$7))*(Data!$D$1:'Data'!$D$818&lt;=IF($H$2="Marked",1,"")))/((OFFSET(Data!$A$1,0,MATCH(L$6,Data!$1:$1,0)-1,1000,1)=IF(L$7="","Yes",L$7))*(Data!$D$1:'Data'!$D$818&lt;=IF($H$2="Marked",1,"")))*ROW(Data!$C$1:$C$818),ROW(L88)-ROW(L$7)),1)),"")</f>
        <v>Grit</v>
      </c>
      <c r="M88" s="38" t="str">
        <f ca="1">IF(N88="","",IF(INDEX(Data!$CA:$CA,MATCH(N88,Data!$A:$A,0),1)=0,"",INDEX(Data!$CA:$CA,MATCH(N88,Data!$A:$A,0),1)))</f>
        <v/>
      </c>
      <c r="N88" s="38" t="str" cm="1">
        <f t="array" aca="1" ref="N88" ca="1">IFERROR(_xlfn.SINGLE(INDEX(Data!$A$1:$A$818,_xlfn.AGGREGATE(15,6,((OFFSET(Data!$A$1,0,MATCH(N$6,Data!$1:$1,0)-1,1000,1)=IF(N$7="","Yes",N$7))*(Data!$D$1:'Data'!$D$818&lt;=IF($H$2="Marked",1,"")))/((OFFSET(Data!$A$1,0,MATCH(N$6,Data!$1:$1,0)-1,1000,1)=IF(N$7="","Yes",N$7))*(Data!$D$1:'Data'!$D$818&lt;=IF($H$2="Marked",1,"")))*ROW(Data!$C$1:$C$818),ROW(N88)-ROW(N$7)),1)),"")</f>
        <v>Fox Sports 2</v>
      </c>
      <c r="O88" s="38" t="str">
        <f ca="1">IF(P88="","",IF(INDEX(Data!$CA:$CA,MATCH(P88,Data!$A:$A,0),1)=0,"",INDEX(Data!$CA:$CA,MATCH(P88,Data!$A:$A,0),1)))</f>
        <v/>
      </c>
      <c r="P88" s="38" t="str" cm="1">
        <f t="array" aca="1" ref="P88" ca="1">IFERROR(_xlfn.SINGLE(INDEX(Data!$A$1:$A$818,_xlfn.AGGREGATE(15,6,((OFFSET(Data!$A$1,0,MATCH(P$6,Data!$1:$1,0)-1,1000,1)=IF(P$7="","Yes",P$7))*(Data!$D$1:'Data'!$D$818&lt;=IF($H$2="Marked",1,"")))/((OFFSET(Data!$A$1,0,MATCH(P$6,Data!$1:$1,0)-1,1000,1)=IF(P$7="","Yes",P$7))*(Data!$D$1:'Data'!$D$818&lt;=IF($H$2="Marked",1,"")))*ROW(Data!$C$1:$C$818),ROW(P88)-ROW(P$7)),1)),"")</f>
        <v>Food Network</v>
      </c>
      <c r="Q88" s="38" t="str">
        <f ca="1">IF(R88="","",IF(INDEX(Data!$CA:$CA,MATCH(R88,Data!$A:$A,0),1)=0,"",INDEX(Data!$CA:$CA,MATCH(R88,Data!$A:$A,0),1)))</f>
        <v/>
      </c>
      <c r="R88" s="38" t="str" cm="1">
        <f t="array" aca="1" ref="R88" ca="1">IFERROR(_xlfn.SINGLE(INDEX(Data!$A$1:$A$818,_xlfn.AGGREGATE(15,6,((OFFSET(Data!$A$1,0,MATCH(R$6,Data!$1:$1,0)-1,1000,1)=IF(R$7="","Yes",R$7))*(Data!$D$1:'Data'!$D$818&lt;=IF($H$2="Marked",1,"")))/((OFFSET(Data!$A$1,0,MATCH(R$6,Data!$1:$1,0)-1,1000,1)=IF(R$7="","Yes",R$7))*(Data!$D$1:'Data'!$D$818&lt;=IF($H$2="Marked",1,"")))*ROW(Data!$C$1:$C$818),ROW(R88)-ROW(R$7)),1)),"")</f>
        <v>NECN</v>
      </c>
      <c r="S88" s="38" t="str">
        <f ca="1">IF(T88="","",IF(INDEX(Data!$CA:$CA,MATCH(T88,Data!$A:$A,0),1)=0,"",INDEX(Data!$CA:$CA,MATCH(T88,Data!$A:$A,0),1)))</f>
        <v/>
      </c>
      <c r="T88" s="38" t="str" cm="1">
        <f t="array" aca="1" ref="T88" ca="1">IFERROR(_xlfn.SINGLE(INDEX(Data!$A$1:$A$818,_xlfn.AGGREGATE(15,6,((OFFSET(Data!$A$1,0,MATCH(T$6,Data!$1:$1,0)-1,1000,1)=IF(T$7="","Yes",T$7))*(Data!$D$1:'Data'!$D$818&lt;=IF($H$2="Marked",1,"")))/((OFFSET(Data!$A$1,0,MATCH(T$6,Data!$1:$1,0)-1,1000,1)=IF(T$7="","Yes",T$7))*(Data!$D$1:'Data'!$D$818&lt;=IF($H$2="Marked",1,"")))*ROW(Data!$C$1:$C$818),ROW(T88)-ROW(T$7)),1)),"")</f>
        <v>Telemundo</v>
      </c>
      <c r="U88" s="38" t="str">
        <f ca="1">IF(V88="","",IF(INDEX(Data!$CA:$CA,MATCH(V88,Data!$A:$A,0),1)=0,"",INDEX(Data!$CA:$CA,MATCH(V88,Data!$A:$A,0),1)))</f>
        <v/>
      </c>
      <c r="V88" s="38" t="str" cm="1">
        <f t="array" aca="1" ref="V88" ca="1">IFERROR(_xlfn.SINGLE(INDEX(Data!$A$1:$A$818,_xlfn.AGGREGATE(15,6,((OFFSET(Data!$A$1,0,MATCH(V$6,Data!$1:$1,0)-1,1000,1)=IF(V$7="","Yes",V$7))*(Data!$D$1:'Data'!$D$818&lt;=IF($H$2="Marked",1,"")))/((OFFSET(Data!$A$1,0,MATCH(V$6,Data!$1:$1,0)-1,1000,1)=IF(V$7="","Yes",V$7))*(Data!$D$1:'Data'!$D$818&lt;=IF($H$2="Marked",1,"")))*ROW(Data!$C$1:$C$818),ROW(V88)-ROW(V$7)),1)),"")</f>
        <v>Local Now</v>
      </c>
      <c r="W88" s="38" t="str">
        <f ca="1">IF(X88="","",IF(INDEX(Data!$CA:$CA,MATCH(X88,Data!$A:$A,0),1)=0,"",INDEX(Data!$CA:$CA,MATCH(X88,Data!$A:$A,0),1)))</f>
        <v/>
      </c>
      <c r="X88" s="38" t="str" cm="1">
        <f t="array" aca="1" ref="X88" ca="1">IFERROR(_xlfn.SINGLE(INDEX(Data!$A$1:$A$818,_xlfn.AGGREGATE(15,6,((OFFSET(Data!$A$1,0,MATCH(X$6,Data!$1:$1,0)-1,1000,1)=IF(X$7="","Yes",X$7))*(Data!$D$1:'Data'!$D$818&lt;=IF($H$2="Marked",1,"")))/((OFFSET(Data!$A$1,0,MATCH(X$6,Data!$1:$1,0)-1,1000,1)=IF(X$7="","Yes",X$7))*(Data!$D$1:'Data'!$D$818&lt;=IF($H$2="Marked",1,"")))*ROW(Data!$C$1:$C$818),ROW(X88)-ROW(X$7)),1)),"")</f>
        <v/>
      </c>
      <c r="Y88" s="38" t="str">
        <f ca="1">IF(Z88="","",IF(INDEX(Data!$CA:$CA,MATCH(Z88,Data!$A:$A,0),1)=0,"",INDEX(Data!$CA:$CA,MATCH(Z88,Data!$A:$A,0),1)))</f>
        <v/>
      </c>
      <c r="Z88" s="38" t="str" cm="1">
        <f t="array" aca="1" ref="Z88" ca="1">IFERROR(_xlfn.SINGLE(INDEX(Data!$A$1:$A$818,_xlfn.AGGREGATE(15,6,((OFFSET(Data!$A$1,0,MATCH(Z$6,Data!$1:$1,0)-1,1000,1)=IF(Z$7="","Yes",Z$7))*(Data!$D$1:'Data'!$D$818&lt;=IF($H$2="Marked",1,"")))/((OFFSET(Data!$A$1,0,MATCH(Z$6,Data!$1:$1,0)-1,1000,1)=IF(Z$7="","Yes",Z$7))*(Data!$D$1:'Data'!$D$818&lt;=IF($H$2="Marked",1,"")))*ROW(Data!$C$1:$C$818),ROW(Z88)-ROW(Z$7)),1)),"")</f>
        <v/>
      </c>
      <c r="AA88" s="38" t="str">
        <f ca="1">IF(AB88="","",IF(INDEX(Data!$CA:$CA,MATCH(AB88,Data!$A:$A,0),1)=0,"",INDEX(Data!$CA:$CA,MATCH(AB88,Data!$A:$A,0),1)))</f>
        <v/>
      </c>
      <c r="AB88" s="38" t="str" cm="1">
        <f t="array" aca="1" ref="AB88" ca="1">IFERROR(_xlfn.SINGLE(INDEX(Data!$A$1:$A$818,_xlfn.AGGREGATE(15,6,((OFFSET(Data!$A$1,0,MATCH(AB$6,Data!$1:$1,0)-1,1000,1)=IF(AB$7="","Yes",AB$7))*(Data!$D$1:'Data'!$D$818&lt;=IF($H$2="Marked",1,"")))/((OFFSET(Data!$A$1,0,MATCH(AB$6,Data!$1:$1,0)-1,1000,1)=IF(AB$7="","Yes",AB$7))*(Data!$D$1:'Data'!$D$818&lt;=IF($H$2="Marked",1,"")))*ROW(Data!$C$1:$C$818),ROW(AB88)-ROW(AB$7)),1)),"")</f>
        <v>Great American Country</v>
      </c>
      <c r="AC88" s="38" t="str">
        <f ca="1">IF(AD88="","",IF(INDEX(Data!$CA:$CA,MATCH(AD88,Data!$A:$A,0),1)=0,"",INDEX(Data!$CA:$CA,MATCH(AD88,Data!$A:$A,0),1)))</f>
        <v/>
      </c>
      <c r="AD88" s="38" t="str" cm="1">
        <f t="array" aca="1" ref="AD88" ca="1">IFERROR(_xlfn.SINGLE(INDEX(Data!$A$1:$A$818,_xlfn.AGGREGATE(15,6,((OFFSET(Data!$A$1,0,MATCH(AD$6,Data!$1:$1,0)-1,1000,1)=IF(AD$7="","Yes",AD$7))*(Data!$D$1:'Data'!$D$818&lt;=IF($H$2="Marked",1,"")))/((OFFSET(Data!$A$1,0,MATCH(AD$6,Data!$1:$1,0)-1,1000,1)=IF(AD$7="","Yes",AD$7))*(Data!$D$1:'Data'!$D$818&lt;=IF($H$2="Marked",1,"")))*ROW(Data!$C$1:$C$818),ROW(AD88)-ROW(AD$7)),1)),"")</f>
        <v>Lifetime</v>
      </c>
      <c r="AE88" s="38" t="str">
        <f ca="1">IF(AF88="","",IF(INDEX(Data!$CA:$CA,MATCH(AF88,Data!$A:$A,0),1)=0,"",INDEX(Data!$CA:$CA,MATCH(AF88,Data!$A:$A,0),1)))</f>
        <v/>
      </c>
      <c r="AF88" s="38" t="str" cm="1">
        <f t="array" aca="1" ref="AF88" ca="1">IFERROR(_xlfn.SINGLE(INDEX(Data!$A$1:$A$818,_xlfn.AGGREGATE(15,6,((OFFSET(Data!$A$1,0,MATCH(AF$6,Data!$1:$1,0)-1,1000,1)=IF(AF$7="","Yes",AF$7))*(Data!$D$1:'Data'!$D$818&lt;=IF($H$2="Marked",1,"")))/((OFFSET(Data!$A$1,0,MATCH(AF$6,Data!$1:$1,0)-1,1000,1)=IF(AF$7="","Yes",AF$7))*(Data!$D$1:'Data'!$D$818&lt;=IF($H$2="Marked",1,"")))*ROW(Data!$C$1:$C$818),ROW(AF88)-ROW(AF$7)),1)),"")</f>
        <v>Nick Jr.</v>
      </c>
      <c r="AG88" s="38" t="str">
        <f ca="1">IF(AH88="","",IF(INDEX(Data!$CA:$CA,MATCH(AH88,Data!$A:$A,0),1)=0,"",INDEX(Data!$CA:$CA,MATCH(AH88,Data!$A:$A,0),1)))</f>
        <v/>
      </c>
      <c r="AH88" s="38" t="str" cm="1">
        <f t="array" aca="1" ref="AH88" ca="1">IFERROR(_xlfn.SINGLE(INDEX(Data!$A$1:$A$818,_xlfn.AGGREGATE(15,6,((OFFSET(Data!$A$1,0,MATCH(AH$6,Data!$1:$1,0)-1,1000,1)=IF(AH$7="","Yes",AH$7))*(Data!$D$1:'Data'!$D$818&lt;=IF($H$2="Marked",1,"")))/((OFFSET(Data!$A$1,0,MATCH(AH$6,Data!$1:$1,0)-1,1000,1)=IF(AH$7="","Yes",AH$7))*(Data!$D$1:'Data'!$D$818&lt;=IF($H$2="Marked",1,"")))*ROW(Data!$C$1:$C$818),ROW(AH88)-ROW(AH$7)),1)),"")</f>
        <v/>
      </c>
      <c r="AI88" s="38" t="str">
        <f ca="1">IF(AJ88="","",IF(INDEX(Data!$CA:$CA,MATCH(AJ88,Data!$A:$A,0),1)=0,"",INDEX(Data!$CA:$CA,MATCH(AJ88,Data!$A:$A,0),1)))</f>
        <v/>
      </c>
      <c r="AJ88" s="38" t="str" cm="1">
        <f t="array" aca="1" ref="AJ88" ca="1">IFERROR(_xlfn.SINGLE(INDEX(Data!$A$1:$A$818,_xlfn.AGGREGATE(15,6,((OFFSET(Data!$A$1,0,MATCH(AJ$6,Data!$1:$1,0)-1,1000,1)=IF(AJ$7="","Yes",AJ$7))*(Data!$D$1:'Data'!$D$818&lt;=IF($H$2="Marked",1,"")))/((OFFSET(Data!$A$1,0,MATCH(AJ$6,Data!$1:$1,0)-1,1000,1)=IF(AJ$7="","Yes",AJ$7))*(Data!$D$1:'Data'!$D$818&lt;=IF($H$2="Marked",1,"")))*ROW(Data!$C$1:$C$818),ROW(AJ88)-ROW(AJ$7)),1)),"")</f>
        <v>Shop LC</v>
      </c>
      <c r="AK88" s="38" t="str">
        <f ca="1">IF(AL88="","",IF(INDEX(Data!$CA:$CA,MATCH(AL88,Data!$A:$A,0),1)=0,"",INDEX(Data!$CA:$CA,MATCH(AL88,Data!$A:$A,0),1)))</f>
        <v/>
      </c>
      <c r="AL88" s="38" t="str" cm="1">
        <f t="array" aca="1" ref="AL88" ca="1">IFERROR(_xlfn.SINGLE(INDEX(Data!$A$1:$A$818,_xlfn.AGGREGATE(15,6,((OFFSET(Data!$A$1,0,MATCH(AL$6,Data!$1:$1,0)-1,1000,1)=IF(AL$7="","Yes",AL$7))*(Data!$D$1:'Data'!$D$818&lt;=IF($H$2="Marked",1,"")))/((OFFSET(Data!$A$1,0,MATCH(AL$6,Data!$1:$1,0)-1,1000,1)=IF(AL$7="","Yes",AL$7))*(Data!$D$1:'Data'!$D$818&lt;=IF($H$2="Marked",1,"")))*ROW(Data!$C$1:$C$818),ROW(AL88)-ROW(AL$7)),1)),"")</f>
        <v/>
      </c>
      <c r="AM88" s="38" t="str">
        <f ca="1">IF(AN88="","",IF(INDEX(Data!$CA:$CA,MATCH(AN88,Data!$A:$A,0),1)=0,"",INDEX(Data!$CA:$CA,MATCH(AN88,Data!$A:$A,0),1)))</f>
        <v/>
      </c>
      <c r="AN88" s="38" t="str" cm="1">
        <f t="array" aca="1" ref="AN88" ca="1">IFERROR(_xlfn.SINGLE(INDEX(Data!$A$1:$A$818,_xlfn.AGGREGATE(15,6,((OFFSET(Data!$A$1,0,MATCH(AN$6,Data!$1:$1,0)-1,1000,1)=IF(AN$7="","Yes",AN$7))*(Data!$D$1:'Data'!$D$818&lt;=IF($H$2="Marked",1,"")))/((OFFSET(Data!$A$1,0,MATCH(AN$6,Data!$1:$1,0)-1,1000,1)=IF(AN$7="","Yes",AN$7))*(Data!$D$1:'Data'!$D$818&lt;=IF($H$2="Marked",1,"")))*ROW(Data!$C$1:$C$818),ROW(AN88)-ROW(AN$7)),1)),"")</f>
        <v/>
      </c>
      <c r="AO88" s="38" t="str">
        <f ca="1">IF(AP88="","",IF(INDEX(Data!$CA:$CA,MATCH(AP88,Data!$A:$A,0),1)=0,"",INDEX(Data!$CA:$CA,MATCH(AP88,Data!$A:$A,0),1)))</f>
        <v/>
      </c>
      <c r="AP88" s="38" t="str" cm="1">
        <f t="array" aca="1" ref="AP88" ca="1">IFERROR(_xlfn.SINGLE(INDEX(Data!$A$1:$A$818,_xlfn.AGGREGATE(15,6,((OFFSET(Data!$A$1,0,MATCH(AP$6,Data!$1:$1,0)-1,1000,1)=IF(AP$7="","Yes",AP$7))*(Data!$D$1:'Data'!$D$818&lt;=IF($H$2="Marked",1,"")))/((OFFSET(Data!$A$1,0,MATCH(AP$6,Data!$1:$1,0)-1,1000,1)=IF(AP$7="","Yes",AP$7))*(Data!$D$1:'Data'!$D$818&lt;=IF($H$2="Marked",1,"")))*ROW(Data!$C$1:$C$818),ROW(AP88)-ROW(AP$7)),1)),"")</f>
        <v/>
      </c>
      <c r="AQ88" s="38" t="str">
        <f ca="1">IF(AR88="","",IF(INDEX(Data!$CA:$CA,MATCH(AR88,Data!$A:$A,0),1)=0,"",INDEX(Data!$CA:$CA,MATCH(AR88,Data!$A:$A,0),1)))</f>
        <v/>
      </c>
      <c r="AR88" s="38" t="str" cm="1">
        <f t="array" aca="1" ref="AR88" ca="1">IFERROR(_xlfn.SINGLE(INDEX(Data!$A$1:$A$818,_xlfn.AGGREGATE(15,6,((OFFSET(Data!$A$1,0,MATCH(AR$6,Data!$1:$1,0)-1,1000,1)=IF(AR$7="","Yes",AR$7))*(Data!$D$1:'Data'!$D$818&lt;=IF($H$2="Marked",1,"")))/((OFFSET(Data!$A$1,0,MATCH(AR$6,Data!$1:$1,0)-1,1000,1)=IF(AR$7="","Yes",AR$7))*(Data!$D$1:'Data'!$D$818&lt;=IF($H$2="Marked",1,"")))*ROW(Data!$C$1:$C$818),ROW(AR88)-ROW(AR$7)),1)),"")</f>
        <v/>
      </c>
      <c r="AS88" s="38" t="str">
        <f ca="1">IF(AT88="","",IF(INDEX(Data!$CA:$CA,MATCH(AT88,Data!$A:$A,0),1)=0,"",INDEX(Data!$CA:$CA,MATCH(AT88,Data!$A:$A,0),1)))</f>
        <v/>
      </c>
      <c r="AT88" s="38" t="str" cm="1">
        <f t="array" aca="1" ref="AT88" ca="1">IFERROR(_xlfn.SINGLE(INDEX(Data!$A$1:$A$818,_xlfn.AGGREGATE(15,6,((OFFSET(Data!$A$1,0,MATCH(AT$6,Data!$1:$1,0)-1,1000,1)=IF(AT$7="","Yes",AT$7))*(Data!$D$1:'Data'!$D$818&lt;=IF($H$2="Marked",1,"")))/((OFFSET(Data!$A$1,0,MATCH(AT$6,Data!$1:$1,0)-1,1000,1)=IF(AT$7="","Yes",AT$7))*(Data!$D$1:'Data'!$D$818&lt;=IF($H$2="Marked",1,"")))*ROW(Data!$C$1:$C$818),ROW(AT88)-ROW(AT$7)),1)),"")</f>
        <v/>
      </c>
    </row>
    <row r="89" spans="1:46" ht="24" x14ac:dyDescent="0.35">
      <c r="A89" s="38" t="str">
        <f ca="1">IF(B89="","",IF(INDEX(Data!$CA:$CA,MATCH(B89,Data!$A:$A,0),1)=0,"",INDEX(Data!$CA:$CA,MATCH(B89,Data!$A:$A,0),1)))</f>
        <v/>
      </c>
      <c r="B89" s="38" t="str" cm="1">
        <f t="array" aca="1" ref="B89" ca="1">IFERROR(_xlfn.SINGLE(INDEX(Data!$A$1:$A$818,_xlfn.AGGREGATE(15,6,((OFFSET(Data!$A$1,0,MATCH(B$6,Data!$1:$1,0)-1,1000,1)=IF(B$7="","Yes",B$7))*(Data!$D$1:'Data'!$D$818&lt;=IF($H$2="Marked",1,"")))/((OFFSET(Data!$A$1,0,MATCH(B$6,Data!$1:$1,0)-1,1000,1)=IF(B$7="","Yes",B$7))*(Data!$D$1:'Data'!$D$818&lt;=IF($H$2="Marked",1,"")))*ROW(Data!$C$1:$C$818),ROW(B89)-ROW(B$7)),1)),"")</f>
        <v>We TV</v>
      </c>
      <c r="C89" s="38" t="str">
        <f ca="1">IF(D89="","",IF(INDEX(Data!$CA:$CA,MATCH(D89,Data!$A:$A,0),1)=0,"",INDEX(Data!$CA:$CA,MATCH(D89,Data!$A:$A,0),1)))</f>
        <v/>
      </c>
      <c r="D89" s="38" t="str" cm="1">
        <f t="array" aca="1" ref="D89" ca="1">IFERROR(_xlfn.SINGLE(INDEX(Data!$A$1:$A$818,_xlfn.AGGREGATE(15,6,((OFFSET(Data!$A$1,0,MATCH(D$6,Data!$1:$1,0)-1,1000,1)=IF(D$7="","Yes",D$7))*(Data!$D$1:'Data'!$D$818&lt;=IF($H$2="Marked",1,"")))/((OFFSET(Data!$A$1,0,MATCH(D$6,Data!$1:$1,0)-1,1000,1)=IF(D$7="","Yes",D$7))*(Data!$D$1:'Data'!$D$818&lt;=IF($H$2="Marked",1,"")))*ROW(Data!$C$1:$C$818),ROW(D89)-ROW(D$7)),1)),"")</f>
        <v/>
      </c>
      <c r="E89" s="38" t="str">
        <f ca="1">IF(F89="","",IF(INDEX(Data!$CA:$CA,MATCH(F89,Data!$A:$A,0),1)=0,"",INDEX(Data!$CA:$CA,MATCH(F89,Data!$A:$A,0),1)))</f>
        <v/>
      </c>
      <c r="F89" s="38" t="str" cm="1">
        <f t="array" aca="1" ref="F89" ca="1">IFERROR(_xlfn.SINGLE(INDEX(Data!$A$1:$A$818,_xlfn.AGGREGATE(15,6,((OFFSET(Data!$A$1,0,MATCH(F$6,Data!$1:$1,0)-1,1000,1)=IF(F$7="","Yes",F$7))*(Data!$D$1:'Data'!$D$818&lt;=IF($H$2="Marked",1,"")))/((OFFSET(Data!$A$1,0,MATCH(F$6,Data!$1:$1,0)-1,1000,1)=IF(F$7="","Yes",F$7))*(Data!$D$1:'Data'!$D$818&lt;=IF($H$2="Marked",1,"")))*ROW(Data!$C$1:$C$818),ROW(F89)-ROW(F$7)),1)),"")</f>
        <v/>
      </c>
      <c r="G89" s="38" t="str">
        <f ca="1">IF(H89="","",IF(INDEX(Data!$CA:$CA,MATCH(H89,Data!$A:$A,0),1)=0,"",INDEX(Data!$CA:$CA,MATCH(H89,Data!$A:$A,0),1)))</f>
        <v/>
      </c>
      <c r="H89" s="38" t="str" cm="1">
        <f t="array" aca="1" ref="H89" ca="1">IFERROR(_xlfn.SINGLE(INDEX(Data!$A$1:$A$818,_xlfn.AGGREGATE(15,6,((OFFSET(Data!$A$1,0,MATCH(H$6,Data!$1:$1,0)-1,1000,1)=IF(H$7="","Yes",H$7))*(Data!$D$1:'Data'!$D$818&lt;=IF($H$2="Marked",1,"")))/((OFFSET(Data!$A$1,0,MATCH(H$6,Data!$1:$1,0)-1,1000,1)=IF(H$7="","Yes",H$7))*(Data!$D$1:'Data'!$D$818&lt;=IF($H$2="Marked",1,"")))*ROW(Data!$C$1:$C$818),ROW(H89)-ROW(H$7)),1)),"")</f>
        <v/>
      </c>
      <c r="I89" s="38" t="str">
        <f ca="1">IF(J89="","",IF(INDEX(Data!$CA:$CA,MATCH(J89,Data!$A:$A,0),1)=0,"",INDEX(Data!$CA:$CA,MATCH(J89,Data!$A:$A,0),1)))</f>
        <v/>
      </c>
      <c r="J89" s="38" t="str" cm="1">
        <f t="array" aca="1" ref="J89" ca="1">IFERROR(_xlfn.SINGLE(INDEX(Data!$A$1:$A$818,_xlfn.AGGREGATE(15,6,((OFFSET(Data!$A$1,0,MATCH(J$6,Data!$1:$1,0)-1,1000,1)=IF(J$7="","Yes",J$7))*(Data!$D$1:'Data'!$D$818&lt;=IF($H$2="Marked",1,"")))/((OFFSET(Data!$A$1,0,MATCH(J$6,Data!$1:$1,0)-1,1000,1)=IF(J$7="","Yes",J$7))*(Data!$D$1:'Data'!$D$818&lt;=IF($H$2="Marked",1,"")))*ROW(Data!$C$1:$C$818),ROW(J89)-ROW(J$7)),1)),"")</f>
        <v>TV Land</v>
      </c>
      <c r="K89" s="38" t="str">
        <f ca="1">IF(L89="","",IF(INDEX(Data!$CA:$CA,MATCH(L89,Data!$A:$A,0),1)=0,"",INDEX(Data!$CA:$CA,MATCH(L89,Data!$A:$A,0),1)))</f>
        <v/>
      </c>
      <c r="L89" s="38" t="str" cm="1">
        <f t="array" aca="1" ref="L89" ca="1">IFERROR(_xlfn.SINGLE(INDEX(Data!$A$1:$A$818,_xlfn.AGGREGATE(15,6,((OFFSET(Data!$A$1,0,MATCH(L$6,Data!$1:$1,0)-1,1000,1)=IF(L$7="","Yes",L$7))*(Data!$D$1:'Data'!$D$818&lt;=IF($H$2="Marked",1,"")))/((OFFSET(Data!$A$1,0,MATCH(L$6,Data!$1:$1,0)-1,1000,1)=IF(L$7="","Yes",L$7))*(Data!$D$1:'Data'!$D$818&lt;=IF($H$2="Marked",1,"")))*ROW(Data!$C$1:$C$818),ROW(L89)-ROW(L$7)),1)),"")</f>
        <v>Hallmark</v>
      </c>
      <c r="M89" s="38" t="str">
        <f ca="1">IF(N89="","",IF(INDEX(Data!$CA:$CA,MATCH(N89,Data!$A:$A,0),1)=0,"",INDEX(Data!$CA:$CA,MATCH(N89,Data!$A:$A,0),1)))</f>
        <v/>
      </c>
      <c r="N89" s="38" t="str" cm="1">
        <f t="array" aca="1" ref="N89" ca="1">IFERROR(_xlfn.SINGLE(INDEX(Data!$A$1:$A$818,_xlfn.AGGREGATE(15,6,((OFFSET(Data!$A$1,0,MATCH(N$6,Data!$1:$1,0)-1,1000,1)=IF(N$7="","Yes",N$7))*(Data!$D$1:'Data'!$D$818&lt;=IF($H$2="Marked",1,"")))/((OFFSET(Data!$A$1,0,MATCH(N$6,Data!$1:$1,0)-1,1000,1)=IF(N$7="","Yes",N$7))*(Data!$D$1:'Data'!$D$818&lt;=IF($H$2="Marked",1,"")))*ROW(Data!$C$1:$C$818),ROW(N89)-ROW(N$7)),1)),"")</f>
        <v>Fox Weather</v>
      </c>
      <c r="O89" s="38">
        <f ca="1">IF(P89="","",IF(INDEX(Data!$CA:$CA,MATCH(P89,Data!$A:$A,0),1)=0,"",INDEX(Data!$CA:$CA,MATCH(P89,Data!$A:$A,0),1)))</f>
        <v>1</v>
      </c>
      <c r="P89" s="38" t="str" cm="1">
        <f t="array" aca="1" ref="P89" ca="1">IFERROR(_xlfn.SINGLE(INDEX(Data!$A$1:$A$818,_xlfn.AGGREGATE(15,6,((OFFSET(Data!$A$1,0,MATCH(P$6,Data!$1:$1,0)-1,1000,1)=IF(P$7="","Yes",P$7))*(Data!$D$1:'Data'!$D$818&lt;=IF($H$2="Marked",1,"")))/((OFFSET(Data!$A$1,0,MATCH(P$6,Data!$1:$1,0)-1,1000,1)=IF(P$7="","Yes",P$7))*(Data!$D$1:'Data'!$D$818&lt;=IF($H$2="Marked",1,"")))*ROW(Data!$C$1:$C$818),ROW(P89)-ROW(P$7)),1)),"")</f>
        <v>FOX</v>
      </c>
      <c r="Q89" s="38" t="str">
        <f ca="1">IF(R89="","",IF(INDEX(Data!$CA:$CA,MATCH(R89,Data!$A:$A,0),1)=0,"",INDEX(Data!$CA:$CA,MATCH(R89,Data!$A:$A,0),1)))</f>
        <v/>
      </c>
      <c r="R89" s="38" t="str" cm="1">
        <f t="array" aca="1" ref="R89" ca="1">IFERROR(_xlfn.SINGLE(INDEX(Data!$A$1:$A$818,_xlfn.AGGREGATE(15,6,((OFFSET(Data!$A$1,0,MATCH(R$6,Data!$1:$1,0)-1,1000,1)=IF(R$7="","Yes",R$7))*(Data!$D$1:'Data'!$D$818&lt;=IF($H$2="Marked",1,"")))/((OFFSET(Data!$A$1,0,MATCH(R$6,Data!$1:$1,0)-1,1000,1)=IF(R$7="","Yes",R$7))*(Data!$D$1:'Data'!$D$818&lt;=IF($H$2="Marked",1,"")))*ROW(Data!$C$1:$C$818),ROW(R89)-ROW(R$7)),1)),"")</f>
        <v>NewsNation</v>
      </c>
      <c r="S89" s="38" t="str">
        <f ca="1">IF(T89="","",IF(INDEX(Data!$CA:$CA,MATCH(T89,Data!$A:$A,0),1)=0,"",INDEX(Data!$CA:$CA,MATCH(T89,Data!$A:$A,0),1)))</f>
        <v/>
      </c>
      <c r="T89" s="38" t="str" cm="1">
        <f t="array" aca="1" ref="T89" ca="1">IFERROR(_xlfn.SINGLE(INDEX(Data!$A$1:$A$818,_xlfn.AGGREGATE(15,6,((OFFSET(Data!$A$1,0,MATCH(T$6,Data!$1:$1,0)-1,1000,1)=IF(T$7="","Yes",T$7))*(Data!$D$1:'Data'!$D$818&lt;=IF($H$2="Marked",1,"")))/((OFFSET(Data!$A$1,0,MATCH(T$6,Data!$1:$1,0)-1,1000,1)=IF(T$7="","Yes",T$7))*(Data!$D$1:'Data'!$D$818&lt;=IF($H$2="Marked",1,"")))*ROW(Data!$C$1:$C$818),ROW(T89)-ROW(T$7)),1)),"")</f>
        <v>TheGrio</v>
      </c>
      <c r="U89" s="38" t="str">
        <f ca="1">IF(V89="","",IF(INDEX(Data!$CA:$CA,MATCH(V89,Data!$A:$A,0),1)=0,"",INDEX(Data!$CA:$CA,MATCH(V89,Data!$A:$A,0),1)))</f>
        <v/>
      </c>
      <c r="V89" s="38" t="str" cm="1">
        <f t="array" aca="1" ref="V89" ca="1">IFERROR(_xlfn.SINGLE(INDEX(Data!$A$1:$A$818,_xlfn.AGGREGATE(15,6,((OFFSET(Data!$A$1,0,MATCH(V$6,Data!$1:$1,0)-1,1000,1)=IF(V$7="","Yes",V$7))*(Data!$D$1:'Data'!$D$818&lt;=IF($H$2="Marked",1,"")))/((OFFSET(Data!$A$1,0,MATCH(V$6,Data!$1:$1,0)-1,1000,1)=IF(V$7="","Yes",V$7))*(Data!$D$1:'Data'!$D$818&lt;=IF($H$2="Marked",1,"")))*ROW(Data!$C$1:$C$818),ROW(V89)-ROW(V$7)),1)),"")</f>
        <v>Magnolia Network</v>
      </c>
      <c r="W89" s="38" t="str">
        <f ca="1">IF(X89="","",IF(INDEX(Data!$CA:$CA,MATCH(X89,Data!$A:$A,0),1)=0,"",INDEX(Data!$CA:$CA,MATCH(X89,Data!$A:$A,0),1)))</f>
        <v/>
      </c>
      <c r="X89" s="38" t="str" cm="1">
        <f t="array" aca="1" ref="X89" ca="1">IFERROR(_xlfn.SINGLE(INDEX(Data!$A$1:$A$818,_xlfn.AGGREGATE(15,6,((OFFSET(Data!$A$1,0,MATCH(X$6,Data!$1:$1,0)-1,1000,1)=IF(X$7="","Yes",X$7))*(Data!$D$1:'Data'!$D$818&lt;=IF($H$2="Marked",1,"")))/((OFFSET(Data!$A$1,0,MATCH(X$6,Data!$1:$1,0)-1,1000,1)=IF(X$7="","Yes",X$7))*(Data!$D$1:'Data'!$D$818&lt;=IF($H$2="Marked",1,"")))*ROW(Data!$C$1:$C$818),ROW(X89)-ROW(X$7)),1)),"")</f>
        <v/>
      </c>
      <c r="Y89" s="38" t="str">
        <f ca="1">IF(Z89="","",IF(INDEX(Data!$CA:$CA,MATCH(Z89,Data!$A:$A,0),1)=0,"",INDEX(Data!$CA:$CA,MATCH(Z89,Data!$A:$A,0),1)))</f>
        <v/>
      </c>
      <c r="Z89" s="38" t="str" cm="1">
        <f t="array" aca="1" ref="Z89" ca="1">IFERROR(_xlfn.SINGLE(INDEX(Data!$A$1:$A$818,_xlfn.AGGREGATE(15,6,((OFFSET(Data!$A$1,0,MATCH(Z$6,Data!$1:$1,0)-1,1000,1)=IF(Z$7="","Yes",Z$7))*(Data!$D$1:'Data'!$D$818&lt;=IF($H$2="Marked",1,"")))/((OFFSET(Data!$A$1,0,MATCH(Z$6,Data!$1:$1,0)-1,1000,1)=IF(Z$7="","Yes",Z$7))*(Data!$D$1:'Data'!$D$818&lt;=IF($H$2="Marked",1,"")))*ROW(Data!$C$1:$C$818),ROW(Z89)-ROW(Z$7)),1)),"")</f>
        <v/>
      </c>
      <c r="AA89" s="38" t="str">
        <f ca="1">IF(AB89="","",IF(INDEX(Data!$CA:$CA,MATCH(AB89,Data!$A:$A,0),1)=0,"",INDEX(Data!$CA:$CA,MATCH(AB89,Data!$A:$A,0),1)))</f>
        <v/>
      </c>
      <c r="AB89" s="38" t="str" cm="1">
        <f t="array" aca="1" ref="AB89" ca="1">IFERROR(_xlfn.SINGLE(INDEX(Data!$A$1:$A$818,_xlfn.AGGREGATE(15,6,((OFFSET(Data!$A$1,0,MATCH(AB$6,Data!$1:$1,0)-1,1000,1)=IF(AB$7="","Yes",AB$7))*(Data!$D$1:'Data'!$D$818&lt;=IF($H$2="Marked",1,"")))/((OFFSET(Data!$A$1,0,MATCH(AB$6,Data!$1:$1,0)-1,1000,1)=IF(AB$7="","Yes",AB$7))*(Data!$D$1:'Data'!$D$818&lt;=IF($H$2="Marked",1,"")))*ROW(Data!$C$1:$C$818),ROW(AB89)-ROW(AB$7)),1)),"")</f>
        <v>Hallmark</v>
      </c>
      <c r="AC89" s="38" t="str">
        <f ca="1">IF(AD89="","",IF(INDEX(Data!$CA:$CA,MATCH(AD89,Data!$A:$A,0),1)=0,"",INDEX(Data!$CA:$CA,MATCH(AD89,Data!$A:$A,0),1)))</f>
        <v/>
      </c>
      <c r="AD89" s="38" t="str" cm="1">
        <f t="array" aca="1" ref="AD89" ca="1">IFERROR(_xlfn.SINGLE(INDEX(Data!$A$1:$A$818,_xlfn.AGGREGATE(15,6,((OFFSET(Data!$A$1,0,MATCH(AD$6,Data!$1:$1,0)-1,1000,1)=IF(AD$7="","Yes",AD$7))*(Data!$D$1:'Data'!$D$818&lt;=IF($H$2="Marked",1,"")))/((OFFSET(Data!$A$1,0,MATCH(AD$6,Data!$1:$1,0)-1,1000,1)=IF(AD$7="","Yes",AD$7))*(Data!$D$1:'Data'!$D$818&lt;=IF($H$2="Marked",1,"")))*ROW(Data!$C$1:$C$818),ROW(AD89)-ROW(AD$7)),1)),"")</f>
        <v>Lifetime Movie Network</v>
      </c>
      <c r="AE89" s="38" t="str">
        <f ca="1">IF(AF89="","",IF(INDEX(Data!$CA:$CA,MATCH(AF89,Data!$A:$A,0),1)=0,"",INDEX(Data!$CA:$CA,MATCH(AF89,Data!$A:$A,0),1)))</f>
        <v/>
      </c>
      <c r="AF89" s="38" t="str" cm="1">
        <f t="array" aca="1" ref="AF89" ca="1">IFERROR(_xlfn.SINGLE(INDEX(Data!$A$1:$A$818,_xlfn.AGGREGATE(15,6,((OFFSET(Data!$A$1,0,MATCH(AF$6,Data!$1:$1,0)-1,1000,1)=IF(AF$7="","Yes",AF$7))*(Data!$D$1:'Data'!$D$818&lt;=IF($H$2="Marked",1,"")))/((OFFSET(Data!$A$1,0,MATCH(AF$6,Data!$1:$1,0)-1,1000,1)=IF(AF$7="","Yes",AF$7))*(Data!$D$1:'Data'!$D$818&lt;=IF($H$2="Marked",1,"")))*ROW(Data!$C$1:$C$818),ROW(AF89)-ROW(AF$7)),1)),"")</f>
        <v>Nickelodeon</v>
      </c>
      <c r="AG89" s="38" t="str">
        <f ca="1">IF(AH89="","",IF(INDEX(Data!$CA:$CA,MATCH(AH89,Data!$A:$A,0),1)=0,"",INDEX(Data!$CA:$CA,MATCH(AH89,Data!$A:$A,0),1)))</f>
        <v/>
      </c>
      <c r="AH89" s="38" t="str" cm="1">
        <f t="array" aca="1" ref="AH89" ca="1">IFERROR(_xlfn.SINGLE(INDEX(Data!$A$1:$A$818,_xlfn.AGGREGATE(15,6,((OFFSET(Data!$A$1,0,MATCH(AH$6,Data!$1:$1,0)-1,1000,1)=IF(AH$7="","Yes",AH$7))*(Data!$D$1:'Data'!$D$818&lt;=IF($H$2="Marked",1,"")))/((OFFSET(Data!$A$1,0,MATCH(AH$6,Data!$1:$1,0)-1,1000,1)=IF(AH$7="","Yes",AH$7))*(Data!$D$1:'Data'!$D$818&lt;=IF($H$2="Marked",1,"")))*ROW(Data!$C$1:$C$818),ROW(AH89)-ROW(AH$7)),1)),"")</f>
        <v/>
      </c>
      <c r="AI89" s="38" t="str">
        <f ca="1">IF(AJ89="","",IF(INDEX(Data!$CA:$CA,MATCH(AJ89,Data!$A:$A,0),1)=0,"",INDEX(Data!$CA:$CA,MATCH(AJ89,Data!$A:$A,0),1)))</f>
        <v/>
      </c>
      <c r="AJ89" s="38" t="str" cm="1">
        <f t="array" aca="1" ref="AJ89" ca="1">IFERROR(_xlfn.SINGLE(INDEX(Data!$A$1:$A$818,_xlfn.AGGREGATE(15,6,((OFFSET(Data!$A$1,0,MATCH(AJ$6,Data!$1:$1,0)-1,1000,1)=IF(AJ$7="","Yes",AJ$7))*(Data!$D$1:'Data'!$D$818&lt;=IF($H$2="Marked",1,"")))/((OFFSET(Data!$A$1,0,MATCH(AJ$6,Data!$1:$1,0)-1,1000,1)=IF(AJ$7="","Yes",AJ$7))*(Data!$D$1:'Data'!$D$818&lt;=IF($H$2="Marked",1,"")))*ROW(Data!$C$1:$C$818),ROW(AJ89)-ROW(AJ$7)),1)),"")</f>
        <v>SUR Perú</v>
      </c>
      <c r="AK89" s="38" t="str">
        <f ca="1">IF(AL89="","",IF(INDEX(Data!$CA:$CA,MATCH(AL89,Data!$A:$A,0),1)=0,"",INDEX(Data!$CA:$CA,MATCH(AL89,Data!$A:$A,0),1)))</f>
        <v/>
      </c>
      <c r="AL89" s="38" t="str" cm="1">
        <f t="array" aca="1" ref="AL89" ca="1">IFERROR(_xlfn.SINGLE(INDEX(Data!$A$1:$A$818,_xlfn.AGGREGATE(15,6,((OFFSET(Data!$A$1,0,MATCH(AL$6,Data!$1:$1,0)-1,1000,1)=IF(AL$7="","Yes",AL$7))*(Data!$D$1:'Data'!$D$818&lt;=IF($H$2="Marked",1,"")))/((OFFSET(Data!$A$1,0,MATCH(AL$6,Data!$1:$1,0)-1,1000,1)=IF(AL$7="","Yes",AL$7))*(Data!$D$1:'Data'!$D$818&lt;=IF($H$2="Marked",1,"")))*ROW(Data!$C$1:$C$818),ROW(AL89)-ROW(AL$7)),1)),"")</f>
        <v/>
      </c>
      <c r="AM89" s="38" t="str">
        <f ca="1">IF(AN89="","",IF(INDEX(Data!$CA:$CA,MATCH(AN89,Data!$A:$A,0),1)=0,"",INDEX(Data!$CA:$CA,MATCH(AN89,Data!$A:$A,0),1)))</f>
        <v/>
      </c>
      <c r="AN89" s="38" t="str" cm="1">
        <f t="array" aca="1" ref="AN89" ca="1">IFERROR(_xlfn.SINGLE(INDEX(Data!$A$1:$A$818,_xlfn.AGGREGATE(15,6,((OFFSET(Data!$A$1,0,MATCH(AN$6,Data!$1:$1,0)-1,1000,1)=IF(AN$7="","Yes",AN$7))*(Data!$D$1:'Data'!$D$818&lt;=IF($H$2="Marked",1,"")))/((OFFSET(Data!$A$1,0,MATCH(AN$6,Data!$1:$1,0)-1,1000,1)=IF(AN$7="","Yes",AN$7))*(Data!$D$1:'Data'!$D$818&lt;=IF($H$2="Marked",1,"")))*ROW(Data!$C$1:$C$818),ROW(AN89)-ROW(AN$7)),1)),"")</f>
        <v/>
      </c>
      <c r="AO89" s="38" t="str">
        <f ca="1">IF(AP89="","",IF(INDEX(Data!$CA:$CA,MATCH(AP89,Data!$A:$A,0),1)=0,"",INDEX(Data!$CA:$CA,MATCH(AP89,Data!$A:$A,0),1)))</f>
        <v/>
      </c>
      <c r="AP89" s="38" t="str" cm="1">
        <f t="array" aca="1" ref="AP89" ca="1">IFERROR(_xlfn.SINGLE(INDEX(Data!$A$1:$A$818,_xlfn.AGGREGATE(15,6,((OFFSET(Data!$A$1,0,MATCH(AP$6,Data!$1:$1,0)-1,1000,1)=IF(AP$7="","Yes",AP$7))*(Data!$D$1:'Data'!$D$818&lt;=IF($H$2="Marked",1,"")))/((OFFSET(Data!$A$1,0,MATCH(AP$6,Data!$1:$1,0)-1,1000,1)=IF(AP$7="","Yes",AP$7))*(Data!$D$1:'Data'!$D$818&lt;=IF($H$2="Marked",1,"")))*ROW(Data!$C$1:$C$818),ROW(AP89)-ROW(AP$7)),1)),"")</f>
        <v/>
      </c>
      <c r="AQ89" s="38" t="str">
        <f ca="1">IF(AR89="","",IF(INDEX(Data!$CA:$CA,MATCH(AR89,Data!$A:$A,0),1)=0,"",INDEX(Data!$CA:$CA,MATCH(AR89,Data!$A:$A,0),1)))</f>
        <v/>
      </c>
      <c r="AR89" s="38" t="str" cm="1">
        <f t="array" aca="1" ref="AR89" ca="1">IFERROR(_xlfn.SINGLE(INDEX(Data!$A$1:$A$818,_xlfn.AGGREGATE(15,6,((OFFSET(Data!$A$1,0,MATCH(AR$6,Data!$1:$1,0)-1,1000,1)=IF(AR$7="","Yes",AR$7))*(Data!$D$1:'Data'!$D$818&lt;=IF($H$2="Marked",1,"")))/((OFFSET(Data!$A$1,0,MATCH(AR$6,Data!$1:$1,0)-1,1000,1)=IF(AR$7="","Yes",AR$7))*(Data!$D$1:'Data'!$D$818&lt;=IF($H$2="Marked",1,"")))*ROW(Data!$C$1:$C$818),ROW(AR89)-ROW(AR$7)),1)),"")</f>
        <v/>
      </c>
      <c r="AS89" s="38" t="str">
        <f ca="1">IF(AT89="","",IF(INDEX(Data!$CA:$CA,MATCH(AT89,Data!$A:$A,0),1)=0,"",INDEX(Data!$CA:$CA,MATCH(AT89,Data!$A:$A,0),1)))</f>
        <v/>
      </c>
      <c r="AT89" s="38" t="str" cm="1">
        <f t="array" aca="1" ref="AT89" ca="1">IFERROR(_xlfn.SINGLE(INDEX(Data!$A$1:$A$818,_xlfn.AGGREGATE(15,6,((OFFSET(Data!$A$1,0,MATCH(AT$6,Data!$1:$1,0)-1,1000,1)=IF(AT$7="","Yes",AT$7))*(Data!$D$1:'Data'!$D$818&lt;=IF($H$2="Marked",1,"")))/((OFFSET(Data!$A$1,0,MATCH(AT$6,Data!$1:$1,0)-1,1000,1)=IF(AT$7="","Yes",AT$7))*(Data!$D$1:'Data'!$D$818&lt;=IF($H$2="Marked",1,"")))*ROW(Data!$C$1:$C$818),ROW(AT89)-ROW(AT$7)),1)),"")</f>
        <v/>
      </c>
    </row>
    <row r="90" spans="1:46" ht="24" x14ac:dyDescent="0.35">
      <c r="A90" s="38" t="str">
        <f ca="1">IF(B90="","",IF(INDEX(Data!$CA:$CA,MATCH(B90,Data!$A:$A,0),1)=0,"",INDEX(Data!$CA:$CA,MATCH(B90,Data!$A:$A,0),1)))</f>
        <v/>
      </c>
      <c r="B90" s="38" t="str" cm="1">
        <f t="array" aca="1" ref="B90" ca="1">IFERROR(_xlfn.SINGLE(INDEX(Data!$A$1:$A$818,_xlfn.AGGREGATE(15,6,((OFFSET(Data!$A$1,0,MATCH(B$6,Data!$1:$1,0)-1,1000,1)=IF(B$7="","Yes",B$7))*(Data!$D$1:'Data'!$D$818&lt;=IF($H$2="Marked",1,"")))/((OFFSET(Data!$A$1,0,MATCH(B$6,Data!$1:$1,0)-1,1000,1)=IF(B$7="","Yes",B$7))*(Data!$D$1:'Data'!$D$818&lt;=IF($H$2="Marked",1,"")))*ROW(Data!$C$1:$C$818),ROW(B90)-ROW(B$7)),1)),"")</f>
        <v/>
      </c>
      <c r="C90" s="38" t="str">
        <f ca="1">IF(D90="","",IF(INDEX(Data!$CA:$CA,MATCH(D90,Data!$A:$A,0),1)=0,"",INDEX(Data!$CA:$CA,MATCH(D90,Data!$A:$A,0),1)))</f>
        <v/>
      </c>
      <c r="D90" s="38" t="str" cm="1">
        <f t="array" aca="1" ref="D90" ca="1">IFERROR(_xlfn.SINGLE(INDEX(Data!$A$1:$A$818,_xlfn.AGGREGATE(15,6,((OFFSET(Data!$A$1,0,MATCH(D$6,Data!$1:$1,0)-1,1000,1)=IF(D$7="","Yes",D$7))*(Data!$D$1:'Data'!$D$818&lt;=IF($H$2="Marked",1,"")))/((OFFSET(Data!$A$1,0,MATCH(D$6,Data!$1:$1,0)-1,1000,1)=IF(D$7="","Yes",D$7))*(Data!$D$1:'Data'!$D$818&lt;=IF($H$2="Marked",1,"")))*ROW(Data!$C$1:$C$818),ROW(D90)-ROW(D$7)),1)),"")</f>
        <v/>
      </c>
      <c r="E90" s="38" t="str">
        <f ca="1">IF(F90="","",IF(INDEX(Data!$CA:$CA,MATCH(F90,Data!$A:$A,0),1)=0,"",INDEX(Data!$CA:$CA,MATCH(F90,Data!$A:$A,0),1)))</f>
        <v/>
      </c>
      <c r="F90" s="38" t="str" cm="1">
        <f t="array" aca="1" ref="F90" ca="1">IFERROR(_xlfn.SINGLE(INDEX(Data!$A$1:$A$818,_xlfn.AGGREGATE(15,6,((OFFSET(Data!$A$1,0,MATCH(F$6,Data!$1:$1,0)-1,1000,1)=IF(F$7="","Yes",F$7))*(Data!$D$1:'Data'!$D$818&lt;=IF($H$2="Marked",1,"")))/((OFFSET(Data!$A$1,0,MATCH(F$6,Data!$1:$1,0)-1,1000,1)=IF(F$7="","Yes",F$7))*(Data!$D$1:'Data'!$D$818&lt;=IF($H$2="Marked",1,"")))*ROW(Data!$C$1:$C$818),ROW(F90)-ROW(F$7)),1)),"")</f>
        <v/>
      </c>
      <c r="G90" s="38" t="str">
        <f ca="1">IF(H90="","",IF(INDEX(Data!$CA:$CA,MATCH(H90,Data!$A:$A,0),1)=0,"",INDEX(Data!$CA:$CA,MATCH(H90,Data!$A:$A,0),1)))</f>
        <v/>
      </c>
      <c r="H90" s="38" t="str" cm="1">
        <f t="array" aca="1" ref="H90" ca="1">IFERROR(_xlfn.SINGLE(INDEX(Data!$A$1:$A$818,_xlfn.AGGREGATE(15,6,((OFFSET(Data!$A$1,0,MATCH(H$6,Data!$1:$1,0)-1,1000,1)=IF(H$7="","Yes",H$7))*(Data!$D$1:'Data'!$D$818&lt;=IF($H$2="Marked",1,"")))/((OFFSET(Data!$A$1,0,MATCH(H$6,Data!$1:$1,0)-1,1000,1)=IF(H$7="","Yes",H$7))*(Data!$D$1:'Data'!$D$818&lt;=IF($H$2="Marked",1,"")))*ROW(Data!$C$1:$C$818),ROW(H90)-ROW(H$7)),1)),"")</f>
        <v/>
      </c>
      <c r="I90" s="38" t="str">
        <f ca="1">IF(J90="","",IF(INDEX(Data!$CA:$CA,MATCH(J90,Data!$A:$A,0),1)=0,"",INDEX(Data!$CA:$CA,MATCH(J90,Data!$A:$A,0),1)))</f>
        <v/>
      </c>
      <c r="J90" s="38" t="str" cm="1">
        <f t="array" aca="1" ref="J90" ca="1">IFERROR(_xlfn.SINGLE(INDEX(Data!$A$1:$A$818,_xlfn.AGGREGATE(15,6,((OFFSET(Data!$A$1,0,MATCH(J$6,Data!$1:$1,0)-1,1000,1)=IF(J$7="","Yes",J$7))*(Data!$D$1:'Data'!$D$818&lt;=IF($H$2="Marked",1,"")))/((OFFSET(Data!$A$1,0,MATCH(J$6,Data!$1:$1,0)-1,1000,1)=IF(J$7="","Yes",J$7))*(Data!$D$1:'Data'!$D$818&lt;=IF($H$2="Marked",1,"")))*ROW(Data!$C$1:$C$818),ROW(J90)-ROW(J$7)),1)),"")</f>
        <v>TV One</v>
      </c>
      <c r="K90" s="38" t="str">
        <f ca="1">IF(L90="","",IF(INDEX(Data!$CA:$CA,MATCH(L90,Data!$A:$A,0),1)=0,"",INDEX(Data!$CA:$CA,MATCH(L90,Data!$A:$A,0),1)))</f>
        <v/>
      </c>
      <c r="L90" s="38" t="str" cm="1">
        <f t="array" aca="1" ref="L90" ca="1">IFERROR(_xlfn.SINGLE(INDEX(Data!$A$1:$A$818,_xlfn.AGGREGATE(15,6,((OFFSET(Data!$A$1,0,MATCH(L$6,Data!$1:$1,0)-1,1000,1)=IF(L$7="","Yes",L$7))*(Data!$D$1:'Data'!$D$818&lt;=IF($H$2="Marked",1,"")))/((OFFSET(Data!$A$1,0,MATCH(L$6,Data!$1:$1,0)-1,1000,1)=IF(L$7="","Yes",L$7))*(Data!$D$1:'Data'!$D$818&lt;=IF($H$2="Marked",1,"")))*ROW(Data!$C$1:$C$818),ROW(L90)-ROW(L$7)),1)),"")</f>
        <v>Heroes &amp; Icons</v>
      </c>
      <c r="M90" s="38" t="str">
        <f ca="1">IF(N90="","",IF(INDEX(Data!$CA:$CA,MATCH(N90,Data!$A:$A,0),1)=0,"",INDEX(Data!$CA:$CA,MATCH(N90,Data!$A:$A,0),1)))</f>
        <v/>
      </c>
      <c r="N90" s="38" t="str" cm="1">
        <f t="array" aca="1" ref="N90" ca="1">IFERROR(_xlfn.SINGLE(INDEX(Data!$A$1:$A$818,_xlfn.AGGREGATE(15,6,((OFFSET(Data!$A$1,0,MATCH(N$6,Data!$1:$1,0)-1,1000,1)=IF(N$7="","Yes",N$7))*(Data!$D$1:'Data'!$D$818&lt;=IF($H$2="Marked",1,"")))/((OFFSET(Data!$A$1,0,MATCH(N$6,Data!$1:$1,0)-1,1000,1)=IF(N$7="","Yes",N$7))*(Data!$D$1:'Data'!$D$818&lt;=IF($H$2="Marked",1,"")))*ROW(Data!$C$1:$C$818),ROW(N90)-ROW(N$7)),1)),"")</f>
        <v>Freeform</v>
      </c>
      <c r="O90" s="38" t="str">
        <f ca="1">IF(P90="","",IF(INDEX(Data!$CA:$CA,MATCH(P90,Data!$A:$A,0),1)=0,"",INDEX(Data!$CA:$CA,MATCH(P90,Data!$A:$A,0),1)))</f>
        <v/>
      </c>
      <c r="P90" s="38" t="str" cm="1">
        <f t="array" aca="1" ref="P90" ca="1">IFERROR(_xlfn.SINGLE(INDEX(Data!$A$1:$A$818,_xlfn.AGGREGATE(15,6,((OFFSET(Data!$A$1,0,MATCH(P$6,Data!$1:$1,0)-1,1000,1)=IF(P$7="","Yes",P$7))*(Data!$D$1:'Data'!$D$818&lt;=IF($H$2="Marked",1,"")))/((OFFSET(Data!$A$1,0,MATCH(P$6,Data!$1:$1,0)-1,1000,1)=IF(P$7="","Yes",P$7))*(Data!$D$1:'Data'!$D$818&lt;=IF($H$2="Marked",1,"")))*ROW(Data!$C$1:$C$818),ROW(P90)-ROW(P$7)),1)),"")</f>
        <v>Fox Business</v>
      </c>
      <c r="Q90" s="38" t="str">
        <f ca="1">IF(R90="","",IF(INDEX(Data!$CA:$CA,MATCH(R90,Data!$A:$A,0),1)=0,"",INDEX(Data!$CA:$CA,MATCH(R90,Data!$A:$A,0),1)))</f>
        <v/>
      </c>
      <c r="R90" s="38" t="str" cm="1">
        <f t="array" aca="1" ref="R90" ca="1">IFERROR(_xlfn.SINGLE(INDEX(Data!$A$1:$A$818,_xlfn.AGGREGATE(15,6,((OFFSET(Data!$A$1,0,MATCH(R$6,Data!$1:$1,0)-1,1000,1)=IF(R$7="","Yes",R$7))*(Data!$D$1:'Data'!$D$818&lt;=IF($H$2="Marked",1,"")))/((OFFSET(Data!$A$1,0,MATCH(R$6,Data!$1:$1,0)-1,1000,1)=IF(R$7="","Yes",R$7))*(Data!$D$1:'Data'!$D$818&lt;=IF($H$2="Marked",1,"")))*ROW(Data!$C$1:$C$818),ROW(R90)-ROW(R$7)),1)),"")</f>
        <v>NFL Network</v>
      </c>
      <c r="S90" s="38" t="str">
        <f ca="1">IF(T90="","",IF(INDEX(Data!$CA:$CA,MATCH(T90,Data!$A:$A,0),1)=0,"",INDEX(Data!$CA:$CA,MATCH(T90,Data!$A:$A,0),1)))</f>
        <v/>
      </c>
      <c r="T90" s="38" t="str" cm="1">
        <f t="array" aca="1" ref="T90" ca="1">IFERROR(_xlfn.SINGLE(INDEX(Data!$A$1:$A$818,_xlfn.AGGREGATE(15,6,((OFFSET(Data!$A$1,0,MATCH(T$6,Data!$1:$1,0)-1,1000,1)=IF(T$7="","Yes",T$7))*(Data!$D$1:'Data'!$D$818&lt;=IF($H$2="Marked",1,"")))/((OFFSET(Data!$A$1,0,MATCH(T$6,Data!$1:$1,0)-1,1000,1)=IF(T$7="","Yes",T$7))*(Data!$D$1:'Data'!$D$818&lt;=IF($H$2="Marked",1,"")))*ROW(Data!$C$1:$C$818),ROW(T90)-ROW(T$7)),1)),"")</f>
        <v>TLC</v>
      </c>
      <c r="U90" s="38" t="str">
        <f ca="1">IF(V90="","",IF(INDEX(Data!$CA:$CA,MATCH(V90,Data!$A:$A,0),1)=0,"",INDEX(Data!$CA:$CA,MATCH(V90,Data!$A:$A,0),1)))</f>
        <v/>
      </c>
      <c r="V90" s="38" t="str" cm="1">
        <f t="array" aca="1" ref="V90" ca="1">IFERROR(_xlfn.SINGLE(INDEX(Data!$A$1:$A$818,_xlfn.AGGREGATE(15,6,((OFFSET(Data!$A$1,0,MATCH(V$6,Data!$1:$1,0)-1,1000,1)=IF(V$7="","Yes",V$7))*(Data!$D$1:'Data'!$D$818&lt;=IF($H$2="Marked",1,"")))/((OFFSET(Data!$A$1,0,MATCH(V$6,Data!$1:$1,0)-1,1000,1)=IF(V$7="","Yes",V$7))*(Data!$D$1:'Data'!$D$818&lt;=IF($H$2="Marked",1,"")))*ROW(Data!$C$1:$C$818),ROW(V90)-ROW(V$7)),1)),"")</f>
        <v>Marquee Sports Network</v>
      </c>
      <c r="W90" s="38" t="str">
        <f ca="1">IF(X90="","",IF(INDEX(Data!$CA:$CA,MATCH(X90,Data!$A:$A,0),1)=0,"",INDEX(Data!$CA:$CA,MATCH(X90,Data!$A:$A,0),1)))</f>
        <v/>
      </c>
      <c r="X90" s="38" t="str" cm="1">
        <f t="array" aca="1" ref="X90" ca="1">IFERROR(_xlfn.SINGLE(INDEX(Data!$A$1:$A$818,_xlfn.AGGREGATE(15,6,((OFFSET(Data!$A$1,0,MATCH(X$6,Data!$1:$1,0)-1,1000,1)=IF(X$7="","Yes",X$7))*(Data!$D$1:'Data'!$D$818&lt;=IF($H$2="Marked",1,"")))/((OFFSET(Data!$A$1,0,MATCH(X$6,Data!$1:$1,0)-1,1000,1)=IF(X$7="","Yes",X$7))*(Data!$D$1:'Data'!$D$818&lt;=IF($H$2="Marked",1,"")))*ROW(Data!$C$1:$C$818),ROW(X90)-ROW(X$7)),1)),"")</f>
        <v/>
      </c>
      <c r="Y90" s="38" t="str">
        <f ca="1">IF(Z90="","",IF(INDEX(Data!$CA:$CA,MATCH(Z90,Data!$A:$A,0),1)=0,"",INDEX(Data!$CA:$CA,MATCH(Z90,Data!$A:$A,0),1)))</f>
        <v/>
      </c>
      <c r="Z90" s="38" t="str" cm="1">
        <f t="array" aca="1" ref="Z90" ca="1">IFERROR(_xlfn.SINGLE(INDEX(Data!$A$1:$A$818,_xlfn.AGGREGATE(15,6,((OFFSET(Data!$A$1,0,MATCH(Z$6,Data!$1:$1,0)-1,1000,1)=IF(Z$7="","Yes",Z$7))*(Data!$D$1:'Data'!$D$818&lt;=IF($H$2="Marked",1,"")))/((OFFSET(Data!$A$1,0,MATCH(Z$6,Data!$1:$1,0)-1,1000,1)=IF(Z$7="","Yes",Z$7))*(Data!$D$1:'Data'!$D$818&lt;=IF($H$2="Marked",1,"")))*ROW(Data!$C$1:$C$818),ROW(Z90)-ROW(Z$7)),1)),"")</f>
        <v/>
      </c>
      <c r="AA90" s="38" t="str">
        <f ca="1">IF(AB90="","",IF(INDEX(Data!$CA:$CA,MATCH(AB90,Data!$A:$A,0),1)=0,"",INDEX(Data!$CA:$CA,MATCH(AB90,Data!$A:$A,0),1)))</f>
        <v/>
      </c>
      <c r="AB90" s="38" t="str" cm="1">
        <f t="array" aca="1" ref="AB90" ca="1">IFERROR(_xlfn.SINGLE(INDEX(Data!$A$1:$A$818,_xlfn.AGGREGATE(15,6,((OFFSET(Data!$A$1,0,MATCH(AB$6,Data!$1:$1,0)-1,1000,1)=IF(AB$7="","Yes",AB$7))*(Data!$D$1:'Data'!$D$818&lt;=IF($H$2="Marked",1,"")))/((OFFSET(Data!$A$1,0,MATCH(AB$6,Data!$1:$1,0)-1,1000,1)=IF(AB$7="","Yes",AB$7))*(Data!$D$1:'Data'!$D$818&lt;=IF($H$2="Marked",1,"")))*ROW(Data!$C$1:$C$818),ROW(AB90)-ROW(AB$7)),1)),"")</f>
        <v>Hallmark Drama</v>
      </c>
      <c r="AC90" s="38" t="str">
        <f ca="1">IF(AD90="","",IF(INDEX(Data!$CA:$CA,MATCH(AD90,Data!$A:$A,0),1)=0,"",INDEX(Data!$CA:$CA,MATCH(AD90,Data!$A:$A,0),1)))</f>
        <v/>
      </c>
      <c r="AD90" s="38" t="str" cm="1">
        <f t="array" aca="1" ref="AD90" ca="1">IFERROR(_xlfn.SINGLE(INDEX(Data!$A$1:$A$818,_xlfn.AGGREGATE(15,6,((OFFSET(Data!$A$1,0,MATCH(AD$6,Data!$1:$1,0)-1,1000,1)=IF(AD$7="","Yes",AD$7))*(Data!$D$1:'Data'!$D$818&lt;=IF($H$2="Marked",1,"")))/((OFFSET(Data!$A$1,0,MATCH(AD$6,Data!$1:$1,0)-1,1000,1)=IF(AD$7="","Yes",AD$7))*(Data!$D$1:'Data'!$D$818&lt;=IF($H$2="Marked",1,"")))*ROW(Data!$C$1:$C$818),ROW(AD90)-ROW(AD$7)),1)),"")</f>
        <v>Logo</v>
      </c>
      <c r="AE90" s="38" t="str">
        <f ca="1">IF(AF90="","",IF(INDEX(Data!$CA:$CA,MATCH(AF90,Data!$A:$A,0),1)=0,"",INDEX(Data!$CA:$CA,MATCH(AF90,Data!$A:$A,0),1)))</f>
        <v/>
      </c>
      <c r="AF90" s="38" t="str" cm="1">
        <f t="array" aca="1" ref="AF90" ca="1">IFERROR(_xlfn.SINGLE(INDEX(Data!$A$1:$A$818,_xlfn.AGGREGATE(15,6,((OFFSET(Data!$A$1,0,MATCH(AF$6,Data!$1:$1,0)-1,1000,1)=IF(AF$7="","Yes",AF$7))*(Data!$D$1:'Data'!$D$818&lt;=IF($H$2="Marked",1,"")))/((OFFSET(Data!$A$1,0,MATCH(AF$6,Data!$1:$1,0)-1,1000,1)=IF(AF$7="","Yes",AF$7))*(Data!$D$1:'Data'!$D$818&lt;=IF($H$2="Marked",1,"")))*ROW(Data!$C$1:$C$818),ROW(AF90)-ROW(AF$7)),1)),"")</f>
        <v>Nicktoons</v>
      </c>
      <c r="AG90" s="38" t="str">
        <f ca="1">IF(AH90="","",IF(INDEX(Data!$CA:$CA,MATCH(AH90,Data!$A:$A,0),1)=0,"",INDEX(Data!$CA:$CA,MATCH(AH90,Data!$A:$A,0),1)))</f>
        <v/>
      </c>
      <c r="AH90" s="38" t="str" cm="1">
        <f t="array" aca="1" ref="AH90" ca="1">IFERROR(_xlfn.SINGLE(INDEX(Data!$A$1:$A$818,_xlfn.AGGREGATE(15,6,((OFFSET(Data!$A$1,0,MATCH(AH$6,Data!$1:$1,0)-1,1000,1)=IF(AH$7="","Yes",AH$7))*(Data!$D$1:'Data'!$D$818&lt;=IF($H$2="Marked",1,"")))/((OFFSET(Data!$A$1,0,MATCH(AH$6,Data!$1:$1,0)-1,1000,1)=IF(AH$7="","Yes",AH$7))*(Data!$D$1:'Data'!$D$818&lt;=IF($H$2="Marked",1,"")))*ROW(Data!$C$1:$C$818),ROW(AH90)-ROW(AH$7)),1)),"")</f>
        <v/>
      </c>
      <c r="AI90" s="38" t="str">
        <f ca="1">IF(AJ90="","",IF(INDEX(Data!$CA:$CA,MATCH(AJ90,Data!$A:$A,0),1)=0,"",INDEX(Data!$CA:$CA,MATCH(AJ90,Data!$A:$A,0),1)))</f>
        <v/>
      </c>
      <c r="AJ90" s="38" t="str" cm="1">
        <f t="array" aca="1" ref="AJ90" ca="1">IFERROR(_xlfn.SINGLE(INDEX(Data!$A$1:$A$818,_xlfn.AGGREGATE(15,6,((OFFSET(Data!$A$1,0,MATCH(AJ$6,Data!$1:$1,0)-1,1000,1)=IF(AJ$7="","Yes",AJ$7))*(Data!$D$1:'Data'!$D$818&lt;=IF($H$2="Marked",1,"")))/((OFFSET(Data!$A$1,0,MATCH(AJ$6,Data!$1:$1,0)-1,1000,1)=IF(AJ$7="","Yes",AJ$7))*(Data!$D$1:'Data'!$D$818&lt;=IF($H$2="Marked",1,"")))*ROW(Data!$C$1:$C$818),ROW(AJ90)-ROW(AJ$7)),1)),"")</f>
        <v>TBS</v>
      </c>
      <c r="AK90" s="38" t="str">
        <f ca="1">IF(AL90="","",IF(INDEX(Data!$CA:$CA,MATCH(AL90,Data!$A:$A,0),1)=0,"",INDEX(Data!$CA:$CA,MATCH(AL90,Data!$A:$A,0),1)))</f>
        <v/>
      </c>
      <c r="AL90" s="38" t="str" cm="1">
        <f t="array" aca="1" ref="AL90" ca="1">IFERROR(_xlfn.SINGLE(INDEX(Data!$A$1:$A$818,_xlfn.AGGREGATE(15,6,((OFFSET(Data!$A$1,0,MATCH(AL$6,Data!$1:$1,0)-1,1000,1)=IF(AL$7="","Yes",AL$7))*(Data!$D$1:'Data'!$D$818&lt;=IF($H$2="Marked",1,"")))/((OFFSET(Data!$A$1,0,MATCH(AL$6,Data!$1:$1,0)-1,1000,1)=IF(AL$7="","Yes",AL$7))*(Data!$D$1:'Data'!$D$818&lt;=IF($H$2="Marked",1,"")))*ROW(Data!$C$1:$C$818),ROW(AL90)-ROW(AL$7)),1)),"")</f>
        <v/>
      </c>
      <c r="AM90" s="38" t="str">
        <f ca="1">IF(AN90="","",IF(INDEX(Data!$CA:$CA,MATCH(AN90,Data!$A:$A,0),1)=0,"",INDEX(Data!$CA:$CA,MATCH(AN90,Data!$A:$A,0),1)))</f>
        <v/>
      </c>
      <c r="AN90" s="38" t="str" cm="1">
        <f t="array" aca="1" ref="AN90" ca="1">IFERROR(_xlfn.SINGLE(INDEX(Data!$A$1:$A$818,_xlfn.AGGREGATE(15,6,((OFFSET(Data!$A$1,0,MATCH(AN$6,Data!$1:$1,0)-1,1000,1)=IF(AN$7="","Yes",AN$7))*(Data!$D$1:'Data'!$D$818&lt;=IF($H$2="Marked",1,"")))/((OFFSET(Data!$A$1,0,MATCH(AN$6,Data!$1:$1,0)-1,1000,1)=IF(AN$7="","Yes",AN$7))*(Data!$D$1:'Data'!$D$818&lt;=IF($H$2="Marked",1,"")))*ROW(Data!$C$1:$C$818),ROW(AN90)-ROW(AN$7)),1)),"")</f>
        <v/>
      </c>
      <c r="AO90" s="38" t="str">
        <f ca="1">IF(AP90="","",IF(INDEX(Data!$CA:$CA,MATCH(AP90,Data!$A:$A,0),1)=0,"",INDEX(Data!$CA:$CA,MATCH(AP90,Data!$A:$A,0),1)))</f>
        <v/>
      </c>
      <c r="AP90" s="38" t="str" cm="1">
        <f t="array" aca="1" ref="AP90" ca="1">IFERROR(_xlfn.SINGLE(INDEX(Data!$A$1:$A$818,_xlfn.AGGREGATE(15,6,((OFFSET(Data!$A$1,0,MATCH(AP$6,Data!$1:$1,0)-1,1000,1)=IF(AP$7="","Yes",AP$7))*(Data!$D$1:'Data'!$D$818&lt;=IF($H$2="Marked",1,"")))/((OFFSET(Data!$A$1,0,MATCH(AP$6,Data!$1:$1,0)-1,1000,1)=IF(AP$7="","Yes",AP$7))*(Data!$D$1:'Data'!$D$818&lt;=IF($H$2="Marked",1,"")))*ROW(Data!$C$1:$C$818),ROW(AP90)-ROW(AP$7)),1)),"")</f>
        <v/>
      </c>
      <c r="AQ90" s="38" t="str">
        <f ca="1">IF(AR90="","",IF(INDEX(Data!$CA:$CA,MATCH(AR90,Data!$A:$A,0),1)=0,"",INDEX(Data!$CA:$CA,MATCH(AR90,Data!$A:$A,0),1)))</f>
        <v/>
      </c>
      <c r="AR90" s="38" t="str" cm="1">
        <f t="array" aca="1" ref="AR90" ca="1">IFERROR(_xlfn.SINGLE(INDEX(Data!$A$1:$A$818,_xlfn.AGGREGATE(15,6,((OFFSET(Data!$A$1,0,MATCH(AR$6,Data!$1:$1,0)-1,1000,1)=IF(AR$7="","Yes",AR$7))*(Data!$D$1:'Data'!$D$818&lt;=IF($H$2="Marked",1,"")))/((OFFSET(Data!$A$1,0,MATCH(AR$6,Data!$1:$1,0)-1,1000,1)=IF(AR$7="","Yes",AR$7))*(Data!$D$1:'Data'!$D$818&lt;=IF($H$2="Marked",1,"")))*ROW(Data!$C$1:$C$818),ROW(AR90)-ROW(AR$7)),1)),"")</f>
        <v/>
      </c>
      <c r="AS90" s="38" t="str">
        <f ca="1">IF(AT90="","",IF(INDEX(Data!$CA:$CA,MATCH(AT90,Data!$A:$A,0),1)=0,"",INDEX(Data!$CA:$CA,MATCH(AT90,Data!$A:$A,0),1)))</f>
        <v/>
      </c>
      <c r="AT90" s="38" t="str" cm="1">
        <f t="array" aca="1" ref="AT90" ca="1">IFERROR(_xlfn.SINGLE(INDEX(Data!$A$1:$A$818,_xlfn.AGGREGATE(15,6,((OFFSET(Data!$A$1,0,MATCH(AT$6,Data!$1:$1,0)-1,1000,1)=IF(AT$7="","Yes",AT$7))*(Data!$D$1:'Data'!$D$818&lt;=IF($H$2="Marked",1,"")))/((OFFSET(Data!$A$1,0,MATCH(AT$6,Data!$1:$1,0)-1,1000,1)=IF(AT$7="","Yes",AT$7))*(Data!$D$1:'Data'!$D$818&lt;=IF($H$2="Marked",1,"")))*ROW(Data!$C$1:$C$818),ROW(AT90)-ROW(AT$7)),1)),"")</f>
        <v/>
      </c>
    </row>
    <row r="91" spans="1:46" ht="24" x14ac:dyDescent="0.35">
      <c r="A91" s="38" t="str">
        <f ca="1">IF(B91="","",IF(INDEX(Data!$CA:$CA,MATCH(B91,Data!$A:$A,0),1)=0,"",INDEX(Data!$CA:$CA,MATCH(B91,Data!$A:$A,0),1)))</f>
        <v/>
      </c>
      <c r="B91" s="38" t="str" cm="1">
        <f t="array" aca="1" ref="B91" ca="1">IFERROR(_xlfn.SINGLE(INDEX(Data!$A$1:$A$818,_xlfn.AGGREGATE(15,6,((OFFSET(Data!$A$1,0,MATCH(B$6,Data!$1:$1,0)-1,1000,1)=IF(B$7="","Yes",B$7))*(Data!$D$1:'Data'!$D$818&lt;=IF($H$2="Marked",1,"")))/((OFFSET(Data!$A$1,0,MATCH(B$6,Data!$1:$1,0)-1,1000,1)=IF(B$7="","Yes",B$7))*(Data!$D$1:'Data'!$D$818&lt;=IF($H$2="Marked",1,"")))*ROW(Data!$C$1:$C$818),ROW(B91)-ROW(B$7)),1)),"")</f>
        <v/>
      </c>
      <c r="C91" s="38" t="str">
        <f ca="1">IF(D91="","",IF(INDEX(Data!$CA:$CA,MATCH(D91,Data!$A:$A,0),1)=0,"",INDEX(Data!$CA:$CA,MATCH(D91,Data!$A:$A,0),1)))</f>
        <v/>
      </c>
      <c r="D91" s="38" t="str" cm="1">
        <f t="array" aca="1" ref="D91" ca="1">IFERROR(_xlfn.SINGLE(INDEX(Data!$A$1:$A$818,_xlfn.AGGREGATE(15,6,((OFFSET(Data!$A$1,0,MATCH(D$6,Data!$1:$1,0)-1,1000,1)=IF(D$7="","Yes",D$7))*(Data!$D$1:'Data'!$D$818&lt;=IF($H$2="Marked",1,"")))/((OFFSET(Data!$A$1,0,MATCH(D$6,Data!$1:$1,0)-1,1000,1)=IF(D$7="","Yes",D$7))*(Data!$D$1:'Data'!$D$818&lt;=IF($H$2="Marked",1,"")))*ROW(Data!$C$1:$C$818),ROW(D91)-ROW(D$7)),1)),"")</f>
        <v/>
      </c>
      <c r="E91" s="38" t="str">
        <f ca="1">IF(F91="","",IF(INDEX(Data!$CA:$CA,MATCH(F91,Data!$A:$A,0),1)=0,"",INDEX(Data!$CA:$CA,MATCH(F91,Data!$A:$A,0),1)))</f>
        <v/>
      </c>
      <c r="F91" s="38" t="str" cm="1">
        <f t="array" aca="1" ref="F91" ca="1">IFERROR(_xlfn.SINGLE(INDEX(Data!$A$1:$A$818,_xlfn.AGGREGATE(15,6,((OFFSET(Data!$A$1,0,MATCH(F$6,Data!$1:$1,0)-1,1000,1)=IF(F$7="","Yes",F$7))*(Data!$D$1:'Data'!$D$818&lt;=IF($H$2="Marked",1,"")))/((OFFSET(Data!$A$1,0,MATCH(F$6,Data!$1:$1,0)-1,1000,1)=IF(F$7="","Yes",F$7))*(Data!$D$1:'Data'!$D$818&lt;=IF($H$2="Marked",1,"")))*ROW(Data!$C$1:$C$818),ROW(F91)-ROW(F$7)),1)),"")</f>
        <v/>
      </c>
      <c r="G91" s="38" t="str">
        <f ca="1">IF(H91="","",IF(INDEX(Data!$CA:$CA,MATCH(H91,Data!$A:$A,0),1)=0,"",INDEX(Data!$CA:$CA,MATCH(H91,Data!$A:$A,0),1)))</f>
        <v/>
      </c>
      <c r="H91" s="38" t="str" cm="1">
        <f t="array" aca="1" ref="H91" ca="1">IFERROR(_xlfn.SINGLE(INDEX(Data!$A$1:$A$818,_xlfn.AGGREGATE(15,6,((OFFSET(Data!$A$1,0,MATCH(H$6,Data!$1:$1,0)-1,1000,1)=IF(H$7="","Yes",H$7))*(Data!$D$1:'Data'!$D$818&lt;=IF($H$2="Marked",1,"")))/((OFFSET(Data!$A$1,0,MATCH(H$6,Data!$1:$1,0)-1,1000,1)=IF(H$7="","Yes",H$7))*(Data!$D$1:'Data'!$D$818&lt;=IF($H$2="Marked",1,"")))*ROW(Data!$C$1:$C$818),ROW(H91)-ROW(H$7)),1)),"")</f>
        <v/>
      </c>
      <c r="I91" s="38" t="str">
        <f ca="1">IF(J91="","",IF(INDEX(Data!$CA:$CA,MATCH(J91,Data!$A:$A,0),1)=0,"",INDEX(Data!$CA:$CA,MATCH(J91,Data!$A:$A,0),1)))</f>
        <v/>
      </c>
      <c r="J91" s="38" t="str" cm="1">
        <f t="array" aca="1" ref="J91" ca="1">IFERROR(_xlfn.SINGLE(INDEX(Data!$A$1:$A$818,_xlfn.AGGREGATE(15,6,((OFFSET(Data!$A$1,0,MATCH(J$6,Data!$1:$1,0)-1,1000,1)=IF(J$7="","Yes",J$7))*(Data!$D$1:'Data'!$D$818&lt;=IF($H$2="Marked",1,"")))/((OFFSET(Data!$A$1,0,MATCH(J$6,Data!$1:$1,0)-1,1000,1)=IF(J$7="","Yes",J$7))*(Data!$D$1:'Data'!$D$818&lt;=IF($H$2="Marked",1,"")))*ROW(Data!$C$1:$C$818),ROW(J91)-ROW(J$7)),1)),"")</f>
        <v>USA Network</v>
      </c>
      <c r="K91" s="38" t="str">
        <f ca="1">IF(L91="","",IF(INDEX(Data!$CA:$CA,MATCH(L91,Data!$A:$A,0),1)=0,"",INDEX(Data!$CA:$CA,MATCH(L91,Data!$A:$A,0),1)))</f>
        <v/>
      </c>
      <c r="L91" s="38" t="str" cm="1">
        <f t="array" aca="1" ref="L91" ca="1">IFERROR(_xlfn.SINGLE(INDEX(Data!$A$1:$A$818,_xlfn.AGGREGATE(15,6,((OFFSET(Data!$A$1,0,MATCH(L$6,Data!$1:$1,0)-1,1000,1)=IF(L$7="","Yes",L$7))*(Data!$D$1:'Data'!$D$818&lt;=IF($H$2="Marked",1,"")))/((OFFSET(Data!$A$1,0,MATCH(L$6,Data!$1:$1,0)-1,1000,1)=IF(L$7="","Yes",L$7))*(Data!$D$1:'Data'!$D$818&lt;=IF($H$2="Marked",1,"")))*ROW(Data!$C$1:$C$818),ROW(L91)-ROW(L$7)),1)),"")</f>
        <v>HGTV</v>
      </c>
      <c r="M91" s="38" t="str">
        <f ca="1">IF(N91="","",IF(INDEX(Data!$CA:$CA,MATCH(N91,Data!$A:$A,0),1)=0,"",INDEX(Data!$CA:$CA,MATCH(N91,Data!$A:$A,0),1)))</f>
        <v/>
      </c>
      <c r="N91" s="38" t="str" cm="1">
        <f t="array" aca="1" ref="N91" ca="1">IFERROR(_xlfn.SINGLE(INDEX(Data!$A$1:$A$818,_xlfn.AGGREGATE(15,6,((OFFSET(Data!$A$1,0,MATCH(N$6,Data!$1:$1,0)-1,1000,1)=IF(N$7="","Yes",N$7))*(Data!$D$1:'Data'!$D$818&lt;=IF($H$2="Marked",1,"")))/((OFFSET(Data!$A$1,0,MATCH(N$6,Data!$1:$1,0)-1,1000,1)=IF(N$7="","Yes",N$7))*(Data!$D$1:'Data'!$D$818&lt;=IF($H$2="Marked",1,"")))*ROW(Data!$C$1:$C$818),ROW(N91)-ROW(N$7)),1)),"")</f>
        <v>Fuse</v>
      </c>
      <c r="O91" s="38" t="str">
        <f ca="1">IF(P91="","",IF(INDEX(Data!$CA:$CA,MATCH(P91,Data!$A:$A,0),1)=0,"",INDEX(Data!$CA:$CA,MATCH(P91,Data!$A:$A,0),1)))</f>
        <v/>
      </c>
      <c r="P91" s="38" t="str" cm="1">
        <f t="array" aca="1" ref="P91" ca="1">IFERROR(_xlfn.SINGLE(INDEX(Data!$A$1:$A$818,_xlfn.AGGREGATE(15,6,((OFFSET(Data!$A$1,0,MATCH(P$6,Data!$1:$1,0)-1,1000,1)=IF(P$7="","Yes",P$7))*(Data!$D$1:'Data'!$D$818&lt;=IF($H$2="Marked",1,"")))/((OFFSET(Data!$A$1,0,MATCH(P$6,Data!$1:$1,0)-1,1000,1)=IF(P$7="","Yes",P$7))*(Data!$D$1:'Data'!$D$818&lt;=IF($H$2="Marked",1,"")))*ROW(Data!$C$1:$C$818),ROW(P91)-ROW(P$7)),1)),"")</f>
        <v>Fox News</v>
      </c>
      <c r="Q91" s="38" t="str">
        <f ca="1">IF(R91="","",IF(INDEX(Data!$CA:$CA,MATCH(R91,Data!$A:$A,0),1)=0,"",INDEX(Data!$CA:$CA,MATCH(R91,Data!$A:$A,0),1)))</f>
        <v/>
      </c>
      <c r="R91" s="38" t="str" cm="1">
        <f t="array" aca="1" ref="R91" ca="1">IFERROR(_xlfn.SINGLE(INDEX(Data!$A$1:$A$818,_xlfn.AGGREGATE(15,6,((OFFSET(Data!$A$1,0,MATCH(R$6,Data!$1:$1,0)-1,1000,1)=IF(R$7="","Yes",R$7))*(Data!$D$1:'Data'!$D$818&lt;=IF($H$2="Marked",1,"")))/((OFFSET(Data!$A$1,0,MATCH(R$6,Data!$1:$1,0)-1,1000,1)=IF(R$7="","Yes",R$7))*(Data!$D$1:'Data'!$D$818&lt;=IF($H$2="Marked",1,"")))*ROW(Data!$C$1:$C$818),ROW(R91)-ROW(R$7)),1)),"")</f>
        <v>Nick Jr.</v>
      </c>
      <c r="S91" s="38" t="str">
        <f ca="1">IF(T91="","",IF(INDEX(Data!$CA:$CA,MATCH(T91,Data!$A:$A,0),1)=0,"",INDEX(Data!$CA:$CA,MATCH(T91,Data!$A:$A,0),1)))</f>
        <v/>
      </c>
      <c r="T91" s="38" t="str" cm="1">
        <f t="array" aca="1" ref="T91" ca="1">IFERROR(_xlfn.SINGLE(INDEX(Data!$A$1:$A$818,_xlfn.AGGREGATE(15,6,((OFFSET(Data!$A$1,0,MATCH(T$6,Data!$1:$1,0)-1,1000,1)=IF(T$7="","Yes",T$7))*(Data!$D$1:'Data'!$D$818&lt;=IF($H$2="Marked",1,"")))/((OFFSET(Data!$A$1,0,MATCH(T$6,Data!$1:$1,0)-1,1000,1)=IF(T$7="","Yes",T$7))*(Data!$D$1:'Data'!$D$818&lt;=IF($H$2="Marked",1,"")))*ROW(Data!$C$1:$C$818),ROW(T91)-ROW(T$7)),1)),"")</f>
        <v>TNT</v>
      </c>
      <c r="U91" s="38" t="str">
        <f ca="1">IF(V91="","",IF(INDEX(Data!$CA:$CA,MATCH(V91,Data!$A:$A,0),1)=0,"",INDEX(Data!$CA:$CA,MATCH(V91,Data!$A:$A,0),1)))</f>
        <v/>
      </c>
      <c r="V91" s="38" t="str" cm="1">
        <f t="array" aca="1" ref="V91" ca="1">IFERROR(_xlfn.SINGLE(INDEX(Data!$A$1:$A$818,_xlfn.AGGREGATE(15,6,((OFFSET(Data!$A$1,0,MATCH(V$6,Data!$1:$1,0)-1,1000,1)=IF(V$7="","Yes",V$7))*(Data!$D$1:'Data'!$D$818&lt;=IF($H$2="Marked",1,"")))/((OFFSET(Data!$A$1,0,MATCH(V$6,Data!$1:$1,0)-1,1000,1)=IF(V$7="","Yes",V$7))*(Data!$D$1:'Data'!$D$818&lt;=IF($H$2="Marked",1,"")))*ROW(Data!$C$1:$C$818),ROW(V91)-ROW(V$7)),1)),"")</f>
        <v>Motor Trend</v>
      </c>
      <c r="W91" s="38" t="str">
        <f ca="1">IF(X91="","",IF(INDEX(Data!$CA:$CA,MATCH(X91,Data!$A:$A,0),1)=0,"",INDEX(Data!$CA:$CA,MATCH(X91,Data!$A:$A,0),1)))</f>
        <v/>
      </c>
      <c r="X91" s="38" t="str" cm="1">
        <f t="array" aca="1" ref="X91" ca="1">IFERROR(_xlfn.SINGLE(INDEX(Data!$A$1:$A$818,_xlfn.AGGREGATE(15,6,((OFFSET(Data!$A$1,0,MATCH(X$6,Data!$1:$1,0)-1,1000,1)=IF(X$7="","Yes",X$7))*(Data!$D$1:'Data'!$D$818&lt;=IF($H$2="Marked",1,"")))/((OFFSET(Data!$A$1,0,MATCH(X$6,Data!$1:$1,0)-1,1000,1)=IF(X$7="","Yes",X$7))*(Data!$D$1:'Data'!$D$818&lt;=IF($H$2="Marked",1,"")))*ROW(Data!$C$1:$C$818),ROW(X91)-ROW(X$7)),1)),"")</f>
        <v/>
      </c>
      <c r="Y91" s="38" t="str">
        <f ca="1">IF(Z91="","",IF(INDEX(Data!$CA:$CA,MATCH(Z91,Data!$A:$A,0),1)=0,"",INDEX(Data!$CA:$CA,MATCH(Z91,Data!$A:$A,0),1)))</f>
        <v/>
      </c>
      <c r="Z91" s="38" t="str" cm="1">
        <f t="array" aca="1" ref="Z91" ca="1">IFERROR(_xlfn.SINGLE(INDEX(Data!$A$1:$A$818,_xlfn.AGGREGATE(15,6,((OFFSET(Data!$A$1,0,MATCH(Z$6,Data!$1:$1,0)-1,1000,1)=IF(Z$7="","Yes",Z$7))*(Data!$D$1:'Data'!$D$818&lt;=IF($H$2="Marked",1,"")))/((OFFSET(Data!$A$1,0,MATCH(Z$6,Data!$1:$1,0)-1,1000,1)=IF(Z$7="","Yes",Z$7))*(Data!$D$1:'Data'!$D$818&lt;=IF($H$2="Marked",1,"")))*ROW(Data!$C$1:$C$818),ROW(Z91)-ROW(Z$7)),1)),"")</f>
        <v/>
      </c>
      <c r="AA91" s="38" t="str">
        <f ca="1">IF(AB91="","",IF(INDEX(Data!$CA:$CA,MATCH(AB91,Data!$A:$A,0),1)=0,"",INDEX(Data!$CA:$CA,MATCH(AB91,Data!$A:$A,0),1)))</f>
        <v/>
      </c>
      <c r="AB91" s="38" t="str" cm="1">
        <f t="array" aca="1" ref="AB91" ca="1">IFERROR(_xlfn.SINGLE(INDEX(Data!$A$1:$A$818,_xlfn.AGGREGATE(15,6,((OFFSET(Data!$A$1,0,MATCH(AB$6,Data!$1:$1,0)-1,1000,1)=IF(AB$7="","Yes",AB$7))*(Data!$D$1:'Data'!$D$818&lt;=IF($H$2="Marked",1,"")))/((OFFSET(Data!$A$1,0,MATCH(AB$6,Data!$1:$1,0)-1,1000,1)=IF(AB$7="","Yes",AB$7))*(Data!$D$1:'Data'!$D$818&lt;=IF($H$2="Marked",1,"")))*ROW(Data!$C$1:$C$818),ROW(AB91)-ROW(AB$7)),1)),"")</f>
        <v>Hallmark Movies &amp; Mysteries</v>
      </c>
      <c r="AC91" s="38" t="str">
        <f ca="1">IF(AD91="","",IF(INDEX(Data!$CA:$CA,MATCH(AD91,Data!$A:$A,0),1)=0,"",INDEX(Data!$CA:$CA,MATCH(AD91,Data!$A:$A,0),1)))</f>
        <v/>
      </c>
      <c r="AD91" s="38" t="str" cm="1">
        <f t="array" aca="1" ref="AD91" ca="1">IFERROR(_xlfn.SINGLE(INDEX(Data!$A$1:$A$818,_xlfn.AGGREGATE(15,6,((OFFSET(Data!$A$1,0,MATCH(AD$6,Data!$1:$1,0)-1,1000,1)=IF(AD$7="","Yes",AD$7))*(Data!$D$1:'Data'!$D$818&lt;=IF($H$2="Marked",1,"")))/((OFFSET(Data!$A$1,0,MATCH(AD$6,Data!$1:$1,0)-1,1000,1)=IF(AD$7="","Yes",AD$7))*(Data!$D$1:'Data'!$D$818&lt;=IF($H$2="Marked",1,"")))*ROW(Data!$C$1:$C$818),ROW(AD91)-ROW(AD$7)),1)),"")</f>
        <v>Longhorn Network</v>
      </c>
      <c r="AE91" s="38" t="str">
        <f ca="1">IF(AF91="","",IF(INDEX(Data!$CA:$CA,MATCH(AF91,Data!$A:$A,0),1)=0,"",INDEX(Data!$CA:$CA,MATCH(AF91,Data!$A:$A,0),1)))</f>
        <v/>
      </c>
      <c r="AF91" s="38" t="str" cm="1">
        <f t="array" aca="1" ref="AF91" ca="1">IFERROR(_xlfn.SINGLE(INDEX(Data!$A$1:$A$818,_xlfn.AGGREGATE(15,6,((OFFSET(Data!$A$1,0,MATCH(AF$6,Data!$1:$1,0)-1,1000,1)=IF(AF$7="","Yes",AF$7))*(Data!$D$1:'Data'!$D$818&lt;=IF($H$2="Marked",1,"")))/((OFFSET(Data!$A$1,0,MATCH(AF$6,Data!$1:$1,0)-1,1000,1)=IF(AF$7="","Yes",AF$7))*(Data!$D$1:'Data'!$D$818&lt;=IF($H$2="Marked",1,"")))*ROW(Data!$C$1:$C$818),ROW(AF91)-ROW(AF$7)),1)),"")</f>
        <v>One American News</v>
      </c>
      <c r="AG91" s="38" t="str">
        <f ca="1">IF(AH91="","",IF(INDEX(Data!$CA:$CA,MATCH(AH91,Data!$A:$A,0),1)=0,"",INDEX(Data!$CA:$CA,MATCH(AH91,Data!$A:$A,0),1)))</f>
        <v/>
      </c>
      <c r="AH91" s="38" t="str" cm="1">
        <f t="array" aca="1" ref="AH91" ca="1">IFERROR(_xlfn.SINGLE(INDEX(Data!$A$1:$A$818,_xlfn.AGGREGATE(15,6,((OFFSET(Data!$A$1,0,MATCH(AH$6,Data!$1:$1,0)-1,1000,1)=IF(AH$7="","Yes",AH$7))*(Data!$D$1:'Data'!$D$818&lt;=IF($H$2="Marked",1,"")))/((OFFSET(Data!$A$1,0,MATCH(AH$6,Data!$1:$1,0)-1,1000,1)=IF(AH$7="","Yes",AH$7))*(Data!$D$1:'Data'!$D$818&lt;=IF($H$2="Marked",1,"")))*ROW(Data!$C$1:$C$818),ROW(AH91)-ROW(AH$7)),1)),"")</f>
        <v/>
      </c>
      <c r="AI91" s="38" t="str">
        <f ca="1">IF(AJ91="","",IF(INDEX(Data!$CA:$CA,MATCH(AJ91,Data!$A:$A,0),1)=0,"",INDEX(Data!$CA:$CA,MATCH(AJ91,Data!$A:$A,0),1)))</f>
        <v/>
      </c>
      <c r="AJ91" s="38" t="str" cm="1">
        <f t="array" aca="1" ref="AJ91" ca="1">IFERROR(_xlfn.SINGLE(INDEX(Data!$A$1:$A$818,_xlfn.AGGREGATE(15,6,((OFFSET(Data!$A$1,0,MATCH(AJ$6,Data!$1:$1,0)-1,1000,1)=IF(AJ$7="","Yes",AJ$7))*(Data!$D$1:'Data'!$D$818&lt;=IF($H$2="Marked",1,"")))/((OFFSET(Data!$A$1,0,MATCH(AJ$6,Data!$1:$1,0)-1,1000,1)=IF(AJ$7="","Yes",AJ$7))*(Data!$D$1:'Data'!$D$818&lt;=IF($H$2="Marked",1,"")))*ROW(Data!$C$1:$C$818),ROW(AJ91)-ROW(AJ$7)),1)),"")</f>
        <v>Teen Nick</v>
      </c>
      <c r="AK91" s="38" t="str">
        <f ca="1">IF(AL91="","",IF(INDEX(Data!$CA:$CA,MATCH(AL91,Data!$A:$A,0),1)=0,"",INDEX(Data!$CA:$CA,MATCH(AL91,Data!$A:$A,0),1)))</f>
        <v/>
      </c>
      <c r="AL91" s="38" t="str" cm="1">
        <f t="array" aca="1" ref="AL91" ca="1">IFERROR(_xlfn.SINGLE(INDEX(Data!$A$1:$A$818,_xlfn.AGGREGATE(15,6,((OFFSET(Data!$A$1,0,MATCH(AL$6,Data!$1:$1,0)-1,1000,1)=IF(AL$7="","Yes",AL$7))*(Data!$D$1:'Data'!$D$818&lt;=IF($H$2="Marked",1,"")))/((OFFSET(Data!$A$1,0,MATCH(AL$6,Data!$1:$1,0)-1,1000,1)=IF(AL$7="","Yes",AL$7))*(Data!$D$1:'Data'!$D$818&lt;=IF($H$2="Marked",1,"")))*ROW(Data!$C$1:$C$818),ROW(AL91)-ROW(AL$7)),1)),"")</f>
        <v/>
      </c>
      <c r="AM91" s="38" t="str">
        <f ca="1">IF(AN91="","",IF(INDEX(Data!$CA:$CA,MATCH(AN91,Data!$A:$A,0),1)=0,"",INDEX(Data!$CA:$CA,MATCH(AN91,Data!$A:$A,0),1)))</f>
        <v/>
      </c>
      <c r="AN91" s="38" t="str" cm="1">
        <f t="array" aca="1" ref="AN91" ca="1">IFERROR(_xlfn.SINGLE(INDEX(Data!$A$1:$A$818,_xlfn.AGGREGATE(15,6,((OFFSET(Data!$A$1,0,MATCH(AN$6,Data!$1:$1,0)-1,1000,1)=IF(AN$7="","Yes",AN$7))*(Data!$D$1:'Data'!$D$818&lt;=IF($H$2="Marked",1,"")))/((OFFSET(Data!$A$1,0,MATCH(AN$6,Data!$1:$1,0)-1,1000,1)=IF(AN$7="","Yes",AN$7))*(Data!$D$1:'Data'!$D$818&lt;=IF($H$2="Marked",1,"")))*ROW(Data!$C$1:$C$818),ROW(AN91)-ROW(AN$7)),1)),"")</f>
        <v/>
      </c>
      <c r="AO91" s="38" t="str">
        <f ca="1">IF(AP91="","",IF(INDEX(Data!$CA:$CA,MATCH(AP91,Data!$A:$A,0),1)=0,"",INDEX(Data!$CA:$CA,MATCH(AP91,Data!$A:$A,0),1)))</f>
        <v/>
      </c>
      <c r="AP91" s="38" t="str" cm="1">
        <f t="array" aca="1" ref="AP91" ca="1">IFERROR(_xlfn.SINGLE(INDEX(Data!$A$1:$A$818,_xlfn.AGGREGATE(15,6,((OFFSET(Data!$A$1,0,MATCH(AP$6,Data!$1:$1,0)-1,1000,1)=IF(AP$7="","Yes",AP$7))*(Data!$D$1:'Data'!$D$818&lt;=IF($H$2="Marked",1,"")))/((OFFSET(Data!$A$1,0,MATCH(AP$6,Data!$1:$1,0)-1,1000,1)=IF(AP$7="","Yes",AP$7))*(Data!$D$1:'Data'!$D$818&lt;=IF($H$2="Marked",1,"")))*ROW(Data!$C$1:$C$818),ROW(AP91)-ROW(AP$7)),1)),"")</f>
        <v/>
      </c>
      <c r="AQ91" s="38" t="str">
        <f ca="1">IF(AR91="","",IF(INDEX(Data!$CA:$CA,MATCH(AR91,Data!$A:$A,0),1)=0,"",INDEX(Data!$CA:$CA,MATCH(AR91,Data!$A:$A,0),1)))</f>
        <v/>
      </c>
      <c r="AR91" s="38" t="str" cm="1">
        <f t="array" aca="1" ref="AR91" ca="1">IFERROR(_xlfn.SINGLE(INDEX(Data!$A$1:$A$818,_xlfn.AGGREGATE(15,6,((OFFSET(Data!$A$1,0,MATCH(AR$6,Data!$1:$1,0)-1,1000,1)=IF(AR$7="","Yes",AR$7))*(Data!$D$1:'Data'!$D$818&lt;=IF($H$2="Marked",1,"")))/((OFFSET(Data!$A$1,0,MATCH(AR$6,Data!$1:$1,0)-1,1000,1)=IF(AR$7="","Yes",AR$7))*(Data!$D$1:'Data'!$D$818&lt;=IF($H$2="Marked",1,"")))*ROW(Data!$C$1:$C$818),ROW(AR91)-ROW(AR$7)),1)),"")</f>
        <v/>
      </c>
      <c r="AS91" s="38" t="str">
        <f ca="1">IF(AT91="","",IF(INDEX(Data!$CA:$CA,MATCH(AT91,Data!$A:$A,0),1)=0,"",INDEX(Data!$CA:$CA,MATCH(AT91,Data!$A:$A,0),1)))</f>
        <v/>
      </c>
      <c r="AT91" s="38" t="str" cm="1">
        <f t="array" aca="1" ref="AT91" ca="1">IFERROR(_xlfn.SINGLE(INDEX(Data!$A$1:$A$818,_xlfn.AGGREGATE(15,6,((OFFSET(Data!$A$1,0,MATCH(AT$6,Data!$1:$1,0)-1,1000,1)=IF(AT$7="","Yes",AT$7))*(Data!$D$1:'Data'!$D$818&lt;=IF($H$2="Marked",1,"")))/((OFFSET(Data!$A$1,0,MATCH(AT$6,Data!$1:$1,0)-1,1000,1)=IF(AT$7="","Yes",AT$7))*(Data!$D$1:'Data'!$D$818&lt;=IF($H$2="Marked",1,"")))*ROW(Data!$C$1:$C$818),ROW(AT91)-ROW(AT$7)),1)),"")</f>
        <v/>
      </c>
    </row>
    <row r="92" spans="1:46" x14ac:dyDescent="0.35">
      <c r="A92" s="38" t="str">
        <f ca="1">IF(B92="","",IF(INDEX(Data!$CA:$CA,MATCH(B92,Data!$A:$A,0),1)=0,"",INDEX(Data!$CA:$CA,MATCH(B92,Data!$A:$A,0),1)))</f>
        <v/>
      </c>
      <c r="B92" s="38" t="str" cm="1">
        <f t="array" aca="1" ref="B92" ca="1">IFERROR(_xlfn.SINGLE(INDEX(Data!$A$1:$A$818,_xlfn.AGGREGATE(15,6,((OFFSET(Data!$A$1,0,MATCH(B$6,Data!$1:$1,0)-1,1000,1)=IF(B$7="","Yes",B$7))*(Data!$D$1:'Data'!$D$818&lt;=IF($H$2="Marked",1,"")))/((OFFSET(Data!$A$1,0,MATCH(B$6,Data!$1:$1,0)-1,1000,1)=IF(B$7="","Yes",B$7))*(Data!$D$1:'Data'!$D$818&lt;=IF($H$2="Marked",1,"")))*ROW(Data!$C$1:$C$818),ROW(B92)-ROW(B$7)),1)),"")</f>
        <v/>
      </c>
      <c r="C92" s="38" t="str">
        <f ca="1">IF(D92="","",IF(INDEX(Data!$CA:$CA,MATCH(D92,Data!$A:$A,0),1)=0,"",INDEX(Data!$CA:$CA,MATCH(D92,Data!$A:$A,0),1)))</f>
        <v/>
      </c>
      <c r="D92" s="38" t="str" cm="1">
        <f t="array" aca="1" ref="D92" ca="1">IFERROR(_xlfn.SINGLE(INDEX(Data!$A$1:$A$818,_xlfn.AGGREGATE(15,6,((OFFSET(Data!$A$1,0,MATCH(D$6,Data!$1:$1,0)-1,1000,1)=IF(D$7="","Yes",D$7))*(Data!$D$1:'Data'!$D$818&lt;=IF($H$2="Marked",1,"")))/((OFFSET(Data!$A$1,0,MATCH(D$6,Data!$1:$1,0)-1,1000,1)=IF(D$7="","Yes",D$7))*(Data!$D$1:'Data'!$D$818&lt;=IF($H$2="Marked",1,"")))*ROW(Data!$C$1:$C$818),ROW(D92)-ROW(D$7)),1)),"")</f>
        <v/>
      </c>
      <c r="E92" s="38" t="str">
        <f ca="1">IF(F92="","",IF(INDEX(Data!$CA:$CA,MATCH(F92,Data!$A:$A,0),1)=0,"",INDEX(Data!$CA:$CA,MATCH(F92,Data!$A:$A,0),1)))</f>
        <v/>
      </c>
      <c r="F92" s="38" t="str" cm="1">
        <f t="array" aca="1" ref="F92" ca="1">IFERROR(_xlfn.SINGLE(INDEX(Data!$A$1:$A$818,_xlfn.AGGREGATE(15,6,((OFFSET(Data!$A$1,0,MATCH(F$6,Data!$1:$1,0)-1,1000,1)=IF(F$7="","Yes",F$7))*(Data!$D$1:'Data'!$D$818&lt;=IF($H$2="Marked",1,"")))/((OFFSET(Data!$A$1,0,MATCH(F$6,Data!$1:$1,0)-1,1000,1)=IF(F$7="","Yes",F$7))*(Data!$D$1:'Data'!$D$818&lt;=IF($H$2="Marked",1,"")))*ROW(Data!$C$1:$C$818),ROW(F92)-ROW(F$7)),1)),"")</f>
        <v/>
      </c>
      <c r="G92" s="38" t="str">
        <f ca="1">IF(H92="","",IF(INDEX(Data!$CA:$CA,MATCH(H92,Data!$A:$A,0),1)=0,"",INDEX(Data!$CA:$CA,MATCH(H92,Data!$A:$A,0),1)))</f>
        <v/>
      </c>
      <c r="H92" s="38" t="str" cm="1">
        <f t="array" aca="1" ref="H92" ca="1">IFERROR(_xlfn.SINGLE(INDEX(Data!$A$1:$A$818,_xlfn.AGGREGATE(15,6,((OFFSET(Data!$A$1,0,MATCH(H$6,Data!$1:$1,0)-1,1000,1)=IF(H$7="","Yes",H$7))*(Data!$D$1:'Data'!$D$818&lt;=IF($H$2="Marked",1,"")))/((OFFSET(Data!$A$1,0,MATCH(H$6,Data!$1:$1,0)-1,1000,1)=IF(H$7="","Yes",H$7))*(Data!$D$1:'Data'!$D$818&lt;=IF($H$2="Marked",1,"")))*ROW(Data!$C$1:$C$818),ROW(H92)-ROW(H$7)),1)),"")</f>
        <v/>
      </c>
      <c r="I92" s="38" t="str">
        <f ca="1">IF(J92="","",IF(INDEX(Data!$CA:$CA,MATCH(J92,Data!$A:$A,0),1)=0,"",INDEX(Data!$CA:$CA,MATCH(J92,Data!$A:$A,0),1)))</f>
        <v/>
      </c>
      <c r="J92" s="38" t="str" cm="1">
        <f t="array" aca="1" ref="J92" ca="1">IFERROR(_xlfn.SINGLE(INDEX(Data!$A$1:$A$818,_xlfn.AGGREGATE(15,6,((OFFSET(Data!$A$1,0,MATCH(J$6,Data!$1:$1,0)-1,1000,1)=IF(J$7="","Yes",J$7))*(Data!$D$1:'Data'!$D$818&lt;=IF($H$2="Marked",1,"")))/((OFFSET(Data!$A$1,0,MATCH(J$6,Data!$1:$1,0)-1,1000,1)=IF(J$7="","Yes",J$7))*(Data!$D$1:'Data'!$D$818&lt;=IF($H$2="Marked",1,"")))*ROW(Data!$C$1:$C$818),ROW(J92)-ROW(J$7)),1)),"")</f>
        <v>VH1</v>
      </c>
      <c r="K92" s="38" t="str">
        <f ca="1">IF(L92="","",IF(INDEX(Data!$CA:$CA,MATCH(L92,Data!$A:$A,0),1)=0,"",INDEX(Data!$CA:$CA,MATCH(L92,Data!$A:$A,0),1)))</f>
        <v/>
      </c>
      <c r="L92" s="38" t="str" cm="1">
        <f t="array" aca="1" ref="L92" ca="1">IFERROR(_xlfn.SINGLE(INDEX(Data!$A$1:$A$818,_xlfn.AGGREGATE(15,6,((OFFSET(Data!$A$1,0,MATCH(L$6,Data!$1:$1,0)-1,1000,1)=IF(L$7="","Yes",L$7))*(Data!$D$1:'Data'!$D$818&lt;=IF($H$2="Marked",1,"")))/((OFFSET(Data!$A$1,0,MATCH(L$6,Data!$1:$1,0)-1,1000,1)=IF(L$7="","Yes",L$7))*(Data!$D$1:'Data'!$D$818&lt;=IF($H$2="Marked",1,"")))*ROW(Data!$C$1:$C$818),ROW(L92)-ROW(L$7)),1)),"")</f>
        <v>History</v>
      </c>
      <c r="M92" s="38" t="str">
        <f ca="1">IF(N92="","",IF(INDEX(Data!$CA:$CA,MATCH(N92,Data!$A:$A,0),1)=0,"",INDEX(Data!$CA:$CA,MATCH(N92,Data!$A:$A,0),1)))</f>
        <v/>
      </c>
      <c r="N92" s="38" t="str" cm="1">
        <f t="array" aca="1" ref="N92" ca="1">IFERROR(_xlfn.SINGLE(INDEX(Data!$A$1:$A$818,_xlfn.AGGREGATE(15,6,((OFFSET(Data!$A$1,0,MATCH(N$6,Data!$1:$1,0)-1,1000,1)=IF(N$7="","Yes",N$7))*(Data!$D$1:'Data'!$D$818&lt;=IF($H$2="Marked",1,"")))/((OFFSET(Data!$A$1,0,MATCH(N$6,Data!$1:$1,0)-1,1000,1)=IF(N$7="","Yes",N$7))*(Data!$D$1:'Data'!$D$818&lt;=IF($H$2="Marked",1,"")))*ROW(Data!$C$1:$C$818),ROW(N92)-ROW(N$7)),1)),"")</f>
        <v>FX</v>
      </c>
      <c r="O92" s="38" t="str">
        <f ca="1">IF(P92="","",IF(INDEX(Data!$CA:$CA,MATCH(P92,Data!$A:$A,0),1)=0,"",INDEX(Data!$CA:$CA,MATCH(P92,Data!$A:$A,0),1)))</f>
        <v/>
      </c>
      <c r="P92" s="38" t="str" cm="1">
        <f t="array" aca="1" ref="P92" ca="1">IFERROR(_xlfn.SINGLE(INDEX(Data!$A$1:$A$818,_xlfn.AGGREGATE(15,6,((OFFSET(Data!$A$1,0,MATCH(P$6,Data!$1:$1,0)-1,1000,1)=IF(P$7="","Yes",P$7))*(Data!$D$1:'Data'!$D$818&lt;=IF($H$2="Marked",1,"")))/((OFFSET(Data!$A$1,0,MATCH(P$6,Data!$1:$1,0)-1,1000,1)=IF(P$7="","Yes",P$7))*(Data!$D$1:'Data'!$D$818&lt;=IF($H$2="Marked",1,"")))*ROW(Data!$C$1:$C$818),ROW(P92)-ROW(P$7)),1)),"")</f>
        <v>Fox Sports 1</v>
      </c>
      <c r="Q92" s="38" t="str">
        <f ca="1">IF(R92="","",IF(INDEX(Data!$CA:$CA,MATCH(R92,Data!$A:$A,0),1)=0,"",INDEX(Data!$CA:$CA,MATCH(R92,Data!$A:$A,0),1)))</f>
        <v/>
      </c>
      <c r="R92" s="38" t="str" cm="1">
        <f t="array" aca="1" ref="R92" ca="1">IFERROR(_xlfn.SINGLE(INDEX(Data!$A$1:$A$818,_xlfn.AGGREGATE(15,6,((OFFSET(Data!$A$1,0,MATCH(R$6,Data!$1:$1,0)-1,1000,1)=IF(R$7="","Yes",R$7))*(Data!$D$1:'Data'!$D$818&lt;=IF($H$2="Marked",1,"")))/((OFFSET(Data!$A$1,0,MATCH(R$6,Data!$1:$1,0)-1,1000,1)=IF(R$7="","Yes",R$7))*(Data!$D$1:'Data'!$D$818&lt;=IF($H$2="Marked",1,"")))*ROW(Data!$C$1:$C$818),ROW(R92)-ROW(R$7)),1)),"")</f>
        <v>Nickelodeon</v>
      </c>
      <c r="S92" s="38" t="str">
        <f ca="1">IF(T92="","",IF(INDEX(Data!$CA:$CA,MATCH(T92,Data!$A:$A,0),1)=0,"",INDEX(Data!$CA:$CA,MATCH(T92,Data!$A:$A,0),1)))</f>
        <v/>
      </c>
      <c r="T92" s="38" t="str" cm="1">
        <f t="array" aca="1" ref="T92" ca="1">IFERROR(_xlfn.SINGLE(INDEX(Data!$A$1:$A$818,_xlfn.AGGREGATE(15,6,((OFFSET(Data!$A$1,0,MATCH(T$6,Data!$1:$1,0)-1,1000,1)=IF(T$7="","Yes",T$7))*(Data!$D$1:'Data'!$D$818&lt;=IF($H$2="Marked",1,"")))/((OFFSET(Data!$A$1,0,MATCH(T$6,Data!$1:$1,0)-1,1000,1)=IF(T$7="","Yes",T$7))*(Data!$D$1:'Data'!$D$818&lt;=IF($H$2="Marked",1,"")))*ROW(Data!$C$1:$C$818),ROW(T92)-ROW(T$7)),1)),"")</f>
        <v>Travel Channel</v>
      </c>
      <c r="U92" s="38" t="str">
        <f ca="1">IF(V92="","",IF(INDEX(Data!$CA:$CA,MATCH(V92,Data!$A:$A,0),1)=0,"",INDEX(Data!$CA:$CA,MATCH(V92,Data!$A:$A,0),1)))</f>
        <v/>
      </c>
      <c r="V92" s="38" t="str" cm="1">
        <f t="array" aca="1" ref="V92" ca="1">IFERROR(_xlfn.SINGLE(INDEX(Data!$A$1:$A$818,_xlfn.AGGREGATE(15,6,((OFFSET(Data!$A$1,0,MATCH(V$6,Data!$1:$1,0)-1,1000,1)=IF(V$7="","Yes",V$7))*(Data!$D$1:'Data'!$D$818&lt;=IF($H$2="Marked",1,"")))/((OFFSET(Data!$A$1,0,MATCH(V$6,Data!$1:$1,0)-1,1000,1)=IF(V$7="","Yes",V$7))*(Data!$D$1:'Data'!$D$818&lt;=IF($H$2="Marked",1,"")))*ROW(Data!$C$1:$C$818),ROW(V92)-ROW(V$7)),1)),"")</f>
        <v>MSNBC</v>
      </c>
      <c r="W92" s="38" t="str">
        <f ca="1">IF(X92="","",IF(INDEX(Data!$CA:$CA,MATCH(X92,Data!$A:$A,0),1)=0,"",INDEX(Data!$CA:$CA,MATCH(X92,Data!$A:$A,0),1)))</f>
        <v/>
      </c>
      <c r="X92" s="38" t="str" cm="1">
        <f t="array" aca="1" ref="X92" ca="1">IFERROR(_xlfn.SINGLE(INDEX(Data!$A$1:$A$818,_xlfn.AGGREGATE(15,6,((OFFSET(Data!$A$1,0,MATCH(X$6,Data!$1:$1,0)-1,1000,1)=IF(X$7="","Yes",X$7))*(Data!$D$1:'Data'!$D$818&lt;=IF($H$2="Marked",1,"")))/((OFFSET(Data!$A$1,0,MATCH(X$6,Data!$1:$1,0)-1,1000,1)=IF(X$7="","Yes",X$7))*(Data!$D$1:'Data'!$D$818&lt;=IF($H$2="Marked",1,"")))*ROW(Data!$C$1:$C$818),ROW(X92)-ROW(X$7)),1)),"")</f>
        <v/>
      </c>
      <c r="Y92" s="38" t="str">
        <f ca="1">IF(Z92="","",IF(INDEX(Data!$CA:$CA,MATCH(Z92,Data!$A:$A,0),1)=0,"",INDEX(Data!$CA:$CA,MATCH(Z92,Data!$A:$A,0),1)))</f>
        <v/>
      </c>
      <c r="Z92" s="38" t="str" cm="1">
        <f t="array" aca="1" ref="Z92" ca="1">IFERROR(_xlfn.SINGLE(INDEX(Data!$A$1:$A$818,_xlfn.AGGREGATE(15,6,((OFFSET(Data!$A$1,0,MATCH(Z$6,Data!$1:$1,0)-1,1000,1)=IF(Z$7="","Yes",Z$7))*(Data!$D$1:'Data'!$D$818&lt;=IF($H$2="Marked",1,"")))/((OFFSET(Data!$A$1,0,MATCH(Z$6,Data!$1:$1,0)-1,1000,1)=IF(Z$7="","Yes",Z$7))*(Data!$D$1:'Data'!$D$818&lt;=IF($H$2="Marked",1,"")))*ROW(Data!$C$1:$C$818),ROW(Z92)-ROW(Z$7)),1)),"")</f>
        <v/>
      </c>
      <c r="AA92" s="38" t="str">
        <f ca="1">IF(AB92="","",IF(INDEX(Data!$CA:$CA,MATCH(AB92,Data!$A:$A,0),1)=0,"",INDEX(Data!$CA:$CA,MATCH(AB92,Data!$A:$A,0),1)))</f>
        <v/>
      </c>
      <c r="AB92" s="38" t="str" cm="1">
        <f t="array" aca="1" ref="AB92" ca="1">IFERROR(_xlfn.SINGLE(INDEX(Data!$A$1:$A$818,_xlfn.AGGREGATE(15,6,((OFFSET(Data!$A$1,0,MATCH(AB$6,Data!$1:$1,0)-1,1000,1)=IF(AB$7="","Yes",AB$7))*(Data!$D$1:'Data'!$D$818&lt;=IF($H$2="Marked",1,"")))/((OFFSET(Data!$A$1,0,MATCH(AB$6,Data!$1:$1,0)-1,1000,1)=IF(AB$7="","Yes",AB$7))*(Data!$D$1:'Data'!$D$818&lt;=IF($H$2="Marked",1,"")))*ROW(Data!$C$1:$C$818),ROW(AB92)-ROW(AB$7)),1)),"")</f>
        <v>HGTV</v>
      </c>
      <c r="AC92" s="38" t="str">
        <f ca="1">IF(AD92="","",IF(INDEX(Data!$CA:$CA,MATCH(AD92,Data!$A:$A,0),1)=0,"",INDEX(Data!$CA:$CA,MATCH(AD92,Data!$A:$A,0),1)))</f>
        <v/>
      </c>
      <c r="AD92" s="38" t="str" cm="1">
        <f t="array" aca="1" ref="AD92" ca="1">IFERROR(_xlfn.SINGLE(INDEX(Data!$A$1:$A$818,_xlfn.AGGREGATE(15,6,((OFFSET(Data!$A$1,0,MATCH(AD$6,Data!$1:$1,0)-1,1000,1)=IF(AD$7="","Yes",AD$7))*(Data!$D$1:'Data'!$D$818&lt;=IF($H$2="Marked",1,"")))/((OFFSET(Data!$A$1,0,MATCH(AD$6,Data!$1:$1,0)-1,1000,1)=IF(AD$7="","Yes",AD$7))*(Data!$D$1:'Data'!$D$818&lt;=IF($H$2="Marked",1,"")))*ROW(Data!$C$1:$C$818),ROW(AD92)-ROW(AD$7)),1)),"")</f>
        <v>Magnolia Network</v>
      </c>
      <c r="AE92" s="38" t="str">
        <f ca="1">IF(AF92="","",IF(INDEX(Data!$CA:$CA,MATCH(AF92,Data!$A:$A,0),1)=0,"",INDEX(Data!$CA:$CA,MATCH(AF92,Data!$A:$A,0),1)))</f>
        <v/>
      </c>
      <c r="AF92" s="38" t="str" cm="1">
        <f t="array" aca="1" ref="AF92" ca="1">IFERROR(_xlfn.SINGLE(INDEX(Data!$A$1:$A$818,_xlfn.AGGREGATE(15,6,((OFFSET(Data!$A$1,0,MATCH(AF$6,Data!$1:$1,0)-1,1000,1)=IF(AF$7="","Yes",AF$7))*(Data!$D$1:'Data'!$D$818&lt;=IF($H$2="Marked",1,"")))/((OFFSET(Data!$A$1,0,MATCH(AF$6,Data!$1:$1,0)-1,1000,1)=IF(AF$7="","Yes",AF$7))*(Data!$D$1:'Data'!$D$818&lt;=IF($H$2="Marked",1,"")))*ROW(Data!$C$1:$C$818),ROW(AF92)-ROW(AF$7)),1)),"")</f>
        <v>Own</v>
      </c>
      <c r="AG92" s="38" t="str">
        <f ca="1">IF(AH92="","",IF(INDEX(Data!$CA:$CA,MATCH(AH92,Data!$A:$A,0),1)=0,"",INDEX(Data!$CA:$CA,MATCH(AH92,Data!$A:$A,0),1)))</f>
        <v/>
      </c>
      <c r="AH92" s="38" t="str" cm="1">
        <f t="array" aca="1" ref="AH92" ca="1">IFERROR(_xlfn.SINGLE(INDEX(Data!$A$1:$A$818,_xlfn.AGGREGATE(15,6,((OFFSET(Data!$A$1,0,MATCH(AH$6,Data!$1:$1,0)-1,1000,1)=IF(AH$7="","Yes",AH$7))*(Data!$D$1:'Data'!$D$818&lt;=IF($H$2="Marked",1,"")))/((OFFSET(Data!$A$1,0,MATCH(AH$6,Data!$1:$1,0)-1,1000,1)=IF(AH$7="","Yes",AH$7))*(Data!$D$1:'Data'!$D$818&lt;=IF($H$2="Marked",1,"")))*ROW(Data!$C$1:$C$818),ROW(AH92)-ROW(AH$7)),1)),"")</f>
        <v/>
      </c>
      <c r="AI92" s="38" t="str">
        <f ca="1">IF(AJ92="","",IF(INDEX(Data!$CA:$CA,MATCH(AJ92,Data!$A:$A,0),1)=0,"",INDEX(Data!$CA:$CA,MATCH(AJ92,Data!$A:$A,0),1)))</f>
        <v/>
      </c>
      <c r="AJ92" s="38" t="str" cm="1">
        <f t="array" aca="1" ref="AJ92" ca="1">IFERROR(_xlfn.SINGLE(INDEX(Data!$A$1:$A$818,_xlfn.AGGREGATE(15,6,((OFFSET(Data!$A$1,0,MATCH(AJ$6,Data!$1:$1,0)-1,1000,1)=IF(AJ$7="","Yes",AJ$7))*(Data!$D$1:'Data'!$D$818&lt;=IF($H$2="Marked",1,"")))/((OFFSET(Data!$A$1,0,MATCH(AJ$6,Data!$1:$1,0)-1,1000,1)=IF(AJ$7="","Yes",AJ$7))*(Data!$D$1:'Data'!$D$818&lt;=IF($H$2="Marked",1,"")))*ROW(Data!$C$1:$C$818),ROW(AJ92)-ROW(AJ$7)),1)),"")</f>
        <v>TeleCentro</v>
      </c>
      <c r="AK92" s="38" t="str">
        <f ca="1">IF(AL92="","",IF(INDEX(Data!$CA:$CA,MATCH(AL92,Data!$A:$A,0),1)=0,"",INDEX(Data!$CA:$CA,MATCH(AL92,Data!$A:$A,0),1)))</f>
        <v/>
      </c>
      <c r="AL92" s="38" t="str" cm="1">
        <f t="array" aca="1" ref="AL92" ca="1">IFERROR(_xlfn.SINGLE(INDEX(Data!$A$1:$A$818,_xlfn.AGGREGATE(15,6,((OFFSET(Data!$A$1,0,MATCH(AL$6,Data!$1:$1,0)-1,1000,1)=IF(AL$7="","Yes",AL$7))*(Data!$D$1:'Data'!$D$818&lt;=IF($H$2="Marked",1,"")))/((OFFSET(Data!$A$1,0,MATCH(AL$6,Data!$1:$1,0)-1,1000,1)=IF(AL$7="","Yes",AL$7))*(Data!$D$1:'Data'!$D$818&lt;=IF($H$2="Marked",1,"")))*ROW(Data!$C$1:$C$818),ROW(AL92)-ROW(AL$7)),1)),"")</f>
        <v/>
      </c>
      <c r="AM92" s="38" t="str">
        <f ca="1">IF(AN92="","",IF(INDEX(Data!$CA:$CA,MATCH(AN92,Data!$A:$A,0),1)=0,"",INDEX(Data!$CA:$CA,MATCH(AN92,Data!$A:$A,0),1)))</f>
        <v/>
      </c>
      <c r="AN92" s="38" t="str" cm="1">
        <f t="array" aca="1" ref="AN92" ca="1">IFERROR(_xlfn.SINGLE(INDEX(Data!$A$1:$A$818,_xlfn.AGGREGATE(15,6,((OFFSET(Data!$A$1,0,MATCH(AN$6,Data!$1:$1,0)-1,1000,1)=IF(AN$7="","Yes",AN$7))*(Data!$D$1:'Data'!$D$818&lt;=IF($H$2="Marked",1,"")))/((OFFSET(Data!$A$1,0,MATCH(AN$6,Data!$1:$1,0)-1,1000,1)=IF(AN$7="","Yes",AN$7))*(Data!$D$1:'Data'!$D$818&lt;=IF($H$2="Marked",1,"")))*ROW(Data!$C$1:$C$818),ROW(AN92)-ROW(AN$7)),1)),"")</f>
        <v/>
      </c>
      <c r="AO92" s="38" t="str">
        <f ca="1">IF(AP92="","",IF(INDEX(Data!$CA:$CA,MATCH(AP92,Data!$A:$A,0),1)=0,"",INDEX(Data!$CA:$CA,MATCH(AP92,Data!$A:$A,0),1)))</f>
        <v/>
      </c>
      <c r="AP92" s="38" t="str" cm="1">
        <f t="array" aca="1" ref="AP92" ca="1">IFERROR(_xlfn.SINGLE(INDEX(Data!$A$1:$A$818,_xlfn.AGGREGATE(15,6,((OFFSET(Data!$A$1,0,MATCH(AP$6,Data!$1:$1,0)-1,1000,1)=IF(AP$7="","Yes",AP$7))*(Data!$D$1:'Data'!$D$818&lt;=IF($H$2="Marked",1,"")))/((OFFSET(Data!$A$1,0,MATCH(AP$6,Data!$1:$1,0)-1,1000,1)=IF(AP$7="","Yes",AP$7))*(Data!$D$1:'Data'!$D$818&lt;=IF($H$2="Marked",1,"")))*ROW(Data!$C$1:$C$818),ROW(AP92)-ROW(AP$7)),1)),"")</f>
        <v/>
      </c>
      <c r="AQ92" s="38" t="str">
        <f ca="1">IF(AR92="","",IF(INDEX(Data!$CA:$CA,MATCH(AR92,Data!$A:$A,0),1)=0,"",INDEX(Data!$CA:$CA,MATCH(AR92,Data!$A:$A,0),1)))</f>
        <v/>
      </c>
      <c r="AR92" s="38" t="str" cm="1">
        <f t="array" aca="1" ref="AR92" ca="1">IFERROR(_xlfn.SINGLE(INDEX(Data!$A$1:$A$818,_xlfn.AGGREGATE(15,6,((OFFSET(Data!$A$1,0,MATCH(AR$6,Data!$1:$1,0)-1,1000,1)=IF(AR$7="","Yes",AR$7))*(Data!$D$1:'Data'!$D$818&lt;=IF($H$2="Marked",1,"")))/((OFFSET(Data!$A$1,0,MATCH(AR$6,Data!$1:$1,0)-1,1000,1)=IF(AR$7="","Yes",AR$7))*(Data!$D$1:'Data'!$D$818&lt;=IF($H$2="Marked",1,"")))*ROW(Data!$C$1:$C$818),ROW(AR92)-ROW(AR$7)),1)),"")</f>
        <v/>
      </c>
      <c r="AS92" s="38" t="str">
        <f ca="1">IF(AT92="","",IF(INDEX(Data!$CA:$CA,MATCH(AT92,Data!$A:$A,0),1)=0,"",INDEX(Data!$CA:$CA,MATCH(AT92,Data!$A:$A,0),1)))</f>
        <v/>
      </c>
      <c r="AT92" s="38" t="str" cm="1">
        <f t="array" aca="1" ref="AT92" ca="1">IFERROR(_xlfn.SINGLE(INDEX(Data!$A$1:$A$818,_xlfn.AGGREGATE(15,6,((OFFSET(Data!$A$1,0,MATCH(AT$6,Data!$1:$1,0)-1,1000,1)=IF(AT$7="","Yes",AT$7))*(Data!$D$1:'Data'!$D$818&lt;=IF($H$2="Marked",1,"")))/((OFFSET(Data!$A$1,0,MATCH(AT$6,Data!$1:$1,0)-1,1000,1)=IF(AT$7="","Yes",AT$7))*(Data!$D$1:'Data'!$D$818&lt;=IF($H$2="Marked",1,"")))*ROW(Data!$C$1:$C$818),ROW(AT92)-ROW(AT$7)),1)),"")</f>
        <v/>
      </c>
    </row>
    <row r="93" spans="1:46" x14ac:dyDescent="0.35">
      <c r="A93" s="38" t="str">
        <f ca="1">IF(B93="","",IF(INDEX(Data!$CA:$CA,MATCH(B93,Data!$A:$A,0),1)=0,"",INDEX(Data!$CA:$CA,MATCH(B93,Data!$A:$A,0),1)))</f>
        <v/>
      </c>
      <c r="B93" s="38" t="str" cm="1">
        <f t="array" aca="1" ref="B93" ca="1">IFERROR(_xlfn.SINGLE(INDEX(Data!$A$1:$A$818,_xlfn.AGGREGATE(15,6,((OFFSET(Data!$A$1,0,MATCH(B$6,Data!$1:$1,0)-1,1000,1)=IF(B$7="","Yes",B$7))*(Data!$D$1:'Data'!$D$818&lt;=IF($H$2="Marked",1,"")))/((OFFSET(Data!$A$1,0,MATCH(B$6,Data!$1:$1,0)-1,1000,1)=IF(B$7="","Yes",B$7))*(Data!$D$1:'Data'!$D$818&lt;=IF($H$2="Marked",1,"")))*ROW(Data!$C$1:$C$818),ROW(B93)-ROW(B$7)),1)),"")</f>
        <v/>
      </c>
      <c r="C93" s="38" t="str">
        <f ca="1">IF(D93="","",IF(INDEX(Data!$CA:$CA,MATCH(D93,Data!$A:$A,0),1)=0,"",INDEX(Data!$CA:$CA,MATCH(D93,Data!$A:$A,0),1)))</f>
        <v/>
      </c>
      <c r="D93" s="38" t="str" cm="1">
        <f t="array" aca="1" ref="D93" ca="1">IFERROR(_xlfn.SINGLE(INDEX(Data!$A$1:$A$818,_xlfn.AGGREGATE(15,6,((OFFSET(Data!$A$1,0,MATCH(D$6,Data!$1:$1,0)-1,1000,1)=IF(D$7="","Yes",D$7))*(Data!$D$1:'Data'!$D$818&lt;=IF($H$2="Marked",1,"")))/((OFFSET(Data!$A$1,0,MATCH(D$6,Data!$1:$1,0)-1,1000,1)=IF(D$7="","Yes",D$7))*(Data!$D$1:'Data'!$D$818&lt;=IF($H$2="Marked",1,"")))*ROW(Data!$C$1:$C$818),ROW(D93)-ROW(D$7)),1)),"")</f>
        <v/>
      </c>
      <c r="E93" s="38" t="str">
        <f ca="1">IF(F93="","",IF(INDEX(Data!$CA:$CA,MATCH(F93,Data!$A:$A,0),1)=0,"",INDEX(Data!$CA:$CA,MATCH(F93,Data!$A:$A,0),1)))</f>
        <v/>
      </c>
      <c r="F93" s="38" t="str" cm="1">
        <f t="array" aca="1" ref="F93" ca="1">IFERROR(_xlfn.SINGLE(INDEX(Data!$A$1:$A$818,_xlfn.AGGREGATE(15,6,((OFFSET(Data!$A$1,0,MATCH(F$6,Data!$1:$1,0)-1,1000,1)=IF(F$7="","Yes",F$7))*(Data!$D$1:'Data'!$D$818&lt;=IF($H$2="Marked",1,"")))/((OFFSET(Data!$A$1,0,MATCH(F$6,Data!$1:$1,0)-1,1000,1)=IF(F$7="","Yes",F$7))*(Data!$D$1:'Data'!$D$818&lt;=IF($H$2="Marked",1,"")))*ROW(Data!$C$1:$C$818),ROW(F93)-ROW(F$7)),1)),"")</f>
        <v/>
      </c>
      <c r="G93" s="38" t="str">
        <f ca="1">IF(H93="","",IF(INDEX(Data!$CA:$CA,MATCH(H93,Data!$A:$A,0),1)=0,"",INDEX(Data!$CA:$CA,MATCH(H93,Data!$A:$A,0),1)))</f>
        <v/>
      </c>
      <c r="H93" s="38" t="str" cm="1">
        <f t="array" aca="1" ref="H93" ca="1">IFERROR(_xlfn.SINGLE(INDEX(Data!$A$1:$A$818,_xlfn.AGGREGATE(15,6,((OFFSET(Data!$A$1,0,MATCH(H$6,Data!$1:$1,0)-1,1000,1)=IF(H$7="","Yes",H$7))*(Data!$D$1:'Data'!$D$818&lt;=IF($H$2="Marked",1,"")))/((OFFSET(Data!$A$1,0,MATCH(H$6,Data!$1:$1,0)-1,1000,1)=IF(H$7="","Yes",H$7))*(Data!$D$1:'Data'!$D$818&lt;=IF($H$2="Marked",1,"")))*ROW(Data!$C$1:$C$818),ROW(H93)-ROW(H$7)),1)),"")</f>
        <v/>
      </c>
      <c r="I93" s="38" t="str">
        <f ca="1">IF(J93="","",IF(INDEX(Data!$CA:$CA,MATCH(J93,Data!$A:$A,0),1)=0,"",INDEX(Data!$CA:$CA,MATCH(J93,Data!$A:$A,0),1)))</f>
        <v/>
      </c>
      <c r="J93" s="38" t="str" cm="1">
        <f t="array" aca="1" ref="J93" ca="1">IFERROR(_xlfn.SINGLE(INDEX(Data!$A$1:$A$818,_xlfn.AGGREGATE(15,6,((OFFSET(Data!$A$1,0,MATCH(J$6,Data!$1:$1,0)-1,1000,1)=IF(J$7="","Yes",J$7))*(Data!$D$1:'Data'!$D$818&lt;=IF($H$2="Marked",1,"")))/((OFFSET(Data!$A$1,0,MATCH(J$6,Data!$1:$1,0)-1,1000,1)=IF(J$7="","Yes",J$7))*(Data!$D$1:'Data'!$D$818&lt;=IF($H$2="Marked",1,"")))*ROW(Data!$C$1:$C$818),ROW(J93)-ROW(J$7)),1)),"")</f>
        <v>Vice</v>
      </c>
      <c r="K93" s="38" t="str">
        <f ca="1">IF(L93="","",IF(INDEX(Data!$CA:$CA,MATCH(L93,Data!$A:$A,0),1)=0,"",INDEX(Data!$CA:$CA,MATCH(L93,Data!$A:$A,0),1)))</f>
        <v/>
      </c>
      <c r="L93" s="38" t="str" cm="1">
        <f t="array" aca="1" ref="L93" ca="1">IFERROR(_xlfn.SINGLE(INDEX(Data!$A$1:$A$818,_xlfn.AGGREGATE(15,6,((OFFSET(Data!$A$1,0,MATCH(L$6,Data!$1:$1,0)-1,1000,1)=IF(L$7="","Yes",L$7))*(Data!$D$1:'Data'!$D$818&lt;=IF($H$2="Marked",1,"")))/((OFFSET(Data!$A$1,0,MATCH(L$6,Data!$1:$1,0)-1,1000,1)=IF(L$7="","Yes",L$7))*(Data!$D$1:'Data'!$D$818&lt;=IF($H$2="Marked",1,"")))*ROW(Data!$C$1:$C$818),ROW(L93)-ROW(L$7)),1)),"")</f>
        <v>HLN</v>
      </c>
      <c r="M93" s="38" t="str">
        <f ca="1">IF(N93="","",IF(INDEX(Data!$CA:$CA,MATCH(N93,Data!$A:$A,0),1)=0,"",INDEX(Data!$CA:$CA,MATCH(N93,Data!$A:$A,0),1)))</f>
        <v/>
      </c>
      <c r="N93" s="38" t="str" cm="1">
        <f t="array" aca="1" ref="N93" ca="1">IFERROR(_xlfn.SINGLE(INDEX(Data!$A$1:$A$818,_xlfn.AGGREGATE(15,6,((OFFSET(Data!$A$1,0,MATCH(N$6,Data!$1:$1,0)-1,1000,1)=IF(N$7="","Yes",N$7))*(Data!$D$1:'Data'!$D$818&lt;=IF($H$2="Marked",1,"")))/((OFFSET(Data!$A$1,0,MATCH(N$6,Data!$1:$1,0)-1,1000,1)=IF(N$7="","Yes",N$7))*(Data!$D$1:'Data'!$D$818&lt;=IF($H$2="Marked",1,"")))*ROW(Data!$C$1:$C$818),ROW(N93)-ROW(N$7)),1)),"")</f>
        <v>FX Movies</v>
      </c>
      <c r="O93" s="38" t="str">
        <f ca="1">IF(P93="","",IF(INDEX(Data!$CA:$CA,MATCH(P93,Data!$A:$A,0),1)=0,"",INDEX(Data!$CA:$CA,MATCH(P93,Data!$A:$A,0),1)))</f>
        <v/>
      </c>
      <c r="P93" s="38" t="str" cm="1">
        <f t="array" aca="1" ref="P93" ca="1">IFERROR(_xlfn.SINGLE(INDEX(Data!$A$1:$A$818,_xlfn.AGGREGATE(15,6,((OFFSET(Data!$A$1,0,MATCH(P$6,Data!$1:$1,0)-1,1000,1)=IF(P$7="","Yes",P$7))*(Data!$D$1:'Data'!$D$818&lt;=IF($H$2="Marked",1,"")))/((OFFSET(Data!$A$1,0,MATCH(P$6,Data!$1:$1,0)-1,1000,1)=IF(P$7="","Yes",P$7))*(Data!$D$1:'Data'!$D$818&lt;=IF($H$2="Marked",1,"")))*ROW(Data!$C$1:$C$818),ROW(P93)-ROW(P$7)),1)),"")</f>
        <v>Fox Sports 2</v>
      </c>
      <c r="Q93" s="38" t="str">
        <f ca="1">IF(R93="","",IF(INDEX(Data!$CA:$CA,MATCH(R93,Data!$A:$A,0),1)=0,"",INDEX(Data!$CA:$CA,MATCH(R93,Data!$A:$A,0),1)))</f>
        <v/>
      </c>
      <c r="R93" s="38" t="str" cm="1">
        <f t="array" aca="1" ref="R93" ca="1">IFERROR(_xlfn.SINGLE(INDEX(Data!$A$1:$A$818,_xlfn.AGGREGATE(15,6,((OFFSET(Data!$A$1,0,MATCH(R$6,Data!$1:$1,0)-1,1000,1)=IF(R$7="","Yes",R$7))*(Data!$D$1:'Data'!$D$818&lt;=IF($H$2="Marked",1,"")))/((OFFSET(Data!$A$1,0,MATCH(R$6,Data!$1:$1,0)-1,1000,1)=IF(R$7="","Yes",R$7))*(Data!$D$1:'Data'!$D$818&lt;=IF($H$2="Marked",1,"")))*ROW(Data!$C$1:$C$818),ROW(R93)-ROW(R$7)),1)),"")</f>
        <v>Nicktoons</v>
      </c>
      <c r="S93" s="38" t="str">
        <f ca="1">IF(T93="","",IF(INDEX(Data!$CA:$CA,MATCH(T93,Data!$A:$A,0),1)=0,"",INDEX(Data!$CA:$CA,MATCH(T93,Data!$A:$A,0),1)))</f>
        <v/>
      </c>
      <c r="T93" s="38" t="str" cm="1">
        <f t="array" aca="1" ref="T93" ca="1">IFERROR(_xlfn.SINGLE(INDEX(Data!$A$1:$A$818,_xlfn.AGGREGATE(15,6,((OFFSET(Data!$A$1,0,MATCH(T$6,Data!$1:$1,0)-1,1000,1)=IF(T$7="","Yes",T$7))*(Data!$D$1:'Data'!$D$818&lt;=IF($H$2="Marked",1,"")))/((OFFSET(Data!$A$1,0,MATCH(T$6,Data!$1:$1,0)-1,1000,1)=IF(T$7="","Yes",T$7))*(Data!$D$1:'Data'!$D$818&lt;=IF($H$2="Marked",1,"")))*ROW(Data!$C$1:$C$818),ROW(T93)-ROW(T$7)),1)),"")</f>
        <v>TruTV</v>
      </c>
      <c r="U93" s="38">
        <f ca="1">IF(V93="","",IF(INDEX(Data!$CA:$CA,MATCH(V93,Data!$A:$A,0),1)=0,"",INDEX(Data!$CA:$CA,MATCH(V93,Data!$A:$A,0),1)))</f>
        <v>3</v>
      </c>
      <c r="V93" s="38" t="str" cm="1">
        <f t="array" aca="1" ref="V93" ca="1">IFERROR(_xlfn.SINGLE(INDEX(Data!$A$1:$A$818,_xlfn.AGGREGATE(15,6,((OFFSET(Data!$A$1,0,MATCH(V$6,Data!$1:$1,0)-1,1000,1)=IF(V$7="","Yes",V$7))*(Data!$D$1:'Data'!$D$818&lt;=IF($H$2="Marked",1,"")))/((OFFSET(Data!$A$1,0,MATCH(V$6,Data!$1:$1,0)-1,1000,1)=IF(V$7="","Yes",V$7))*(Data!$D$1:'Data'!$D$818&lt;=IF($H$2="Marked",1,"")))*ROW(Data!$C$1:$C$818),ROW(V93)-ROW(V$7)),1)),"")</f>
        <v>MTV</v>
      </c>
      <c r="W93" s="38" t="str">
        <f ca="1">IF(X93="","",IF(INDEX(Data!$CA:$CA,MATCH(X93,Data!$A:$A,0),1)=0,"",INDEX(Data!$CA:$CA,MATCH(X93,Data!$A:$A,0),1)))</f>
        <v/>
      </c>
      <c r="X93" s="38" t="str" cm="1">
        <f t="array" aca="1" ref="X93" ca="1">IFERROR(_xlfn.SINGLE(INDEX(Data!$A$1:$A$818,_xlfn.AGGREGATE(15,6,((OFFSET(Data!$A$1,0,MATCH(X$6,Data!$1:$1,0)-1,1000,1)=IF(X$7="","Yes",X$7))*(Data!$D$1:'Data'!$D$818&lt;=IF($H$2="Marked",1,"")))/((OFFSET(Data!$A$1,0,MATCH(X$6,Data!$1:$1,0)-1,1000,1)=IF(X$7="","Yes",X$7))*(Data!$D$1:'Data'!$D$818&lt;=IF($H$2="Marked",1,"")))*ROW(Data!$C$1:$C$818),ROW(X93)-ROW(X$7)),1)),"")</f>
        <v/>
      </c>
      <c r="Y93" s="38" t="str">
        <f ca="1">IF(Z93="","",IF(INDEX(Data!$CA:$CA,MATCH(Z93,Data!$A:$A,0),1)=0,"",INDEX(Data!$CA:$CA,MATCH(Z93,Data!$A:$A,0),1)))</f>
        <v/>
      </c>
      <c r="Z93" s="38" t="str" cm="1">
        <f t="array" aca="1" ref="Z93" ca="1">IFERROR(_xlfn.SINGLE(INDEX(Data!$A$1:$A$818,_xlfn.AGGREGATE(15,6,((OFFSET(Data!$A$1,0,MATCH(Z$6,Data!$1:$1,0)-1,1000,1)=IF(Z$7="","Yes",Z$7))*(Data!$D$1:'Data'!$D$818&lt;=IF($H$2="Marked",1,"")))/((OFFSET(Data!$A$1,0,MATCH(Z$6,Data!$1:$1,0)-1,1000,1)=IF(Z$7="","Yes",Z$7))*(Data!$D$1:'Data'!$D$818&lt;=IF($H$2="Marked",1,"")))*ROW(Data!$C$1:$C$818),ROW(Z93)-ROW(Z$7)),1)),"")</f>
        <v/>
      </c>
      <c r="AA93" s="38" t="str">
        <f ca="1">IF(AB93="","",IF(INDEX(Data!$CA:$CA,MATCH(AB93,Data!$A:$A,0),1)=0,"",INDEX(Data!$CA:$CA,MATCH(AB93,Data!$A:$A,0),1)))</f>
        <v/>
      </c>
      <c r="AB93" s="38" t="str" cm="1">
        <f t="array" aca="1" ref="AB93" ca="1">IFERROR(_xlfn.SINGLE(INDEX(Data!$A$1:$A$818,_xlfn.AGGREGATE(15,6,((OFFSET(Data!$A$1,0,MATCH(AB$6,Data!$1:$1,0)-1,1000,1)=IF(AB$7="","Yes",AB$7))*(Data!$D$1:'Data'!$D$818&lt;=IF($H$2="Marked",1,"")))/((OFFSET(Data!$A$1,0,MATCH(AB$6,Data!$1:$1,0)-1,1000,1)=IF(AB$7="","Yes",AB$7))*(Data!$D$1:'Data'!$D$818&lt;=IF($H$2="Marked",1,"")))*ROW(Data!$C$1:$C$818),ROW(AB93)-ROW(AB$7)),1)),"")</f>
        <v>History</v>
      </c>
      <c r="AC93" s="38" t="str">
        <f ca="1">IF(AD93="","",IF(INDEX(Data!$CA:$CA,MATCH(AD93,Data!$A:$A,0),1)=0,"",INDEX(Data!$CA:$CA,MATCH(AD93,Data!$A:$A,0),1)))</f>
        <v/>
      </c>
      <c r="AD93" s="38" t="str" cm="1">
        <f t="array" aca="1" ref="AD93" ca="1">IFERROR(_xlfn.SINGLE(INDEX(Data!$A$1:$A$818,_xlfn.AGGREGATE(15,6,((OFFSET(Data!$A$1,0,MATCH(AD$6,Data!$1:$1,0)-1,1000,1)=IF(AD$7="","Yes",AD$7))*(Data!$D$1:'Data'!$D$818&lt;=IF($H$2="Marked",1,"")))/((OFFSET(Data!$A$1,0,MATCH(AD$6,Data!$1:$1,0)-1,1000,1)=IF(AD$7="","Yes",AD$7))*(Data!$D$1:'Data'!$D$818&lt;=IF($H$2="Marked",1,"")))*ROW(Data!$C$1:$C$818),ROW(AD93)-ROW(AD$7)),1)),"")</f>
        <v>Mav TV</v>
      </c>
      <c r="AE93" s="38" t="str">
        <f ca="1">IF(AF93="","",IF(INDEX(Data!$CA:$CA,MATCH(AF93,Data!$A:$A,0),1)=0,"",INDEX(Data!$CA:$CA,MATCH(AF93,Data!$A:$A,0),1)))</f>
        <v/>
      </c>
      <c r="AF93" s="38" t="str" cm="1">
        <f t="array" aca="1" ref="AF93" ca="1">IFERROR(_xlfn.SINGLE(INDEX(Data!$A$1:$A$818,_xlfn.AGGREGATE(15,6,((OFFSET(Data!$A$1,0,MATCH(AF$6,Data!$1:$1,0)-1,1000,1)=IF(AF$7="","Yes",AF$7))*(Data!$D$1:'Data'!$D$818&lt;=IF($H$2="Marked",1,"")))/((OFFSET(Data!$A$1,0,MATCH(AF$6,Data!$1:$1,0)-1,1000,1)=IF(AF$7="","Yes",AF$7))*(Data!$D$1:'Data'!$D$818&lt;=IF($H$2="Marked",1,"")))*ROW(Data!$C$1:$C$818),ROW(AF93)-ROW(AF$7)),1)),"")</f>
        <v>Pac 12 Arizona</v>
      </c>
      <c r="AG93" s="38" t="str">
        <f ca="1">IF(AH93="","",IF(INDEX(Data!$CA:$CA,MATCH(AH93,Data!$A:$A,0),1)=0,"",INDEX(Data!$CA:$CA,MATCH(AH93,Data!$A:$A,0),1)))</f>
        <v/>
      </c>
      <c r="AH93" s="38" t="str" cm="1">
        <f t="array" aca="1" ref="AH93" ca="1">IFERROR(_xlfn.SINGLE(INDEX(Data!$A$1:$A$818,_xlfn.AGGREGATE(15,6,((OFFSET(Data!$A$1,0,MATCH(AH$6,Data!$1:$1,0)-1,1000,1)=IF(AH$7="","Yes",AH$7))*(Data!$D$1:'Data'!$D$818&lt;=IF($H$2="Marked",1,"")))/((OFFSET(Data!$A$1,0,MATCH(AH$6,Data!$1:$1,0)-1,1000,1)=IF(AH$7="","Yes",AH$7))*(Data!$D$1:'Data'!$D$818&lt;=IF($H$2="Marked",1,"")))*ROW(Data!$C$1:$C$818),ROW(AH93)-ROW(AH$7)),1)),"")</f>
        <v/>
      </c>
      <c r="AI93" s="38" t="str">
        <f ca="1">IF(AJ93="","",IF(INDEX(Data!$CA:$CA,MATCH(AJ93,Data!$A:$A,0),1)=0,"",INDEX(Data!$CA:$CA,MATCH(AJ93,Data!$A:$A,0),1)))</f>
        <v/>
      </c>
      <c r="AJ93" s="38" t="str" cm="1">
        <f t="array" aca="1" ref="AJ93" ca="1">IFERROR(_xlfn.SINGLE(INDEX(Data!$A$1:$A$818,_xlfn.AGGREGATE(15,6,((OFFSET(Data!$A$1,0,MATCH(AJ$6,Data!$1:$1,0)-1,1000,1)=IF(AJ$7="","Yes",AJ$7))*(Data!$D$1:'Data'!$D$818&lt;=IF($H$2="Marked",1,"")))/((OFFSET(Data!$A$1,0,MATCH(AJ$6,Data!$1:$1,0)-1,1000,1)=IF(AJ$7="","Yes",AJ$7))*(Data!$D$1:'Data'!$D$818&lt;=IF($H$2="Marked",1,"")))*ROW(Data!$C$1:$C$818),ROW(AJ93)-ROW(AJ$7)),1)),"")</f>
        <v>Telefe</v>
      </c>
      <c r="AK93" s="38" t="str">
        <f ca="1">IF(AL93="","",IF(INDEX(Data!$CA:$CA,MATCH(AL93,Data!$A:$A,0),1)=0,"",INDEX(Data!$CA:$CA,MATCH(AL93,Data!$A:$A,0),1)))</f>
        <v/>
      </c>
      <c r="AL93" s="38" t="str" cm="1">
        <f t="array" aca="1" ref="AL93" ca="1">IFERROR(_xlfn.SINGLE(INDEX(Data!$A$1:$A$818,_xlfn.AGGREGATE(15,6,((OFFSET(Data!$A$1,0,MATCH(AL$6,Data!$1:$1,0)-1,1000,1)=IF(AL$7="","Yes",AL$7))*(Data!$D$1:'Data'!$D$818&lt;=IF($H$2="Marked",1,"")))/((OFFSET(Data!$A$1,0,MATCH(AL$6,Data!$1:$1,0)-1,1000,1)=IF(AL$7="","Yes",AL$7))*(Data!$D$1:'Data'!$D$818&lt;=IF($H$2="Marked",1,"")))*ROW(Data!$C$1:$C$818),ROW(AL93)-ROW(AL$7)),1)),"")</f>
        <v/>
      </c>
      <c r="AM93" s="38" t="str">
        <f ca="1">IF(AN93="","",IF(INDEX(Data!$CA:$CA,MATCH(AN93,Data!$A:$A,0),1)=0,"",INDEX(Data!$CA:$CA,MATCH(AN93,Data!$A:$A,0),1)))</f>
        <v/>
      </c>
      <c r="AN93" s="38" t="str" cm="1">
        <f t="array" aca="1" ref="AN93" ca="1">IFERROR(_xlfn.SINGLE(INDEX(Data!$A$1:$A$818,_xlfn.AGGREGATE(15,6,((OFFSET(Data!$A$1,0,MATCH(AN$6,Data!$1:$1,0)-1,1000,1)=IF(AN$7="","Yes",AN$7))*(Data!$D$1:'Data'!$D$818&lt;=IF($H$2="Marked",1,"")))/((OFFSET(Data!$A$1,0,MATCH(AN$6,Data!$1:$1,0)-1,1000,1)=IF(AN$7="","Yes",AN$7))*(Data!$D$1:'Data'!$D$818&lt;=IF($H$2="Marked",1,"")))*ROW(Data!$C$1:$C$818),ROW(AN93)-ROW(AN$7)),1)),"")</f>
        <v/>
      </c>
      <c r="AO93" s="38" t="str">
        <f ca="1">IF(AP93="","",IF(INDEX(Data!$CA:$CA,MATCH(AP93,Data!$A:$A,0),1)=0,"",INDEX(Data!$CA:$CA,MATCH(AP93,Data!$A:$A,0),1)))</f>
        <v/>
      </c>
      <c r="AP93" s="38" t="str" cm="1">
        <f t="array" aca="1" ref="AP93" ca="1">IFERROR(_xlfn.SINGLE(INDEX(Data!$A$1:$A$818,_xlfn.AGGREGATE(15,6,((OFFSET(Data!$A$1,0,MATCH(AP$6,Data!$1:$1,0)-1,1000,1)=IF(AP$7="","Yes",AP$7))*(Data!$D$1:'Data'!$D$818&lt;=IF($H$2="Marked",1,"")))/((OFFSET(Data!$A$1,0,MATCH(AP$6,Data!$1:$1,0)-1,1000,1)=IF(AP$7="","Yes",AP$7))*(Data!$D$1:'Data'!$D$818&lt;=IF($H$2="Marked",1,"")))*ROW(Data!$C$1:$C$818),ROW(AP93)-ROW(AP$7)),1)),"")</f>
        <v/>
      </c>
      <c r="AQ93" s="38" t="str">
        <f ca="1">IF(AR93="","",IF(INDEX(Data!$CA:$CA,MATCH(AR93,Data!$A:$A,0),1)=0,"",INDEX(Data!$CA:$CA,MATCH(AR93,Data!$A:$A,0),1)))</f>
        <v/>
      </c>
      <c r="AR93" s="38" t="str" cm="1">
        <f t="array" aca="1" ref="AR93" ca="1">IFERROR(_xlfn.SINGLE(INDEX(Data!$A$1:$A$818,_xlfn.AGGREGATE(15,6,((OFFSET(Data!$A$1,0,MATCH(AR$6,Data!$1:$1,0)-1,1000,1)=IF(AR$7="","Yes",AR$7))*(Data!$D$1:'Data'!$D$818&lt;=IF($H$2="Marked",1,"")))/((OFFSET(Data!$A$1,0,MATCH(AR$6,Data!$1:$1,0)-1,1000,1)=IF(AR$7="","Yes",AR$7))*(Data!$D$1:'Data'!$D$818&lt;=IF($H$2="Marked",1,"")))*ROW(Data!$C$1:$C$818),ROW(AR93)-ROW(AR$7)),1)),"")</f>
        <v/>
      </c>
      <c r="AS93" s="38" t="str">
        <f ca="1">IF(AT93="","",IF(INDEX(Data!$CA:$CA,MATCH(AT93,Data!$A:$A,0),1)=0,"",INDEX(Data!$CA:$CA,MATCH(AT93,Data!$A:$A,0),1)))</f>
        <v/>
      </c>
      <c r="AT93" s="38" t="str" cm="1">
        <f t="array" aca="1" ref="AT93" ca="1">IFERROR(_xlfn.SINGLE(INDEX(Data!$A$1:$A$818,_xlfn.AGGREGATE(15,6,((OFFSET(Data!$A$1,0,MATCH(AT$6,Data!$1:$1,0)-1,1000,1)=IF(AT$7="","Yes",AT$7))*(Data!$D$1:'Data'!$D$818&lt;=IF($H$2="Marked",1,"")))/((OFFSET(Data!$A$1,0,MATCH(AT$6,Data!$1:$1,0)-1,1000,1)=IF(AT$7="","Yes",AT$7))*(Data!$D$1:'Data'!$D$818&lt;=IF($H$2="Marked",1,"")))*ROW(Data!$C$1:$C$818),ROW(AT93)-ROW(AT$7)),1)),"")</f>
        <v/>
      </c>
    </row>
    <row r="94" spans="1:46" ht="24" x14ac:dyDescent="0.35">
      <c r="A94" s="38" t="str">
        <f ca="1">IF(B94="","",IF(INDEX(Data!$CA:$CA,MATCH(B94,Data!$A:$A,0),1)=0,"",INDEX(Data!$CA:$CA,MATCH(B94,Data!$A:$A,0),1)))</f>
        <v/>
      </c>
      <c r="B94" s="38" t="str" cm="1">
        <f t="array" aca="1" ref="B94" ca="1">IFERROR(_xlfn.SINGLE(INDEX(Data!$A$1:$A$818,_xlfn.AGGREGATE(15,6,((OFFSET(Data!$A$1,0,MATCH(B$6,Data!$1:$1,0)-1,1000,1)=IF(B$7="","Yes",B$7))*(Data!$D$1:'Data'!$D$818&lt;=IF($H$2="Marked",1,"")))/((OFFSET(Data!$A$1,0,MATCH(B$6,Data!$1:$1,0)-1,1000,1)=IF(B$7="","Yes",B$7))*(Data!$D$1:'Data'!$D$818&lt;=IF($H$2="Marked",1,"")))*ROW(Data!$C$1:$C$818),ROW(B94)-ROW(B$7)),1)),"")</f>
        <v/>
      </c>
      <c r="C94" s="38" t="str">
        <f ca="1">IF(D94="","",IF(INDEX(Data!$CA:$CA,MATCH(D94,Data!$A:$A,0),1)=0,"",INDEX(Data!$CA:$CA,MATCH(D94,Data!$A:$A,0),1)))</f>
        <v/>
      </c>
      <c r="D94" s="38" t="str" cm="1">
        <f t="array" aca="1" ref="D94" ca="1">IFERROR(_xlfn.SINGLE(INDEX(Data!$A$1:$A$818,_xlfn.AGGREGATE(15,6,((OFFSET(Data!$A$1,0,MATCH(D$6,Data!$1:$1,0)-1,1000,1)=IF(D$7="","Yes",D$7))*(Data!$D$1:'Data'!$D$818&lt;=IF($H$2="Marked",1,"")))/((OFFSET(Data!$A$1,0,MATCH(D$6,Data!$1:$1,0)-1,1000,1)=IF(D$7="","Yes",D$7))*(Data!$D$1:'Data'!$D$818&lt;=IF($H$2="Marked",1,"")))*ROW(Data!$C$1:$C$818),ROW(D94)-ROW(D$7)),1)),"")</f>
        <v/>
      </c>
      <c r="E94" s="38" t="str">
        <f ca="1">IF(F94="","",IF(INDEX(Data!$CA:$CA,MATCH(F94,Data!$A:$A,0),1)=0,"",INDEX(Data!$CA:$CA,MATCH(F94,Data!$A:$A,0),1)))</f>
        <v/>
      </c>
      <c r="F94" s="38" t="str" cm="1">
        <f t="array" aca="1" ref="F94" ca="1">IFERROR(_xlfn.SINGLE(INDEX(Data!$A$1:$A$818,_xlfn.AGGREGATE(15,6,((OFFSET(Data!$A$1,0,MATCH(F$6,Data!$1:$1,0)-1,1000,1)=IF(F$7="","Yes",F$7))*(Data!$D$1:'Data'!$D$818&lt;=IF($H$2="Marked",1,"")))/((OFFSET(Data!$A$1,0,MATCH(F$6,Data!$1:$1,0)-1,1000,1)=IF(F$7="","Yes",F$7))*(Data!$D$1:'Data'!$D$818&lt;=IF($H$2="Marked",1,"")))*ROW(Data!$C$1:$C$818),ROW(F94)-ROW(F$7)),1)),"")</f>
        <v/>
      </c>
      <c r="G94" s="38" t="str">
        <f ca="1">IF(H94="","",IF(INDEX(Data!$CA:$CA,MATCH(H94,Data!$A:$A,0),1)=0,"",INDEX(Data!$CA:$CA,MATCH(H94,Data!$A:$A,0),1)))</f>
        <v/>
      </c>
      <c r="H94" s="38" t="str" cm="1">
        <f t="array" aca="1" ref="H94" ca="1">IFERROR(_xlfn.SINGLE(INDEX(Data!$A$1:$A$818,_xlfn.AGGREGATE(15,6,((OFFSET(Data!$A$1,0,MATCH(H$6,Data!$1:$1,0)-1,1000,1)=IF(H$7="","Yes",H$7))*(Data!$D$1:'Data'!$D$818&lt;=IF($H$2="Marked",1,"")))/((OFFSET(Data!$A$1,0,MATCH(H$6,Data!$1:$1,0)-1,1000,1)=IF(H$7="","Yes",H$7))*(Data!$D$1:'Data'!$D$818&lt;=IF($H$2="Marked",1,"")))*ROW(Data!$C$1:$C$818),ROW(H94)-ROW(H$7)),1)),"")</f>
        <v/>
      </c>
      <c r="I94" s="38" t="str">
        <f ca="1">IF(J94="","",IF(INDEX(Data!$CA:$CA,MATCH(J94,Data!$A:$A,0),1)=0,"",INDEX(Data!$CA:$CA,MATCH(J94,Data!$A:$A,0),1)))</f>
        <v/>
      </c>
      <c r="J94" s="38" t="str" cm="1">
        <f t="array" aca="1" ref="J94" ca="1">IFERROR(_xlfn.SINGLE(INDEX(Data!$A$1:$A$818,_xlfn.AGGREGATE(15,6,((OFFSET(Data!$A$1,0,MATCH(J$6,Data!$1:$1,0)-1,1000,1)=IF(J$7="","Yes",J$7))*(Data!$D$1:'Data'!$D$818&lt;=IF($H$2="Marked",1,"")))/((OFFSET(Data!$A$1,0,MATCH(J$6,Data!$1:$1,0)-1,1000,1)=IF(J$7="","Yes",J$7))*(Data!$D$1:'Data'!$D$818&lt;=IF($H$2="Marked",1,"")))*ROW(Data!$C$1:$C$818),ROW(J94)-ROW(J$7)),1)),"")</f>
        <v>We TV</v>
      </c>
      <c r="K94" s="38" t="str">
        <f ca="1">IF(L94="","",IF(INDEX(Data!$CA:$CA,MATCH(L94,Data!$A:$A,0),1)=0,"",INDEX(Data!$CA:$CA,MATCH(L94,Data!$A:$A,0),1)))</f>
        <v/>
      </c>
      <c r="L94" s="38" t="str" cm="1">
        <f t="array" aca="1" ref="L94" ca="1">IFERROR(_xlfn.SINGLE(INDEX(Data!$A$1:$A$818,_xlfn.AGGREGATE(15,6,((OFFSET(Data!$A$1,0,MATCH(L$6,Data!$1:$1,0)-1,1000,1)=IF(L$7="","Yes",L$7))*(Data!$D$1:'Data'!$D$818&lt;=IF($H$2="Marked",1,"")))/((OFFSET(Data!$A$1,0,MATCH(L$6,Data!$1:$1,0)-1,1000,1)=IF(L$7="","Yes",L$7))*(Data!$D$1:'Data'!$D$818&lt;=IF($H$2="Marked",1,"")))*ROW(Data!$C$1:$C$818),ROW(L94)-ROW(L$7)),1)),"")</f>
        <v>HSN</v>
      </c>
      <c r="M94" s="38" t="str">
        <f ca="1">IF(N94="","",IF(INDEX(Data!$CA:$CA,MATCH(N94,Data!$A:$A,0),1)=0,"",INDEX(Data!$CA:$CA,MATCH(N94,Data!$A:$A,0),1)))</f>
        <v/>
      </c>
      <c r="N94" s="38" t="str" cm="1">
        <f t="array" aca="1" ref="N94" ca="1">IFERROR(_xlfn.SINGLE(INDEX(Data!$A$1:$A$818,_xlfn.AGGREGATE(15,6,((OFFSET(Data!$A$1,0,MATCH(N$6,Data!$1:$1,0)-1,1000,1)=IF(N$7="","Yes",N$7))*(Data!$D$1:'Data'!$D$818&lt;=IF($H$2="Marked",1,"")))/((OFFSET(Data!$A$1,0,MATCH(N$6,Data!$1:$1,0)-1,1000,1)=IF(N$7="","Yes",N$7))*(Data!$D$1:'Data'!$D$818&lt;=IF($H$2="Marked",1,"")))*ROW(Data!$C$1:$C$818),ROW(N94)-ROW(N$7)),1)),"")</f>
        <v>FXX</v>
      </c>
      <c r="O94" s="38" t="str">
        <f ca="1">IF(P94="","",IF(INDEX(Data!$CA:$CA,MATCH(P94,Data!$A:$A,0),1)=0,"",INDEX(Data!$CA:$CA,MATCH(P94,Data!$A:$A,0),1)))</f>
        <v/>
      </c>
      <c r="P94" s="38" t="str" cm="1">
        <f t="array" aca="1" ref="P94" ca="1">IFERROR(_xlfn.SINGLE(INDEX(Data!$A$1:$A$818,_xlfn.AGGREGATE(15,6,((OFFSET(Data!$A$1,0,MATCH(P$6,Data!$1:$1,0)-1,1000,1)=IF(P$7="","Yes",P$7))*(Data!$D$1:'Data'!$D$818&lt;=IF($H$2="Marked",1,"")))/((OFFSET(Data!$A$1,0,MATCH(P$6,Data!$1:$1,0)-1,1000,1)=IF(P$7="","Yes",P$7))*(Data!$D$1:'Data'!$D$818&lt;=IF($H$2="Marked",1,"")))*ROW(Data!$C$1:$C$818),ROW(P94)-ROW(P$7)),1)),"")</f>
        <v>Fox Weather</v>
      </c>
      <c r="Q94" s="38" t="str">
        <f ca="1">IF(R94="","",IF(INDEX(Data!$CA:$CA,MATCH(R94,Data!$A:$A,0),1)=0,"",INDEX(Data!$CA:$CA,MATCH(R94,Data!$A:$A,0),1)))</f>
        <v/>
      </c>
      <c r="R94" s="38" t="str" cm="1">
        <f t="array" aca="1" ref="R94" ca="1">IFERROR(_xlfn.SINGLE(INDEX(Data!$A$1:$A$818,_xlfn.AGGREGATE(15,6,((OFFSET(Data!$A$1,0,MATCH(R$6,Data!$1:$1,0)-1,1000,1)=IF(R$7="","Yes",R$7))*(Data!$D$1:'Data'!$D$818&lt;=IF($H$2="Marked",1,"")))/((OFFSET(Data!$A$1,0,MATCH(R$6,Data!$1:$1,0)-1,1000,1)=IF(R$7="","Yes",R$7))*(Data!$D$1:'Data'!$D$818&lt;=IF($H$2="Marked",1,"")))*ROW(Data!$C$1:$C$818),ROW(R94)-ROW(R$7)),1)),"")</f>
        <v>Orlando City</v>
      </c>
      <c r="S94" s="38" t="str">
        <f ca="1">IF(T94="","",IF(INDEX(Data!$CA:$CA,MATCH(T94,Data!$A:$A,0),1)=0,"",INDEX(Data!$CA:$CA,MATCH(T94,Data!$A:$A,0),1)))</f>
        <v/>
      </c>
      <c r="T94" s="38" t="str" cm="1">
        <f t="array" aca="1" ref="T94" ca="1">IFERROR(_xlfn.SINGLE(INDEX(Data!$A$1:$A$818,_xlfn.AGGREGATE(15,6,((OFFSET(Data!$A$1,0,MATCH(T$6,Data!$1:$1,0)-1,1000,1)=IF(T$7="","Yes",T$7))*(Data!$D$1:'Data'!$D$818&lt;=IF($H$2="Marked",1,"")))/((OFFSET(Data!$A$1,0,MATCH(T$6,Data!$1:$1,0)-1,1000,1)=IF(T$7="","Yes",T$7))*(Data!$D$1:'Data'!$D$818&lt;=IF($H$2="Marked",1,"")))*ROW(Data!$C$1:$C$818),ROW(T94)-ROW(T$7)),1)),"")</f>
        <v>TV Land</v>
      </c>
      <c r="U94" s="38" t="str">
        <f ca="1">IF(V94="","",IF(INDEX(Data!$CA:$CA,MATCH(V94,Data!$A:$A,0),1)=0,"",INDEX(Data!$CA:$CA,MATCH(V94,Data!$A:$A,0),1)))</f>
        <v/>
      </c>
      <c r="V94" s="38" t="str" cm="1">
        <f t="array" aca="1" ref="V94" ca="1">IFERROR(_xlfn.SINGLE(INDEX(Data!$A$1:$A$818,_xlfn.AGGREGATE(15,6,((OFFSET(Data!$A$1,0,MATCH(V$6,Data!$1:$1,0)-1,1000,1)=IF(V$7="","Yes",V$7))*(Data!$D$1:'Data'!$D$818&lt;=IF($H$2="Marked",1,"")))/((OFFSET(Data!$A$1,0,MATCH(V$6,Data!$1:$1,0)-1,1000,1)=IF(V$7="","Yes",V$7))*(Data!$D$1:'Data'!$D$818&lt;=IF($H$2="Marked",1,"")))*ROW(Data!$C$1:$C$818),ROW(V94)-ROW(V$7)),1)),"")</f>
        <v>National Geographic</v>
      </c>
      <c r="W94" s="38" t="str">
        <f ca="1">IF(X94="","",IF(INDEX(Data!$CA:$CA,MATCH(X94,Data!$A:$A,0),1)=0,"",INDEX(Data!$CA:$CA,MATCH(X94,Data!$A:$A,0),1)))</f>
        <v/>
      </c>
      <c r="X94" s="38" t="str" cm="1">
        <f t="array" aca="1" ref="X94" ca="1">IFERROR(_xlfn.SINGLE(INDEX(Data!$A$1:$A$818,_xlfn.AGGREGATE(15,6,((OFFSET(Data!$A$1,0,MATCH(X$6,Data!$1:$1,0)-1,1000,1)=IF(X$7="","Yes",X$7))*(Data!$D$1:'Data'!$D$818&lt;=IF($H$2="Marked",1,"")))/((OFFSET(Data!$A$1,0,MATCH(X$6,Data!$1:$1,0)-1,1000,1)=IF(X$7="","Yes",X$7))*(Data!$D$1:'Data'!$D$818&lt;=IF($H$2="Marked",1,"")))*ROW(Data!$C$1:$C$818),ROW(X94)-ROW(X$7)),1)),"")</f>
        <v/>
      </c>
      <c r="Y94" s="38" t="str">
        <f ca="1">IF(Z94="","",IF(INDEX(Data!$CA:$CA,MATCH(Z94,Data!$A:$A,0),1)=0,"",INDEX(Data!$CA:$CA,MATCH(Z94,Data!$A:$A,0),1)))</f>
        <v/>
      </c>
      <c r="Z94" s="38" t="str" cm="1">
        <f t="array" aca="1" ref="Z94" ca="1">IFERROR(_xlfn.SINGLE(INDEX(Data!$A$1:$A$818,_xlfn.AGGREGATE(15,6,((OFFSET(Data!$A$1,0,MATCH(Z$6,Data!$1:$1,0)-1,1000,1)=IF(Z$7="","Yes",Z$7))*(Data!$D$1:'Data'!$D$818&lt;=IF($H$2="Marked",1,"")))/((OFFSET(Data!$A$1,0,MATCH(Z$6,Data!$1:$1,0)-1,1000,1)=IF(Z$7="","Yes",Z$7))*(Data!$D$1:'Data'!$D$818&lt;=IF($H$2="Marked",1,"")))*ROW(Data!$C$1:$C$818),ROW(Z94)-ROW(Z$7)),1)),"")</f>
        <v/>
      </c>
      <c r="AA94" s="38" t="str">
        <f ca="1">IF(AB94="","",IF(INDEX(Data!$CA:$CA,MATCH(AB94,Data!$A:$A,0),1)=0,"",INDEX(Data!$CA:$CA,MATCH(AB94,Data!$A:$A,0),1)))</f>
        <v/>
      </c>
      <c r="AB94" s="38" t="str" cm="1">
        <f t="array" aca="1" ref="AB94" ca="1">IFERROR(_xlfn.SINGLE(INDEX(Data!$A$1:$A$818,_xlfn.AGGREGATE(15,6,((OFFSET(Data!$A$1,0,MATCH(AB$6,Data!$1:$1,0)-1,1000,1)=IF(AB$7="","Yes",AB$7))*(Data!$D$1:'Data'!$D$818&lt;=IF($H$2="Marked",1,"")))/((OFFSET(Data!$A$1,0,MATCH(AB$6,Data!$1:$1,0)-1,1000,1)=IF(AB$7="","Yes",AB$7))*(Data!$D$1:'Data'!$D$818&lt;=IF($H$2="Marked",1,"")))*ROW(Data!$C$1:$C$818),ROW(AB94)-ROW(AB$7)),1)),"")</f>
        <v>History En Español</v>
      </c>
      <c r="AC94" s="38" t="str">
        <f ca="1">IF(AD94="","",IF(INDEX(Data!$CA:$CA,MATCH(AD94,Data!$A:$A,0),1)=0,"",INDEX(Data!$CA:$CA,MATCH(AD94,Data!$A:$A,0),1)))</f>
        <v/>
      </c>
      <c r="AD94" s="38" t="str" cm="1">
        <f t="array" aca="1" ref="AD94" ca="1">IFERROR(_xlfn.SINGLE(INDEX(Data!$A$1:$A$818,_xlfn.AGGREGATE(15,6,((OFFSET(Data!$A$1,0,MATCH(AD$6,Data!$1:$1,0)-1,1000,1)=IF(AD$7="","Yes",AD$7))*(Data!$D$1:'Data'!$D$818&lt;=IF($H$2="Marked",1,"")))/((OFFSET(Data!$A$1,0,MATCH(AD$6,Data!$1:$1,0)-1,1000,1)=IF(AD$7="","Yes",AD$7))*(Data!$D$1:'Data'!$D$818&lt;=IF($H$2="Marked",1,"")))*ROW(Data!$C$1:$C$818),ROW(AD94)-ROW(AD$7)),1)),"")</f>
        <v>MLB Network</v>
      </c>
      <c r="AE94" s="38" t="str">
        <f ca="1">IF(AF94="","",IF(INDEX(Data!$CA:$CA,MATCH(AF94,Data!$A:$A,0),1)=0,"",INDEX(Data!$CA:$CA,MATCH(AF94,Data!$A:$A,0),1)))</f>
        <v/>
      </c>
      <c r="AF94" s="38" t="str" cm="1">
        <f t="array" aca="1" ref="AF94" ca="1">IFERROR(_xlfn.SINGLE(INDEX(Data!$A$1:$A$818,_xlfn.AGGREGATE(15,6,((OFFSET(Data!$A$1,0,MATCH(AF$6,Data!$1:$1,0)-1,1000,1)=IF(AF$7="","Yes",AF$7))*(Data!$D$1:'Data'!$D$818&lt;=IF($H$2="Marked",1,"")))/((OFFSET(Data!$A$1,0,MATCH(AF$6,Data!$1:$1,0)-1,1000,1)=IF(AF$7="","Yes",AF$7))*(Data!$D$1:'Data'!$D$818&lt;=IF($H$2="Marked",1,"")))*ROW(Data!$C$1:$C$818),ROW(AF94)-ROW(AF$7)),1)),"")</f>
        <v>Pac 12 Bay Area</v>
      </c>
      <c r="AG94" s="38" t="str">
        <f ca="1">IF(AH94="","",IF(INDEX(Data!$CA:$CA,MATCH(AH94,Data!$A:$A,0),1)=0,"",INDEX(Data!$CA:$CA,MATCH(AH94,Data!$A:$A,0),1)))</f>
        <v/>
      </c>
      <c r="AH94" s="38" t="str" cm="1">
        <f t="array" aca="1" ref="AH94" ca="1">IFERROR(_xlfn.SINGLE(INDEX(Data!$A$1:$A$818,_xlfn.AGGREGATE(15,6,((OFFSET(Data!$A$1,0,MATCH(AH$6,Data!$1:$1,0)-1,1000,1)=IF(AH$7="","Yes",AH$7))*(Data!$D$1:'Data'!$D$818&lt;=IF($H$2="Marked",1,"")))/((OFFSET(Data!$A$1,0,MATCH(AH$6,Data!$1:$1,0)-1,1000,1)=IF(AH$7="","Yes",AH$7))*(Data!$D$1:'Data'!$D$818&lt;=IF($H$2="Marked",1,"")))*ROW(Data!$C$1:$C$818),ROW(AH94)-ROW(AH$7)),1)),"")</f>
        <v/>
      </c>
      <c r="AI94" s="38" t="str">
        <f ca="1">IF(AJ94="","",IF(INDEX(Data!$CA:$CA,MATCH(AJ94,Data!$A:$A,0),1)=0,"",INDEX(Data!$CA:$CA,MATCH(AJ94,Data!$A:$A,0),1)))</f>
        <v/>
      </c>
      <c r="AJ94" s="38" t="str" cm="1">
        <f t="array" aca="1" ref="AJ94" ca="1">IFERROR(_xlfn.SINGLE(INDEX(Data!$A$1:$A$818,_xlfn.AGGREGATE(15,6,((OFFSET(Data!$A$1,0,MATCH(AJ$6,Data!$1:$1,0)-1,1000,1)=IF(AJ$7="","Yes",AJ$7))*(Data!$D$1:'Data'!$D$818&lt;=IF($H$2="Marked",1,"")))/((OFFSET(Data!$A$1,0,MATCH(AJ$6,Data!$1:$1,0)-1,1000,1)=IF(AJ$7="","Yes",AJ$7))*(Data!$D$1:'Data'!$D$818&lt;=IF($H$2="Marked",1,"")))*ROW(Data!$C$1:$C$818),ROW(AJ94)-ROW(AJ$7)),1)),"")</f>
        <v>Telemundo</v>
      </c>
      <c r="AK94" s="38" t="str">
        <f ca="1">IF(AL94="","",IF(INDEX(Data!$CA:$CA,MATCH(AL94,Data!$A:$A,0),1)=0,"",INDEX(Data!$CA:$CA,MATCH(AL94,Data!$A:$A,0),1)))</f>
        <v/>
      </c>
      <c r="AL94" s="38" t="str" cm="1">
        <f t="array" aca="1" ref="AL94" ca="1">IFERROR(_xlfn.SINGLE(INDEX(Data!$A$1:$A$818,_xlfn.AGGREGATE(15,6,((OFFSET(Data!$A$1,0,MATCH(AL$6,Data!$1:$1,0)-1,1000,1)=IF(AL$7="","Yes",AL$7))*(Data!$D$1:'Data'!$D$818&lt;=IF($H$2="Marked",1,"")))/((OFFSET(Data!$A$1,0,MATCH(AL$6,Data!$1:$1,0)-1,1000,1)=IF(AL$7="","Yes",AL$7))*(Data!$D$1:'Data'!$D$818&lt;=IF($H$2="Marked",1,"")))*ROW(Data!$C$1:$C$818),ROW(AL94)-ROW(AL$7)),1)),"")</f>
        <v/>
      </c>
      <c r="AM94" s="38" t="str">
        <f ca="1">IF(AN94="","",IF(INDEX(Data!$CA:$CA,MATCH(AN94,Data!$A:$A,0),1)=0,"",INDEX(Data!$CA:$CA,MATCH(AN94,Data!$A:$A,0),1)))</f>
        <v/>
      </c>
      <c r="AN94" s="38" t="str" cm="1">
        <f t="array" aca="1" ref="AN94" ca="1">IFERROR(_xlfn.SINGLE(INDEX(Data!$A$1:$A$818,_xlfn.AGGREGATE(15,6,((OFFSET(Data!$A$1,0,MATCH(AN$6,Data!$1:$1,0)-1,1000,1)=IF(AN$7="","Yes",AN$7))*(Data!$D$1:'Data'!$D$818&lt;=IF($H$2="Marked",1,"")))/((OFFSET(Data!$A$1,0,MATCH(AN$6,Data!$1:$1,0)-1,1000,1)=IF(AN$7="","Yes",AN$7))*(Data!$D$1:'Data'!$D$818&lt;=IF($H$2="Marked",1,"")))*ROW(Data!$C$1:$C$818),ROW(AN94)-ROW(AN$7)),1)),"")</f>
        <v/>
      </c>
      <c r="AO94" s="38" t="str">
        <f ca="1">IF(AP94="","",IF(INDEX(Data!$CA:$CA,MATCH(AP94,Data!$A:$A,0),1)=0,"",INDEX(Data!$CA:$CA,MATCH(AP94,Data!$A:$A,0),1)))</f>
        <v/>
      </c>
      <c r="AP94" s="38" t="str" cm="1">
        <f t="array" aca="1" ref="AP94" ca="1">IFERROR(_xlfn.SINGLE(INDEX(Data!$A$1:$A$818,_xlfn.AGGREGATE(15,6,((OFFSET(Data!$A$1,0,MATCH(AP$6,Data!$1:$1,0)-1,1000,1)=IF(AP$7="","Yes",AP$7))*(Data!$D$1:'Data'!$D$818&lt;=IF($H$2="Marked",1,"")))/((OFFSET(Data!$A$1,0,MATCH(AP$6,Data!$1:$1,0)-1,1000,1)=IF(AP$7="","Yes",AP$7))*(Data!$D$1:'Data'!$D$818&lt;=IF($H$2="Marked",1,"")))*ROW(Data!$C$1:$C$818),ROW(AP94)-ROW(AP$7)),1)),"")</f>
        <v/>
      </c>
      <c r="AQ94" s="38" t="str">
        <f ca="1">IF(AR94="","",IF(INDEX(Data!$CA:$CA,MATCH(AR94,Data!$A:$A,0),1)=0,"",INDEX(Data!$CA:$CA,MATCH(AR94,Data!$A:$A,0),1)))</f>
        <v/>
      </c>
      <c r="AR94" s="38" t="str" cm="1">
        <f t="array" aca="1" ref="AR94" ca="1">IFERROR(_xlfn.SINGLE(INDEX(Data!$A$1:$A$818,_xlfn.AGGREGATE(15,6,((OFFSET(Data!$A$1,0,MATCH(AR$6,Data!$1:$1,0)-1,1000,1)=IF(AR$7="","Yes",AR$7))*(Data!$D$1:'Data'!$D$818&lt;=IF($H$2="Marked",1,"")))/((OFFSET(Data!$A$1,0,MATCH(AR$6,Data!$1:$1,0)-1,1000,1)=IF(AR$7="","Yes",AR$7))*(Data!$D$1:'Data'!$D$818&lt;=IF($H$2="Marked",1,"")))*ROW(Data!$C$1:$C$818),ROW(AR94)-ROW(AR$7)),1)),"")</f>
        <v/>
      </c>
      <c r="AS94" s="38" t="str">
        <f ca="1">IF(AT94="","",IF(INDEX(Data!$CA:$CA,MATCH(AT94,Data!$A:$A,0),1)=0,"",INDEX(Data!$CA:$CA,MATCH(AT94,Data!$A:$A,0),1)))</f>
        <v/>
      </c>
      <c r="AT94" s="38" t="str" cm="1">
        <f t="array" aca="1" ref="AT94" ca="1">IFERROR(_xlfn.SINGLE(INDEX(Data!$A$1:$A$818,_xlfn.AGGREGATE(15,6,((OFFSET(Data!$A$1,0,MATCH(AT$6,Data!$1:$1,0)-1,1000,1)=IF(AT$7="","Yes",AT$7))*(Data!$D$1:'Data'!$D$818&lt;=IF($H$2="Marked",1,"")))/((OFFSET(Data!$A$1,0,MATCH(AT$6,Data!$1:$1,0)-1,1000,1)=IF(AT$7="","Yes",AT$7))*(Data!$D$1:'Data'!$D$818&lt;=IF($H$2="Marked",1,"")))*ROW(Data!$C$1:$C$818),ROW(AT94)-ROW(AT$7)),1)),"")</f>
        <v/>
      </c>
    </row>
    <row r="95" spans="1:46" x14ac:dyDescent="0.35">
      <c r="A95" s="38" t="str">
        <f ca="1">IF(B95="","",IF(INDEX(Data!$CA:$CA,MATCH(B95,Data!$A:$A,0),1)=0,"",INDEX(Data!$CA:$CA,MATCH(B95,Data!$A:$A,0),1)))</f>
        <v/>
      </c>
      <c r="B95" s="38" t="str" cm="1">
        <f t="array" aca="1" ref="B95" ca="1">IFERROR(_xlfn.SINGLE(INDEX(Data!$A$1:$A$818,_xlfn.AGGREGATE(15,6,((OFFSET(Data!$A$1,0,MATCH(B$6,Data!$1:$1,0)-1,1000,1)=IF(B$7="","Yes",B$7))*(Data!$D$1:'Data'!$D$818&lt;=IF($H$2="Marked",1,"")))/((OFFSET(Data!$A$1,0,MATCH(B$6,Data!$1:$1,0)-1,1000,1)=IF(B$7="","Yes",B$7))*(Data!$D$1:'Data'!$D$818&lt;=IF($H$2="Marked",1,"")))*ROW(Data!$C$1:$C$818),ROW(B95)-ROW(B$7)),1)),"")</f>
        <v/>
      </c>
      <c r="C95" s="38" t="str">
        <f ca="1">IF(D95="","",IF(INDEX(Data!$CA:$CA,MATCH(D95,Data!$A:$A,0),1)=0,"",INDEX(Data!$CA:$CA,MATCH(D95,Data!$A:$A,0),1)))</f>
        <v/>
      </c>
      <c r="D95" s="38" t="str" cm="1">
        <f t="array" aca="1" ref="D95" ca="1">IFERROR(_xlfn.SINGLE(INDEX(Data!$A$1:$A$818,_xlfn.AGGREGATE(15,6,((OFFSET(Data!$A$1,0,MATCH(D$6,Data!$1:$1,0)-1,1000,1)=IF(D$7="","Yes",D$7))*(Data!$D$1:'Data'!$D$818&lt;=IF($H$2="Marked",1,"")))/((OFFSET(Data!$A$1,0,MATCH(D$6,Data!$1:$1,0)-1,1000,1)=IF(D$7="","Yes",D$7))*(Data!$D$1:'Data'!$D$818&lt;=IF($H$2="Marked",1,"")))*ROW(Data!$C$1:$C$818),ROW(D95)-ROW(D$7)),1)),"")</f>
        <v/>
      </c>
      <c r="E95" s="38" t="str">
        <f ca="1">IF(F95="","",IF(INDEX(Data!$CA:$CA,MATCH(F95,Data!$A:$A,0),1)=0,"",INDEX(Data!$CA:$CA,MATCH(F95,Data!$A:$A,0),1)))</f>
        <v/>
      </c>
      <c r="F95" s="38" t="str" cm="1">
        <f t="array" aca="1" ref="F95" ca="1">IFERROR(_xlfn.SINGLE(INDEX(Data!$A$1:$A$818,_xlfn.AGGREGATE(15,6,((OFFSET(Data!$A$1,0,MATCH(F$6,Data!$1:$1,0)-1,1000,1)=IF(F$7="","Yes",F$7))*(Data!$D$1:'Data'!$D$818&lt;=IF($H$2="Marked",1,"")))/((OFFSET(Data!$A$1,0,MATCH(F$6,Data!$1:$1,0)-1,1000,1)=IF(F$7="","Yes",F$7))*(Data!$D$1:'Data'!$D$818&lt;=IF($H$2="Marked",1,"")))*ROW(Data!$C$1:$C$818),ROW(F95)-ROW(F$7)),1)),"")</f>
        <v/>
      </c>
      <c r="G95" s="38" t="str">
        <f ca="1">IF(H95="","",IF(INDEX(Data!$CA:$CA,MATCH(H95,Data!$A:$A,0),1)=0,"",INDEX(Data!$CA:$CA,MATCH(H95,Data!$A:$A,0),1)))</f>
        <v/>
      </c>
      <c r="H95" s="38" t="str" cm="1">
        <f t="array" aca="1" ref="H95" ca="1">IFERROR(_xlfn.SINGLE(INDEX(Data!$A$1:$A$818,_xlfn.AGGREGATE(15,6,((OFFSET(Data!$A$1,0,MATCH(H$6,Data!$1:$1,0)-1,1000,1)=IF(H$7="","Yes",H$7))*(Data!$D$1:'Data'!$D$818&lt;=IF($H$2="Marked",1,"")))/((OFFSET(Data!$A$1,0,MATCH(H$6,Data!$1:$1,0)-1,1000,1)=IF(H$7="","Yes",H$7))*(Data!$D$1:'Data'!$D$818&lt;=IF($H$2="Marked",1,"")))*ROW(Data!$C$1:$C$818),ROW(H95)-ROW(H$7)),1)),"")</f>
        <v/>
      </c>
      <c r="I95" s="38" t="str">
        <f ca="1">IF(J95="","",IF(INDEX(Data!$CA:$CA,MATCH(J95,Data!$A:$A,0),1)=0,"",INDEX(Data!$CA:$CA,MATCH(J95,Data!$A:$A,0),1)))</f>
        <v/>
      </c>
      <c r="J95" s="38" t="str" cm="1">
        <f t="array" aca="1" ref="J95" ca="1">IFERROR(_xlfn.SINGLE(INDEX(Data!$A$1:$A$818,_xlfn.AGGREGATE(15,6,((OFFSET(Data!$A$1,0,MATCH(J$6,Data!$1:$1,0)-1,1000,1)=IF(J$7="","Yes",J$7))*(Data!$D$1:'Data'!$D$818&lt;=IF($H$2="Marked",1,"")))/((OFFSET(Data!$A$1,0,MATCH(J$6,Data!$1:$1,0)-1,1000,1)=IF(J$7="","Yes",J$7))*(Data!$D$1:'Data'!$D$818&lt;=IF($H$2="Marked",1,"")))*ROW(Data!$C$1:$C$818),ROW(J95)-ROW(J$7)),1)),"")</f>
        <v/>
      </c>
      <c r="K95" s="38" t="str">
        <f ca="1">IF(L95="","",IF(INDEX(Data!$CA:$CA,MATCH(L95,Data!$A:$A,0),1)=0,"",INDEX(Data!$CA:$CA,MATCH(L95,Data!$A:$A,0),1)))</f>
        <v/>
      </c>
      <c r="L95" s="38" t="str" cm="1">
        <f t="array" aca="1" ref="L95" ca="1">IFERROR(_xlfn.SINGLE(INDEX(Data!$A$1:$A$818,_xlfn.AGGREGATE(15,6,((OFFSET(Data!$A$1,0,MATCH(L$6,Data!$1:$1,0)-1,1000,1)=IF(L$7="","Yes",L$7))*(Data!$D$1:'Data'!$D$818&lt;=IF($H$2="Marked",1,"")))/((OFFSET(Data!$A$1,0,MATCH(L$6,Data!$1:$1,0)-1,1000,1)=IF(L$7="","Yes",L$7))*(Data!$D$1:'Data'!$D$818&lt;=IF($H$2="Marked",1,"")))*ROW(Data!$C$1:$C$818),ROW(L95)-ROW(L$7)),1)),"")</f>
        <v>IFC</v>
      </c>
      <c r="M95" s="38" t="str">
        <f ca="1">IF(N95="","",IF(INDEX(Data!$CA:$CA,MATCH(N95,Data!$A:$A,0),1)=0,"",INDEX(Data!$CA:$CA,MATCH(N95,Data!$A:$A,0),1)))</f>
        <v/>
      </c>
      <c r="N95" s="38" t="str" cm="1">
        <f t="array" aca="1" ref="N95" ca="1">IFERROR(_xlfn.SINGLE(INDEX(Data!$A$1:$A$818,_xlfn.AGGREGATE(15,6,((OFFSET(Data!$A$1,0,MATCH(N$6,Data!$1:$1,0)-1,1000,1)=IF(N$7="","Yes",N$7))*(Data!$D$1:'Data'!$D$818&lt;=IF($H$2="Marked",1,"")))/((OFFSET(Data!$A$1,0,MATCH(N$6,Data!$1:$1,0)-1,1000,1)=IF(N$7="","Yes",N$7))*(Data!$D$1:'Data'!$D$818&lt;=IF($H$2="Marked",1,"")))*ROW(Data!$C$1:$C$818),ROW(N95)-ROW(N$7)),1)),"")</f>
        <v>FYI</v>
      </c>
      <c r="O95" s="38" t="str">
        <f ca="1">IF(P95="","",IF(INDEX(Data!$CA:$CA,MATCH(P95,Data!$A:$A,0),1)=0,"",INDEX(Data!$CA:$CA,MATCH(P95,Data!$A:$A,0),1)))</f>
        <v/>
      </c>
      <c r="P95" s="38" t="str" cm="1">
        <f t="array" aca="1" ref="P95" ca="1">IFERROR(_xlfn.SINGLE(INDEX(Data!$A$1:$A$818,_xlfn.AGGREGATE(15,6,((OFFSET(Data!$A$1,0,MATCH(P$6,Data!$1:$1,0)-1,1000,1)=IF(P$7="","Yes",P$7))*(Data!$D$1:'Data'!$D$818&lt;=IF($H$2="Marked",1,"")))/((OFFSET(Data!$A$1,0,MATCH(P$6,Data!$1:$1,0)-1,1000,1)=IF(P$7="","Yes",P$7))*(Data!$D$1:'Data'!$D$818&lt;=IF($H$2="Marked",1,"")))*ROW(Data!$C$1:$C$818),ROW(P95)-ROW(P$7)),1)),"")</f>
        <v>Freeform</v>
      </c>
      <c r="Q95" s="38" t="str">
        <f ca="1">IF(R95="","",IF(INDEX(Data!$CA:$CA,MATCH(R95,Data!$A:$A,0),1)=0,"",INDEX(Data!$CA:$CA,MATCH(R95,Data!$A:$A,0),1)))</f>
        <v/>
      </c>
      <c r="R95" s="38" t="str" cm="1">
        <f t="array" aca="1" ref="R95" ca="1">IFERROR(_xlfn.SINGLE(INDEX(Data!$A$1:$A$818,_xlfn.AGGREGATE(15,6,((OFFSET(Data!$A$1,0,MATCH(R$6,Data!$1:$1,0)-1,1000,1)=IF(R$7="","Yes",R$7))*(Data!$D$1:'Data'!$D$818&lt;=IF($H$2="Marked",1,"")))/((OFFSET(Data!$A$1,0,MATCH(R$6,Data!$1:$1,0)-1,1000,1)=IF(R$7="","Yes",R$7))*(Data!$D$1:'Data'!$D$818&lt;=IF($H$2="Marked",1,"")))*ROW(Data!$C$1:$C$818),ROW(R95)-ROW(R$7)),1)),"")</f>
        <v>Own</v>
      </c>
      <c r="S95" s="38" t="str">
        <f ca="1">IF(T95="","",IF(INDEX(Data!$CA:$CA,MATCH(T95,Data!$A:$A,0),1)=0,"",INDEX(Data!$CA:$CA,MATCH(T95,Data!$A:$A,0),1)))</f>
        <v/>
      </c>
      <c r="T95" s="38" t="str" cm="1">
        <f t="array" aca="1" ref="T95" ca="1">IFERROR(_xlfn.SINGLE(INDEX(Data!$A$1:$A$818,_xlfn.AGGREGATE(15,6,((OFFSET(Data!$A$1,0,MATCH(T$6,Data!$1:$1,0)-1,1000,1)=IF(T$7="","Yes",T$7))*(Data!$D$1:'Data'!$D$818&lt;=IF($H$2="Marked",1,"")))/((OFFSET(Data!$A$1,0,MATCH(T$6,Data!$1:$1,0)-1,1000,1)=IF(T$7="","Yes",T$7))*(Data!$D$1:'Data'!$D$818&lt;=IF($H$2="Marked",1,"")))*ROW(Data!$C$1:$C$818),ROW(T95)-ROW(T$7)),1)),"")</f>
        <v>Universal Kids</v>
      </c>
      <c r="U95" s="38">
        <f ca="1">IF(V95="","",IF(INDEX(Data!$CA:$CA,MATCH(V95,Data!$A:$A,0),1)=0,"",INDEX(Data!$CA:$CA,MATCH(V95,Data!$A:$A,0),1)))</f>
        <v>1</v>
      </c>
      <c r="V95" s="38" t="str" cm="1">
        <f t="array" aca="1" ref="V95" ca="1">IFERROR(_xlfn.SINGLE(INDEX(Data!$A$1:$A$818,_xlfn.AGGREGATE(15,6,((OFFSET(Data!$A$1,0,MATCH(V$6,Data!$1:$1,0)-1,1000,1)=IF(V$7="","Yes",V$7))*(Data!$D$1:'Data'!$D$818&lt;=IF($H$2="Marked",1,"")))/((OFFSET(Data!$A$1,0,MATCH(V$6,Data!$1:$1,0)-1,1000,1)=IF(V$7="","Yes",V$7))*(Data!$D$1:'Data'!$D$818&lt;=IF($H$2="Marked",1,"")))*ROW(Data!$C$1:$C$818),ROW(V95)-ROW(V$7)),1)),"")</f>
        <v>NBC</v>
      </c>
      <c r="W95" s="38" t="str">
        <f ca="1">IF(X95="","",IF(INDEX(Data!$CA:$CA,MATCH(X95,Data!$A:$A,0),1)=0,"",INDEX(Data!$CA:$CA,MATCH(X95,Data!$A:$A,0),1)))</f>
        <v/>
      </c>
      <c r="X95" s="38" t="str" cm="1">
        <f t="array" aca="1" ref="X95" ca="1">IFERROR(_xlfn.SINGLE(INDEX(Data!$A$1:$A$818,_xlfn.AGGREGATE(15,6,((OFFSET(Data!$A$1,0,MATCH(X$6,Data!$1:$1,0)-1,1000,1)=IF(X$7="","Yes",X$7))*(Data!$D$1:'Data'!$D$818&lt;=IF($H$2="Marked",1,"")))/((OFFSET(Data!$A$1,0,MATCH(X$6,Data!$1:$1,0)-1,1000,1)=IF(X$7="","Yes",X$7))*(Data!$D$1:'Data'!$D$818&lt;=IF($H$2="Marked",1,"")))*ROW(Data!$C$1:$C$818),ROW(X95)-ROW(X$7)),1)),"")</f>
        <v/>
      </c>
      <c r="Y95" s="38" t="str">
        <f ca="1">IF(Z95="","",IF(INDEX(Data!$CA:$CA,MATCH(Z95,Data!$A:$A,0),1)=0,"",INDEX(Data!$CA:$CA,MATCH(Z95,Data!$A:$A,0),1)))</f>
        <v/>
      </c>
      <c r="Z95" s="38" t="str" cm="1">
        <f t="array" aca="1" ref="Z95" ca="1">IFERROR(_xlfn.SINGLE(INDEX(Data!$A$1:$A$818,_xlfn.AGGREGATE(15,6,((OFFSET(Data!$A$1,0,MATCH(Z$6,Data!$1:$1,0)-1,1000,1)=IF(Z$7="","Yes",Z$7))*(Data!$D$1:'Data'!$D$818&lt;=IF($H$2="Marked",1,"")))/((OFFSET(Data!$A$1,0,MATCH(Z$6,Data!$1:$1,0)-1,1000,1)=IF(Z$7="","Yes",Z$7))*(Data!$D$1:'Data'!$D$818&lt;=IF($H$2="Marked",1,"")))*ROW(Data!$C$1:$C$818),ROW(Z95)-ROW(Z$7)),1)),"")</f>
        <v/>
      </c>
      <c r="AA95" s="38" t="str">
        <f ca="1">IF(AB95="","",IF(INDEX(Data!$CA:$CA,MATCH(AB95,Data!$A:$A,0),1)=0,"",INDEX(Data!$CA:$CA,MATCH(AB95,Data!$A:$A,0),1)))</f>
        <v/>
      </c>
      <c r="AB95" s="38" t="str" cm="1">
        <f t="array" aca="1" ref="AB95" ca="1">IFERROR(_xlfn.SINGLE(INDEX(Data!$A$1:$A$818,_xlfn.AGGREGATE(15,6,((OFFSET(Data!$A$1,0,MATCH(AB$6,Data!$1:$1,0)-1,1000,1)=IF(AB$7="","Yes",AB$7))*(Data!$D$1:'Data'!$D$818&lt;=IF($H$2="Marked",1,"")))/((OFFSET(Data!$A$1,0,MATCH(AB$6,Data!$1:$1,0)-1,1000,1)=IF(AB$7="","Yes",AB$7))*(Data!$D$1:'Data'!$D$818&lt;=IF($H$2="Marked",1,"")))*ROW(Data!$C$1:$C$818),ROW(AB95)-ROW(AB$7)),1)),"")</f>
        <v>Hogar De HGTV</v>
      </c>
      <c r="AC95" s="38" t="str">
        <f ca="1">IF(AD95="","",IF(INDEX(Data!$CA:$CA,MATCH(AD95,Data!$A:$A,0),1)=0,"",INDEX(Data!$CA:$CA,MATCH(AD95,Data!$A:$A,0),1)))</f>
        <v/>
      </c>
      <c r="AD95" s="38" t="str" cm="1">
        <f t="array" aca="1" ref="AD95" ca="1">IFERROR(_xlfn.SINGLE(INDEX(Data!$A$1:$A$818,_xlfn.AGGREGATE(15,6,((OFFSET(Data!$A$1,0,MATCH(AD$6,Data!$1:$1,0)-1,1000,1)=IF(AD$7="","Yes",AD$7))*(Data!$D$1:'Data'!$D$818&lt;=IF($H$2="Marked",1,"")))/((OFFSET(Data!$A$1,0,MATCH(AD$6,Data!$1:$1,0)-1,1000,1)=IF(AD$7="","Yes",AD$7))*(Data!$D$1:'Data'!$D$818&lt;=IF($H$2="Marked",1,"")))*ROW(Data!$C$1:$C$818),ROW(AD95)-ROW(AD$7)),1)),"")</f>
        <v>Motor Trend</v>
      </c>
      <c r="AE95" s="38" t="str">
        <f ca="1">IF(AF95="","",IF(INDEX(Data!$CA:$CA,MATCH(AF95,Data!$A:$A,0),1)=0,"",INDEX(Data!$CA:$CA,MATCH(AF95,Data!$A:$A,0),1)))</f>
        <v/>
      </c>
      <c r="AF95" s="38" t="str" cm="1">
        <f t="array" aca="1" ref="AF95" ca="1">IFERROR(_xlfn.SINGLE(INDEX(Data!$A$1:$A$818,_xlfn.AGGREGATE(15,6,((OFFSET(Data!$A$1,0,MATCH(AF$6,Data!$1:$1,0)-1,1000,1)=IF(AF$7="","Yes",AF$7))*(Data!$D$1:'Data'!$D$818&lt;=IF($H$2="Marked",1,"")))/((OFFSET(Data!$A$1,0,MATCH(AF$6,Data!$1:$1,0)-1,1000,1)=IF(AF$7="","Yes",AF$7))*(Data!$D$1:'Data'!$D$818&lt;=IF($H$2="Marked",1,"")))*ROW(Data!$C$1:$C$818),ROW(AF95)-ROW(AF$7)),1)),"")</f>
        <v>Pac 12 Los Angeles</v>
      </c>
      <c r="AG95" s="38" t="str">
        <f ca="1">IF(AH95="","",IF(INDEX(Data!$CA:$CA,MATCH(AH95,Data!$A:$A,0),1)=0,"",INDEX(Data!$CA:$CA,MATCH(AH95,Data!$A:$A,0),1)))</f>
        <v/>
      </c>
      <c r="AH95" s="38" t="str" cm="1">
        <f t="array" aca="1" ref="AH95" ca="1">IFERROR(_xlfn.SINGLE(INDEX(Data!$A$1:$A$818,_xlfn.AGGREGATE(15,6,((OFFSET(Data!$A$1,0,MATCH(AH$6,Data!$1:$1,0)-1,1000,1)=IF(AH$7="","Yes",AH$7))*(Data!$D$1:'Data'!$D$818&lt;=IF($H$2="Marked",1,"")))/((OFFSET(Data!$A$1,0,MATCH(AH$6,Data!$1:$1,0)-1,1000,1)=IF(AH$7="","Yes",AH$7))*(Data!$D$1:'Data'!$D$818&lt;=IF($H$2="Marked",1,"")))*ROW(Data!$C$1:$C$818),ROW(AH95)-ROW(AH$7)),1)),"")</f>
        <v/>
      </c>
      <c r="AI95" s="38" t="str">
        <f ca="1">IF(AJ95="","",IF(INDEX(Data!$CA:$CA,MATCH(AJ95,Data!$A:$A,0),1)=0,"",INDEX(Data!$CA:$CA,MATCH(AJ95,Data!$A:$A,0),1)))</f>
        <v/>
      </c>
      <c r="AJ95" s="38" t="str" cm="1">
        <f t="array" aca="1" ref="AJ95" ca="1">IFERROR(_xlfn.SINGLE(INDEX(Data!$A$1:$A$818,_xlfn.AGGREGATE(15,6,((OFFSET(Data!$A$1,0,MATCH(AJ$6,Data!$1:$1,0)-1,1000,1)=IF(AJ$7="","Yes",AJ$7))*(Data!$D$1:'Data'!$D$818&lt;=IF($H$2="Marked",1,"")))/((OFFSET(Data!$A$1,0,MATCH(AJ$6,Data!$1:$1,0)-1,1000,1)=IF(AJ$7="","Yes",AJ$7))*(Data!$D$1:'Data'!$D$818&lt;=IF($H$2="Marked",1,"")))*ROW(Data!$C$1:$C$818),ROW(AJ95)-ROW(AJ$7)),1)),"")</f>
        <v>TNT</v>
      </c>
      <c r="AK95" s="38" t="str">
        <f ca="1">IF(AL95="","",IF(INDEX(Data!$CA:$CA,MATCH(AL95,Data!$A:$A,0),1)=0,"",INDEX(Data!$CA:$CA,MATCH(AL95,Data!$A:$A,0),1)))</f>
        <v/>
      </c>
      <c r="AL95" s="38" t="str" cm="1">
        <f t="array" aca="1" ref="AL95" ca="1">IFERROR(_xlfn.SINGLE(INDEX(Data!$A$1:$A$818,_xlfn.AGGREGATE(15,6,((OFFSET(Data!$A$1,0,MATCH(AL$6,Data!$1:$1,0)-1,1000,1)=IF(AL$7="","Yes",AL$7))*(Data!$D$1:'Data'!$D$818&lt;=IF($H$2="Marked",1,"")))/((OFFSET(Data!$A$1,0,MATCH(AL$6,Data!$1:$1,0)-1,1000,1)=IF(AL$7="","Yes",AL$7))*(Data!$D$1:'Data'!$D$818&lt;=IF($H$2="Marked",1,"")))*ROW(Data!$C$1:$C$818),ROW(AL95)-ROW(AL$7)),1)),"")</f>
        <v/>
      </c>
      <c r="AM95" s="38" t="str">
        <f ca="1">IF(AN95="","",IF(INDEX(Data!$CA:$CA,MATCH(AN95,Data!$A:$A,0),1)=0,"",INDEX(Data!$CA:$CA,MATCH(AN95,Data!$A:$A,0),1)))</f>
        <v/>
      </c>
      <c r="AN95" s="38" t="str" cm="1">
        <f t="array" aca="1" ref="AN95" ca="1">IFERROR(_xlfn.SINGLE(INDEX(Data!$A$1:$A$818,_xlfn.AGGREGATE(15,6,((OFFSET(Data!$A$1,0,MATCH(AN$6,Data!$1:$1,0)-1,1000,1)=IF(AN$7="","Yes",AN$7))*(Data!$D$1:'Data'!$D$818&lt;=IF($H$2="Marked",1,"")))/((OFFSET(Data!$A$1,0,MATCH(AN$6,Data!$1:$1,0)-1,1000,1)=IF(AN$7="","Yes",AN$7))*(Data!$D$1:'Data'!$D$818&lt;=IF($H$2="Marked",1,"")))*ROW(Data!$C$1:$C$818),ROW(AN95)-ROW(AN$7)),1)),"")</f>
        <v/>
      </c>
      <c r="AO95" s="38" t="str">
        <f ca="1">IF(AP95="","",IF(INDEX(Data!$CA:$CA,MATCH(AP95,Data!$A:$A,0),1)=0,"",INDEX(Data!$CA:$CA,MATCH(AP95,Data!$A:$A,0),1)))</f>
        <v/>
      </c>
      <c r="AP95" s="38" t="str" cm="1">
        <f t="array" aca="1" ref="AP95" ca="1">IFERROR(_xlfn.SINGLE(INDEX(Data!$A$1:$A$818,_xlfn.AGGREGATE(15,6,((OFFSET(Data!$A$1,0,MATCH(AP$6,Data!$1:$1,0)-1,1000,1)=IF(AP$7="","Yes",AP$7))*(Data!$D$1:'Data'!$D$818&lt;=IF($H$2="Marked",1,"")))/((OFFSET(Data!$A$1,0,MATCH(AP$6,Data!$1:$1,0)-1,1000,1)=IF(AP$7="","Yes",AP$7))*(Data!$D$1:'Data'!$D$818&lt;=IF($H$2="Marked",1,"")))*ROW(Data!$C$1:$C$818),ROW(AP95)-ROW(AP$7)),1)),"")</f>
        <v/>
      </c>
      <c r="AQ95" s="38" t="str">
        <f ca="1">IF(AR95="","",IF(INDEX(Data!$CA:$CA,MATCH(AR95,Data!$A:$A,0),1)=0,"",INDEX(Data!$CA:$CA,MATCH(AR95,Data!$A:$A,0),1)))</f>
        <v/>
      </c>
      <c r="AR95" s="38" t="str" cm="1">
        <f t="array" aca="1" ref="AR95" ca="1">IFERROR(_xlfn.SINGLE(INDEX(Data!$A$1:$A$818,_xlfn.AGGREGATE(15,6,((OFFSET(Data!$A$1,0,MATCH(AR$6,Data!$1:$1,0)-1,1000,1)=IF(AR$7="","Yes",AR$7))*(Data!$D$1:'Data'!$D$818&lt;=IF($H$2="Marked",1,"")))/((OFFSET(Data!$A$1,0,MATCH(AR$6,Data!$1:$1,0)-1,1000,1)=IF(AR$7="","Yes",AR$7))*(Data!$D$1:'Data'!$D$818&lt;=IF($H$2="Marked",1,"")))*ROW(Data!$C$1:$C$818),ROW(AR95)-ROW(AR$7)),1)),"")</f>
        <v/>
      </c>
      <c r="AS95" s="38" t="str">
        <f ca="1">IF(AT95="","",IF(INDEX(Data!$CA:$CA,MATCH(AT95,Data!$A:$A,0),1)=0,"",INDEX(Data!$CA:$CA,MATCH(AT95,Data!$A:$A,0),1)))</f>
        <v/>
      </c>
      <c r="AT95" s="38" t="str" cm="1">
        <f t="array" aca="1" ref="AT95" ca="1">IFERROR(_xlfn.SINGLE(INDEX(Data!$A$1:$A$818,_xlfn.AGGREGATE(15,6,((OFFSET(Data!$A$1,0,MATCH(AT$6,Data!$1:$1,0)-1,1000,1)=IF(AT$7="","Yes",AT$7))*(Data!$D$1:'Data'!$D$818&lt;=IF($H$2="Marked",1,"")))/((OFFSET(Data!$A$1,0,MATCH(AT$6,Data!$1:$1,0)-1,1000,1)=IF(AT$7="","Yes",AT$7))*(Data!$D$1:'Data'!$D$818&lt;=IF($H$2="Marked",1,"")))*ROW(Data!$C$1:$C$818),ROW(AT95)-ROW(AT$7)),1)),"")</f>
        <v/>
      </c>
    </row>
    <row r="96" spans="1:46" ht="24" x14ac:dyDescent="0.35">
      <c r="A96" s="38" t="str">
        <f ca="1">IF(B96="","",IF(INDEX(Data!$CA:$CA,MATCH(B96,Data!$A:$A,0),1)=0,"",INDEX(Data!$CA:$CA,MATCH(B96,Data!$A:$A,0),1)))</f>
        <v/>
      </c>
      <c r="B96" s="38" t="str" cm="1">
        <f t="array" aca="1" ref="B96" ca="1">IFERROR(_xlfn.SINGLE(INDEX(Data!$A$1:$A$818,_xlfn.AGGREGATE(15,6,((OFFSET(Data!$A$1,0,MATCH(B$6,Data!$1:$1,0)-1,1000,1)=IF(B$7="","Yes",B$7))*(Data!$D$1:'Data'!$D$818&lt;=IF($H$2="Marked",1,"")))/((OFFSET(Data!$A$1,0,MATCH(B$6,Data!$1:$1,0)-1,1000,1)=IF(B$7="","Yes",B$7))*(Data!$D$1:'Data'!$D$818&lt;=IF($H$2="Marked",1,"")))*ROW(Data!$C$1:$C$818),ROW(B96)-ROW(B$7)),1)),"")</f>
        <v/>
      </c>
      <c r="C96" s="38" t="str">
        <f ca="1">IF(D96="","",IF(INDEX(Data!$CA:$CA,MATCH(D96,Data!$A:$A,0),1)=0,"",INDEX(Data!$CA:$CA,MATCH(D96,Data!$A:$A,0),1)))</f>
        <v/>
      </c>
      <c r="D96" s="38" t="str" cm="1">
        <f t="array" aca="1" ref="D96" ca="1">IFERROR(_xlfn.SINGLE(INDEX(Data!$A$1:$A$818,_xlfn.AGGREGATE(15,6,((OFFSET(Data!$A$1,0,MATCH(D$6,Data!$1:$1,0)-1,1000,1)=IF(D$7="","Yes",D$7))*(Data!$D$1:'Data'!$D$818&lt;=IF($H$2="Marked",1,"")))/((OFFSET(Data!$A$1,0,MATCH(D$6,Data!$1:$1,0)-1,1000,1)=IF(D$7="","Yes",D$7))*(Data!$D$1:'Data'!$D$818&lt;=IF($H$2="Marked",1,"")))*ROW(Data!$C$1:$C$818),ROW(D96)-ROW(D$7)),1)),"")</f>
        <v/>
      </c>
      <c r="E96" s="38" t="str">
        <f ca="1">IF(F96="","",IF(INDEX(Data!$CA:$CA,MATCH(F96,Data!$A:$A,0),1)=0,"",INDEX(Data!$CA:$CA,MATCH(F96,Data!$A:$A,0),1)))</f>
        <v/>
      </c>
      <c r="F96" s="38" t="str" cm="1">
        <f t="array" aca="1" ref="F96" ca="1">IFERROR(_xlfn.SINGLE(INDEX(Data!$A$1:$A$818,_xlfn.AGGREGATE(15,6,((OFFSET(Data!$A$1,0,MATCH(F$6,Data!$1:$1,0)-1,1000,1)=IF(F$7="","Yes",F$7))*(Data!$D$1:'Data'!$D$818&lt;=IF($H$2="Marked",1,"")))/((OFFSET(Data!$A$1,0,MATCH(F$6,Data!$1:$1,0)-1,1000,1)=IF(F$7="","Yes",F$7))*(Data!$D$1:'Data'!$D$818&lt;=IF($H$2="Marked",1,"")))*ROW(Data!$C$1:$C$818),ROW(F96)-ROW(F$7)),1)),"")</f>
        <v/>
      </c>
      <c r="G96" s="38" t="str">
        <f ca="1">IF(H96="","",IF(INDEX(Data!$CA:$CA,MATCH(H96,Data!$A:$A,0),1)=0,"",INDEX(Data!$CA:$CA,MATCH(H96,Data!$A:$A,0),1)))</f>
        <v/>
      </c>
      <c r="H96" s="38" t="str" cm="1">
        <f t="array" aca="1" ref="H96" ca="1">IFERROR(_xlfn.SINGLE(INDEX(Data!$A$1:$A$818,_xlfn.AGGREGATE(15,6,((OFFSET(Data!$A$1,0,MATCH(H$6,Data!$1:$1,0)-1,1000,1)=IF(H$7="","Yes",H$7))*(Data!$D$1:'Data'!$D$818&lt;=IF($H$2="Marked",1,"")))/((OFFSET(Data!$A$1,0,MATCH(H$6,Data!$1:$1,0)-1,1000,1)=IF(H$7="","Yes",H$7))*(Data!$D$1:'Data'!$D$818&lt;=IF($H$2="Marked",1,"")))*ROW(Data!$C$1:$C$818),ROW(H96)-ROW(H$7)),1)),"")</f>
        <v/>
      </c>
      <c r="I96" s="38" t="str">
        <f ca="1">IF(J96="","",IF(INDEX(Data!$CA:$CA,MATCH(J96,Data!$A:$A,0),1)=0,"",INDEX(Data!$CA:$CA,MATCH(J96,Data!$A:$A,0),1)))</f>
        <v/>
      </c>
      <c r="J96" s="38" t="str" cm="1">
        <f t="array" aca="1" ref="J96" ca="1">IFERROR(_xlfn.SINGLE(INDEX(Data!$A$1:$A$818,_xlfn.AGGREGATE(15,6,((OFFSET(Data!$A$1,0,MATCH(J$6,Data!$1:$1,0)-1,1000,1)=IF(J$7="","Yes",J$7))*(Data!$D$1:'Data'!$D$818&lt;=IF($H$2="Marked",1,"")))/((OFFSET(Data!$A$1,0,MATCH(J$6,Data!$1:$1,0)-1,1000,1)=IF(J$7="","Yes",J$7))*(Data!$D$1:'Data'!$D$818&lt;=IF($H$2="Marked",1,"")))*ROW(Data!$C$1:$C$818),ROW(J96)-ROW(J$7)),1)),"")</f>
        <v/>
      </c>
      <c r="K96" s="38" t="str">
        <f ca="1">IF(L96="","",IF(INDEX(Data!$CA:$CA,MATCH(L96,Data!$A:$A,0),1)=0,"",INDEX(Data!$CA:$CA,MATCH(L96,Data!$A:$A,0),1)))</f>
        <v/>
      </c>
      <c r="L96" s="38" t="str" cm="1">
        <f t="array" aca="1" ref="L96" ca="1">IFERROR(_xlfn.SINGLE(INDEX(Data!$A$1:$A$818,_xlfn.AGGREGATE(15,6,((OFFSET(Data!$A$1,0,MATCH(L$6,Data!$1:$1,0)-1,1000,1)=IF(L$7="","Yes",L$7))*(Data!$D$1:'Data'!$D$818&lt;=IF($H$2="Marked",1,"")))/((OFFSET(Data!$A$1,0,MATCH(L$6,Data!$1:$1,0)-1,1000,1)=IF(L$7="","Yes",L$7))*(Data!$D$1:'Data'!$D$818&lt;=IF($H$2="Marked",1,"")))*ROW(Data!$C$1:$C$818),ROW(L96)-ROW(L$7)),1)),"")</f>
        <v>Investigation Discovery</v>
      </c>
      <c r="M96" s="38" t="str">
        <f ca="1">IF(N96="","",IF(INDEX(Data!$CA:$CA,MATCH(N96,Data!$A:$A,0),1)=0,"",INDEX(Data!$CA:$CA,MATCH(N96,Data!$A:$A,0),1)))</f>
        <v/>
      </c>
      <c r="N96" s="38" t="str" cm="1">
        <f t="array" aca="1" ref="N96" ca="1">IFERROR(_xlfn.SINGLE(INDEX(Data!$A$1:$A$818,_xlfn.AGGREGATE(15,6,((OFFSET(Data!$A$1,0,MATCH(N$6,Data!$1:$1,0)-1,1000,1)=IF(N$7="","Yes",N$7))*(Data!$D$1:'Data'!$D$818&lt;=IF($H$2="Marked",1,"")))/((OFFSET(Data!$A$1,0,MATCH(N$6,Data!$1:$1,0)-1,1000,1)=IF(N$7="","Yes",N$7))*(Data!$D$1:'Data'!$D$818&lt;=IF($H$2="Marked",1,"")))*ROW(Data!$C$1:$C$818),ROW(N96)-ROW(N$7)),1)),"")</f>
        <v>Galavision</v>
      </c>
      <c r="O96" s="38" t="str">
        <f ca="1">IF(P96="","",IF(INDEX(Data!$CA:$CA,MATCH(P96,Data!$A:$A,0),1)=0,"",INDEX(Data!$CA:$CA,MATCH(P96,Data!$A:$A,0),1)))</f>
        <v/>
      </c>
      <c r="P96" s="38" t="str" cm="1">
        <f t="array" aca="1" ref="P96" ca="1">IFERROR(_xlfn.SINGLE(INDEX(Data!$A$1:$A$818,_xlfn.AGGREGATE(15,6,((OFFSET(Data!$A$1,0,MATCH(P$6,Data!$1:$1,0)-1,1000,1)=IF(P$7="","Yes",P$7))*(Data!$D$1:'Data'!$D$818&lt;=IF($H$2="Marked",1,"")))/((OFFSET(Data!$A$1,0,MATCH(P$6,Data!$1:$1,0)-1,1000,1)=IF(P$7="","Yes",P$7))*(Data!$D$1:'Data'!$D$818&lt;=IF($H$2="Marked",1,"")))*ROW(Data!$C$1:$C$818),ROW(P96)-ROW(P$7)),1)),"")</f>
        <v>Fuse</v>
      </c>
      <c r="Q96" s="38" t="str">
        <f ca="1">IF(R96="","",IF(INDEX(Data!$CA:$CA,MATCH(R96,Data!$A:$A,0),1)=0,"",INDEX(Data!$CA:$CA,MATCH(R96,Data!$A:$A,0),1)))</f>
        <v/>
      </c>
      <c r="R96" s="38" t="str" cm="1">
        <f t="array" aca="1" ref="R96" ca="1">IFERROR(_xlfn.SINGLE(INDEX(Data!$A$1:$A$818,_xlfn.AGGREGATE(15,6,((OFFSET(Data!$A$1,0,MATCH(R$6,Data!$1:$1,0)-1,1000,1)=IF(R$7="","Yes",R$7))*(Data!$D$1:'Data'!$D$818&lt;=IF($H$2="Marked",1,"")))/((OFFSET(Data!$A$1,0,MATCH(R$6,Data!$1:$1,0)-1,1000,1)=IF(R$7="","Yes",R$7))*(Data!$D$1:'Data'!$D$818&lt;=IF($H$2="Marked",1,"")))*ROW(Data!$C$1:$C$818),ROW(R96)-ROW(R$7)),1)),"")</f>
        <v>Oxygen</v>
      </c>
      <c r="S96" s="38" t="str">
        <f ca="1">IF(T96="","",IF(INDEX(Data!$CA:$CA,MATCH(T96,Data!$A:$A,0),1)=0,"",INDEX(Data!$CA:$CA,MATCH(T96,Data!$A:$A,0),1)))</f>
        <v/>
      </c>
      <c r="T96" s="38" t="str" cm="1">
        <f t="array" aca="1" ref="T96" ca="1">IFERROR(_xlfn.SINGLE(INDEX(Data!$A$1:$A$818,_xlfn.AGGREGATE(15,6,((OFFSET(Data!$A$1,0,MATCH(T$6,Data!$1:$1,0)-1,1000,1)=IF(T$7="","Yes",T$7))*(Data!$D$1:'Data'!$D$818&lt;=IF($H$2="Marked",1,"")))/((OFFSET(Data!$A$1,0,MATCH(T$6,Data!$1:$1,0)-1,1000,1)=IF(T$7="","Yes",T$7))*(Data!$D$1:'Data'!$D$818&lt;=IF($H$2="Marked",1,"")))*ROW(Data!$C$1:$C$818),ROW(T96)-ROW(T$7)),1)),"")</f>
        <v>USA Network</v>
      </c>
      <c r="U96" s="38" t="str">
        <f ca="1">IF(V96="","",IF(INDEX(Data!$CA:$CA,MATCH(V96,Data!$A:$A,0),1)=0,"",INDEX(Data!$CA:$CA,MATCH(V96,Data!$A:$A,0),1)))</f>
        <v/>
      </c>
      <c r="V96" s="38" t="str" cm="1">
        <f t="array" aca="1" ref="V96" ca="1">IFERROR(_xlfn.SINGLE(INDEX(Data!$A$1:$A$818,_xlfn.AGGREGATE(15,6,((OFFSET(Data!$A$1,0,MATCH(V$6,Data!$1:$1,0)-1,1000,1)=IF(V$7="","Yes",V$7))*(Data!$D$1:'Data'!$D$818&lt;=IF($H$2="Marked",1,"")))/((OFFSET(Data!$A$1,0,MATCH(V$6,Data!$1:$1,0)-1,1000,1)=IF(V$7="","Yes",V$7))*(Data!$D$1:'Data'!$D$818&lt;=IF($H$2="Marked",1,"")))*ROW(Data!$C$1:$C$818),ROW(V96)-ROW(V$7)),1)),"")</f>
        <v>NBC News Now</v>
      </c>
      <c r="W96" s="38" t="str">
        <f ca="1">IF(X96="","",IF(INDEX(Data!$CA:$CA,MATCH(X96,Data!$A:$A,0),1)=0,"",INDEX(Data!$CA:$CA,MATCH(X96,Data!$A:$A,0),1)))</f>
        <v/>
      </c>
      <c r="X96" s="38" t="str" cm="1">
        <f t="array" aca="1" ref="X96" ca="1">IFERROR(_xlfn.SINGLE(INDEX(Data!$A$1:$A$818,_xlfn.AGGREGATE(15,6,((OFFSET(Data!$A$1,0,MATCH(X$6,Data!$1:$1,0)-1,1000,1)=IF(X$7="","Yes",X$7))*(Data!$D$1:'Data'!$D$818&lt;=IF($H$2="Marked",1,"")))/((OFFSET(Data!$A$1,0,MATCH(X$6,Data!$1:$1,0)-1,1000,1)=IF(X$7="","Yes",X$7))*(Data!$D$1:'Data'!$D$818&lt;=IF($H$2="Marked",1,"")))*ROW(Data!$C$1:$C$818),ROW(X96)-ROW(X$7)),1)),"")</f>
        <v/>
      </c>
      <c r="Y96" s="38" t="str">
        <f ca="1">IF(Z96="","",IF(INDEX(Data!$CA:$CA,MATCH(Z96,Data!$A:$A,0),1)=0,"",INDEX(Data!$CA:$CA,MATCH(Z96,Data!$A:$A,0),1)))</f>
        <v/>
      </c>
      <c r="Z96" s="38" t="str" cm="1">
        <f t="array" aca="1" ref="Z96" ca="1">IFERROR(_xlfn.SINGLE(INDEX(Data!$A$1:$A$818,_xlfn.AGGREGATE(15,6,((OFFSET(Data!$A$1,0,MATCH(Z$6,Data!$1:$1,0)-1,1000,1)=IF(Z$7="","Yes",Z$7))*(Data!$D$1:'Data'!$D$818&lt;=IF($H$2="Marked",1,"")))/((OFFSET(Data!$A$1,0,MATCH(Z$6,Data!$1:$1,0)-1,1000,1)=IF(Z$7="","Yes",Z$7))*(Data!$D$1:'Data'!$D$818&lt;=IF($H$2="Marked",1,"")))*ROW(Data!$C$1:$C$818),ROW(Z96)-ROW(Z$7)),1)),"")</f>
        <v/>
      </c>
      <c r="AA96" s="38" t="str">
        <f ca="1">IF(AB96="","",IF(INDEX(Data!$CA:$CA,MATCH(AB96,Data!$A:$A,0),1)=0,"",INDEX(Data!$CA:$CA,MATCH(AB96,Data!$A:$A,0),1)))</f>
        <v/>
      </c>
      <c r="AB96" s="38" t="str" cm="1">
        <f t="array" aca="1" ref="AB96" ca="1">IFERROR(_xlfn.SINGLE(INDEX(Data!$A$1:$A$818,_xlfn.AGGREGATE(15,6,((OFFSET(Data!$A$1,0,MATCH(AB$6,Data!$1:$1,0)-1,1000,1)=IF(AB$7="","Yes",AB$7))*(Data!$D$1:'Data'!$D$818&lt;=IF($H$2="Marked",1,"")))/((OFFSET(Data!$A$1,0,MATCH(AB$6,Data!$1:$1,0)-1,1000,1)=IF(AB$7="","Yes",AB$7))*(Data!$D$1:'Data'!$D$818&lt;=IF($H$2="Marked",1,"")))*ROW(Data!$C$1:$C$818),ROW(AB96)-ROW(AB$7)),1)),"")</f>
        <v>HSN</v>
      </c>
      <c r="AC96" s="38">
        <f ca="1">IF(AD96="","",IF(INDEX(Data!$CA:$CA,MATCH(AD96,Data!$A:$A,0),1)=0,"",INDEX(Data!$CA:$CA,MATCH(AD96,Data!$A:$A,0),1)))</f>
        <v>3</v>
      </c>
      <c r="AD96" s="38" t="str" cm="1">
        <f t="array" aca="1" ref="AD96" ca="1">IFERROR(_xlfn.SINGLE(INDEX(Data!$A$1:$A$818,_xlfn.AGGREGATE(15,6,((OFFSET(Data!$A$1,0,MATCH(AD$6,Data!$1:$1,0)-1,1000,1)=IF(AD$7="","Yes",AD$7))*(Data!$D$1:'Data'!$D$818&lt;=IF($H$2="Marked",1,"")))/((OFFSET(Data!$A$1,0,MATCH(AD$6,Data!$1:$1,0)-1,1000,1)=IF(AD$7="","Yes",AD$7))*(Data!$D$1:'Data'!$D$818&lt;=IF($H$2="Marked",1,"")))*ROW(Data!$C$1:$C$818),ROW(AD96)-ROW(AD$7)),1)),"")</f>
        <v>MTV</v>
      </c>
      <c r="AE96" s="38" t="str">
        <f ca="1">IF(AF96="","",IF(INDEX(Data!$CA:$CA,MATCH(AF96,Data!$A:$A,0),1)=0,"",INDEX(Data!$CA:$CA,MATCH(AF96,Data!$A:$A,0),1)))</f>
        <v/>
      </c>
      <c r="AF96" s="38" t="str" cm="1">
        <f t="array" aca="1" ref="AF96" ca="1">IFERROR(_xlfn.SINGLE(INDEX(Data!$A$1:$A$818,_xlfn.AGGREGATE(15,6,((OFFSET(Data!$A$1,0,MATCH(AF$6,Data!$1:$1,0)-1,1000,1)=IF(AF$7="","Yes",AF$7))*(Data!$D$1:'Data'!$D$818&lt;=IF($H$2="Marked",1,"")))/((OFFSET(Data!$A$1,0,MATCH(AF$6,Data!$1:$1,0)-1,1000,1)=IF(AF$7="","Yes",AF$7))*(Data!$D$1:'Data'!$D$818&lt;=IF($H$2="Marked",1,"")))*ROW(Data!$C$1:$C$818),ROW(AF96)-ROW(AF$7)),1)),"")</f>
        <v>Pac 12 Mountain</v>
      </c>
      <c r="AG96" s="38" t="str">
        <f ca="1">IF(AH96="","",IF(INDEX(Data!$CA:$CA,MATCH(AH96,Data!$A:$A,0),1)=0,"",INDEX(Data!$CA:$CA,MATCH(AH96,Data!$A:$A,0),1)))</f>
        <v/>
      </c>
      <c r="AH96" s="38" t="str" cm="1">
        <f t="array" aca="1" ref="AH96" ca="1">IFERROR(_xlfn.SINGLE(INDEX(Data!$A$1:$A$818,_xlfn.AGGREGATE(15,6,((OFFSET(Data!$A$1,0,MATCH(AH$6,Data!$1:$1,0)-1,1000,1)=IF(AH$7="","Yes",AH$7))*(Data!$D$1:'Data'!$D$818&lt;=IF($H$2="Marked",1,"")))/((OFFSET(Data!$A$1,0,MATCH(AH$6,Data!$1:$1,0)-1,1000,1)=IF(AH$7="","Yes",AH$7))*(Data!$D$1:'Data'!$D$818&lt;=IF($H$2="Marked",1,"")))*ROW(Data!$C$1:$C$818),ROW(AH96)-ROW(AH$7)),1)),"")</f>
        <v/>
      </c>
      <c r="AI96" s="38" t="str">
        <f ca="1">IF(AJ96="","",IF(INDEX(Data!$CA:$CA,MATCH(AJ96,Data!$A:$A,0),1)=0,"",INDEX(Data!$CA:$CA,MATCH(AJ96,Data!$A:$A,0),1)))</f>
        <v/>
      </c>
      <c r="AJ96" s="38" t="str" cm="1">
        <f t="array" aca="1" ref="AJ96" ca="1">IFERROR(_xlfn.SINGLE(INDEX(Data!$A$1:$A$818,_xlfn.AGGREGATE(15,6,((OFFSET(Data!$A$1,0,MATCH(AJ$6,Data!$1:$1,0)-1,1000,1)=IF(AJ$7="","Yes",AJ$7))*(Data!$D$1:'Data'!$D$818&lt;=IF($H$2="Marked",1,"")))/((OFFSET(Data!$A$1,0,MATCH(AJ$6,Data!$1:$1,0)-1,1000,1)=IF(AJ$7="","Yes",AJ$7))*(Data!$D$1:'Data'!$D$818&lt;=IF($H$2="Marked",1,"")))*ROW(Data!$C$1:$C$818),ROW(AJ96)-ROW(AJ$7)),1)),"")</f>
        <v>Todo Noticias</v>
      </c>
      <c r="AK96" s="38" t="str">
        <f ca="1">IF(AL96="","",IF(INDEX(Data!$CA:$CA,MATCH(AL96,Data!$A:$A,0),1)=0,"",INDEX(Data!$CA:$CA,MATCH(AL96,Data!$A:$A,0),1)))</f>
        <v/>
      </c>
      <c r="AL96" s="38" t="str" cm="1">
        <f t="array" aca="1" ref="AL96" ca="1">IFERROR(_xlfn.SINGLE(INDEX(Data!$A$1:$A$818,_xlfn.AGGREGATE(15,6,((OFFSET(Data!$A$1,0,MATCH(AL$6,Data!$1:$1,0)-1,1000,1)=IF(AL$7="","Yes",AL$7))*(Data!$D$1:'Data'!$D$818&lt;=IF($H$2="Marked",1,"")))/((OFFSET(Data!$A$1,0,MATCH(AL$6,Data!$1:$1,0)-1,1000,1)=IF(AL$7="","Yes",AL$7))*(Data!$D$1:'Data'!$D$818&lt;=IF($H$2="Marked",1,"")))*ROW(Data!$C$1:$C$818),ROW(AL96)-ROW(AL$7)),1)),"")</f>
        <v/>
      </c>
      <c r="AM96" s="38" t="str">
        <f ca="1">IF(AN96="","",IF(INDEX(Data!$CA:$CA,MATCH(AN96,Data!$A:$A,0),1)=0,"",INDEX(Data!$CA:$CA,MATCH(AN96,Data!$A:$A,0),1)))</f>
        <v/>
      </c>
      <c r="AN96" s="38" t="str" cm="1">
        <f t="array" aca="1" ref="AN96" ca="1">IFERROR(_xlfn.SINGLE(INDEX(Data!$A$1:$A$818,_xlfn.AGGREGATE(15,6,((OFFSET(Data!$A$1,0,MATCH(AN$6,Data!$1:$1,0)-1,1000,1)=IF(AN$7="","Yes",AN$7))*(Data!$D$1:'Data'!$D$818&lt;=IF($H$2="Marked",1,"")))/((OFFSET(Data!$A$1,0,MATCH(AN$6,Data!$1:$1,0)-1,1000,1)=IF(AN$7="","Yes",AN$7))*(Data!$D$1:'Data'!$D$818&lt;=IF($H$2="Marked",1,"")))*ROW(Data!$C$1:$C$818),ROW(AN96)-ROW(AN$7)),1)),"")</f>
        <v/>
      </c>
      <c r="AO96" s="38" t="str">
        <f ca="1">IF(AP96="","",IF(INDEX(Data!$CA:$CA,MATCH(AP96,Data!$A:$A,0),1)=0,"",INDEX(Data!$CA:$CA,MATCH(AP96,Data!$A:$A,0),1)))</f>
        <v/>
      </c>
      <c r="AP96" s="38" t="str" cm="1">
        <f t="array" aca="1" ref="AP96" ca="1">IFERROR(_xlfn.SINGLE(INDEX(Data!$A$1:$A$818,_xlfn.AGGREGATE(15,6,((OFFSET(Data!$A$1,0,MATCH(AP$6,Data!$1:$1,0)-1,1000,1)=IF(AP$7="","Yes",AP$7))*(Data!$D$1:'Data'!$D$818&lt;=IF($H$2="Marked",1,"")))/((OFFSET(Data!$A$1,0,MATCH(AP$6,Data!$1:$1,0)-1,1000,1)=IF(AP$7="","Yes",AP$7))*(Data!$D$1:'Data'!$D$818&lt;=IF($H$2="Marked",1,"")))*ROW(Data!$C$1:$C$818),ROW(AP96)-ROW(AP$7)),1)),"")</f>
        <v/>
      </c>
      <c r="AQ96" s="38" t="str">
        <f ca="1">IF(AR96="","",IF(INDEX(Data!$CA:$CA,MATCH(AR96,Data!$A:$A,0),1)=0,"",INDEX(Data!$CA:$CA,MATCH(AR96,Data!$A:$A,0),1)))</f>
        <v/>
      </c>
      <c r="AR96" s="38" t="str" cm="1">
        <f t="array" aca="1" ref="AR96" ca="1">IFERROR(_xlfn.SINGLE(INDEX(Data!$A$1:$A$818,_xlfn.AGGREGATE(15,6,((OFFSET(Data!$A$1,0,MATCH(AR$6,Data!$1:$1,0)-1,1000,1)=IF(AR$7="","Yes",AR$7))*(Data!$D$1:'Data'!$D$818&lt;=IF($H$2="Marked",1,"")))/((OFFSET(Data!$A$1,0,MATCH(AR$6,Data!$1:$1,0)-1,1000,1)=IF(AR$7="","Yes",AR$7))*(Data!$D$1:'Data'!$D$818&lt;=IF($H$2="Marked",1,"")))*ROW(Data!$C$1:$C$818),ROW(AR96)-ROW(AR$7)),1)),"")</f>
        <v/>
      </c>
      <c r="AS96" s="38" t="str">
        <f ca="1">IF(AT96="","",IF(INDEX(Data!$CA:$CA,MATCH(AT96,Data!$A:$A,0),1)=0,"",INDEX(Data!$CA:$CA,MATCH(AT96,Data!$A:$A,0),1)))</f>
        <v/>
      </c>
      <c r="AT96" s="38" t="str" cm="1">
        <f t="array" aca="1" ref="AT96" ca="1">IFERROR(_xlfn.SINGLE(INDEX(Data!$A$1:$A$818,_xlfn.AGGREGATE(15,6,((OFFSET(Data!$A$1,0,MATCH(AT$6,Data!$1:$1,0)-1,1000,1)=IF(AT$7="","Yes",AT$7))*(Data!$D$1:'Data'!$D$818&lt;=IF($H$2="Marked",1,"")))/((OFFSET(Data!$A$1,0,MATCH(AT$6,Data!$1:$1,0)-1,1000,1)=IF(AT$7="","Yes",AT$7))*(Data!$D$1:'Data'!$D$818&lt;=IF($H$2="Marked",1,"")))*ROW(Data!$C$1:$C$818),ROW(AT96)-ROW(AT$7)),1)),"")</f>
        <v/>
      </c>
    </row>
    <row r="97" spans="1:46" ht="24" x14ac:dyDescent="0.35">
      <c r="A97" s="38" t="str">
        <f ca="1">IF(B97="","",IF(INDEX(Data!$CA:$CA,MATCH(B97,Data!$A:$A,0),1)=0,"",INDEX(Data!$CA:$CA,MATCH(B97,Data!$A:$A,0),1)))</f>
        <v/>
      </c>
      <c r="B97" s="38" t="str" cm="1">
        <f t="array" aca="1" ref="B97" ca="1">IFERROR(_xlfn.SINGLE(INDEX(Data!$A$1:$A$818,_xlfn.AGGREGATE(15,6,((OFFSET(Data!$A$1,0,MATCH(B$6,Data!$1:$1,0)-1,1000,1)=IF(B$7="","Yes",B$7))*(Data!$D$1:'Data'!$D$818&lt;=IF($H$2="Marked",1,"")))/((OFFSET(Data!$A$1,0,MATCH(B$6,Data!$1:$1,0)-1,1000,1)=IF(B$7="","Yes",B$7))*(Data!$D$1:'Data'!$D$818&lt;=IF($H$2="Marked",1,"")))*ROW(Data!$C$1:$C$818),ROW(B97)-ROW(B$7)),1)),"")</f>
        <v/>
      </c>
      <c r="C97" s="38" t="str">
        <f ca="1">IF(D97="","",IF(INDEX(Data!$CA:$CA,MATCH(D97,Data!$A:$A,0),1)=0,"",INDEX(Data!$CA:$CA,MATCH(D97,Data!$A:$A,0),1)))</f>
        <v/>
      </c>
      <c r="D97" s="38" t="str" cm="1">
        <f t="array" aca="1" ref="D97" ca="1">IFERROR(_xlfn.SINGLE(INDEX(Data!$A$1:$A$818,_xlfn.AGGREGATE(15,6,((OFFSET(Data!$A$1,0,MATCH(D$6,Data!$1:$1,0)-1,1000,1)=IF(D$7="","Yes",D$7))*(Data!$D$1:'Data'!$D$818&lt;=IF($H$2="Marked",1,"")))/((OFFSET(Data!$A$1,0,MATCH(D$6,Data!$1:$1,0)-1,1000,1)=IF(D$7="","Yes",D$7))*(Data!$D$1:'Data'!$D$818&lt;=IF($H$2="Marked",1,"")))*ROW(Data!$C$1:$C$818),ROW(D97)-ROW(D$7)),1)),"")</f>
        <v/>
      </c>
      <c r="E97" s="38" t="str">
        <f ca="1">IF(F97="","",IF(INDEX(Data!$CA:$CA,MATCH(F97,Data!$A:$A,0),1)=0,"",INDEX(Data!$CA:$CA,MATCH(F97,Data!$A:$A,0),1)))</f>
        <v/>
      </c>
      <c r="F97" s="38" t="str" cm="1">
        <f t="array" aca="1" ref="F97" ca="1">IFERROR(_xlfn.SINGLE(INDEX(Data!$A$1:$A$818,_xlfn.AGGREGATE(15,6,((OFFSET(Data!$A$1,0,MATCH(F$6,Data!$1:$1,0)-1,1000,1)=IF(F$7="","Yes",F$7))*(Data!$D$1:'Data'!$D$818&lt;=IF($H$2="Marked",1,"")))/((OFFSET(Data!$A$1,0,MATCH(F$6,Data!$1:$1,0)-1,1000,1)=IF(F$7="","Yes",F$7))*(Data!$D$1:'Data'!$D$818&lt;=IF($H$2="Marked",1,"")))*ROW(Data!$C$1:$C$818),ROW(F97)-ROW(F$7)),1)),"")</f>
        <v/>
      </c>
      <c r="G97" s="38" t="str">
        <f ca="1">IF(H97="","",IF(INDEX(Data!$CA:$CA,MATCH(H97,Data!$A:$A,0),1)=0,"",INDEX(Data!$CA:$CA,MATCH(H97,Data!$A:$A,0),1)))</f>
        <v/>
      </c>
      <c r="H97" s="38" t="str" cm="1">
        <f t="array" aca="1" ref="H97" ca="1">IFERROR(_xlfn.SINGLE(INDEX(Data!$A$1:$A$818,_xlfn.AGGREGATE(15,6,((OFFSET(Data!$A$1,0,MATCH(H$6,Data!$1:$1,0)-1,1000,1)=IF(H$7="","Yes",H$7))*(Data!$D$1:'Data'!$D$818&lt;=IF($H$2="Marked",1,"")))/((OFFSET(Data!$A$1,0,MATCH(H$6,Data!$1:$1,0)-1,1000,1)=IF(H$7="","Yes",H$7))*(Data!$D$1:'Data'!$D$818&lt;=IF($H$2="Marked",1,"")))*ROW(Data!$C$1:$C$818),ROW(H97)-ROW(H$7)),1)),"")</f>
        <v/>
      </c>
      <c r="I97" s="38" t="str">
        <f ca="1">IF(J97="","",IF(INDEX(Data!$CA:$CA,MATCH(J97,Data!$A:$A,0),1)=0,"",INDEX(Data!$CA:$CA,MATCH(J97,Data!$A:$A,0),1)))</f>
        <v/>
      </c>
      <c r="J97" s="38" t="str" cm="1">
        <f t="array" aca="1" ref="J97" ca="1">IFERROR(_xlfn.SINGLE(INDEX(Data!$A$1:$A$818,_xlfn.AGGREGATE(15,6,((OFFSET(Data!$A$1,0,MATCH(J$6,Data!$1:$1,0)-1,1000,1)=IF(J$7="","Yes",J$7))*(Data!$D$1:'Data'!$D$818&lt;=IF($H$2="Marked",1,"")))/((OFFSET(Data!$A$1,0,MATCH(J$6,Data!$1:$1,0)-1,1000,1)=IF(J$7="","Yes",J$7))*(Data!$D$1:'Data'!$D$818&lt;=IF($H$2="Marked",1,"")))*ROW(Data!$C$1:$C$818),ROW(J97)-ROW(J$7)),1)),"")</f>
        <v/>
      </c>
      <c r="K97" s="38" t="str">
        <f ca="1">IF(L97="","",IF(INDEX(Data!$CA:$CA,MATCH(L97,Data!$A:$A,0),1)=0,"",INDEX(Data!$CA:$CA,MATCH(L97,Data!$A:$A,0),1)))</f>
        <v/>
      </c>
      <c r="L97" s="38" t="str" cm="1">
        <f t="array" aca="1" ref="L97" ca="1">IFERROR(_xlfn.SINGLE(INDEX(Data!$A$1:$A$818,_xlfn.AGGREGATE(15,6,((OFFSET(Data!$A$1,0,MATCH(L$6,Data!$1:$1,0)-1,1000,1)=IF(L$7="","Yes",L$7))*(Data!$D$1:'Data'!$D$818&lt;=IF($H$2="Marked",1,"")))/((OFFSET(Data!$A$1,0,MATCH(L$6,Data!$1:$1,0)-1,1000,1)=IF(L$7="","Yes",L$7))*(Data!$D$1:'Data'!$D$818&lt;=IF($H$2="Marked",1,"")))*ROW(Data!$C$1:$C$818),ROW(L97)-ROW(L$7)),1)),"")</f>
        <v>ION TV</v>
      </c>
      <c r="M97" s="38" t="str">
        <f ca="1">IF(N97="","",IF(INDEX(Data!$CA:$CA,MATCH(N97,Data!$A:$A,0),1)=0,"",INDEX(Data!$CA:$CA,MATCH(N97,Data!$A:$A,0),1)))</f>
        <v/>
      </c>
      <c r="N97" s="38" t="str" cm="1">
        <f t="array" aca="1" ref="N97" ca="1">IFERROR(_xlfn.SINGLE(INDEX(Data!$A$1:$A$818,_xlfn.AGGREGATE(15,6,((OFFSET(Data!$A$1,0,MATCH(N$6,Data!$1:$1,0)-1,1000,1)=IF(N$7="","Yes",N$7))*(Data!$D$1:'Data'!$D$818&lt;=IF($H$2="Marked",1,"")))/((OFFSET(Data!$A$1,0,MATCH(N$6,Data!$1:$1,0)-1,1000,1)=IF(N$7="","Yes",N$7))*(Data!$D$1:'Data'!$D$818&lt;=IF($H$2="Marked",1,"")))*ROW(Data!$C$1:$C$818),ROW(N97)-ROW(N$7)),1)),"")</f>
        <v>Game Show Network</v>
      </c>
      <c r="O97" s="38" t="str">
        <f ca="1">IF(P97="","",IF(INDEX(Data!$CA:$CA,MATCH(P97,Data!$A:$A,0),1)=0,"",INDEX(Data!$CA:$CA,MATCH(P97,Data!$A:$A,0),1)))</f>
        <v/>
      </c>
      <c r="P97" s="38" t="str" cm="1">
        <f t="array" aca="1" ref="P97" ca="1">IFERROR(_xlfn.SINGLE(INDEX(Data!$A$1:$A$818,_xlfn.AGGREGATE(15,6,((OFFSET(Data!$A$1,0,MATCH(P$6,Data!$1:$1,0)-1,1000,1)=IF(P$7="","Yes",P$7))*(Data!$D$1:'Data'!$D$818&lt;=IF($H$2="Marked",1,"")))/((OFFSET(Data!$A$1,0,MATCH(P$6,Data!$1:$1,0)-1,1000,1)=IF(P$7="","Yes",P$7))*(Data!$D$1:'Data'!$D$818&lt;=IF($H$2="Marked",1,"")))*ROW(Data!$C$1:$C$818),ROW(P97)-ROW(P$7)),1)),"")</f>
        <v>FX</v>
      </c>
      <c r="Q97" s="38" t="str">
        <f ca="1">IF(R97="","",IF(INDEX(Data!$CA:$CA,MATCH(R97,Data!$A:$A,0),1)=0,"",INDEX(Data!$CA:$CA,MATCH(R97,Data!$A:$A,0),1)))</f>
        <v/>
      </c>
      <c r="R97" s="38" t="str" cm="1">
        <f t="array" aca="1" ref="R97" ca="1">IFERROR(_xlfn.SINGLE(INDEX(Data!$A$1:$A$818,_xlfn.AGGREGATE(15,6,((OFFSET(Data!$A$1,0,MATCH(R$6,Data!$1:$1,0)-1,1000,1)=IF(R$7="","Yes",R$7))*(Data!$D$1:'Data'!$D$818&lt;=IF($H$2="Marked",1,"")))/((OFFSET(Data!$A$1,0,MATCH(R$6,Data!$1:$1,0)-1,1000,1)=IF(R$7="","Yes",R$7))*(Data!$D$1:'Data'!$D$818&lt;=IF($H$2="Marked",1,"")))*ROW(Data!$C$1:$C$818),ROW(R97)-ROW(R$7)),1)),"")</f>
        <v>Paramount Network</v>
      </c>
      <c r="S97" s="38" t="str">
        <f ca="1">IF(T97="","",IF(INDEX(Data!$CA:$CA,MATCH(T97,Data!$A:$A,0),1)=0,"",INDEX(Data!$CA:$CA,MATCH(T97,Data!$A:$A,0),1)))</f>
        <v/>
      </c>
      <c r="T97" s="38" t="str" cm="1">
        <f t="array" aca="1" ref="T97" ca="1">IFERROR(_xlfn.SINGLE(INDEX(Data!$A$1:$A$818,_xlfn.AGGREGATE(15,6,((OFFSET(Data!$A$1,0,MATCH(T$6,Data!$1:$1,0)-1,1000,1)=IF(T$7="","Yes",T$7))*(Data!$D$1:'Data'!$D$818&lt;=IF($H$2="Marked",1,"")))/((OFFSET(Data!$A$1,0,MATCH(T$6,Data!$1:$1,0)-1,1000,1)=IF(T$7="","Yes",T$7))*(Data!$D$1:'Data'!$D$818&lt;=IF($H$2="Marked",1,"")))*ROW(Data!$C$1:$C$818),ROW(T97)-ROW(T$7)),1)),"")</f>
        <v>Vevo 80s</v>
      </c>
      <c r="U97" s="38" t="str">
        <f ca="1">IF(V97="","",IF(INDEX(Data!$CA:$CA,MATCH(V97,Data!$A:$A,0),1)=0,"",INDEX(Data!$CA:$CA,MATCH(V97,Data!$A:$A,0),1)))</f>
        <v/>
      </c>
      <c r="V97" s="38" t="str" cm="1">
        <f t="array" aca="1" ref="V97" ca="1">IFERROR(_xlfn.SINGLE(INDEX(Data!$A$1:$A$818,_xlfn.AGGREGATE(15,6,((OFFSET(Data!$A$1,0,MATCH(V$6,Data!$1:$1,0)-1,1000,1)=IF(V$7="","Yes",V$7))*(Data!$D$1:'Data'!$D$818&lt;=IF($H$2="Marked",1,"")))/((OFFSET(Data!$A$1,0,MATCH(V$6,Data!$1:$1,0)-1,1000,1)=IF(V$7="","Yes",V$7))*(Data!$D$1:'Data'!$D$818&lt;=IF($H$2="Marked",1,"")))*ROW(Data!$C$1:$C$818),ROW(V97)-ROW(V$7)),1)),"")</f>
        <v>NBCLX</v>
      </c>
      <c r="W97" s="38" t="str">
        <f ca="1">IF(X97="","",IF(INDEX(Data!$CA:$CA,MATCH(X97,Data!$A:$A,0),1)=0,"",INDEX(Data!$CA:$CA,MATCH(X97,Data!$A:$A,0),1)))</f>
        <v/>
      </c>
      <c r="X97" s="38" t="str" cm="1">
        <f t="array" aca="1" ref="X97" ca="1">IFERROR(_xlfn.SINGLE(INDEX(Data!$A$1:$A$818,_xlfn.AGGREGATE(15,6,((OFFSET(Data!$A$1,0,MATCH(X$6,Data!$1:$1,0)-1,1000,1)=IF(X$7="","Yes",X$7))*(Data!$D$1:'Data'!$D$818&lt;=IF($H$2="Marked",1,"")))/((OFFSET(Data!$A$1,0,MATCH(X$6,Data!$1:$1,0)-1,1000,1)=IF(X$7="","Yes",X$7))*(Data!$D$1:'Data'!$D$818&lt;=IF($H$2="Marked",1,"")))*ROW(Data!$C$1:$C$818),ROW(X97)-ROW(X$7)),1)),"")</f>
        <v/>
      </c>
      <c r="Y97" s="38" t="str">
        <f ca="1">IF(Z97="","",IF(INDEX(Data!$CA:$CA,MATCH(Z97,Data!$A:$A,0),1)=0,"",INDEX(Data!$CA:$CA,MATCH(Z97,Data!$A:$A,0),1)))</f>
        <v/>
      </c>
      <c r="Z97" s="38" t="str" cm="1">
        <f t="array" aca="1" ref="Z97" ca="1">IFERROR(_xlfn.SINGLE(INDEX(Data!$A$1:$A$818,_xlfn.AGGREGATE(15,6,((OFFSET(Data!$A$1,0,MATCH(Z$6,Data!$1:$1,0)-1,1000,1)=IF(Z$7="","Yes",Z$7))*(Data!$D$1:'Data'!$D$818&lt;=IF($H$2="Marked",1,"")))/((OFFSET(Data!$A$1,0,MATCH(Z$6,Data!$1:$1,0)-1,1000,1)=IF(Z$7="","Yes",Z$7))*(Data!$D$1:'Data'!$D$818&lt;=IF($H$2="Marked",1,"")))*ROW(Data!$C$1:$C$818),ROW(Z97)-ROW(Z$7)),1)),"")</f>
        <v/>
      </c>
      <c r="AA97" s="38" t="str">
        <f ca="1">IF(AB97="","",IF(INDEX(Data!$CA:$CA,MATCH(AB97,Data!$A:$A,0),1)=0,"",INDEX(Data!$CA:$CA,MATCH(AB97,Data!$A:$A,0),1)))</f>
        <v/>
      </c>
      <c r="AB97" s="38" t="str" cm="1">
        <f t="array" aca="1" ref="AB97" ca="1">IFERROR(_xlfn.SINGLE(INDEX(Data!$A$1:$A$818,_xlfn.AGGREGATE(15,6,((OFFSET(Data!$A$1,0,MATCH(AB$6,Data!$1:$1,0)-1,1000,1)=IF(AB$7="","Yes",AB$7))*(Data!$D$1:'Data'!$D$818&lt;=IF($H$2="Marked",1,"")))/((OFFSET(Data!$A$1,0,MATCH(AB$6,Data!$1:$1,0)-1,1000,1)=IF(AB$7="","Yes",AB$7))*(Data!$D$1:'Data'!$D$818&lt;=IF($H$2="Marked",1,"")))*ROW(Data!$C$1:$C$818),ROW(AB97)-ROW(AB$7)),1)),"")</f>
        <v>i24News</v>
      </c>
      <c r="AC97" s="38" t="str">
        <f ca="1">IF(AD97="","",IF(INDEX(Data!$CA:$CA,MATCH(AD97,Data!$A:$A,0),1)=0,"",INDEX(Data!$CA:$CA,MATCH(AD97,Data!$A:$A,0),1)))</f>
        <v/>
      </c>
      <c r="AD97" s="38" t="str" cm="1">
        <f t="array" aca="1" ref="AD97" ca="1">IFERROR(_xlfn.SINGLE(INDEX(Data!$A$1:$A$818,_xlfn.AGGREGATE(15,6,((OFFSET(Data!$A$1,0,MATCH(AD$6,Data!$1:$1,0)-1,1000,1)=IF(AD$7="","Yes",AD$7))*(Data!$D$1:'Data'!$D$818&lt;=IF($H$2="Marked",1,"")))/((OFFSET(Data!$A$1,0,MATCH(AD$6,Data!$1:$1,0)-1,1000,1)=IF(AD$7="","Yes",AD$7))*(Data!$D$1:'Data'!$D$818&lt;=IF($H$2="Marked",1,"")))*ROW(Data!$C$1:$C$818),ROW(AD97)-ROW(AD$7)),1)),"")</f>
        <v>MTV Classic</v>
      </c>
      <c r="AE97" s="38" t="str">
        <f ca="1">IF(AF97="","",IF(INDEX(Data!$CA:$CA,MATCH(AF97,Data!$A:$A,0),1)=0,"",INDEX(Data!$CA:$CA,MATCH(AF97,Data!$A:$A,0),1)))</f>
        <v/>
      </c>
      <c r="AF97" s="38" t="str" cm="1">
        <f t="array" aca="1" ref="AF97" ca="1">IFERROR(_xlfn.SINGLE(INDEX(Data!$A$1:$A$818,_xlfn.AGGREGATE(15,6,((OFFSET(Data!$A$1,0,MATCH(AF$6,Data!$1:$1,0)-1,1000,1)=IF(AF$7="","Yes",AF$7))*(Data!$D$1:'Data'!$D$818&lt;=IF($H$2="Marked",1,"")))/((OFFSET(Data!$A$1,0,MATCH(AF$6,Data!$1:$1,0)-1,1000,1)=IF(AF$7="","Yes",AF$7))*(Data!$D$1:'Data'!$D$818&lt;=IF($H$2="Marked",1,"")))*ROW(Data!$C$1:$C$818),ROW(AF97)-ROW(AF$7)),1)),"")</f>
        <v>Pac 12 National Feed</v>
      </c>
      <c r="AG97" s="38" t="str">
        <f ca="1">IF(AH97="","",IF(INDEX(Data!$CA:$CA,MATCH(AH97,Data!$A:$A,0),1)=0,"",INDEX(Data!$CA:$CA,MATCH(AH97,Data!$A:$A,0),1)))</f>
        <v/>
      </c>
      <c r="AH97" s="38" t="str" cm="1">
        <f t="array" aca="1" ref="AH97" ca="1">IFERROR(_xlfn.SINGLE(INDEX(Data!$A$1:$A$818,_xlfn.AGGREGATE(15,6,((OFFSET(Data!$A$1,0,MATCH(AH$6,Data!$1:$1,0)-1,1000,1)=IF(AH$7="","Yes",AH$7))*(Data!$D$1:'Data'!$D$818&lt;=IF($H$2="Marked",1,"")))/((OFFSET(Data!$A$1,0,MATCH(AH$6,Data!$1:$1,0)-1,1000,1)=IF(AH$7="","Yes",AH$7))*(Data!$D$1:'Data'!$D$818&lt;=IF($H$2="Marked",1,"")))*ROW(Data!$C$1:$C$818),ROW(AH97)-ROW(AH$7)),1)),"")</f>
        <v/>
      </c>
      <c r="AI97" s="38" t="str">
        <f ca="1">IF(AJ97="","",IF(INDEX(Data!$CA:$CA,MATCH(AJ97,Data!$A:$A,0),1)=0,"",INDEX(Data!$CA:$CA,MATCH(AJ97,Data!$A:$A,0),1)))</f>
        <v/>
      </c>
      <c r="AJ97" s="38" t="str" cm="1">
        <f t="array" aca="1" ref="AJ97" ca="1">IFERROR(_xlfn.SINGLE(INDEX(Data!$A$1:$A$818,_xlfn.AGGREGATE(15,6,((OFFSET(Data!$A$1,0,MATCH(AJ$6,Data!$1:$1,0)-1,1000,1)=IF(AJ$7="","Yes",AJ$7))*(Data!$D$1:'Data'!$D$818&lt;=IF($H$2="Marked",1,"")))/((OFFSET(Data!$A$1,0,MATCH(AJ$6,Data!$1:$1,0)-1,1000,1)=IF(AJ$7="","Yes",AJ$7))*(Data!$D$1:'Data'!$D$818&lt;=IF($H$2="Marked",1,"")))*ROW(Data!$C$1:$C$818),ROW(AJ97)-ROW(AJ$7)),1)),"")</f>
        <v>TUDN</v>
      </c>
      <c r="AK97" s="38" t="str">
        <f ca="1">IF(AL97="","",IF(INDEX(Data!$CA:$CA,MATCH(AL97,Data!$A:$A,0),1)=0,"",INDEX(Data!$CA:$CA,MATCH(AL97,Data!$A:$A,0),1)))</f>
        <v/>
      </c>
      <c r="AL97" s="38" t="str" cm="1">
        <f t="array" aca="1" ref="AL97" ca="1">IFERROR(_xlfn.SINGLE(INDEX(Data!$A$1:$A$818,_xlfn.AGGREGATE(15,6,((OFFSET(Data!$A$1,0,MATCH(AL$6,Data!$1:$1,0)-1,1000,1)=IF(AL$7="","Yes",AL$7))*(Data!$D$1:'Data'!$D$818&lt;=IF($H$2="Marked",1,"")))/((OFFSET(Data!$A$1,0,MATCH(AL$6,Data!$1:$1,0)-1,1000,1)=IF(AL$7="","Yes",AL$7))*(Data!$D$1:'Data'!$D$818&lt;=IF($H$2="Marked",1,"")))*ROW(Data!$C$1:$C$818),ROW(AL97)-ROW(AL$7)),1)),"")</f>
        <v/>
      </c>
      <c r="AM97" s="38" t="str">
        <f ca="1">IF(AN97="","",IF(INDEX(Data!$CA:$CA,MATCH(AN97,Data!$A:$A,0),1)=0,"",INDEX(Data!$CA:$CA,MATCH(AN97,Data!$A:$A,0),1)))</f>
        <v/>
      </c>
      <c r="AN97" s="38" t="str" cm="1">
        <f t="array" aca="1" ref="AN97" ca="1">IFERROR(_xlfn.SINGLE(INDEX(Data!$A$1:$A$818,_xlfn.AGGREGATE(15,6,((OFFSET(Data!$A$1,0,MATCH(AN$6,Data!$1:$1,0)-1,1000,1)=IF(AN$7="","Yes",AN$7))*(Data!$D$1:'Data'!$D$818&lt;=IF($H$2="Marked",1,"")))/((OFFSET(Data!$A$1,0,MATCH(AN$6,Data!$1:$1,0)-1,1000,1)=IF(AN$7="","Yes",AN$7))*(Data!$D$1:'Data'!$D$818&lt;=IF($H$2="Marked",1,"")))*ROW(Data!$C$1:$C$818),ROW(AN97)-ROW(AN$7)),1)),"")</f>
        <v/>
      </c>
      <c r="AO97" s="38" t="str">
        <f ca="1">IF(AP97="","",IF(INDEX(Data!$CA:$CA,MATCH(AP97,Data!$A:$A,0),1)=0,"",INDEX(Data!$CA:$CA,MATCH(AP97,Data!$A:$A,0),1)))</f>
        <v/>
      </c>
      <c r="AP97" s="38" t="str" cm="1">
        <f t="array" aca="1" ref="AP97" ca="1">IFERROR(_xlfn.SINGLE(INDEX(Data!$A$1:$A$818,_xlfn.AGGREGATE(15,6,((OFFSET(Data!$A$1,0,MATCH(AP$6,Data!$1:$1,0)-1,1000,1)=IF(AP$7="","Yes",AP$7))*(Data!$D$1:'Data'!$D$818&lt;=IF($H$2="Marked",1,"")))/((OFFSET(Data!$A$1,0,MATCH(AP$6,Data!$1:$1,0)-1,1000,1)=IF(AP$7="","Yes",AP$7))*(Data!$D$1:'Data'!$D$818&lt;=IF($H$2="Marked",1,"")))*ROW(Data!$C$1:$C$818),ROW(AP97)-ROW(AP$7)),1)),"")</f>
        <v/>
      </c>
      <c r="AQ97" s="38" t="str">
        <f ca="1">IF(AR97="","",IF(INDEX(Data!$CA:$CA,MATCH(AR97,Data!$A:$A,0),1)=0,"",INDEX(Data!$CA:$CA,MATCH(AR97,Data!$A:$A,0),1)))</f>
        <v/>
      </c>
      <c r="AR97" s="38" t="str" cm="1">
        <f t="array" aca="1" ref="AR97" ca="1">IFERROR(_xlfn.SINGLE(INDEX(Data!$A$1:$A$818,_xlfn.AGGREGATE(15,6,((OFFSET(Data!$A$1,0,MATCH(AR$6,Data!$1:$1,0)-1,1000,1)=IF(AR$7="","Yes",AR$7))*(Data!$D$1:'Data'!$D$818&lt;=IF($H$2="Marked",1,"")))/((OFFSET(Data!$A$1,0,MATCH(AR$6,Data!$1:$1,0)-1,1000,1)=IF(AR$7="","Yes",AR$7))*(Data!$D$1:'Data'!$D$818&lt;=IF($H$2="Marked",1,"")))*ROW(Data!$C$1:$C$818),ROW(AR97)-ROW(AR$7)),1)),"")</f>
        <v/>
      </c>
      <c r="AS97" s="38" t="str">
        <f ca="1">IF(AT97="","",IF(INDEX(Data!$CA:$CA,MATCH(AT97,Data!$A:$A,0),1)=0,"",INDEX(Data!$CA:$CA,MATCH(AT97,Data!$A:$A,0),1)))</f>
        <v/>
      </c>
      <c r="AT97" s="38" t="str" cm="1">
        <f t="array" aca="1" ref="AT97" ca="1">IFERROR(_xlfn.SINGLE(INDEX(Data!$A$1:$A$818,_xlfn.AGGREGATE(15,6,((OFFSET(Data!$A$1,0,MATCH(AT$6,Data!$1:$1,0)-1,1000,1)=IF(AT$7="","Yes",AT$7))*(Data!$D$1:'Data'!$D$818&lt;=IF($H$2="Marked",1,"")))/((OFFSET(Data!$A$1,0,MATCH(AT$6,Data!$1:$1,0)-1,1000,1)=IF(AT$7="","Yes",AT$7))*(Data!$D$1:'Data'!$D$818&lt;=IF($H$2="Marked",1,"")))*ROW(Data!$C$1:$C$818),ROW(AT97)-ROW(AT$7)),1)),"")</f>
        <v/>
      </c>
    </row>
    <row r="98" spans="1:46" x14ac:dyDescent="0.35">
      <c r="A98" s="38" t="str">
        <f ca="1">IF(B98="","",IF(INDEX(Data!$CA:$CA,MATCH(B98,Data!$A:$A,0),1)=0,"",INDEX(Data!$CA:$CA,MATCH(B98,Data!$A:$A,0),1)))</f>
        <v/>
      </c>
      <c r="B98" s="38" t="str" cm="1">
        <f t="array" aca="1" ref="B98" ca="1">IFERROR(_xlfn.SINGLE(INDEX(Data!$A$1:$A$818,_xlfn.AGGREGATE(15,6,((OFFSET(Data!$A$1,0,MATCH(B$6,Data!$1:$1,0)-1,1000,1)=IF(B$7="","Yes",B$7))*(Data!$D$1:'Data'!$D$818&lt;=IF($H$2="Marked",1,"")))/((OFFSET(Data!$A$1,0,MATCH(B$6,Data!$1:$1,0)-1,1000,1)=IF(B$7="","Yes",B$7))*(Data!$D$1:'Data'!$D$818&lt;=IF($H$2="Marked",1,"")))*ROW(Data!$C$1:$C$818),ROW(B98)-ROW(B$7)),1)),"")</f>
        <v/>
      </c>
      <c r="C98" s="38" t="str">
        <f ca="1">IF(D98="","",IF(INDEX(Data!$CA:$CA,MATCH(D98,Data!$A:$A,0),1)=0,"",INDEX(Data!$CA:$CA,MATCH(D98,Data!$A:$A,0),1)))</f>
        <v/>
      </c>
      <c r="D98" s="38" t="str" cm="1">
        <f t="array" aca="1" ref="D98" ca="1">IFERROR(_xlfn.SINGLE(INDEX(Data!$A$1:$A$818,_xlfn.AGGREGATE(15,6,((OFFSET(Data!$A$1,0,MATCH(D$6,Data!$1:$1,0)-1,1000,1)=IF(D$7="","Yes",D$7))*(Data!$D$1:'Data'!$D$818&lt;=IF($H$2="Marked",1,"")))/((OFFSET(Data!$A$1,0,MATCH(D$6,Data!$1:$1,0)-1,1000,1)=IF(D$7="","Yes",D$7))*(Data!$D$1:'Data'!$D$818&lt;=IF($H$2="Marked",1,"")))*ROW(Data!$C$1:$C$818),ROW(D98)-ROW(D$7)),1)),"")</f>
        <v/>
      </c>
      <c r="E98" s="38" t="str">
        <f ca="1">IF(F98="","",IF(INDEX(Data!$CA:$CA,MATCH(F98,Data!$A:$A,0),1)=0,"",INDEX(Data!$CA:$CA,MATCH(F98,Data!$A:$A,0),1)))</f>
        <v/>
      </c>
      <c r="F98" s="38" t="str" cm="1">
        <f t="array" aca="1" ref="F98" ca="1">IFERROR(_xlfn.SINGLE(INDEX(Data!$A$1:$A$818,_xlfn.AGGREGATE(15,6,((OFFSET(Data!$A$1,0,MATCH(F$6,Data!$1:$1,0)-1,1000,1)=IF(F$7="","Yes",F$7))*(Data!$D$1:'Data'!$D$818&lt;=IF($H$2="Marked",1,"")))/((OFFSET(Data!$A$1,0,MATCH(F$6,Data!$1:$1,0)-1,1000,1)=IF(F$7="","Yes",F$7))*(Data!$D$1:'Data'!$D$818&lt;=IF($H$2="Marked",1,"")))*ROW(Data!$C$1:$C$818),ROW(F98)-ROW(F$7)),1)),"")</f>
        <v/>
      </c>
      <c r="G98" s="38" t="str">
        <f ca="1">IF(H98="","",IF(INDEX(Data!$CA:$CA,MATCH(H98,Data!$A:$A,0),1)=0,"",INDEX(Data!$CA:$CA,MATCH(H98,Data!$A:$A,0),1)))</f>
        <v/>
      </c>
      <c r="H98" s="38" t="str" cm="1">
        <f t="array" aca="1" ref="H98" ca="1">IFERROR(_xlfn.SINGLE(INDEX(Data!$A$1:$A$818,_xlfn.AGGREGATE(15,6,((OFFSET(Data!$A$1,0,MATCH(H$6,Data!$1:$1,0)-1,1000,1)=IF(H$7="","Yes",H$7))*(Data!$D$1:'Data'!$D$818&lt;=IF($H$2="Marked",1,"")))/((OFFSET(Data!$A$1,0,MATCH(H$6,Data!$1:$1,0)-1,1000,1)=IF(H$7="","Yes",H$7))*(Data!$D$1:'Data'!$D$818&lt;=IF($H$2="Marked",1,"")))*ROW(Data!$C$1:$C$818),ROW(H98)-ROW(H$7)),1)),"")</f>
        <v/>
      </c>
      <c r="I98" s="38" t="str">
        <f ca="1">IF(J98="","",IF(INDEX(Data!$CA:$CA,MATCH(J98,Data!$A:$A,0),1)=0,"",INDEX(Data!$CA:$CA,MATCH(J98,Data!$A:$A,0),1)))</f>
        <v/>
      </c>
      <c r="J98" s="38" t="str" cm="1">
        <f t="array" aca="1" ref="J98" ca="1">IFERROR(_xlfn.SINGLE(INDEX(Data!$A$1:$A$818,_xlfn.AGGREGATE(15,6,((OFFSET(Data!$A$1,0,MATCH(J$6,Data!$1:$1,0)-1,1000,1)=IF(J$7="","Yes",J$7))*(Data!$D$1:'Data'!$D$818&lt;=IF($H$2="Marked",1,"")))/((OFFSET(Data!$A$1,0,MATCH(J$6,Data!$1:$1,0)-1,1000,1)=IF(J$7="","Yes",J$7))*(Data!$D$1:'Data'!$D$818&lt;=IF($H$2="Marked",1,"")))*ROW(Data!$C$1:$C$818),ROW(J98)-ROW(J$7)),1)),"")</f>
        <v/>
      </c>
      <c r="K98" s="38" t="str">
        <f ca="1">IF(L98="","",IF(INDEX(Data!$CA:$CA,MATCH(L98,Data!$A:$A,0),1)=0,"",INDEX(Data!$CA:$CA,MATCH(L98,Data!$A:$A,0),1)))</f>
        <v/>
      </c>
      <c r="L98" s="38" t="str" cm="1">
        <f t="array" aca="1" ref="L98" ca="1">IFERROR(_xlfn.SINGLE(INDEX(Data!$A$1:$A$818,_xlfn.AGGREGATE(15,6,((OFFSET(Data!$A$1,0,MATCH(L$6,Data!$1:$1,0)-1,1000,1)=IF(L$7="","Yes",L$7))*(Data!$D$1:'Data'!$D$818&lt;=IF($H$2="Marked",1,"")))/((OFFSET(Data!$A$1,0,MATCH(L$6,Data!$1:$1,0)-1,1000,1)=IF(L$7="","Yes",L$7))*(Data!$D$1:'Data'!$D$818&lt;=IF($H$2="Marked",1,"")))*ROW(Data!$C$1:$C$818),ROW(L98)-ROW(L$7)),1)),"")</f>
        <v>Jewelry TV</v>
      </c>
      <c r="M98" s="38" t="str">
        <f ca="1">IF(N98="","",IF(INDEX(Data!$CA:$CA,MATCH(N98,Data!$A:$A,0),1)=0,"",INDEX(Data!$CA:$CA,MATCH(N98,Data!$A:$A,0),1)))</f>
        <v/>
      </c>
      <c r="N98" s="38" t="str" cm="1">
        <f t="array" aca="1" ref="N98" ca="1">IFERROR(_xlfn.SINGLE(INDEX(Data!$A$1:$A$818,_xlfn.AGGREGATE(15,6,((OFFSET(Data!$A$1,0,MATCH(N$6,Data!$1:$1,0)-1,1000,1)=IF(N$7="","Yes",N$7))*(Data!$D$1:'Data'!$D$818&lt;=IF($H$2="Marked",1,"")))/((OFFSET(Data!$A$1,0,MATCH(N$6,Data!$1:$1,0)-1,1000,1)=IF(N$7="","Yes",N$7))*(Data!$D$1:'Data'!$D$818&lt;=IF($H$2="Marked",1,"")))*ROW(Data!$C$1:$C$818),ROW(N98)-ROW(N$7)),1)),"")</f>
        <v>Golf Channel</v>
      </c>
      <c r="O98" s="38" t="str">
        <f ca="1">IF(P98="","",IF(INDEX(Data!$CA:$CA,MATCH(P98,Data!$A:$A,0),1)=0,"",INDEX(Data!$CA:$CA,MATCH(P98,Data!$A:$A,0),1)))</f>
        <v/>
      </c>
      <c r="P98" s="38" t="str" cm="1">
        <f t="array" aca="1" ref="P98" ca="1">IFERROR(_xlfn.SINGLE(INDEX(Data!$A$1:$A$818,_xlfn.AGGREGATE(15,6,((OFFSET(Data!$A$1,0,MATCH(P$6,Data!$1:$1,0)-1,1000,1)=IF(P$7="","Yes",P$7))*(Data!$D$1:'Data'!$D$818&lt;=IF($H$2="Marked",1,"")))/((OFFSET(Data!$A$1,0,MATCH(P$6,Data!$1:$1,0)-1,1000,1)=IF(P$7="","Yes",P$7))*(Data!$D$1:'Data'!$D$818&lt;=IF($H$2="Marked",1,"")))*ROW(Data!$C$1:$C$818),ROW(P98)-ROW(P$7)),1)),"")</f>
        <v>FX Movies</v>
      </c>
      <c r="Q98" s="38" t="str">
        <f ca="1">IF(R98="","",IF(INDEX(Data!$CA:$CA,MATCH(R98,Data!$A:$A,0),1)=0,"",INDEX(Data!$CA:$CA,MATCH(R98,Data!$A:$A,0),1)))</f>
        <v/>
      </c>
      <c r="R98" s="38" t="str" cm="1">
        <f t="array" aca="1" ref="R98" ca="1">IFERROR(_xlfn.SINGLE(INDEX(Data!$A$1:$A$818,_xlfn.AGGREGATE(15,6,((OFFSET(Data!$A$1,0,MATCH(R$6,Data!$1:$1,0)-1,1000,1)=IF(R$7="","Yes",R$7))*(Data!$D$1:'Data'!$D$818&lt;=IF($H$2="Marked",1,"")))/((OFFSET(Data!$A$1,0,MATCH(R$6,Data!$1:$1,0)-1,1000,1)=IF(R$7="","Yes",R$7))*(Data!$D$1:'Data'!$D$818&lt;=IF($H$2="Marked",1,"")))*ROW(Data!$C$1:$C$818),ROW(R98)-ROW(R$7)),1)),"")</f>
        <v>PBS</v>
      </c>
      <c r="S98" s="38" t="str">
        <f ca="1">IF(T98="","",IF(INDEX(Data!$CA:$CA,MATCH(T98,Data!$A:$A,0),1)=0,"",INDEX(Data!$CA:$CA,MATCH(T98,Data!$A:$A,0),1)))</f>
        <v/>
      </c>
      <c r="T98" s="38" t="str" cm="1">
        <f t="array" aca="1" ref="T98" ca="1">IFERROR(_xlfn.SINGLE(INDEX(Data!$A$1:$A$818,_xlfn.AGGREGATE(15,6,((OFFSET(Data!$A$1,0,MATCH(T$6,Data!$1:$1,0)-1,1000,1)=IF(T$7="","Yes",T$7))*(Data!$D$1:'Data'!$D$818&lt;=IF($H$2="Marked",1,"")))/((OFFSET(Data!$A$1,0,MATCH(T$6,Data!$1:$1,0)-1,1000,1)=IF(T$7="","Yes",T$7))*(Data!$D$1:'Data'!$D$818&lt;=IF($H$2="Marked",1,"")))*ROW(Data!$C$1:$C$818),ROW(T98)-ROW(T$7)),1)),"")</f>
        <v>Vevo 90s</v>
      </c>
      <c r="U98" s="38" t="str">
        <f ca="1">IF(V98="","",IF(INDEX(Data!$CA:$CA,MATCH(V98,Data!$A:$A,0),1)=0,"",INDEX(Data!$CA:$CA,MATCH(V98,Data!$A:$A,0),1)))</f>
        <v/>
      </c>
      <c r="V98" s="38" t="str" cm="1">
        <f t="array" aca="1" ref="V98" ca="1">IFERROR(_xlfn.SINGLE(INDEX(Data!$A$1:$A$818,_xlfn.AGGREGATE(15,6,((OFFSET(Data!$A$1,0,MATCH(V$6,Data!$1:$1,0)-1,1000,1)=IF(V$7="","Yes",V$7))*(Data!$D$1:'Data'!$D$818&lt;=IF($H$2="Marked",1,"")))/((OFFSET(Data!$A$1,0,MATCH(V$6,Data!$1:$1,0)-1,1000,1)=IF(V$7="","Yes",V$7))*(Data!$D$1:'Data'!$D$818&lt;=IF($H$2="Marked",1,"")))*ROW(Data!$C$1:$C$818),ROW(V98)-ROW(V$7)),1)),"")</f>
        <v>News 12 New York</v>
      </c>
      <c r="W98" s="38" t="str">
        <f ca="1">IF(X98="","",IF(INDEX(Data!$CA:$CA,MATCH(X98,Data!$A:$A,0),1)=0,"",INDEX(Data!$CA:$CA,MATCH(X98,Data!$A:$A,0),1)))</f>
        <v/>
      </c>
      <c r="X98" s="38" t="str" cm="1">
        <f t="array" aca="1" ref="X98" ca="1">IFERROR(_xlfn.SINGLE(INDEX(Data!$A$1:$A$818,_xlfn.AGGREGATE(15,6,((OFFSET(Data!$A$1,0,MATCH(X$6,Data!$1:$1,0)-1,1000,1)=IF(X$7="","Yes",X$7))*(Data!$D$1:'Data'!$D$818&lt;=IF($H$2="Marked",1,"")))/((OFFSET(Data!$A$1,0,MATCH(X$6,Data!$1:$1,0)-1,1000,1)=IF(X$7="","Yes",X$7))*(Data!$D$1:'Data'!$D$818&lt;=IF($H$2="Marked",1,"")))*ROW(Data!$C$1:$C$818),ROW(X98)-ROW(X$7)),1)),"")</f>
        <v/>
      </c>
      <c r="Y98" s="38" t="str">
        <f ca="1">IF(Z98="","",IF(INDEX(Data!$CA:$CA,MATCH(Z98,Data!$A:$A,0),1)=0,"",INDEX(Data!$CA:$CA,MATCH(Z98,Data!$A:$A,0),1)))</f>
        <v/>
      </c>
      <c r="Z98" s="38" t="str" cm="1">
        <f t="array" aca="1" ref="Z98" ca="1">IFERROR(_xlfn.SINGLE(INDEX(Data!$A$1:$A$818,_xlfn.AGGREGATE(15,6,((OFFSET(Data!$A$1,0,MATCH(Z$6,Data!$1:$1,0)-1,1000,1)=IF(Z$7="","Yes",Z$7))*(Data!$D$1:'Data'!$D$818&lt;=IF($H$2="Marked",1,"")))/((OFFSET(Data!$A$1,0,MATCH(Z$6,Data!$1:$1,0)-1,1000,1)=IF(Z$7="","Yes",Z$7))*(Data!$D$1:'Data'!$D$818&lt;=IF($H$2="Marked",1,"")))*ROW(Data!$C$1:$C$818),ROW(Z98)-ROW(Z$7)),1)),"")</f>
        <v/>
      </c>
      <c r="AA98" s="38" t="str">
        <f ca="1">IF(AB98="","",IF(INDEX(Data!$CA:$CA,MATCH(AB98,Data!$A:$A,0),1)=0,"",INDEX(Data!$CA:$CA,MATCH(AB98,Data!$A:$A,0),1)))</f>
        <v/>
      </c>
      <c r="AB98" s="38" t="str" cm="1">
        <f t="array" aca="1" ref="AB98" ca="1">IFERROR(_xlfn.SINGLE(INDEX(Data!$A$1:$A$818,_xlfn.AGGREGATE(15,6,((OFFSET(Data!$A$1,0,MATCH(AB$6,Data!$1:$1,0)-1,1000,1)=IF(AB$7="","Yes",AB$7))*(Data!$D$1:'Data'!$D$818&lt;=IF($H$2="Marked",1,"")))/((OFFSET(Data!$A$1,0,MATCH(AB$6,Data!$1:$1,0)-1,1000,1)=IF(AB$7="","Yes",AB$7))*(Data!$D$1:'Data'!$D$818&lt;=IF($H$2="Marked",1,"")))*ROW(Data!$C$1:$C$818),ROW(AB98)-ROW(AB$7)),1)),"")</f>
        <v>Impact</v>
      </c>
      <c r="AC98" s="38" t="str">
        <f ca="1">IF(AD98="","",IF(INDEX(Data!$CA:$CA,MATCH(AD98,Data!$A:$A,0),1)=0,"",INDEX(Data!$CA:$CA,MATCH(AD98,Data!$A:$A,0),1)))</f>
        <v/>
      </c>
      <c r="AD98" s="38" t="str" cm="1">
        <f t="array" aca="1" ref="AD98" ca="1">IFERROR(_xlfn.SINGLE(INDEX(Data!$A$1:$A$818,_xlfn.AGGREGATE(15,6,((OFFSET(Data!$A$1,0,MATCH(AD$6,Data!$1:$1,0)-1,1000,1)=IF(AD$7="","Yes",AD$7))*(Data!$D$1:'Data'!$D$818&lt;=IF($H$2="Marked",1,"")))/((OFFSET(Data!$A$1,0,MATCH(AD$6,Data!$1:$1,0)-1,1000,1)=IF(AD$7="","Yes",AD$7))*(Data!$D$1:'Data'!$D$818&lt;=IF($H$2="Marked",1,"")))*ROW(Data!$C$1:$C$818),ROW(AD98)-ROW(AD$7)),1)),"")</f>
        <v>MTV Live</v>
      </c>
      <c r="AE98" s="38" t="str">
        <f ca="1">IF(AF98="","",IF(INDEX(Data!$CA:$CA,MATCH(AF98,Data!$A:$A,0),1)=0,"",INDEX(Data!$CA:$CA,MATCH(AF98,Data!$A:$A,0),1)))</f>
        <v/>
      </c>
      <c r="AF98" s="38" t="str" cm="1">
        <f t="array" aca="1" ref="AF98" ca="1">IFERROR(_xlfn.SINGLE(INDEX(Data!$A$1:$A$818,_xlfn.AGGREGATE(15,6,((OFFSET(Data!$A$1,0,MATCH(AF$6,Data!$1:$1,0)-1,1000,1)=IF(AF$7="","Yes",AF$7))*(Data!$D$1:'Data'!$D$818&lt;=IF($H$2="Marked",1,"")))/((OFFSET(Data!$A$1,0,MATCH(AF$6,Data!$1:$1,0)-1,1000,1)=IF(AF$7="","Yes",AF$7))*(Data!$D$1:'Data'!$D$818&lt;=IF($H$2="Marked",1,"")))*ROW(Data!$C$1:$C$818),ROW(AF98)-ROW(AF$7)),1)),"")</f>
        <v>Pac 12 Oregon</v>
      </c>
      <c r="AG98" s="38" t="str">
        <f ca="1">IF(AH98="","",IF(INDEX(Data!$CA:$CA,MATCH(AH98,Data!$A:$A,0),1)=0,"",INDEX(Data!$CA:$CA,MATCH(AH98,Data!$A:$A,0),1)))</f>
        <v/>
      </c>
      <c r="AH98" s="38" t="str" cm="1">
        <f t="array" aca="1" ref="AH98" ca="1">IFERROR(_xlfn.SINGLE(INDEX(Data!$A$1:$A$818,_xlfn.AGGREGATE(15,6,((OFFSET(Data!$A$1,0,MATCH(AH$6,Data!$1:$1,0)-1,1000,1)=IF(AH$7="","Yes",AH$7))*(Data!$D$1:'Data'!$D$818&lt;=IF($H$2="Marked",1,"")))/((OFFSET(Data!$A$1,0,MATCH(AH$6,Data!$1:$1,0)-1,1000,1)=IF(AH$7="","Yes",AH$7))*(Data!$D$1:'Data'!$D$818&lt;=IF($H$2="Marked",1,"")))*ROW(Data!$C$1:$C$818),ROW(AH98)-ROW(AH$7)),1)),"")</f>
        <v/>
      </c>
      <c r="AI98" s="38" t="str">
        <f ca="1">IF(AJ98="","",IF(INDEX(Data!$CA:$CA,MATCH(AJ98,Data!$A:$A,0),1)=0,"",INDEX(Data!$CA:$CA,MATCH(AJ98,Data!$A:$A,0),1)))</f>
        <v/>
      </c>
      <c r="AJ98" s="38" t="str" cm="1">
        <f t="array" aca="1" ref="AJ98" ca="1">IFERROR(_xlfn.SINGLE(INDEX(Data!$A$1:$A$818,_xlfn.AGGREGATE(15,6,((OFFSET(Data!$A$1,0,MATCH(AJ$6,Data!$1:$1,0)-1,1000,1)=IF(AJ$7="","Yes",AJ$7))*(Data!$D$1:'Data'!$D$818&lt;=IF($H$2="Marked",1,"")))/((OFFSET(Data!$A$1,0,MATCH(AJ$6,Data!$1:$1,0)-1,1000,1)=IF(AJ$7="","Yes",AJ$7))*(Data!$D$1:'Data'!$D$818&lt;=IF($H$2="Marked",1,"")))*ROW(Data!$C$1:$C$818),ROW(AJ98)-ROW(AJ$7)),1)),"")</f>
        <v>TV Chile</v>
      </c>
      <c r="AK98" s="38" t="str">
        <f ca="1">IF(AL98="","",IF(INDEX(Data!$CA:$CA,MATCH(AL98,Data!$A:$A,0),1)=0,"",INDEX(Data!$CA:$CA,MATCH(AL98,Data!$A:$A,0),1)))</f>
        <v/>
      </c>
      <c r="AL98" s="38" t="str" cm="1">
        <f t="array" aca="1" ref="AL98" ca="1">IFERROR(_xlfn.SINGLE(INDEX(Data!$A$1:$A$818,_xlfn.AGGREGATE(15,6,((OFFSET(Data!$A$1,0,MATCH(AL$6,Data!$1:$1,0)-1,1000,1)=IF(AL$7="","Yes",AL$7))*(Data!$D$1:'Data'!$D$818&lt;=IF($H$2="Marked",1,"")))/((OFFSET(Data!$A$1,0,MATCH(AL$6,Data!$1:$1,0)-1,1000,1)=IF(AL$7="","Yes",AL$7))*(Data!$D$1:'Data'!$D$818&lt;=IF($H$2="Marked",1,"")))*ROW(Data!$C$1:$C$818),ROW(AL98)-ROW(AL$7)),1)),"")</f>
        <v/>
      </c>
      <c r="AM98" s="38" t="str">
        <f ca="1">IF(AN98="","",IF(INDEX(Data!$CA:$CA,MATCH(AN98,Data!$A:$A,0),1)=0,"",INDEX(Data!$CA:$CA,MATCH(AN98,Data!$A:$A,0),1)))</f>
        <v/>
      </c>
      <c r="AN98" s="38" t="str" cm="1">
        <f t="array" aca="1" ref="AN98" ca="1">IFERROR(_xlfn.SINGLE(INDEX(Data!$A$1:$A$818,_xlfn.AGGREGATE(15,6,((OFFSET(Data!$A$1,0,MATCH(AN$6,Data!$1:$1,0)-1,1000,1)=IF(AN$7="","Yes",AN$7))*(Data!$D$1:'Data'!$D$818&lt;=IF($H$2="Marked",1,"")))/((OFFSET(Data!$A$1,0,MATCH(AN$6,Data!$1:$1,0)-1,1000,1)=IF(AN$7="","Yes",AN$7))*(Data!$D$1:'Data'!$D$818&lt;=IF($H$2="Marked",1,"")))*ROW(Data!$C$1:$C$818),ROW(AN98)-ROW(AN$7)),1)),"")</f>
        <v/>
      </c>
      <c r="AO98" s="38" t="str">
        <f ca="1">IF(AP98="","",IF(INDEX(Data!$CA:$CA,MATCH(AP98,Data!$A:$A,0),1)=0,"",INDEX(Data!$CA:$CA,MATCH(AP98,Data!$A:$A,0),1)))</f>
        <v/>
      </c>
      <c r="AP98" s="38" t="str" cm="1">
        <f t="array" aca="1" ref="AP98" ca="1">IFERROR(_xlfn.SINGLE(INDEX(Data!$A$1:$A$818,_xlfn.AGGREGATE(15,6,((OFFSET(Data!$A$1,0,MATCH(AP$6,Data!$1:$1,0)-1,1000,1)=IF(AP$7="","Yes",AP$7))*(Data!$D$1:'Data'!$D$818&lt;=IF($H$2="Marked",1,"")))/((OFFSET(Data!$A$1,0,MATCH(AP$6,Data!$1:$1,0)-1,1000,1)=IF(AP$7="","Yes",AP$7))*(Data!$D$1:'Data'!$D$818&lt;=IF($H$2="Marked",1,"")))*ROW(Data!$C$1:$C$818),ROW(AP98)-ROW(AP$7)),1)),"")</f>
        <v/>
      </c>
      <c r="AQ98" s="38" t="str">
        <f ca="1">IF(AR98="","",IF(INDEX(Data!$CA:$CA,MATCH(AR98,Data!$A:$A,0),1)=0,"",INDEX(Data!$CA:$CA,MATCH(AR98,Data!$A:$A,0),1)))</f>
        <v/>
      </c>
      <c r="AR98" s="38" t="str" cm="1">
        <f t="array" aca="1" ref="AR98" ca="1">IFERROR(_xlfn.SINGLE(INDEX(Data!$A$1:$A$818,_xlfn.AGGREGATE(15,6,((OFFSET(Data!$A$1,0,MATCH(AR$6,Data!$1:$1,0)-1,1000,1)=IF(AR$7="","Yes",AR$7))*(Data!$D$1:'Data'!$D$818&lt;=IF($H$2="Marked",1,"")))/((OFFSET(Data!$A$1,0,MATCH(AR$6,Data!$1:$1,0)-1,1000,1)=IF(AR$7="","Yes",AR$7))*(Data!$D$1:'Data'!$D$818&lt;=IF($H$2="Marked",1,"")))*ROW(Data!$C$1:$C$818),ROW(AR98)-ROW(AR$7)),1)),"")</f>
        <v/>
      </c>
      <c r="AS98" s="38" t="str">
        <f ca="1">IF(AT98="","",IF(INDEX(Data!$CA:$CA,MATCH(AT98,Data!$A:$A,0),1)=0,"",INDEX(Data!$CA:$CA,MATCH(AT98,Data!$A:$A,0),1)))</f>
        <v/>
      </c>
      <c r="AT98" s="38" t="str" cm="1">
        <f t="array" aca="1" ref="AT98" ca="1">IFERROR(_xlfn.SINGLE(INDEX(Data!$A$1:$A$818,_xlfn.AGGREGATE(15,6,((OFFSET(Data!$A$1,0,MATCH(AT$6,Data!$1:$1,0)-1,1000,1)=IF(AT$7="","Yes",AT$7))*(Data!$D$1:'Data'!$D$818&lt;=IF($H$2="Marked",1,"")))/((OFFSET(Data!$A$1,0,MATCH(AT$6,Data!$1:$1,0)-1,1000,1)=IF(AT$7="","Yes",AT$7))*(Data!$D$1:'Data'!$D$818&lt;=IF($H$2="Marked",1,"")))*ROW(Data!$C$1:$C$818),ROW(AT98)-ROW(AT$7)),1)),"")</f>
        <v/>
      </c>
    </row>
    <row r="99" spans="1:46" ht="24" x14ac:dyDescent="0.35">
      <c r="A99" s="38" t="str">
        <f ca="1">IF(B99="","",IF(INDEX(Data!$CA:$CA,MATCH(B99,Data!$A:$A,0),1)=0,"",INDEX(Data!$CA:$CA,MATCH(B99,Data!$A:$A,0),1)))</f>
        <v/>
      </c>
      <c r="B99" s="38" t="str" cm="1">
        <f t="array" aca="1" ref="B99" ca="1">IFERROR(_xlfn.SINGLE(INDEX(Data!$A$1:$A$818,_xlfn.AGGREGATE(15,6,((OFFSET(Data!$A$1,0,MATCH(B$6,Data!$1:$1,0)-1,1000,1)=IF(B$7="","Yes",B$7))*(Data!$D$1:'Data'!$D$818&lt;=IF($H$2="Marked",1,"")))/((OFFSET(Data!$A$1,0,MATCH(B$6,Data!$1:$1,0)-1,1000,1)=IF(B$7="","Yes",B$7))*(Data!$D$1:'Data'!$D$818&lt;=IF($H$2="Marked",1,"")))*ROW(Data!$C$1:$C$818),ROW(B99)-ROW(B$7)),1)),"")</f>
        <v/>
      </c>
      <c r="C99" s="38" t="str">
        <f ca="1">IF(D99="","",IF(INDEX(Data!$CA:$CA,MATCH(D99,Data!$A:$A,0),1)=0,"",INDEX(Data!$CA:$CA,MATCH(D99,Data!$A:$A,0),1)))</f>
        <v/>
      </c>
      <c r="D99" s="38" t="str" cm="1">
        <f t="array" aca="1" ref="D99" ca="1">IFERROR(_xlfn.SINGLE(INDEX(Data!$A$1:$A$818,_xlfn.AGGREGATE(15,6,((OFFSET(Data!$A$1,0,MATCH(D$6,Data!$1:$1,0)-1,1000,1)=IF(D$7="","Yes",D$7))*(Data!$D$1:'Data'!$D$818&lt;=IF($H$2="Marked",1,"")))/((OFFSET(Data!$A$1,0,MATCH(D$6,Data!$1:$1,0)-1,1000,1)=IF(D$7="","Yes",D$7))*(Data!$D$1:'Data'!$D$818&lt;=IF($H$2="Marked",1,"")))*ROW(Data!$C$1:$C$818),ROW(D99)-ROW(D$7)),1)),"")</f>
        <v/>
      </c>
      <c r="E99" s="38" t="str">
        <f ca="1">IF(F99="","",IF(INDEX(Data!$CA:$CA,MATCH(F99,Data!$A:$A,0),1)=0,"",INDEX(Data!$CA:$CA,MATCH(F99,Data!$A:$A,0),1)))</f>
        <v/>
      </c>
      <c r="F99" s="38" t="str" cm="1">
        <f t="array" aca="1" ref="F99" ca="1">IFERROR(_xlfn.SINGLE(INDEX(Data!$A$1:$A$818,_xlfn.AGGREGATE(15,6,((OFFSET(Data!$A$1,0,MATCH(F$6,Data!$1:$1,0)-1,1000,1)=IF(F$7="","Yes",F$7))*(Data!$D$1:'Data'!$D$818&lt;=IF($H$2="Marked",1,"")))/((OFFSET(Data!$A$1,0,MATCH(F$6,Data!$1:$1,0)-1,1000,1)=IF(F$7="","Yes",F$7))*(Data!$D$1:'Data'!$D$818&lt;=IF($H$2="Marked",1,"")))*ROW(Data!$C$1:$C$818),ROW(F99)-ROW(F$7)),1)),"")</f>
        <v/>
      </c>
      <c r="G99" s="38" t="str">
        <f ca="1">IF(H99="","",IF(INDEX(Data!$CA:$CA,MATCH(H99,Data!$A:$A,0),1)=0,"",INDEX(Data!$CA:$CA,MATCH(H99,Data!$A:$A,0),1)))</f>
        <v/>
      </c>
      <c r="H99" s="38" t="str" cm="1">
        <f t="array" aca="1" ref="H99" ca="1">IFERROR(_xlfn.SINGLE(INDEX(Data!$A$1:$A$818,_xlfn.AGGREGATE(15,6,((OFFSET(Data!$A$1,0,MATCH(H$6,Data!$1:$1,0)-1,1000,1)=IF(H$7="","Yes",H$7))*(Data!$D$1:'Data'!$D$818&lt;=IF($H$2="Marked",1,"")))/((OFFSET(Data!$A$1,0,MATCH(H$6,Data!$1:$1,0)-1,1000,1)=IF(H$7="","Yes",H$7))*(Data!$D$1:'Data'!$D$818&lt;=IF($H$2="Marked",1,"")))*ROW(Data!$C$1:$C$818),ROW(H99)-ROW(H$7)),1)),"")</f>
        <v/>
      </c>
      <c r="I99" s="38" t="str">
        <f ca="1">IF(J99="","",IF(INDEX(Data!$CA:$CA,MATCH(J99,Data!$A:$A,0),1)=0,"",INDEX(Data!$CA:$CA,MATCH(J99,Data!$A:$A,0),1)))</f>
        <v/>
      </c>
      <c r="J99" s="38" t="str" cm="1">
        <f t="array" aca="1" ref="J99" ca="1">IFERROR(_xlfn.SINGLE(INDEX(Data!$A$1:$A$818,_xlfn.AGGREGATE(15,6,((OFFSET(Data!$A$1,0,MATCH(J$6,Data!$1:$1,0)-1,1000,1)=IF(J$7="","Yes",J$7))*(Data!$D$1:'Data'!$D$818&lt;=IF($H$2="Marked",1,"")))/((OFFSET(Data!$A$1,0,MATCH(J$6,Data!$1:$1,0)-1,1000,1)=IF(J$7="","Yes",J$7))*(Data!$D$1:'Data'!$D$818&lt;=IF($H$2="Marked",1,"")))*ROW(Data!$C$1:$C$818),ROW(J99)-ROW(J$7)),1)),"")</f>
        <v/>
      </c>
      <c r="K99" s="38" t="str">
        <f ca="1">IF(L99="","",IF(INDEX(Data!$CA:$CA,MATCH(L99,Data!$A:$A,0),1)=0,"",INDEX(Data!$CA:$CA,MATCH(L99,Data!$A:$A,0),1)))</f>
        <v/>
      </c>
      <c r="L99" s="38" t="str" cm="1">
        <f t="array" aca="1" ref="L99" ca="1">IFERROR(_xlfn.SINGLE(INDEX(Data!$A$1:$A$818,_xlfn.AGGREGATE(15,6,((OFFSET(Data!$A$1,0,MATCH(L$6,Data!$1:$1,0)-1,1000,1)=IF(L$7="","Yes",L$7))*(Data!$D$1:'Data'!$D$818&lt;=IF($H$2="Marked",1,"")))/((OFFSET(Data!$A$1,0,MATCH(L$6,Data!$1:$1,0)-1,1000,1)=IF(L$7="","Yes",L$7))*(Data!$D$1:'Data'!$D$818&lt;=IF($H$2="Marked",1,"")))*ROW(Data!$C$1:$C$818),ROW(L99)-ROW(L$7)),1)),"")</f>
        <v>Justice Central</v>
      </c>
      <c r="M99" s="38" t="str">
        <f ca="1">IF(N99="","",IF(INDEX(Data!$CA:$CA,MATCH(N99,Data!$A:$A,0),1)=0,"",INDEX(Data!$CA:$CA,MATCH(N99,Data!$A:$A,0),1)))</f>
        <v/>
      </c>
      <c r="N99" s="38" t="str" cm="1">
        <f t="array" aca="1" ref="N99" ca="1">IFERROR(_xlfn.SINGLE(INDEX(Data!$A$1:$A$818,_xlfn.AGGREGATE(15,6,((OFFSET(Data!$A$1,0,MATCH(N$6,Data!$1:$1,0)-1,1000,1)=IF(N$7="","Yes",N$7))*(Data!$D$1:'Data'!$D$818&lt;=IF($H$2="Marked",1,"")))/((OFFSET(Data!$A$1,0,MATCH(N$6,Data!$1:$1,0)-1,1000,1)=IF(N$7="","Yes",N$7))*(Data!$D$1:'Data'!$D$818&lt;=IF($H$2="Marked",1,"")))*ROW(Data!$C$1:$C$818),ROW(N99)-ROW(N$7)),1)),"")</f>
        <v>Great American Country</v>
      </c>
      <c r="O99" s="38" t="str">
        <f ca="1">IF(P99="","",IF(INDEX(Data!$CA:$CA,MATCH(P99,Data!$A:$A,0),1)=0,"",INDEX(Data!$CA:$CA,MATCH(P99,Data!$A:$A,0),1)))</f>
        <v/>
      </c>
      <c r="P99" s="38" t="str" cm="1">
        <f t="array" aca="1" ref="P99" ca="1">IFERROR(_xlfn.SINGLE(INDEX(Data!$A$1:$A$818,_xlfn.AGGREGATE(15,6,((OFFSET(Data!$A$1,0,MATCH(P$6,Data!$1:$1,0)-1,1000,1)=IF(P$7="","Yes",P$7))*(Data!$D$1:'Data'!$D$818&lt;=IF($H$2="Marked",1,"")))/((OFFSET(Data!$A$1,0,MATCH(P$6,Data!$1:$1,0)-1,1000,1)=IF(P$7="","Yes",P$7))*(Data!$D$1:'Data'!$D$818&lt;=IF($H$2="Marked",1,"")))*ROW(Data!$C$1:$C$818),ROW(P99)-ROW(P$7)),1)),"")</f>
        <v>FXX</v>
      </c>
      <c r="Q99" s="38" t="str">
        <f ca="1">IF(R99="","",IF(INDEX(Data!$CA:$CA,MATCH(R99,Data!$A:$A,0),1)=0,"",INDEX(Data!$CA:$CA,MATCH(R99,Data!$A:$A,0),1)))</f>
        <v/>
      </c>
      <c r="R99" s="38" t="str" cm="1">
        <f t="array" aca="1" ref="R99" ca="1">IFERROR(_xlfn.SINGLE(INDEX(Data!$A$1:$A$818,_xlfn.AGGREGATE(15,6,((OFFSET(Data!$A$1,0,MATCH(R$6,Data!$1:$1,0)-1,1000,1)=IF(R$7="","Yes",R$7))*(Data!$D$1:'Data'!$D$818&lt;=IF($H$2="Marked",1,"")))/((OFFSET(Data!$A$1,0,MATCH(R$6,Data!$1:$1,0)-1,1000,1)=IF(R$7="","Yes",R$7))*(Data!$D$1:'Data'!$D$818&lt;=IF($H$2="Marked",1,"")))*ROW(Data!$C$1:$C$818),ROW(R99)-ROW(R$7)),1)),"")</f>
        <v>PBS Kids</v>
      </c>
      <c r="S99" s="38" t="str">
        <f ca="1">IF(T99="","",IF(INDEX(Data!$CA:$CA,MATCH(T99,Data!$A:$A,0),1)=0,"",INDEX(Data!$CA:$CA,MATCH(T99,Data!$A:$A,0),1)))</f>
        <v/>
      </c>
      <c r="T99" s="38" t="str" cm="1">
        <f t="array" aca="1" ref="T99" ca="1">IFERROR(_xlfn.SINGLE(INDEX(Data!$A$1:$A$818,_xlfn.AGGREGATE(15,6,((OFFSET(Data!$A$1,0,MATCH(T$6,Data!$1:$1,0)-1,1000,1)=IF(T$7="","Yes",T$7))*(Data!$D$1:'Data'!$D$818&lt;=IF($H$2="Marked",1,"")))/((OFFSET(Data!$A$1,0,MATCH(T$6,Data!$1:$1,0)-1,1000,1)=IF(T$7="","Yes",T$7))*(Data!$D$1:'Data'!$D$818&lt;=IF($H$2="Marked",1,"")))*ROW(Data!$C$1:$C$818),ROW(T99)-ROW(T$7)),1)),"")</f>
        <v>Vevo Country</v>
      </c>
      <c r="U99" s="38" t="str">
        <f ca="1">IF(V99="","",IF(INDEX(Data!$CA:$CA,MATCH(V99,Data!$A:$A,0),1)=0,"",INDEX(Data!$CA:$CA,MATCH(V99,Data!$A:$A,0),1)))</f>
        <v/>
      </c>
      <c r="V99" s="38" t="str" cm="1">
        <f t="array" aca="1" ref="V99" ca="1">IFERROR(_xlfn.SINGLE(INDEX(Data!$A$1:$A$818,_xlfn.AGGREGATE(15,6,((OFFSET(Data!$A$1,0,MATCH(V$6,Data!$1:$1,0)-1,1000,1)=IF(V$7="","Yes",V$7))*(Data!$D$1:'Data'!$D$818&lt;=IF($H$2="Marked",1,"")))/((OFFSET(Data!$A$1,0,MATCH(V$6,Data!$1:$1,0)-1,1000,1)=IF(V$7="","Yes",V$7))*(Data!$D$1:'Data'!$D$818&lt;=IF($H$2="Marked",1,"")))*ROW(Data!$C$1:$C$818),ROW(V99)-ROW(V$7)),1)),"")</f>
        <v>Newsmax</v>
      </c>
      <c r="W99" s="38" t="str">
        <f ca="1">IF(X99="","",IF(INDEX(Data!$CA:$CA,MATCH(X99,Data!$A:$A,0),1)=0,"",INDEX(Data!$CA:$CA,MATCH(X99,Data!$A:$A,0),1)))</f>
        <v/>
      </c>
      <c r="X99" s="38" t="str" cm="1">
        <f t="array" aca="1" ref="X99" ca="1">IFERROR(_xlfn.SINGLE(INDEX(Data!$A$1:$A$818,_xlfn.AGGREGATE(15,6,((OFFSET(Data!$A$1,0,MATCH(X$6,Data!$1:$1,0)-1,1000,1)=IF(X$7="","Yes",X$7))*(Data!$D$1:'Data'!$D$818&lt;=IF($H$2="Marked",1,"")))/((OFFSET(Data!$A$1,0,MATCH(X$6,Data!$1:$1,0)-1,1000,1)=IF(X$7="","Yes",X$7))*(Data!$D$1:'Data'!$D$818&lt;=IF($H$2="Marked",1,"")))*ROW(Data!$C$1:$C$818),ROW(X99)-ROW(X$7)),1)),"")</f>
        <v/>
      </c>
      <c r="Y99" s="38" t="str">
        <f ca="1">IF(Z99="","",IF(INDEX(Data!$CA:$CA,MATCH(Z99,Data!$A:$A,0),1)=0,"",INDEX(Data!$CA:$CA,MATCH(Z99,Data!$A:$A,0),1)))</f>
        <v/>
      </c>
      <c r="Z99" s="38" t="str" cm="1">
        <f t="array" aca="1" ref="Z99" ca="1">IFERROR(_xlfn.SINGLE(INDEX(Data!$A$1:$A$818,_xlfn.AGGREGATE(15,6,((OFFSET(Data!$A$1,0,MATCH(Z$6,Data!$1:$1,0)-1,1000,1)=IF(Z$7="","Yes",Z$7))*(Data!$D$1:'Data'!$D$818&lt;=IF($H$2="Marked",1,"")))/((OFFSET(Data!$A$1,0,MATCH(Z$6,Data!$1:$1,0)-1,1000,1)=IF(Z$7="","Yes",Z$7))*(Data!$D$1:'Data'!$D$818&lt;=IF($H$2="Marked",1,"")))*ROW(Data!$C$1:$C$818),ROW(Z99)-ROW(Z$7)),1)),"")</f>
        <v/>
      </c>
      <c r="AA99" s="38" t="str">
        <f ca="1">IF(AB99="","",IF(INDEX(Data!$CA:$CA,MATCH(AB99,Data!$A:$A,0),1)=0,"",INDEX(Data!$CA:$CA,MATCH(AB99,Data!$A:$A,0),1)))</f>
        <v/>
      </c>
      <c r="AB99" s="38" t="str" cm="1">
        <f t="array" aca="1" ref="AB99" ca="1">IFERROR(_xlfn.SINGLE(INDEX(Data!$A$1:$A$818,_xlfn.AGGREGATE(15,6,((OFFSET(Data!$A$1,0,MATCH(AB$6,Data!$1:$1,0)-1,1000,1)=IF(AB$7="","Yes",AB$7))*(Data!$D$1:'Data'!$D$818&lt;=IF($H$2="Marked",1,"")))/((OFFSET(Data!$A$1,0,MATCH(AB$6,Data!$1:$1,0)-1,1000,1)=IF(AB$7="","Yes",AB$7))*(Data!$D$1:'Data'!$D$818&lt;=IF($H$2="Marked",1,"")))*ROW(Data!$C$1:$C$818),ROW(AB99)-ROW(AB$7)),1)),"")</f>
        <v>Insp</v>
      </c>
      <c r="AC99" s="38" t="str">
        <f ca="1">IF(AD99="","",IF(INDEX(Data!$CA:$CA,MATCH(AD99,Data!$A:$A,0),1)=0,"",INDEX(Data!$CA:$CA,MATCH(AD99,Data!$A:$A,0),1)))</f>
        <v/>
      </c>
      <c r="AD99" s="38" t="str" cm="1">
        <f t="array" aca="1" ref="AD99" ca="1">IFERROR(_xlfn.SINGLE(INDEX(Data!$A$1:$A$818,_xlfn.AGGREGATE(15,6,((OFFSET(Data!$A$1,0,MATCH(AD$6,Data!$1:$1,0)-1,1000,1)=IF(AD$7="","Yes",AD$7))*(Data!$D$1:'Data'!$D$818&lt;=IF($H$2="Marked",1,"")))/((OFFSET(Data!$A$1,0,MATCH(AD$6,Data!$1:$1,0)-1,1000,1)=IF(AD$7="","Yes",AD$7))*(Data!$D$1:'Data'!$D$818&lt;=IF($H$2="Marked",1,"")))*ROW(Data!$C$1:$C$818),ROW(AD99)-ROW(AD$7)),1)),"")</f>
        <v>MTV Tres</v>
      </c>
      <c r="AE99" s="38" t="str">
        <f ca="1">IF(AF99="","",IF(INDEX(Data!$CA:$CA,MATCH(AF99,Data!$A:$A,0),1)=0,"",INDEX(Data!$CA:$CA,MATCH(AF99,Data!$A:$A,0),1)))</f>
        <v/>
      </c>
      <c r="AF99" s="38" t="str" cm="1">
        <f t="array" aca="1" ref="AF99" ca="1">IFERROR(_xlfn.SINGLE(INDEX(Data!$A$1:$A$818,_xlfn.AGGREGATE(15,6,((OFFSET(Data!$A$1,0,MATCH(AF$6,Data!$1:$1,0)-1,1000,1)=IF(AF$7="","Yes",AF$7))*(Data!$D$1:'Data'!$D$818&lt;=IF($H$2="Marked",1,"")))/((OFFSET(Data!$A$1,0,MATCH(AF$6,Data!$1:$1,0)-1,1000,1)=IF(AF$7="","Yes",AF$7))*(Data!$D$1:'Data'!$D$818&lt;=IF($H$2="Marked",1,"")))*ROW(Data!$C$1:$C$818),ROW(AF99)-ROW(AF$7)),1)),"")</f>
        <v>Pac 12 Washington</v>
      </c>
      <c r="AG99" s="38" t="str">
        <f ca="1">IF(AH99="","",IF(INDEX(Data!$CA:$CA,MATCH(AH99,Data!$A:$A,0),1)=0,"",INDEX(Data!$CA:$CA,MATCH(AH99,Data!$A:$A,0),1)))</f>
        <v/>
      </c>
      <c r="AH99" s="38" t="str" cm="1">
        <f t="array" aca="1" ref="AH99" ca="1">IFERROR(_xlfn.SINGLE(INDEX(Data!$A$1:$A$818,_xlfn.AGGREGATE(15,6,((OFFSET(Data!$A$1,0,MATCH(AH$6,Data!$1:$1,0)-1,1000,1)=IF(AH$7="","Yes",AH$7))*(Data!$D$1:'Data'!$D$818&lt;=IF($H$2="Marked",1,"")))/((OFFSET(Data!$A$1,0,MATCH(AH$6,Data!$1:$1,0)-1,1000,1)=IF(AH$7="","Yes",AH$7))*(Data!$D$1:'Data'!$D$818&lt;=IF($H$2="Marked",1,"")))*ROW(Data!$C$1:$C$818),ROW(AH99)-ROW(AH$7)),1)),"")</f>
        <v/>
      </c>
      <c r="AI99" s="38" t="str">
        <f ca="1">IF(AJ99="","",IF(INDEX(Data!$CA:$CA,MATCH(AJ99,Data!$A:$A,0),1)=0,"",INDEX(Data!$CA:$CA,MATCH(AJ99,Data!$A:$A,0),1)))</f>
        <v/>
      </c>
      <c r="AJ99" s="38" t="str" cm="1">
        <f t="array" aca="1" ref="AJ99" ca="1">IFERROR(_xlfn.SINGLE(INDEX(Data!$A$1:$A$818,_xlfn.AGGREGATE(15,6,((OFFSET(Data!$A$1,0,MATCH(AJ$6,Data!$1:$1,0)-1,1000,1)=IF(AJ$7="","Yes",AJ$7))*(Data!$D$1:'Data'!$D$818&lt;=IF($H$2="Marked",1,"")))/((OFFSET(Data!$A$1,0,MATCH(AJ$6,Data!$1:$1,0)-1,1000,1)=IF(AJ$7="","Yes",AJ$7))*(Data!$D$1:'Data'!$D$818&lt;=IF($H$2="Marked",1,"")))*ROW(Data!$C$1:$C$818),ROW(AJ99)-ROW(AJ$7)),1)),"")</f>
        <v>TVE</v>
      </c>
      <c r="AK99" s="38" t="str">
        <f ca="1">IF(AL99="","",IF(INDEX(Data!$CA:$CA,MATCH(AL99,Data!$A:$A,0),1)=0,"",INDEX(Data!$CA:$CA,MATCH(AL99,Data!$A:$A,0),1)))</f>
        <v/>
      </c>
      <c r="AL99" s="38" t="str" cm="1">
        <f t="array" aca="1" ref="AL99" ca="1">IFERROR(_xlfn.SINGLE(INDEX(Data!$A$1:$A$818,_xlfn.AGGREGATE(15,6,((OFFSET(Data!$A$1,0,MATCH(AL$6,Data!$1:$1,0)-1,1000,1)=IF(AL$7="","Yes",AL$7))*(Data!$D$1:'Data'!$D$818&lt;=IF($H$2="Marked",1,"")))/((OFFSET(Data!$A$1,0,MATCH(AL$6,Data!$1:$1,0)-1,1000,1)=IF(AL$7="","Yes",AL$7))*(Data!$D$1:'Data'!$D$818&lt;=IF($H$2="Marked",1,"")))*ROW(Data!$C$1:$C$818),ROW(AL99)-ROW(AL$7)),1)),"")</f>
        <v/>
      </c>
      <c r="AM99" s="38" t="str">
        <f ca="1">IF(AN99="","",IF(INDEX(Data!$CA:$CA,MATCH(AN99,Data!$A:$A,0),1)=0,"",INDEX(Data!$CA:$CA,MATCH(AN99,Data!$A:$A,0),1)))</f>
        <v/>
      </c>
      <c r="AN99" s="38" t="str" cm="1">
        <f t="array" aca="1" ref="AN99" ca="1">IFERROR(_xlfn.SINGLE(INDEX(Data!$A$1:$A$818,_xlfn.AGGREGATE(15,6,((OFFSET(Data!$A$1,0,MATCH(AN$6,Data!$1:$1,0)-1,1000,1)=IF(AN$7="","Yes",AN$7))*(Data!$D$1:'Data'!$D$818&lt;=IF($H$2="Marked",1,"")))/((OFFSET(Data!$A$1,0,MATCH(AN$6,Data!$1:$1,0)-1,1000,1)=IF(AN$7="","Yes",AN$7))*(Data!$D$1:'Data'!$D$818&lt;=IF($H$2="Marked",1,"")))*ROW(Data!$C$1:$C$818),ROW(AN99)-ROW(AN$7)),1)),"")</f>
        <v/>
      </c>
      <c r="AO99" s="38" t="str">
        <f ca="1">IF(AP99="","",IF(INDEX(Data!$CA:$CA,MATCH(AP99,Data!$A:$A,0),1)=0,"",INDEX(Data!$CA:$CA,MATCH(AP99,Data!$A:$A,0),1)))</f>
        <v/>
      </c>
      <c r="AP99" s="38" t="str" cm="1">
        <f t="array" aca="1" ref="AP99" ca="1">IFERROR(_xlfn.SINGLE(INDEX(Data!$A$1:$A$818,_xlfn.AGGREGATE(15,6,((OFFSET(Data!$A$1,0,MATCH(AP$6,Data!$1:$1,0)-1,1000,1)=IF(AP$7="","Yes",AP$7))*(Data!$D$1:'Data'!$D$818&lt;=IF($H$2="Marked",1,"")))/((OFFSET(Data!$A$1,0,MATCH(AP$6,Data!$1:$1,0)-1,1000,1)=IF(AP$7="","Yes",AP$7))*(Data!$D$1:'Data'!$D$818&lt;=IF($H$2="Marked",1,"")))*ROW(Data!$C$1:$C$818),ROW(AP99)-ROW(AP$7)),1)),"")</f>
        <v/>
      </c>
      <c r="AQ99" s="38" t="str">
        <f ca="1">IF(AR99="","",IF(INDEX(Data!$CA:$CA,MATCH(AR99,Data!$A:$A,0),1)=0,"",INDEX(Data!$CA:$CA,MATCH(AR99,Data!$A:$A,0),1)))</f>
        <v/>
      </c>
      <c r="AR99" s="38" t="str" cm="1">
        <f t="array" aca="1" ref="AR99" ca="1">IFERROR(_xlfn.SINGLE(INDEX(Data!$A$1:$A$818,_xlfn.AGGREGATE(15,6,((OFFSET(Data!$A$1,0,MATCH(AR$6,Data!$1:$1,0)-1,1000,1)=IF(AR$7="","Yes",AR$7))*(Data!$D$1:'Data'!$D$818&lt;=IF($H$2="Marked",1,"")))/((OFFSET(Data!$A$1,0,MATCH(AR$6,Data!$1:$1,0)-1,1000,1)=IF(AR$7="","Yes",AR$7))*(Data!$D$1:'Data'!$D$818&lt;=IF($H$2="Marked",1,"")))*ROW(Data!$C$1:$C$818),ROW(AR99)-ROW(AR$7)),1)),"")</f>
        <v/>
      </c>
      <c r="AS99" s="38" t="str">
        <f ca="1">IF(AT99="","",IF(INDEX(Data!$CA:$CA,MATCH(AT99,Data!$A:$A,0),1)=0,"",INDEX(Data!$CA:$CA,MATCH(AT99,Data!$A:$A,0),1)))</f>
        <v/>
      </c>
      <c r="AT99" s="38" t="str" cm="1">
        <f t="array" aca="1" ref="AT99" ca="1">IFERROR(_xlfn.SINGLE(INDEX(Data!$A$1:$A$818,_xlfn.AGGREGATE(15,6,((OFFSET(Data!$A$1,0,MATCH(AT$6,Data!$1:$1,0)-1,1000,1)=IF(AT$7="","Yes",AT$7))*(Data!$D$1:'Data'!$D$818&lt;=IF($H$2="Marked",1,"")))/((OFFSET(Data!$A$1,0,MATCH(AT$6,Data!$1:$1,0)-1,1000,1)=IF(AT$7="","Yes",AT$7))*(Data!$D$1:'Data'!$D$818&lt;=IF($H$2="Marked",1,"")))*ROW(Data!$C$1:$C$818),ROW(AT99)-ROW(AT$7)),1)),"")</f>
        <v/>
      </c>
    </row>
    <row r="100" spans="1:46" ht="24" x14ac:dyDescent="0.35">
      <c r="A100" s="38" t="str">
        <f ca="1">IF(B100="","",IF(INDEX(Data!$CA:$CA,MATCH(B100,Data!$A:$A,0),1)=0,"",INDEX(Data!$CA:$CA,MATCH(B100,Data!$A:$A,0),1)))</f>
        <v/>
      </c>
      <c r="B100" s="38" t="str" cm="1">
        <f t="array" aca="1" ref="B100" ca="1">IFERROR(_xlfn.SINGLE(INDEX(Data!$A$1:$A$818,_xlfn.AGGREGATE(15,6,((OFFSET(Data!$A$1,0,MATCH(B$6,Data!$1:$1,0)-1,1000,1)=IF(B$7="","Yes",B$7))*(Data!$D$1:'Data'!$D$818&lt;=IF($H$2="Marked",1,"")))/((OFFSET(Data!$A$1,0,MATCH(B$6,Data!$1:$1,0)-1,1000,1)=IF(B$7="","Yes",B$7))*(Data!$D$1:'Data'!$D$818&lt;=IF($H$2="Marked",1,"")))*ROW(Data!$C$1:$C$818),ROW(B100)-ROW(B$7)),1)),"")</f>
        <v/>
      </c>
      <c r="C100" s="38" t="str">
        <f ca="1">IF(D100="","",IF(INDEX(Data!$CA:$CA,MATCH(D100,Data!$A:$A,0),1)=0,"",INDEX(Data!$CA:$CA,MATCH(D100,Data!$A:$A,0),1)))</f>
        <v/>
      </c>
      <c r="D100" s="38" t="str" cm="1">
        <f t="array" aca="1" ref="D100" ca="1">IFERROR(_xlfn.SINGLE(INDEX(Data!$A$1:$A$818,_xlfn.AGGREGATE(15,6,((OFFSET(Data!$A$1,0,MATCH(D$6,Data!$1:$1,0)-1,1000,1)=IF(D$7="","Yes",D$7))*(Data!$D$1:'Data'!$D$818&lt;=IF($H$2="Marked",1,"")))/((OFFSET(Data!$A$1,0,MATCH(D$6,Data!$1:$1,0)-1,1000,1)=IF(D$7="","Yes",D$7))*(Data!$D$1:'Data'!$D$818&lt;=IF($H$2="Marked",1,"")))*ROW(Data!$C$1:$C$818),ROW(D100)-ROW(D$7)),1)),"")</f>
        <v/>
      </c>
      <c r="E100" s="38" t="str">
        <f ca="1">IF(F100="","",IF(INDEX(Data!$CA:$CA,MATCH(F100,Data!$A:$A,0),1)=0,"",INDEX(Data!$CA:$CA,MATCH(F100,Data!$A:$A,0),1)))</f>
        <v/>
      </c>
      <c r="F100" s="38" t="str" cm="1">
        <f t="array" aca="1" ref="F100" ca="1">IFERROR(_xlfn.SINGLE(INDEX(Data!$A$1:$A$818,_xlfn.AGGREGATE(15,6,((OFFSET(Data!$A$1,0,MATCH(F$6,Data!$1:$1,0)-1,1000,1)=IF(F$7="","Yes",F$7))*(Data!$D$1:'Data'!$D$818&lt;=IF($H$2="Marked",1,"")))/((OFFSET(Data!$A$1,0,MATCH(F$6,Data!$1:$1,0)-1,1000,1)=IF(F$7="","Yes",F$7))*(Data!$D$1:'Data'!$D$818&lt;=IF($H$2="Marked",1,"")))*ROW(Data!$C$1:$C$818),ROW(F100)-ROW(F$7)),1)),"")</f>
        <v/>
      </c>
      <c r="G100" s="38" t="str">
        <f ca="1">IF(H100="","",IF(INDEX(Data!$CA:$CA,MATCH(H100,Data!$A:$A,0),1)=0,"",INDEX(Data!$CA:$CA,MATCH(H100,Data!$A:$A,0),1)))</f>
        <v/>
      </c>
      <c r="H100" s="38" t="str" cm="1">
        <f t="array" aca="1" ref="H100" ca="1">IFERROR(_xlfn.SINGLE(INDEX(Data!$A$1:$A$818,_xlfn.AGGREGATE(15,6,((OFFSET(Data!$A$1,0,MATCH(H$6,Data!$1:$1,0)-1,1000,1)=IF(H$7="","Yes",H$7))*(Data!$D$1:'Data'!$D$818&lt;=IF($H$2="Marked",1,"")))/((OFFSET(Data!$A$1,0,MATCH(H$6,Data!$1:$1,0)-1,1000,1)=IF(H$7="","Yes",H$7))*(Data!$D$1:'Data'!$D$818&lt;=IF($H$2="Marked",1,"")))*ROW(Data!$C$1:$C$818),ROW(H100)-ROW(H$7)),1)),"")</f>
        <v/>
      </c>
      <c r="I100" s="38" t="str">
        <f ca="1">IF(J100="","",IF(INDEX(Data!$CA:$CA,MATCH(J100,Data!$A:$A,0),1)=0,"",INDEX(Data!$CA:$CA,MATCH(J100,Data!$A:$A,0),1)))</f>
        <v/>
      </c>
      <c r="J100" s="38" t="str" cm="1">
        <f t="array" aca="1" ref="J100" ca="1">IFERROR(_xlfn.SINGLE(INDEX(Data!$A$1:$A$818,_xlfn.AGGREGATE(15,6,((OFFSET(Data!$A$1,0,MATCH(J$6,Data!$1:$1,0)-1,1000,1)=IF(J$7="","Yes",J$7))*(Data!$D$1:'Data'!$D$818&lt;=IF($H$2="Marked",1,"")))/((OFFSET(Data!$A$1,0,MATCH(J$6,Data!$1:$1,0)-1,1000,1)=IF(J$7="","Yes",J$7))*(Data!$D$1:'Data'!$D$818&lt;=IF($H$2="Marked",1,"")))*ROW(Data!$C$1:$C$818),ROW(J100)-ROW(J$7)),1)),"")</f>
        <v/>
      </c>
      <c r="K100" s="38" t="str">
        <f ca="1">IF(L100="","",IF(INDEX(Data!$CA:$CA,MATCH(L100,Data!$A:$A,0),1)=0,"",INDEX(Data!$CA:$CA,MATCH(L100,Data!$A:$A,0),1)))</f>
        <v/>
      </c>
      <c r="L100" s="38" t="str" cm="1">
        <f t="array" aca="1" ref="L100" ca="1">IFERROR(_xlfn.SINGLE(INDEX(Data!$A$1:$A$818,_xlfn.AGGREGATE(15,6,((OFFSET(Data!$A$1,0,MATCH(L$6,Data!$1:$1,0)-1,1000,1)=IF(L$7="","Yes",L$7))*(Data!$D$1:'Data'!$D$818&lt;=IF($H$2="Marked",1,"")))/((OFFSET(Data!$A$1,0,MATCH(L$6,Data!$1:$1,0)-1,1000,1)=IF(L$7="","Yes",L$7))*(Data!$D$1:'Data'!$D$818&lt;=IF($H$2="Marked",1,"")))*ROW(Data!$C$1:$C$818),ROW(L100)-ROW(L$7)),1)),"")</f>
        <v>Lifetime</v>
      </c>
      <c r="M100" s="38" t="str">
        <f ca="1">IF(N100="","",IF(INDEX(Data!$CA:$CA,MATCH(N100,Data!$A:$A,0),1)=0,"",INDEX(Data!$CA:$CA,MATCH(N100,Data!$A:$A,0),1)))</f>
        <v/>
      </c>
      <c r="N100" s="38" t="str" cm="1">
        <f t="array" aca="1" ref="N100" ca="1">IFERROR(_xlfn.SINGLE(INDEX(Data!$A$1:$A$818,_xlfn.AGGREGATE(15,6,((OFFSET(Data!$A$1,0,MATCH(N$6,Data!$1:$1,0)-1,1000,1)=IF(N$7="","Yes",N$7))*(Data!$D$1:'Data'!$D$818&lt;=IF($H$2="Marked",1,"")))/((OFFSET(Data!$A$1,0,MATCH(N$6,Data!$1:$1,0)-1,1000,1)=IF(N$7="","Yes",N$7))*(Data!$D$1:'Data'!$D$818&lt;=IF($H$2="Marked",1,"")))*ROW(Data!$C$1:$C$818),ROW(N100)-ROW(N$7)),1)),"")</f>
        <v>Grit</v>
      </c>
      <c r="O100" s="38" t="str">
        <f ca="1">IF(P100="","",IF(INDEX(Data!$CA:$CA,MATCH(P100,Data!$A:$A,0),1)=0,"",INDEX(Data!$CA:$CA,MATCH(P100,Data!$A:$A,0),1)))</f>
        <v/>
      </c>
      <c r="P100" s="38" t="str" cm="1">
        <f t="array" aca="1" ref="P100" ca="1">IFERROR(_xlfn.SINGLE(INDEX(Data!$A$1:$A$818,_xlfn.AGGREGATE(15,6,((OFFSET(Data!$A$1,0,MATCH(P$6,Data!$1:$1,0)-1,1000,1)=IF(P$7="","Yes",P$7))*(Data!$D$1:'Data'!$D$818&lt;=IF($H$2="Marked",1,"")))/((OFFSET(Data!$A$1,0,MATCH(P$6,Data!$1:$1,0)-1,1000,1)=IF(P$7="","Yes",P$7))*(Data!$D$1:'Data'!$D$818&lt;=IF($H$2="Marked",1,"")))*ROW(Data!$C$1:$C$818),ROW(P100)-ROW(P$7)),1)),"")</f>
        <v>FYI</v>
      </c>
      <c r="Q100" s="38" t="str">
        <f ca="1">IF(R100="","",IF(INDEX(Data!$CA:$CA,MATCH(R100,Data!$A:$A,0),1)=0,"",INDEX(Data!$CA:$CA,MATCH(R100,Data!$A:$A,0),1)))</f>
        <v/>
      </c>
      <c r="R100" s="38" t="str" cm="1">
        <f t="array" aca="1" ref="R100" ca="1">IFERROR(_xlfn.SINGLE(INDEX(Data!$A$1:$A$818,_xlfn.AGGREGATE(15,6,((OFFSET(Data!$A$1,0,MATCH(R$6,Data!$1:$1,0)-1,1000,1)=IF(R$7="","Yes",R$7))*(Data!$D$1:'Data'!$D$818&lt;=IF($H$2="Marked",1,"")))/((OFFSET(Data!$A$1,0,MATCH(R$6,Data!$1:$1,0)-1,1000,1)=IF(R$7="","Yes",R$7))*(Data!$D$1:'Data'!$D$818&lt;=IF($H$2="Marked",1,"")))*ROW(Data!$C$1:$C$818),ROW(R100)-ROW(R$7)),1)),"")</f>
        <v>PC</v>
      </c>
      <c r="S100" s="38" t="str">
        <f ca="1">IF(T100="","",IF(INDEX(Data!$CA:$CA,MATCH(T100,Data!$A:$A,0),1)=0,"",INDEX(Data!$CA:$CA,MATCH(T100,Data!$A:$A,0),1)))</f>
        <v/>
      </c>
      <c r="T100" s="38" t="str" cm="1">
        <f t="array" aca="1" ref="T100" ca="1">IFERROR(_xlfn.SINGLE(INDEX(Data!$A$1:$A$818,_xlfn.AGGREGATE(15,6,((OFFSET(Data!$A$1,0,MATCH(T$6,Data!$1:$1,0)-1,1000,1)=IF(T$7="","Yes",T$7))*(Data!$D$1:'Data'!$D$818&lt;=IF($H$2="Marked",1,"")))/((OFFSET(Data!$A$1,0,MATCH(T$6,Data!$1:$1,0)-1,1000,1)=IF(T$7="","Yes",T$7))*(Data!$D$1:'Data'!$D$818&lt;=IF($H$2="Marked",1,"")))*ROW(Data!$C$1:$C$818),ROW(T100)-ROW(T$7)),1)),"")</f>
        <v>Vevo Hip-Hop</v>
      </c>
      <c r="U100" s="38" t="str">
        <f ca="1">IF(V100="","",IF(INDEX(Data!$CA:$CA,MATCH(V100,Data!$A:$A,0),1)=0,"",INDEX(Data!$CA:$CA,MATCH(V100,Data!$A:$A,0),1)))</f>
        <v/>
      </c>
      <c r="V100" s="38" t="str" cm="1">
        <f t="array" aca="1" ref="V100" ca="1">IFERROR(_xlfn.SINGLE(INDEX(Data!$A$1:$A$818,_xlfn.AGGREGATE(15,6,((OFFSET(Data!$A$1,0,MATCH(V$6,Data!$1:$1,0)-1,1000,1)=IF(V$7="","Yes",V$7))*(Data!$D$1:'Data'!$D$818&lt;=IF($H$2="Marked",1,"")))/((OFFSET(Data!$A$1,0,MATCH(V$6,Data!$1:$1,0)-1,1000,1)=IF(V$7="","Yes",V$7))*(Data!$D$1:'Data'!$D$818&lt;=IF($H$2="Marked",1,"")))*ROW(Data!$C$1:$C$818),ROW(V100)-ROW(V$7)),1)),"")</f>
        <v>NewsNation</v>
      </c>
      <c r="W100" s="38" t="str">
        <f ca="1">IF(X100="","",IF(INDEX(Data!$CA:$CA,MATCH(X100,Data!$A:$A,0),1)=0,"",INDEX(Data!$CA:$CA,MATCH(X100,Data!$A:$A,0),1)))</f>
        <v/>
      </c>
      <c r="X100" s="38" t="str" cm="1">
        <f t="array" aca="1" ref="X100" ca="1">IFERROR(_xlfn.SINGLE(INDEX(Data!$A$1:$A$818,_xlfn.AGGREGATE(15,6,((OFFSET(Data!$A$1,0,MATCH(X$6,Data!$1:$1,0)-1,1000,1)=IF(X$7="","Yes",X$7))*(Data!$D$1:'Data'!$D$818&lt;=IF($H$2="Marked",1,"")))/((OFFSET(Data!$A$1,0,MATCH(X$6,Data!$1:$1,0)-1,1000,1)=IF(X$7="","Yes",X$7))*(Data!$D$1:'Data'!$D$818&lt;=IF($H$2="Marked",1,"")))*ROW(Data!$C$1:$C$818),ROW(X100)-ROW(X$7)),1)),"")</f>
        <v/>
      </c>
      <c r="Y100" s="38" t="str">
        <f ca="1">IF(Z100="","",IF(INDEX(Data!$CA:$CA,MATCH(Z100,Data!$A:$A,0),1)=0,"",INDEX(Data!$CA:$CA,MATCH(Z100,Data!$A:$A,0),1)))</f>
        <v/>
      </c>
      <c r="Z100" s="38" t="str" cm="1">
        <f t="array" aca="1" ref="Z100" ca="1">IFERROR(_xlfn.SINGLE(INDEX(Data!$A$1:$A$818,_xlfn.AGGREGATE(15,6,((OFFSET(Data!$A$1,0,MATCH(Z$6,Data!$1:$1,0)-1,1000,1)=IF(Z$7="","Yes",Z$7))*(Data!$D$1:'Data'!$D$818&lt;=IF($H$2="Marked",1,"")))/((OFFSET(Data!$A$1,0,MATCH(Z$6,Data!$1:$1,0)-1,1000,1)=IF(Z$7="","Yes",Z$7))*(Data!$D$1:'Data'!$D$818&lt;=IF($H$2="Marked",1,"")))*ROW(Data!$C$1:$C$818),ROW(Z100)-ROW(Z$7)),1)),"")</f>
        <v/>
      </c>
      <c r="AA100" s="38" t="str">
        <f ca="1">IF(AB100="","",IF(INDEX(Data!$CA:$CA,MATCH(AB100,Data!$A:$A,0),1)=0,"",INDEX(Data!$CA:$CA,MATCH(AB100,Data!$A:$A,0),1)))</f>
        <v/>
      </c>
      <c r="AB100" s="38" t="str" cm="1">
        <f t="array" aca="1" ref="AB100" ca="1">IFERROR(_xlfn.SINGLE(INDEX(Data!$A$1:$A$818,_xlfn.AGGREGATE(15,6,((OFFSET(Data!$A$1,0,MATCH(AB$6,Data!$1:$1,0)-1,1000,1)=IF(AB$7="","Yes",AB$7))*(Data!$D$1:'Data'!$D$818&lt;=IF($H$2="Marked",1,"")))/((OFFSET(Data!$A$1,0,MATCH(AB$6,Data!$1:$1,0)-1,1000,1)=IF(AB$7="","Yes",AB$7))*(Data!$D$1:'Data'!$D$818&lt;=IF($H$2="Marked",1,"")))*ROW(Data!$C$1:$C$818),ROW(AB100)-ROW(AB$7)),1)),"")</f>
        <v>Investigation Discovery</v>
      </c>
      <c r="AC100" s="38" t="str">
        <f ca="1">IF(AD100="","",IF(INDEX(Data!$CA:$CA,MATCH(AD100,Data!$A:$A,0),1)=0,"",INDEX(Data!$CA:$CA,MATCH(AD100,Data!$A:$A,0),1)))</f>
        <v/>
      </c>
      <c r="AD100" s="38" t="str" cm="1">
        <f t="array" aca="1" ref="AD100" ca="1">IFERROR(_xlfn.SINGLE(INDEX(Data!$A$1:$A$818,_xlfn.AGGREGATE(15,6,((OFFSET(Data!$A$1,0,MATCH(AD$6,Data!$1:$1,0)-1,1000,1)=IF(AD$7="","Yes",AD$7))*(Data!$D$1:'Data'!$D$818&lt;=IF($H$2="Marked",1,"")))/((OFFSET(Data!$A$1,0,MATCH(AD$6,Data!$1:$1,0)-1,1000,1)=IF(AD$7="","Yes",AD$7))*(Data!$D$1:'Data'!$D$818&lt;=IF($H$2="Marked",1,"")))*ROW(Data!$C$1:$C$818),ROW(AD100)-ROW(AD$7)),1)),"")</f>
        <v>MTV2</v>
      </c>
      <c r="AE100" s="38" t="str">
        <f ca="1">IF(AF100="","",IF(INDEX(Data!$CA:$CA,MATCH(AF100,Data!$A:$A,0),1)=0,"",INDEX(Data!$CA:$CA,MATCH(AF100,Data!$A:$A,0),1)))</f>
        <v/>
      </c>
      <c r="AF100" s="38" t="str" cm="1">
        <f t="array" aca="1" ref="AF100" ca="1">IFERROR(_xlfn.SINGLE(INDEX(Data!$A$1:$A$818,_xlfn.AGGREGATE(15,6,((OFFSET(Data!$A$1,0,MATCH(AF$6,Data!$1:$1,0)-1,1000,1)=IF(AF$7="","Yes",AF$7))*(Data!$D$1:'Data'!$D$818&lt;=IF($H$2="Marked",1,"")))/((OFFSET(Data!$A$1,0,MATCH(AF$6,Data!$1:$1,0)-1,1000,1)=IF(AF$7="","Yes",AF$7))*(Data!$D$1:'Data'!$D$818&lt;=IF($H$2="Marked",1,"")))*ROW(Data!$C$1:$C$818),ROW(AF100)-ROW(AF$7)),1)),"")</f>
        <v>Paramount Network</v>
      </c>
      <c r="AG100" s="38" t="str">
        <f ca="1">IF(AH100="","",IF(INDEX(Data!$CA:$CA,MATCH(AH100,Data!$A:$A,0),1)=0,"",INDEX(Data!$CA:$CA,MATCH(AH100,Data!$A:$A,0),1)))</f>
        <v/>
      </c>
      <c r="AH100" s="38" t="str" cm="1">
        <f t="array" aca="1" ref="AH100" ca="1">IFERROR(_xlfn.SINGLE(INDEX(Data!$A$1:$A$818,_xlfn.AGGREGATE(15,6,((OFFSET(Data!$A$1,0,MATCH(AH$6,Data!$1:$1,0)-1,1000,1)=IF(AH$7="","Yes",AH$7))*(Data!$D$1:'Data'!$D$818&lt;=IF($H$2="Marked",1,"")))/((OFFSET(Data!$A$1,0,MATCH(AH$6,Data!$1:$1,0)-1,1000,1)=IF(AH$7="","Yes",AH$7))*(Data!$D$1:'Data'!$D$818&lt;=IF($H$2="Marked",1,"")))*ROW(Data!$C$1:$C$818),ROW(AH100)-ROW(AH$7)),1)),"")</f>
        <v/>
      </c>
      <c r="AI100" s="38" t="str">
        <f ca="1">IF(AJ100="","",IF(INDEX(Data!$CA:$CA,MATCH(AJ100,Data!$A:$A,0),1)=0,"",INDEX(Data!$CA:$CA,MATCH(AJ100,Data!$A:$A,0),1)))</f>
        <v/>
      </c>
      <c r="AJ100" s="38" t="str" cm="1">
        <f t="array" aca="1" ref="AJ100" ca="1">IFERROR(_xlfn.SINGLE(INDEX(Data!$A$1:$A$818,_xlfn.AGGREGATE(15,6,((OFFSET(Data!$A$1,0,MATCH(AJ$6,Data!$1:$1,0)-1,1000,1)=IF(AJ$7="","Yes",AJ$7))*(Data!$D$1:'Data'!$D$818&lt;=IF($H$2="Marked",1,"")))/((OFFSET(Data!$A$1,0,MATCH(AJ$6,Data!$1:$1,0)-1,1000,1)=IF(AJ$7="","Yes",AJ$7))*(Data!$D$1:'Data'!$D$818&lt;=IF($H$2="Marked",1,"")))*ROW(Data!$C$1:$C$818),ROW(AJ100)-ROW(AJ$7)),1)),"")</f>
        <v>Ty C TV</v>
      </c>
      <c r="AK100" s="38" t="str">
        <f ca="1">IF(AL100="","",IF(INDEX(Data!$CA:$CA,MATCH(AL100,Data!$A:$A,0),1)=0,"",INDEX(Data!$CA:$CA,MATCH(AL100,Data!$A:$A,0),1)))</f>
        <v/>
      </c>
      <c r="AL100" s="38" t="str" cm="1">
        <f t="array" aca="1" ref="AL100" ca="1">IFERROR(_xlfn.SINGLE(INDEX(Data!$A$1:$A$818,_xlfn.AGGREGATE(15,6,((OFFSET(Data!$A$1,0,MATCH(AL$6,Data!$1:$1,0)-1,1000,1)=IF(AL$7="","Yes",AL$7))*(Data!$D$1:'Data'!$D$818&lt;=IF($H$2="Marked",1,"")))/((OFFSET(Data!$A$1,0,MATCH(AL$6,Data!$1:$1,0)-1,1000,1)=IF(AL$7="","Yes",AL$7))*(Data!$D$1:'Data'!$D$818&lt;=IF($H$2="Marked",1,"")))*ROW(Data!$C$1:$C$818),ROW(AL100)-ROW(AL$7)),1)),"")</f>
        <v/>
      </c>
      <c r="AM100" s="38" t="str">
        <f ca="1">IF(AN100="","",IF(INDEX(Data!$CA:$CA,MATCH(AN100,Data!$A:$A,0),1)=0,"",INDEX(Data!$CA:$CA,MATCH(AN100,Data!$A:$A,0),1)))</f>
        <v/>
      </c>
      <c r="AN100" s="38" t="str" cm="1">
        <f t="array" aca="1" ref="AN100" ca="1">IFERROR(_xlfn.SINGLE(INDEX(Data!$A$1:$A$818,_xlfn.AGGREGATE(15,6,((OFFSET(Data!$A$1,0,MATCH(AN$6,Data!$1:$1,0)-1,1000,1)=IF(AN$7="","Yes",AN$7))*(Data!$D$1:'Data'!$D$818&lt;=IF($H$2="Marked",1,"")))/((OFFSET(Data!$A$1,0,MATCH(AN$6,Data!$1:$1,0)-1,1000,1)=IF(AN$7="","Yes",AN$7))*(Data!$D$1:'Data'!$D$818&lt;=IF($H$2="Marked",1,"")))*ROW(Data!$C$1:$C$818),ROW(AN100)-ROW(AN$7)),1)),"")</f>
        <v/>
      </c>
      <c r="AO100" s="38" t="str">
        <f ca="1">IF(AP100="","",IF(INDEX(Data!$CA:$CA,MATCH(AP100,Data!$A:$A,0),1)=0,"",INDEX(Data!$CA:$CA,MATCH(AP100,Data!$A:$A,0),1)))</f>
        <v/>
      </c>
      <c r="AP100" s="38" t="str" cm="1">
        <f t="array" aca="1" ref="AP100" ca="1">IFERROR(_xlfn.SINGLE(INDEX(Data!$A$1:$A$818,_xlfn.AGGREGATE(15,6,((OFFSET(Data!$A$1,0,MATCH(AP$6,Data!$1:$1,0)-1,1000,1)=IF(AP$7="","Yes",AP$7))*(Data!$D$1:'Data'!$D$818&lt;=IF($H$2="Marked",1,"")))/((OFFSET(Data!$A$1,0,MATCH(AP$6,Data!$1:$1,0)-1,1000,1)=IF(AP$7="","Yes",AP$7))*(Data!$D$1:'Data'!$D$818&lt;=IF($H$2="Marked",1,"")))*ROW(Data!$C$1:$C$818),ROW(AP100)-ROW(AP$7)),1)),"")</f>
        <v/>
      </c>
      <c r="AQ100" s="38" t="str">
        <f ca="1">IF(AR100="","",IF(INDEX(Data!$CA:$CA,MATCH(AR100,Data!$A:$A,0),1)=0,"",INDEX(Data!$CA:$CA,MATCH(AR100,Data!$A:$A,0),1)))</f>
        <v/>
      </c>
      <c r="AR100" s="38" t="str" cm="1">
        <f t="array" aca="1" ref="AR100" ca="1">IFERROR(_xlfn.SINGLE(INDEX(Data!$A$1:$A$818,_xlfn.AGGREGATE(15,6,((OFFSET(Data!$A$1,0,MATCH(AR$6,Data!$1:$1,0)-1,1000,1)=IF(AR$7="","Yes",AR$7))*(Data!$D$1:'Data'!$D$818&lt;=IF($H$2="Marked",1,"")))/((OFFSET(Data!$A$1,0,MATCH(AR$6,Data!$1:$1,0)-1,1000,1)=IF(AR$7="","Yes",AR$7))*(Data!$D$1:'Data'!$D$818&lt;=IF($H$2="Marked",1,"")))*ROW(Data!$C$1:$C$818),ROW(AR100)-ROW(AR$7)),1)),"")</f>
        <v/>
      </c>
      <c r="AS100" s="38" t="str">
        <f ca="1">IF(AT100="","",IF(INDEX(Data!$CA:$CA,MATCH(AT100,Data!$A:$A,0),1)=0,"",INDEX(Data!$CA:$CA,MATCH(AT100,Data!$A:$A,0),1)))</f>
        <v/>
      </c>
      <c r="AT100" s="38" t="str" cm="1">
        <f t="array" aca="1" ref="AT100" ca="1">IFERROR(_xlfn.SINGLE(INDEX(Data!$A$1:$A$818,_xlfn.AGGREGATE(15,6,((OFFSET(Data!$A$1,0,MATCH(AT$6,Data!$1:$1,0)-1,1000,1)=IF(AT$7="","Yes",AT$7))*(Data!$D$1:'Data'!$D$818&lt;=IF($H$2="Marked",1,"")))/((OFFSET(Data!$A$1,0,MATCH(AT$6,Data!$1:$1,0)-1,1000,1)=IF(AT$7="","Yes",AT$7))*(Data!$D$1:'Data'!$D$818&lt;=IF($H$2="Marked",1,"")))*ROW(Data!$C$1:$C$818),ROW(AT100)-ROW(AT$7)),1)),"")</f>
        <v/>
      </c>
    </row>
    <row r="101" spans="1:46" x14ac:dyDescent="0.35">
      <c r="A101" s="38" t="str">
        <f ca="1">IF(B101="","",IF(INDEX(Data!$CA:$CA,MATCH(B101,Data!$A:$A,0),1)=0,"",INDEX(Data!$CA:$CA,MATCH(B101,Data!$A:$A,0),1)))</f>
        <v/>
      </c>
      <c r="B101" s="38" t="str" cm="1">
        <f t="array" aca="1" ref="B101" ca="1">IFERROR(_xlfn.SINGLE(INDEX(Data!$A$1:$A$818,_xlfn.AGGREGATE(15,6,((OFFSET(Data!$A$1,0,MATCH(B$6,Data!$1:$1,0)-1,1000,1)=IF(B$7="","Yes",B$7))*(Data!$D$1:'Data'!$D$818&lt;=IF($H$2="Marked",1,"")))/((OFFSET(Data!$A$1,0,MATCH(B$6,Data!$1:$1,0)-1,1000,1)=IF(B$7="","Yes",B$7))*(Data!$D$1:'Data'!$D$818&lt;=IF($H$2="Marked",1,"")))*ROW(Data!$C$1:$C$818),ROW(B101)-ROW(B$7)),1)),"")</f>
        <v/>
      </c>
      <c r="C101" s="38" t="str">
        <f ca="1">IF(D101="","",IF(INDEX(Data!$CA:$CA,MATCH(D101,Data!$A:$A,0),1)=0,"",INDEX(Data!$CA:$CA,MATCH(D101,Data!$A:$A,0),1)))</f>
        <v/>
      </c>
      <c r="D101" s="38" t="str" cm="1">
        <f t="array" aca="1" ref="D101" ca="1">IFERROR(_xlfn.SINGLE(INDEX(Data!$A$1:$A$818,_xlfn.AGGREGATE(15,6,((OFFSET(Data!$A$1,0,MATCH(D$6,Data!$1:$1,0)-1,1000,1)=IF(D$7="","Yes",D$7))*(Data!$D$1:'Data'!$D$818&lt;=IF($H$2="Marked",1,"")))/((OFFSET(Data!$A$1,0,MATCH(D$6,Data!$1:$1,0)-1,1000,1)=IF(D$7="","Yes",D$7))*(Data!$D$1:'Data'!$D$818&lt;=IF($H$2="Marked",1,"")))*ROW(Data!$C$1:$C$818),ROW(D101)-ROW(D$7)),1)),"")</f>
        <v/>
      </c>
      <c r="E101" s="38" t="str">
        <f ca="1">IF(F101="","",IF(INDEX(Data!$CA:$CA,MATCH(F101,Data!$A:$A,0),1)=0,"",INDEX(Data!$CA:$CA,MATCH(F101,Data!$A:$A,0),1)))</f>
        <v/>
      </c>
      <c r="F101" s="38" t="str" cm="1">
        <f t="array" aca="1" ref="F101" ca="1">IFERROR(_xlfn.SINGLE(INDEX(Data!$A$1:$A$818,_xlfn.AGGREGATE(15,6,((OFFSET(Data!$A$1,0,MATCH(F$6,Data!$1:$1,0)-1,1000,1)=IF(F$7="","Yes",F$7))*(Data!$D$1:'Data'!$D$818&lt;=IF($H$2="Marked",1,"")))/((OFFSET(Data!$A$1,0,MATCH(F$6,Data!$1:$1,0)-1,1000,1)=IF(F$7="","Yes",F$7))*(Data!$D$1:'Data'!$D$818&lt;=IF($H$2="Marked",1,"")))*ROW(Data!$C$1:$C$818),ROW(F101)-ROW(F$7)),1)),"")</f>
        <v/>
      </c>
      <c r="G101" s="38" t="str">
        <f ca="1">IF(H101="","",IF(INDEX(Data!$CA:$CA,MATCH(H101,Data!$A:$A,0),1)=0,"",INDEX(Data!$CA:$CA,MATCH(H101,Data!$A:$A,0),1)))</f>
        <v/>
      </c>
      <c r="H101" s="38" t="str" cm="1">
        <f t="array" aca="1" ref="H101" ca="1">IFERROR(_xlfn.SINGLE(INDEX(Data!$A$1:$A$818,_xlfn.AGGREGATE(15,6,((OFFSET(Data!$A$1,0,MATCH(H$6,Data!$1:$1,0)-1,1000,1)=IF(H$7="","Yes",H$7))*(Data!$D$1:'Data'!$D$818&lt;=IF($H$2="Marked",1,"")))/((OFFSET(Data!$A$1,0,MATCH(H$6,Data!$1:$1,0)-1,1000,1)=IF(H$7="","Yes",H$7))*(Data!$D$1:'Data'!$D$818&lt;=IF($H$2="Marked",1,"")))*ROW(Data!$C$1:$C$818),ROW(H101)-ROW(H$7)),1)),"")</f>
        <v/>
      </c>
      <c r="I101" s="38" t="str">
        <f ca="1">IF(J101="","",IF(INDEX(Data!$CA:$CA,MATCH(J101,Data!$A:$A,0),1)=0,"",INDEX(Data!$CA:$CA,MATCH(J101,Data!$A:$A,0),1)))</f>
        <v/>
      </c>
      <c r="J101" s="38" t="str" cm="1">
        <f t="array" aca="1" ref="J101" ca="1">IFERROR(_xlfn.SINGLE(INDEX(Data!$A$1:$A$818,_xlfn.AGGREGATE(15,6,((OFFSET(Data!$A$1,0,MATCH(J$6,Data!$1:$1,0)-1,1000,1)=IF(J$7="","Yes",J$7))*(Data!$D$1:'Data'!$D$818&lt;=IF($H$2="Marked",1,"")))/((OFFSET(Data!$A$1,0,MATCH(J$6,Data!$1:$1,0)-1,1000,1)=IF(J$7="","Yes",J$7))*(Data!$D$1:'Data'!$D$818&lt;=IF($H$2="Marked",1,"")))*ROW(Data!$C$1:$C$818),ROW(J101)-ROW(J$7)),1)),"")</f>
        <v/>
      </c>
      <c r="K101" s="38" t="str">
        <f ca="1">IF(L101="","",IF(INDEX(Data!$CA:$CA,MATCH(L101,Data!$A:$A,0),1)=0,"",INDEX(Data!$CA:$CA,MATCH(L101,Data!$A:$A,0),1)))</f>
        <v/>
      </c>
      <c r="L101" s="38" t="str" cm="1">
        <f t="array" aca="1" ref="L101" ca="1">IFERROR(_xlfn.SINGLE(INDEX(Data!$A$1:$A$818,_xlfn.AGGREGATE(15,6,((OFFSET(Data!$A$1,0,MATCH(L$6,Data!$1:$1,0)-1,1000,1)=IF(L$7="","Yes",L$7))*(Data!$D$1:'Data'!$D$818&lt;=IF($H$2="Marked",1,"")))/((OFFSET(Data!$A$1,0,MATCH(L$6,Data!$1:$1,0)-1,1000,1)=IF(L$7="","Yes",L$7))*(Data!$D$1:'Data'!$D$818&lt;=IF($H$2="Marked",1,"")))*ROW(Data!$C$1:$C$818),ROW(L101)-ROW(L$7)),1)),"")</f>
        <v>Longhorn Network</v>
      </c>
      <c r="M101" s="38" t="str">
        <f ca="1">IF(N101="","",IF(INDEX(Data!$CA:$CA,MATCH(N101,Data!$A:$A,0),1)=0,"",INDEX(Data!$CA:$CA,MATCH(N101,Data!$A:$A,0),1)))</f>
        <v/>
      </c>
      <c r="N101" s="38" t="str" cm="1">
        <f t="array" aca="1" ref="N101" ca="1">IFERROR(_xlfn.SINGLE(INDEX(Data!$A$1:$A$818,_xlfn.AGGREGATE(15,6,((OFFSET(Data!$A$1,0,MATCH(N$6,Data!$1:$1,0)-1,1000,1)=IF(N$7="","Yes",N$7))*(Data!$D$1:'Data'!$D$818&lt;=IF($H$2="Marked",1,"")))/((OFFSET(Data!$A$1,0,MATCH(N$6,Data!$1:$1,0)-1,1000,1)=IF(N$7="","Yes",N$7))*(Data!$D$1:'Data'!$D$818&lt;=IF($H$2="Marked",1,"")))*ROW(Data!$C$1:$C$818),ROW(N101)-ROW(N$7)),1)),"")</f>
        <v>Hallmark</v>
      </c>
      <c r="O101" s="38" t="str">
        <f ca="1">IF(P101="","",IF(INDEX(Data!$CA:$CA,MATCH(P101,Data!$A:$A,0),1)=0,"",INDEX(Data!$CA:$CA,MATCH(P101,Data!$A:$A,0),1)))</f>
        <v/>
      </c>
      <c r="P101" s="38" t="str" cm="1">
        <f t="array" aca="1" ref="P101" ca="1">IFERROR(_xlfn.SINGLE(INDEX(Data!$A$1:$A$818,_xlfn.AGGREGATE(15,6,((OFFSET(Data!$A$1,0,MATCH(P$6,Data!$1:$1,0)-1,1000,1)=IF(P$7="","Yes",P$7))*(Data!$D$1:'Data'!$D$818&lt;=IF($H$2="Marked",1,"")))/((OFFSET(Data!$A$1,0,MATCH(P$6,Data!$1:$1,0)-1,1000,1)=IF(P$7="","Yes",P$7))*(Data!$D$1:'Data'!$D$818&lt;=IF($H$2="Marked",1,"")))*ROW(Data!$C$1:$C$818),ROW(P101)-ROW(P$7)),1)),"")</f>
        <v>Galavision</v>
      </c>
      <c r="Q101" s="38" t="str">
        <f ca="1">IF(R101="","",IF(INDEX(Data!$CA:$CA,MATCH(R101,Data!$A:$A,0),1)=0,"",INDEX(Data!$CA:$CA,MATCH(R101,Data!$A:$A,0),1)))</f>
        <v/>
      </c>
      <c r="R101" s="38" t="str" cm="1">
        <f t="array" aca="1" ref="R101" ca="1">IFERROR(_xlfn.SINGLE(INDEX(Data!$A$1:$A$818,_xlfn.AGGREGATE(15,6,((OFFSET(Data!$A$1,0,MATCH(R$6,Data!$1:$1,0)-1,1000,1)=IF(R$7="","Yes",R$7))*(Data!$D$1:'Data'!$D$818&lt;=IF($H$2="Marked",1,"")))/((OFFSET(Data!$A$1,0,MATCH(R$6,Data!$1:$1,0)-1,1000,1)=IF(R$7="","Yes",R$7))*(Data!$D$1:'Data'!$D$818&lt;=IF($H$2="Marked",1,"")))*ROW(Data!$C$1:$C$818),ROW(R101)-ROW(R$7)),1)),"")</f>
        <v>POP</v>
      </c>
      <c r="S101" s="38" t="str">
        <f ca="1">IF(T101="","",IF(INDEX(Data!$CA:$CA,MATCH(T101,Data!$A:$A,0),1)=0,"",INDEX(Data!$CA:$CA,MATCH(T101,Data!$A:$A,0),1)))</f>
        <v/>
      </c>
      <c r="T101" s="38" t="str" cm="1">
        <f t="array" aca="1" ref="T101" ca="1">IFERROR(_xlfn.SINGLE(INDEX(Data!$A$1:$A$818,_xlfn.AGGREGATE(15,6,((OFFSET(Data!$A$1,0,MATCH(T$6,Data!$1:$1,0)-1,1000,1)=IF(T$7="","Yes",T$7))*(Data!$D$1:'Data'!$D$818&lt;=IF($H$2="Marked",1,"")))/((OFFSET(Data!$A$1,0,MATCH(T$6,Data!$1:$1,0)-1,1000,1)=IF(T$7="","Yes",T$7))*(Data!$D$1:'Data'!$D$818&lt;=IF($H$2="Marked",1,"")))*ROW(Data!$C$1:$C$818),ROW(T101)-ROW(T$7)),1)),"")</f>
        <v>Vevo Holiday</v>
      </c>
      <c r="U101" s="38" t="str">
        <f ca="1">IF(V101="","",IF(INDEX(Data!$CA:$CA,MATCH(V101,Data!$A:$A,0),1)=0,"",INDEX(Data!$CA:$CA,MATCH(V101,Data!$A:$A,0),1)))</f>
        <v/>
      </c>
      <c r="V101" s="38" t="str" cm="1">
        <f t="array" aca="1" ref="V101" ca="1">IFERROR(_xlfn.SINGLE(INDEX(Data!$A$1:$A$818,_xlfn.AGGREGATE(15,6,((OFFSET(Data!$A$1,0,MATCH(V$6,Data!$1:$1,0)-1,1000,1)=IF(V$7="","Yes",V$7))*(Data!$D$1:'Data'!$D$818&lt;=IF($H$2="Marked",1,"")))/((OFFSET(Data!$A$1,0,MATCH(V$6,Data!$1:$1,0)-1,1000,1)=IF(V$7="","Yes",V$7))*(Data!$D$1:'Data'!$D$818&lt;=IF($H$2="Marked",1,"")))*ROW(Data!$C$1:$C$818),ROW(V101)-ROW(V$7)),1)),"")</f>
        <v>Newsy</v>
      </c>
      <c r="W101" s="38" t="str">
        <f ca="1">IF(X101="","",IF(INDEX(Data!$CA:$CA,MATCH(X101,Data!$A:$A,0),1)=0,"",INDEX(Data!$CA:$CA,MATCH(X101,Data!$A:$A,0),1)))</f>
        <v/>
      </c>
      <c r="X101" s="38" t="str" cm="1">
        <f t="array" aca="1" ref="X101" ca="1">IFERROR(_xlfn.SINGLE(INDEX(Data!$A$1:$A$818,_xlfn.AGGREGATE(15,6,((OFFSET(Data!$A$1,0,MATCH(X$6,Data!$1:$1,0)-1,1000,1)=IF(X$7="","Yes",X$7))*(Data!$D$1:'Data'!$D$818&lt;=IF($H$2="Marked",1,"")))/((OFFSET(Data!$A$1,0,MATCH(X$6,Data!$1:$1,0)-1,1000,1)=IF(X$7="","Yes",X$7))*(Data!$D$1:'Data'!$D$818&lt;=IF($H$2="Marked",1,"")))*ROW(Data!$C$1:$C$818),ROW(X101)-ROW(X$7)),1)),"")</f>
        <v/>
      </c>
      <c r="Y101" s="38" t="str">
        <f ca="1">IF(Z101="","",IF(INDEX(Data!$CA:$CA,MATCH(Z101,Data!$A:$A,0),1)=0,"",INDEX(Data!$CA:$CA,MATCH(Z101,Data!$A:$A,0),1)))</f>
        <v/>
      </c>
      <c r="Z101" s="38" t="str" cm="1">
        <f t="array" aca="1" ref="Z101" ca="1">IFERROR(_xlfn.SINGLE(INDEX(Data!$A$1:$A$818,_xlfn.AGGREGATE(15,6,((OFFSET(Data!$A$1,0,MATCH(Z$6,Data!$1:$1,0)-1,1000,1)=IF(Z$7="","Yes",Z$7))*(Data!$D$1:'Data'!$D$818&lt;=IF($H$2="Marked",1,"")))/((OFFSET(Data!$A$1,0,MATCH(Z$6,Data!$1:$1,0)-1,1000,1)=IF(Z$7="","Yes",Z$7))*(Data!$D$1:'Data'!$D$818&lt;=IF($H$2="Marked",1,"")))*ROW(Data!$C$1:$C$818),ROW(Z101)-ROW(Z$7)),1)),"")</f>
        <v/>
      </c>
      <c r="AA101" s="38" t="str">
        <f ca="1">IF(AB101="","",IF(INDEX(Data!$CA:$CA,MATCH(AB101,Data!$A:$A,0),1)=0,"",INDEX(Data!$CA:$CA,MATCH(AB101,Data!$A:$A,0),1)))</f>
        <v/>
      </c>
      <c r="AB101" s="38" t="str" cm="1">
        <f t="array" aca="1" ref="AB101" ca="1">IFERROR(_xlfn.SINGLE(INDEX(Data!$A$1:$A$818,_xlfn.AGGREGATE(15,6,((OFFSET(Data!$A$1,0,MATCH(AB$6,Data!$1:$1,0)-1,1000,1)=IF(AB$7="","Yes",AB$7))*(Data!$D$1:'Data'!$D$818&lt;=IF($H$2="Marked",1,"")))/((OFFSET(Data!$A$1,0,MATCH(AB$6,Data!$1:$1,0)-1,1000,1)=IF(AB$7="","Yes",AB$7))*(Data!$D$1:'Data'!$D$818&lt;=IF($H$2="Marked",1,"")))*ROW(Data!$C$1:$C$818),ROW(AB101)-ROW(AB$7)),1)),"")</f>
        <v>Kids Street</v>
      </c>
      <c r="AC101" s="38" t="str">
        <f ca="1">IF(AD101="","",IF(INDEX(Data!$CA:$CA,MATCH(AD101,Data!$A:$A,0),1)=0,"",INDEX(Data!$CA:$CA,MATCH(AD101,Data!$A:$A,0),1)))</f>
        <v/>
      </c>
      <c r="AD101" s="38" t="str" cm="1">
        <f t="array" aca="1" ref="AD101" ca="1">IFERROR(_xlfn.SINGLE(INDEX(Data!$A$1:$A$818,_xlfn.AGGREGATE(15,6,((OFFSET(Data!$A$1,0,MATCH(AD$6,Data!$1:$1,0)-1,1000,1)=IF(AD$7="","Yes",AD$7))*(Data!$D$1:'Data'!$D$818&lt;=IF($H$2="Marked",1,"")))/((OFFSET(Data!$A$1,0,MATCH(AD$6,Data!$1:$1,0)-1,1000,1)=IF(AD$7="","Yes",AD$7))*(Data!$D$1:'Data'!$D$818&lt;=IF($H$2="Marked",1,"")))*ROW(Data!$C$1:$C$818),ROW(AD101)-ROW(AD$7)),1)),"")</f>
        <v>MTVu</v>
      </c>
      <c r="AE101" s="38" t="str">
        <f ca="1">IF(AF101="","",IF(INDEX(Data!$CA:$CA,MATCH(AF101,Data!$A:$A,0),1)=0,"",INDEX(Data!$CA:$CA,MATCH(AF101,Data!$A:$A,0),1)))</f>
        <v/>
      </c>
      <c r="AF101" s="38" t="str" cm="1">
        <f t="array" aca="1" ref="AF101" ca="1">IFERROR(_xlfn.SINGLE(INDEX(Data!$A$1:$A$818,_xlfn.AGGREGATE(15,6,((OFFSET(Data!$A$1,0,MATCH(AF$6,Data!$1:$1,0)-1,1000,1)=IF(AF$7="","Yes",AF$7))*(Data!$D$1:'Data'!$D$818&lt;=IF($H$2="Marked",1,"")))/((OFFSET(Data!$A$1,0,MATCH(AF$6,Data!$1:$1,0)-1,1000,1)=IF(AF$7="","Yes",AF$7))*(Data!$D$1:'Data'!$D$818&lt;=IF($H$2="Marked",1,"")))*ROW(Data!$C$1:$C$818),ROW(AF101)-ROW(AF$7)),1)),"")</f>
        <v>QVC</v>
      </c>
      <c r="AG101" s="38" t="str">
        <f ca="1">IF(AH101="","",IF(INDEX(Data!$CA:$CA,MATCH(AH101,Data!$A:$A,0),1)=0,"",INDEX(Data!$CA:$CA,MATCH(AH101,Data!$A:$A,0),1)))</f>
        <v/>
      </c>
      <c r="AH101" s="38" t="str" cm="1">
        <f t="array" aca="1" ref="AH101" ca="1">IFERROR(_xlfn.SINGLE(INDEX(Data!$A$1:$A$818,_xlfn.AGGREGATE(15,6,((OFFSET(Data!$A$1,0,MATCH(AH$6,Data!$1:$1,0)-1,1000,1)=IF(AH$7="","Yes",AH$7))*(Data!$D$1:'Data'!$D$818&lt;=IF($H$2="Marked",1,"")))/((OFFSET(Data!$A$1,0,MATCH(AH$6,Data!$1:$1,0)-1,1000,1)=IF(AH$7="","Yes",AH$7))*(Data!$D$1:'Data'!$D$818&lt;=IF($H$2="Marked",1,"")))*ROW(Data!$C$1:$C$818),ROW(AH101)-ROW(AH$7)),1)),"")</f>
        <v/>
      </c>
      <c r="AI101" s="38" t="str">
        <f ca="1">IF(AJ101="","",IF(INDEX(Data!$CA:$CA,MATCH(AJ101,Data!$A:$A,0),1)=0,"",INDEX(Data!$CA:$CA,MATCH(AJ101,Data!$A:$A,0),1)))</f>
        <v/>
      </c>
      <c r="AJ101" s="38" t="str" cm="1">
        <f t="array" aca="1" ref="AJ101" ca="1">IFERROR(_xlfn.SINGLE(INDEX(Data!$A$1:$A$818,_xlfn.AGGREGATE(15,6,((OFFSET(Data!$A$1,0,MATCH(AJ$6,Data!$1:$1,0)-1,1000,1)=IF(AJ$7="","Yes",AJ$7))*(Data!$D$1:'Data'!$D$818&lt;=IF($H$2="Marked",1,"")))/((OFFSET(Data!$A$1,0,MATCH(AJ$6,Data!$1:$1,0)-1,1000,1)=IF(AJ$7="","Yes",AJ$7))*(Data!$D$1:'Data'!$D$818&lt;=IF($H$2="Marked",1,"")))*ROW(Data!$C$1:$C$818),ROW(AJ101)-ROW(AJ$7)),1)),"")</f>
        <v>Unimas</v>
      </c>
      <c r="AK101" s="38" t="str">
        <f ca="1">IF(AL101="","",IF(INDEX(Data!$CA:$CA,MATCH(AL101,Data!$A:$A,0),1)=0,"",INDEX(Data!$CA:$CA,MATCH(AL101,Data!$A:$A,0),1)))</f>
        <v/>
      </c>
      <c r="AL101" s="38" t="str" cm="1">
        <f t="array" aca="1" ref="AL101" ca="1">IFERROR(_xlfn.SINGLE(INDEX(Data!$A$1:$A$818,_xlfn.AGGREGATE(15,6,((OFFSET(Data!$A$1,0,MATCH(AL$6,Data!$1:$1,0)-1,1000,1)=IF(AL$7="","Yes",AL$7))*(Data!$D$1:'Data'!$D$818&lt;=IF($H$2="Marked",1,"")))/((OFFSET(Data!$A$1,0,MATCH(AL$6,Data!$1:$1,0)-1,1000,1)=IF(AL$7="","Yes",AL$7))*(Data!$D$1:'Data'!$D$818&lt;=IF($H$2="Marked",1,"")))*ROW(Data!$C$1:$C$818),ROW(AL101)-ROW(AL$7)),1)),"")</f>
        <v/>
      </c>
      <c r="AM101" s="38" t="str">
        <f ca="1">IF(AN101="","",IF(INDEX(Data!$CA:$CA,MATCH(AN101,Data!$A:$A,0),1)=0,"",INDEX(Data!$CA:$CA,MATCH(AN101,Data!$A:$A,0),1)))</f>
        <v/>
      </c>
      <c r="AN101" s="38" t="str" cm="1">
        <f t="array" aca="1" ref="AN101" ca="1">IFERROR(_xlfn.SINGLE(INDEX(Data!$A$1:$A$818,_xlfn.AGGREGATE(15,6,((OFFSET(Data!$A$1,0,MATCH(AN$6,Data!$1:$1,0)-1,1000,1)=IF(AN$7="","Yes",AN$7))*(Data!$D$1:'Data'!$D$818&lt;=IF($H$2="Marked",1,"")))/((OFFSET(Data!$A$1,0,MATCH(AN$6,Data!$1:$1,0)-1,1000,1)=IF(AN$7="","Yes",AN$7))*(Data!$D$1:'Data'!$D$818&lt;=IF($H$2="Marked",1,"")))*ROW(Data!$C$1:$C$818),ROW(AN101)-ROW(AN$7)),1)),"")</f>
        <v/>
      </c>
      <c r="AO101" s="38" t="str">
        <f ca="1">IF(AP101="","",IF(INDEX(Data!$CA:$CA,MATCH(AP101,Data!$A:$A,0),1)=0,"",INDEX(Data!$CA:$CA,MATCH(AP101,Data!$A:$A,0),1)))</f>
        <v/>
      </c>
      <c r="AP101" s="38" t="str" cm="1">
        <f t="array" aca="1" ref="AP101" ca="1">IFERROR(_xlfn.SINGLE(INDEX(Data!$A$1:$A$818,_xlfn.AGGREGATE(15,6,((OFFSET(Data!$A$1,0,MATCH(AP$6,Data!$1:$1,0)-1,1000,1)=IF(AP$7="","Yes",AP$7))*(Data!$D$1:'Data'!$D$818&lt;=IF($H$2="Marked",1,"")))/((OFFSET(Data!$A$1,0,MATCH(AP$6,Data!$1:$1,0)-1,1000,1)=IF(AP$7="","Yes",AP$7))*(Data!$D$1:'Data'!$D$818&lt;=IF($H$2="Marked",1,"")))*ROW(Data!$C$1:$C$818),ROW(AP101)-ROW(AP$7)),1)),"")</f>
        <v/>
      </c>
      <c r="AQ101" s="38" t="str">
        <f ca="1">IF(AR101="","",IF(INDEX(Data!$CA:$CA,MATCH(AR101,Data!$A:$A,0),1)=0,"",INDEX(Data!$CA:$CA,MATCH(AR101,Data!$A:$A,0),1)))</f>
        <v/>
      </c>
      <c r="AR101" s="38" t="str" cm="1">
        <f t="array" aca="1" ref="AR101" ca="1">IFERROR(_xlfn.SINGLE(INDEX(Data!$A$1:$A$818,_xlfn.AGGREGATE(15,6,((OFFSET(Data!$A$1,0,MATCH(AR$6,Data!$1:$1,0)-1,1000,1)=IF(AR$7="","Yes",AR$7))*(Data!$D$1:'Data'!$D$818&lt;=IF($H$2="Marked",1,"")))/((OFFSET(Data!$A$1,0,MATCH(AR$6,Data!$1:$1,0)-1,1000,1)=IF(AR$7="","Yes",AR$7))*(Data!$D$1:'Data'!$D$818&lt;=IF($H$2="Marked",1,"")))*ROW(Data!$C$1:$C$818),ROW(AR101)-ROW(AR$7)),1)),"")</f>
        <v/>
      </c>
      <c r="AS101" s="38" t="str">
        <f ca="1">IF(AT101="","",IF(INDEX(Data!$CA:$CA,MATCH(AT101,Data!$A:$A,0),1)=0,"",INDEX(Data!$CA:$CA,MATCH(AT101,Data!$A:$A,0),1)))</f>
        <v/>
      </c>
      <c r="AT101" s="38" t="str" cm="1">
        <f t="array" aca="1" ref="AT101" ca="1">IFERROR(_xlfn.SINGLE(INDEX(Data!$A$1:$A$818,_xlfn.AGGREGATE(15,6,((OFFSET(Data!$A$1,0,MATCH(AT$6,Data!$1:$1,0)-1,1000,1)=IF(AT$7="","Yes",AT$7))*(Data!$D$1:'Data'!$D$818&lt;=IF($H$2="Marked",1,"")))/((OFFSET(Data!$A$1,0,MATCH(AT$6,Data!$1:$1,0)-1,1000,1)=IF(AT$7="","Yes",AT$7))*(Data!$D$1:'Data'!$D$818&lt;=IF($H$2="Marked",1,"")))*ROW(Data!$C$1:$C$818),ROW(AT101)-ROW(AT$7)),1)),"")</f>
        <v/>
      </c>
    </row>
    <row r="102" spans="1:46" ht="24" x14ac:dyDescent="0.35">
      <c r="A102" s="38" t="str">
        <f ca="1">IF(B102="","",IF(INDEX(Data!$CA:$CA,MATCH(B102,Data!$A:$A,0),1)=0,"",INDEX(Data!$CA:$CA,MATCH(B102,Data!$A:$A,0),1)))</f>
        <v/>
      </c>
      <c r="B102" s="38" t="str" cm="1">
        <f t="array" aca="1" ref="B102" ca="1">IFERROR(_xlfn.SINGLE(INDEX(Data!$A$1:$A$818,_xlfn.AGGREGATE(15,6,((OFFSET(Data!$A$1,0,MATCH(B$6,Data!$1:$1,0)-1,1000,1)=IF(B$7="","Yes",B$7))*(Data!$D$1:'Data'!$D$818&lt;=IF($H$2="Marked",1,"")))/((OFFSET(Data!$A$1,0,MATCH(B$6,Data!$1:$1,0)-1,1000,1)=IF(B$7="","Yes",B$7))*(Data!$D$1:'Data'!$D$818&lt;=IF($H$2="Marked",1,"")))*ROW(Data!$C$1:$C$818),ROW(B102)-ROW(B$7)),1)),"")</f>
        <v/>
      </c>
      <c r="C102" s="38" t="str">
        <f ca="1">IF(D102="","",IF(INDEX(Data!$CA:$CA,MATCH(D102,Data!$A:$A,0),1)=0,"",INDEX(Data!$CA:$CA,MATCH(D102,Data!$A:$A,0),1)))</f>
        <v/>
      </c>
      <c r="D102" s="38" t="str" cm="1">
        <f t="array" aca="1" ref="D102" ca="1">IFERROR(_xlfn.SINGLE(INDEX(Data!$A$1:$A$818,_xlfn.AGGREGATE(15,6,((OFFSET(Data!$A$1,0,MATCH(D$6,Data!$1:$1,0)-1,1000,1)=IF(D$7="","Yes",D$7))*(Data!$D$1:'Data'!$D$818&lt;=IF($H$2="Marked",1,"")))/((OFFSET(Data!$A$1,0,MATCH(D$6,Data!$1:$1,0)-1,1000,1)=IF(D$7="","Yes",D$7))*(Data!$D$1:'Data'!$D$818&lt;=IF($H$2="Marked",1,"")))*ROW(Data!$C$1:$C$818),ROW(D102)-ROW(D$7)),1)),"")</f>
        <v/>
      </c>
      <c r="E102" s="38" t="str">
        <f ca="1">IF(F102="","",IF(INDEX(Data!$CA:$CA,MATCH(F102,Data!$A:$A,0),1)=0,"",INDEX(Data!$CA:$CA,MATCH(F102,Data!$A:$A,0),1)))</f>
        <v/>
      </c>
      <c r="F102" s="38" t="str" cm="1">
        <f t="array" aca="1" ref="F102" ca="1">IFERROR(_xlfn.SINGLE(INDEX(Data!$A$1:$A$818,_xlfn.AGGREGATE(15,6,((OFFSET(Data!$A$1,0,MATCH(F$6,Data!$1:$1,0)-1,1000,1)=IF(F$7="","Yes",F$7))*(Data!$D$1:'Data'!$D$818&lt;=IF($H$2="Marked",1,"")))/((OFFSET(Data!$A$1,0,MATCH(F$6,Data!$1:$1,0)-1,1000,1)=IF(F$7="","Yes",F$7))*(Data!$D$1:'Data'!$D$818&lt;=IF($H$2="Marked",1,"")))*ROW(Data!$C$1:$C$818),ROW(F102)-ROW(F$7)),1)),"")</f>
        <v/>
      </c>
      <c r="G102" s="38" t="str">
        <f ca="1">IF(H102="","",IF(INDEX(Data!$CA:$CA,MATCH(H102,Data!$A:$A,0),1)=0,"",INDEX(Data!$CA:$CA,MATCH(H102,Data!$A:$A,0),1)))</f>
        <v/>
      </c>
      <c r="H102" s="38" t="str" cm="1">
        <f t="array" aca="1" ref="H102" ca="1">IFERROR(_xlfn.SINGLE(INDEX(Data!$A$1:$A$818,_xlfn.AGGREGATE(15,6,((OFFSET(Data!$A$1,0,MATCH(H$6,Data!$1:$1,0)-1,1000,1)=IF(H$7="","Yes",H$7))*(Data!$D$1:'Data'!$D$818&lt;=IF($H$2="Marked",1,"")))/((OFFSET(Data!$A$1,0,MATCH(H$6,Data!$1:$1,0)-1,1000,1)=IF(H$7="","Yes",H$7))*(Data!$D$1:'Data'!$D$818&lt;=IF($H$2="Marked",1,"")))*ROW(Data!$C$1:$C$818),ROW(H102)-ROW(H$7)),1)),"")</f>
        <v/>
      </c>
      <c r="I102" s="38" t="str">
        <f ca="1">IF(J102="","",IF(INDEX(Data!$CA:$CA,MATCH(J102,Data!$A:$A,0),1)=0,"",INDEX(Data!$CA:$CA,MATCH(J102,Data!$A:$A,0),1)))</f>
        <v/>
      </c>
      <c r="J102" s="38" t="str" cm="1">
        <f t="array" aca="1" ref="J102" ca="1">IFERROR(_xlfn.SINGLE(INDEX(Data!$A$1:$A$818,_xlfn.AGGREGATE(15,6,((OFFSET(Data!$A$1,0,MATCH(J$6,Data!$1:$1,0)-1,1000,1)=IF(J$7="","Yes",J$7))*(Data!$D$1:'Data'!$D$818&lt;=IF($H$2="Marked",1,"")))/((OFFSET(Data!$A$1,0,MATCH(J$6,Data!$1:$1,0)-1,1000,1)=IF(J$7="","Yes",J$7))*(Data!$D$1:'Data'!$D$818&lt;=IF($H$2="Marked",1,"")))*ROW(Data!$C$1:$C$818),ROW(J102)-ROW(J$7)),1)),"")</f>
        <v/>
      </c>
      <c r="K102" s="38" t="str">
        <f ca="1">IF(L102="","",IF(INDEX(Data!$CA:$CA,MATCH(L102,Data!$A:$A,0),1)=0,"",INDEX(Data!$CA:$CA,MATCH(L102,Data!$A:$A,0),1)))</f>
        <v/>
      </c>
      <c r="L102" s="38" t="str" cm="1">
        <f t="array" aca="1" ref="L102" ca="1">IFERROR(_xlfn.SINGLE(INDEX(Data!$A$1:$A$818,_xlfn.AGGREGATE(15,6,((OFFSET(Data!$A$1,0,MATCH(L$6,Data!$1:$1,0)-1,1000,1)=IF(L$7="","Yes",L$7))*(Data!$D$1:'Data'!$D$818&lt;=IF($H$2="Marked",1,"")))/((OFFSET(Data!$A$1,0,MATCH(L$6,Data!$1:$1,0)-1,1000,1)=IF(L$7="","Yes",L$7))*(Data!$D$1:'Data'!$D$818&lt;=IF($H$2="Marked",1,"")))*ROW(Data!$C$1:$C$818),ROW(L102)-ROW(L$7)),1)),"")</f>
        <v>Marquee Sports Network</v>
      </c>
      <c r="M102" s="38" t="str">
        <f ca="1">IF(N102="","",IF(INDEX(Data!$CA:$CA,MATCH(N102,Data!$A:$A,0),1)=0,"",INDEX(Data!$CA:$CA,MATCH(N102,Data!$A:$A,0),1)))</f>
        <v/>
      </c>
      <c r="N102" s="38" t="str" cm="1">
        <f t="array" aca="1" ref="N102" ca="1">IFERROR(_xlfn.SINGLE(INDEX(Data!$A$1:$A$818,_xlfn.AGGREGATE(15,6,((OFFSET(Data!$A$1,0,MATCH(N$6,Data!$1:$1,0)-1,1000,1)=IF(N$7="","Yes",N$7))*(Data!$D$1:'Data'!$D$818&lt;=IF($H$2="Marked",1,"")))/((OFFSET(Data!$A$1,0,MATCH(N$6,Data!$1:$1,0)-1,1000,1)=IF(N$7="","Yes",N$7))*(Data!$D$1:'Data'!$D$818&lt;=IF($H$2="Marked",1,"")))*ROW(Data!$C$1:$C$818),ROW(N102)-ROW(N$7)),1)),"")</f>
        <v>Heroes &amp; Icons</v>
      </c>
      <c r="O102" s="38" t="str">
        <f ca="1">IF(P102="","",IF(INDEX(Data!$CA:$CA,MATCH(P102,Data!$A:$A,0),1)=0,"",INDEX(Data!$CA:$CA,MATCH(P102,Data!$A:$A,0),1)))</f>
        <v/>
      </c>
      <c r="P102" s="38" t="str" cm="1">
        <f t="array" aca="1" ref="P102" ca="1">IFERROR(_xlfn.SINGLE(INDEX(Data!$A$1:$A$818,_xlfn.AGGREGATE(15,6,((OFFSET(Data!$A$1,0,MATCH(P$6,Data!$1:$1,0)-1,1000,1)=IF(P$7="","Yes",P$7))*(Data!$D$1:'Data'!$D$818&lt;=IF($H$2="Marked",1,"")))/((OFFSET(Data!$A$1,0,MATCH(P$6,Data!$1:$1,0)-1,1000,1)=IF(P$7="","Yes",P$7))*(Data!$D$1:'Data'!$D$818&lt;=IF($H$2="Marked",1,"")))*ROW(Data!$C$1:$C$818),ROW(P102)-ROW(P$7)),1)),"")</f>
        <v>Game Show Network</v>
      </c>
      <c r="Q102" s="38" t="str">
        <f ca="1">IF(R102="","",IF(INDEX(Data!$CA:$CA,MATCH(R102,Data!$A:$A,0),1)=0,"",INDEX(Data!$CA:$CA,MATCH(R102,Data!$A:$A,0),1)))</f>
        <v/>
      </c>
      <c r="R102" s="38" t="str" cm="1">
        <f t="array" aca="1" ref="R102" ca="1">IFERROR(_xlfn.SINGLE(INDEX(Data!$A$1:$A$818,_xlfn.AGGREGATE(15,6,((OFFSET(Data!$A$1,0,MATCH(R$6,Data!$1:$1,0)-1,1000,1)=IF(R$7="","Yes",R$7))*(Data!$D$1:'Data'!$D$818&lt;=IF($H$2="Marked",1,"")))/((OFFSET(Data!$A$1,0,MATCH(R$6,Data!$1:$1,0)-1,1000,1)=IF(R$7="","Yes",R$7))*(Data!$D$1:'Data'!$D$818&lt;=IF($H$2="Marked",1,"")))*ROW(Data!$C$1:$C$818),ROW(R102)-ROW(R$7)),1)),"")</f>
        <v>QVC</v>
      </c>
      <c r="S102" s="38" t="str">
        <f ca="1">IF(T102="","",IF(INDEX(Data!$CA:$CA,MATCH(T102,Data!$A:$A,0),1)=0,"",INDEX(Data!$CA:$CA,MATCH(T102,Data!$A:$A,0),1)))</f>
        <v/>
      </c>
      <c r="T102" s="38" t="str" cm="1">
        <f t="array" aca="1" ref="T102" ca="1">IFERROR(_xlfn.SINGLE(INDEX(Data!$A$1:$A$818,_xlfn.AGGREGATE(15,6,((OFFSET(Data!$A$1,0,MATCH(T$6,Data!$1:$1,0)-1,1000,1)=IF(T$7="","Yes",T$7))*(Data!$D$1:'Data'!$D$818&lt;=IF($H$2="Marked",1,"")))/((OFFSET(Data!$A$1,0,MATCH(T$6,Data!$1:$1,0)-1,1000,1)=IF(T$7="","Yes",T$7))*(Data!$D$1:'Data'!$D$818&lt;=IF($H$2="Marked",1,"")))*ROW(Data!$C$1:$C$818),ROW(T102)-ROW(T$7)),1)),"")</f>
        <v>Vevo Pop</v>
      </c>
      <c r="U102" s="38" t="str">
        <f ca="1">IF(V102="","",IF(INDEX(Data!$CA:$CA,MATCH(V102,Data!$A:$A,0),1)=0,"",INDEX(Data!$CA:$CA,MATCH(V102,Data!$A:$A,0),1)))</f>
        <v/>
      </c>
      <c r="V102" s="38" t="str" cm="1">
        <f t="array" aca="1" ref="V102" ca="1">IFERROR(_xlfn.SINGLE(INDEX(Data!$A$1:$A$818,_xlfn.AGGREGATE(15,6,((OFFSET(Data!$A$1,0,MATCH(V$6,Data!$1:$1,0)-1,1000,1)=IF(V$7="","Yes",V$7))*(Data!$D$1:'Data'!$D$818&lt;=IF($H$2="Marked",1,"")))/((OFFSET(Data!$A$1,0,MATCH(V$6,Data!$1:$1,0)-1,1000,1)=IF(V$7="","Yes",V$7))*(Data!$D$1:'Data'!$D$818&lt;=IF($H$2="Marked",1,"")))*ROW(Data!$C$1:$C$818),ROW(V102)-ROW(V$7)),1)),"")</f>
        <v>NFL Network</v>
      </c>
      <c r="W102" s="38" t="str">
        <f ca="1">IF(X102="","",IF(INDEX(Data!$CA:$CA,MATCH(X102,Data!$A:$A,0),1)=0,"",INDEX(Data!$CA:$CA,MATCH(X102,Data!$A:$A,0),1)))</f>
        <v/>
      </c>
      <c r="X102" s="38" t="str" cm="1">
        <f t="array" aca="1" ref="X102" ca="1">IFERROR(_xlfn.SINGLE(INDEX(Data!$A$1:$A$818,_xlfn.AGGREGATE(15,6,((OFFSET(Data!$A$1,0,MATCH(X$6,Data!$1:$1,0)-1,1000,1)=IF(X$7="","Yes",X$7))*(Data!$D$1:'Data'!$D$818&lt;=IF($H$2="Marked",1,"")))/((OFFSET(Data!$A$1,0,MATCH(X$6,Data!$1:$1,0)-1,1000,1)=IF(X$7="","Yes",X$7))*(Data!$D$1:'Data'!$D$818&lt;=IF($H$2="Marked",1,"")))*ROW(Data!$C$1:$C$818),ROW(X102)-ROW(X$7)),1)),"")</f>
        <v/>
      </c>
      <c r="Y102" s="38" t="str">
        <f ca="1">IF(Z102="","",IF(INDEX(Data!$CA:$CA,MATCH(Z102,Data!$A:$A,0),1)=0,"",INDEX(Data!$CA:$CA,MATCH(Z102,Data!$A:$A,0),1)))</f>
        <v/>
      </c>
      <c r="Z102" s="38" t="str" cm="1">
        <f t="array" aca="1" ref="Z102" ca="1">IFERROR(_xlfn.SINGLE(INDEX(Data!$A$1:$A$818,_xlfn.AGGREGATE(15,6,((OFFSET(Data!$A$1,0,MATCH(Z$6,Data!$1:$1,0)-1,1000,1)=IF(Z$7="","Yes",Z$7))*(Data!$D$1:'Data'!$D$818&lt;=IF($H$2="Marked",1,"")))/((OFFSET(Data!$A$1,0,MATCH(Z$6,Data!$1:$1,0)-1,1000,1)=IF(Z$7="","Yes",Z$7))*(Data!$D$1:'Data'!$D$818&lt;=IF($H$2="Marked",1,"")))*ROW(Data!$C$1:$C$818),ROW(Z102)-ROW(Z$7)),1)),"")</f>
        <v/>
      </c>
      <c r="AA102" s="38" t="str">
        <f ca="1">IF(AB102="","",IF(INDEX(Data!$CA:$CA,MATCH(AB102,Data!$A:$A,0),1)=0,"",INDEX(Data!$CA:$CA,MATCH(AB102,Data!$A:$A,0),1)))</f>
        <v/>
      </c>
      <c r="AB102" s="38" t="str" cm="1">
        <f t="array" aca="1" ref="AB102" ca="1">IFERROR(_xlfn.SINGLE(INDEX(Data!$A$1:$A$818,_xlfn.AGGREGATE(15,6,((OFFSET(Data!$A$1,0,MATCH(AB$6,Data!$1:$1,0)-1,1000,1)=IF(AB$7="","Yes",AB$7))*(Data!$D$1:'Data'!$D$818&lt;=IF($H$2="Marked",1,"")))/((OFFSET(Data!$A$1,0,MATCH(AB$6,Data!$1:$1,0)-1,1000,1)=IF(AB$7="","Yes",AB$7))*(Data!$D$1:'Data'!$D$818&lt;=IF($H$2="Marked",1,"")))*ROW(Data!$C$1:$C$818),ROW(AB102)-ROW(AB$7)),1)),"")</f>
        <v>Lifetime</v>
      </c>
      <c r="AC102" s="38" t="str">
        <f ca="1">IF(AD102="","",IF(INDEX(Data!$CA:$CA,MATCH(AD102,Data!$A:$A,0),1)=0,"",INDEX(Data!$CA:$CA,MATCH(AD102,Data!$A:$A,0),1)))</f>
        <v/>
      </c>
      <c r="AD102" s="38" t="str" cm="1">
        <f t="array" aca="1" ref="AD102" ca="1">IFERROR(_xlfn.SINGLE(INDEX(Data!$A$1:$A$818,_xlfn.AGGREGATE(15,6,((OFFSET(Data!$A$1,0,MATCH(AD$6,Data!$1:$1,0)-1,1000,1)=IF(AD$7="","Yes",AD$7))*(Data!$D$1:'Data'!$D$818&lt;=IF($H$2="Marked",1,"")))/((OFFSET(Data!$A$1,0,MATCH(AD$6,Data!$1:$1,0)-1,1000,1)=IF(AD$7="","Yes",AD$7))*(Data!$D$1:'Data'!$D$818&lt;=IF($H$2="Marked",1,"")))*ROW(Data!$C$1:$C$818),ROW(AD102)-ROW(AD$7)),1)),"")</f>
        <v>Nat Geo Wild</v>
      </c>
      <c r="AE102" s="38" t="str">
        <f ca="1">IF(AF102="","",IF(INDEX(Data!$CA:$CA,MATCH(AF102,Data!$A:$A,0),1)=0,"",INDEX(Data!$CA:$CA,MATCH(AF102,Data!$A:$A,0),1)))</f>
        <v/>
      </c>
      <c r="AF102" s="38" t="str" cm="1">
        <f t="array" aca="1" ref="AF102" ca="1">IFERROR(_xlfn.SINGLE(INDEX(Data!$A$1:$A$818,_xlfn.AGGREGATE(15,6,((OFFSET(Data!$A$1,0,MATCH(AF$6,Data!$1:$1,0)-1,1000,1)=IF(AF$7="","Yes",AF$7))*(Data!$D$1:'Data'!$D$818&lt;=IF($H$2="Marked",1,"")))/((OFFSET(Data!$A$1,0,MATCH(AF$6,Data!$1:$1,0)-1,1000,1)=IF(AF$7="","Yes",AF$7))*(Data!$D$1:'Data'!$D$818&lt;=IF($H$2="Marked",1,"")))*ROW(Data!$C$1:$C$818),ROW(AF102)-ROW(AF$7)),1)),"")</f>
        <v>Science</v>
      </c>
      <c r="AG102" s="38" t="str">
        <f ca="1">IF(AH102="","",IF(INDEX(Data!$CA:$CA,MATCH(AH102,Data!$A:$A,0),1)=0,"",INDEX(Data!$CA:$CA,MATCH(AH102,Data!$A:$A,0),1)))</f>
        <v/>
      </c>
      <c r="AH102" s="38" t="str" cm="1">
        <f t="array" aca="1" ref="AH102" ca="1">IFERROR(_xlfn.SINGLE(INDEX(Data!$A$1:$A$818,_xlfn.AGGREGATE(15,6,((OFFSET(Data!$A$1,0,MATCH(AH$6,Data!$1:$1,0)-1,1000,1)=IF(AH$7="","Yes",AH$7))*(Data!$D$1:'Data'!$D$818&lt;=IF($H$2="Marked",1,"")))/((OFFSET(Data!$A$1,0,MATCH(AH$6,Data!$1:$1,0)-1,1000,1)=IF(AH$7="","Yes",AH$7))*(Data!$D$1:'Data'!$D$818&lt;=IF($H$2="Marked",1,"")))*ROW(Data!$C$1:$C$818),ROW(AH102)-ROW(AH$7)),1)),"")</f>
        <v/>
      </c>
      <c r="AI102" s="38" t="str">
        <f ca="1">IF(AJ102="","",IF(INDEX(Data!$CA:$CA,MATCH(AJ102,Data!$A:$A,0),1)=0,"",INDEX(Data!$CA:$CA,MATCH(AJ102,Data!$A:$A,0),1)))</f>
        <v/>
      </c>
      <c r="AJ102" s="38" t="str" cm="1">
        <f t="array" aca="1" ref="AJ102" ca="1">IFERROR(_xlfn.SINGLE(INDEX(Data!$A$1:$A$818,_xlfn.AGGREGATE(15,6,((OFFSET(Data!$A$1,0,MATCH(AJ$6,Data!$1:$1,0)-1,1000,1)=IF(AJ$7="","Yes",AJ$7))*(Data!$D$1:'Data'!$D$818&lt;=IF($H$2="Marked",1,"")))/((OFFSET(Data!$A$1,0,MATCH(AJ$6,Data!$1:$1,0)-1,1000,1)=IF(AJ$7="","Yes",AJ$7))*(Data!$D$1:'Data'!$D$818&lt;=IF($H$2="Marked",1,"")))*ROW(Data!$C$1:$C$818),ROW(AJ102)-ROW(AJ$7)),1)),"")</f>
        <v>Universo</v>
      </c>
      <c r="AK102" s="38" t="str">
        <f ca="1">IF(AL102="","",IF(INDEX(Data!$CA:$CA,MATCH(AL102,Data!$A:$A,0),1)=0,"",INDEX(Data!$CA:$CA,MATCH(AL102,Data!$A:$A,0),1)))</f>
        <v/>
      </c>
      <c r="AL102" s="38" t="str" cm="1">
        <f t="array" aca="1" ref="AL102" ca="1">IFERROR(_xlfn.SINGLE(INDEX(Data!$A$1:$A$818,_xlfn.AGGREGATE(15,6,((OFFSET(Data!$A$1,0,MATCH(AL$6,Data!$1:$1,0)-1,1000,1)=IF(AL$7="","Yes",AL$7))*(Data!$D$1:'Data'!$D$818&lt;=IF($H$2="Marked",1,"")))/((OFFSET(Data!$A$1,0,MATCH(AL$6,Data!$1:$1,0)-1,1000,1)=IF(AL$7="","Yes",AL$7))*(Data!$D$1:'Data'!$D$818&lt;=IF($H$2="Marked",1,"")))*ROW(Data!$C$1:$C$818),ROW(AL102)-ROW(AL$7)),1)),"")</f>
        <v/>
      </c>
      <c r="AM102" s="38" t="str">
        <f ca="1">IF(AN102="","",IF(INDEX(Data!$CA:$CA,MATCH(AN102,Data!$A:$A,0),1)=0,"",INDEX(Data!$CA:$CA,MATCH(AN102,Data!$A:$A,0),1)))</f>
        <v/>
      </c>
      <c r="AN102" s="38" t="str" cm="1">
        <f t="array" aca="1" ref="AN102" ca="1">IFERROR(_xlfn.SINGLE(INDEX(Data!$A$1:$A$818,_xlfn.AGGREGATE(15,6,((OFFSET(Data!$A$1,0,MATCH(AN$6,Data!$1:$1,0)-1,1000,1)=IF(AN$7="","Yes",AN$7))*(Data!$D$1:'Data'!$D$818&lt;=IF($H$2="Marked",1,"")))/((OFFSET(Data!$A$1,0,MATCH(AN$6,Data!$1:$1,0)-1,1000,1)=IF(AN$7="","Yes",AN$7))*(Data!$D$1:'Data'!$D$818&lt;=IF($H$2="Marked",1,"")))*ROW(Data!$C$1:$C$818),ROW(AN102)-ROW(AN$7)),1)),"")</f>
        <v/>
      </c>
      <c r="AO102" s="38" t="str">
        <f ca="1">IF(AP102="","",IF(INDEX(Data!$CA:$CA,MATCH(AP102,Data!$A:$A,0),1)=0,"",INDEX(Data!$CA:$CA,MATCH(AP102,Data!$A:$A,0),1)))</f>
        <v/>
      </c>
      <c r="AP102" s="38" t="str" cm="1">
        <f t="array" aca="1" ref="AP102" ca="1">IFERROR(_xlfn.SINGLE(INDEX(Data!$A$1:$A$818,_xlfn.AGGREGATE(15,6,((OFFSET(Data!$A$1,0,MATCH(AP$6,Data!$1:$1,0)-1,1000,1)=IF(AP$7="","Yes",AP$7))*(Data!$D$1:'Data'!$D$818&lt;=IF($H$2="Marked",1,"")))/((OFFSET(Data!$A$1,0,MATCH(AP$6,Data!$1:$1,0)-1,1000,1)=IF(AP$7="","Yes",AP$7))*(Data!$D$1:'Data'!$D$818&lt;=IF($H$2="Marked",1,"")))*ROW(Data!$C$1:$C$818),ROW(AP102)-ROW(AP$7)),1)),"")</f>
        <v/>
      </c>
      <c r="AQ102" s="38" t="str">
        <f ca="1">IF(AR102="","",IF(INDEX(Data!$CA:$CA,MATCH(AR102,Data!$A:$A,0),1)=0,"",INDEX(Data!$CA:$CA,MATCH(AR102,Data!$A:$A,0),1)))</f>
        <v/>
      </c>
      <c r="AR102" s="38" t="str" cm="1">
        <f t="array" aca="1" ref="AR102" ca="1">IFERROR(_xlfn.SINGLE(INDEX(Data!$A$1:$A$818,_xlfn.AGGREGATE(15,6,((OFFSET(Data!$A$1,0,MATCH(AR$6,Data!$1:$1,0)-1,1000,1)=IF(AR$7="","Yes",AR$7))*(Data!$D$1:'Data'!$D$818&lt;=IF($H$2="Marked",1,"")))/((OFFSET(Data!$A$1,0,MATCH(AR$6,Data!$1:$1,0)-1,1000,1)=IF(AR$7="","Yes",AR$7))*(Data!$D$1:'Data'!$D$818&lt;=IF($H$2="Marked",1,"")))*ROW(Data!$C$1:$C$818),ROW(AR102)-ROW(AR$7)),1)),"")</f>
        <v/>
      </c>
      <c r="AS102" s="38" t="str">
        <f ca="1">IF(AT102="","",IF(INDEX(Data!$CA:$CA,MATCH(AT102,Data!$A:$A,0),1)=0,"",INDEX(Data!$CA:$CA,MATCH(AT102,Data!$A:$A,0),1)))</f>
        <v/>
      </c>
      <c r="AT102" s="38" t="str" cm="1">
        <f t="array" aca="1" ref="AT102" ca="1">IFERROR(_xlfn.SINGLE(INDEX(Data!$A$1:$A$818,_xlfn.AGGREGATE(15,6,((OFFSET(Data!$A$1,0,MATCH(AT$6,Data!$1:$1,0)-1,1000,1)=IF(AT$7="","Yes",AT$7))*(Data!$D$1:'Data'!$D$818&lt;=IF($H$2="Marked",1,"")))/((OFFSET(Data!$A$1,0,MATCH(AT$6,Data!$1:$1,0)-1,1000,1)=IF(AT$7="","Yes",AT$7))*(Data!$D$1:'Data'!$D$818&lt;=IF($H$2="Marked",1,"")))*ROW(Data!$C$1:$C$818),ROW(AT102)-ROW(AT$7)),1)),"")</f>
        <v/>
      </c>
    </row>
    <row r="103" spans="1:46" ht="24" x14ac:dyDescent="0.35">
      <c r="A103" s="38" t="str">
        <f ca="1">IF(B103="","",IF(INDEX(Data!$CA:$CA,MATCH(B103,Data!$A:$A,0),1)=0,"",INDEX(Data!$CA:$CA,MATCH(B103,Data!$A:$A,0),1)))</f>
        <v/>
      </c>
      <c r="B103" s="38" t="str" cm="1">
        <f t="array" aca="1" ref="B103" ca="1">IFERROR(_xlfn.SINGLE(INDEX(Data!$A$1:$A$818,_xlfn.AGGREGATE(15,6,((OFFSET(Data!$A$1,0,MATCH(B$6,Data!$1:$1,0)-1,1000,1)=IF(B$7="","Yes",B$7))*(Data!$D$1:'Data'!$D$818&lt;=IF($H$2="Marked",1,"")))/((OFFSET(Data!$A$1,0,MATCH(B$6,Data!$1:$1,0)-1,1000,1)=IF(B$7="","Yes",B$7))*(Data!$D$1:'Data'!$D$818&lt;=IF($H$2="Marked",1,"")))*ROW(Data!$C$1:$C$818),ROW(B103)-ROW(B$7)),1)),"")</f>
        <v/>
      </c>
      <c r="C103" s="38" t="str">
        <f ca="1">IF(D103="","",IF(INDEX(Data!$CA:$CA,MATCH(D103,Data!$A:$A,0),1)=0,"",INDEX(Data!$CA:$CA,MATCH(D103,Data!$A:$A,0),1)))</f>
        <v/>
      </c>
      <c r="D103" s="38" t="str" cm="1">
        <f t="array" aca="1" ref="D103" ca="1">IFERROR(_xlfn.SINGLE(INDEX(Data!$A$1:$A$818,_xlfn.AGGREGATE(15,6,((OFFSET(Data!$A$1,0,MATCH(D$6,Data!$1:$1,0)-1,1000,1)=IF(D$7="","Yes",D$7))*(Data!$D$1:'Data'!$D$818&lt;=IF($H$2="Marked",1,"")))/((OFFSET(Data!$A$1,0,MATCH(D$6,Data!$1:$1,0)-1,1000,1)=IF(D$7="","Yes",D$7))*(Data!$D$1:'Data'!$D$818&lt;=IF($H$2="Marked",1,"")))*ROW(Data!$C$1:$C$818),ROW(D103)-ROW(D$7)),1)),"")</f>
        <v/>
      </c>
      <c r="E103" s="38" t="str">
        <f ca="1">IF(F103="","",IF(INDEX(Data!$CA:$CA,MATCH(F103,Data!$A:$A,0),1)=0,"",INDEX(Data!$CA:$CA,MATCH(F103,Data!$A:$A,0),1)))</f>
        <v/>
      </c>
      <c r="F103" s="38" t="str" cm="1">
        <f t="array" aca="1" ref="F103" ca="1">IFERROR(_xlfn.SINGLE(INDEX(Data!$A$1:$A$818,_xlfn.AGGREGATE(15,6,((OFFSET(Data!$A$1,0,MATCH(F$6,Data!$1:$1,0)-1,1000,1)=IF(F$7="","Yes",F$7))*(Data!$D$1:'Data'!$D$818&lt;=IF($H$2="Marked",1,"")))/((OFFSET(Data!$A$1,0,MATCH(F$6,Data!$1:$1,0)-1,1000,1)=IF(F$7="","Yes",F$7))*(Data!$D$1:'Data'!$D$818&lt;=IF($H$2="Marked",1,"")))*ROW(Data!$C$1:$C$818),ROW(F103)-ROW(F$7)),1)),"")</f>
        <v/>
      </c>
      <c r="G103" s="38" t="str">
        <f ca="1">IF(H103="","",IF(INDEX(Data!$CA:$CA,MATCH(H103,Data!$A:$A,0),1)=0,"",INDEX(Data!$CA:$CA,MATCH(H103,Data!$A:$A,0),1)))</f>
        <v/>
      </c>
      <c r="H103" s="38" t="str" cm="1">
        <f t="array" aca="1" ref="H103" ca="1">IFERROR(_xlfn.SINGLE(INDEX(Data!$A$1:$A$818,_xlfn.AGGREGATE(15,6,((OFFSET(Data!$A$1,0,MATCH(H$6,Data!$1:$1,0)-1,1000,1)=IF(H$7="","Yes",H$7))*(Data!$D$1:'Data'!$D$818&lt;=IF($H$2="Marked",1,"")))/((OFFSET(Data!$A$1,0,MATCH(H$6,Data!$1:$1,0)-1,1000,1)=IF(H$7="","Yes",H$7))*(Data!$D$1:'Data'!$D$818&lt;=IF($H$2="Marked",1,"")))*ROW(Data!$C$1:$C$818),ROW(H103)-ROW(H$7)),1)),"")</f>
        <v/>
      </c>
      <c r="I103" s="38" t="str">
        <f ca="1">IF(J103="","",IF(INDEX(Data!$CA:$CA,MATCH(J103,Data!$A:$A,0),1)=0,"",INDEX(Data!$CA:$CA,MATCH(J103,Data!$A:$A,0),1)))</f>
        <v/>
      </c>
      <c r="J103" s="38" t="str" cm="1">
        <f t="array" aca="1" ref="J103" ca="1">IFERROR(_xlfn.SINGLE(INDEX(Data!$A$1:$A$818,_xlfn.AGGREGATE(15,6,((OFFSET(Data!$A$1,0,MATCH(J$6,Data!$1:$1,0)-1,1000,1)=IF(J$7="","Yes",J$7))*(Data!$D$1:'Data'!$D$818&lt;=IF($H$2="Marked",1,"")))/((OFFSET(Data!$A$1,0,MATCH(J$6,Data!$1:$1,0)-1,1000,1)=IF(J$7="","Yes",J$7))*(Data!$D$1:'Data'!$D$818&lt;=IF($H$2="Marked",1,"")))*ROW(Data!$C$1:$C$818),ROW(J103)-ROW(J$7)),1)),"")</f>
        <v/>
      </c>
      <c r="K103" s="38" t="str">
        <f ca="1">IF(L103="","",IF(INDEX(Data!$CA:$CA,MATCH(L103,Data!$A:$A,0),1)=0,"",INDEX(Data!$CA:$CA,MATCH(L103,Data!$A:$A,0),1)))</f>
        <v/>
      </c>
      <c r="L103" s="38" t="str" cm="1">
        <f t="array" aca="1" ref="L103" ca="1">IFERROR(_xlfn.SINGLE(INDEX(Data!$A$1:$A$818,_xlfn.AGGREGATE(15,6,((OFFSET(Data!$A$1,0,MATCH(L$6,Data!$1:$1,0)-1,1000,1)=IF(L$7="","Yes",L$7))*(Data!$D$1:'Data'!$D$818&lt;=IF($H$2="Marked",1,"")))/((OFFSET(Data!$A$1,0,MATCH(L$6,Data!$1:$1,0)-1,1000,1)=IF(L$7="","Yes",L$7))*(Data!$D$1:'Data'!$D$818&lt;=IF($H$2="Marked",1,"")))*ROW(Data!$C$1:$C$818),ROW(L103)-ROW(L$7)),1)),"")</f>
        <v>MASN</v>
      </c>
      <c r="M103" s="38" t="str">
        <f ca="1">IF(N103="","",IF(INDEX(Data!$CA:$CA,MATCH(N103,Data!$A:$A,0),1)=0,"",INDEX(Data!$CA:$CA,MATCH(N103,Data!$A:$A,0),1)))</f>
        <v/>
      </c>
      <c r="N103" s="38" t="str" cm="1">
        <f t="array" aca="1" ref="N103" ca="1">IFERROR(_xlfn.SINGLE(INDEX(Data!$A$1:$A$818,_xlfn.AGGREGATE(15,6,((OFFSET(Data!$A$1,0,MATCH(N$6,Data!$1:$1,0)-1,1000,1)=IF(N$7="","Yes",N$7))*(Data!$D$1:'Data'!$D$818&lt;=IF($H$2="Marked",1,"")))/((OFFSET(Data!$A$1,0,MATCH(N$6,Data!$1:$1,0)-1,1000,1)=IF(N$7="","Yes",N$7))*(Data!$D$1:'Data'!$D$818&lt;=IF($H$2="Marked",1,"")))*ROW(Data!$C$1:$C$818),ROW(N103)-ROW(N$7)),1)),"")</f>
        <v>HGTV</v>
      </c>
      <c r="O103" s="38" t="str">
        <f ca="1">IF(P103="","",IF(INDEX(Data!$CA:$CA,MATCH(P103,Data!$A:$A,0),1)=0,"",INDEX(Data!$CA:$CA,MATCH(P103,Data!$A:$A,0),1)))</f>
        <v/>
      </c>
      <c r="P103" s="38" t="str" cm="1">
        <f t="array" aca="1" ref="P103" ca="1">IFERROR(_xlfn.SINGLE(INDEX(Data!$A$1:$A$818,_xlfn.AGGREGATE(15,6,((OFFSET(Data!$A$1,0,MATCH(P$6,Data!$1:$1,0)-1,1000,1)=IF(P$7="","Yes",P$7))*(Data!$D$1:'Data'!$D$818&lt;=IF($H$2="Marked",1,"")))/((OFFSET(Data!$A$1,0,MATCH(P$6,Data!$1:$1,0)-1,1000,1)=IF(P$7="","Yes",P$7))*(Data!$D$1:'Data'!$D$818&lt;=IF($H$2="Marked",1,"")))*ROW(Data!$C$1:$C$818),ROW(P103)-ROW(P$7)),1)),"")</f>
        <v>Golf Channel</v>
      </c>
      <c r="Q103" s="38" t="str">
        <f ca="1">IF(R103="","",IF(INDEX(Data!$CA:$CA,MATCH(R103,Data!$A:$A,0),1)=0,"",INDEX(Data!$CA:$CA,MATCH(R103,Data!$A:$A,0),1)))</f>
        <v/>
      </c>
      <c r="R103" s="38" t="str" cm="1">
        <f t="array" aca="1" ref="R103" ca="1">IFERROR(_xlfn.SINGLE(INDEX(Data!$A$1:$A$818,_xlfn.AGGREGATE(15,6,((OFFSET(Data!$A$1,0,MATCH(R$6,Data!$1:$1,0)-1,1000,1)=IF(R$7="","Yes",R$7))*(Data!$D$1:'Data'!$D$818&lt;=IF($H$2="Marked",1,"")))/((OFFSET(Data!$A$1,0,MATCH(R$6,Data!$1:$1,0)-1,1000,1)=IF(R$7="","Yes",R$7))*(Data!$D$1:'Data'!$D$818&lt;=IF($H$2="Marked",1,"")))*ROW(Data!$C$1:$C$818),ROW(R103)-ROW(R$7)),1)),"")</f>
        <v>Recipe.TV</v>
      </c>
      <c r="S103" s="38" t="str">
        <f ca="1">IF(T103="","",IF(INDEX(Data!$CA:$CA,MATCH(T103,Data!$A:$A,0),1)=0,"",INDEX(Data!$CA:$CA,MATCH(T103,Data!$A:$A,0),1)))</f>
        <v/>
      </c>
      <c r="T103" s="38" t="str" cm="1">
        <f t="array" aca="1" ref="T103" ca="1">IFERROR(_xlfn.SINGLE(INDEX(Data!$A$1:$A$818,_xlfn.AGGREGATE(15,6,((OFFSET(Data!$A$1,0,MATCH(T$6,Data!$1:$1,0)-1,1000,1)=IF(T$7="","Yes",T$7))*(Data!$D$1:'Data'!$D$818&lt;=IF($H$2="Marked",1,"")))/((OFFSET(Data!$A$1,0,MATCH(T$6,Data!$1:$1,0)-1,1000,1)=IF(T$7="","Yes",T$7))*(Data!$D$1:'Data'!$D$818&lt;=IF($H$2="Marked",1,"")))*ROW(Data!$C$1:$C$818),ROW(T103)-ROW(T$7)),1)),"")</f>
        <v>VH1</v>
      </c>
      <c r="U103" s="38" t="str">
        <f ca="1">IF(V103="","",IF(INDEX(Data!$CA:$CA,MATCH(V103,Data!$A:$A,0),1)=0,"",INDEX(Data!$CA:$CA,MATCH(V103,Data!$A:$A,0),1)))</f>
        <v/>
      </c>
      <c r="V103" s="38" t="str" cm="1">
        <f t="array" aca="1" ref="V103" ca="1">IFERROR(_xlfn.SINGLE(INDEX(Data!$A$1:$A$818,_xlfn.AGGREGATE(15,6,((OFFSET(Data!$A$1,0,MATCH(V$6,Data!$1:$1,0)-1,1000,1)=IF(V$7="","Yes",V$7))*(Data!$D$1:'Data'!$D$818&lt;=IF($H$2="Marked",1,"")))/((OFFSET(Data!$A$1,0,MATCH(V$6,Data!$1:$1,0)-1,1000,1)=IF(V$7="","Yes",V$7))*(Data!$D$1:'Data'!$D$818&lt;=IF($H$2="Marked",1,"")))*ROW(Data!$C$1:$C$818),ROW(V103)-ROW(V$7)),1)),"")</f>
        <v>Nick Jr.</v>
      </c>
      <c r="W103" s="38" t="str">
        <f ca="1">IF(X103="","",IF(INDEX(Data!$CA:$CA,MATCH(X103,Data!$A:$A,0),1)=0,"",INDEX(Data!$CA:$CA,MATCH(X103,Data!$A:$A,0),1)))</f>
        <v/>
      </c>
      <c r="X103" s="38" t="str" cm="1">
        <f t="array" aca="1" ref="X103" ca="1">IFERROR(_xlfn.SINGLE(INDEX(Data!$A$1:$A$818,_xlfn.AGGREGATE(15,6,((OFFSET(Data!$A$1,0,MATCH(X$6,Data!$1:$1,0)-1,1000,1)=IF(X$7="","Yes",X$7))*(Data!$D$1:'Data'!$D$818&lt;=IF($H$2="Marked",1,"")))/((OFFSET(Data!$A$1,0,MATCH(X$6,Data!$1:$1,0)-1,1000,1)=IF(X$7="","Yes",X$7))*(Data!$D$1:'Data'!$D$818&lt;=IF($H$2="Marked",1,"")))*ROW(Data!$C$1:$C$818),ROW(X103)-ROW(X$7)),1)),"")</f>
        <v/>
      </c>
      <c r="Y103" s="38" t="str">
        <f ca="1">IF(Z103="","",IF(INDEX(Data!$CA:$CA,MATCH(Z103,Data!$A:$A,0),1)=0,"",INDEX(Data!$CA:$CA,MATCH(Z103,Data!$A:$A,0),1)))</f>
        <v/>
      </c>
      <c r="Z103" s="38" t="str" cm="1">
        <f t="array" aca="1" ref="Z103" ca="1">IFERROR(_xlfn.SINGLE(INDEX(Data!$A$1:$A$818,_xlfn.AGGREGATE(15,6,((OFFSET(Data!$A$1,0,MATCH(Z$6,Data!$1:$1,0)-1,1000,1)=IF(Z$7="","Yes",Z$7))*(Data!$D$1:'Data'!$D$818&lt;=IF($H$2="Marked",1,"")))/((OFFSET(Data!$A$1,0,MATCH(Z$6,Data!$1:$1,0)-1,1000,1)=IF(Z$7="","Yes",Z$7))*(Data!$D$1:'Data'!$D$818&lt;=IF($H$2="Marked",1,"")))*ROW(Data!$C$1:$C$818),ROW(Z103)-ROW(Z$7)),1)),"")</f>
        <v/>
      </c>
      <c r="AA103" s="38" t="str">
        <f ca="1">IF(AB103="","",IF(INDEX(Data!$CA:$CA,MATCH(AB103,Data!$A:$A,0),1)=0,"",INDEX(Data!$CA:$CA,MATCH(AB103,Data!$A:$A,0),1)))</f>
        <v/>
      </c>
      <c r="AB103" s="38" t="str" cm="1">
        <f t="array" aca="1" ref="AB103" ca="1">IFERROR(_xlfn.SINGLE(INDEX(Data!$A$1:$A$818,_xlfn.AGGREGATE(15,6,((OFFSET(Data!$A$1,0,MATCH(AB$6,Data!$1:$1,0)-1,1000,1)=IF(AB$7="","Yes",AB$7))*(Data!$D$1:'Data'!$D$818&lt;=IF($H$2="Marked",1,"")))/((OFFSET(Data!$A$1,0,MATCH(AB$6,Data!$1:$1,0)-1,1000,1)=IF(AB$7="","Yes",AB$7))*(Data!$D$1:'Data'!$D$818&lt;=IF($H$2="Marked",1,"")))*ROW(Data!$C$1:$C$818),ROW(AB103)-ROW(AB$7)),1)),"")</f>
        <v>Lifetime Movie Network</v>
      </c>
      <c r="AC103" s="38" t="str">
        <f ca="1">IF(AD103="","",IF(INDEX(Data!$CA:$CA,MATCH(AD103,Data!$A:$A,0),1)=0,"",INDEX(Data!$CA:$CA,MATCH(AD103,Data!$A:$A,0),1)))</f>
        <v/>
      </c>
      <c r="AD103" s="38" t="str" cm="1">
        <f t="array" aca="1" ref="AD103" ca="1">IFERROR(_xlfn.SINGLE(INDEX(Data!$A$1:$A$818,_xlfn.AGGREGATE(15,6,((OFFSET(Data!$A$1,0,MATCH(AD$6,Data!$1:$1,0)-1,1000,1)=IF(AD$7="","Yes",AD$7))*(Data!$D$1:'Data'!$D$818&lt;=IF($H$2="Marked",1,"")))/((OFFSET(Data!$A$1,0,MATCH(AD$6,Data!$1:$1,0)-1,1000,1)=IF(AD$7="","Yes",AD$7))*(Data!$D$1:'Data'!$D$818&lt;=IF($H$2="Marked",1,"")))*ROW(Data!$C$1:$C$818),ROW(AD103)-ROW(AD$7)),1)),"")</f>
        <v>National Geographic</v>
      </c>
      <c r="AE103" s="38" t="str">
        <f ca="1">IF(AF103="","",IF(INDEX(Data!$CA:$CA,MATCH(AF103,Data!$A:$A,0),1)=0,"",INDEX(Data!$CA:$CA,MATCH(AF103,Data!$A:$A,0),1)))</f>
        <v/>
      </c>
      <c r="AF103" s="38" t="str" cm="1">
        <f t="array" aca="1" ref="AF103" ca="1">IFERROR(_xlfn.SINGLE(INDEX(Data!$A$1:$A$818,_xlfn.AGGREGATE(15,6,((OFFSET(Data!$A$1,0,MATCH(AF$6,Data!$1:$1,0)-1,1000,1)=IF(AF$7="","Yes",AF$7))*(Data!$D$1:'Data'!$D$818&lt;=IF($H$2="Marked",1,"")))/((OFFSET(Data!$A$1,0,MATCH(AF$6,Data!$1:$1,0)-1,1000,1)=IF(AF$7="","Yes",AF$7))*(Data!$D$1:'Data'!$D$818&lt;=IF($H$2="Marked",1,"")))*ROW(Data!$C$1:$C$818),ROW(AF103)-ROW(AF$7)),1)),"")</f>
        <v>SEC Network</v>
      </c>
      <c r="AG103" s="38" t="str">
        <f ca="1">IF(AH103="","",IF(INDEX(Data!$CA:$CA,MATCH(AH103,Data!$A:$A,0),1)=0,"",INDEX(Data!$CA:$CA,MATCH(AH103,Data!$A:$A,0),1)))</f>
        <v/>
      </c>
      <c r="AH103" s="38" t="str" cm="1">
        <f t="array" aca="1" ref="AH103" ca="1">IFERROR(_xlfn.SINGLE(INDEX(Data!$A$1:$A$818,_xlfn.AGGREGATE(15,6,((OFFSET(Data!$A$1,0,MATCH(AH$6,Data!$1:$1,0)-1,1000,1)=IF(AH$7="","Yes",AH$7))*(Data!$D$1:'Data'!$D$818&lt;=IF($H$2="Marked",1,"")))/((OFFSET(Data!$A$1,0,MATCH(AH$6,Data!$1:$1,0)-1,1000,1)=IF(AH$7="","Yes",AH$7))*(Data!$D$1:'Data'!$D$818&lt;=IF($H$2="Marked",1,"")))*ROW(Data!$C$1:$C$818),ROW(AH103)-ROW(AH$7)),1)),"")</f>
        <v/>
      </c>
      <c r="AI103" s="38" t="str">
        <f ca="1">IF(AJ103="","",IF(INDEX(Data!$CA:$CA,MATCH(AJ103,Data!$A:$A,0),1)=0,"",INDEX(Data!$CA:$CA,MATCH(AJ103,Data!$A:$A,0),1)))</f>
        <v/>
      </c>
      <c r="AJ103" s="38" t="str" cm="1">
        <f t="array" aca="1" ref="AJ103" ca="1">IFERROR(_xlfn.SINGLE(INDEX(Data!$A$1:$A$818,_xlfn.AGGREGATE(15,6,((OFFSET(Data!$A$1,0,MATCH(AJ$6,Data!$1:$1,0)-1,1000,1)=IF(AJ$7="","Yes",AJ$7))*(Data!$D$1:'Data'!$D$818&lt;=IF($H$2="Marked",1,"")))/((OFFSET(Data!$A$1,0,MATCH(AJ$6,Data!$1:$1,0)-1,1000,1)=IF(AJ$7="","Yes",AJ$7))*(Data!$D$1:'Data'!$D$818&lt;=IF($H$2="Marked",1,"")))*ROW(Data!$C$1:$C$818),ROW(AJ103)-ROW(AJ$7)),1)),"")</f>
        <v>Univision</v>
      </c>
      <c r="AK103" s="38" t="str">
        <f ca="1">IF(AL103="","",IF(INDEX(Data!$CA:$CA,MATCH(AL103,Data!$A:$A,0),1)=0,"",INDEX(Data!$CA:$CA,MATCH(AL103,Data!$A:$A,0),1)))</f>
        <v/>
      </c>
      <c r="AL103" s="38" t="str" cm="1">
        <f t="array" aca="1" ref="AL103" ca="1">IFERROR(_xlfn.SINGLE(INDEX(Data!$A$1:$A$818,_xlfn.AGGREGATE(15,6,((OFFSET(Data!$A$1,0,MATCH(AL$6,Data!$1:$1,0)-1,1000,1)=IF(AL$7="","Yes",AL$7))*(Data!$D$1:'Data'!$D$818&lt;=IF($H$2="Marked",1,"")))/((OFFSET(Data!$A$1,0,MATCH(AL$6,Data!$1:$1,0)-1,1000,1)=IF(AL$7="","Yes",AL$7))*(Data!$D$1:'Data'!$D$818&lt;=IF($H$2="Marked",1,"")))*ROW(Data!$C$1:$C$818),ROW(AL103)-ROW(AL$7)),1)),"")</f>
        <v/>
      </c>
      <c r="AM103" s="38" t="str">
        <f ca="1">IF(AN103="","",IF(INDEX(Data!$CA:$CA,MATCH(AN103,Data!$A:$A,0),1)=0,"",INDEX(Data!$CA:$CA,MATCH(AN103,Data!$A:$A,0),1)))</f>
        <v/>
      </c>
      <c r="AN103" s="38" t="str" cm="1">
        <f t="array" aca="1" ref="AN103" ca="1">IFERROR(_xlfn.SINGLE(INDEX(Data!$A$1:$A$818,_xlfn.AGGREGATE(15,6,((OFFSET(Data!$A$1,0,MATCH(AN$6,Data!$1:$1,0)-1,1000,1)=IF(AN$7="","Yes",AN$7))*(Data!$D$1:'Data'!$D$818&lt;=IF($H$2="Marked",1,"")))/((OFFSET(Data!$A$1,0,MATCH(AN$6,Data!$1:$1,0)-1,1000,1)=IF(AN$7="","Yes",AN$7))*(Data!$D$1:'Data'!$D$818&lt;=IF($H$2="Marked",1,"")))*ROW(Data!$C$1:$C$818),ROW(AN103)-ROW(AN$7)),1)),"")</f>
        <v/>
      </c>
      <c r="AO103" s="38" t="str">
        <f ca="1">IF(AP103="","",IF(INDEX(Data!$CA:$CA,MATCH(AP103,Data!$A:$A,0),1)=0,"",INDEX(Data!$CA:$CA,MATCH(AP103,Data!$A:$A,0),1)))</f>
        <v/>
      </c>
      <c r="AP103" s="38" t="str" cm="1">
        <f t="array" aca="1" ref="AP103" ca="1">IFERROR(_xlfn.SINGLE(INDEX(Data!$A$1:$A$818,_xlfn.AGGREGATE(15,6,((OFFSET(Data!$A$1,0,MATCH(AP$6,Data!$1:$1,0)-1,1000,1)=IF(AP$7="","Yes",AP$7))*(Data!$D$1:'Data'!$D$818&lt;=IF($H$2="Marked",1,"")))/((OFFSET(Data!$A$1,0,MATCH(AP$6,Data!$1:$1,0)-1,1000,1)=IF(AP$7="","Yes",AP$7))*(Data!$D$1:'Data'!$D$818&lt;=IF($H$2="Marked",1,"")))*ROW(Data!$C$1:$C$818),ROW(AP103)-ROW(AP$7)),1)),"")</f>
        <v/>
      </c>
      <c r="AQ103" s="38" t="str">
        <f ca="1">IF(AR103="","",IF(INDEX(Data!$CA:$CA,MATCH(AR103,Data!$A:$A,0),1)=0,"",INDEX(Data!$CA:$CA,MATCH(AR103,Data!$A:$A,0),1)))</f>
        <v/>
      </c>
      <c r="AR103" s="38" t="str" cm="1">
        <f t="array" aca="1" ref="AR103" ca="1">IFERROR(_xlfn.SINGLE(INDEX(Data!$A$1:$A$818,_xlfn.AGGREGATE(15,6,((OFFSET(Data!$A$1,0,MATCH(AR$6,Data!$1:$1,0)-1,1000,1)=IF(AR$7="","Yes",AR$7))*(Data!$D$1:'Data'!$D$818&lt;=IF($H$2="Marked",1,"")))/((OFFSET(Data!$A$1,0,MATCH(AR$6,Data!$1:$1,0)-1,1000,1)=IF(AR$7="","Yes",AR$7))*(Data!$D$1:'Data'!$D$818&lt;=IF($H$2="Marked",1,"")))*ROW(Data!$C$1:$C$818),ROW(AR103)-ROW(AR$7)),1)),"")</f>
        <v/>
      </c>
      <c r="AS103" s="38" t="str">
        <f ca="1">IF(AT103="","",IF(INDEX(Data!$CA:$CA,MATCH(AT103,Data!$A:$A,0),1)=0,"",INDEX(Data!$CA:$CA,MATCH(AT103,Data!$A:$A,0),1)))</f>
        <v/>
      </c>
      <c r="AT103" s="38" t="str" cm="1">
        <f t="array" aca="1" ref="AT103" ca="1">IFERROR(_xlfn.SINGLE(INDEX(Data!$A$1:$A$818,_xlfn.AGGREGATE(15,6,((OFFSET(Data!$A$1,0,MATCH(AT$6,Data!$1:$1,0)-1,1000,1)=IF(AT$7="","Yes",AT$7))*(Data!$D$1:'Data'!$D$818&lt;=IF($H$2="Marked",1,"")))/((OFFSET(Data!$A$1,0,MATCH(AT$6,Data!$1:$1,0)-1,1000,1)=IF(AT$7="","Yes",AT$7))*(Data!$D$1:'Data'!$D$818&lt;=IF($H$2="Marked",1,"")))*ROW(Data!$C$1:$C$818),ROW(AT103)-ROW(AT$7)),1)),"")</f>
        <v/>
      </c>
    </row>
    <row r="104" spans="1:46" ht="24" x14ac:dyDescent="0.35">
      <c r="A104" s="38" t="str">
        <f ca="1">IF(B104="","",IF(INDEX(Data!$CA:$CA,MATCH(B104,Data!$A:$A,0),1)=0,"",INDEX(Data!$CA:$CA,MATCH(B104,Data!$A:$A,0),1)))</f>
        <v/>
      </c>
      <c r="B104" s="38" t="str" cm="1">
        <f t="array" aca="1" ref="B104" ca="1">IFERROR(_xlfn.SINGLE(INDEX(Data!$A$1:$A$818,_xlfn.AGGREGATE(15,6,((OFFSET(Data!$A$1,0,MATCH(B$6,Data!$1:$1,0)-1,1000,1)=IF(B$7="","Yes",B$7))*(Data!$D$1:'Data'!$D$818&lt;=IF($H$2="Marked",1,"")))/((OFFSET(Data!$A$1,0,MATCH(B$6,Data!$1:$1,0)-1,1000,1)=IF(B$7="","Yes",B$7))*(Data!$D$1:'Data'!$D$818&lt;=IF($H$2="Marked",1,"")))*ROW(Data!$C$1:$C$818),ROW(B104)-ROW(B$7)),1)),"")</f>
        <v/>
      </c>
      <c r="C104" s="38" t="str">
        <f ca="1">IF(D104="","",IF(INDEX(Data!$CA:$CA,MATCH(D104,Data!$A:$A,0),1)=0,"",INDEX(Data!$CA:$CA,MATCH(D104,Data!$A:$A,0),1)))</f>
        <v/>
      </c>
      <c r="D104" s="38" t="str" cm="1">
        <f t="array" aca="1" ref="D104" ca="1">IFERROR(_xlfn.SINGLE(INDEX(Data!$A$1:$A$818,_xlfn.AGGREGATE(15,6,((OFFSET(Data!$A$1,0,MATCH(D$6,Data!$1:$1,0)-1,1000,1)=IF(D$7="","Yes",D$7))*(Data!$D$1:'Data'!$D$818&lt;=IF($H$2="Marked",1,"")))/((OFFSET(Data!$A$1,0,MATCH(D$6,Data!$1:$1,0)-1,1000,1)=IF(D$7="","Yes",D$7))*(Data!$D$1:'Data'!$D$818&lt;=IF($H$2="Marked",1,"")))*ROW(Data!$C$1:$C$818),ROW(D104)-ROW(D$7)),1)),"")</f>
        <v/>
      </c>
      <c r="E104" s="38" t="str">
        <f ca="1">IF(F104="","",IF(INDEX(Data!$CA:$CA,MATCH(F104,Data!$A:$A,0),1)=0,"",INDEX(Data!$CA:$CA,MATCH(F104,Data!$A:$A,0),1)))</f>
        <v/>
      </c>
      <c r="F104" s="38" t="str" cm="1">
        <f t="array" aca="1" ref="F104" ca="1">IFERROR(_xlfn.SINGLE(INDEX(Data!$A$1:$A$818,_xlfn.AGGREGATE(15,6,((OFFSET(Data!$A$1,0,MATCH(F$6,Data!$1:$1,0)-1,1000,1)=IF(F$7="","Yes",F$7))*(Data!$D$1:'Data'!$D$818&lt;=IF($H$2="Marked",1,"")))/((OFFSET(Data!$A$1,0,MATCH(F$6,Data!$1:$1,0)-1,1000,1)=IF(F$7="","Yes",F$7))*(Data!$D$1:'Data'!$D$818&lt;=IF($H$2="Marked",1,"")))*ROW(Data!$C$1:$C$818),ROW(F104)-ROW(F$7)),1)),"")</f>
        <v/>
      </c>
      <c r="G104" s="38" t="str">
        <f ca="1">IF(H104="","",IF(INDEX(Data!$CA:$CA,MATCH(H104,Data!$A:$A,0),1)=0,"",INDEX(Data!$CA:$CA,MATCH(H104,Data!$A:$A,0),1)))</f>
        <v/>
      </c>
      <c r="H104" s="38" t="str" cm="1">
        <f t="array" aca="1" ref="H104" ca="1">IFERROR(_xlfn.SINGLE(INDEX(Data!$A$1:$A$818,_xlfn.AGGREGATE(15,6,((OFFSET(Data!$A$1,0,MATCH(H$6,Data!$1:$1,0)-1,1000,1)=IF(H$7="","Yes",H$7))*(Data!$D$1:'Data'!$D$818&lt;=IF($H$2="Marked",1,"")))/((OFFSET(Data!$A$1,0,MATCH(H$6,Data!$1:$1,0)-1,1000,1)=IF(H$7="","Yes",H$7))*(Data!$D$1:'Data'!$D$818&lt;=IF($H$2="Marked",1,"")))*ROW(Data!$C$1:$C$818),ROW(H104)-ROW(H$7)),1)),"")</f>
        <v/>
      </c>
      <c r="I104" s="38" t="str">
        <f ca="1">IF(J104="","",IF(INDEX(Data!$CA:$CA,MATCH(J104,Data!$A:$A,0),1)=0,"",INDEX(Data!$CA:$CA,MATCH(J104,Data!$A:$A,0),1)))</f>
        <v/>
      </c>
      <c r="J104" s="38" t="str" cm="1">
        <f t="array" aca="1" ref="J104" ca="1">IFERROR(_xlfn.SINGLE(INDEX(Data!$A$1:$A$818,_xlfn.AGGREGATE(15,6,((OFFSET(Data!$A$1,0,MATCH(J$6,Data!$1:$1,0)-1,1000,1)=IF(J$7="","Yes",J$7))*(Data!$D$1:'Data'!$D$818&lt;=IF($H$2="Marked",1,"")))/((OFFSET(Data!$A$1,0,MATCH(J$6,Data!$1:$1,0)-1,1000,1)=IF(J$7="","Yes",J$7))*(Data!$D$1:'Data'!$D$818&lt;=IF($H$2="Marked",1,"")))*ROW(Data!$C$1:$C$818),ROW(J104)-ROW(J$7)),1)),"")</f>
        <v/>
      </c>
      <c r="K104" s="38" t="str">
        <f ca="1">IF(L104="","",IF(INDEX(Data!$CA:$CA,MATCH(L104,Data!$A:$A,0),1)=0,"",INDEX(Data!$CA:$CA,MATCH(L104,Data!$A:$A,0),1)))</f>
        <v/>
      </c>
      <c r="L104" s="38" t="str" cm="1">
        <f t="array" aca="1" ref="L104" ca="1">IFERROR(_xlfn.SINGLE(INDEX(Data!$A$1:$A$818,_xlfn.AGGREGATE(15,6,((OFFSET(Data!$A$1,0,MATCH(L$6,Data!$1:$1,0)-1,1000,1)=IF(L$7="","Yes",L$7))*(Data!$D$1:'Data'!$D$818&lt;=IF($H$2="Marked",1,"")))/((OFFSET(Data!$A$1,0,MATCH(L$6,Data!$1:$1,0)-1,1000,1)=IF(L$7="","Yes",L$7))*(Data!$D$1:'Data'!$D$818&lt;=IF($H$2="Marked",1,"")))*ROW(Data!$C$1:$C$818),ROW(L104)-ROW(L$7)),1)),"")</f>
        <v>MASN2</v>
      </c>
      <c r="M104" s="38" t="str">
        <f ca="1">IF(N104="","",IF(INDEX(Data!$CA:$CA,MATCH(N104,Data!$A:$A,0),1)=0,"",INDEX(Data!$CA:$CA,MATCH(N104,Data!$A:$A,0),1)))</f>
        <v/>
      </c>
      <c r="N104" s="38" t="str" cm="1">
        <f t="array" aca="1" ref="N104" ca="1">IFERROR(_xlfn.SINGLE(INDEX(Data!$A$1:$A$818,_xlfn.AGGREGATE(15,6,((OFFSET(Data!$A$1,0,MATCH(N$6,Data!$1:$1,0)-1,1000,1)=IF(N$7="","Yes",N$7))*(Data!$D$1:'Data'!$D$818&lt;=IF($H$2="Marked",1,"")))/((OFFSET(Data!$A$1,0,MATCH(N$6,Data!$1:$1,0)-1,1000,1)=IF(N$7="","Yes",N$7))*(Data!$D$1:'Data'!$D$818&lt;=IF($H$2="Marked",1,"")))*ROW(Data!$C$1:$C$818),ROW(N104)-ROW(N$7)),1)),"")</f>
        <v>History</v>
      </c>
      <c r="O104" s="38" t="str">
        <f ca="1">IF(P104="","",IF(INDEX(Data!$CA:$CA,MATCH(P104,Data!$A:$A,0),1)=0,"",INDEX(Data!$CA:$CA,MATCH(P104,Data!$A:$A,0),1)))</f>
        <v/>
      </c>
      <c r="P104" s="38" t="str" cm="1">
        <f t="array" aca="1" ref="P104" ca="1">IFERROR(_xlfn.SINGLE(INDEX(Data!$A$1:$A$818,_xlfn.AGGREGATE(15,6,((OFFSET(Data!$A$1,0,MATCH(P$6,Data!$1:$1,0)-1,1000,1)=IF(P$7="","Yes",P$7))*(Data!$D$1:'Data'!$D$818&lt;=IF($H$2="Marked",1,"")))/((OFFSET(Data!$A$1,0,MATCH(P$6,Data!$1:$1,0)-1,1000,1)=IF(P$7="","Yes",P$7))*(Data!$D$1:'Data'!$D$818&lt;=IF($H$2="Marked",1,"")))*ROW(Data!$C$1:$C$818),ROW(P104)-ROW(P$7)),1)),"")</f>
        <v>Great American Country</v>
      </c>
      <c r="Q104" s="38" t="str">
        <f ca="1">IF(R104="","",IF(INDEX(Data!$CA:$CA,MATCH(R104,Data!$A:$A,0),1)=0,"",INDEX(Data!$CA:$CA,MATCH(R104,Data!$A:$A,0),1)))</f>
        <v/>
      </c>
      <c r="R104" s="38" t="str" cm="1">
        <f t="array" aca="1" ref="R104" ca="1">IFERROR(_xlfn.SINGLE(INDEX(Data!$A$1:$A$818,_xlfn.AGGREGATE(15,6,((OFFSET(Data!$A$1,0,MATCH(R$6,Data!$1:$1,0)-1,1000,1)=IF(R$7="","Yes",R$7))*(Data!$D$1:'Data'!$D$818&lt;=IF($H$2="Marked",1,"")))/((OFFSET(Data!$A$1,0,MATCH(R$6,Data!$1:$1,0)-1,1000,1)=IF(R$7="","Yes",R$7))*(Data!$D$1:'Data'!$D$818&lt;=IF($H$2="Marked",1,"")))*ROW(Data!$C$1:$C$818),ROW(R104)-ROW(R$7)),1)),"")</f>
        <v>Scripps News</v>
      </c>
      <c r="S104" s="38" t="str">
        <f ca="1">IF(T104="","",IF(INDEX(Data!$CA:$CA,MATCH(T104,Data!$A:$A,0),1)=0,"",INDEX(Data!$CA:$CA,MATCH(T104,Data!$A:$A,0),1)))</f>
        <v/>
      </c>
      <c r="T104" s="38" t="str" cm="1">
        <f t="array" aca="1" ref="T104" ca="1">IFERROR(_xlfn.SINGLE(INDEX(Data!$A$1:$A$818,_xlfn.AGGREGATE(15,6,((OFFSET(Data!$A$1,0,MATCH(T$6,Data!$1:$1,0)-1,1000,1)=IF(T$7="","Yes",T$7))*(Data!$D$1:'Data'!$D$818&lt;=IF($H$2="Marked",1,"")))/((OFFSET(Data!$A$1,0,MATCH(T$6,Data!$1:$1,0)-1,1000,1)=IF(T$7="","Yes",T$7))*(Data!$D$1:'Data'!$D$818&lt;=IF($H$2="Marked",1,"")))*ROW(Data!$C$1:$C$818),ROW(T104)-ROW(T$7)),1)),"")</f>
        <v>Vice</v>
      </c>
      <c r="U104" s="38" t="str">
        <f ca="1">IF(V104="","",IF(INDEX(Data!$CA:$CA,MATCH(V104,Data!$A:$A,0),1)=0,"",INDEX(Data!$CA:$CA,MATCH(V104,Data!$A:$A,0),1)))</f>
        <v/>
      </c>
      <c r="V104" s="38" t="str" cm="1">
        <f t="array" aca="1" ref="V104" ca="1">IFERROR(_xlfn.SINGLE(INDEX(Data!$A$1:$A$818,_xlfn.AGGREGATE(15,6,((OFFSET(Data!$A$1,0,MATCH(V$6,Data!$1:$1,0)-1,1000,1)=IF(V$7="","Yes",V$7))*(Data!$D$1:'Data'!$D$818&lt;=IF($H$2="Marked",1,"")))/((OFFSET(Data!$A$1,0,MATCH(V$6,Data!$1:$1,0)-1,1000,1)=IF(V$7="","Yes",V$7))*(Data!$D$1:'Data'!$D$818&lt;=IF($H$2="Marked",1,"")))*ROW(Data!$C$1:$C$818),ROW(V104)-ROW(V$7)),1)),"")</f>
        <v>Nickelodeon</v>
      </c>
      <c r="W104" s="38" t="str">
        <f ca="1">IF(X104="","",IF(INDEX(Data!$CA:$CA,MATCH(X104,Data!$A:$A,0),1)=0,"",INDEX(Data!$CA:$CA,MATCH(X104,Data!$A:$A,0),1)))</f>
        <v/>
      </c>
      <c r="X104" s="38" t="str" cm="1">
        <f t="array" aca="1" ref="X104" ca="1">IFERROR(_xlfn.SINGLE(INDEX(Data!$A$1:$A$818,_xlfn.AGGREGATE(15,6,((OFFSET(Data!$A$1,0,MATCH(X$6,Data!$1:$1,0)-1,1000,1)=IF(X$7="","Yes",X$7))*(Data!$D$1:'Data'!$D$818&lt;=IF($H$2="Marked",1,"")))/((OFFSET(Data!$A$1,0,MATCH(X$6,Data!$1:$1,0)-1,1000,1)=IF(X$7="","Yes",X$7))*(Data!$D$1:'Data'!$D$818&lt;=IF($H$2="Marked",1,"")))*ROW(Data!$C$1:$C$818),ROW(X104)-ROW(X$7)),1)),"")</f>
        <v/>
      </c>
      <c r="Y104" s="38" t="str">
        <f ca="1">IF(Z104="","",IF(INDEX(Data!$CA:$CA,MATCH(Z104,Data!$A:$A,0),1)=0,"",INDEX(Data!$CA:$CA,MATCH(Z104,Data!$A:$A,0),1)))</f>
        <v/>
      </c>
      <c r="Z104" s="38" t="str" cm="1">
        <f t="array" aca="1" ref="Z104" ca="1">IFERROR(_xlfn.SINGLE(INDEX(Data!$A$1:$A$818,_xlfn.AGGREGATE(15,6,((OFFSET(Data!$A$1,0,MATCH(Z$6,Data!$1:$1,0)-1,1000,1)=IF(Z$7="","Yes",Z$7))*(Data!$D$1:'Data'!$D$818&lt;=IF($H$2="Marked",1,"")))/((OFFSET(Data!$A$1,0,MATCH(Z$6,Data!$1:$1,0)-1,1000,1)=IF(Z$7="","Yes",Z$7))*(Data!$D$1:'Data'!$D$818&lt;=IF($H$2="Marked",1,"")))*ROW(Data!$C$1:$C$818),ROW(Z104)-ROW(Z$7)),1)),"")</f>
        <v/>
      </c>
      <c r="AA104" s="38" t="str">
        <f ca="1">IF(AB104="","",IF(INDEX(Data!$CA:$CA,MATCH(AB104,Data!$A:$A,0),1)=0,"",INDEX(Data!$CA:$CA,MATCH(AB104,Data!$A:$A,0),1)))</f>
        <v/>
      </c>
      <c r="AB104" s="38" t="str" cm="1">
        <f t="array" aca="1" ref="AB104" ca="1">IFERROR(_xlfn.SINGLE(INDEX(Data!$A$1:$A$818,_xlfn.AGGREGATE(15,6,((OFFSET(Data!$A$1,0,MATCH(AB$6,Data!$1:$1,0)-1,1000,1)=IF(AB$7="","Yes",AB$7))*(Data!$D$1:'Data'!$D$818&lt;=IF($H$2="Marked",1,"")))/((OFFSET(Data!$A$1,0,MATCH(AB$6,Data!$1:$1,0)-1,1000,1)=IF(AB$7="","Yes",AB$7))*(Data!$D$1:'Data'!$D$818&lt;=IF($H$2="Marked",1,"")))*ROW(Data!$C$1:$C$818),ROW(AB104)-ROW(AB$7)),1)),"")</f>
        <v>Logo</v>
      </c>
      <c r="AC104" s="38" t="str">
        <f ca="1">IF(AD104="","",IF(INDEX(Data!$CA:$CA,MATCH(AD104,Data!$A:$A,0),1)=0,"",INDEX(Data!$CA:$CA,MATCH(AD104,Data!$A:$A,0),1)))</f>
        <v/>
      </c>
      <c r="AD104" s="38" t="str" cm="1">
        <f t="array" aca="1" ref="AD104" ca="1">IFERROR(_xlfn.SINGLE(INDEX(Data!$A$1:$A$818,_xlfn.AGGREGATE(15,6,((OFFSET(Data!$A$1,0,MATCH(AD$6,Data!$1:$1,0)-1,1000,1)=IF(AD$7="","Yes",AD$7))*(Data!$D$1:'Data'!$D$818&lt;=IF($H$2="Marked",1,"")))/((OFFSET(Data!$A$1,0,MATCH(AD$6,Data!$1:$1,0)-1,1000,1)=IF(AD$7="","Yes",AD$7))*(Data!$D$1:'Data'!$D$818&lt;=IF($H$2="Marked",1,"")))*ROW(Data!$C$1:$C$818),ROW(AD104)-ROW(AD$7)),1)),"")</f>
        <v>Newsmax</v>
      </c>
      <c r="AE104" s="38" t="str">
        <f ca="1">IF(AF104="","",IF(INDEX(Data!$CA:$CA,MATCH(AF104,Data!$A:$A,0),1)=0,"",INDEX(Data!$CA:$CA,MATCH(AF104,Data!$A:$A,0),1)))</f>
        <v/>
      </c>
      <c r="AF104" s="38" t="str" cm="1">
        <f t="array" aca="1" ref="AF104" ca="1">IFERROR(_xlfn.SINGLE(INDEX(Data!$A$1:$A$818,_xlfn.AGGREGATE(15,6,((OFFSET(Data!$A$1,0,MATCH(AF$6,Data!$1:$1,0)-1,1000,1)=IF(AF$7="","Yes",AF$7))*(Data!$D$1:'Data'!$D$818&lt;=IF($H$2="Marked",1,"")))/((OFFSET(Data!$A$1,0,MATCH(AF$6,Data!$1:$1,0)-1,1000,1)=IF(AF$7="","Yes",AF$7))*(Data!$D$1:'Data'!$D$818&lt;=IF($H$2="Marked",1,"")))*ROW(Data!$C$1:$C$818),ROW(AF104)-ROW(AF$7)),1)),"")</f>
        <v>Sony Movie Channel</v>
      </c>
      <c r="AG104" s="38" t="str">
        <f ca="1">IF(AH104="","",IF(INDEX(Data!$CA:$CA,MATCH(AH104,Data!$A:$A,0),1)=0,"",INDEX(Data!$CA:$CA,MATCH(AH104,Data!$A:$A,0),1)))</f>
        <v/>
      </c>
      <c r="AH104" s="38" t="str" cm="1">
        <f t="array" aca="1" ref="AH104" ca="1">IFERROR(_xlfn.SINGLE(INDEX(Data!$A$1:$A$818,_xlfn.AGGREGATE(15,6,((OFFSET(Data!$A$1,0,MATCH(AH$6,Data!$1:$1,0)-1,1000,1)=IF(AH$7="","Yes",AH$7))*(Data!$D$1:'Data'!$D$818&lt;=IF($H$2="Marked",1,"")))/((OFFSET(Data!$A$1,0,MATCH(AH$6,Data!$1:$1,0)-1,1000,1)=IF(AH$7="","Yes",AH$7))*(Data!$D$1:'Data'!$D$818&lt;=IF($H$2="Marked",1,"")))*ROW(Data!$C$1:$C$818),ROW(AH104)-ROW(AH$7)),1)),"")</f>
        <v/>
      </c>
      <c r="AI104" s="38" t="str">
        <f ca="1">IF(AJ104="","",IF(INDEX(Data!$CA:$CA,MATCH(AJ104,Data!$A:$A,0),1)=0,"",INDEX(Data!$CA:$CA,MATCH(AJ104,Data!$A:$A,0),1)))</f>
        <v/>
      </c>
      <c r="AJ104" s="38" t="str" cm="1">
        <f t="array" aca="1" ref="AJ104" ca="1">IFERROR(_xlfn.SINGLE(INDEX(Data!$A$1:$A$818,_xlfn.AGGREGATE(15,6,((OFFSET(Data!$A$1,0,MATCH(AJ$6,Data!$1:$1,0)-1,1000,1)=IF(AJ$7="","Yes",AJ$7))*(Data!$D$1:'Data'!$D$818&lt;=IF($H$2="Marked",1,"")))/((OFFSET(Data!$A$1,0,MATCH(AJ$6,Data!$1:$1,0)-1,1000,1)=IF(AJ$7="","Yes",AJ$7))*(Data!$D$1:'Data'!$D$818&lt;=IF($H$2="Marked",1,"")))*ROW(Data!$C$1:$C$818),ROW(AJ104)-ROW(AJ$7)),1)),"")</f>
        <v>Univision tlnovelas</v>
      </c>
      <c r="AK104" s="38" t="str">
        <f ca="1">IF(AL104="","",IF(INDEX(Data!$CA:$CA,MATCH(AL104,Data!$A:$A,0),1)=0,"",INDEX(Data!$CA:$CA,MATCH(AL104,Data!$A:$A,0),1)))</f>
        <v/>
      </c>
      <c r="AL104" s="38" t="str" cm="1">
        <f t="array" aca="1" ref="AL104" ca="1">IFERROR(_xlfn.SINGLE(INDEX(Data!$A$1:$A$818,_xlfn.AGGREGATE(15,6,((OFFSET(Data!$A$1,0,MATCH(AL$6,Data!$1:$1,0)-1,1000,1)=IF(AL$7="","Yes",AL$7))*(Data!$D$1:'Data'!$D$818&lt;=IF($H$2="Marked",1,"")))/((OFFSET(Data!$A$1,0,MATCH(AL$6,Data!$1:$1,0)-1,1000,1)=IF(AL$7="","Yes",AL$7))*(Data!$D$1:'Data'!$D$818&lt;=IF($H$2="Marked",1,"")))*ROW(Data!$C$1:$C$818),ROW(AL104)-ROW(AL$7)),1)),"")</f>
        <v/>
      </c>
      <c r="AM104" s="38" t="str">
        <f ca="1">IF(AN104="","",IF(INDEX(Data!$CA:$CA,MATCH(AN104,Data!$A:$A,0),1)=0,"",INDEX(Data!$CA:$CA,MATCH(AN104,Data!$A:$A,0),1)))</f>
        <v/>
      </c>
      <c r="AN104" s="38" t="str" cm="1">
        <f t="array" aca="1" ref="AN104" ca="1">IFERROR(_xlfn.SINGLE(INDEX(Data!$A$1:$A$818,_xlfn.AGGREGATE(15,6,((OFFSET(Data!$A$1,0,MATCH(AN$6,Data!$1:$1,0)-1,1000,1)=IF(AN$7="","Yes",AN$7))*(Data!$D$1:'Data'!$D$818&lt;=IF($H$2="Marked",1,"")))/((OFFSET(Data!$A$1,0,MATCH(AN$6,Data!$1:$1,0)-1,1000,1)=IF(AN$7="","Yes",AN$7))*(Data!$D$1:'Data'!$D$818&lt;=IF($H$2="Marked",1,"")))*ROW(Data!$C$1:$C$818),ROW(AN104)-ROW(AN$7)),1)),"")</f>
        <v/>
      </c>
      <c r="AO104" s="38" t="str">
        <f ca="1">IF(AP104="","",IF(INDEX(Data!$CA:$CA,MATCH(AP104,Data!$A:$A,0),1)=0,"",INDEX(Data!$CA:$CA,MATCH(AP104,Data!$A:$A,0),1)))</f>
        <v/>
      </c>
      <c r="AP104" s="38" t="str" cm="1">
        <f t="array" aca="1" ref="AP104" ca="1">IFERROR(_xlfn.SINGLE(INDEX(Data!$A$1:$A$818,_xlfn.AGGREGATE(15,6,((OFFSET(Data!$A$1,0,MATCH(AP$6,Data!$1:$1,0)-1,1000,1)=IF(AP$7="","Yes",AP$7))*(Data!$D$1:'Data'!$D$818&lt;=IF($H$2="Marked",1,"")))/((OFFSET(Data!$A$1,0,MATCH(AP$6,Data!$1:$1,0)-1,1000,1)=IF(AP$7="","Yes",AP$7))*(Data!$D$1:'Data'!$D$818&lt;=IF($H$2="Marked",1,"")))*ROW(Data!$C$1:$C$818),ROW(AP104)-ROW(AP$7)),1)),"")</f>
        <v/>
      </c>
      <c r="AQ104" s="38" t="str">
        <f ca="1">IF(AR104="","",IF(INDEX(Data!$CA:$CA,MATCH(AR104,Data!$A:$A,0),1)=0,"",INDEX(Data!$CA:$CA,MATCH(AR104,Data!$A:$A,0),1)))</f>
        <v/>
      </c>
      <c r="AR104" s="38" t="str" cm="1">
        <f t="array" aca="1" ref="AR104" ca="1">IFERROR(_xlfn.SINGLE(INDEX(Data!$A$1:$A$818,_xlfn.AGGREGATE(15,6,((OFFSET(Data!$A$1,0,MATCH(AR$6,Data!$1:$1,0)-1,1000,1)=IF(AR$7="","Yes",AR$7))*(Data!$D$1:'Data'!$D$818&lt;=IF($H$2="Marked",1,"")))/((OFFSET(Data!$A$1,0,MATCH(AR$6,Data!$1:$1,0)-1,1000,1)=IF(AR$7="","Yes",AR$7))*(Data!$D$1:'Data'!$D$818&lt;=IF($H$2="Marked",1,"")))*ROW(Data!$C$1:$C$818),ROW(AR104)-ROW(AR$7)),1)),"")</f>
        <v/>
      </c>
      <c r="AS104" s="38" t="str">
        <f ca="1">IF(AT104="","",IF(INDEX(Data!$CA:$CA,MATCH(AT104,Data!$A:$A,0),1)=0,"",INDEX(Data!$CA:$CA,MATCH(AT104,Data!$A:$A,0),1)))</f>
        <v/>
      </c>
      <c r="AT104" s="38" t="str" cm="1">
        <f t="array" aca="1" ref="AT104" ca="1">IFERROR(_xlfn.SINGLE(INDEX(Data!$A$1:$A$818,_xlfn.AGGREGATE(15,6,((OFFSET(Data!$A$1,0,MATCH(AT$6,Data!$1:$1,0)-1,1000,1)=IF(AT$7="","Yes",AT$7))*(Data!$D$1:'Data'!$D$818&lt;=IF($H$2="Marked",1,"")))/((OFFSET(Data!$A$1,0,MATCH(AT$6,Data!$1:$1,0)-1,1000,1)=IF(AT$7="","Yes",AT$7))*(Data!$D$1:'Data'!$D$818&lt;=IF($H$2="Marked",1,"")))*ROW(Data!$C$1:$C$818),ROW(AT104)-ROW(AT$7)),1)),"")</f>
        <v/>
      </c>
    </row>
    <row r="105" spans="1:46" x14ac:dyDescent="0.35">
      <c r="A105" s="38" t="str">
        <f ca="1">IF(B105="","",IF(INDEX(Data!$CA:$CA,MATCH(B105,Data!$A:$A,0),1)=0,"",INDEX(Data!$CA:$CA,MATCH(B105,Data!$A:$A,0),1)))</f>
        <v/>
      </c>
      <c r="B105" s="38" t="str" cm="1">
        <f t="array" aca="1" ref="B105" ca="1">IFERROR(_xlfn.SINGLE(INDEX(Data!$A$1:$A$818,_xlfn.AGGREGATE(15,6,((OFFSET(Data!$A$1,0,MATCH(B$6,Data!$1:$1,0)-1,1000,1)=IF(B$7="","Yes",B$7))*(Data!$D$1:'Data'!$D$818&lt;=IF($H$2="Marked",1,"")))/((OFFSET(Data!$A$1,0,MATCH(B$6,Data!$1:$1,0)-1,1000,1)=IF(B$7="","Yes",B$7))*(Data!$D$1:'Data'!$D$818&lt;=IF($H$2="Marked",1,"")))*ROW(Data!$C$1:$C$818),ROW(B105)-ROW(B$7)),1)),"")</f>
        <v/>
      </c>
      <c r="C105" s="38" t="str">
        <f ca="1">IF(D105="","",IF(INDEX(Data!$CA:$CA,MATCH(D105,Data!$A:$A,0),1)=0,"",INDEX(Data!$CA:$CA,MATCH(D105,Data!$A:$A,0),1)))</f>
        <v/>
      </c>
      <c r="D105" s="38" t="str" cm="1">
        <f t="array" aca="1" ref="D105" ca="1">IFERROR(_xlfn.SINGLE(INDEX(Data!$A$1:$A$818,_xlfn.AGGREGATE(15,6,((OFFSET(Data!$A$1,0,MATCH(D$6,Data!$1:$1,0)-1,1000,1)=IF(D$7="","Yes",D$7))*(Data!$D$1:'Data'!$D$818&lt;=IF($H$2="Marked",1,"")))/((OFFSET(Data!$A$1,0,MATCH(D$6,Data!$1:$1,0)-1,1000,1)=IF(D$7="","Yes",D$7))*(Data!$D$1:'Data'!$D$818&lt;=IF($H$2="Marked",1,"")))*ROW(Data!$C$1:$C$818),ROW(D105)-ROW(D$7)),1)),"")</f>
        <v/>
      </c>
      <c r="E105" s="38" t="str">
        <f ca="1">IF(F105="","",IF(INDEX(Data!$CA:$CA,MATCH(F105,Data!$A:$A,0),1)=0,"",INDEX(Data!$CA:$CA,MATCH(F105,Data!$A:$A,0),1)))</f>
        <v/>
      </c>
      <c r="F105" s="38" t="str" cm="1">
        <f t="array" aca="1" ref="F105" ca="1">IFERROR(_xlfn.SINGLE(INDEX(Data!$A$1:$A$818,_xlfn.AGGREGATE(15,6,((OFFSET(Data!$A$1,0,MATCH(F$6,Data!$1:$1,0)-1,1000,1)=IF(F$7="","Yes",F$7))*(Data!$D$1:'Data'!$D$818&lt;=IF($H$2="Marked",1,"")))/((OFFSET(Data!$A$1,0,MATCH(F$6,Data!$1:$1,0)-1,1000,1)=IF(F$7="","Yes",F$7))*(Data!$D$1:'Data'!$D$818&lt;=IF($H$2="Marked",1,"")))*ROW(Data!$C$1:$C$818),ROW(F105)-ROW(F$7)),1)),"")</f>
        <v/>
      </c>
      <c r="G105" s="38" t="str">
        <f ca="1">IF(H105="","",IF(INDEX(Data!$CA:$CA,MATCH(H105,Data!$A:$A,0),1)=0,"",INDEX(Data!$CA:$CA,MATCH(H105,Data!$A:$A,0),1)))</f>
        <v/>
      </c>
      <c r="H105" s="38" t="str" cm="1">
        <f t="array" aca="1" ref="H105" ca="1">IFERROR(_xlfn.SINGLE(INDEX(Data!$A$1:$A$818,_xlfn.AGGREGATE(15,6,((OFFSET(Data!$A$1,0,MATCH(H$6,Data!$1:$1,0)-1,1000,1)=IF(H$7="","Yes",H$7))*(Data!$D$1:'Data'!$D$818&lt;=IF($H$2="Marked",1,"")))/((OFFSET(Data!$A$1,0,MATCH(H$6,Data!$1:$1,0)-1,1000,1)=IF(H$7="","Yes",H$7))*(Data!$D$1:'Data'!$D$818&lt;=IF($H$2="Marked",1,"")))*ROW(Data!$C$1:$C$818),ROW(H105)-ROW(H$7)),1)),"")</f>
        <v/>
      </c>
      <c r="I105" s="38" t="str">
        <f ca="1">IF(J105="","",IF(INDEX(Data!$CA:$CA,MATCH(J105,Data!$A:$A,0),1)=0,"",INDEX(Data!$CA:$CA,MATCH(J105,Data!$A:$A,0),1)))</f>
        <v/>
      </c>
      <c r="J105" s="38" t="str" cm="1">
        <f t="array" aca="1" ref="J105" ca="1">IFERROR(_xlfn.SINGLE(INDEX(Data!$A$1:$A$818,_xlfn.AGGREGATE(15,6,((OFFSET(Data!$A$1,0,MATCH(J$6,Data!$1:$1,0)-1,1000,1)=IF(J$7="","Yes",J$7))*(Data!$D$1:'Data'!$D$818&lt;=IF($H$2="Marked",1,"")))/((OFFSET(Data!$A$1,0,MATCH(J$6,Data!$1:$1,0)-1,1000,1)=IF(J$7="","Yes",J$7))*(Data!$D$1:'Data'!$D$818&lt;=IF($H$2="Marked",1,"")))*ROW(Data!$C$1:$C$818),ROW(J105)-ROW(J$7)),1)),"")</f>
        <v/>
      </c>
      <c r="K105" s="38" t="str">
        <f ca="1">IF(L105="","",IF(INDEX(Data!$CA:$CA,MATCH(L105,Data!$A:$A,0),1)=0,"",INDEX(Data!$CA:$CA,MATCH(L105,Data!$A:$A,0),1)))</f>
        <v/>
      </c>
      <c r="L105" s="38" t="str" cm="1">
        <f t="array" aca="1" ref="L105" ca="1">IFERROR(_xlfn.SINGLE(INDEX(Data!$A$1:$A$818,_xlfn.AGGREGATE(15,6,((OFFSET(Data!$A$1,0,MATCH(L$6,Data!$1:$1,0)-1,1000,1)=IF(L$7="","Yes",L$7))*(Data!$D$1:'Data'!$D$818&lt;=IF($H$2="Marked",1,"")))/((OFFSET(Data!$A$1,0,MATCH(L$6,Data!$1:$1,0)-1,1000,1)=IF(L$7="","Yes",L$7))*(Data!$D$1:'Data'!$D$818&lt;=IF($H$2="Marked",1,"")))*ROW(Data!$C$1:$C$818),ROW(L105)-ROW(L$7)),1)),"")</f>
        <v>MLB Network</v>
      </c>
      <c r="M105" s="38" t="str">
        <f ca="1">IF(N105="","",IF(INDEX(Data!$CA:$CA,MATCH(N105,Data!$A:$A,0),1)=0,"",INDEX(Data!$CA:$CA,MATCH(N105,Data!$A:$A,0),1)))</f>
        <v/>
      </c>
      <c r="N105" s="38" t="str" cm="1">
        <f t="array" aca="1" ref="N105" ca="1">IFERROR(_xlfn.SINGLE(INDEX(Data!$A$1:$A$818,_xlfn.AGGREGATE(15,6,((OFFSET(Data!$A$1,0,MATCH(N$6,Data!$1:$1,0)-1,1000,1)=IF(N$7="","Yes",N$7))*(Data!$D$1:'Data'!$D$818&lt;=IF($H$2="Marked",1,"")))/((OFFSET(Data!$A$1,0,MATCH(N$6,Data!$1:$1,0)-1,1000,1)=IF(N$7="","Yes",N$7))*(Data!$D$1:'Data'!$D$818&lt;=IF($H$2="Marked",1,"")))*ROW(Data!$C$1:$C$818),ROW(N105)-ROW(N$7)),1)),"")</f>
        <v>HLN</v>
      </c>
      <c r="O105" s="38" t="str">
        <f ca="1">IF(P105="","",IF(INDEX(Data!$CA:$CA,MATCH(P105,Data!$A:$A,0),1)=0,"",INDEX(Data!$CA:$CA,MATCH(P105,Data!$A:$A,0),1)))</f>
        <v/>
      </c>
      <c r="P105" s="38" t="str" cm="1">
        <f t="array" aca="1" ref="P105" ca="1">IFERROR(_xlfn.SINGLE(INDEX(Data!$A$1:$A$818,_xlfn.AGGREGATE(15,6,((OFFSET(Data!$A$1,0,MATCH(P$6,Data!$1:$1,0)-1,1000,1)=IF(P$7="","Yes",P$7))*(Data!$D$1:'Data'!$D$818&lt;=IF($H$2="Marked",1,"")))/((OFFSET(Data!$A$1,0,MATCH(P$6,Data!$1:$1,0)-1,1000,1)=IF(P$7="","Yes",P$7))*(Data!$D$1:'Data'!$D$818&lt;=IF($H$2="Marked",1,"")))*ROW(Data!$C$1:$C$818),ROW(P105)-ROW(P$7)),1)),"")</f>
        <v>Grit</v>
      </c>
      <c r="Q105" s="38" t="str">
        <f ca="1">IF(R105="","",IF(INDEX(Data!$CA:$CA,MATCH(R105,Data!$A:$A,0),1)=0,"",INDEX(Data!$CA:$CA,MATCH(R105,Data!$A:$A,0),1)))</f>
        <v/>
      </c>
      <c r="R105" s="38" t="str" cm="1">
        <f t="array" aca="1" ref="R105" ca="1">IFERROR(_xlfn.SINGLE(INDEX(Data!$A$1:$A$818,_xlfn.AGGREGATE(15,6,((OFFSET(Data!$A$1,0,MATCH(R$6,Data!$1:$1,0)-1,1000,1)=IF(R$7="","Yes",R$7))*(Data!$D$1:'Data'!$D$818&lt;=IF($H$2="Marked",1,"")))/((OFFSET(Data!$A$1,0,MATCH(R$6,Data!$1:$1,0)-1,1000,1)=IF(R$7="","Yes",R$7))*(Data!$D$1:'Data'!$D$818&lt;=IF($H$2="Marked",1,"")))*ROW(Data!$C$1:$C$818),ROW(R105)-ROW(R$7)),1)),"")</f>
        <v>SEC Network</v>
      </c>
      <c r="S105" s="38" t="str">
        <f ca="1">IF(T105="","",IF(INDEX(Data!$CA:$CA,MATCH(T105,Data!$A:$A,0),1)=0,"",INDEX(Data!$CA:$CA,MATCH(T105,Data!$A:$A,0),1)))</f>
        <v/>
      </c>
      <c r="T105" s="38" t="str" cm="1">
        <f t="array" aca="1" ref="T105" ca="1">IFERROR(_xlfn.SINGLE(INDEX(Data!$A$1:$A$818,_xlfn.AGGREGATE(15,6,((OFFSET(Data!$A$1,0,MATCH(T$6,Data!$1:$1,0)-1,1000,1)=IF(T$7="","Yes",T$7))*(Data!$D$1:'Data'!$D$818&lt;=IF($H$2="Marked",1,"")))/((OFFSET(Data!$A$1,0,MATCH(T$6,Data!$1:$1,0)-1,1000,1)=IF(T$7="","Yes",T$7))*(Data!$D$1:'Data'!$D$818&lt;=IF($H$2="Marked",1,"")))*ROW(Data!$C$1:$C$818),ROW(T105)-ROW(T$7)),1)),"")</f>
        <v>Weather Channel</v>
      </c>
      <c r="U105" s="38" t="str">
        <f ca="1">IF(V105="","",IF(INDEX(Data!$CA:$CA,MATCH(V105,Data!$A:$A,0),1)=0,"",INDEX(Data!$CA:$CA,MATCH(V105,Data!$A:$A,0),1)))</f>
        <v/>
      </c>
      <c r="V105" s="38" t="str" cm="1">
        <f t="array" aca="1" ref="V105" ca="1">IFERROR(_xlfn.SINGLE(INDEX(Data!$A$1:$A$818,_xlfn.AGGREGATE(15,6,((OFFSET(Data!$A$1,0,MATCH(V$6,Data!$1:$1,0)-1,1000,1)=IF(V$7="","Yes",V$7))*(Data!$D$1:'Data'!$D$818&lt;=IF($H$2="Marked",1,"")))/((OFFSET(Data!$A$1,0,MATCH(V$6,Data!$1:$1,0)-1,1000,1)=IF(V$7="","Yes",V$7))*(Data!$D$1:'Data'!$D$818&lt;=IF($H$2="Marked",1,"")))*ROW(Data!$C$1:$C$818),ROW(V105)-ROW(V$7)),1)),"")</f>
        <v>Nosey</v>
      </c>
      <c r="W105" s="38" t="str">
        <f ca="1">IF(X105="","",IF(INDEX(Data!$CA:$CA,MATCH(X105,Data!$A:$A,0),1)=0,"",INDEX(Data!$CA:$CA,MATCH(X105,Data!$A:$A,0),1)))</f>
        <v/>
      </c>
      <c r="X105" s="38" t="str" cm="1">
        <f t="array" aca="1" ref="X105" ca="1">IFERROR(_xlfn.SINGLE(INDEX(Data!$A$1:$A$818,_xlfn.AGGREGATE(15,6,((OFFSET(Data!$A$1,0,MATCH(X$6,Data!$1:$1,0)-1,1000,1)=IF(X$7="","Yes",X$7))*(Data!$D$1:'Data'!$D$818&lt;=IF($H$2="Marked",1,"")))/((OFFSET(Data!$A$1,0,MATCH(X$6,Data!$1:$1,0)-1,1000,1)=IF(X$7="","Yes",X$7))*(Data!$D$1:'Data'!$D$818&lt;=IF($H$2="Marked",1,"")))*ROW(Data!$C$1:$C$818),ROW(X105)-ROW(X$7)),1)),"")</f>
        <v/>
      </c>
      <c r="Y105" s="38" t="str">
        <f ca="1">IF(Z105="","",IF(INDEX(Data!$CA:$CA,MATCH(Z105,Data!$A:$A,0),1)=0,"",INDEX(Data!$CA:$CA,MATCH(Z105,Data!$A:$A,0),1)))</f>
        <v/>
      </c>
      <c r="Z105" s="38" t="str" cm="1">
        <f t="array" aca="1" ref="Z105" ca="1">IFERROR(_xlfn.SINGLE(INDEX(Data!$A$1:$A$818,_xlfn.AGGREGATE(15,6,((OFFSET(Data!$A$1,0,MATCH(Z$6,Data!$1:$1,0)-1,1000,1)=IF(Z$7="","Yes",Z$7))*(Data!$D$1:'Data'!$D$818&lt;=IF($H$2="Marked",1,"")))/((OFFSET(Data!$A$1,0,MATCH(Z$6,Data!$1:$1,0)-1,1000,1)=IF(Z$7="","Yes",Z$7))*(Data!$D$1:'Data'!$D$818&lt;=IF($H$2="Marked",1,"")))*ROW(Data!$C$1:$C$818),ROW(Z105)-ROW(Z$7)),1)),"")</f>
        <v/>
      </c>
      <c r="AA105" s="38" t="str">
        <f ca="1">IF(AB105="","",IF(INDEX(Data!$CA:$CA,MATCH(AB105,Data!$A:$A,0),1)=0,"",INDEX(Data!$CA:$CA,MATCH(AB105,Data!$A:$A,0),1)))</f>
        <v/>
      </c>
      <c r="AB105" s="38" t="str" cm="1">
        <f t="array" aca="1" ref="AB105" ca="1">IFERROR(_xlfn.SINGLE(INDEX(Data!$A$1:$A$818,_xlfn.AGGREGATE(15,6,((OFFSET(Data!$A$1,0,MATCH(AB$6,Data!$1:$1,0)-1,1000,1)=IF(AB$7="","Yes",AB$7))*(Data!$D$1:'Data'!$D$818&lt;=IF($H$2="Marked",1,"")))/((OFFSET(Data!$A$1,0,MATCH(AB$6,Data!$1:$1,0)-1,1000,1)=IF(AB$7="","Yes",AB$7))*(Data!$D$1:'Data'!$D$818&lt;=IF($H$2="Marked",1,"")))*ROW(Data!$C$1:$C$818),ROW(AB105)-ROW(AB$7)),1)),"")</f>
        <v>Longhorn Network</v>
      </c>
      <c r="AC105" s="38" t="str">
        <f ca="1">IF(AD105="","",IF(INDEX(Data!$CA:$CA,MATCH(AD105,Data!$A:$A,0),1)=0,"",INDEX(Data!$CA:$CA,MATCH(AD105,Data!$A:$A,0),1)))</f>
        <v/>
      </c>
      <c r="AD105" s="38" t="str" cm="1">
        <f t="array" aca="1" ref="AD105" ca="1">IFERROR(_xlfn.SINGLE(INDEX(Data!$A$1:$A$818,_xlfn.AGGREGATE(15,6,((OFFSET(Data!$A$1,0,MATCH(AD$6,Data!$1:$1,0)-1,1000,1)=IF(AD$7="","Yes",AD$7))*(Data!$D$1:'Data'!$D$818&lt;=IF($H$2="Marked",1,"")))/((OFFSET(Data!$A$1,0,MATCH(AD$6,Data!$1:$1,0)-1,1000,1)=IF(AD$7="","Yes",AD$7))*(Data!$D$1:'Data'!$D$818&lt;=IF($H$2="Marked",1,"")))*ROW(Data!$C$1:$C$818),ROW(AD105)-ROW(AD$7)),1)),"")</f>
        <v>NewsNation</v>
      </c>
      <c r="AE105" s="38" t="str">
        <f ca="1">IF(AF105="","",IF(INDEX(Data!$CA:$CA,MATCH(AF105,Data!$A:$A,0),1)=0,"",INDEX(Data!$CA:$CA,MATCH(AF105,Data!$A:$A,0),1)))</f>
        <v/>
      </c>
      <c r="AF105" s="38" t="str" cm="1">
        <f t="array" aca="1" ref="AF105" ca="1">IFERROR(_xlfn.SINGLE(INDEX(Data!$A$1:$A$818,_xlfn.AGGREGATE(15,6,((OFFSET(Data!$A$1,0,MATCH(AF$6,Data!$1:$1,0)-1,1000,1)=IF(AF$7="","Yes",AF$7))*(Data!$D$1:'Data'!$D$818&lt;=IF($H$2="Marked",1,"")))/((OFFSET(Data!$A$1,0,MATCH(AF$6,Data!$1:$1,0)-1,1000,1)=IF(AF$7="","Yes",AF$7))*(Data!$D$1:'Data'!$D$818&lt;=IF($H$2="Marked",1,"")))*ROW(Data!$C$1:$C$818),ROW(AF105)-ROW(AF$7)),1)),"")</f>
        <v>Stadium</v>
      </c>
      <c r="AG105" s="38" t="str">
        <f ca="1">IF(AH105="","",IF(INDEX(Data!$CA:$CA,MATCH(AH105,Data!$A:$A,0),1)=0,"",INDEX(Data!$CA:$CA,MATCH(AH105,Data!$A:$A,0),1)))</f>
        <v/>
      </c>
      <c r="AH105" s="38" t="str" cm="1">
        <f t="array" aca="1" ref="AH105" ca="1">IFERROR(_xlfn.SINGLE(INDEX(Data!$A$1:$A$818,_xlfn.AGGREGATE(15,6,((OFFSET(Data!$A$1,0,MATCH(AH$6,Data!$1:$1,0)-1,1000,1)=IF(AH$7="","Yes",AH$7))*(Data!$D$1:'Data'!$D$818&lt;=IF($H$2="Marked",1,"")))/((OFFSET(Data!$A$1,0,MATCH(AH$6,Data!$1:$1,0)-1,1000,1)=IF(AH$7="","Yes",AH$7))*(Data!$D$1:'Data'!$D$818&lt;=IF($H$2="Marked",1,"")))*ROW(Data!$C$1:$C$818),ROW(AH105)-ROW(AH$7)),1)),"")</f>
        <v/>
      </c>
      <c r="AI105" s="38" t="str">
        <f ca="1">IF(AJ105="","",IF(INDEX(Data!$CA:$CA,MATCH(AJ105,Data!$A:$A,0),1)=0,"",INDEX(Data!$CA:$CA,MATCH(AJ105,Data!$A:$A,0),1)))</f>
        <v/>
      </c>
      <c r="AJ105" s="38" t="str" cm="1">
        <f t="array" aca="1" ref="AJ105" ca="1">IFERROR(_xlfn.SINGLE(INDEX(Data!$A$1:$A$818,_xlfn.AGGREGATE(15,6,((OFFSET(Data!$A$1,0,MATCH(AJ$6,Data!$1:$1,0)-1,1000,1)=IF(AJ$7="","Yes",AJ$7))*(Data!$D$1:'Data'!$D$818&lt;=IF($H$2="Marked",1,"")))/((OFFSET(Data!$A$1,0,MATCH(AJ$6,Data!$1:$1,0)-1,1000,1)=IF(AJ$7="","Yes",AJ$7))*(Data!$D$1:'Data'!$D$818&lt;=IF($H$2="Marked",1,"")))*ROW(Data!$C$1:$C$818),ROW(AJ105)-ROW(AJ$7)),1)),"")</f>
        <v>Up Faith &amp; Family</v>
      </c>
      <c r="AK105" s="38" t="str">
        <f ca="1">IF(AL105="","",IF(INDEX(Data!$CA:$CA,MATCH(AL105,Data!$A:$A,0),1)=0,"",INDEX(Data!$CA:$CA,MATCH(AL105,Data!$A:$A,0),1)))</f>
        <v/>
      </c>
      <c r="AL105" s="38" t="str" cm="1">
        <f t="array" aca="1" ref="AL105" ca="1">IFERROR(_xlfn.SINGLE(INDEX(Data!$A$1:$A$818,_xlfn.AGGREGATE(15,6,((OFFSET(Data!$A$1,0,MATCH(AL$6,Data!$1:$1,0)-1,1000,1)=IF(AL$7="","Yes",AL$7))*(Data!$D$1:'Data'!$D$818&lt;=IF($H$2="Marked",1,"")))/((OFFSET(Data!$A$1,0,MATCH(AL$6,Data!$1:$1,0)-1,1000,1)=IF(AL$7="","Yes",AL$7))*(Data!$D$1:'Data'!$D$818&lt;=IF($H$2="Marked",1,"")))*ROW(Data!$C$1:$C$818),ROW(AL105)-ROW(AL$7)),1)),"")</f>
        <v/>
      </c>
      <c r="AM105" s="38" t="str">
        <f ca="1">IF(AN105="","",IF(INDEX(Data!$CA:$CA,MATCH(AN105,Data!$A:$A,0),1)=0,"",INDEX(Data!$CA:$CA,MATCH(AN105,Data!$A:$A,0),1)))</f>
        <v/>
      </c>
      <c r="AN105" s="38" t="str" cm="1">
        <f t="array" aca="1" ref="AN105" ca="1">IFERROR(_xlfn.SINGLE(INDEX(Data!$A$1:$A$818,_xlfn.AGGREGATE(15,6,((OFFSET(Data!$A$1,0,MATCH(AN$6,Data!$1:$1,0)-1,1000,1)=IF(AN$7="","Yes",AN$7))*(Data!$D$1:'Data'!$D$818&lt;=IF($H$2="Marked",1,"")))/((OFFSET(Data!$A$1,0,MATCH(AN$6,Data!$1:$1,0)-1,1000,1)=IF(AN$7="","Yes",AN$7))*(Data!$D$1:'Data'!$D$818&lt;=IF($H$2="Marked",1,"")))*ROW(Data!$C$1:$C$818),ROW(AN105)-ROW(AN$7)),1)),"")</f>
        <v/>
      </c>
      <c r="AO105" s="38" t="str">
        <f ca="1">IF(AP105="","",IF(INDEX(Data!$CA:$CA,MATCH(AP105,Data!$A:$A,0),1)=0,"",INDEX(Data!$CA:$CA,MATCH(AP105,Data!$A:$A,0),1)))</f>
        <v/>
      </c>
      <c r="AP105" s="38" t="str" cm="1">
        <f t="array" aca="1" ref="AP105" ca="1">IFERROR(_xlfn.SINGLE(INDEX(Data!$A$1:$A$818,_xlfn.AGGREGATE(15,6,((OFFSET(Data!$A$1,0,MATCH(AP$6,Data!$1:$1,0)-1,1000,1)=IF(AP$7="","Yes",AP$7))*(Data!$D$1:'Data'!$D$818&lt;=IF($H$2="Marked",1,"")))/((OFFSET(Data!$A$1,0,MATCH(AP$6,Data!$1:$1,0)-1,1000,1)=IF(AP$7="","Yes",AP$7))*(Data!$D$1:'Data'!$D$818&lt;=IF($H$2="Marked",1,"")))*ROW(Data!$C$1:$C$818),ROW(AP105)-ROW(AP$7)),1)),"")</f>
        <v/>
      </c>
      <c r="AQ105" s="38" t="str">
        <f ca="1">IF(AR105="","",IF(INDEX(Data!$CA:$CA,MATCH(AR105,Data!$A:$A,0),1)=0,"",INDEX(Data!$CA:$CA,MATCH(AR105,Data!$A:$A,0),1)))</f>
        <v/>
      </c>
      <c r="AR105" s="38" t="str" cm="1">
        <f t="array" aca="1" ref="AR105" ca="1">IFERROR(_xlfn.SINGLE(INDEX(Data!$A$1:$A$818,_xlfn.AGGREGATE(15,6,((OFFSET(Data!$A$1,0,MATCH(AR$6,Data!$1:$1,0)-1,1000,1)=IF(AR$7="","Yes",AR$7))*(Data!$D$1:'Data'!$D$818&lt;=IF($H$2="Marked",1,"")))/((OFFSET(Data!$A$1,0,MATCH(AR$6,Data!$1:$1,0)-1,1000,1)=IF(AR$7="","Yes",AR$7))*(Data!$D$1:'Data'!$D$818&lt;=IF($H$2="Marked",1,"")))*ROW(Data!$C$1:$C$818),ROW(AR105)-ROW(AR$7)),1)),"")</f>
        <v/>
      </c>
      <c r="AS105" s="38" t="str">
        <f ca="1">IF(AT105="","",IF(INDEX(Data!$CA:$CA,MATCH(AT105,Data!$A:$A,0),1)=0,"",INDEX(Data!$CA:$CA,MATCH(AT105,Data!$A:$A,0),1)))</f>
        <v/>
      </c>
      <c r="AT105" s="38" t="str" cm="1">
        <f t="array" aca="1" ref="AT105" ca="1">IFERROR(_xlfn.SINGLE(INDEX(Data!$A$1:$A$818,_xlfn.AGGREGATE(15,6,((OFFSET(Data!$A$1,0,MATCH(AT$6,Data!$1:$1,0)-1,1000,1)=IF(AT$7="","Yes",AT$7))*(Data!$D$1:'Data'!$D$818&lt;=IF($H$2="Marked",1,"")))/((OFFSET(Data!$A$1,0,MATCH(AT$6,Data!$1:$1,0)-1,1000,1)=IF(AT$7="","Yes",AT$7))*(Data!$D$1:'Data'!$D$818&lt;=IF($H$2="Marked",1,"")))*ROW(Data!$C$1:$C$818),ROW(AT105)-ROW(AT$7)),1)),"")</f>
        <v/>
      </c>
    </row>
    <row r="106" spans="1:46" ht="24" x14ac:dyDescent="0.35">
      <c r="A106" s="38" t="str">
        <f ca="1">IF(B106="","",IF(INDEX(Data!$CA:$CA,MATCH(B106,Data!$A:$A,0),1)=0,"",INDEX(Data!$CA:$CA,MATCH(B106,Data!$A:$A,0),1)))</f>
        <v/>
      </c>
      <c r="B106" s="38" t="str" cm="1">
        <f t="array" aca="1" ref="B106" ca="1">IFERROR(_xlfn.SINGLE(INDEX(Data!$A$1:$A$818,_xlfn.AGGREGATE(15,6,((OFFSET(Data!$A$1,0,MATCH(B$6,Data!$1:$1,0)-1,1000,1)=IF(B$7="","Yes",B$7))*(Data!$D$1:'Data'!$D$818&lt;=IF($H$2="Marked",1,"")))/((OFFSET(Data!$A$1,0,MATCH(B$6,Data!$1:$1,0)-1,1000,1)=IF(B$7="","Yes",B$7))*(Data!$D$1:'Data'!$D$818&lt;=IF($H$2="Marked",1,"")))*ROW(Data!$C$1:$C$818),ROW(B106)-ROW(B$7)),1)),"")</f>
        <v/>
      </c>
      <c r="C106" s="38" t="str">
        <f ca="1">IF(D106="","",IF(INDEX(Data!$CA:$CA,MATCH(D106,Data!$A:$A,0),1)=0,"",INDEX(Data!$CA:$CA,MATCH(D106,Data!$A:$A,0),1)))</f>
        <v/>
      </c>
      <c r="D106" s="38" t="str" cm="1">
        <f t="array" aca="1" ref="D106" ca="1">IFERROR(_xlfn.SINGLE(INDEX(Data!$A$1:$A$818,_xlfn.AGGREGATE(15,6,((OFFSET(Data!$A$1,0,MATCH(D$6,Data!$1:$1,0)-1,1000,1)=IF(D$7="","Yes",D$7))*(Data!$D$1:'Data'!$D$818&lt;=IF($H$2="Marked",1,"")))/((OFFSET(Data!$A$1,0,MATCH(D$6,Data!$1:$1,0)-1,1000,1)=IF(D$7="","Yes",D$7))*(Data!$D$1:'Data'!$D$818&lt;=IF($H$2="Marked",1,"")))*ROW(Data!$C$1:$C$818),ROW(D106)-ROW(D$7)),1)),"")</f>
        <v/>
      </c>
      <c r="E106" s="38" t="str">
        <f ca="1">IF(F106="","",IF(INDEX(Data!$CA:$CA,MATCH(F106,Data!$A:$A,0),1)=0,"",INDEX(Data!$CA:$CA,MATCH(F106,Data!$A:$A,0),1)))</f>
        <v/>
      </c>
      <c r="F106" s="38" t="str" cm="1">
        <f t="array" aca="1" ref="F106" ca="1">IFERROR(_xlfn.SINGLE(INDEX(Data!$A$1:$A$818,_xlfn.AGGREGATE(15,6,((OFFSET(Data!$A$1,0,MATCH(F$6,Data!$1:$1,0)-1,1000,1)=IF(F$7="","Yes",F$7))*(Data!$D$1:'Data'!$D$818&lt;=IF($H$2="Marked",1,"")))/((OFFSET(Data!$A$1,0,MATCH(F$6,Data!$1:$1,0)-1,1000,1)=IF(F$7="","Yes",F$7))*(Data!$D$1:'Data'!$D$818&lt;=IF($H$2="Marked",1,"")))*ROW(Data!$C$1:$C$818),ROW(F106)-ROW(F$7)),1)),"")</f>
        <v/>
      </c>
      <c r="G106" s="38" t="str">
        <f ca="1">IF(H106="","",IF(INDEX(Data!$CA:$CA,MATCH(H106,Data!$A:$A,0),1)=0,"",INDEX(Data!$CA:$CA,MATCH(H106,Data!$A:$A,0),1)))</f>
        <v/>
      </c>
      <c r="H106" s="38" t="str" cm="1">
        <f t="array" aca="1" ref="H106" ca="1">IFERROR(_xlfn.SINGLE(INDEX(Data!$A$1:$A$818,_xlfn.AGGREGATE(15,6,((OFFSET(Data!$A$1,0,MATCH(H$6,Data!$1:$1,0)-1,1000,1)=IF(H$7="","Yes",H$7))*(Data!$D$1:'Data'!$D$818&lt;=IF($H$2="Marked",1,"")))/((OFFSET(Data!$A$1,0,MATCH(H$6,Data!$1:$1,0)-1,1000,1)=IF(H$7="","Yes",H$7))*(Data!$D$1:'Data'!$D$818&lt;=IF($H$2="Marked",1,"")))*ROW(Data!$C$1:$C$818),ROW(H106)-ROW(H$7)),1)),"")</f>
        <v/>
      </c>
      <c r="I106" s="38" t="str">
        <f ca="1">IF(J106="","",IF(INDEX(Data!$CA:$CA,MATCH(J106,Data!$A:$A,0),1)=0,"",INDEX(Data!$CA:$CA,MATCH(J106,Data!$A:$A,0),1)))</f>
        <v/>
      </c>
      <c r="J106" s="38" t="str" cm="1">
        <f t="array" aca="1" ref="J106" ca="1">IFERROR(_xlfn.SINGLE(INDEX(Data!$A$1:$A$818,_xlfn.AGGREGATE(15,6,((OFFSET(Data!$A$1,0,MATCH(J$6,Data!$1:$1,0)-1,1000,1)=IF(J$7="","Yes",J$7))*(Data!$D$1:'Data'!$D$818&lt;=IF($H$2="Marked",1,"")))/((OFFSET(Data!$A$1,0,MATCH(J$6,Data!$1:$1,0)-1,1000,1)=IF(J$7="","Yes",J$7))*(Data!$D$1:'Data'!$D$818&lt;=IF($H$2="Marked",1,"")))*ROW(Data!$C$1:$C$818),ROW(J106)-ROW(J$7)),1)),"")</f>
        <v/>
      </c>
      <c r="K106" s="38" t="str">
        <f ca="1">IF(L106="","",IF(INDEX(Data!$CA:$CA,MATCH(L106,Data!$A:$A,0),1)=0,"",INDEX(Data!$CA:$CA,MATCH(L106,Data!$A:$A,0),1)))</f>
        <v/>
      </c>
      <c r="L106" s="38" t="str" cm="1">
        <f t="array" aca="1" ref="L106" ca="1">IFERROR(_xlfn.SINGLE(INDEX(Data!$A$1:$A$818,_xlfn.AGGREGATE(15,6,((OFFSET(Data!$A$1,0,MATCH(L$6,Data!$1:$1,0)-1,1000,1)=IF(L$7="","Yes",L$7))*(Data!$D$1:'Data'!$D$818&lt;=IF($H$2="Marked",1,"")))/((OFFSET(Data!$A$1,0,MATCH(L$6,Data!$1:$1,0)-1,1000,1)=IF(L$7="","Yes",L$7))*(Data!$D$1:'Data'!$D$818&lt;=IF($H$2="Marked",1,"")))*ROW(Data!$C$1:$C$818),ROW(L106)-ROW(L$7)),1)),"")</f>
        <v>Motor Trend</v>
      </c>
      <c r="M106" s="38" t="str">
        <f ca="1">IF(N106="","",IF(INDEX(Data!$CA:$CA,MATCH(N106,Data!$A:$A,0),1)=0,"",INDEX(Data!$CA:$CA,MATCH(N106,Data!$A:$A,0),1)))</f>
        <v/>
      </c>
      <c r="N106" s="38" t="str" cm="1">
        <f t="array" aca="1" ref="N106" ca="1">IFERROR(_xlfn.SINGLE(INDEX(Data!$A$1:$A$818,_xlfn.AGGREGATE(15,6,((OFFSET(Data!$A$1,0,MATCH(N$6,Data!$1:$1,0)-1,1000,1)=IF(N$7="","Yes",N$7))*(Data!$D$1:'Data'!$D$818&lt;=IF($H$2="Marked",1,"")))/((OFFSET(Data!$A$1,0,MATCH(N$6,Data!$1:$1,0)-1,1000,1)=IF(N$7="","Yes",N$7))*(Data!$D$1:'Data'!$D$818&lt;=IF($H$2="Marked",1,"")))*ROW(Data!$C$1:$C$818),ROW(N106)-ROW(N$7)),1)),"")</f>
        <v>HSN</v>
      </c>
      <c r="O106" s="38" t="str">
        <f ca="1">IF(P106="","",IF(INDEX(Data!$CA:$CA,MATCH(P106,Data!$A:$A,0),1)=0,"",INDEX(Data!$CA:$CA,MATCH(P106,Data!$A:$A,0),1)))</f>
        <v/>
      </c>
      <c r="P106" s="38" t="str" cm="1">
        <f t="array" aca="1" ref="P106" ca="1">IFERROR(_xlfn.SINGLE(INDEX(Data!$A$1:$A$818,_xlfn.AGGREGATE(15,6,((OFFSET(Data!$A$1,0,MATCH(P$6,Data!$1:$1,0)-1,1000,1)=IF(P$7="","Yes",P$7))*(Data!$D$1:'Data'!$D$818&lt;=IF($H$2="Marked",1,"")))/((OFFSET(Data!$A$1,0,MATCH(P$6,Data!$1:$1,0)-1,1000,1)=IF(P$7="","Yes",P$7))*(Data!$D$1:'Data'!$D$818&lt;=IF($H$2="Marked",1,"")))*ROW(Data!$C$1:$C$818),ROW(P106)-ROW(P$7)),1)),"")</f>
        <v>Hallmark</v>
      </c>
      <c r="Q106" s="38" t="str">
        <f ca="1">IF(R106="","",IF(INDEX(Data!$CA:$CA,MATCH(R106,Data!$A:$A,0),1)=0,"",INDEX(Data!$CA:$CA,MATCH(R106,Data!$A:$A,0),1)))</f>
        <v/>
      </c>
      <c r="R106" s="38" t="str" cm="1">
        <f t="array" aca="1" ref="R106" ca="1">IFERROR(_xlfn.SINGLE(INDEX(Data!$A$1:$A$818,_xlfn.AGGREGATE(15,6,((OFFSET(Data!$A$1,0,MATCH(R$6,Data!$1:$1,0)-1,1000,1)=IF(R$7="","Yes",R$7))*(Data!$D$1:'Data'!$D$818&lt;=IF($H$2="Marked",1,"")))/((OFFSET(Data!$A$1,0,MATCH(R$6,Data!$1:$1,0)-1,1000,1)=IF(R$7="","Yes",R$7))*(Data!$D$1:'Data'!$D$818&lt;=IF($H$2="Marked",1,"")))*ROW(Data!$C$1:$C$818),ROW(R106)-ROW(R$7)),1)),"")</f>
        <v>Smithsonian</v>
      </c>
      <c r="S106" s="38" t="str">
        <f ca="1">IF(T106="","",IF(INDEX(Data!$CA:$CA,MATCH(T106,Data!$A:$A,0),1)=0,"",INDEX(Data!$CA:$CA,MATCH(T106,Data!$A:$A,0),1)))</f>
        <v/>
      </c>
      <c r="T106" s="38" t="str" cm="1">
        <f t="array" aca="1" ref="T106" ca="1">IFERROR(_xlfn.SINGLE(INDEX(Data!$A$1:$A$818,_xlfn.AGGREGATE(15,6,((OFFSET(Data!$A$1,0,MATCH(T$6,Data!$1:$1,0)-1,1000,1)=IF(T$7="","Yes",T$7))*(Data!$D$1:'Data'!$D$818&lt;=IF($H$2="Marked",1,"")))/((OFFSET(Data!$A$1,0,MATCH(T$6,Data!$1:$1,0)-1,1000,1)=IF(T$7="","Yes",T$7))*(Data!$D$1:'Data'!$D$818&lt;=IF($H$2="Marked",1,"")))*ROW(Data!$C$1:$C$818),ROW(T106)-ROW(T$7)),1)),"")</f>
        <v/>
      </c>
      <c r="U106" s="38" t="str">
        <f ca="1">IF(V106="","",IF(INDEX(Data!$CA:$CA,MATCH(V106,Data!$A:$A,0),1)=0,"",INDEX(Data!$CA:$CA,MATCH(V106,Data!$A:$A,0),1)))</f>
        <v/>
      </c>
      <c r="V106" s="38" t="str" cm="1">
        <f t="array" aca="1" ref="V106" ca="1">IFERROR(_xlfn.SINGLE(INDEX(Data!$A$1:$A$818,_xlfn.AGGREGATE(15,6,((OFFSET(Data!$A$1,0,MATCH(V$6,Data!$1:$1,0)-1,1000,1)=IF(V$7="","Yes",V$7))*(Data!$D$1:'Data'!$D$818&lt;=IF($H$2="Marked",1,"")))/((OFFSET(Data!$A$1,0,MATCH(V$6,Data!$1:$1,0)-1,1000,1)=IF(V$7="","Yes",V$7))*(Data!$D$1:'Data'!$D$818&lt;=IF($H$2="Marked",1,"")))*ROW(Data!$C$1:$C$818),ROW(V106)-ROW(V$7)),1)),"")</f>
        <v>Origin Sports Network</v>
      </c>
      <c r="W106" s="38" t="str">
        <f ca="1">IF(X106="","",IF(INDEX(Data!$CA:$CA,MATCH(X106,Data!$A:$A,0),1)=0,"",INDEX(Data!$CA:$CA,MATCH(X106,Data!$A:$A,0),1)))</f>
        <v/>
      </c>
      <c r="X106" s="38" t="str" cm="1">
        <f t="array" aca="1" ref="X106" ca="1">IFERROR(_xlfn.SINGLE(INDEX(Data!$A$1:$A$818,_xlfn.AGGREGATE(15,6,((OFFSET(Data!$A$1,0,MATCH(X$6,Data!$1:$1,0)-1,1000,1)=IF(X$7="","Yes",X$7))*(Data!$D$1:'Data'!$D$818&lt;=IF($H$2="Marked",1,"")))/((OFFSET(Data!$A$1,0,MATCH(X$6,Data!$1:$1,0)-1,1000,1)=IF(X$7="","Yes",X$7))*(Data!$D$1:'Data'!$D$818&lt;=IF($H$2="Marked",1,"")))*ROW(Data!$C$1:$C$818),ROW(X106)-ROW(X$7)),1)),"")</f>
        <v/>
      </c>
      <c r="Y106" s="38" t="str">
        <f ca="1">IF(Z106="","",IF(INDEX(Data!$CA:$CA,MATCH(Z106,Data!$A:$A,0),1)=0,"",INDEX(Data!$CA:$CA,MATCH(Z106,Data!$A:$A,0),1)))</f>
        <v/>
      </c>
      <c r="Z106" s="38" t="str" cm="1">
        <f t="array" aca="1" ref="Z106" ca="1">IFERROR(_xlfn.SINGLE(INDEX(Data!$A$1:$A$818,_xlfn.AGGREGATE(15,6,((OFFSET(Data!$A$1,0,MATCH(Z$6,Data!$1:$1,0)-1,1000,1)=IF(Z$7="","Yes",Z$7))*(Data!$D$1:'Data'!$D$818&lt;=IF($H$2="Marked",1,"")))/((OFFSET(Data!$A$1,0,MATCH(Z$6,Data!$1:$1,0)-1,1000,1)=IF(Z$7="","Yes",Z$7))*(Data!$D$1:'Data'!$D$818&lt;=IF($H$2="Marked",1,"")))*ROW(Data!$C$1:$C$818),ROW(Z106)-ROW(Z$7)),1)),"")</f>
        <v/>
      </c>
      <c r="AA106" s="38" t="str">
        <f ca="1">IF(AB106="","",IF(INDEX(Data!$CA:$CA,MATCH(AB106,Data!$A:$A,0),1)=0,"",INDEX(Data!$CA:$CA,MATCH(AB106,Data!$A:$A,0),1)))</f>
        <v/>
      </c>
      <c r="AB106" s="38" t="str" cm="1">
        <f t="array" aca="1" ref="AB106" ca="1">IFERROR(_xlfn.SINGLE(INDEX(Data!$A$1:$A$818,_xlfn.AGGREGATE(15,6,((OFFSET(Data!$A$1,0,MATCH(AB$6,Data!$1:$1,0)-1,1000,1)=IF(AB$7="","Yes",AB$7))*(Data!$D$1:'Data'!$D$818&lt;=IF($H$2="Marked",1,"")))/((OFFSET(Data!$A$1,0,MATCH(AB$6,Data!$1:$1,0)-1,1000,1)=IF(AB$7="","Yes",AB$7))*(Data!$D$1:'Data'!$D$818&lt;=IF($H$2="Marked",1,"")))*ROW(Data!$C$1:$C$818),ROW(AB106)-ROW(AB$7)),1)),"")</f>
        <v>Magnolia Network</v>
      </c>
      <c r="AC106" s="38" t="str">
        <f ca="1">IF(AD106="","",IF(INDEX(Data!$CA:$CA,MATCH(AD106,Data!$A:$A,0),1)=0,"",INDEX(Data!$CA:$CA,MATCH(AD106,Data!$A:$A,0),1)))</f>
        <v/>
      </c>
      <c r="AD106" s="38" t="str" cm="1">
        <f t="array" aca="1" ref="AD106" ca="1">IFERROR(_xlfn.SINGLE(INDEX(Data!$A$1:$A$818,_xlfn.AGGREGATE(15,6,((OFFSET(Data!$A$1,0,MATCH(AD$6,Data!$1:$1,0)-1,1000,1)=IF(AD$7="","Yes",AD$7))*(Data!$D$1:'Data'!$D$818&lt;=IF($H$2="Marked",1,"")))/((OFFSET(Data!$A$1,0,MATCH(AD$6,Data!$1:$1,0)-1,1000,1)=IF(AD$7="","Yes",AD$7))*(Data!$D$1:'Data'!$D$818&lt;=IF($H$2="Marked",1,"")))*ROW(Data!$C$1:$C$818),ROW(AD106)-ROW(AD$7)),1)),"")</f>
        <v>NFL Network</v>
      </c>
      <c r="AE106" s="38" t="str">
        <f ca="1">IF(AF106="","",IF(INDEX(Data!$CA:$CA,MATCH(AF106,Data!$A:$A,0),1)=0,"",INDEX(Data!$CA:$CA,MATCH(AF106,Data!$A:$A,0),1)))</f>
        <v/>
      </c>
      <c r="AF106" s="38" t="str" cm="1">
        <f t="array" aca="1" ref="AF106" ca="1">IFERROR(_xlfn.SINGLE(INDEX(Data!$A$1:$A$818,_xlfn.AGGREGATE(15,6,((OFFSET(Data!$A$1,0,MATCH(AF$6,Data!$1:$1,0)-1,1000,1)=IF(AF$7="","Yes",AF$7))*(Data!$D$1:'Data'!$D$818&lt;=IF($H$2="Marked",1,"")))/((OFFSET(Data!$A$1,0,MATCH(AF$6,Data!$1:$1,0)-1,1000,1)=IF(AF$7="","Yes",AF$7))*(Data!$D$1:'Data'!$D$818&lt;=IF($H$2="Marked",1,"")))*ROW(Data!$C$1:$C$818),ROW(AF106)-ROW(AF$7)),1)),"")</f>
        <v>Teen Nick</v>
      </c>
      <c r="AG106" s="38" t="str">
        <f ca="1">IF(AH106="","",IF(INDEX(Data!$CA:$CA,MATCH(AH106,Data!$A:$A,0),1)=0,"",INDEX(Data!$CA:$CA,MATCH(AH106,Data!$A:$A,0),1)))</f>
        <v/>
      </c>
      <c r="AH106" s="38" t="str" cm="1">
        <f t="array" aca="1" ref="AH106" ca="1">IFERROR(_xlfn.SINGLE(INDEX(Data!$A$1:$A$818,_xlfn.AGGREGATE(15,6,((OFFSET(Data!$A$1,0,MATCH(AH$6,Data!$1:$1,0)-1,1000,1)=IF(AH$7="","Yes",AH$7))*(Data!$D$1:'Data'!$D$818&lt;=IF($H$2="Marked",1,"")))/((OFFSET(Data!$A$1,0,MATCH(AH$6,Data!$1:$1,0)-1,1000,1)=IF(AH$7="","Yes",AH$7))*(Data!$D$1:'Data'!$D$818&lt;=IF($H$2="Marked",1,"")))*ROW(Data!$C$1:$C$818),ROW(AH106)-ROW(AH$7)),1)),"")</f>
        <v/>
      </c>
      <c r="AI106" s="38" t="str">
        <f ca="1">IF(AJ106="","",IF(INDEX(Data!$CA:$CA,MATCH(AJ106,Data!$A:$A,0),1)=0,"",INDEX(Data!$CA:$CA,MATCH(AJ106,Data!$A:$A,0),1)))</f>
        <v/>
      </c>
      <c r="AJ106" s="38" t="str" cm="1">
        <f t="array" aca="1" ref="AJ106" ca="1">IFERROR(_xlfn.SINGLE(INDEX(Data!$A$1:$A$818,_xlfn.AGGREGATE(15,6,((OFFSET(Data!$A$1,0,MATCH(AJ$6,Data!$1:$1,0)-1,1000,1)=IF(AJ$7="","Yes",AJ$7))*(Data!$D$1:'Data'!$D$818&lt;=IF($H$2="Marked",1,"")))/((OFFSET(Data!$A$1,0,MATCH(AJ$6,Data!$1:$1,0)-1,1000,1)=IF(AJ$7="","Yes",AJ$7))*(Data!$D$1:'Data'!$D$818&lt;=IF($H$2="Marked",1,"")))*ROW(Data!$C$1:$C$818),ROW(AJ106)-ROW(AJ$7)),1)),"")</f>
        <v>USA Network</v>
      </c>
      <c r="AK106" s="38" t="str">
        <f ca="1">IF(AL106="","",IF(INDEX(Data!$CA:$CA,MATCH(AL106,Data!$A:$A,0),1)=0,"",INDEX(Data!$CA:$CA,MATCH(AL106,Data!$A:$A,0),1)))</f>
        <v/>
      </c>
      <c r="AL106" s="38" t="str" cm="1">
        <f t="array" aca="1" ref="AL106" ca="1">IFERROR(_xlfn.SINGLE(INDEX(Data!$A$1:$A$818,_xlfn.AGGREGATE(15,6,((OFFSET(Data!$A$1,0,MATCH(AL$6,Data!$1:$1,0)-1,1000,1)=IF(AL$7="","Yes",AL$7))*(Data!$D$1:'Data'!$D$818&lt;=IF($H$2="Marked",1,"")))/((OFFSET(Data!$A$1,0,MATCH(AL$6,Data!$1:$1,0)-1,1000,1)=IF(AL$7="","Yes",AL$7))*(Data!$D$1:'Data'!$D$818&lt;=IF($H$2="Marked",1,"")))*ROW(Data!$C$1:$C$818),ROW(AL106)-ROW(AL$7)),1)),"")</f>
        <v/>
      </c>
      <c r="AM106" s="38" t="str">
        <f ca="1">IF(AN106="","",IF(INDEX(Data!$CA:$CA,MATCH(AN106,Data!$A:$A,0),1)=0,"",INDEX(Data!$CA:$CA,MATCH(AN106,Data!$A:$A,0),1)))</f>
        <v/>
      </c>
      <c r="AN106" s="38" t="str" cm="1">
        <f t="array" aca="1" ref="AN106" ca="1">IFERROR(_xlfn.SINGLE(INDEX(Data!$A$1:$A$818,_xlfn.AGGREGATE(15,6,((OFFSET(Data!$A$1,0,MATCH(AN$6,Data!$1:$1,0)-1,1000,1)=IF(AN$7="","Yes",AN$7))*(Data!$D$1:'Data'!$D$818&lt;=IF($H$2="Marked",1,"")))/((OFFSET(Data!$A$1,0,MATCH(AN$6,Data!$1:$1,0)-1,1000,1)=IF(AN$7="","Yes",AN$7))*(Data!$D$1:'Data'!$D$818&lt;=IF($H$2="Marked",1,"")))*ROW(Data!$C$1:$C$818),ROW(AN106)-ROW(AN$7)),1)),"")</f>
        <v/>
      </c>
      <c r="AO106" s="38" t="str">
        <f ca="1">IF(AP106="","",IF(INDEX(Data!$CA:$CA,MATCH(AP106,Data!$A:$A,0),1)=0,"",INDEX(Data!$CA:$CA,MATCH(AP106,Data!$A:$A,0),1)))</f>
        <v/>
      </c>
      <c r="AP106" s="38" t="str" cm="1">
        <f t="array" aca="1" ref="AP106" ca="1">IFERROR(_xlfn.SINGLE(INDEX(Data!$A$1:$A$818,_xlfn.AGGREGATE(15,6,((OFFSET(Data!$A$1,0,MATCH(AP$6,Data!$1:$1,0)-1,1000,1)=IF(AP$7="","Yes",AP$7))*(Data!$D$1:'Data'!$D$818&lt;=IF($H$2="Marked",1,"")))/((OFFSET(Data!$A$1,0,MATCH(AP$6,Data!$1:$1,0)-1,1000,1)=IF(AP$7="","Yes",AP$7))*(Data!$D$1:'Data'!$D$818&lt;=IF($H$2="Marked",1,"")))*ROW(Data!$C$1:$C$818),ROW(AP106)-ROW(AP$7)),1)),"")</f>
        <v/>
      </c>
      <c r="AQ106" s="38" t="str">
        <f ca="1">IF(AR106="","",IF(INDEX(Data!$CA:$CA,MATCH(AR106,Data!$A:$A,0),1)=0,"",INDEX(Data!$CA:$CA,MATCH(AR106,Data!$A:$A,0),1)))</f>
        <v/>
      </c>
      <c r="AR106" s="38" t="str" cm="1">
        <f t="array" aca="1" ref="AR106" ca="1">IFERROR(_xlfn.SINGLE(INDEX(Data!$A$1:$A$818,_xlfn.AGGREGATE(15,6,((OFFSET(Data!$A$1,0,MATCH(AR$6,Data!$1:$1,0)-1,1000,1)=IF(AR$7="","Yes",AR$7))*(Data!$D$1:'Data'!$D$818&lt;=IF($H$2="Marked",1,"")))/((OFFSET(Data!$A$1,0,MATCH(AR$6,Data!$1:$1,0)-1,1000,1)=IF(AR$7="","Yes",AR$7))*(Data!$D$1:'Data'!$D$818&lt;=IF($H$2="Marked",1,"")))*ROW(Data!$C$1:$C$818),ROW(AR106)-ROW(AR$7)),1)),"")</f>
        <v/>
      </c>
      <c r="AS106" s="38" t="str">
        <f ca="1">IF(AT106="","",IF(INDEX(Data!$CA:$CA,MATCH(AT106,Data!$A:$A,0),1)=0,"",INDEX(Data!$CA:$CA,MATCH(AT106,Data!$A:$A,0),1)))</f>
        <v/>
      </c>
      <c r="AT106" s="38" t="str" cm="1">
        <f t="array" aca="1" ref="AT106" ca="1">IFERROR(_xlfn.SINGLE(INDEX(Data!$A$1:$A$818,_xlfn.AGGREGATE(15,6,((OFFSET(Data!$A$1,0,MATCH(AT$6,Data!$1:$1,0)-1,1000,1)=IF(AT$7="","Yes",AT$7))*(Data!$D$1:'Data'!$D$818&lt;=IF($H$2="Marked",1,"")))/((OFFSET(Data!$A$1,0,MATCH(AT$6,Data!$1:$1,0)-1,1000,1)=IF(AT$7="","Yes",AT$7))*(Data!$D$1:'Data'!$D$818&lt;=IF($H$2="Marked",1,"")))*ROW(Data!$C$1:$C$818),ROW(AT106)-ROW(AT$7)),1)),"")</f>
        <v/>
      </c>
    </row>
    <row r="107" spans="1:46" x14ac:dyDescent="0.35">
      <c r="A107" s="38" t="str">
        <f ca="1">IF(B107="","",IF(INDEX(Data!$CA:$CA,MATCH(B107,Data!$A:$A,0),1)=0,"",INDEX(Data!$CA:$CA,MATCH(B107,Data!$A:$A,0),1)))</f>
        <v/>
      </c>
      <c r="B107" s="38" t="str" cm="1">
        <f t="array" aca="1" ref="B107" ca="1">IFERROR(_xlfn.SINGLE(INDEX(Data!$A$1:$A$818,_xlfn.AGGREGATE(15,6,((OFFSET(Data!$A$1,0,MATCH(B$6,Data!$1:$1,0)-1,1000,1)=IF(B$7="","Yes",B$7))*(Data!$D$1:'Data'!$D$818&lt;=IF($H$2="Marked",1,"")))/((OFFSET(Data!$A$1,0,MATCH(B$6,Data!$1:$1,0)-1,1000,1)=IF(B$7="","Yes",B$7))*(Data!$D$1:'Data'!$D$818&lt;=IF($H$2="Marked",1,"")))*ROW(Data!$C$1:$C$818),ROW(B107)-ROW(B$7)),1)),"")</f>
        <v/>
      </c>
      <c r="C107" s="38" t="str">
        <f ca="1">IF(D107="","",IF(INDEX(Data!$CA:$CA,MATCH(D107,Data!$A:$A,0),1)=0,"",INDEX(Data!$CA:$CA,MATCH(D107,Data!$A:$A,0),1)))</f>
        <v/>
      </c>
      <c r="D107" s="38" t="str" cm="1">
        <f t="array" aca="1" ref="D107" ca="1">IFERROR(_xlfn.SINGLE(INDEX(Data!$A$1:$A$818,_xlfn.AGGREGATE(15,6,((OFFSET(Data!$A$1,0,MATCH(D$6,Data!$1:$1,0)-1,1000,1)=IF(D$7="","Yes",D$7))*(Data!$D$1:'Data'!$D$818&lt;=IF($H$2="Marked",1,"")))/((OFFSET(Data!$A$1,0,MATCH(D$6,Data!$1:$1,0)-1,1000,1)=IF(D$7="","Yes",D$7))*(Data!$D$1:'Data'!$D$818&lt;=IF($H$2="Marked",1,"")))*ROW(Data!$C$1:$C$818),ROW(D107)-ROW(D$7)),1)),"")</f>
        <v/>
      </c>
      <c r="E107" s="38" t="str">
        <f ca="1">IF(F107="","",IF(INDEX(Data!$CA:$CA,MATCH(F107,Data!$A:$A,0),1)=0,"",INDEX(Data!$CA:$CA,MATCH(F107,Data!$A:$A,0),1)))</f>
        <v/>
      </c>
      <c r="F107" s="38" t="str" cm="1">
        <f t="array" aca="1" ref="F107" ca="1">IFERROR(_xlfn.SINGLE(INDEX(Data!$A$1:$A$818,_xlfn.AGGREGATE(15,6,((OFFSET(Data!$A$1,0,MATCH(F$6,Data!$1:$1,0)-1,1000,1)=IF(F$7="","Yes",F$7))*(Data!$D$1:'Data'!$D$818&lt;=IF($H$2="Marked",1,"")))/((OFFSET(Data!$A$1,0,MATCH(F$6,Data!$1:$1,0)-1,1000,1)=IF(F$7="","Yes",F$7))*(Data!$D$1:'Data'!$D$818&lt;=IF($H$2="Marked",1,"")))*ROW(Data!$C$1:$C$818),ROW(F107)-ROW(F$7)),1)),"")</f>
        <v/>
      </c>
      <c r="G107" s="38" t="str">
        <f ca="1">IF(H107="","",IF(INDEX(Data!$CA:$CA,MATCH(H107,Data!$A:$A,0),1)=0,"",INDEX(Data!$CA:$CA,MATCH(H107,Data!$A:$A,0),1)))</f>
        <v/>
      </c>
      <c r="H107" s="38" t="str" cm="1">
        <f t="array" aca="1" ref="H107" ca="1">IFERROR(_xlfn.SINGLE(INDEX(Data!$A$1:$A$818,_xlfn.AGGREGATE(15,6,((OFFSET(Data!$A$1,0,MATCH(H$6,Data!$1:$1,0)-1,1000,1)=IF(H$7="","Yes",H$7))*(Data!$D$1:'Data'!$D$818&lt;=IF($H$2="Marked",1,"")))/((OFFSET(Data!$A$1,0,MATCH(H$6,Data!$1:$1,0)-1,1000,1)=IF(H$7="","Yes",H$7))*(Data!$D$1:'Data'!$D$818&lt;=IF($H$2="Marked",1,"")))*ROW(Data!$C$1:$C$818),ROW(H107)-ROW(H$7)),1)),"")</f>
        <v/>
      </c>
      <c r="I107" s="38" t="str">
        <f ca="1">IF(J107="","",IF(INDEX(Data!$CA:$CA,MATCH(J107,Data!$A:$A,0),1)=0,"",INDEX(Data!$CA:$CA,MATCH(J107,Data!$A:$A,0),1)))</f>
        <v/>
      </c>
      <c r="J107" s="38" t="str" cm="1">
        <f t="array" aca="1" ref="J107" ca="1">IFERROR(_xlfn.SINGLE(INDEX(Data!$A$1:$A$818,_xlfn.AGGREGATE(15,6,((OFFSET(Data!$A$1,0,MATCH(J$6,Data!$1:$1,0)-1,1000,1)=IF(J$7="","Yes",J$7))*(Data!$D$1:'Data'!$D$818&lt;=IF($H$2="Marked",1,"")))/((OFFSET(Data!$A$1,0,MATCH(J$6,Data!$1:$1,0)-1,1000,1)=IF(J$7="","Yes",J$7))*(Data!$D$1:'Data'!$D$818&lt;=IF($H$2="Marked",1,"")))*ROW(Data!$C$1:$C$818),ROW(J107)-ROW(J$7)),1)),"")</f>
        <v/>
      </c>
      <c r="K107" s="38" t="str">
        <f ca="1">IF(L107="","",IF(INDEX(Data!$CA:$CA,MATCH(L107,Data!$A:$A,0),1)=0,"",INDEX(Data!$CA:$CA,MATCH(L107,Data!$A:$A,0),1)))</f>
        <v/>
      </c>
      <c r="L107" s="38" t="str" cm="1">
        <f t="array" aca="1" ref="L107" ca="1">IFERROR(_xlfn.SINGLE(INDEX(Data!$A$1:$A$818,_xlfn.AGGREGATE(15,6,((OFFSET(Data!$A$1,0,MATCH(L$6,Data!$1:$1,0)-1,1000,1)=IF(L$7="","Yes",L$7))*(Data!$D$1:'Data'!$D$818&lt;=IF($H$2="Marked",1,"")))/((OFFSET(Data!$A$1,0,MATCH(L$6,Data!$1:$1,0)-1,1000,1)=IF(L$7="","Yes",L$7))*(Data!$D$1:'Data'!$D$818&lt;=IF($H$2="Marked",1,"")))*ROW(Data!$C$1:$C$818),ROW(L107)-ROW(L$7)),1)),"")</f>
        <v>MSG</v>
      </c>
      <c r="M107" s="38" t="str">
        <f ca="1">IF(N107="","",IF(INDEX(Data!$CA:$CA,MATCH(N107,Data!$A:$A,0),1)=0,"",INDEX(Data!$CA:$CA,MATCH(N107,Data!$A:$A,0),1)))</f>
        <v/>
      </c>
      <c r="N107" s="38" t="str" cm="1">
        <f t="array" aca="1" ref="N107" ca="1">IFERROR(_xlfn.SINGLE(INDEX(Data!$A$1:$A$818,_xlfn.AGGREGATE(15,6,((OFFSET(Data!$A$1,0,MATCH(N$6,Data!$1:$1,0)-1,1000,1)=IF(N$7="","Yes",N$7))*(Data!$D$1:'Data'!$D$818&lt;=IF($H$2="Marked",1,"")))/((OFFSET(Data!$A$1,0,MATCH(N$6,Data!$1:$1,0)-1,1000,1)=IF(N$7="","Yes",N$7))*(Data!$D$1:'Data'!$D$818&lt;=IF($H$2="Marked",1,"")))*ROW(Data!$C$1:$C$818),ROW(N107)-ROW(N$7)),1)),"")</f>
        <v>IFC</v>
      </c>
      <c r="O107" s="38" t="str">
        <f ca="1">IF(P107="","",IF(INDEX(Data!$CA:$CA,MATCH(P107,Data!$A:$A,0),1)=0,"",INDEX(Data!$CA:$CA,MATCH(P107,Data!$A:$A,0),1)))</f>
        <v/>
      </c>
      <c r="P107" s="38" t="str" cm="1">
        <f t="array" aca="1" ref="P107" ca="1">IFERROR(_xlfn.SINGLE(INDEX(Data!$A$1:$A$818,_xlfn.AGGREGATE(15,6,((OFFSET(Data!$A$1,0,MATCH(P$6,Data!$1:$1,0)-1,1000,1)=IF(P$7="","Yes",P$7))*(Data!$D$1:'Data'!$D$818&lt;=IF($H$2="Marked",1,"")))/((OFFSET(Data!$A$1,0,MATCH(P$6,Data!$1:$1,0)-1,1000,1)=IF(P$7="","Yes",P$7))*(Data!$D$1:'Data'!$D$818&lt;=IF($H$2="Marked",1,"")))*ROW(Data!$C$1:$C$818),ROW(P107)-ROW(P$7)),1)),"")</f>
        <v>Hallmark Drama</v>
      </c>
      <c r="Q107" s="38" t="str">
        <f ca="1">IF(R107="","",IF(INDEX(Data!$CA:$CA,MATCH(R107,Data!$A:$A,0),1)=0,"",INDEX(Data!$CA:$CA,MATCH(R107,Data!$A:$A,0),1)))</f>
        <v/>
      </c>
      <c r="R107" s="38" t="str" cm="1">
        <f t="array" aca="1" ref="R107" ca="1">IFERROR(_xlfn.SINGLE(INDEX(Data!$A$1:$A$818,_xlfn.AGGREGATE(15,6,((OFFSET(Data!$A$1,0,MATCH(R$6,Data!$1:$1,0)-1,1000,1)=IF(R$7="","Yes",R$7))*(Data!$D$1:'Data'!$D$818&lt;=IF($H$2="Marked",1,"")))/((OFFSET(Data!$A$1,0,MATCH(R$6,Data!$1:$1,0)-1,1000,1)=IF(R$7="","Yes",R$7))*(Data!$D$1:'Data'!$D$818&lt;=IF($H$2="Marked",1,"")))*ROW(Data!$C$1:$C$818),ROW(R107)-ROW(R$7)),1)),"")</f>
        <v>SNY</v>
      </c>
      <c r="S107" s="38" t="str">
        <f ca="1">IF(T107="","",IF(INDEX(Data!$CA:$CA,MATCH(T107,Data!$A:$A,0),1)=0,"",INDEX(Data!$CA:$CA,MATCH(T107,Data!$A:$A,0),1)))</f>
        <v/>
      </c>
      <c r="T107" s="38" t="str" cm="1">
        <f t="array" aca="1" ref="T107" ca="1">IFERROR(_xlfn.SINGLE(INDEX(Data!$A$1:$A$818,_xlfn.AGGREGATE(15,6,((OFFSET(Data!$A$1,0,MATCH(T$6,Data!$1:$1,0)-1,1000,1)=IF(T$7="","Yes",T$7))*(Data!$D$1:'Data'!$D$818&lt;=IF($H$2="Marked",1,"")))/((OFFSET(Data!$A$1,0,MATCH(T$6,Data!$1:$1,0)-1,1000,1)=IF(T$7="","Yes",T$7))*(Data!$D$1:'Data'!$D$818&lt;=IF($H$2="Marked",1,"")))*ROW(Data!$C$1:$C$818),ROW(T107)-ROW(T$7)),1)),"")</f>
        <v/>
      </c>
      <c r="U107" s="38" t="str">
        <f ca="1">IF(V107="","",IF(INDEX(Data!$CA:$CA,MATCH(V107,Data!$A:$A,0),1)=0,"",INDEX(Data!$CA:$CA,MATCH(V107,Data!$A:$A,0),1)))</f>
        <v/>
      </c>
      <c r="V107" s="38" t="str" cm="1">
        <f t="array" aca="1" ref="V107" ca="1">IFERROR(_xlfn.SINGLE(INDEX(Data!$A$1:$A$818,_xlfn.AGGREGATE(15,6,((OFFSET(Data!$A$1,0,MATCH(V$6,Data!$1:$1,0)-1,1000,1)=IF(V$7="","Yes",V$7))*(Data!$D$1:'Data'!$D$818&lt;=IF($H$2="Marked",1,"")))/((OFFSET(Data!$A$1,0,MATCH(V$6,Data!$1:$1,0)-1,1000,1)=IF(V$7="","Yes",V$7))*(Data!$D$1:'Data'!$D$818&lt;=IF($H$2="Marked",1,"")))*ROW(Data!$C$1:$C$818),ROW(V107)-ROW(V$7)),1)),"")</f>
        <v>Own</v>
      </c>
      <c r="W107" s="38" t="str">
        <f ca="1">IF(X107="","",IF(INDEX(Data!$CA:$CA,MATCH(X107,Data!$A:$A,0),1)=0,"",INDEX(Data!$CA:$CA,MATCH(X107,Data!$A:$A,0),1)))</f>
        <v/>
      </c>
      <c r="X107" s="38" t="str" cm="1">
        <f t="array" aca="1" ref="X107" ca="1">IFERROR(_xlfn.SINGLE(INDEX(Data!$A$1:$A$818,_xlfn.AGGREGATE(15,6,((OFFSET(Data!$A$1,0,MATCH(X$6,Data!$1:$1,0)-1,1000,1)=IF(X$7="","Yes",X$7))*(Data!$D$1:'Data'!$D$818&lt;=IF($H$2="Marked",1,"")))/((OFFSET(Data!$A$1,0,MATCH(X$6,Data!$1:$1,0)-1,1000,1)=IF(X$7="","Yes",X$7))*(Data!$D$1:'Data'!$D$818&lt;=IF($H$2="Marked",1,"")))*ROW(Data!$C$1:$C$818),ROW(X107)-ROW(X$7)),1)),"")</f>
        <v/>
      </c>
      <c r="Y107" s="38" t="str">
        <f ca="1">IF(Z107="","",IF(INDEX(Data!$CA:$CA,MATCH(Z107,Data!$A:$A,0),1)=0,"",INDEX(Data!$CA:$CA,MATCH(Z107,Data!$A:$A,0),1)))</f>
        <v/>
      </c>
      <c r="Z107" s="38" t="str" cm="1">
        <f t="array" aca="1" ref="Z107" ca="1">IFERROR(_xlfn.SINGLE(INDEX(Data!$A$1:$A$818,_xlfn.AGGREGATE(15,6,((OFFSET(Data!$A$1,0,MATCH(Z$6,Data!$1:$1,0)-1,1000,1)=IF(Z$7="","Yes",Z$7))*(Data!$D$1:'Data'!$D$818&lt;=IF($H$2="Marked",1,"")))/((OFFSET(Data!$A$1,0,MATCH(Z$6,Data!$1:$1,0)-1,1000,1)=IF(Z$7="","Yes",Z$7))*(Data!$D$1:'Data'!$D$818&lt;=IF($H$2="Marked",1,"")))*ROW(Data!$C$1:$C$818),ROW(Z107)-ROW(Z$7)),1)),"")</f>
        <v/>
      </c>
      <c r="AA107" s="38" t="str">
        <f ca="1">IF(AB107="","",IF(INDEX(Data!$CA:$CA,MATCH(AB107,Data!$A:$A,0),1)=0,"",INDEX(Data!$CA:$CA,MATCH(AB107,Data!$A:$A,0),1)))</f>
        <v/>
      </c>
      <c r="AB107" s="38" t="str" cm="1">
        <f t="array" aca="1" ref="AB107" ca="1">IFERROR(_xlfn.SINGLE(INDEX(Data!$A$1:$A$818,_xlfn.AGGREGATE(15,6,((OFFSET(Data!$A$1,0,MATCH(AB$6,Data!$1:$1,0)-1,1000,1)=IF(AB$7="","Yes",AB$7))*(Data!$D$1:'Data'!$D$818&lt;=IF($H$2="Marked",1,"")))/((OFFSET(Data!$A$1,0,MATCH(AB$6,Data!$1:$1,0)-1,1000,1)=IF(AB$7="","Yes",AB$7))*(Data!$D$1:'Data'!$D$818&lt;=IF($H$2="Marked",1,"")))*ROW(Data!$C$1:$C$818),ROW(AB107)-ROW(AB$7)),1)),"")</f>
        <v>Mav TV</v>
      </c>
      <c r="AC107" s="38" t="str">
        <f ca="1">IF(AD107="","",IF(INDEX(Data!$CA:$CA,MATCH(AD107,Data!$A:$A,0),1)=0,"",INDEX(Data!$CA:$CA,MATCH(AD107,Data!$A:$A,0),1)))</f>
        <v/>
      </c>
      <c r="AD107" s="38" t="str" cm="1">
        <f t="array" aca="1" ref="AD107" ca="1">IFERROR(_xlfn.SINGLE(INDEX(Data!$A$1:$A$818,_xlfn.AGGREGATE(15,6,((OFFSET(Data!$A$1,0,MATCH(AD$6,Data!$1:$1,0)-1,1000,1)=IF(AD$7="","Yes",AD$7))*(Data!$D$1:'Data'!$D$818&lt;=IF($H$2="Marked",1,"")))/((OFFSET(Data!$A$1,0,MATCH(AD$6,Data!$1:$1,0)-1,1000,1)=IF(AD$7="","Yes",AD$7))*(Data!$D$1:'Data'!$D$818&lt;=IF($H$2="Marked",1,"")))*ROW(Data!$C$1:$C$818),ROW(AD107)-ROW(AD$7)),1)),"")</f>
        <v>NFL Red Zone</v>
      </c>
      <c r="AE107" s="38" t="str">
        <f ca="1">IF(AF107="","",IF(INDEX(Data!$CA:$CA,MATCH(AF107,Data!$A:$A,0),1)=0,"",INDEX(Data!$CA:$CA,MATCH(AF107,Data!$A:$A,0),1)))</f>
        <v/>
      </c>
      <c r="AF107" s="38" t="str" cm="1">
        <f t="array" aca="1" ref="AF107" ca="1">IFERROR(_xlfn.SINGLE(INDEX(Data!$A$1:$A$818,_xlfn.AGGREGATE(15,6,((OFFSET(Data!$A$1,0,MATCH(AF$6,Data!$1:$1,0)-1,1000,1)=IF(AF$7="","Yes",AF$7))*(Data!$D$1:'Data'!$D$818&lt;=IF($H$2="Marked",1,"")))/((OFFSET(Data!$A$1,0,MATCH(AF$6,Data!$1:$1,0)-1,1000,1)=IF(AF$7="","Yes",AF$7))*(Data!$D$1:'Data'!$D$818&lt;=IF($H$2="Marked",1,"")))*ROW(Data!$C$1:$C$818),ROW(AF107)-ROW(AF$7)),1)),"")</f>
        <v>Telehit</v>
      </c>
      <c r="AG107" s="38" t="str">
        <f ca="1">IF(AH107="","",IF(INDEX(Data!$CA:$CA,MATCH(AH107,Data!$A:$A,0),1)=0,"",INDEX(Data!$CA:$CA,MATCH(AH107,Data!$A:$A,0),1)))</f>
        <v/>
      </c>
      <c r="AH107" s="38" t="str" cm="1">
        <f t="array" aca="1" ref="AH107" ca="1">IFERROR(_xlfn.SINGLE(INDEX(Data!$A$1:$A$818,_xlfn.AGGREGATE(15,6,((OFFSET(Data!$A$1,0,MATCH(AH$6,Data!$1:$1,0)-1,1000,1)=IF(AH$7="","Yes",AH$7))*(Data!$D$1:'Data'!$D$818&lt;=IF($H$2="Marked",1,"")))/((OFFSET(Data!$A$1,0,MATCH(AH$6,Data!$1:$1,0)-1,1000,1)=IF(AH$7="","Yes",AH$7))*(Data!$D$1:'Data'!$D$818&lt;=IF($H$2="Marked",1,"")))*ROW(Data!$C$1:$C$818),ROW(AH107)-ROW(AH$7)),1)),"")</f>
        <v/>
      </c>
      <c r="AI107" s="38" t="str">
        <f ca="1">IF(AJ107="","",IF(INDEX(Data!$CA:$CA,MATCH(AJ107,Data!$A:$A,0),1)=0,"",INDEX(Data!$CA:$CA,MATCH(AJ107,Data!$A:$A,0),1)))</f>
        <v/>
      </c>
      <c r="AJ107" s="38" t="str" cm="1">
        <f t="array" aca="1" ref="AJ107" ca="1">IFERROR(_xlfn.SINGLE(INDEX(Data!$A$1:$A$818,_xlfn.AGGREGATE(15,6,((OFFSET(Data!$A$1,0,MATCH(AJ$6,Data!$1:$1,0)-1,1000,1)=IF(AJ$7="","Yes",AJ$7))*(Data!$D$1:'Data'!$D$818&lt;=IF($H$2="Marked",1,"")))/((OFFSET(Data!$A$1,0,MATCH(AJ$6,Data!$1:$1,0)-1,1000,1)=IF(AJ$7="","Yes",AJ$7))*(Data!$D$1:'Data'!$D$818&lt;=IF($H$2="Marked",1,"")))*ROW(Data!$C$1:$C$818),ROW(AJ107)-ROW(AJ$7)),1)),"")</f>
        <v>VePlus</v>
      </c>
      <c r="AK107" s="38" t="str">
        <f ca="1">IF(AL107="","",IF(INDEX(Data!$CA:$CA,MATCH(AL107,Data!$A:$A,0),1)=0,"",INDEX(Data!$CA:$CA,MATCH(AL107,Data!$A:$A,0),1)))</f>
        <v/>
      </c>
      <c r="AL107" s="38" t="str" cm="1">
        <f t="array" aca="1" ref="AL107" ca="1">IFERROR(_xlfn.SINGLE(INDEX(Data!$A$1:$A$818,_xlfn.AGGREGATE(15,6,((OFFSET(Data!$A$1,0,MATCH(AL$6,Data!$1:$1,0)-1,1000,1)=IF(AL$7="","Yes",AL$7))*(Data!$D$1:'Data'!$D$818&lt;=IF($H$2="Marked",1,"")))/((OFFSET(Data!$A$1,0,MATCH(AL$6,Data!$1:$1,0)-1,1000,1)=IF(AL$7="","Yes",AL$7))*(Data!$D$1:'Data'!$D$818&lt;=IF($H$2="Marked",1,"")))*ROW(Data!$C$1:$C$818),ROW(AL107)-ROW(AL$7)),1)),"")</f>
        <v/>
      </c>
      <c r="AM107" s="38" t="str">
        <f ca="1">IF(AN107="","",IF(INDEX(Data!$CA:$CA,MATCH(AN107,Data!$A:$A,0),1)=0,"",INDEX(Data!$CA:$CA,MATCH(AN107,Data!$A:$A,0),1)))</f>
        <v/>
      </c>
      <c r="AN107" s="38" t="str" cm="1">
        <f t="array" aca="1" ref="AN107" ca="1">IFERROR(_xlfn.SINGLE(INDEX(Data!$A$1:$A$818,_xlfn.AGGREGATE(15,6,((OFFSET(Data!$A$1,0,MATCH(AN$6,Data!$1:$1,0)-1,1000,1)=IF(AN$7="","Yes",AN$7))*(Data!$D$1:'Data'!$D$818&lt;=IF($H$2="Marked",1,"")))/((OFFSET(Data!$A$1,0,MATCH(AN$6,Data!$1:$1,0)-1,1000,1)=IF(AN$7="","Yes",AN$7))*(Data!$D$1:'Data'!$D$818&lt;=IF($H$2="Marked",1,"")))*ROW(Data!$C$1:$C$818),ROW(AN107)-ROW(AN$7)),1)),"")</f>
        <v/>
      </c>
      <c r="AO107" s="38" t="str">
        <f ca="1">IF(AP107="","",IF(INDEX(Data!$CA:$CA,MATCH(AP107,Data!$A:$A,0),1)=0,"",INDEX(Data!$CA:$CA,MATCH(AP107,Data!$A:$A,0),1)))</f>
        <v/>
      </c>
      <c r="AP107" s="38" t="str" cm="1">
        <f t="array" aca="1" ref="AP107" ca="1">IFERROR(_xlfn.SINGLE(INDEX(Data!$A$1:$A$818,_xlfn.AGGREGATE(15,6,((OFFSET(Data!$A$1,0,MATCH(AP$6,Data!$1:$1,0)-1,1000,1)=IF(AP$7="","Yes",AP$7))*(Data!$D$1:'Data'!$D$818&lt;=IF($H$2="Marked",1,"")))/((OFFSET(Data!$A$1,0,MATCH(AP$6,Data!$1:$1,0)-1,1000,1)=IF(AP$7="","Yes",AP$7))*(Data!$D$1:'Data'!$D$818&lt;=IF($H$2="Marked",1,"")))*ROW(Data!$C$1:$C$818),ROW(AP107)-ROW(AP$7)),1)),"")</f>
        <v/>
      </c>
      <c r="AQ107" s="38" t="str">
        <f ca="1">IF(AR107="","",IF(INDEX(Data!$CA:$CA,MATCH(AR107,Data!$A:$A,0),1)=0,"",INDEX(Data!$CA:$CA,MATCH(AR107,Data!$A:$A,0),1)))</f>
        <v/>
      </c>
      <c r="AR107" s="38" t="str" cm="1">
        <f t="array" aca="1" ref="AR107" ca="1">IFERROR(_xlfn.SINGLE(INDEX(Data!$A$1:$A$818,_xlfn.AGGREGATE(15,6,((OFFSET(Data!$A$1,0,MATCH(AR$6,Data!$1:$1,0)-1,1000,1)=IF(AR$7="","Yes",AR$7))*(Data!$D$1:'Data'!$D$818&lt;=IF($H$2="Marked",1,"")))/((OFFSET(Data!$A$1,0,MATCH(AR$6,Data!$1:$1,0)-1,1000,1)=IF(AR$7="","Yes",AR$7))*(Data!$D$1:'Data'!$D$818&lt;=IF($H$2="Marked",1,"")))*ROW(Data!$C$1:$C$818),ROW(AR107)-ROW(AR$7)),1)),"")</f>
        <v/>
      </c>
      <c r="AS107" s="38" t="str">
        <f ca="1">IF(AT107="","",IF(INDEX(Data!$CA:$CA,MATCH(AT107,Data!$A:$A,0),1)=0,"",INDEX(Data!$CA:$CA,MATCH(AT107,Data!$A:$A,0),1)))</f>
        <v/>
      </c>
      <c r="AT107" s="38" t="str" cm="1">
        <f t="array" aca="1" ref="AT107" ca="1">IFERROR(_xlfn.SINGLE(INDEX(Data!$A$1:$A$818,_xlfn.AGGREGATE(15,6,((OFFSET(Data!$A$1,0,MATCH(AT$6,Data!$1:$1,0)-1,1000,1)=IF(AT$7="","Yes",AT$7))*(Data!$D$1:'Data'!$D$818&lt;=IF($H$2="Marked",1,"")))/((OFFSET(Data!$A$1,0,MATCH(AT$6,Data!$1:$1,0)-1,1000,1)=IF(AT$7="","Yes",AT$7))*(Data!$D$1:'Data'!$D$818&lt;=IF($H$2="Marked",1,"")))*ROW(Data!$C$1:$C$818),ROW(AT107)-ROW(AT$7)),1)),"")</f>
        <v/>
      </c>
    </row>
    <row r="108" spans="1:46" ht="24" x14ac:dyDescent="0.35">
      <c r="A108" s="38" t="str">
        <f ca="1">IF(B108="","",IF(INDEX(Data!$CA:$CA,MATCH(B108,Data!$A:$A,0),1)=0,"",INDEX(Data!$CA:$CA,MATCH(B108,Data!$A:$A,0),1)))</f>
        <v/>
      </c>
      <c r="B108" s="38" t="str" cm="1">
        <f t="array" aca="1" ref="B108" ca="1">IFERROR(_xlfn.SINGLE(INDEX(Data!$A$1:$A$818,_xlfn.AGGREGATE(15,6,((OFFSET(Data!$A$1,0,MATCH(B$6,Data!$1:$1,0)-1,1000,1)=IF(B$7="","Yes",B$7))*(Data!$D$1:'Data'!$D$818&lt;=IF($H$2="Marked",1,"")))/((OFFSET(Data!$A$1,0,MATCH(B$6,Data!$1:$1,0)-1,1000,1)=IF(B$7="","Yes",B$7))*(Data!$D$1:'Data'!$D$818&lt;=IF($H$2="Marked",1,"")))*ROW(Data!$C$1:$C$818),ROW(B108)-ROW(B$7)),1)),"")</f>
        <v/>
      </c>
      <c r="C108" s="38" t="str">
        <f ca="1">IF(D108="","",IF(INDEX(Data!$CA:$CA,MATCH(D108,Data!$A:$A,0),1)=0,"",INDEX(Data!$CA:$CA,MATCH(D108,Data!$A:$A,0),1)))</f>
        <v/>
      </c>
      <c r="D108" s="38" t="str" cm="1">
        <f t="array" aca="1" ref="D108" ca="1">IFERROR(_xlfn.SINGLE(INDEX(Data!$A$1:$A$818,_xlfn.AGGREGATE(15,6,((OFFSET(Data!$A$1,0,MATCH(D$6,Data!$1:$1,0)-1,1000,1)=IF(D$7="","Yes",D$7))*(Data!$D$1:'Data'!$D$818&lt;=IF($H$2="Marked",1,"")))/((OFFSET(Data!$A$1,0,MATCH(D$6,Data!$1:$1,0)-1,1000,1)=IF(D$7="","Yes",D$7))*(Data!$D$1:'Data'!$D$818&lt;=IF($H$2="Marked",1,"")))*ROW(Data!$C$1:$C$818),ROW(D108)-ROW(D$7)),1)),"")</f>
        <v/>
      </c>
      <c r="E108" s="38" t="str">
        <f ca="1">IF(F108="","",IF(INDEX(Data!$CA:$CA,MATCH(F108,Data!$A:$A,0),1)=0,"",INDEX(Data!$CA:$CA,MATCH(F108,Data!$A:$A,0),1)))</f>
        <v/>
      </c>
      <c r="F108" s="38" t="str" cm="1">
        <f t="array" aca="1" ref="F108" ca="1">IFERROR(_xlfn.SINGLE(INDEX(Data!$A$1:$A$818,_xlfn.AGGREGATE(15,6,((OFFSET(Data!$A$1,0,MATCH(F$6,Data!$1:$1,0)-1,1000,1)=IF(F$7="","Yes",F$7))*(Data!$D$1:'Data'!$D$818&lt;=IF($H$2="Marked",1,"")))/((OFFSET(Data!$A$1,0,MATCH(F$6,Data!$1:$1,0)-1,1000,1)=IF(F$7="","Yes",F$7))*(Data!$D$1:'Data'!$D$818&lt;=IF($H$2="Marked",1,"")))*ROW(Data!$C$1:$C$818),ROW(F108)-ROW(F$7)),1)),"")</f>
        <v/>
      </c>
      <c r="G108" s="38" t="str">
        <f ca="1">IF(H108="","",IF(INDEX(Data!$CA:$CA,MATCH(H108,Data!$A:$A,0),1)=0,"",INDEX(Data!$CA:$CA,MATCH(H108,Data!$A:$A,0),1)))</f>
        <v/>
      </c>
      <c r="H108" s="38" t="str" cm="1">
        <f t="array" aca="1" ref="H108" ca="1">IFERROR(_xlfn.SINGLE(INDEX(Data!$A$1:$A$818,_xlfn.AGGREGATE(15,6,((OFFSET(Data!$A$1,0,MATCH(H$6,Data!$1:$1,0)-1,1000,1)=IF(H$7="","Yes",H$7))*(Data!$D$1:'Data'!$D$818&lt;=IF($H$2="Marked",1,"")))/((OFFSET(Data!$A$1,0,MATCH(H$6,Data!$1:$1,0)-1,1000,1)=IF(H$7="","Yes",H$7))*(Data!$D$1:'Data'!$D$818&lt;=IF($H$2="Marked",1,"")))*ROW(Data!$C$1:$C$818),ROW(H108)-ROW(H$7)),1)),"")</f>
        <v/>
      </c>
      <c r="I108" s="38" t="str">
        <f ca="1">IF(J108="","",IF(INDEX(Data!$CA:$CA,MATCH(J108,Data!$A:$A,0),1)=0,"",INDEX(Data!$CA:$CA,MATCH(J108,Data!$A:$A,0),1)))</f>
        <v/>
      </c>
      <c r="J108" s="38" t="str" cm="1">
        <f t="array" aca="1" ref="J108" ca="1">IFERROR(_xlfn.SINGLE(INDEX(Data!$A$1:$A$818,_xlfn.AGGREGATE(15,6,((OFFSET(Data!$A$1,0,MATCH(J$6,Data!$1:$1,0)-1,1000,1)=IF(J$7="","Yes",J$7))*(Data!$D$1:'Data'!$D$818&lt;=IF($H$2="Marked",1,"")))/((OFFSET(Data!$A$1,0,MATCH(J$6,Data!$1:$1,0)-1,1000,1)=IF(J$7="","Yes",J$7))*(Data!$D$1:'Data'!$D$818&lt;=IF($H$2="Marked",1,"")))*ROW(Data!$C$1:$C$818),ROW(J108)-ROW(J$7)),1)),"")</f>
        <v/>
      </c>
      <c r="K108" s="38" t="str">
        <f ca="1">IF(L108="","",IF(INDEX(Data!$CA:$CA,MATCH(L108,Data!$A:$A,0),1)=0,"",INDEX(Data!$CA:$CA,MATCH(L108,Data!$A:$A,0),1)))</f>
        <v/>
      </c>
      <c r="L108" s="38" t="str" cm="1">
        <f t="array" aca="1" ref="L108" ca="1">IFERROR(_xlfn.SINGLE(INDEX(Data!$A$1:$A$818,_xlfn.AGGREGATE(15,6,((OFFSET(Data!$A$1,0,MATCH(L$6,Data!$1:$1,0)-1,1000,1)=IF(L$7="","Yes",L$7))*(Data!$D$1:'Data'!$D$818&lt;=IF($H$2="Marked",1,"")))/((OFFSET(Data!$A$1,0,MATCH(L$6,Data!$1:$1,0)-1,1000,1)=IF(L$7="","Yes",L$7))*(Data!$D$1:'Data'!$D$818&lt;=IF($H$2="Marked",1,"")))*ROW(Data!$C$1:$C$818),ROW(L108)-ROW(L$7)),1)),"")</f>
        <v>MSNBC</v>
      </c>
      <c r="M108" s="38" t="str">
        <f ca="1">IF(N108="","",IF(INDEX(Data!$CA:$CA,MATCH(N108,Data!$A:$A,0),1)=0,"",INDEX(Data!$CA:$CA,MATCH(N108,Data!$A:$A,0),1)))</f>
        <v/>
      </c>
      <c r="N108" s="38" t="str" cm="1">
        <f t="array" aca="1" ref="N108" ca="1">IFERROR(_xlfn.SINGLE(INDEX(Data!$A$1:$A$818,_xlfn.AGGREGATE(15,6,((OFFSET(Data!$A$1,0,MATCH(N$6,Data!$1:$1,0)-1,1000,1)=IF(N$7="","Yes",N$7))*(Data!$D$1:'Data'!$D$818&lt;=IF($H$2="Marked",1,"")))/((OFFSET(Data!$A$1,0,MATCH(N$6,Data!$1:$1,0)-1,1000,1)=IF(N$7="","Yes",N$7))*(Data!$D$1:'Data'!$D$818&lt;=IF($H$2="Marked",1,"")))*ROW(Data!$C$1:$C$818),ROW(N108)-ROW(N$7)),1)),"")</f>
        <v>Investigation Discovery</v>
      </c>
      <c r="O108" s="38" t="str">
        <f ca="1">IF(P108="","",IF(INDEX(Data!$CA:$CA,MATCH(P108,Data!$A:$A,0),1)=0,"",INDEX(Data!$CA:$CA,MATCH(P108,Data!$A:$A,0),1)))</f>
        <v/>
      </c>
      <c r="P108" s="38" t="str" cm="1">
        <f t="array" aca="1" ref="P108" ca="1">IFERROR(_xlfn.SINGLE(INDEX(Data!$A$1:$A$818,_xlfn.AGGREGATE(15,6,((OFFSET(Data!$A$1,0,MATCH(P$6,Data!$1:$1,0)-1,1000,1)=IF(P$7="","Yes",P$7))*(Data!$D$1:'Data'!$D$818&lt;=IF($H$2="Marked",1,"")))/((OFFSET(Data!$A$1,0,MATCH(P$6,Data!$1:$1,0)-1,1000,1)=IF(P$7="","Yes",P$7))*(Data!$D$1:'Data'!$D$818&lt;=IF($H$2="Marked",1,"")))*ROW(Data!$C$1:$C$818),ROW(P108)-ROW(P$7)),1)),"")</f>
        <v>Hallmark Movies &amp; Mysteries</v>
      </c>
      <c r="Q108" s="38" t="str">
        <f ca="1">IF(R108="","",IF(INDEX(Data!$CA:$CA,MATCH(R108,Data!$A:$A,0),1)=0,"",INDEX(Data!$CA:$CA,MATCH(R108,Data!$A:$A,0),1)))</f>
        <v/>
      </c>
      <c r="R108" s="38" t="str" cm="1">
        <f t="array" aca="1" ref="R108" ca="1">IFERROR(_xlfn.SINGLE(INDEX(Data!$A$1:$A$818,_xlfn.AGGREGATE(15,6,((OFFSET(Data!$A$1,0,MATCH(R$6,Data!$1:$1,0)-1,1000,1)=IF(R$7="","Yes",R$7))*(Data!$D$1:'Data'!$D$818&lt;=IF($H$2="Marked",1,"")))/((OFFSET(Data!$A$1,0,MATCH(R$6,Data!$1:$1,0)-1,1000,1)=IF(R$7="","Yes",R$7))*(Data!$D$1:'Data'!$D$818&lt;=IF($H$2="Marked",1,"")))*ROW(Data!$C$1:$C$818),ROW(R108)-ROW(R$7)),1)),"")</f>
        <v>Start TV</v>
      </c>
      <c r="S108" s="38" t="str">
        <f ca="1">IF(T108="","",IF(INDEX(Data!$CA:$CA,MATCH(T108,Data!$A:$A,0),1)=0,"",INDEX(Data!$CA:$CA,MATCH(T108,Data!$A:$A,0),1)))</f>
        <v/>
      </c>
      <c r="T108" s="38" t="str" cm="1">
        <f t="array" aca="1" ref="T108" ca="1">IFERROR(_xlfn.SINGLE(INDEX(Data!$A$1:$A$818,_xlfn.AGGREGATE(15,6,((OFFSET(Data!$A$1,0,MATCH(T$6,Data!$1:$1,0)-1,1000,1)=IF(T$7="","Yes",T$7))*(Data!$D$1:'Data'!$D$818&lt;=IF($H$2="Marked",1,"")))/((OFFSET(Data!$A$1,0,MATCH(T$6,Data!$1:$1,0)-1,1000,1)=IF(T$7="","Yes",T$7))*(Data!$D$1:'Data'!$D$818&lt;=IF($H$2="Marked",1,"")))*ROW(Data!$C$1:$C$818),ROW(T108)-ROW(T$7)),1)),"")</f>
        <v/>
      </c>
      <c r="U108" s="38" t="str">
        <f ca="1">IF(V108="","",IF(INDEX(Data!$CA:$CA,MATCH(V108,Data!$A:$A,0),1)=0,"",INDEX(Data!$CA:$CA,MATCH(V108,Data!$A:$A,0),1)))</f>
        <v/>
      </c>
      <c r="V108" s="38" t="str" cm="1">
        <f t="array" aca="1" ref="V108" ca="1">IFERROR(_xlfn.SINGLE(INDEX(Data!$A$1:$A$818,_xlfn.AGGREGATE(15,6,((OFFSET(Data!$A$1,0,MATCH(V$6,Data!$1:$1,0)-1,1000,1)=IF(V$7="","Yes",V$7))*(Data!$D$1:'Data'!$D$818&lt;=IF($H$2="Marked",1,"")))/((OFFSET(Data!$A$1,0,MATCH(V$6,Data!$1:$1,0)-1,1000,1)=IF(V$7="","Yes",V$7))*(Data!$D$1:'Data'!$D$818&lt;=IF($H$2="Marked",1,"")))*ROW(Data!$C$1:$C$818),ROW(V108)-ROW(V$7)),1)),"")</f>
        <v>Oxygen</v>
      </c>
      <c r="W108" s="38" t="str">
        <f ca="1">IF(X108="","",IF(INDEX(Data!$CA:$CA,MATCH(X108,Data!$A:$A,0),1)=0,"",INDEX(Data!$CA:$CA,MATCH(X108,Data!$A:$A,0),1)))</f>
        <v/>
      </c>
      <c r="X108" s="38" t="str" cm="1">
        <f t="array" aca="1" ref="X108" ca="1">IFERROR(_xlfn.SINGLE(INDEX(Data!$A$1:$A$818,_xlfn.AGGREGATE(15,6,((OFFSET(Data!$A$1,0,MATCH(X$6,Data!$1:$1,0)-1,1000,1)=IF(X$7="","Yes",X$7))*(Data!$D$1:'Data'!$D$818&lt;=IF($H$2="Marked",1,"")))/((OFFSET(Data!$A$1,0,MATCH(X$6,Data!$1:$1,0)-1,1000,1)=IF(X$7="","Yes",X$7))*(Data!$D$1:'Data'!$D$818&lt;=IF($H$2="Marked",1,"")))*ROW(Data!$C$1:$C$818),ROW(X108)-ROW(X$7)),1)),"")</f>
        <v/>
      </c>
      <c r="Y108" s="38" t="str">
        <f ca="1">IF(Z108="","",IF(INDEX(Data!$CA:$CA,MATCH(Z108,Data!$A:$A,0),1)=0,"",INDEX(Data!$CA:$CA,MATCH(Z108,Data!$A:$A,0),1)))</f>
        <v/>
      </c>
      <c r="Z108" s="38" t="str" cm="1">
        <f t="array" aca="1" ref="Z108" ca="1">IFERROR(_xlfn.SINGLE(INDEX(Data!$A$1:$A$818,_xlfn.AGGREGATE(15,6,((OFFSET(Data!$A$1,0,MATCH(Z$6,Data!$1:$1,0)-1,1000,1)=IF(Z$7="","Yes",Z$7))*(Data!$D$1:'Data'!$D$818&lt;=IF($H$2="Marked",1,"")))/((OFFSET(Data!$A$1,0,MATCH(Z$6,Data!$1:$1,0)-1,1000,1)=IF(Z$7="","Yes",Z$7))*(Data!$D$1:'Data'!$D$818&lt;=IF($H$2="Marked",1,"")))*ROW(Data!$C$1:$C$818),ROW(Z108)-ROW(Z$7)),1)),"")</f>
        <v/>
      </c>
      <c r="AA108" s="38" t="str">
        <f ca="1">IF(AB108="","",IF(INDEX(Data!$CA:$CA,MATCH(AB108,Data!$A:$A,0),1)=0,"",INDEX(Data!$CA:$CA,MATCH(AB108,Data!$A:$A,0),1)))</f>
        <v/>
      </c>
      <c r="AB108" s="38" t="str" cm="1">
        <f t="array" aca="1" ref="AB108" ca="1">IFERROR(_xlfn.SINGLE(INDEX(Data!$A$1:$A$818,_xlfn.AGGREGATE(15,6,((OFFSET(Data!$A$1,0,MATCH(AB$6,Data!$1:$1,0)-1,1000,1)=IF(AB$7="","Yes",AB$7))*(Data!$D$1:'Data'!$D$818&lt;=IF($H$2="Marked",1,"")))/((OFFSET(Data!$A$1,0,MATCH(AB$6,Data!$1:$1,0)-1,1000,1)=IF(AB$7="","Yes",AB$7))*(Data!$D$1:'Data'!$D$818&lt;=IF($H$2="Marked",1,"")))*ROW(Data!$C$1:$C$818),ROW(AB108)-ROW(AB$7)),1)),"")</f>
        <v>MLB Network</v>
      </c>
      <c r="AC108" s="38" t="str">
        <f ca="1">IF(AD108="","",IF(INDEX(Data!$CA:$CA,MATCH(AD108,Data!$A:$A,0),1)=0,"",INDEX(Data!$CA:$CA,MATCH(AD108,Data!$A:$A,0),1)))</f>
        <v/>
      </c>
      <c r="AD108" s="38" t="str" cm="1">
        <f t="array" aca="1" ref="AD108" ca="1">IFERROR(_xlfn.SINGLE(INDEX(Data!$A$1:$A$818,_xlfn.AGGREGATE(15,6,((OFFSET(Data!$A$1,0,MATCH(AD$6,Data!$1:$1,0)-1,1000,1)=IF(AD$7="","Yes",AD$7))*(Data!$D$1:'Data'!$D$818&lt;=IF($H$2="Marked",1,"")))/((OFFSET(Data!$A$1,0,MATCH(AD$6,Data!$1:$1,0)-1,1000,1)=IF(AD$7="","Yes",AD$7))*(Data!$D$1:'Data'!$D$818&lt;=IF($H$2="Marked",1,"")))*ROW(Data!$C$1:$C$818),ROW(AD108)-ROW(AD$7)),1)),"")</f>
        <v>NHL Network</v>
      </c>
      <c r="AE108" s="38" t="str">
        <f ca="1">IF(AF108="","",IF(INDEX(Data!$CA:$CA,MATCH(AF108,Data!$A:$A,0),1)=0,"",INDEX(Data!$CA:$CA,MATCH(AF108,Data!$A:$A,0),1)))</f>
        <v/>
      </c>
      <c r="AF108" s="38" t="str" cm="1">
        <f t="array" aca="1" ref="AF108" ca="1">IFERROR(_xlfn.SINGLE(INDEX(Data!$A$1:$A$818,_xlfn.AGGREGATE(15,6,((OFFSET(Data!$A$1,0,MATCH(AF$6,Data!$1:$1,0)-1,1000,1)=IF(AF$7="","Yes",AF$7))*(Data!$D$1:'Data'!$D$818&lt;=IF($H$2="Marked",1,"")))/((OFFSET(Data!$A$1,0,MATCH(AF$6,Data!$1:$1,0)-1,1000,1)=IF(AF$7="","Yes",AF$7))*(Data!$D$1:'Data'!$D$818&lt;=IF($H$2="Marked",1,"")))*ROW(Data!$C$1:$C$818),ROW(AF108)-ROW(AF$7)),1)),"")</f>
        <v>Telehit Música</v>
      </c>
      <c r="AG108" s="38" t="str">
        <f ca="1">IF(AH108="","",IF(INDEX(Data!$CA:$CA,MATCH(AH108,Data!$A:$A,0),1)=0,"",INDEX(Data!$CA:$CA,MATCH(AH108,Data!$A:$A,0),1)))</f>
        <v/>
      </c>
      <c r="AH108" s="38" t="str" cm="1">
        <f t="array" aca="1" ref="AH108" ca="1">IFERROR(_xlfn.SINGLE(INDEX(Data!$A$1:$A$818,_xlfn.AGGREGATE(15,6,((OFFSET(Data!$A$1,0,MATCH(AH$6,Data!$1:$1,0)-1,1000,1)=IF(AH$7="","Yes",AH$7))*(Data!$D$1:'Data'!$D$818&lt;=IF($H$2="Marked",1,"")))/((OFFSET(Data!$A$1,0,MATCH(AH$6,Data!$1:$1,0)-1,1000,1)=IF(AH$7="","Yes",AH$7))*(Data!$D$1:'Data'!$D$818&lt;=IF($H$2="Marked",1,"")))*ROW(Data!$C$1:$C$818),ROW(AH108)-ROW(AH$7)),1)),"")</f>
        <v/>
      </c>
      <c r="AI108" s="38" t="str">
        <f ca="1">IF(AJ108="","",IF(INDEX(Data!$CA:$CA,MATCH(AJ108,Data!$A:$A,0),1)=0,"",INDEX(Data!$CA:$CA,MATCH(AJ108,Data!$A:$A,0),1)))</f>
        <v/>
      </c>
      <c r="AJ108" s="38" t="str" cm="1">
        <f t="array" aca="1" ref="AJ108" ca="1">IFERROR(_xlfn.SINGLE(INDEX(Data!$A$1:$A$818,_xlfn.AGGREGATE(15,6,((OFFSET(Data!$A$1,0,MATCH(AJ$6,Data!$1:$1,0)-1,1000,1)=IF(AJ$7="","Yes",AJ$7))*(Data!$D$1:'Data'!$D$818&lt;=IF($H$2="Marked",1,"")))/((OFFSET(Data!$A$1,0,MATCH(AJ$6,Data!$1:$1,0)-1,1000,1)=IF(AJ$7="","Yes",AJ$7))*(Data!$D$1:'Data'!$D$818&lt;=IF($H$2="Marked",1,"")))*ROW(Data!$C$1:$C$818),ROW(AJ108)-ROW(AJ$7)),1)),"")</f>
        <v>VH1</v>
      </c>
      <c r="AK108" s="38" t="str">
        <f ca="1">IF(AL108="","",IF(INDEX(Data!$CA:$CA,MATCH(AL108,Data!$A:$A,0),1)=0,"",INDEX(Data!$CA:$CA,MATCH(AL108,Data!$A:$A,0),1)))</f>
        <v/>
      </c>
      <c r="AL108" s="38" t="str" cm="1">
        <f t="array" aca="1" ref="AL108" ca="1">IFERROR(_xlfn.SINGLE(INDEX(Data!$A$1:$A$818,_xlfn.AGGREGATE(15,6,((OFFSET(Data!$A$1,0,MATCH(AL$6,Data!$1:$1,0)-1,1000,1)=IF(AL$7="","Yes",AL$7))*(Data!$D$1:'Data'!$D$818&lt;=IF($H$2="Marked",1,"")))/((OFFSET(Data!$A$1,0,MATCH(AL$6,Data!$1:$1,0)-1,1000,1)=IF(AL$7="","Yes",AL$7))*(Data!$D$1:'Data'!$D$818&lt;=IF($H$2="Marked",1,"")))*ROW(Data!$C$1:$C$818),ROW(AL108)-ROW(AL$7)),1)),"")</f>
        <v/>
      </c>
      <c r="AM108" s="38" t="str">
        <f ca="1">IF(AN108="","",IF(INDEX(Data!$CA:$CA,MATCH(AN108,Data!$A:$A,0),1)=0,"",INDEX(Data!$CA:$CA,MATCH(AN108,Data!$A:$A,0),1)))</f>
        <v/>
      </c>
      <c r="AN108" s="38" t="str" cm="1">
        <f t="array" aca="1" ref="AN108" ca="1">IFERROR(_xlfn.SINGLE(INDEX(Data!$A$1:$A$818,_xlfn.AGGREGATE(15,6,((OFFSET(Data!$A$1,0,MATCH(AN$6,Data!$1:$1,0)-1,1000,1)=IF(AN$7="","Yes",AN$7))*(Data!$D$1:'Data'!$D$818&lt;=IF($H$2="Marked",1,"")))/((OFFSET(Data!$A$1,0,MATCH(AN$6,Data!$1:$1,0)-1,1000,1)=IF(AN$7="","Yes",AN$7))*(Data!$D$1:'Data'!$D$818&lt;=IF($H$2="Marked",1,"")))*ROW(Data!$C$1:$C$818),ROW(AN108)-ROW(AN$7)),1)),"")</f>
        <v/>
      </c>
      <c r="AO108" s="38" t="str">
        <f ca="1">IF(AP108="","",IF(INDEX(Data!$CA:$CA,MATCH(AP108,Data!$A:$A,0),1)=0,"",INDEX(Data!$CA:$CA,MATCH(AP108,Data!$A:$A,0),1)))</f>
        <v/>
      </c>
      <c r="AP108" s="38" t="str" cm="1">
        <f t="array" aca="1" ref="AP108" ca="1">IFERROR(_xlfn.SINGLE(INDEX(Data!$A$1:$A$818,_xlfn.AGGREGATE(15,6,((OFFSET(Data!$A$1,0,MATCH(AP$6,Data!$1:$1,0)-1,1000,1)=IF(AP$7="","Yes",AP$7))*(Data!$D$1:'Data'!$D$818&lt;=IF($H$2="Marked",1,"")))/((OFFSET(Data!$A$1,0,MATCH(AP$6,Data!$1:$1,0)-1,1000,1)=IF(AP$7="","Yes",AP$7))*(Data!$D$1:'Data'!$D$818&lt;=IF($H$2="Marked",1,"")))*ROW(Data!$C$1:$C$818),ROW(AP108)-ROW(AP$7)),1)),"")</f>
        <v/>
      </c>
      <c r="AQ108" s="38" t="str">
        <f ca="1">IF(AR108="","",IF(INDEX(Data!$CA:$CA,MATCH(AR108,Data!$A:$A,0),1)=0,"",INDEX(Data!$CA:$CA,MATCH(AR108,Data!$A:$A,0),1)))</f>
        <v/>
      </c>
      <c r="AR108" s="38" t="str" cm="1">
        <f t="array" aca="1" ref="AR108" ca="1">IFERROR(_xlfn.SINGLE(INDEX(Data!$A$1:$A$818,_xlfn.AGGREGATE(15,6,((OFFSET(Data!$A$1,0,MATCH(AR$6,Data!$1:$1,0)-1,1000,1)=IF(AR$7="","Yes",AR$7))*(Data!$D$1:'Data'!$D$818&lt;=IF($H$2="Marked",1,"")))/((OFFSET(Data!$A$1,0,MATCH(AR$6,Data!$1:$1,0)-1,1000,1)=IF(AR$7="","Yes",AR$7))*(Data!$D$1:'Data'!$D$818&lt;=IF($H$2="Marked",1,"")))*ROW(Data!$C$1:$C$818),ROW(AR108)-ROW(AR$7)),1)),"")</f>
        <v/>
      </c>
      <c r="AS108" s="38" t="str">
        <f ca="1">IF(AT108="","",IF(INDEX(Data!$CA:$CA,MATCH(AT108,Data!$A:$A,0),1)=0,"",INDEX(Data!$CA:$CA,MATCH(AT108,Data!$A:$A,0),1)))</f>
        <v/>
      </c>
      <c r="AT108" s="38" t="str" cm="1">
        <f t="array" aca="1" ref="AT108" ca="1">IFERROR(_xlfn.SINGLE(INDEX(Data!$A$1:$A$818,_xlfn.AGGREGATE(15,6,((OFFSET(Data!$A$1,0,MATCH(AT$6,Data!$1:$1,0)-1,1000,1)=IF(AT$7="","Yes",AT$7))*(Data!$D$1:'Data'!$D$818&lt;=IF($H$2="Marked",1,"")))/((OFFSET(Data!$A$1,0,MATCH(AT$6,Data!$1:$1,0)-1,1000,1)=IF(AT$7="","Yes",AT$7))*(Data!$D$1:'Data'!$D$818&lt;=IF($H$2="Marked",1,"")))*ROW(Data!$C$1:$C$818),ROW(AT108)-ROW(AT$7)),1)),"")</f>
        <v/>
      </c>
    </row>
    <row r="109" spans="1:46" x14ac:dyDescent="0.35">
      <c r="A109" s="38" t="str">
        <f ca="1">IF(B109="","",IF(INDEX(Data!$CA:$CA,MATCH(B109,Data!$A:$A,0),1)=0,"",INDEX(Data!$CA:$CA,MATCH(B109,Data!$A:$A,0),1)))</f>
        <v/>
      </c>
      <c r="B109" s="38" t="str" cm="1">
        <f t="array" aca="1" ref="B109" ca="1">IFERROR(_xlfn.SINGLE(INDEX(Data!$A$1:$A$818,_xlfn.AGGREGATE(15,6,((OFFSET(Data!$A$1,0,MATCH(B$6,Data!$1:$1,0)-1,1000,1)=IF(B$7="","Yes",B$7))*(Data!$D$1:'Data'!$D$818&lt;=IF($H$2="Marked",1,"")))/((OFFSET(Data!$A$1,0,MATCH(B$6,Data!$1:$1,0)-1,1000,1)=IF(B$7="","Yes",B$7))*(Data!$D$1:'Data'!$D$818&lt;=IF($H$2="Marked",1,"")))*ROW(Data!$C$1:$C$818),ROW(B109)-ROW(B$7)),1)),"")</f>
        <v/>
      </c>
      <c r="C109" s="38" t="str">
        <f ca="1">IF(D109="","",IF(INDEX(Data!$CA:$CA,MATCH(D109,Data!$A:$A,0),1)=0,"",INDEX(Data!$CA:$CA,MATCH(D109,Data!$A:$A,0),1)))</f>
        <v/>
      </c>
      <c r="D109" s="38" t="str" cm="1">
        <f t="array" aca="1" ref="D109" ca="1">IFERROR(_xlfn.SINGLE(INDEX(Data!$A$1:$A$818,_xlfn.AGGREGATE(15,6,((OFFSET(Data!$A$1,0,MATCH(D$6,Data!$1:$1,0)-1,1000,1)=IF(D$7="","Yes",D$7))*(Data!$D$1:'Data'!$D$818&lt;=IF($H$2="Marked",1,"")))/((OFFSET(Data!$A$1,0,MATCH(D$6,Data!$1:$1,0)-1,1000,1)=IF(D$7="","Yes",D$7))*(Data!$D$1:'Data'!$D$818&lt;=IF($H$2="Marked",1,"")))*ROW(Data!$C$1:$C$818),ROW(D109)-ROW(D$7)),1)),"")</f>
        <v/>
      </c>
      <c r="E109" s="38" t="str">
        <f ca="1">IF(F109="","",IF(INDEX(Data!$CA:$CA,MATCH(F109,Data!$A:$A,0),1)=0,"",INDEX(Data!$CA:$CA,MATCH(F109,Data!$A:$A,0),1)))</f>
        <v/>
      </c>
      <c r="F109" s="38" t="str" cm="1">
        <f t="array" aca="1" ref="F109" ca="1">IFERROR(_xlfn.SINGLE(INDEX(Data!$A$1:$A$818,_xlfn.AGGREGATE(15,6,((OFFSET(Data!$A$1,0,MATCH(F$6,Data!$1:$1,0)-1,1000,1)=IF(F$7="","Yes",F$7))*(Data!$D$1:'Data'!$D$818&lt;=IF($H$2="Marked",1,"")))/((OFFSET(Data!$A$1,0,MATCH(F$6,Data!$1:$1,0)-1,1000,1)=IF(F$7="","Yes",F$7))*(Data!$D$1:'Data'!$D$818&lt;=IF($H$2="Marked",1,"")))*ROW(Data!$C$1:$C$818),ROW(F109)-ROW(F$7)),1)),"")</f>
        <v/>
      </c>
      <c r="G109" s="38" t="str">
        <f ca="1">IF(H109="","",IF(INDEX(Data!$CA:$CA,MATCH(H109,Data!$A:$A,0),1)=0,"",INDEX(Data!$CA:$CA,MATCH(H109,Data!$A:$A,0),1)))</f>
        <v/>
      </c>
      <c r="H109" s="38" t="str" cm="1">
        <f t="array" aca="1" ref="H109" ca="1">IFERROR(_xlfn.SINGLE(INDEX(Data!$A$1:$A$818,_xlfn.AGGREGATE(15,6,((OFFSET(Data!$A$1,0,MATCH(H$6,Data!$1:$1,0)-1,1000,1)=IF(H$7="","Yes",H$7))*(Data!$D$1:'Data'!$D$818&lt;=IF($H$2="Marked",1,"")))/((OFFSET(Data!$A$1,0,MATCH(H$6,Data!$1:$1,0)-1,1000,1)=IF(H$7="","Yes",H$7))*(Data!$D$1:'Data'!$D$818&lt;=IF($H$2="Marked",1,"")))*ROW(Data!$C$1:$C$818),ROW(H109)-ROW(H$7)),1)),"")</f>
        <v/>
      </c>
      <c r="I109" s="38" t="str">
        <f ca="1">IF(J109="","",IF(INDEX(Data!$CA:$CA,MATCH(J109,Data!$A:$A,0),1)=0,"",INDEX(Data!$CA:$CA,MATCH(J109,Data!$A:$A,0),1)))</f>
        <v/>
      </c>
      <c r="J109" s="38" t="str" cm="1">
        <f t="array" aca="1" ref="J109" ca="1">IFERROR(_xlfn.SINGLE(INDEX(Data!$A$1:$A$818,_xlfn.AGGREGATE(15,6,((OFFSET(Data!$A$1,0,MATCH(J$6,Data!$1:$1,0)-1,1000,1)=IF(J$7="","Yes",J$7))*(Data!$D$1:'Data'!$D$818&lt;=IF($H$2="Marked",1,"")))/((OFFSET(Data!$A$1,0,MATCH(J$6,Data!$1:$1,0)-1,1000,1)=IF(J$7="","Yes",J$7))*(Data!$D$1:'Data'!$D$818&lt;=IF($H$2="Marked",1,"")))*ROW(Data!$C$1:$C$818),ROW(J109)-ROW(J$7)),1)),"")</f>
        <v/>
      </c>
      <c r="K109" s="38">
        <f ca="1">IF(L109="","",IF(INDEX(Data!$CA:$CA,MATCH(L109,Data!$A:$A,0),1)=0,"",INDEX(Data!$CA:$CA,MATCH(L109,Data!$A:$A,0),1)))</f>
        <v>3</v>
      </c>
      <c r="L109" s="38" t="str" cm="1">
        <f t="array" aca="1" ref="L109" ca="1">IFERROR(_xlfn.SINGLE(INDEX(Data!$A$1:$A$818,_xlfn.AGGREGATE(15,6,((OFFSET(Data!$A$1,0,MATCH(L$6,Data!$1:$1,0)-1,1000,1)=IF(L$7="","Yes",L$7))*(Data!$D$1:'Data'!$D$818&lt;=IF($H$2="Marked",1,"")))/((OFFSET(Data!$A$1,0,MATCH(L$6,Data!$1:$1,0)-1,1000,1)=IF(L$7="","Yes",L$7))*(Data!$D$1:'Data'!$D$818&lt;=IF($H$2="Marked",1,"")))*ROW(Data!$C$1:$C$818),ROW(L109)-ROW(L$7)),1)),"")</f>
        <v>MTV</v>
      </c>
      <c r="M109" s="38" t="str">
        <f ca="1">IF(N109="","",IF(INDEX(Data!$CA:$CA,MATCH(N109,Data!$A:$A,0),1)=0,"",INDEX(Data!$CA:$CA,MATCH(N109,Data!$A:$A,0),1)))</f>
        <v/>
      </c>
      <c r="N109" s="38" t="str" cm="1">
        <f t="array" aca="1" ref="N109" ca="1">IFERROR(_xlfn.SINGLE(INDEX(Data!$A$1:$A$818,_xlfn.AGGREGATE(15,6,((OFFSET(Data!$A$1,0,MATCH(N$6,Data!$1:$1,0)-1,1000,1)=IF(N$7="","Yes",N$7))*(Data!$D$1:'Data'!$D$818&lt;=IF($H$2="Marked",1,"")))/((OFFSET(Data!$A$1,0,MATCH(N$6,Data!$1:$1,0)-1,1000,1)=IF(N$7="","Yes",N$7))*(Data!$D$1:'Data'!$D$818&lt;=IF($H$2="Marked",1,"")))*ROW(Data!$C$1:$C$818),ROW(N109)-ROW(N$7)),1)),"")</f>
        <v>ION TV</v>
      </c>
      <c r="O109" s="38" t="str">
        <f ca="1">IF(P109="","",IF(INDEX(Data!$CA:$CA,MATCH(P109,Data!$A:$A,0),1)=0,"",INDEX(Data!$CA:$CA,MATCH(P109,Data!$A:$A,0),1)))</f>
        <v/>
      </c>
      <c r="P109" s="38" t="str" cm="1">
        <f t="array" aca="1" ref="P109" ca="1">IFERROR(_xlfn.SINGLE(INDEX(Data!$A$1:$A$818,_xlfn.AGGREGATE(15,6,((OFFSET(Data!$A$1,0,MATCH(P$6,Data!$1:$1,0)-1,1000,1)=IF(P$7="","Yes",P$7))*(Data!$D$1:'Data'!$D$818&lt;=IF($H$2="Marked",1,"")))/((OFFSET(Data!$A$1,0,MATCH(P$6,Data!$1:$1,0)-1,1000,1)=IF(P$7="","Yes",P$7))*(Data!$D$1:'Data'!$D$818&lt;=IF($H$2="Marked",1,"")))*ROW(Data!$C$1:$C$818),ROW(P109)-ROW(P$7)),1)),"")</f>
        <v>HBO</v>
      </c>
      <c r="Q109" s="38" t="str">
        <f ca="1">IF(R109="","",IF(INDEX(Data!$CA:$CA,MATCH(R109,Data!$A:$A,0),1)=0,"",INDEX(Data!$CA:$CA,MATCH(R109,Data!$A:$A,0),1)))</f>
        <v/>
      </c>
      <c r="R109" s="38" t="str" cm="1">
        <f t="array" aca="1" ref="R109" ca="1">IFERROR(_xlfn.SINGLE(INDEX(Data!$A$1:$A$818,_xlfn.AGGREGATE(15,6,((OFFSET(Data!$A$1,0,MATCH(R$6,Data!$1:$1,0)-1,1000,1)=IF(R$7="","Yes",R$7))*(Data!$D$1:'Data'!$D$818&lt;=IF($H$2="Marked",1,"")))/((OFFSET(Data!$A$1,0,MATCH(R$6,Data!$1:$1,0)-1,1000,1)=IF(R$7="","Yes",R$7))*(Data!$D$1:'Data'!$D$818&lt;=IF($H$2="Marked",1,"")))*ROW(Data!$C$1:$C$818),ROW(R109)-ROW(R$7)),1)),"")</f>
        <v>Sundance TV</v>
      </c>
      <c r="S109" s="38" t="str">
        <f ca="1">IF(T109="","",IF(INDEX(Data!$CA:$CA,MATCH(T109,Data!$A:$A,0),1)=0,"",INDEX(Data!$CA:$CA,MATCH(T109,Data!$A:$A,0),1)))</f>
        <v/>
      </c>
      <c r="T109" s="38" t="str" cm="1">
        <f t="array" aca="1" ref="T109" ca="1">IFERROR(_xlfn.SINGLE(INDEX(Data!$A$1:$A$818,_xlfn.AGGREGATE(15,6,((OFFSET(Data!$A$1,0,MATCH(T$6,Data!$1:$1,0)-1,1000,1)=IF(T$7="","Yes",T$7))*(Data!$D$1:'Data'!$D$818&lt;=IF($H$2="Marked",1,"")))/((OFFSET(Data!$A$1,0,MATCH(T$6,Data!$1:$1,0)-1,1000,1)=IF(T$7="","Yes",T$7))*(Data!$D$1:'Data'!$D$818&lt;=IF($H$2="Marked",1,"")))*ROW(Data!$C$1:$C$818),ROW(T109)-ROW(T$7)),1)),"")</f>
        <v/>
      </c>
      <c r="U109" s="38" t="str">
        <f ca="1">IF(V109="","",IF(INDEX(Data!$CA:$CA,MATCH(V109,Data!$A:$A,0),1)=0,"",INDEX(Data!$CA:$CA,MATCH(V109,Data!$A:$A,0),1)))</f>
        <v/>
      </c>
      <c r="V109" s="38" t="str" cm="1">
        <f t="array" aca="1" ref="V109" ca="1">IFERROR(_xlfn.SINGLE(INDEX(Data!$A$1:$A$818,_xlfn.AGGREGATE(15,6,((OFFSET(Data!$A$1,0,MATCH(V$6,Data!$1:$1,0)-1,1000,1)=IF(V$7="","Yes",V$7))*(Data!$D$1:'Data'!$D$818&lt;=IF($H$2="Marked",1,"")))/((OFFSET(Data!$A$1,0,MATCH(V$6,Data!$1:$1,0)-1,1000,1)=IF(V$7="","Yes",V$7))*(Data!$D$1:'Data'!$D$818&lt;=IF($H$2="Marked",1,"")))*ROW(Data!$C$1:$C$818),ROW(V109)-ROW(V$7)),1)),"")</f>
        <v>Pac 12 Insider</v>
      </c>
      <c r="W109" s="38" t="str">
        <f ca="1">IF(X109="","",IF(INDEX(Data!$CA:$CA,MATCH(X109,Data!$A:$A,0),1)=0,"",INDEX(Data!$CA:$CA,MATCH(X109,Data!$A:$A,0),1)))</f>
        <v/>
      </c>
      <c r="X109" s="38" t="str" cm="1">
        <f t="array" aca="1" ref="X109" ca="1">IFERROR(_xlfn.SINGLE(INDEX(Data!$A$1:$A$818,_xlfn.AGGREGATE(15,6,((OFFSET(Data!$A$1,0,MATCH(X$6,Data!$1:$1,0)-1,1000,1)=IF(X$7="","Yes",X$7))*(Data!$D$1:'Data'!$D$818&lt;=IF($H$2="Marked",1,"")))/((OFFSET(Data!$A$1,0,MATCH(X$6,Data!$1:$1,0)-1,1000,1)=IF(X$7="","Yes",X$7))*(Data!$D$1:'Data'!$D$818&lt;=IF($H$2="Marked",1,"")))*ROW(Data!$C$1:$C$818),ROW(X109)-ROW(X$7)),1)),"")</f>
        <v/>
      </c>
      <c r="Y109" s="38" t="str">
        <f ca="1">IF(Z109="","",IF(INDEX(Data!$CA:$CA,MATCH(Z109,Data!$A:$A,0),1)=0,"",INDEX(Data!$CA:$CA,MATCH(Z109,Data!$A:$A,0),1)))</f>
        <v/>
      </c>
      <c r="Z109" s="38" t="str" cm="1">
        <f t="array" aca="1" ref="Z109" ca="1">IFERROR(_xlfn.SINGLE(INDEX(Data!$A$1:$A$818,_xlfn.AGGREGATE(15,6,((OFFSET(Data!$A$1,0,MATCH(Z$6,Data!$1:$1,0)-1,1000,1)=IF(Z$7="","Yes",Z$7))*(Data!$D$1:'Data'!$D$818&lt;=IF($H$2="Marked",1,"")))/((OFFSET(Data!$A$1,0,MATCH(Z$6,Data!$1:$1,0)-1,1000,1)=IF(Z$7="","Yes",Z$7))*(Data!$D$1:'Data'!$D$818&lt;=IF($H$2="Marked",1,"")))*ROW(Data!$C$1:$C$818),ROW(Z109)-ROW(Z$7)),1)),"")</f>
        <v/>
      </c>
      <c r="AA109" s="38" t="str">
        <f ca="1">IF(AB109="","",IF(INDEX(Data!$CA:$CA,MATCH(AB109,Data!$A:$A,0),1)=0,"",INDEX(Data!$CA:$CA,MATCH(AB109,Data!$A:$A,0),1)))</f>
        <v/>
      </c>
      <c r="AB109" s="38" t="str" cm="1">
        <f t="array" aca="1" ref="AB109" ca="1">IFERROR(_xlfn.SINGLE(INDEX(Data!$A$1:$A$818,_xlfn.AGGREGATE(15,6,((OFFSET(Data!$A$1,0,MATCH(AB$6,Data!$1:$1,0)-1,1000,1)=IF(AB$7="","Yes",AB$7))*(Data!$D$1:'Data'!$D$818&lt;=IF($H$2="Marked",1,"")))/((OFFSET(Data!$A$1,0,MATCH(AB$6,Data!$1:$1,0)-1,1000,1)=IF(AB$7="","Yes",AB$7))*(Data!$D$1:'Data'!$D$818&lt;=IF($H$2="Marked",1,"")))*ROW(Data!$C$1:$C$818),ROW(AB109)-ROW(AB$7)),1)),"")</f>
        <v>Motor Trend</v>
      </c>
      <c r="AC109" s="38" t="str">
        <f ca="1">IF(AD109="","",IF(INDEX(Data!$CA:$CA,MATCH(AD109,Data!$A:$A,0),1)=0,"",INDEX(Data!$CA:$CA,MATCH(AD109,Data!$A:$A,0),1)))</f>
        <v/>
      </c>
      <c r="AD109" s="38" t="str" cm="1">
        <f t="array" aca="1" ref="AD109" ca="1">IFERROR(_xlfn.SINGLE(INDEX(Data!$A$1:$A$818,_xlfn.AGGREGATE(15,6,((OFFSET(Data!$A$1,0,MATCH(AD$6,Data!$1:$1,0)-1,1000,1)=IF(AD$7="","Yes",AD$7))*(Data!$D$1:'Data'!$D$818&lt;=IF($H$2="Marked",1,"")))/((OFFSET(Data!$A$1,0,MATCH(AD$6,Data!$1:$1,0)-1,1000,1)=IF(AD$7="","Yes",AD$7))*(Data!$D$1:'Data'!$D$818&lt;=IF($H$2="Marked",1,"")))*ROW(Data!$C$1:$C$818),ROW(AD109)-ROW(AD$7)),1)),"")</f>
        <v>Nick Jr.</v>
      </c>
      <c r="AE109" s="38" t="str">
        <f ca="1">IF(AF109="","",IF(INDEX(Data!$CA:$CA,MATCH(AF109,Data!$A:$A,0),1)=0,"",INDEX(Data!$CA:$CA,MATCH(AF109,Data!$A:$A,0),1)))</f>
        <v/>
      </c>
      <c r="AF109" s="38" t="str" cm="1">
        <f t="array" aca="1" ref="AF109" ca="1">IFERROR(_xlfn.SINGLE(INDEX(Data!$A$1:$A$818,_xlfn.AGGREGATE(15,6,((OFFSET(Data!$A$1,0,MATCH(AF$6,Data!$1:$1,0)-1,1000,1)=IF(AF$7="","Yes",AF$7))*(Data!$D$1:'Data'!$D$818&lt;=IF($H$2="Marked",1,"")))/((OFFSET(Data!$A$1,0,MATCH(AF$6,Data!$1:$1,0)-1,1000,1)=IF(AF$7="","Yes",AF$7))*(Data!$D$1:'Data'!$D$818&lt;=IF($H$2="Marked",1,"")))*ROW(Data!$C$1:$C$818),ROW(AF109)-ROW(AF$7)),1)),"")</f>
        <v>Telenovelas</v>
      </c>
      <c r="AG109" s="38" t="str">
        <f ca="1">IF(AH109="","",IF(INDEX(Data!$CA:$CA,MATCH(AH109,Data!$A:$A,0),1)=0,"",INDEX(Data!$CA:$CA,MATCH(AH109,Data!$A:$A,0),1)))</f>
        <v/>
      </c>
      <c r="AH109" s="38" t="str" cm="1">
        <f t="array" aca="1" ref="AH109" ca="1">IFERROR(_xlfn.SINGLE(INDEX(Data!$A$1:$A$818,_xlfn.AGGREGATE(15,6,((OFFSET(Data!$A$1,0,MATCH(AH$6,Data!$1:$1,0)-1,1000,1)=IF(AH$7="","Yes",AH$7))*(Data!$D$1:'Data'!$D$818&lt;=IF($H$2="Marked",1,"")))/((OFFSET(Data!$A$1,0,MATCH(AH$6,Data!$1:$1,0)-1,1000,1)=IF(AH$7="","Yes",AH$7))*(Data!$D$1:'Data'!$D$818&lt;=IF($H$2="Marked",1,"")))*ROW(Data!$C$1:$C$818),ROW(AH109)-ROW(AH$7)),1)),"")</f>
        <v/>
      </c>
      <c r="AI109" s="38" t="str">
        <f ca="1">IF(AJ109="","",IF(INDEX(Data!$CA:$CA,MATCH(AJ109,Data!$A:$A,0),1)=0,"",INDEX(Data!$CA:$CA,MATCH(AJ109,Data!$A:$A,0),1)))</f>
        <v/>
      </c>
      <c r="AJ109" s="38" t="str" cm="1">
        <f t="array" aca="1" ref="AJ109" ca="1">IFERROR(_xlfn.SINGLE(INDEX(Data!$A$1:$A$818,_xlfn.AGGREGATE(15,6,((OFFSET(Data!$A$1,0,MATCH(AJ$6,Data!$1:$1,0)-1,1000,1)=IF(AJ$7="","Yes",AJ$7))*(Data!$D$1:'Data'!$D$818&lt;=IF($H$2="Marked",1,"")))/((OFFSET(Data!$A$1,0,MATCH(AJ$6,Data!$1:$1,0)-1,1000,1)=IF(AJ$7="","Yes",AJ$7))*(Data!$D$1:'Data'!$D$818&lt;=IF($H$2="Marked",1,"")))*ROW(Data!$C$1:$C$818),ROW(AJ109)-ROW(AJ$7)),1)),"")</f>
        <v>Vice</v>
      </c>
      <c r="AK109" s="38" t="str">
        <f ca="1">IF(AL109="","",IF(INDEX(Data!$CA:$CA,MATCH(AL109,Data!$A:$A,0),1)=0,"",INDEX(Data!$CA:$CA,MATCH(AL109,Data!$A:$A,0),1)))</f>
        <v/>
      </c>
      <c r="AL109" s="38" t="str" cm="1">
        <f t="array" aca="1" ref="AL109" ca="1">IFERROR(_xlfn.SINGLE(INDEX(Data!$A$1:$A$818,_xlfn.AGGREGATE(15,6,((OFFSET(Data!$A$1,0,MATCH(AL$6,Data!$1:$1,0)-1,1000,1)=IF(AL$7="","Yes",AL$7))*(Data!$D$1:'Data'!$D$818&lt;=IF($H$2="Marked",1,"")))/((OFFSET(Data!$A$1,0,MATCH(AL$6,Data!$1:$1,0)-1,1000,1)=IF(AL$7="","Yes",AL$7))*(Data!$D$1:'Data'!$D$818&lt;=IF($H$2="Marked",1,"")))*ROW(Data!$C$1:$C$818),ROW(AL109)-ROW(AL$7)),1)),"")</f>
        <v/>
      </c>
      <c r="AM109" s="38" t="str">
        <f ca="1">IF(AN109="","",IF(INDEX(Data!$CA:$CA,MATCH(AN109,Data!$A:$A,0),1)=0,"",INDEX(Data!$CA:$CA,MATCH(AN109,Data!$A:$A,0),1)))</f>
        <v/>
      </c>
      <c r="AN109" s="38" t="str" cm="1">
        <f t="array" aca="1" ref="AN109" ca="1">IFERROR(_xlfn.SINGLE(INDEX(Data!$A$1:$A$818,_xlfn.AGGREGATE(15,6,((OFFSET(Data!$A$1,0,MATCH(AN$6,Data!$1:$1,0)-1,1000,1)=IF(AN$7="","Yes",AN$7))*(Data!$D$1:'Data'!$D$818&lt;=IF($H$2="Marked",1,"")))/((OFFSET(Data!$A$1,0,MATCH(AN$6,Data!$1:$1,0)-1,1000,1)=IF(AN$7="","Yes",AN$7))*(Data!$D$1:'Data'!$D$818&lt;=IF($H$2="Marked",1,"")))*ROW(Data!$C$1:$C$818),ROW(AN109)-ROW(AN$7)),1)),"")</f>
        <v/>
      </c>
      <c r="AO109" s="38" t="str">
        <f ca="1">IF(AP109="","",IF(INDEX(Data!$CA:$CA,MATCH(AP109,Data!$A:$A,0),1)=0,"",INDEX(Data!$CA:$CA,MATCH(AP109,Data!$A:$A,0),1)))</f>
        <v/>
      </c>
      <c r="AP109" s="38" t="str" cm="1">
        <f t="array" aca="1" ref="AP109" ca="1">IFERROR(_xlfn.SINGLE(INDEX(Data!$A$1:$A$818,_xlfn.AGGREGATE(15,6,((OFFSET(Data!$A$1,0,MATCH(AP$6,Data!$1:$1,0)-1,1000,1)=IF(AP$7="","Yes",AP$7))*(Data!$D$1:'Data'!$D$818&lt;=IF($H$2="Marked",1,"")))/((OFFSET(Data!$A$1,0,MATCH(AP$6,Data!$1:$1,0)-1,1000,1)=IF(AP$7="","Yes",AP$7))*(Data!$D$1:'Data'!$D$818&lt;=IF($H$2="Marked",1,"")))*ROW(Data!$C$1:$C$818),ROW(AP109)-ROW(AP$7)),1)),"")</f>
        <v/>
      </c>
      <c r="AQ109" s="38" t="str">
        <f ca="1">IF(AR109="","",IF(INDEX(Data!$CA:$CA,MATCH(AR109,Data!$A:$A,0),1)=0,"",INDEX(Data!$CA:$CA,MATCH(AR109,Data!$A:$A,0),1)))</f>
        <v/>
      </c>
      <c r="AR109" s="38" t="str" cm="1">
        <f t="array" aca="1" ref="AR109" ca="1">IFERROR(_xlfn.SINGLE(INDEX(Data!$A$1:$A$818,_xlfn.AGGREGATE(15,6,((OFFSET(Data!$A$1,0,MATCH(AR$6,Data!$1:$1,0)-1,1000,1)=IF(AR$7="","Yes",AR$7))*(Data!$D$1:'Data'!$D$818&lt;=IF($H$2="Marked",1,"")))/((OFFSET(Data!$A$1,0,MATCH(AR$6,Data!$1:$1,0)-1,1000,1)=IF(AR$7="","Yes",AR$7))*(Data!$D$1:'Data'!$D$818&lt;=IF($H$2="Marked",1,"")))*ROW(Data!$C$1:$C$818),ROW(AR109)-ROW(AR$7)),1)),"")</f>
        <v/>
      </c>
      <c r="AS109" s="38" t="str">
        <f ca="1">IF(AT109="","",IF(INDEX(Data!$CA:$CA,MATCH(AT109,Data!$A:$A,0),1)=0,"",INDEX(Data!$CA:$CA,MATCH(AT109,Data!$A:$A,0),1)))</f>
        <v/>
      </c>
      <c r="AT109" s="38" t="str" cm="1">
        <f t="array" aca="1" ref="AT109" ca="1">IFERROR(_xlfn.SINGLE(INDEX(Data!$A$1:$A$818,_xlfn.AGGREGATE(15,6,((OFFSET(Data!$A$1,0,MATCH(AT$6,Data!$1:$1,0)-1,1000,1)=IF(AT$7="","Yes",AT$7))*(Data!$D$1:'Data'!$D$818&lt;=IF($H$2="Marked",1,"")))/((OFFSET(Data!$A$1,0,MATCH(AT$6,Data!$1:$1,0)-1,1000,1)=IF(AT$7="","Yes",AT$7))*(Data!$D$1:'Data'!$D$818&lt;=IF($H$2="Marked",1,"")))*ROW(Data!$C$1:$C$818),ROW(AT109)-ROW(AT$7)),1)),"")</f>
        <v/>
      </c>
    </row>
    <row r="110" spans="1:46" ht="24" x14ac:dyDescent="0.35">
      <c r="A110" s="38" t="str">
        <f ca="1">IF(B110="","",IF(INDEX(Data!$CA:$CA,MATCH(B110,Data!$A:$A,0),1)=0,"",INDEX(Data!$CA:$CA,MATCH(B110,Data!$A:$A,0),1)))</f>
        <v/>
      </c>
      <c r="B110" s="38" t="str" cm="1">
        <f t="array" aca="1" ref="B110" ca="1">IFERROR(_xlfn.SINGLE(INDEX(Data!$A$1:$A$818,_xlfn.AGGREGATE(15,6,((OFFSET(Data!$A$1,0,MATCH(B$6,Data!$1:$1,0)-1,1000,1)=IF(B$7="","Yes",B$7))*(Data!$D$1:'Data'!$D$818&lt;=IF($H$2="Marked",1,"")))/((OFFSET(Data!$A$1,0,MATCH(B$6,Data!$1:$1,0)-1,1000,1)=IF(B$7="","Yes",B$7))*(Data!$D$1:'Data'!$D$818&lt;=IF($H$2="Marked",1,"")))*ROW(Data!$C$1:$C$818),ROW(B110)-ROW(B$7)),1)),"")</f>
        <v/>
      </c>
      <c r="C110" s="38" t="str">
        <f ca="1">IF(D110="","",IF(INDEX(Data!$CA:$CA,MATCH(D110,Data!$A:$A,0),1)=0,"",INDEX(Data!$CA:$CA,MATCH(D110,Data!$A:$A,0),1)))</f>
        <v/>
      </c>
      <c r="D110" s="38" t="str" cm="1">
        <f t="array" aca="1" ref="D110" ca="1">IFERROR(_xlfn.SINGLE(INDEX(Data!$A$1:$A$818,_xlfn.AGGREGATE(15,6,((OFFSET(Data!$A$1,0,MATCH(D$6,Data!$1:$1,0)-1,1000,1)=IF(D$7="","Yes",D$7))*(Data!$D$1:'Data'!$D$818&lt;=IF($H$2="Marked",1,"")))/((OFFSET(Data!$A$1,0,MATCH(D$6,Data!$1:$1,0)-1,1000,1)=IF(D$7="","Yes",D$7))*(Data!$D$1:'Data'!$D$818&lt;=IF($H$2="Marked",1,"")))*ROW(Data!$C$1:$C$818),ROW(D110)-ROW(D$7)),1)),"")</f>
        <v/>
      </c>
      <c r="E110" s="38" t="str">
        <f ca="1">IF(F110="","",IF(INDEX(Data!$CA:$CA,MATCH(F110,Data!$A:$A,0),1)=0,"",INDEX(Data!$CA:$CA,MATCH(F110,Data!$A:$A,0),1)))</f>
        <v/>
      </c>
      <c r="F110" s="38" t="str" cm="1">
        <f t="array" aca="1" ref="F110" ca="1">IFERROR(_xlfn.SINGLE(INDEX(Data!$A$1:$A$818,_xlfn.AGGREGATE(15,6,((OFFSET(Data!$A$1,0,MATCH(F$6,Data!$1:$1,0)-1,1000,1)=IF(F$7="","Yes",F$7))*(Data!$D$1:'Data'!$D$818&lt;=IF($H$2="Marked",1,"")))/((OFFSET(Data!$A$1,0,MATCH(F$6,Data!$1:$1,0)-1,1000,1)=IF(F$7="","Yes",F$7))*(Data!$D$1:'Data'!$D$818&lt;=IF($H$2="Marked",1,"")))*ROW(Data!$C$1:$C$818),ROW(F110)-ROW(F$7)),1)),"")</f>
        <v/>
      </c>
      <c r="G110" s="38" t="str">
        <f ca="1">IF(H110="","",IF(INDEX(Data!$CA:$CA,MATCH(H110,Data!$A:$A,0),1)=0,"",INDEX(Data!$CA:$CA,MATCH(H110,Data!$A:$A,0),1)))</f>
        <v/>
      </c>
      <c r="H110" s="38" t="str" cm="1">
        <f t="array" aca="1" ref="H110" ca="1">IFERROR(_xlfn.SINGLE(INDEX(Data!$A$1:$A$818,_xlfn.AGGREGATE(15,6,((OFFSET(Data!$A$1,0,MATCH(H$6,Data!$1:$1,0)-1,1000,1)=IF(H$7="","Yes",H$7))*(Data!$D$1:'Data'!$D$818&lt;=IF($H$2="Marked",1,"")))/((OFFSET(Data!$A$1,0,MATCH(H$6,Data!$1:$1,0)-1,1000,1)=IF(H$7="","Yes",H$7))*(Data!$D$1:'Data'!$D$818&lt;=IF($H$2="Marked",1,"")))*ROW(Data!$C$1:$C$818),ROW(H110)-ROW(H$7)),1)),"")</f>
        <v/>
      </c>
      <c r="I110" s="38" t="str">
        <f ca="1">IF(J110="","",IF(INDEX(Data!$CA:$CA,MATCH(J110,Data!$A:$A,0),1)=0,"",INDEX(Data!$CA:$CA,MATCH(J110,Data!$A:$A,0),1)))</f>
        <v/>
      </c>
      <c r="J110" s="38" t="str" cm="1">
        <f t="array" aca="1" ref="J110" ca="1">IFERROR(_xlfn.SINGLE(INDEX(Data!$A$1:$A$818,_xlfn.AGGREGATE(15,6,((OFFSET(Data!$A$1,0,MATCH(J$6,Data!$1:$1,0)-1,1000,1)=IF(J$7="","Yes",J$7))*(Data!$D$1:'Data'!$D$818&lt;=IF($H$2="Marked",1,"")))/((OFFSET(Data!$A$1,0,MATCH(J$6,Data!$1:$1,0)-1,1000,1)=IF(J$7="","Yes",J$7))*(Data!$D$1:'Data'!$D$818&lt;=IF($H$2="Marked",1,"")))*ROW(Data!$C$1:$C$818),ROW(J110)-ROW(J$7)),1)),"")</f>
        <v/>
      </c>
      <c r="K110" s="38" t="str">
        <f ca="1">IF(L110="","",IF(INDEX(Data!$CA:$CA,MATCH(L110,Data!$A:$A,0),1)=0,"",INDEX(Data!$CA:$CA,MATCH(L110,Data!$A:$A,0),1)))</f>
        <v/>
      </c>
      <c r="L110" s="38" t="str" cm="1">
        <f t="array" aca="1" ref="L110" ca="1">IFERROR(_xlfn.SINGLE(INDEX(Data!$A$1:$A$818,_xlfn.AGGREGATE(15,6,((OFFSET(Data!$A$1,0,MATCH(L$6,Data!$1:$1,0)-1,1000,1)=IF(L$7="","Yes",L$7))*(Data!$D$1:'Data'!$D$818&lt;=IF($H$2="Marked",1,"")))/((OFFSET(Data!$A$1,0,MATCH(L$6,Data!$1:$1,0)-1,1000,1)=IF(L$7="","Yes",L$7))*(Data!$D$1:'Data'!$D$818&lt;=IF($H$2="Marked",1,"")))*ROW(Data!$C$1:$C$818),ROW(L110)-ROW(L$7)),1)),"")</f>
        <v>MTV2</v>
      </c>
      <c r="M110" s="38" t="str">
        <f ca="1">IF(N110="","",IF(INDEX(Data!$CA:$CA,MATCH(N110,Data!$A:$A,0),1)=0,"",INDEX(Data!$CA:$CA,MATCH(N110,Data!$A:$A,0),1)))</f>
        <v/>
      </c>
      <c r="N110" s="38" t="str" cm="1">
        <f t="array" aca="1" ref="N110" ca="1">IFERROR(_xlfn.SINGLE(INDEX(Data!$A$1:$A$818,_xlfn.AGGREGATE(15,6,((OFFSET(Data!$A$1,0,MATCH(N$6,Data!$1:$1,0)-1,1000,1)=IF(N$7="","Yes",N$7))*(Data!$D$1:'Data'!$D$818&lt;=IF($H$2="Marked",1,"")))/((OFFSET(Data!$A$1,0,MATCH(N$6,Data!$1:$1,0)-1,1000,1)=IF(N$7="","Yes",N$7))*(Data!$D$1:'Data'!$D$818&lt;=IF($H$2="Marked",1,"")))*ROW(Data!$C$1:$C$818),ROW(N110)-ROW(N$7)),1)),"")</f>
        <v>Jewelry TV</v>
      </c>
      <c r="O110" s="38" t="str">
        <f ca="1">IF(P110="","",IF(INDEX(Data!$CA:$CA,MATCH(P110,Data!$A:$A,0),1)=0,"",INDEX(Data!$CA:$CA,MATCH(P110,Data!$A:$A,0),1)))</f>
        <v/>
      </c>
      <c r="P110" s="38" t="str" cm="1">
        <f t="array" aca="1" ref="P110" ca="1">IFERROR(_xlfn.SINGLE(INDEX(Data!$A$1:$A$818,_xlfn.AGGREGATE(15,6,((OFFSET(Data!$A$1,0,MATCH(P$6,Data!$1:$1,0)-1,1000,1)=IF(P$7="","Yes",P$7))*(Data!$D$1:'Data'!$D$818&lt;=IF($H$2="Marked",1,"")))/((OFFSET(Data!$A$1,0,MATCH(P$6,Data!$1:$1,0)-1,1000,1)=IF(P$7="","Yes",P$7))*(Data!$D$1:'Data'!$D$818&lt;=IF($H$2="Marked",1,"")))*ROW(Data!$C$1:$C$818),ROW(P110)-ROW(P$7)),1)),"")</f>
        <v>HBO Comedy</v>
      </c>
      <c r="Q110" s="38" t="str">
        <f ca="1">IF(R110="","",IF(INDEX(Data!$CA:$CA,MATCH(R110,Data!$A:$A,0),1)=0,"",INDEX(Data!$CA:$CA,MATCH(R110,Data!$A:$A,0),1)))</f>
        <v/>
      </c>
      <c r="R110" s="38" t="str" cm="1">
        <f t="array" aca="1" ref="R110" ca="1">IFERROR(_xlfn.SINGLE(INDEX(Data!$A$1:$A$818,_xlfn.AGGREGATE(15,6,((OFFSET(Data!$A$1,0,MATCH(R$6,Data!$1:$1,0)-1,1000,1)=IF(R$7="","Yes",R$7))*(Data!$D$1:'Data'!$D$818&lt;=IF($H$2="Marked",1,"")))/((OFFSET(Data!$A$1,0,MATCH(R$6,Data!$1:$1,0)-1,1000,1)=IF(R$7="","Yes",R$7))*(Data!$D$1:'Data'!$D$818&lt;=IF($H$2="Marked",1,"")))*ROW(Data!$C$1:$C$818),ROW(R110)-ROW(R$7)),1)),"")</f>
        <v>Syfy</v>
      </c>
      <c r="S110" s="38" t="str">
        <f ca="1">IF(T110="","",IF(INDEX(Data!$CA:$CA,MATCH(T110,Data!$A:$A,0),1)=0,"",INDEX(Data!$CA:$CA,MATCH(T110,Data!$A:$A,0),1)))</f>
        <v/>
      </c>
      <c r="T110" s="38" t="str" cm="1">
        <f t="array" aca="1" ref="T110" ca="1">IFERROR(_xlfn.SINGLE(INDEX(Data!$A$1:$A$818,_xlfn.AGGREGATE(15,6,((OFFSET(Data!$A$1,0,MATCH(T$6,Data!$1:$1,0)-1,1000,1)=IF(T$7="","Yes",T$7))*(Data!$D$1:'Data'!$D$818&lt;=IF($H$2="Marked",1,"")))/((OFFSET(Data!$A$1,0,MATCH(T$6,Data!$1:$1,0)-1,1000,1)=IF(T$7="","Yes",T$7))*(Data!$D$1:'Data'!$D$818&lt;=IF($H$2="Marked",1,"")))*ROW(Data!$C$1:$C$818),ROW(T110)-ROW(T$7)),1)),"")</f>
        <v/>
      </c>
      <c r="U110" s="38" t="str">
        <f ca="1">IF(V110="","",IF(INDEX(Data!$CA:$CA,MATCH(V110,Data!$A:$A,0),1)=0,"",INDEX(Data!$CA:$CA,MATCH(V110,Data!$A:$A,0),1)))</f>
        <v/>
      </c>
      <c r="V110" s="38" t="str" cm="1">
        <f t="array" aca="1" ref="V110" ca="1">IFERROR(_xlfn.SINGLE(INDEX(Data!$A$1:$A$818,_xlfn.AGGREGATE(15,6,((OFFSET(Data!$A$1,0,MATCH(V$6,Data!$1:$1,0)-1,1000,1)=IF(V$7="","Yes",V$7))*(Data!$D$1:'Data'!$D$818&lt;=IF($H$2="Marked",1,"")))/((OFFSET(Data!$A$1,0,MATCH(V$6,Data!$1:$1,0)-1,1000,1)=IF(V$7="","Yes",V$7))*(Data!$D$1:'Data'!$D$818&lt;=IF($H$2="Marked",1,"")))*ROW(Data!$C$1:$C$818),ROW(V110)-ROW(V$7)),1)),"")</f>
        <v>Paramount Network</v>
      </c>
      <c r="W110" s="38" t="str">
        <f ca="1">IF(X110="","",IF(INDEX(Data!$CA:$CA,MATCH(X110,Data!$A:$A,0),1)=0,"",INDEX(Data!$CA:$CA,MATCH(X110,Data!$A:$A,0),1)))</f>
        <v/>
      </c>
      <c r="X110" s="38" t="str" cm="1">
        <f t="array" aca="1" ref="X110" ca="1">IFERROR(_xlfn.SINGLE(INDEX(Data!$A$1:$A$818,_xlfn.AGGREGATE(15,6,((OFFSET(Data!$A$1,0,MATCH(X$6,Data!$1:$1,0)-1,1000,1)=IF(X$7="","Yes",X$7))*(Data!$D$1:'Data'!$D$818&lt;=IF($H$2="Marked",1,"")))/((OFFSET(Data!$A$1,0,MATCH(X$6,Data!$1:$1,0)-1,1000,1)=IF(X$7="","Yes",X$7))*(Data!$D$1:'Data'!$D$818&lt;=IF($H$2="Marked",1,"")))*ROW(Data!$C$1:$C$818),ROW(X110)-ROW(X$7)),1)),"")</f>
        <v/>
      </c>
      <c r="Y110" s="38" t="str">
        <f ca="1">IF(Z110="","",IF(INDEX(Data!$CA:$CA,MATCH(Z110,Data!$A:$A,0),1)=0,"",INDEX(Data!$CA:$CA,MATCH(Z110,Data!$A:$A,0),1)))</f>
        <v/>
      </c>
      <c r="Z110" s="38" t="str" cm="1">
        <f t="array" aca="1" ref="Z110" ca="1">IFERROR(_xlfn.SINGLE(INDEX(Data!$A$1:$A$818,_xlfn.AGGREGATE(15,6,((OFFSET(Data!$A$1,0,MATCH(Z$6,Data!$1:$1,0)-1,1000,1)=IF(Z$7="","Yes",Z$7))*(Data!$D$1:'Data'!$D$818&lt;=IF($H$2="Marked",1,"")))/((OFFSET(Data!$A$1,0,MATCH(Z$6,Data!$1:$1,0)-1,1000,1)=IF(Z$7="","Yes",Z$7))*(Data!$D$1:'Data'!$D$818&lt;=IF($H$2="Marked",1,"")))*ROW(Data!$C$1:$C$818),ROW(Z110)-ROW(Z$7)),1)),"")</f>
        <v/>
      </c>
      <c r="AA110" s="38">
        <f ca="1">IF(AB110="","",IF(INDEX(Data!$CA:$CA,MATCH(AB110,Data!$A:$A,0),1)=0,"",INDEX(Data!$CA:$CA,MATCH(AB110,Data!$A:$A,0),1)))</f>
        <v>3</v>
      </c>
      <c r="AB110" s="38" t="str" cm="1">
        <f t="array" aca="1" ref="AB110" ca="1">IFERROR(_xlfn.SINGLE(INDEX(Data!$A$1:$A$818,_xlfn.AGGREGATE(15,6,((OFFSET(Data!$A$1,0,MATCH(AB$6,Data!$1:$1,0)-1,1000,1)=IF(AB$7="","Yes",AB$7))*(Data!$D$1:'Data'!$D$818&lt;=IF($H$2="Marked",1,"")))/((OFFSET(Data!$A$1,0,MATCH(AB$6,Data!$1:$1,0)-1,1000,1)=IF(AB$7="","Yes",AB$7))*(Data!$D$1:'Data'!$D$818&lt;=IF($H$2="Marked",1,"")))*ROW(Data!$C$1:$C$818),ROW(AB110)-ROW(AB$7)),1)),"")</f>
        <v>MTV</v>
      </c>
      <c r="AC110" s="38" t="str">
        <f ca="1">IF(AD110="","",IF(INDEX(Data!$CA:$CA,MATCH(AD110,Data!$A:$A,0),1)=0,"",INDEX(Data!$CA:$CA,MATCH(AD110,Data!$A:$A,0),1)))</f>
        <v/>
      </c>
      <c r="AD110" s="38" t="str" cm="1">
        <f t="array" aca="1" ref="AD110" ca="1">IFERROR(_xlfn.SINGLE(INDEX(Data!$A$1:$A$818,_xlfn.AGGREGATE(15,6,((OFFSET(Data!$A$1,0,MATCH(AD$6,Data!$1:$1,0)-1,1000,1)=IF(AD$7="","Yes",AD$7))*(Data!$D$1:'Data'!$D$818&lt;=IF($H$2="Marked",1,"")))/((OFFSET(Data!$A$1,0,MATCH(AD$6,Data!$1:$1,0)-1,1000,1)=IF(AD$7="","Yes",AD$7))*(Data!$D$1:'Data'!$D$818&lt;=IF($H$2="Marked",1,"")))*ROW(Data!$C$1:$C$818),ROW(AD110)-ROW(AD$7)),1)),"")</f>
        <v>Nick Music</v>
      </c>
      <c r="AE110" s="38" t="str">
        <f ca="1">IF(AF110="","",IF(INDEX(Data!$CA:$CA,MATCH(AF110,Data!$A:$A,0),1)=0,"",INDEX(Data!$CA:$CA,MATCH(AF110,Data!$A:$A,0),1)))</f>
        <v/>
      </c>
      <c r="AF110" s="38" t="str" cm="1">
        <f t="array" aca="1" ref="AF110" ca="1">IFERROR(_xlfn.SINGLE(INDEX(Data!$A$1:$A$818,_xlfn.AGGREGATE(15,6,((OFFSET(Data!$A$1,0,MATCH(AF$6,Data!$1:$1,0)-1,1000,1)=IF(AF$7="","Yes",AF$7))*(Data!$D$1:'Data'!$D$818&lt;=IF($H$2="Marked",1,"")))/((OFFSET(Data!$A$1,0,MATCH(AF$6,Data!$1:$1,0)-1,1000,1)=IF(AF$7="","Yes",AF$7))*(Data!$D$1:'Data'!$D$818&lt;=IF($H$2="Marked",1,"")))*ROW(Data!$C$1:$C$818),ROW(AF110)-ROW(AF$7)),1)),"")</f>
        <v>TLC</v>
      </c>
      <c r="AG110" s="38" t="str">
        <f ca="1">IF(AH110="","",IF(INDEX(Data!$CA:$CA,MATCH(AH110,Data!$A:$A,0),1)=0,"",INDEX(Data!$CA:$CA,MATCH(AH110,Data!$A:$A,0),1)))</f>
        <v/>
      </c>
      <c r="AH110" s="38" t="str" cm="1">
        <f t="array" aca="1" ref="AH110" ca="1">IFERROR(_xlfn.SINGLE(INDEX(Data!$A$1:$A$818,_xlfn.AGGREGATE(15,6,((OFFSET(Data!$A$1,0,MATCH(AH$6,Data!$1:$1,0)-1,1000,1)=IF(AH$7="","Yes",AH$7))*(Data!$D$1:'Data'!$D$818&lt;=IF($H$2="Marked",1,"")))/((OFFSET(Data!$A$1,0,MATCH(AH$6,Data!$1:$1,0)-1,1000,1)=IF(AH$7="","Yes",AH$7))*(Data!$D$1:'Data'!$D$818&lt;=IF($H$2="Marked",1,"")))*ROW(Data!$C$1:$C$818),ROW(AH110)-ROW(AH$7)),1)),"")</f>
        <v/>
      </c>
      <c r="AI110" s="38" t="str">
        <f ca="1">IF(AJ110="","",IF(INDEX(Data!$CA:$CA,MATCH(AJ110,Data!$A:$A,0),1)=0,"",INDEX(Data!$CA:$CA,MATCH(AJ110,Data!$A:$A,0),1)))</f>
        <v/>
      </c>
      <c r="AJ110" s="38" t="str" cm="1">
        <f t="array" aca="1" ref="AJ110" ca="1">IFERROR(_xlfn.SINGLE(INDEX(Data!$A$1:$A$818,_xlfn.AGGREGATE(15,6,((OFFSET(Data!$A$1,0,MATCH(AJ$6,Data!$1:$1,0)-1,1000,1)=IF(AJ$7="","Yes",AJ$7))*(Data!$D$1:'Data'!$D$818&lt;=IF($H$2="Marked",1,"")))/((OFFSET(Data!$A$1,0,MATCH(AJ$6,Data!$1:$1,0)-1,1000,1)=IF(AJ$7="","Yes",AJ$7))*(Data!$D$1:'Data'!$D$818&lt;=IF($H$2="Marked",1,"")))*ROW(Data!$C$1:$C$818),ROW(AJ110)-ROW(AJ$7)),1)),"")</f>
        <v>Videorola</v>
      </c>
      <c r="AK110" s="38" t="str">
        <f ca="1">IF(AL110="","",IF(INDEX(Data!$CA:$CA,MATCH(AL110,Data!$A:$A,0),1)=0,"",INDEX(Data!$CA:$CA,MATCH(AL110,Data!$A:$A,0),1)))</f>
        <v/>
      </c>
      <c r="AL110" s="38" t="str" cm="1">
        <f t="array" aca="1" ref="AL110" ca="1">IFERROR(_xlfn.SINGLE(INDEX(Data!$A$1:$A$818,_xlfn.AGGREGATE(15,6,((OFFSET(Data!$A$1,0,MATCH(AL$6,Data!$1:$1,0)-1,1000,1)=IF(AL$7="","Yes",AL$7))*(Data!$D$1:'Data'!$D$818&lt;=IF($H$2="Marked",1,"")))/((OFFSET(Data!$A$1,0,MATCH(AL$6,Data!$1:$1,0)-1,1000,1)=IF(AL$7="","Yes",AL$7))*(Data!$D$1:'Data'!$D$818&lt;=IF($H$2="Marked",1,"")))*ROW(Data!$C$1:$C$818),ROW(AL110)-ROW(AL$7)),1)),"")</f>
        <v/>
      </c>
      <c r="AM110" s="38" t="str">
        <f ca="1">IF(AN110="","",IF(INDEX(Data!$CA:$CA,MATCH(AN110,Data!$A:$A,0),1)=0,"",INDEX(Data!$CA:$CA,MATCH(AN110,Data!$A:$A,0),1)))</f>
        <v/>
      </c>
      <c r="AN110" s="38" t="str" cm="1">
        <f t="array" aca="1" ref="AN110" ca="1">IFERROR(_xlfn.SINGLE(INDEX(Data!$A$1:$A$818,_xlfn.AGGREGATE(15,6,((OFFSET(Data!$A$1,0,MATCH(AN$6,Data!$1:$1,0)-1,1000,1)=IF(AN$7="","Yes",AN$7))*(Data!$D$1:'Data'!$D$818&lt;=IF($H$2="Marked",1,"")))/((OFFSET(Data!$A$1,0,MATCH(AN$6,Data!$1:$1,0)-1,1000,1)=IF(AN$7="","Yes",AN$7))*(Data!$D$1:'Data'!$D$818&lt;=IF($H$2="Marked",1,"")))*ROW(Data!$C$1:$C$818),ROW(AN110)-ROW(AN$7)),1)),"")</f>
        <v/>
      </c>
      <c r="AO110" s="38" t="str">
        <f ca="1">IF(AP110="","",IF(INDEX(Data!$CA:$CA,MATCH(AP110,Data!$A:$A,0),1)=0,"",INDEX(Data!$CA:$CA,MATCH(AP110,Data!$A:$A,0),1)))</f>
        <v/>
      </c>
      <c r="AP110" s="38" t="str" cm="1">
        <f t="array" aca="1" ref="AP110" ca="1">IFERROR(_xlfn.SINGLE(INDEX(Data!$A$1:$A$818,_xlfn.AGGREGATE(15,6,((OFFSET(Data!$A$1,0,MATCH(AP$6,Data!$1:$1,0)-1,1000,1)=IF(AP$7="","Yes",AP$7))*(Data!$D$1:'Data'!$D$818&lt;=IF($H$2="Marked",1,"")))/((OFFSET(Data!$A$1,0,MATCH(AP$6,Data!$1:$1,0)-1,1000,1)=IF(AP$7="","Yes",AP$7))*(Data!$D$1:'Data'!$D$818&lt;=IF($H$2="Marked",1,"")))*ROW(Data!$C$1:$C$818),ROW(AP110)-ROW(AP$7)),1)),"")</f>
        <v/>
      </c>
      <c r="AQ110" s="38" t="str">
        <f ca="1">IF(AR110="","",IF(INDEX(Data!$CA:$CA,MATCH(AR110,Data!$A:$A,0),1)=0,"",INDEX(Data!$CA:$CA,MATCH(AR110,Data!$A:$A,0),1)))</f>
        <v/>
      </c>
      <c r="AR110" s="38" t="str" cm="1">
        <f t="array" aca="1" ref="AR110" ca="1">IFERROR(_xlfn.SINGLE(INDEX(Data!$A$1:$A$818,_xlfn.AGGREGATE(15,6,((OFFSET(Data!$A$1,0,MATCH(AR$6,Data!$1:$1,0)-1,1000,1)=IF(AR$7="","Yes",AR$7))*(Data!$D$1:'Data'!$D$818&lt;=IF($H$2="Marked",1,"")))/((OFFSET(Data!$A$1,0,MATCH(AR$6,Data!$1:$1,0)-1,1000,1)=IF(AR$7="","Yes",AR$7))*(Data!$D$1:'Data'!$D$818&lt;=IF($H$2="Marked",1,"")))*ROW(Data!$C$1:$C$818),ROW(AR110)-ROW(AR$7)),1)),"")</f>
        <v/>
      </c>
      <c r="AS110" s="38" t="str">
        <f ca="1">IF(AT110="","",IF(INDEX(Data!$CA:$CA,MATCH(AT110,Data!$A:$A,0),1)=0,"",INDEX(Data!$CA:$CA,MATCH(AT110,Data!$A:$A,0),1)))</f>
        <v/>
      </c>
      <c r="AT110" s="38" t="str" cm="1">
        <f t="array" aca="1" ref="AT110" ca="1">IFERROR(_xlfn.SINGLE(INDEX(Data!$A$1:$A$818,_xlfn.AGGREGATE(15,6,((OFFSET(Data!$A$1,0,MATCH(AT$6,Data!$1:$1,0)-1,1000,1)=IF(AT$7="","Yes",AT$7))*(Data!$D$1:'Data'!$D$818&lt;=IF($H$2="Marked",1,"")))/((OFFSET(Data!$A$1,0,MATCH(AT$6,Data!$1:$1,0)-1,1000,1)=IF(AT$7="","Yes",AT$7))*(Data!$D$1:'Data'!$D$818&lt;=IF($H$2="Marked",1,"")))*ROW(Data!$C$1:$C$818),ROW(AT110)-ROW(AT$7)),1)),"")</f>
        <v/>
      </c>
    </row>
    <row r="111" spans="1:46" x14ac:dyDescent="0.35">
      <c r="A111" s="38" t="str">
        <f ca="1">IF(B111="","",IF(INDEX(Data!$CA:$CA,MATCH(B111,Data!$A:$A,0),1)=0,"",INDEX(Data!$CA:$CA,MATCH(B111,Data!$A:$A,0),1)))</f>
        <v/>
      </c>
      <c r="B111" s="38" t="str" cm="1">
        <f t="array" aca="1" ref="B111" ca="1">IFERROR(_xlfn.SINGLE(INDEX(Data!$A$1:$A$818,_xlfn.AGGREGATE(15,6,((OFFSET(Data!$A$1,0,MATCH(B$6,Data!$1:$1,0)-1,1000,1)=IF(B$7="","Yes",B$7))*(Data!$D$1:'Data'!$D$818&lt;=IF($H$2="Marked",1,"")))/((OFFSET(Data!$A$1,0,MATCH(B$6,Data!$1:$1,0)-1,1000,1)=IF(B$7="","Yes",B$7))*(Data!$D$1:'Data'!$D$818&lt;=IF($H$2="Marked",1,"")))*ROW(Data!$C$1:$C$818),ROW(B111)-ROW(B$7)),1)),"")</f>
        <v/>
      </c>
      <c r="C111" s="38" t="str">
        <f ca="1">IF(D111="","",IF(INDEX(Data!$CA:$CA,MATCH(D111,Data!$A:$A,0),1)=0,"",INDEX(Data!$CA:$CA,MATCH(D111,Data!$A:$A,0),1)))</f>
        <v/>
      </c>
      <c r="D111" s="38" t="str" cm="1">
        <f t="array" aca="1" ref="D111" ca="1">IFERROR(_xlfn.SINGLE(INDEX(Data!$A$1:$A$818,_xlfn.AGGREGATE(15,6,((OFFSET(Data!$A$1,0,MATCH(D$6,Data!$1:$1,0)-1,1000,1)=IF(D$7="","Yes",D$7))*(Data!$D$1:'Data'!$D$818&lt;=IF($H$2="Marked",1,"")))/((OFFSET(Data!$A$1,0,MATCH(D$6,Data!$1:$1,0)-1,1000,1)=IF(D$7="","Yes",D$7))*(Data!$D$1:'Data'!$D$818&lt;=IF($H$2="Marked",1,"")))*ROW(Data!$C$1:$C$818),ROW(D111)-ROW(D$7)),1)),"")</f>
        <v/>
      </c>
      <c r="E111" s="38" t="str">
        <f ca="1">IF(F111="","",IF(INDEX(Data!$CA:$CA,MATCH(F111,Data!$A:$A,0),1)=0,"",INDEX(Data!$CA:$CA,MATCH(F111,Data!$A:$A,0),1)))</f>
        <v/>
      </c>
      <c r="F111" s="38" t="str" cm="1">
        <f t="array" aca="1" ref="F111" ca="1">IFERROR(_xlfn.SINGLE(INDEX(Data!$A$1:$A$818,_xlfn.AGGREGATE(15,6,((OFFSET(Data!$A$1,0,MATCH(F$6,Data!$1:$1,0)-1,1000,1)=IF(F$7="","Yes",F$7))*(Data!$D$1:'Data'!$D$818&lt;=IF($H$2="Marked",1,"")))/((OFFSET(Data!$A$1,0,MATCH(F$6,Data!$1:$1,0)-1,1000,1)=IF(F$7="","Yes",F$7))*(Data!$D$1:'Data'!$D$818&lt;=IF($H$2="Marked",1,"")))*ROW(Data!$C$1:$C$818),ROW(F111)-ROW(F$7)),1)),"")</f>
        <v/>
      </c>
      <c r="G111" s="38" t="str">
        <f ca="1">IF(H111="","",IF(INDEX(Data!$CA:$CA,MATCH(H111,Data!$A:$A,0),1)=0,"",INDEX(Data!$CA:$CA,MATCH(H111,Data!$A:$A,0),1)))</f>
        <v/>
      </c>
      <c r="H111" s="38" t="str" cm="1">
        <f t="array" aca="1" ref="H111" ca="1">IFERROR(_xlfn.SINGLE(INDEX(Data!$A$1:$A$818,_xlfn.AGGREGATE(15,6,((OFFSET(Data!$A$1,0,MATCH(H$6,Data!$1:$1,0)-1,1000,1)=IF(H$7="","Yes",H$7))*(Data!$D$1:'Data'!$D$818&lt;=IF($H$2="Marked",1,"")))/((OFFSET(Data!$A$1,0,MATCH(H$6,Data!$1:$1,0)-1,1000,1)=IF(H$7="","Yes",H$7))*(Data!$D$1:'Data'!$D$818&lt;=IF($H$2="Marked",1,"")))*ROW(Data!$C$1:$C$818),ROW(H111)-ROW(H$7)),1)),"")</f>
        <v/>
      </c>
      <c r="I111" s="38" t="str">
        <f ca="1">IF(J111="","",IF(INDEX(Data!$CA:$CA,MATCH(J111,Data!$A:$A,0),1)=0,"",INDEX(Data!$CA:$CA,MATCH(J111,Data!$A:$A,0),1)))</f>
        <v/>
      </c>
      <c r="J111" s="38" t="str" cm="1">
        <f t="array" aca="1" ref="J111" ca="1">IFERROR(_xlfn.SINGLE(INDEX(Data!$A$1:$A$818,_xlfn.AGGREGATE(15,6,((OFFSET(Data!$A$1,0,MATCH(J$6,Data!$1:$1,0)-1,1000,1)=IF(J$7="","Yes",J$7))*(Data!$D$1:'Data'!$D$818&lt;=IF($H$2="Marked",1,"")))/((OFFSET(Data!$A$1,0,MATCH(J$6,Data!$1:$1,0)-1,1000,1)=IF(J$7="","Yes",J$7))*(Data!$D$1:'Data'!$D$818&lt;=IF($H$2="Marked",1,"")))*ROW(Data!$C$1:$C$818),ROW(J111)-ROW(J$7)),1)),"")</f>
        <v/>
      </c>
      <c r="K111" s="38" t="str">
        <f ca="1">IF(L111="","",IF(INDEX(Data!$CA:$CA,MATCH(L111,Data!$A:$A,0),1)=0,"",INDEX(Data!$CA:$CA,MATCH(L111,Data!$A:$A,0),1)))</f>
        <v/>
      </c>
      <c r="L111" s="38" t="str" cm="1">
        <f t="array" aca="1" ref="L111" ca="1">IFERROR(_xlfn.SINGLE(INDEX(Data!$A$1:$A$818,_xlfn.AGGREGATE(15,6,((OFFSET(Data!$A$1,0,MATCH(L$6,Data!$1:$1,0)-1,1000,1)=IF(L$7="","Yes",L$7))*(Data!$D$1:'Data'!$D$818&lt;=IF($H$2="Marked",1,"")))/((OFFSET(Data!$A$1,0,MATCH(L$6,Data!$1:$1,0)-1,1000,1)=IF(L$7="","Yes",L$7))*(Data!$D$1:'Data'!$D$818&lt;=IF($H$2="Marked",1,"")))*ROW(Data!$C$1:$C$818),ROW(L111)-ROW(L$7)),1)),"")</f>
        <v>MyNetworkTV</v>
      </c>
      <c r="M111" s="38" t="str">
        <f ca="1">IF(N111="","",IF(INDEX(Data!$CA:$CA,MATCH(N111,Data!$A:$A,0),1)=0,"",INDEX(Data!$CA:$CA,MATCH(N111,Data!$A:$A,0),1)))</f>
        <v/>
      </c>
      <c r="N111" s="38" t="str" cm="1">
        <f t="array" aca="1" ref="N111" ca="1">IFERROR(_xlfn.SINGLE(INDEX(Data!$A$1:$A$818,_xlfn.AGGREGATE(15,6,((OFFSET(Data!$A$1,0,MATCH(N$6,Data!$1:$1,0)-1,1000,1)=IF(N$7="","Yes",N$7))*(Data!$D$1:'Data'!$D$818&lt;=IF($H$2="Marked",1,"")))/((OFFSET(Data!$A$1,0,MATCH(N$6,Data!$1:$1,0)-1,1000,1)=IF(N$7="","Yes",N$7))*(Data!$D$1:'Data'!$D$818&lt;=IF($H$2="Marked",1,"")))*ROW(Data!$C$1:$C$818),ROW(N111)-ROW(N$7)),1)),"")</f>
        <v>Justice Central</v>
      </c>
      <c r="O111" s="38" t="str">
        <f ca="1">IF(P111="","",IF(INDEX(Data!$CA:$CA,MATCH(P111,Data!$A:$A,0),1)=0,"",INDEX(Data!$CA:$CA,MATCH(P111,Data!$A:$A,0),1)))</f>
        <v/>
      </c>
      <c r="P111" s="38" t="str" cm="1">
        <f t="array" aca="1" ref="P111" ca="1">IFERROR(_xlfn.SINGLE(INDEX(Data!$A$1:$A$818,_xlfn.AGGREGATE(15,6,((OFFSET(Data!$A$1,0,MATCH(P$6,Data!$1:$1,0)-1,1000,1)=IF(P$7="","Yes",P$7))*(Data!$D$1:'Data'!$D$818&lt;=IF($H$2="Marked",1,"")))/((OFFSET(Data!$A$1,0,MATCH(P$6,Data!$1:$1,0)-1,1000,1)=IF(P$7="","Yes",P$7))*(Data!$D$1:'Data'!$D$818&lt;=IF($H$2="Marked",1,"")))*ROW(Data!$C$1:$C$818),ROW(P111)-ROW(P$7)),1)),"")</f>
        <v>HBO Family</v>
      </c>
      <c r="Q111" s="38" t="str">
        <f ca="1">IF(R111="","",IF(INDEX(Data!$CA:$CA,MATCH(R111,Data!$A:$A,0),1)=0,"",INDEX(Data!$CA:$CA,MATCH(R111,Data!$A:$A,0),1)))</f>
        <v/>
      </c>
      <c r="R111" s="38" t="str" cm="1">
        <f t="array" aca="1" ref="R111" ca="1">IFERROR(_xlfn.SINGLE(INDEX(Data!$A$1:$A$818,_xlfn.AGGREGATE(15,6,((OFFSET(Data!$A$1,0,MATCH(R$6,Data!$1:$1,0)-1,1000,1)=IF(R$7="","Yes",R$7))*(Data!$D$1:'Data'!$D$818&lt;=IF($H$2="Marked",1,"")))/((OFFSET(Data!$A$1,0,MATCH(R$6,Data!$1:$1,0)-1,1000,1)=IF(R$7="","Yes",R$7))*(Data!$D$1:'Data'!$D$818&lt;=IF($H$2="Marked",1,"")))*ROW(Data!$C$1:$C$818),ROW(R111)-ROW(R$7)),1)),"")</f>
        <v>Tastemade</v>
      </c>
      <c r="S111" s="38" t="str">
        <f ca="1">IF(T111="","",IF(INDEX(Data!$CA:$CA,MATCH(T111,Data!$A:$A,0),1)=0,"",INDEX(Data!$CA:$CA,MATCH(T111,Data!$A:$A,0),1)))</f>
        <v/>
      </c>
      <c r="T111" s="38" t="str" cm="1">
        <f t="array" aca="1" ref="T111" ca="1">IFERROR(_xlfn.SINGLE(INDEX(Data!$A$1:$A$818,_xlfn.AGGREGATE(15,6,((OFFSET(Data!$A$1,0,MATCH(T$6,Data!$1:$1,0)-1,1000,1)=IF(T$7="","Yes",T$7))*(Data!$D$1:'Data'!$D$818&lt;=IF($H$2="Marked",1,"")))/((OFFSET(Data!$A$1,0,MATCH(T$6,Data!$1:$1,0)-1,1000,1)=IF(T$7="","Yes",T$7))*(Data!$D$1:'Data'!$D$818&lt;=IF($H$2="Marked",1,"")))*ROW(Data!$C$1:$C$818),ROW(T111)-ROW(T$7)),1)),"")</f>
        <v/>
      </c>
      <c r="U111" s="38" t="str">
        <f ca="1">IF(V111="","",IF(INDEX(Data!$CA:$CA,MATCH(V111,Data!$A:$A,0),1)=0,"",INDEX(Data!$CA:$CA,MATCH(V111,Data!$A:$A,0),1)))</f>
        <v/>
      </c>
      <c r="V111" s="38" t="str" cm="1">
        <f t="array" aca="1" ref="V111" ca="1">IFERROR(_xlfn.SINGLE(INDEX(Data!$A$1:$A$818,_xlfn.AGGREGATE(15,6,((OFFSET(Data!$A$1,0,MATCH(V$6,Data!$1:$1,0)-1,1000,1)=IF(V$7="","Yes",V$7))*(Data!$D$1:'Data'!$D$818&lt;=IF($H$2="Marked",1,"")))/((OFFSET(Data!$A$1,0,MATCH(V$6,Data!$1:$1,0)-1,1000,1)=IF(V$7="","Yes",V$7))*(Data!$D$1:'Data'!$D$818&lt;=IF($H$2="Marked",1,"")))*ROW(Data!$C$1:$C$818),ROW(V111)-ROW(V$7)),1)),"")</f>
        <v>Perfect Game TV</v>
      </c>
      <c r="W111" s="38" t="str">
        <f ca="1">IF(X111="","",IF(INDEX(Data!$CA:$CA,MATCH(X111,Data!$A:$A,0),1)=0,"",INDEX(Data!$CA:$CA,MATCH(X111,Data!$A:$A,0),1)))</f>
        <v/>
      </c>
      <c r="X111" s="38" t="str" cm="1">
        <f t="array" aca="1" ref="X111" ca="1">IFERROR(_xlfn.SINGLE(INDEX(Data!$A$1:$A$818,_xlfn.AGGREGATE(15,6,((OFFSET(Data!$A$1,0,MATCH(X$6,Data!$1:$1,0)-1,1000,1)=IF(X$7="","Yes",X$7))*(Data!$D$1:'Data'!$D$818&lt;=IF($H$2="Marked",1,"")))/((OFFSET(Data!$A$1,0,MATCH(X$6,Data!$1:$1,0)-1,1000,1)=IF(X$7="","Yes",X$7))*(Data!$D$1:'Data'!$D$818&lt;=IF($H$2="Marked",1,"")))*ROW(Data!$C$1:$C$818),ROW(X111)-ROW(X$7)),1)),"")</f>
        <v/>
      </c>
      <c r="Y111" s="38" t="str">
        <f ca="1">IF(Z111="","",IF(INDEX(Data!$CA:$CA,MATCH(Z111,Data!$A:$A,0),1)=0,"",INDEX(Data!$CA:$CA,MATCH(Z111,Data!$A:$A,0),1)))</f>
        <v/>
      </c>
      <c r="Z111" s="38" t="str" cm="1">
        <f t="array" aca="1" ref="Z111" ca="1">IFERROR(_xlfn.SINGLE(INDEX(Data!$A$1:$A$818,_xlfn.AGGREGATE(15,6,((OFFSET(Data!$A$1,0,MATCH(Z$6,Data!$1:$1,0)-1,1000,1)=IF(Z$7="","Yes",Z$7))*(Data!$D$1:'Data'!$D$818&lt;=IF($H$2="Marked",1,"")))/((OFFSET(Data!$A$1,0,MATCH(Z$6,Data!$1:$1,0)-1,1000,1)=IF(Z$7="","Yes",Z$7))*(Data!$D$1:'Data'!$D$818&lt;=IF($H$2="Marked",1,"")))*ROW(Data!$C$1:$C$818),ROW(Z111)-ROW(Z$7)),1)),"")</f>
        <v/>
      </c>
      <c r="AA111" s="38" t="str">
        <f ca="1">IF(AB111="","",IF(INDEX(Data!$CA:$CA,MATCH(AB111,Data!$A:$A,0),1)=0,"",INDEX(Data!$CA:$CA,MATCH(AB111,Data!$A:$A,0),1)))</f>
        <v/>
      </c>
      <c r="AB111" s="38" t="str" cm="1">
        <f t="array" aca="1" ref="AB111" ca="1">IFERROR(_xlfn.SINGLE(INDEX(Data!$A$1:$A$818,_xlfn.AGGREGATE(15,6,((OFFSET(Data!$A$1,0,MATCH(AB$6,Data!$1:$1,0)-1,1000,1)=IF(AB$7="","Yes",AB$7))*(Data!$D$1:'Data'!$D$818&lt;=IF($H$2="Marked",1,"")))/((OFFSET(Data!$A$1,0,MATCH(AB$6,Data!$1:$1,0)-1,1000,1)=IF(AB$7="","Yes",AB$7))*(Data!$D$1:'Data'!$D$818&lt;=IF($H$2="Marked",1,"")))*ROW(Data!$C$1:$C$818),ROW(AB111)-ROW(AB$7)),1)),"")</f>
        <v>MTV Classic</v>
      </c>
      <c r="AC111" s="38" t="str">
        <f ca="1">IF(AD111="","",IF(INDEX(Data!$CA:$CA,MATCH(AD111,Data!$A:$A,0),1)=0,"",INDEX(Data!$CA:$CA,MATCH(AD111,Data!$A:$A,0),1)))</f>
        <v/>
      </c>
      <c r="AD111" s="38" t="str" cm="1">
        <f t="array" aca="1" ref="AD111" ca="1">IFERROR(_xlfn.SINGLE(INDEX(Data!$A$1:$A$818,_xlfn.AGGREGATE(15,6,((OFFSET(Data!$A$1,0,MATCH(AD$6,Data!$1:$1,0)-1,1000,1)=IF(AD$7="","Yes",AD$7))*(Data!$D$1:'Data'!$D$818&lt;=IF($H$2="Marked",1,"")))/((OFFSET(Data!$A$1,0,MATCH(AD$6,Data!$1:$1,0)-1,1000,1)=IF(AD$7="","Yes",AD$7))*(Data!$D$1:'Data'!$D$818&lt;=IF($H$2="Marked",1,"")))*ROW(Data!$C$1:$C$818),ROW(AD111)-ROW(AD$7)),1)),"")</f>
        <v>Nickelodeon</v>
      </c>
      <c r="AE111" s="38" t="str">
        <f ca="1">IF(AF111="","",IF(INDEX(Data!$CA:$CA,MATCH(AF111,Data!$A:$A,0),1)=0,"",INDEX(Data!$CA:$CA,MATCH(AF111,Data!$A:$A,0),1)))</f>
        <v/>
      </c>
      <c r="AF111" s="38" t="str" cm="1">
        <f t="array" aca="1" ref="AF111" ca="1">IFERROR(_xlfn.SINGLE(INDEX(Data!$A$1:$A$818,_xlfn.AGGREGATE(15,6,((OFFSET(Data!$A$1,0,MATCH(AF$6,Data!$1:$1,0)-1,1000,1)=IF(AF$7="","Yes",AF$7))*(Data!$D$1:'Data'!$D$818&lt;=IF($H$2="Marked",1,"")))/((OFFSET(Data!$A$1,0,MATCH(AF$6,Data!$1:$1,0)-1,1000,1)=IF(AF$7="","Yes",AF$7))*(Data!$D$1:'Data'!$D$818&lt;=IF($H$2="Marked",1,"")))*ROW(Data!$C$1:$C$818),ROW(AF111)-ROW(AF$7)),1)),"")</f>
        <v>Travel Channel</v>
      </c>
      <c r="AG111" s="38" t="str">
        <f ca="1">IF(AH111="","",IF(INDEX(Data!$CA:$CA,MATCH(AH111,Data!$A:$A,0),1)=0,"",INDEX(Data!$CA:$CA,MATCH(AH111,Data!$A:$A,0),1)))</f>
        <v/>
      </c>
      <c r="AH111" s="38" t="str" cm="1">
        <f t="array" aca="1" ref="AH111" ca="1">IFERROR(_xlfn.SINGLE(INDEX(Data!$A$1:$A$818,_xlfn.AGGREGATE(15,6,((OFFSET(Data!$A$1,0,MATCH(AH$6,Data!$1:$1,0)-1,1000,1)=IF(AH$7="","Yes",AH$7))*(Data!$D$1:'Data'!$D$818&lt;=IF($H$2="Marked",1,"")))/((OFFSET(Data!$A$1,0,MATCH(AH$6,Data!$1:$1,0)-1,1000,1)=IF(AH$7="","Yes",AH$7))*(Data!$D$1:'Data'!$D$818&lt;=IF($H$2="Marked",1,"")))*ROW(Data!$C$1:$C$818),ROW(AH111)-ROW(AH$7)),1)),"")</f>
        <v/>
      </c>
      <c r="AI111" s="38" t="str">
        <f ca="1">IF(AJ111="","",IF(INDEX(Data!$CA:$CA,MATCH(AJ111,Data!$A:$A,0),1)=0,"",INDEX(Data!$CA:$CA,MATCH(AJ111,Data!$A:$A,0),1)))</f>
        <v/>
      </c>
      <c r="AJ111" s="38" t="str" cm="1">
        <f t="array" aca="1" ref="AJ111" ca="1">IFERROR(_xlfn.SINGLE(INDEX(Data!$A$1:$A$818,_xlfn.AGGREGATE(15,6,((OFFSET(Data!$A$1,0,MATCH(AJ$6,Data!$1:$1,0)-1,1000,1)=IF(AJ$7="","Yes",AJ$7))*(Data!$D$1:'Data'!$D$818&lt;=IF($H$2="Marked",1,"")))/((OFFSET(Data!$A$1,0,MATCH(AJ$6,Data!$1:$1,0)-1,1000,1)=IF(AJ$7="","Yes",AJ$7))*(Data!$D$1:'Data'!$D$818&lt;=IF($H$2="Marked",1,"")))*ROW(Data!$C$1:$C$818),ROW(AJ111)-ROW(AJ$7)),1)),"")</f>
        <v>ViendoMovies</v>
      </c>
      <c r="AK111" s="38" t="str">
        <f ca="1">IF(AL111="","",IF(INDEX(Data!$CA:$CA,MATCH(AL111,Data!$A:$A,0),1)=0,"",INDEX(Data!$CA:$CA,MATCH(AL111,Data!$A:$A,0),1)))</f>
        <v/>
      </c>
      <c r="AL111" s="38" t="str" cm="1">
        <f t="array" aca="1" ref="AL111" ca="1">IFERROR(_xlfn.SINGLE(INDEX(Data!$A$1:$A$818,_xlfn.AGGREGATE(15,6,((OFFSET(Data!$A$1,0,MATCH(AL$6,Data!$1:$1,0)-1,1000,1)=IF(AL$7="","Yes",AL$7))*(Data!$D$1:'Data'!$D$818&lt;=IF($H$2="Marked",1,"")))/((OFFSET(Data!$A$1,0,MATCH(AL$6,Data!$1:$1,0)-1,1000,1)=IF(AL$7="","Yes",AL$7))*(Data!$D$1:'Data'!$D$818&lt;=IF($H$2="Marked",1,"")))*ROW(Data!$C$1:$C$818),ROW(AL111)-ROW(AL$7)),1)),"")</f>
        <v/>
      </c>
      <c r="AM111" s="38" t="str">
        <f ca="1">IF(AN111="","",IF(INDEX(Data!$CA:$CA,MATCH(AN111,Data!$A:$A,0),1)=0,"",INDEX(Data!$CA:$CA,MATCH(AN111,Data!$A:$A,0),1)))</f>
        <v/>
      </c>
      <c r="AN111" s="38" t="str" cm="1">
        <f t="array" aca="1" ref="AN111" ca="1">IFERROR(_xlfn.SINGLE(INDEX(Data!$A$1:$A$818,_xlfn.AGGREGATE(15,6,((OFFSET(Data!$A$1,0,MATCH(AN$6,Data!$1:$1,0)-1,1000,1)=IF(AN$7="","Yes",AN$7))*(Data!$D$1:'Data'!$D$818&lt;=IF($H$2="Marked",1,"")))/((OFFSET(Data!$A$1,0,MATCH(AN$6,Data!$1:$1,0)-1,1000,1)=IF(AN$7="","Yes",AN$7))*(Data!$D$1:'Data'!$D$818&lt;=IF($H$2="Marked",1,"")))*ROW(Data!$C$1:$C$818),ROW(AN111)-ROW(AN$7)),1)),"")</f>
        <v/>
      </c>
      <c r="AO111" s="38" t="str">
        <f ca="1">IF(AP111="","",IF(INDEX(Data!$CA:$CA,MATCH(AP111,Data!$A:$A,0),1)=0,"",INDEX(Data!$CA:$CA,MATCH(AP111,Data!$A:$A,0),1)))</f>
        <v/>
      </c>
      <c r="AP111" s="38" t="str" cm="1">
        <f t="array" aca="1" ref="AP111" ca="1">IFERROR(_xlfn.SINGLE(INDEX(Data!$A$1:$A$818,_xlfn.AGGREGATE(15,6,((OFFSET(Data!$A$1,0,MATCH(AP$6,Data!$1:$1,0)-1,1000,1)=IF(AP$7="","Yes",AP$7))*(Data!$D$1:'Data'!$D$818&lt;=IF($H$2="Marked",1,"")))/((OFFSET(Data!$A$1,0,MATCH(AP$6,Data!$1:$1,0)-1,1000,1)=IF(AP$7="","Yes",AP$7))*(Data!$D$1:'Data'!$D$818&lt;=IF($H$2="Marked",1,"")))*ROW(Data!$C$1:$C$818),ROW(AP111)-ROW(AP$7)),1)),"")</f>
        <v/>
      </c>
      <c r="AQ111" s="38" t="str">
        <f ca="1">IF(AR111="","",IF(INDEX(Data!$CA:$CA,MATCH(AR111,Data!$A:$A,0),1)=0,"",INDEX(Data!$CA:$CA,MATCH(AR111,Data!$A:$A,0),1)))</f>
        <v/>
      </c>
      <c r="AR111" s="38" t="str" cm="1">
        <f t="array" aca="1" ref="AR111" ca="1">IFERROR(_xlfn.SINGLE(INDEX(Data!$A$1:$A$818,_xlfn.AGGREGATE(15,6,((OFFSET(Data!$A$1,0,MATCH(AR$6,Data!$1:$1,0)-1,1000,1)=IF(AR$7="","Yes",AR$7))*(Data!$D$1:'Data'!$D$818&lt;=IF($H$2="Marked",1,"")))/((OFFSET(Data!$A$1,0,MATCH(AR$6,Data!$1:$1,0)-1,1000,1)=IF(AR$7="","Yes",AR$7))*(Data!$D$1:'Data'!$D$818&lt;=IF($H$2="Marked",1,"")))*ROW(Data!$C$1:$C$818),ROW(AR111)-ROW(AR$7)),1)),"")</f>
        <v/>
      </c>
      <c r="AS111" s="38" t="str">
        <f ca="1">IF(AT111="","",IF(INDEX(Data!$CA:$CA,MATCH(AT111,Data!$A:$A,0),1)=0,"",INDEX(Data!$CA:$CA,MATCH(AT111,Data!$A:$A,0),1)))</f>
        <v/>
      </c>
      <c r="AT111" s="38" t="str" cm="1">
        <f t="array" aca="1" ref="AT111" ca="1">IFERROR(_xlfn.SINGLE(INDEX(Data!$A$1:$A$818,_xlfn.AGGREGATE(15,6,((OFFSET(Data!$A$1,0,MATCH(AT$6,Data!$1:$1,0)-1,1000,1)=IF(AT$7="","Yes",AT$7))*(Data!$D$1:'Data'!$D$818&lt;=IF($H$2="Marked",1,"")))/((OFFSET(Data!$A$1,0,MATCH(AT$6,Data!$1:$1,0)-1,1000,1)=IF(AT$7="","Yes",AT$7))*(Data!$D$1:'Data'!$D$818&lt;=IF($H$2="Marked",1,"")))*ROW(Data!$C$1:$C$818),ROW(AT111)-ROW(AT$7)),1)),"")</f>
        <v/>
      </c>
    </row>
    <row r="112" spans="1:46" ht="24" x14ac:dyDescent="0.35">
      <c r="A112" s="38" t="str">
        <f ca="1">IF(B112="","",IF(INDEX(Data!$CA:$CA,MATCH(B112,Data!$A:$A,0),1)=0,"",INDEX(Data!$CA:$CA,MATCH(B112,Data!$A:$A,0),1)))</f>
        <v/>
      </c>
      <c r="B112" s="38" t="str" cm="1">
        <f t="array" aca="1" ref="B112" ca="1">IFERROR(_xlfn.SINGLE(INDEX(Data!$A$1:$A$818,_xlfn.AGGREGATE(15,6,((OFFSET(Data!$A$1,0,MATCH(B$6,Data!$1:$1,0)-1,1000,1)=IF(B$7="","Yes",B$7))*(Data!$D$1:'Data'!$D$818&lt;=IF($H$2="Marked",1,"")))/((OFFSET(Data!$A$1,0,MATCH(B$6,Data!$1:$1,0)-1,1000,1)=IF(B$7="","Yes",B$7))*(Data!$D$1:'Data'!$D$818&lt;=IF($H$2="Marked",1,"")))*ROW(Data!$C$1:$C$818),ROW(B112)-ROW(B$7)),1)),"")</f>
        <v/>
      </c>
      <c r="C112" s="38" t="str">
        <f ca="1">IF(D112="","",IF(INDEX(Data!$CA:$CA,MATCH(D112,Data!$A:$A,0),1)=0,"",INDEX(Data!$CA:$CA,MATCH(D112,Data!$A:$A,0),1)))</f>
        <v/>
      </c>
      <c r="D112" s="38" t="str" cm="1">
        <f t="array" aca="1" ref="D112" ca="1">IFERROR(_xlfn.SINGLE(INDEX(Data!$A$1:$A$818,_xlfn.AGGREGATE(15,6,((OFFSET(Data!$A$1,0,MATCH(D$6,Data!$1:$1,0)-1,1000,1)=IF(D$7="","Yes",D$7))*(Data!$D$1:'Data'!$D$818&lt;=IF($H$2="Marked",1,"")))/((OFFSET(Data!$A$1,0,MATCH(D$6,Data!$1:$1,0)-1,1000,1)=IF(D$7="","Yes",D$7))*(Data!$D$1:'Data'!$D$818&lt;=IF($H$2="Marked",1,"")))*ROW(Data!$C$1:$C$818),ROW(D112)-ROW(D$7)),1)),"")</f>
        <v/>
      </c>
      <c r="E112" s="38" t="str">
        <f ca="1">IF(F112="","",IF(INDEX(Data!$CA:$CA,MATCH(F112,Data!$A:$A,0),1)=0,"",INDEX(Data!$CA:$CA,MATCH(F112,Data!$A:$A,0),1)))</f>
        <v/>
      </c>
      <c r="F112" s="38" t="str" cm="1">
        <f t="array" aca="1" ref="F112" ca="1">IFERROR(_xlfn.SINGLE(INDEX(Data!$A$1:$A$818,_xlfn.AGGREGATE(15,6,((OFFSET(Data!$A$1,0,MATCH(F$6,Data!$1:$1,0)-1,1000,1)=IF(F$7="","Yes",F$7))*(Data!$D$1:'Data'!$D$818&lt;=IF($H$2="Marked",1,"")))/((OFFSET(Data!$A$1,0,MATCH(F$6,Data!$1:$1,0)-1,1000,1)=IF(F$7="","Yes",F$7))*(Data!$D$1:'Data'!$D$818&lt;=IF($H$2="Marked",1,"")))*ROW(Data!$C$1:$C$818),ROW(F112)-ROW(F$7)),1)),"")</f>
        <v/>
      </c>
      <c r="G112" s="38" t="str">
        <f ca="1">IF(H112="","",IF(INDEX(Data!$CA:$CA,MATCH(H112,Data!$A:$A,0),1)=0,"",INDEX(Data!$CA:$CA,MATCH(H112,Data!$A:$A,0),1)))</f>
        <v/>
      </c>
      <c r="H112" s="38" t="str" cm="1">
        <f t="array" aca="1" ref="H112" ca="1">IFERROR(_xlfn.SINGLE(INDEX(Data!$A$1:$A$818,_xlfn.AGGREGATE(15,6,((OFFSET(Data!$A$1,0,MATCH(H$6,Data!$1:$1,0)-1,1000,1)=IF(H$7="","Yes",H$7))*(Data!$D$1:'Data'!$D$818&lt;=IF($H$2="Marked",1,"")))/((OFFSET(Data!$A$1,0,MATCH(H$6,Data!$1:$1,0)-1,1000,1)=IF(H$7="","Yes",H$7))*(Data!$D$1:'Data'!$D$818&lt;=IF($H$2="Marked",1,"")))*ROW(Data!$C$1:$C$818),ROW(H112)-ROW(H$7)),1)),"")</f>
        <v/>
      </c>
      <c r="I112" s="38" t="str">
        <f ca="1">IF(J112="","",IF(INDEX(Data!$CA:$CA,MATCH(J112,Data!$A:$A,0),1)=0,"",INDEX(Data!$CA:$CA,MATCH(J112,Data!$A:$A,0),1)))</f>
        <v/>
      </c>
      <c r="J112" s="38" t="str" cm="1">
        <f t="array" aca="1" ref="J112" ca="1">IFERROR(_xlfn.SINGLE(INDEX(Data!$A$1:$A$818,_xlfn.AGGREGATE(15,6,((OFFSET(Data!$A$1,0,MATCH(J$6,Data!$1:$1,0)-1,1000,1)=IF(J$7="","Yes",J$7))*(Data!$D$1:'Data'!$D$818&lt;=IF($H$2="Marked",1,"")))/((OFFSET(Data!$A$1,0,MATCH(J$6,Data!$1:$1,0)-1,1000,1)=IF(J$7="","Yes",J$7))*(Data!$D$1:'Data'!$D$818&lt;=IF($H$2="Marked",1,"")))*ROW(Data!$C$1:$C$818),ROW(J112)-ROW(J$7)),1)),"")</f>
        <v/>
      </c>
      <c r="K112" s="38" t="str">
        <f ca="1">IF(L112="","",IF(INDEX(Data!$CA:$CA,MATCH(L112,Data!$A:$A,0),1)=0,"",INDEX(Data!$CA:$CA,MATCH(L112,Data!$A:$A,0),1)))</f>
        <v/>
      </c>
      <c r="L112" s="38" t="str" cm="1">
        <f t="array" aca="1" ref="L112" ca="1">IFERROR(_xlfn.SINGLE(INDEX(Data!$A$1:$A$818,_xlfn.AGGREGATE(15,6,((OFFSET(Data!$A$1,0,MATCH(L$6,Data!$1:$1,0)-1,1000,1)=IF(L$7="","Yes",L$7))*(Data!$D$1:'Data'!$D$818&lt;=IF($H$2="Marked",1,"")))/((OFFSET(Data!$A$1,0,MATCH(L$6,Data!$1:$1,0)-1,1000,1)=IF(L$7="","Yes",L$7))*(Data!$D$1:'Data'!$D$818&lt;=IF($H$2="Marked",1,"")))*ROW(Data!$C$1:$C$818),ROW(L112)-ROW(L$7)),1)),"")</f>
        <v>National Geographic</v>
      </c>
      <c r="M112" s="38" t="str">
        <f ca="1">IF(N112="","",IF(INDEX(Data!$CA:$CA,MATCH(N112,Data!$A:$A,0),1)=0,"",INDEX(Data!$CA:$CA,MATCH(N112,Data!$A:$A,0),1)))</f>
        <v/>
      </c>
      <c r="N112" s="38" t="str" cm="1">
        <f t="array" aca="1" ref="N112" ca="1">IFERROR(_xlfn.SINGLE(INDEX(Data!$A$1:$A$818,_xlfn.AGGREGATE(15,6,((OFFSET(Data!$A$1,0,MATCH(N$6,Data!$1:$1,0)-1,1000,1)=IF(N$7="","Yes",N$7))*(Data!$D$1:'Data'!$D$818&lt;=IF($H$2="Marked",1,"")))/((OFFSET(Data!$A$1,0,MATCH(N$6,Data!$1:$1,0)-1,1000,1)=IF(N$7="","Yes",N$7))*(Data!$D$1:'Data'!$D$818&lt;=IF($H$2="Marked",1,"")))*ROW(Data!$C$1:$C$818),ROW(N112)-ROW(N$7)),1)),"")</f>
        <v>Lifetime</v>
      </c>
      <c r="O112" s="38" t="str">
        <f ca="1">IF(P112="","",IF(INDEX(Data!$CA:$CA,MATCH(P112,Data!$A:$A,0),1)=0,"",INDEX(Data!$CA:$CA,MATCH(P112,Data!$A:$A,0),1)))</f>
        <v/>
      </c>
      <c r="P112" s="38" t="str" cm="1">
        <f t="array" aca="1" ref="P112" ca="1">IFERROR(_xlfn.SINGLE(INDEX(Data!$A$1:$A$818,_xlfn.AGGREGATE(15,6,((OFFSET(Data!$A$1,0,MATCH(P$6,Data!$1:$1,0)-1,1000,1)=IF(P$7="","Yes",P$7))*(Data!$D$1:'Data'!$D$818&lt;=IF($H$2="Marked",1,"")))/((OFFSET(Data!$A$1,0,MATCH(P$6,Data!$1:$1,0)-1,1000,1)=IF(P$7="","Yes",P$7))*(Data!$D$1:'Data'!$D$818&lt;=IF($H$2="Marked",1,"")))*ROW(Data!$C$1:$C$818),ROW(P112)-ROW(P$7)),1)),"")</f>
        <v>HBO Latino</v>
      </c>
      <c r="Q112" s="38" t="str">
        <f ca="1">IF(R112="","",IF(INDEX(Data!$CA:$CA,MATCH(R112,Data!$A:$A,0),1)=0,"",INDEX(Data!$CA:$CA,MATCH(R112,Data!$A:$A,0),1)))</f>
        <v/>
      </c>
      <c r="R112" s="38" t="str" cm="1">
        <f t="array" aca="1" ref="R112" ca="1">IFERROR(_xlfn.SINGLE(INDEX(Data!$A$1:$A$818,_xlfn.AGGREGATE(15,6,((OFFSET(Data!$A$1,0,MATCH(R$6,Data!$1:$1,0)-1,1000,1)=IF(R$7="","Yes",R$7))*(Data!$D$1:'Data'!$D$818&lt;=IF($H$2="Marked",1,"")))/((OFFSET(Data!$A$1,0,MATCH(R$6,Data!$1:$1,0)-1,1000,1)=IF(R$7="","Yes",R$7))*(Data!$D$1:'Data'!$D$818&lt;=IF($H$2="Marked",1,"")))*ROW(Data!$C$1:$C$818),ROW(R112)-ROW(R$7)),1)),"")</f>
        <v>TBS</v>
      </c>
      <c r="S112" s="38" t="str">
        <f ca="1">IF(T112="","",IF(INDEX(Data!$CA:$CA,MATCH(T112,Data!$A:$A,0),1)=0,"",INDEX(Data!$CA:$CA,MATCH(T112,Data!$A:$A,0),1)))</f>
        <v/>
      </c>
      <c r="T112" s="38" t="str" cm="1">
        <f t="array" aca="1" ref="T112" ca="1">IFERROR(_xlfn.SINGLE(INDEX(Data!$A$1:$A$818,_xlfn.AGGREGATE(15,6,((OFFSET(Data!$A$1,0,MATCH(T$6,Data!$1:$1,0)-1,1000,1)=IF(T$7="","Yes",T$7))*(Data!$D$1:'Data'!$D$818&lt;=IF($H$2="Marked",1,"")))/((OFFSET(Data!$A$1,0,MATCH(T$6,Data!$1:$1,0)-1,1000,1)=IF(T$7="","Yes",T$7))*(Data!$D$1:'Data'!$D$818&lt;=IF($H$2="Marked",1,"")))*ROW(Data!$C$1:$C$818),ROW(T112)-ROW(T$7)),1)),"")</f>
        <v/>
      </c>
      <c r="U112" s="38" t="str">
        <f ca="1">IF(V112="","",IF(INDEX(Data!$CA:$CA,MATCH(V112,Data!$A:$A,0),1)=0,"",INDEX(Data!$CA:$CA,MATCH(V112,Data!$A:$A,0),1)))</f>
        <v/>
      </c>
      <c r="V112" s="38" t="str" cm="1">
        <f t="array" aca="1" ref="V112" ca="1">IFERROR(_xlfn.SINGLE(INDEX(Data!$A$1:$A$818,_xlfn.AGGREGATE(15,6,((OFFSET(Data!$A$1,0,MATCH(V$6,Data!$1:$1,0)-1,1000,1)=IF(V$7="","Yes",V$7))*(Data!$D$1:'Data'!$D$818&lt;=IF($H$2="Marked",1,"")))/((OFFSET(Data!$A$1,0,MATCH(V$6,Data!$1:$1,0)-1,1000,1)=IF(V$7="","Yes",V$7))*(Data!$D$1:'Data'!$D$818&lt;=IF($H$2="Marked",1,"")))*ROW(Data!$C$1:$C$818),ROW(V112)-ROW(V$7)),1)),"")</f>
        <v>POP</v>
      </c>
      <c r="W112" s="38" t="str">
        <f ca="1">IF(X112="","",IF(INDEX(Data!$CA:$CA,MATCH(X112,Data!$A:$A,0),1)=0,"",INDEX(Data!$CA:$CA,MATCH(X112,Data!$A:$A,0),1)))</f>
        <v/>
      </c>
      <c r="X112" s="38" t="str" cm="1">
        <f t="array" aca="1" ref="X112" ca="1">IFERROR(_xlfn.SINGLE(INDEX(Data!$A$1:$A$818,_xlfn.AGGREGATE(15,6,((OFFSET(Data!$A$1,0,MATCH(X$6,Data!$1:$1,0)-1,1000,1)=IF(X$7="","Yes",X$7))*(Data!$D$1:'Data'!$D$818&lt;=IF($H$2="Marked",1,"")))/((OFFSET(Data!$A$1,0,MATCH(X$6,Data!$1:$1,0)-1,1000,1)=IF(X$7="","Yes",X$7))*(Data!$D$1:'Data'!$D$818&lt;=IF($H$2="Marked",1,"")))*ROW(Data!$C$1:$C$818),ROW(X112)-ROW(X$7)),1)),"")</f>
        <v/>
      </c>
      <c r="Y112" s="38" t="str">
        <f ca="1">IF(Z112="","",IF(INDEX(Data!$CA:$CA,MATCH(Z112,Data!$A:$A,0),1)=0,"",INDEX(Data!$CA:$CA,MATCH(Z112,Data!$A:$A,0),1)))</f>
        <v/>
      </c>
      <c r="Z112" s="38" t="str" cm="1">
        <f t="array" aca="1" ref="Z112" ca="1">IFERROR(_xlfn.SINGLE(INDEX(Data!$A$1:$A$818,_xlfn.AGGREGATE(15,6,((OFFSET(Data!$A$1,0,MATCH(Z$6,Data!$1:$1,0)-1,1000,1)=IF(Z$7="","Yes",Z$7))*(Data!$D$1:'Data'!$D$818&lt;=IF($H$2="Marked",1,"")))/((OFFSET(Data!$A$1,0,MATCH(Z$6,Data!$1:$1,0)-1,1000,1)=IF(Z$7="","Yes",Z$7))*(Data!$D$1:'Data'!$D$818&lt;=IF($H$2="Marked",1,"")))*ROW(Data!$C$1:$C$818),ROW(Z112)-ROW(Z$7)),1)),"")</f>
        <v/>
      </c>
      <c r="AA112" s="38" t="str">
        <f ca="1">IF(AB112="","",IF(INDEX(Data!$CA:$CA,MATCH(AB112,Data!$A:$A,0),1)=0,"",INDEX(Data!$CA:$CA,MATCH(AB112,Data!$A:$A,0),1)))</f>
        <v/>
      </c>
      <c r="AB112" s="38" t="str" cm="1">
        <f t="array" aca="1" ref="AB112" ca="1">IFERROR(_xlfn.SINGLE(INDEX(Data!$A$1:$A$818,_xlfn.AGGREGATE(15,6,((OFFSET(Data!$A$1,0,MATCH(AB$6,Data!$1:$1,0)-1,1000,1)=IF(AB$7="","Yes",AB$7))*(Data!$D$1:'Data'!$D$818&lt;=IF($H$2="Marked",1,"")))/((OFFSET(Data!$A$1,0,MATCH(AB$6,Data!$1:$1,0)-1,1000,1)=IF(AB$7="","Yes",AB$7))*(Data!$D$1:'Data'!$D$818&lt;=IF($H$2="Marked",1,"")))*ROW(Data!$C$1:$C$818),ROW(AB112)-ROW(AB$7)),1)),"")</f>
        <v>MTV Live</v>
      </c>
      <c r="AC112" s="38" t="str">
        <f ca="1">IF(AD112="","",IF(INDEX(Data!$CA:$CA,MATCH(AD112,Data!$A:$A,0),1)=0,"",INDEX(Data!$CA:$CA,MATCH(AD112,Data!$A:$A,0),1)))</f>
        <v/>
      </c>
      <c r="AD112" s="38" t="str" cm="1">
        <f t="array" aca="1" ref="AD112" ca="1">IFERROR(_xlfn.SINGLE(INDEX(Data!$A$1:$A$818,_xlfn.AGGREGATE(15,6,((OFFSET(Data!$A$1,0,MATCH(AD$6,Data!$1:$1,0)-1,1000,1)=IF(AD$7="","Yes",AD$7))*(Data!$D$1:'Data'!$D$818&lt;=IF($H$2="Marked",1,"")))/((OFFSET(Data!$A$1,0,MATCH(AD$6,Data!$1:$1,0)-1,1000,1)=IF(AD$7="","Yes",AD$7))*(Data!$D$1:'Data'!$D$818&lt;=IF($H$2="Marked",1,"")))*ROW(Data!$C$1:$C$818),ROW(AD112)-ROW(AD$7)),1)),"")</f>
        <v>Nicktoons</v>
      </c>
      <c r="AE112" s="38" t="str">
        <f ca="1">IF(AF112="","",IF(INDEX(Data!$CA:$CA,MATCH(AF112,Data!$A:$A,0),1)=0,"",INDEX(Data!$CA:$CA,MATCH(AF112,Data!$A:$A,0),1)))</f>
        <v/>
      </c>
      <c r="AF112" s="38" t="str" cm="1">
        <f t="array" aca="1" ref="AF112" ca="1">IFERROR(_xlfn.SINGLE(INDEX(Data!$A$1:$A$818,_xlfn.AGGREGATE(15,6,((OFFSET(Data!$A$1,0,MATCH(AF$6,Data!$1:$1,0)-1,1000,1)=IF(AF$7="","Yes",AF$7))*(Data!$D$1:'Data'!$D$818&lt;=IF($H$2="Marked",1,"")))/((OFFSET(Data!$A$1,0,MATCH(AF$6,Data!$1:$1,0)-1,1000,1)=IF(AF$7="","Yes",AF$7))*(Data!$D$1:'Data'!$D$818&lt;=IF($H$2="Marked",1,"")))*ROW(Data!$C$1:$C$818),ROW(AF112)-ROW(AF$7)),1)),"")</f>
        <v>TUDN</v>
      </c>
      <c r="AG112" s="38" t="str">
        <f ca="1">IF(AH112="","",IF(INDEX(Data!$CA:$CA,MATCH(AH112,Data!$A:$A,0),1)=0,"",INDEX(Data!$CA:$CA,MATCH(AH112,Data!$A:$A,0),1)))</f>
        <v/>
      </c>
      <c r="AH112" s="38" t="str" cm="1">
        <f t="array" aca="1" ref="AH112" ca="1">IFERROR(_xlfn.SINGLE(INDEX(Data!$A$1:$A$818,_xlfn.AGGREGATE(15,6,((OFFSET(Data!$A$1,0,MATCH(AH$6,Data!$1:$1,0)-1,1000,1)=IF(AH$7="","Yes",AH$7))*(Data!$D$1:'Data'!$D$818&lt;=IF($H$2="Marked",1,"")))/((OFFSET(Data!$A$1,0,MATCH(AH$6,Data!$1:$1,0)-1,1000,1)=IF(AH$7="","Yes",AH$7))*(Data!$D$1:'Data'!$D$818&lt;=IF($H$2="Marked",1,"")))*ROW(Data!$C$1:$C$818),ROW(AH112)-ROW(AH$7)),1)),"")</f>
        <v/>
      </c>
      <c r="AI112" s="38" t="str">
        <f ca="1">IF(AJ112="","",IF(INDEX(Data!$CA:$CA,MATCH(AJ112,Data!$A:$A,0),1)=0,"",INDEX(Data!$CA:$CA,MATCH(AJ112,Data!$A:$A,0),1)))</f>
        <v/>
      </c>
      <c r="AJ112" s="38" t="str" cm="1">
        <f t="array" aca="1" ref="AJ112" ca="1">IFERROR(_xlfn.SINGLE(INDEX(Data!$A$1:$A$818,_xlfn.AGGREGATE(15,6,((OFFSET(Data!$A$1,0,MATCH(AJ$6,Data!$1:$1,0)-1,1000,1)=IF(AJ$7="","Yes",AJ$7))*(Data!$D$1:'Data'!$D$818&lt;=IF($H$2="Marked",1,"")))/((OFFSET(Data!$A$1,0,MATCH(AJ$6,Data!$1:$1,0)-1,1000,1)=IF(AJ$7="","Yes",AJ$7))*(Data!$D$1:'Data'!$D$818&lt;=IF($H$2="Marked",1,"")))*ROW(Data!$C$1:$C$818),ROW(AJ112)-ROW(AJ$7)),1)),"")</f>
        <v>Vme</v>
      </c>
      <c r="AK112" s="38" t="str">
        <f ca="1">IF(AL112="","",IF(INDEX(Data!$CA:$CA,MATCH(AL112,Data!$A:$A,0),1)=0,"",INDEX(Data!$CA:$CA,MATCH(AL112,Data!$A:$A,0),1)))</f>
        <v/>
      </c>
      <c r="AL112" s="38" t="str" cm="1">
        <f t="array" aca="1" ref="AL112" ca="1">IFERROR(_xlfn.SINGLE(INDEX(Data!$A$1:$A$818,_xlfn.AGGREGATE(15,6,((OFFSET(Data!$A$1,0,MATCH(AL$6,Data!$1:$1,0)-1,1000,1)=IF(AL$7="","Yes",AL$7))*(Data!$D$1:'Data'!$D$818&lt;=IF($H$2="Marked",1,"")))/((OFFSET(Data!$A$1,0,MATCH(AL$6,Data!$1:$1,0)-1,1000,1)=IF(AL$7="","Yes",AL$7))*(Data!$D$1:'Data'!$D$818&lt;=IF($H$2="Marked",1,"")))*ROW(Data!$C$1:$C$818),ROW(AL112)-ROW(AL$7)),1)),"")</f>
        <v/>
      </c>
      <c r="AM112" s="38" t="str">
        <f ca="1">IF(AN112="","",IF(INDEX(Data!$CA:$CA,MATCH(AN112,Data!$A:$A,0),1)=0,"",INDEX(Data!$CA:$CA,MATCH(AN112,Data!$A:$A,0),1)))</f>
        <v/>
      </c>
      <c r="AN112" s="38" t="str" cm="1">
        <f t="array" aca="1" ref="AN112" ca="1">IFERROR(_xlfn.SINGLE(INDEX(Data!$A$1:$A$818,_xlfn.AGGREGATE(15,6,((OFFSET(Data!$A$1,0,MATCH(AN$6,Data!$1:$1,0)-1,1000,1)=IF(AN$7="","Yes",AN$7))*(Data!$D$1:'Data'!$D$818&lt;=IF($H$2="Marked",1,"")))/((OFFSET(Data!$A$1,0,MATCH(AN$6,Data!$1:$1,0)-1,1000,1)=IF(AN$7="","Yes",AN$7))*(Data!$D$1:'Data'!$D$818&lt;=IF($H$2="Marked",1,"")))*ROW(Data!$C$1:$C$818),ROW(AN112)-ROW(AN$7)),1)),"")</f>
        <v/>
      </c>
      <c r="AO112" s="38" t="str">
        <f ca="1">IF(AP112="","",IF(INDEX(Data!$CA:$CA,MATCH(AP112,Data!$A:$A,0),1)=0,"",INDEX(Data!$CA:$CA,MATCH(AP112,Data!$A:$A,0),1)))</f>
        <v/>
      </c>
      <c r="AP112" s="38" t="str" cm="1">
        <f t="array" aca="1" ref="AP112" ca="1">IFERROR(_xlfn.SINGLE(INDEX(Data!$A$1:$A$818,_xlfn.AGGREGATE(15,6,((OFFSET(Data!$A$1,0,MATCH(AP$6,Data!$1:$1,0)-1,1000,1)=IF(AP$7="","Yes",AP$7))*(Data!$D$1:'Data'!$D$818&lt;=IF($H$2="Marked",1,"")))/((OFFSET(Data!$A$1,0,MATCH(AP$6,Data!$1:$1,0)-1,1000,1)=IF(AP$7="","Yes",AP$7))*(Data!$D$1:'Data'!$D$818&lt;=IF($H$2="Marked",1,"")))*ROW(Data!$C$1:$C$818),ROW(AP112)-ROW(AP$7)),1)),"")</f>
        <v/>
      </c>
      <c r="AQ112" s="38" t="str">
        <f ca="1">IF(AR112="","",IF(INDEX(Data!$CA:$CA,MATCH(AR112,Data!$A:$A,0),1)=0,"",INDEX(Data!$CA:$CA,MATCH(AR112,Data!$A:$A,0),1)))</f>
        <v/>
      </c>
      <c r="AR112" s="38" t="str" cm="1">
        <f t="array" aca="1" ref="AR112" ca="1">IFERROR(_xlfn.SINGLE(INDEX(Data!$A$1:$A$818,_xlfn.AGGREGATE(15,6,((OFFSET(Data!$A$1,0,MATCH(AR$6,Data!$1:$1,0)-1,1000,1)=IF(AR$7="","Yes",AR$7))*(Data!$D$1:'Data'!$D$818&lt;=IF($H$2="Marked",1,"")))/((OFFSET(Data!$A$1,0,MATCH(AR$6,Data!$1:$1,0)-1,1000,1)=IF(AR$7="","Yes",AR$7))*(Data!$D$1:'Data'!$D$818&lt;=IF($H$2="Marked",1,"")))*ROW(Data!$C$1:$C$818),ROW(AR112)-ROW(AR$7)),1)),"")</f>
        <v/>
      </c>
      <c r="AS112" s="38" t="str">
        <f ca="1">IF(AT112="","",IF(INDEX(Data!$CA:$CA,MATCH(AT112,Data!$A:$A,0),1)=0,"",INDEX(Data!$CA:$CA,MATCH(AT112,Data!$A:$A,0),1)))</f>
        <v/>
      </c>
      <c r="AT112" s="38" t="str" cm="1">
        <f t="array" aca="1" ref="AT112" ca="1">IFERROR(_xlfn.SINGLE(INDEX(Data!$A$1:$A$818,_xlfn.AGGREGATE(15,6,((OFFSET(Data!$A$1,0,MATCH(AT$6,Data!$1:$1,0)-1,1000,1)=IF(AT$7="","Yes",AT$7))*(Data!$D$1:'Data'!$D$818&lt;=IF($H$2="Marked",1,"")))/((OFFSET(Data!$A$1,0,MATCH(AT$6,Data!$1:$1,0)-1,1000,1)=IF(AT$7="","Yes",AT$7))*(Data!$D$1:'Data'!$D$818&lt;=IF($H$2="Marked",1,"")))*ROW(Data!$C$1:$C$818),ROW(AT112)-ROW(AT$7)),1)),"")</f>
        <v/>
      </c>
    </row>
    <row r="113" spans="1:46" ht="24" x14ac:dyDescent="0.35">
      <c r="A113" s="38" t="str">
        <f ca="1">IF(B113="","",IF(INDEX(Data!$CA:$CA,MATCH(B113,Data!$A:$A,0),1)=0,"",INDEX(Data!$CA:$CA,MATCH(B113,Data!$A:$A,0),1)))</f>
        <v/>
      </c>
      <c r="B113" s="38" t="str" cm="1">
        <f t="array" aca="1" ref="B113" ca="1">IFERROR(_xlfn.SINGLE(INDEX(Data!$A$1:$A$818,_xlfn.AGGREGATE(15,6,((OFFSET(Data!$A$1,0,MATCH(B$6,Data!$1:$1,0)-1,1000,1)=IF(B$7="","Yes",B$7))*(Data!$D$1:'Data'!$D$818&lt;=IF($H$2="Marked",1,"")))/((OFFSET(Data!$A$1,0,MATCH(B$6,Data!$1:$1,0)-1,1000,1)=IF(B$7="","Yes",B$7))*(Data!$D$1:'Data'!$D$818&lt;=IF($H$2="Marked",1,"")))*ROW(Data!$C$1:$C$818),ROW(B113)-ROW(B$7)),1)),"")</f>
        <v/>
      </c>
      <c r="C113" s="38" t="str">
        <f ca="1">IF(D113="","",IF(INDEX(Data!$CA:$CA,MATCH(D113,Data!$A:$A,0),1)=0,"",INDEX(Data!$CA:$CA,MATCH(D113,Data!$A:$A,0),1)))</f>
        <v/>
      </c>
      <c r="D113" s="38" t="str" cm="1">
        <f t="array" aca="1" ref="D113" ca="1">IFERROR(_xlfn.SINGLE(INDEX(Data!$A$1:$A$818,_xlfn.AGGREGATE(15,6,((OFFSET(Data!$A$1,0,MATCH(D$6,Data!$1:$1,0)-1,1000,1)=IF(D$7="","Yes",D$7))*(Data!$D$1:'Data'!$D$818&lt;=IF($H$2="Marked",1,"")))/((OFFSET(Data!$A$1,0,MATCH(D$6,Data!$1:$1,0)-1,1000,1)=IF(D$7="","Yes",D$7))*(Data!$D$1:'Data'!$D$818&lt;=IF($H$2="Marked",1,"")))*ROW(Data!$C$1:$C$818),ROW(D113)-ROW(D$7)),1)),"")</f>
        <v/>
      </c>
      <c r="E113" s="38" t="str">
        <f ca="1">IF(F113="","",IF(INDEX(Data!$CA:$CA,MATCH(F113,Data!$A:$A,0),1)=0,"",INDEX(Data!$CA:$CA,MATCH(F113,Data!$A:$A,0),1)))</f>
        <v/>
      </c>
      <c r="F113" s="38" t="str" cm="1">
        <f t="array" aca="1" ref="F113" ca="1">IFERROR(_xlfn.SINGLE(INDEX(Data!$A$1:$A$818,_xlfn.AGGREGATE(15,6,((OFFSET(Data!$A$1,0,MATCH(F$6,Data!$1:$1,0)-1,1000,1)=IF(F$7="","Yes",F$7))*(Data!$D$1:'Data'!$D$818&lt;=IF($H$2="Marked",1,"")))/((OFFSET(Data!$A$1,0,MATCH(F$6,Data!$1:$1,0)-1,1000,1)=IF(F$7="","Yes",F$7))*(Data!$D$1:'Data'!$D$818&lt;=IF($H$2="Marked",1,"")))*ROW(Data!$C$1:$C$818),ROW(F113)-ROW(F$7)),1)),"")</f>
        <v/>
      </c>
      <c r="G113" s="38" t="str">
        <f ca="1">IF(H113="","",IF(INDEX(Data!$CA:$CA,MATCH(H113,Data!$A:$A,0),1)=0,"",INDEX(Data!$CA:$CA,MATCH(H113,Data!$A:$A,0),1)))</f>
        <v/>
      </c>
      <c r="H113" s="38" t="str" cm="1">
        <f t="array" aca="1" ref="H113" ca="1">IFERROR(_xlfn.SINGLE(INDEX(Data!$A$1:$A$818,_xlfn.AGGREGATE(15,6,((OFFSET(Data!$A$1,0,MATCH(H$6,Data!$1:$1,0)-1,1000,1)=IF(H$7="","Yes",H$7))*(Data!$D$1:'Data'!$D$818&lt;=IF($H$2="Marked",1,"")))/((OFFSET(Data!$A$1,0,MATCH(H$6,Data!$1:$1,0)-1,1000,1)=IF(H$7="","Yes",H$7))*(Data!$D$1:'Data'!$D$818&lt;=IF($H$2="Marked",1,"")))*ROW(Data!$C$1:$C$818),ROW(H113)-ROW(H$7)),1)),"")</f>
        <v/>
      </c>
      <c r="I113" s="38" t="str">
        <f ca="1">IF(J113="","",IF(INDEX(Data!$CA:$CA,MATCH(J113,Data!$A:$A,0),1)=0,"",INDEX(Data!$CA:$CA,MATCH(J113,Data!$A:$A,0),1)))</f>
        <v/>
      </c>
      <c r="J113" s="38" t="str" cm="1">
        <f t="array" aca="1" ref="J113" ca="1">IFERROR(_xlfn.SINGLE(INDEX(Data!$A$1:$A$818,_xlfn.AGGREGATE(15,6,((OFFSET(Data!$A$1,0,MATCH(J$6,Data!$1:$1,0)-1,1000,1)=IF(J$7="","Yes",J$7))*(Data!$D$1:'Data'!$D$818&lt;=IF($H$2="Marked",1,"")))/((OFFSET(Data!$A$1,0,MATCH(J$6,Data!$1:$1,0)-1,1000,1)=IF(J$7="","Yes",J$7))*(Data!$D$1:'Data'!$D$818&lt;=IF($H$2="Marked",1,"")))*ROW(Data!$C$1:$C$818),ROW(J113)-ROW(J$7)),1)),"")</f>
        <v/>
      </c>
      <c r="K113" s="38" t="str">
        <f ca="1">IF(L113="","",IF(INDEX(Data!$CA:$CA,MATCH(L113,Data!$A:$A,0),1)=0,"",INDEX(Data!$CA:$CA,MATCH(L113,Data!$A:$A,0),1)))</f>
        <v/>
      </c>
      <c r="L113" s="38" t="str" cm="1">
        <f t="array" aca="1" ref="L113" ca="1">IFERROR(_xlfn.SINGLE(INDEX(Data!$A$1:$A$818,_xlfn.AGGREGATE(15,6,((OFFSET(Data!$A$1,0,MATCH(L$6,Data!$1:$1,0)-1,1000,1)=IF(L$7="","Yes",L$7))*(Data!$D$1:'Data'!$D$818&lt;=IF($H$2="Marked",1,"")))/((OFFSET(Data!$A$1,0,MATCH(L$6,Data!$1:$1,0)-1,1000,1)=IF(L$7="","Yes",L$7))*(Data!$D$1:'Data'!$D$818&lt;=IF($H$2="Marked",1,"")))*ROW(Data!$C$1:$C$818),ROW(L113)-ROW(L$7)),1)),"")</f>
        <v>NBA TV</v>
      </c>
      <c r="M113" s="38" t="str">
        <f ca="1">IF(N113="","",IF(INDEX(Data!$CA:$CA,MATCH(N113,Data!$A:$A,0),1)=0,"",INDEX(Data!$CA:$CA,MATCH(N113,Data!$A:$A,0),1)))</f>
        <v/>
      </c>
      <c r="N113" s="38" t="str" cm="1">
        <f t="array" aca="1" ref="N113" ca="1">IFERROR(_xlfn.SINGLE(INDEX(Data!$A$1:$A$818,_xlfn.AGGREGATE(15,6,((OFFSET(Data!$A$1,0,MATCH(N$6,Data!$1:$1,0)-1,1000,1)=IF(N$7="","Yes",N$7))*(Data!$D$1:'Data'!$D$818&lt;=IF($H$2="Marked",1,"")))/((OFFSET(Data!$A$1,0,MATCH(N$6,Data!$1:$1,0)-1,1000,1)=IF(N$7="","Yes",N$7))*(Data!$D$1:'Data'!$D$818&lt;=IF($H$2="Marked",1,"")))*ROW(Data!$C$1:$C$818),ROW(N113)-ROW(N$7)),1)),"")</f>
        <v>Lifetime Movie Network</v>
      </c>
      <c r="O113" s="38" t="str">
        <f ca="1">IF(P113="","",IF(INDEX(Data!$CA:$CA,MATCH(P113,Data!$A:$A,0),1)=0,"",INDEX(Data!$CA:$CA,MATCH(P113,Data!$A:$A,0),1)))</f>
        <v/>
      </c>
      <c r="P113" s="38" t="str" cm="1">
        <f t="array" aca="1" ref="P113" ca="1">IFERROR(_xlfn.SINGLE(INDEX(Data!$A$1:$A$818,_xlfn.AGGREGATE(15,6,((OFFSET(Data!$A$1,0,MATCH(P$6,Data!$1:$1,0)-1,1000,1)=IF(P$7="","Yes",P$7))*(Data!$D$1:'Data'!$D$818&lt;=IF($H$2="Marked",1,"")))/((OFFSET(Data!$A$1,0,MATCH(P$6,Data!$1:$1,0)-1,1000,1)=IF(P$7="","Yes",P$7))*(Data!$D$1:'Data'!$D$818&lt;=IF($H$2="Marked",1,"")))*ROW(Data!$C$1:$C$818),ROW(P113)-ROW(P$7)),1)),"")</f>
        <v>HBO Max</v>
      </c>
      <c r="Q113" s="38" t="str">
        <f ca="1">IF(R113="","",IF(INDEX(Data!$CA:$CA,MATCH(R113,Data!$A:$A,0),1)=0,"",INDEX(Data!$CA:$CA,MATCH(R113,Data!$A:$A,0),1)))</f>
        <v/>
      </c>
      <c r="R113" s="38" t="str" cm="1">
        <f t="array" aca="1" ref="R113" ca="1">IFERROR(_xlfn.SINGLE(INDEX(Data!$A$1:$A$818,_xlfn.AGGREGATE(15,6,((OFFSET(Data!$A$1,0,MATCH(R$6,Data!$1:$1,0)-1,1000,1)=IF(R$7="","Yes",R$7))*(Data!$D$1:'Data'!$D$818&lt;=IF($H$2="Marked",1,"")))/((OFFSET(Data!$A$1,0,MATCH(R$6,Data!$1:$1,0)-1,1000,1)=IF(R$7="","Yes",R$7))*(Data!$D$1:'Data'!$D$818&lt;=IF($H$2="Marked",1,"")))*ROW(Data!$C$1:$C$818),ROW(R113)-ROW(R$7)),1)),"")</f>
        <v>TCM</v>
      </c>
      <c r="S113" s="38" t="str">
        <f ca="1">IF(T113="","",IF(INDEX(Data!$CA:$CA,MATCH(T113,Data!$A:$A,0),1)=0,"",INDEX(Data!$CA:$CA,MATCH(T113,Data!$A:$A,0),1)))</f>
        <v/>
      </c>
      <c r="T113" s="38" t="str" cm="1">
        <f t="array" aca="1" ref="T113" ca="1">IFERROR(_xlfn.SINGLE(INDEX(Data!$A$1:$A$818,_xlfn.AGGREGATE(15,6,((OFFSET(Data!$A$1,0,MATCH(T$6,Data!$1:$1,0)-1,1000,1)=IF(T$7="","Yes",T$7))*(Data!$D$1:'Data'!$D$818&lt;=IF($H$2="Marked",1,"")))/((OFFSET(Data!$A$1,0,MATCH(T$6,Data!$1:$1,0)-1,1000,1)=IF(T$7="","Yes",T$7))*(Data!$D$1:'Data'!$D$818&lt;=IF($H$2="Marked",1,"")))*ROW(Data!$C$1:$C$818),ROW(T113)-ROW(T$7)),1)),"")</f>
        <v/>
      </c>
      <c r="U113" s="38" t="str">
        <f ca="1">IF(V113="","",IF(INDEX(Data!$CA:$CA,MATCH(V113,Data!$A:$A,0),1)=0,"",INDEX(Data!$CA:$CA,MATCH(V113,Data!$A:$A,0),1)))</f>
        <v/>
      </c>
      <c r="V113" s="38" t="str" cm="1">
        <f t="array" aca="1" ref="V113" ca="1">IFERROR(_xlfn.SINGLE(INDEX(Data!$A$1:$A$818,_xlfn.AGGREGATE(15,6,((OFFSET(Data!$A$1,0,MATCH(V$6,Data!$1:$1,0)-1,1000,1)=IF(V$7="","Yes",V$7))*(Data!$D$1:'Data'!$D$818&lt;=IF($H$2="Marked",1,"")))/((OFFSET(Data!$A$1,0,MATCH(V$6,Data!$1:$1,0)-1,1000,1)=IF(V$7="","Yes",V$7))*(Data!$D$1:'Data'!$D$818&lt;=IF($H$2="Marked",1,"")))*ROW(Data!$C$1:$C$818),ROW(V113)-ROW(V$7)),1)),"")</f>
        <v>PopCornFlix</v>
      </c>
      <c r="W113" s="38" t="str">
        <f ca="1">IF(X113="","",IF(INDEX(Data!$CA:$CA,MATCH(X113,Data!$A:$A,0),1)=0,"",INDEX(Data!$CA:$CA,MATCH(X113,Data!$A:$A,0),1)))</f>
        <v/>
      </c>
      <c r="X113" s="38" t="str" cm="1">
        <f t="array" aca="1" ref="X113" ca="1">IFERROR(_xlfn.SINGLE(INDEX(Data!$A$1:$A$818,_xlfn.AGGREGATE(15,6,((OFFSET(Data!$A$1,0,MATCH(X$6,Data!$1:$1,0)-1,1000,1)=IF(X$7="","Yes",X$7))*(Data!$D$1:'Data'!$D$818&lt;=IF($H$2="Marked",1,"")))/((OFFSET(Data!$A$1,0,MATCH(X$6,Data!$1:$1,0)-1,1000,1)=IF(X$7="","Yes",X$7))*(Data!$D$1:'Data'!$D$818&lt;=IF($H$2="Marked",1,"")))*ROW(Data!$C$1:$C$818),ROW(X113)-ROW(X$7)),1)),"")</f>
        <v/>
      </c>
      <c r="Y113" s="38" t="str">
        <f ca="1">IF(Z113="","",IF(INDEX(Data!$CA:$CA,MATCH(Z113,Data!$A:$A,0),1)=0,"",INDEX(Data!$CA:$CA,MATCH(Z113,Data!$A:$A,0),1)))</f>
        <v/>
      </c>
      <c r="Z113" s="38" t="str" cm="1">
        <f t="array" aca="1" ref="Z113" ca="1">IFERROR(_xlfn.SINGLE(INDEX(Data!$A$1:$A$818,_xlfn.AGGREGATE(15,6,((OFFSET(Data!$A$1,0,MATCH(Z$6,Data!$1:$1,0)-1,1000,1)=IF(Z$7="","Yes",Z$7))*(Data!$D$1:'Data'!$D$818&lt;=IF($H$2="Marked",1,"")))/((OFFSET(Data!$A$1,0,MATCH(Z$6,Data!$1:$1,0)-1,1000,1)=IF(Z$7="","Yes",Z$7))*(Data!$D$1:'Data'!$D$818&lt;=IF($H$2="Marked",1,"")))*ROW(Data!$C$1:$C$818),ROW(Z113)-ROW(Z$7)),1)),"")</f>
        <v/>
      </c>
      <c r="AA113" s="38" t="str">
        <f ca="1">IF(AB113="","",IF(INDEX(Data!$CA:$CA,MATCH(AB113,Data!$A:$A,0),1)=0,"",INDEX(Data!$CA:$CA,MATCH(AB113,Data!$A:$A,0),1)))</f>
        <v/>
      </c>
      <c r="AB113" s="38" t="str" cm="1">
        <f t="array" aca="1" ref="AB113" ca="1">IFERROR(_xlfn.SINGLE(INDEX(Data!$A$1:$A$818,_xlfn.AGGREGATE(15,6,((OFFSET(Data!$A$1,0,MATCH(AB$6,Data!$1:$1,0)-1,1000,1)=IF(AB$7="","Yes",AB$7))*(Data!$D$1:'Data'!$D$818&lt;=IF($H$2="Marked",1,"")))/((OFFSET(Data!$A$1,0,MATCH(AB$6,Data!$1:$1,0)-1,1000,1)=IF(AB$7="","Yes",AB$7))*(Data!$D$1:'Data'!$D$818&lt;=IF($H$2="Marked",1,"")))*ROW(Data!$C$1:$C$818),ROW(AB113)-ROW(AB$7)),1)),"")</f>
        <v>MTV Tres</v>
      </c>
      <c r="AC113" s="38" t="str">
        <f ca="1">IF(AD113="","",IF(INDEX(Data!$CA:$CA,MATCH(AD113,Data!$A:$A,0),1)=0,"",INDEX(Data!$CA:$CA,MATCH(AD113,Data!$A:$A,0),1)))</f>
        <v/>
      </c>
      <c r="AD113" s="38" t="str" cm="1">
        <f t="array" aca="1" ref="AD113" ca="1">IFERROR(_xlfn.SINGLE(INDEX(Data!$A$1:$A$818,_xlfn.AGGREGATE(15,6,((OFFSET(Data!$A$1,0,MATCH(AD$6,Data!$1:$1,0)-1,1000,1)=IF(AD$7="","Yes",AD$7))*(Data!$D$1:'Data'!$D$818&lt;=IF($H$2="Marked",1,"")))/((OFFSET(Data!$A$1,0,MATCH(AD$6,Data!$1:$1,0)-1,1000,1)=IF(AD$7="","Yes",AD$7))*(Data!$D$1:'Data'!$D$818&lt;=IF($H$2="Marked",1,"")))*ROW(Data!$C$1:$C$818),ROW(AD113)-ROW(AD$7)),1)),"")</f>
        <v>OAN Plus</v>
      </c>
      <c r="AE113" s="38" t="str">
        <f ca="1">IF(AF113="","",IF(INDEX(Data!$CA:$CA,MATCH(AF113,Data!$A:$A,0),1)=0,"",INDEX(Data!$CA:$CA,MATCH(AF113,Data!$A:$A,0),1)))</f>
        <v/>
      </c>
      <c r="AF113" s="38" t="str" cm="1">
        <f t="array" aca="1" ref="AF113" ca="1">IFERROR(_xlfn.SINGLE(INDEX(Data!$A$1:$A$818,_xlfn.AGGREGATE(15,6,((OFFSET(Data!$A$1,0,MATCH(AF$6,Data!$1:$1,0)-1,1000,1)=IF(AF$7="","Yes",AF$7))*(Data!$D$1:'Data'!$D$818&lt;=IF($H$2="Marked",1,"")))/((OFFSET(Data!$A$1,0,MATCH(AF$6,Data!$1:$1,0)-1,1000,1)=IF(AF$7="","Yes",AF$7))*(Data!$D$1:'Data'!$D$818&lt;=IF($H$2="Marked",1,"")))*ROW(Data!$C$1:$C$818),ROW(AF113)-ROW(AF$7)),1)),"")</f>
        <v>TV Land</v>
      </c>
      <c r="AG113" s="38" t="str">
        <f ca="1">IF(AH113="","",IF(INDEX(Data!$CA:$CA,MATCH(AH113,Data!$A:$A,0),1)=0,"",INDEX(Data!$CA:$CA,MATCH(AH113,Data!$A:$A,0),1)))</f>
        <v/>
      </c>
      <c r="AH113" s="38" t="str" cm="1">
        <f t="array" aca="1" ref="AH113" ca="1">IFERROR(_xlfn.SINGLE(INDEX(Data!$A$1:$A$818,_xlfn.AGGREGATE(15,6,((OFFSET(Data!$A$1,0,MATCH(AH$6,Data!$1:$1,0)-1,1000,1)=IF(AH$7="","Yes",AH$7))*(Data!$D$1:'Data'!$D$818&lt;=IF($H$2="Marked",1,"")))/((OFFSET(Data!$A$1,0,MATCH(AH$6,Data!$1:$1,0)-1,1000,1)=IF(AH$7="","Yes",AH$7))*(Data!$D$1:'Data'!$D$818&lt;=IF($H$2="Marked",1,"")))*ROW(Data!$C$1:$C$818),ROW(AH113)-ROW(AH$7)),1)),"")</f>
        <v/>
      </c>
      <c r="AI113" s="38" t="str">
        <f ca="1">IF(AJ113="","",IF(INDEX(Data!$CA:$CA,MATCH(AJ113,Data!$A:$A,0),1)=0,"",INDEX(Data!$CA:$CA,MATCH(AJ113,Data!$A:$A,0),1)))</f>
        <v/>
      </c>
      <c r="AJ113" s="38" t="str" cm="1">
        <f t="array" aca="1" ref="AJ113" ca="1">IFERROR(_xlfn.SINGLE(INDEX(Data!$A$1:$A$818,_xlfn.AGGREGATE(15,6,((OFFSET(Data!$A$1,0,MATCH(AJ$6,Data!$1:$1,0)-1,1000,1)=IF(AJ$7="","Yes",AJ$7))*(Data!$D$1:'Data'!$D$818&lt;=IF($H$2="Marked",1,"")))/((OFFSET(Data!$A$1,0,MATCH(AJ$6,Data!$1:$1,0)-1,1000,1)=IF(AJ$7="","Yes",AJ$7))*(Data!$D$1:'Data'!$D$818&lt;=IF($H$2="Marked",1,"")))*ROW(Data!$C$1:$C$818),ROW(AJ113)-ROW(AJ$7)),1)),"")</f>
        <v>WAPA America</v>
      </c>
      <c r="AK113" s="38" t="str">
        <f ca="1">IF(AL113="","",IF(INDEX(Data!$CA:$CA,MATCH(AL113,Data!$A:$A,0),1)=0,"",INDEX(Data!$CA:$CA,MATCH(AL113,Data!$A:$A,0),1)))</f>
        <v/>
      </c>
      <c r="AL113" s="38" t="str" cm="1">
        <f t="array" aca="1" ref="AL113" ca="1">IFERROR(_xlfn.SINGLE(INDEX(Data!$A$1:$A$818,_xlfn.AGGREGATE(15,6,((OFFSET(Data!$A$1,0,MATCH(AL$6,Data!$1:$1,0)-1,1000,1)=IF(AL$7="","Yes",AL$7))*(Data!$D$1:'Data'!$D$818&lt;=IF($H$2="Marked",1,"")))/((OFFSET(Data!$A$1,0,MATCH(AL$6,Data!$1:$1,0)-1,1000,1)=IF(AL$7="","Yes",AL$7))*(Data!$D$1:'Data'!$D$818&lt;=IF($H$2="Marked",1,"")))*ROW(Data!$C$1:$C$818),ROW(AL113)-ROW(AL$7)),1)),"")</f>
        <v/>
      </c>
      <c r="AM113" s="38" t="str">
        <f ca="1">IF(AN113="","",IF(INDEX(Data!$CA:$CA,MATCH(AN113,Data!$A:$A,0),1)=0,"",INDEX(Data!$CA:$CA,MATCH(AN113,Data!$A:$A,0),1)))</f>
        <v/>
      </c>
      <c r="AN113" s="38" t="str" cm="1">
        <f t="array" aca="1" ref="AN113" ca="1">IFERROR(_xlfn.SINGLE(INDEX(Data!$A$1:$A$818,_xlfn.AGGREGATE(15,6,((OFFSET(Data!$A$1,0,MATCH(AN$6,Data!$1:$1,0)-1,1000,1)=IF(AN$7="","Yes",AN$7))*(Data!$D$1:'Data'!$D$818&lt;=IF($H$2="Marked",1,"")))/((OFFSET(Data!$A$1,0,MATCH(AN$6,Data!$1:$1,0)-1,1000,1)=IF(AN$7="","Yes",AN$7))*(Data!$D$1:'Data'!$D$818&lt;=IF($H$2="Marked",1,"")))*ROW(Data!$C$1:$C$818),ROW(AN113)-ROW(AN$7)),1)),"")</f>
        <v/>
      </c>
      <c r="AO113" s="38" t="str">
        <f ca="1">IF(AP113="","",IF(INDEX(Data!$CA:$CA,MATCH(AP113,Data!$A:$A,0),1)=0,"",INDEX(Data!$CA:$CA,MATCH(AP113,Data!$A:$A,0),1)))</f>
        <v/>
      </c>
      <c r="AP113" s="38" t="str" cm="1">
        <f t="array" aca="1" ref="AP113" ca="1">IFERROR(_xlfn.SINGLE(INDEX(Data!$A$1:$A$818,_xlfn.AGGREGATE(15,6,((OFFSET(Data!$A$1,0,MATCH(AP$6,Data!$1:$1,0)-1,1000,1)=IF(AP$7="","Yes",AP$7))*(Data!$D$1:'Data'!$D$818&lt;=IF($H$2="Marked",1,"")))/((OFFSET(Data!$A$1,0,MATCH(AP$6,Data!$1:$1,0)-1,1000,1)=IF(AP$7="","Yes",AP$7))*(Data!$D$1:'Data'!$D$818&lt;=IF($H$2="Marked",1,"")))*ROW(Data!$C$1:$C$818),ROW(AP113)-ROW(AP$7)),1)),"")</f>
        <v/>
      </c>
      <c r="AQ113" s="38" t="str">
        <f ca="1">IF(AR113="","",IF(INDEX(Data!$CA:$CA,MATCH(AR113,Data!$A:$A,0),1)=0,"",INDEX(Data!$CA:$CA,MATCH(AR113,Data!$A:$A,0),1)))</f>
        <v/>
      </c>
      <c r="AR113" s="38" t="str" cm="1">
        <f t="array" aca="1" ref="AR113" ca="1">IFERROR(_xlfn.SINGLE(INDEX(Data!$A$1:$A$818,_xlfn.AGGREGATE(15,6,((OFFSET(Data!$A$1,0,MATCH(AR$6,Data!$1:$1,0)-1,1000,1)=IF(AR$7="","Yes",AR$7))*(Data!$D$1:'Data'!$D$818&lt;=IF($H$2="Marked",1,"")))/((OFFSET(Data!$A$1,0,MATCH(AR$6,Data!$1:$1,0)-1,1000,1)=IF(AR$7="","Yes",AR$7))*(Data!$D$1:'Data'!$D$818&lt;=IF($H$2="Marked",1,"")))*ROW(Data!$C$1:$C$818),ROW(AR113)-ROW(AR$7)),1)),"")</f>
        <v/>
      </c>
      <c r="AS113" s="38" t="str">
        <f ca="1">IF(AT113="","",IF(INDEX(Data!$CA:$CA,MATCH(AT113,Data!$A:$A,0),1)=0,"",INDEX(Data!$CA:$CA,MATCH(AT113,Data!$A:$A,0),1)))</f>
        <v/>
      </c>
      <c r="AT113" s="38" t="str" cm="1">
        <f t="array" aca="1" ref="AT113" ca="1">IFERROR(_xlfn.SINGLE(INDEX(Data!$A$1:$A$818,_xlfn.AGGREGATE(15,6,((OFFSET(Data!$A$1,0,MATCH(AT$6,Data!$1:$1,0)-1,1000,1)=IF(AT$7="","Yes",AT$7))*(Data!$D$1:'Data'!$D$818&lt;=IF($H$2="Marked",1,"")))/((OFFSET(Data!$A$1,0,MATCH(AT$6,Data!$1:$1,0)-1,1000,1)=IF(AT$7="","Yes",AT$7))*(Data!$D$1:'Data'!$D$818&lt;=IF($H$2="Marked",1,"")))*ROW(Data!$C$1:$C$818),ROW(AT113)-ROW(AT$7)),1)),"")</f>
        <v/>
      </c>
    </row>
    <row r="114" spans="1:46" ht="24" x14ac:dyDescent="0.35">
      <c r="A114" s="38" t="str">
        <f ca="1">IF(B114="","",IF(INDEX(Data!$CA:$CA,MATCH(B114,Data!$A:$A,0),1)=0,"",INDEX(Data!$CA:$CA,MATCH(B114,Data!$A:$A,0),1)))</f>
        <v/>
      </c>
      <c r="B114" s="38" t="str" cm="1">
        <f t="array" aca="1" ref="B114" ca="1">IFERROR(_xlfn.SINGLE(INDEX(Data!$A$1:$A$818,_xlfn.AGGREGATE(15,6,((OFFSET(Data!$A$1,0,MATCH(B$6,Data!$1:$1,0)-1,1000,1)=IF(B$7="","Yes",B$7))*(Data!$D$1:'Data'!$D$818&lt;=IF($H$2="Marked",1,"")))/((OFFSET(Data!$A$1,0,MATCH(B$6,Data!$1:$1,0)-1,1000,1)=IF(B$7="","Yes",B$7))*(Data!$D$1:'Data'!$D$818&lt;=IF($H$2="Marked",1,"")))*ROW(Data!$C$1:$C$818),ROW(B114)-ROW(B$7)),1)),"")</f>
        <v/>
      </c>
      <c r="C114" s="38" t="str">
        <f ca="1">IF(D114="","",IF(INDEX(Data!$CA:$CA,MATCH(D114,Data!$A:$A,0),1)=0,"",INDEX(Data!$CA:$CA,MATCH(D114,Data!$A:$A,0),1)))</f>
        <v/>
      </c>
      <c r="D114" s="38" t="str" cm="1">
        <f t="array" aca="1" ref="D114" ca="1">IFERROR(_xlfn.SINGLE(INDEX(Data!$A$1:$A$818,_xlfn.AGGREGATE(15,6,((OFFSET(Data!$A$1,0,MATCH(D$6,Data!$1:$1,0)-1,1000,1)=IF(D$7="","Yes",D$7))*(Data!$D$1:'Data'!$D$818&lt;=IF($H$2="Marked",1,"")))/((OFFSET(Data!$A$1,0,MATCH(D$6,Data!$1:$1,0)-1,1000,1)=IF(D$7="","Yes",D$7))*(Data!$D$1:'Data'!$D$818&lt;=IF($H$2="Marked",1,"")))*ROW(Data!$C$1:$C$818),ROW(D114)-ROW(D$7)),1)),"")</f>
        <v/>
      </c>
      <c r="E114" s="38" t="str">
        <f ca="1">IF(F114="","",IF(INDEX(Data!$CA:$CA,MATCH(F114,Data!$A:$A,0),1)=0,"",INDEX(Data!$CA:$CA,MATCH(F114,Data!$A:$A,0),1)))</f>
        <v/>
      </c>
      <c r="F114" s="38" t="str" cm="1">
        <f t="array" aca="1" ref="F114" ca="1">IFERROR(_xlfn.SINGLE(INDEX(Data!$A$1:$A$818,_xlfn.AGGREGATE(15,6,((OFFSET(Data!$A$1,0,MATCH(F$6,Data!$1:$1,0)-1,1000,1)=IF(F$7="","Yes",F$7))*(Data!$D$1:'Data'!$D$818&lt;=IF($H$2="Marked",1,"")))/((OFFSET(Data!$A$1,0,MATCH(F$6,Data!$1:$1,0)-1,1000,1)=IF(F$7="","Yes",F$7))*(Data!$D$1:'Data'!$D$818&lt;=IF($H$2="Marked",1,"")))*ROW(Data!$C$1:$C$818),ROW(F114)-ROW(F$7)),1)),"")</f>
        <v/>
      </c>
      <c r="G114" s="38" t="str">
        <f ca="1">IF(H114="","",IF(INDEX(Data!$CA:$CA,MATCH(H114,Data!$A:$A,0),1)=0,"",INDEX(Data!$CA:$CA,MATCH(H114,Data!$A:$A,0),1)))</f>
        <v/>
      </c>
      <c r="H114" s="38" t="str" cm="1">
        <f t="array" aca="1" ref="H114" ca="1">IFERROR(_xlfn.SINGLE(INDEX(Data!$A$1:$A$818,_xlfn.AGGREGATE(15,6,((OFFSET(Data!$A$1,0,MATCH(H$6,Data!$1:$1,0)-1,1000,1)=IF(H$7="","Yes",H$7))*(Data!$D$1:'Data'!$D$818&lt;=IF($H$2="Marked",1,"")))/((OFFSET(Data!$A$1,0,MATCH(H$6,Data!$1:$1,0)-1,1000,1)=IF(H$7="","Yes",H$7))*(Data!$D$1:'Data'!$D$818&lt;=IF($H$2="Marked",1,"")))*ROW(Data!$C$1:$C$818),ROW(H114)-ROW(H$7)),1)),"")</f>
        <v/>
      </c>
      <c r="I114" s="38" t="str">
        <f ca="1">IF(J114="","",IF(INDEX(Data!$CA:$CA,MATCH(J114,Data!$A:$A,0),1)=0,"",INDEX(Data!$CA:$CA,MATCH(J114,Data!$A:$A,0),1)))</f>
        <v/>
      </c>
      <c r="J114" s="38" t="str" cm="1">
        <f t="array" aca="1" ref="J114" ca="1">IFERROR(_xlfn.SINGLE(INDEX(Data!$A$1:$A$818,_xlfn.AGGREGATE(15,6,((OFFSET(Data!$A$1,0,MATCH(J$6,Data!$1:$1,0)-1,1000,1)=IF(J$7="","Yes",J$7))*(Data!$D$1:'Data'!$D$818&lt;=IF($H$2="Marked",1,"")))/((OFFSET(Data!$A$1,0,MATCH(J$6,Data!$1:$1,0)-1,1000,1)=IF(J$7="","Yes",J$7))*(Data!$D$1:'Data'!$D$818&lt;=IF($H$2="Marked",1,"")))*ROW(Data!$C$1:$C$818),ROW(J114)-ROW(J$7)),1)),"")</f>
        <v/>
      </c>
      <c r="K114" s="38">
        <f ca="1">IF(L114="","",IF(INDEX(Data!$CA:$CA,MATCH(L114,Data!$A:$A,0),1)=0,"",INDEX(Data!$CA:$CA,MATCH(L114,Data!$A:$A,0),1)))</f>
        <v>1</v>
      </c>
      <c r="L114" s="38" t="str" cm="1">
        <f t="array" aca="1" ref="L114" ca="1">IFERROR(_xlfn.SINGLE(INDEX(Data!$A$1:$A$818,_xlfn.AGGREGATE(15,6,((OFFSET(Data!$A$1,0,MATCH(L$6,Data!$1:$1,0)-1,1000,1)=IF(L$7="","Yes",L$7))*(Data!$D$1:'Data'!$D$818&lt;=IF($H$2="Marked",1,"")))/((OFFSET(Data!$A$1,0,MATCH(L$6,Data!$1:$1,0)-1,1000,1)=IF(L$7="","Yes",L$7))*(Data!$D$1:'Data'!$D$818&lt;=IF($H$2="Marked",1,"")))*ROW(Data!$C$1:$C$818),ROW(L114)-ROW(L$7)),1)),"")</f>
        <v>NBC</v>
      </c>
      <c r="M114" s="38" t="str">
        <f ca="1">IF(N114="","",IF(INDEX(Data!$CA:$CA,MATCH(N114,Data!$A:$A,0),1)=0,"",INDEX(Data!$CA:$CA,MATCH(N114,Data!$A:$A,0),1)))</f>
        <v/>
      </c>
      <c r="N114" s="38" t="str" cm="1">
        <f t="array" aca="1" ref="N114" ca="1">IFERROR(_xlfn.SINGLE(INDEX(Data!$A$1:$A$818,_xlfn.AGGREGATE(15,6,((OFFSET(Data!$A$1,0,MATCH(N$6,Data!$1:$1,0)-1,1000,1)=IF(N$7="","Yes",N$7))*(Data!$D$1:'Data'!$D$818&lt;=IF($H$2="Marked",1,"")))/((OFFSET(Data!$A$1,0,MATCH(N$6,Data!$1:$1,0)-1,1000,1)=IF(N$7="","Yes",N$7))*(Data!$D$1:'Data'!$D$818&lt;=IF($H$2="Marked",1,"")))*ROW(Data!$C$1:$C$818),ROW(N114)-ROW(N$7)),1)),"")</f>
        <v>Logo</v>
      </c>
      <c r="O114" s="38" t="str">
        <f ca="1">IF(P114="","",IF(INDEX(Data!$CA:$CA,MATCH(P114,Data!$A:$A,0),1)=0,"",INDEX(Data!$CA:$CA,MATCH(P114,Data!$A:$A,0),1)))</f>
        <v/>
      </c>
      <c r="P114" s="38" t="str" cm="1">
        <f t="array" aca="1" ref="P114" ca="1">IFERROR(_xlfn.SINGLE(INDEX(Data!$A$1:$A$818,_xlfn.AGGREGATE(15,6,((OFFSET(Data!$A$1,0,MATCH(P$6,Data!$1:$1,0)-1,1000,1)=IF(P$7="","Yes",P$7))*(Data!$D$1:'Data'!$D$818&lt;=IF($H$2="Marked",1,"")))/((OFFSET(Data!$A$1,0,MATCH(P$6,Data!$1:$1,0)-1,1000,1)=IF(P$7="","Yes",P$7))*(Data!$D$1:'Data'!$D$818&lt;=IF($H$2="Marked",1,"")))*ROW(Data!$C$1:$C$818),ROW(P114)-ROW(P$7)),1)),"")</f>
        <v>HBO Signature</v>
      </c>
      <c r="Q114" s="38" t="str">
        <f ca="1">IF(R114="","",IF(INDEX(Data!$CA:$CA,MATCH(R114,Data!$A:$A,0),1)=0,"",INDEX(Data!$CA:$CA,MATCH(R114,Data!$A:$A,0),1)))</f>
        <v/>
      </c>
      <c r="R114" s="38" t="str" cm="1">
        <f t="array" aca="1" ref="R114" ca="1">IFERROR(_xlfn.SINGLE(INDEX(Data!$A$1:$A$818,_xlfn.AGGREGATE(15,6,((OFFSET(Data!$A$1,0,MATCH(R$6,Data!$1:$1,0)-1,1000,1)=IF(R$7="","Yes",R$7))*(Data!$D$1:'Data'!$D$818&lt;=IF($H$2="Marked",1,"")))/((OFFSET(Data!$A$1,0,MATCH(R$6,Data!$1:$1,0)-1,1000,1)=IF(R$7="","Yes",R$7))*(Data!$D$1:'Data'!$D$818&lt;=IF($H$2="Marked",1,"")))*ROW(Data!$C$1:$C$818),ROW(R114)-ROW(R$7)),1)),"")</f>
        <v>Teen Nick</v>
      </c>
      <c r="S114" s="38" t="str">
        <f ca="1">IF(T114="","",IF(INDEX(Data!$CA:$CA,MATCH(T114,Data!$A:$A,0),1)=0,"",INDEX(Data!$CA:$CA,MATCH(T114,Data!$A:$A,0),1)))</f>
        <v/>
      </c>
      <c r="T114" s="38" t="str" cm="1">
        <f t="array" aca="1" ref="T114" ca="1">IFERROR(_xlfn.SINGLE(INDEX(Data!$A$1:$A$818,_xlfn.AGGREGATE(15,6,((OFFSET(Data!$A$1,0,MATCH(T$6,Data!$1:$1,0)-1,1000,1)=IF(T$7="","Yes",T$7))*(Data!$D$1:'Data'!$D$818&lt;=IF($H$2="Marked",1,"")))/((OFFSET(Data!$A$1,0,MATCH(T$6,Data!$1:$1,0)-1,1000,1)=IF(T$7="","Yes",T$7))*(Data!$D$1:'Data'!$D$818&lt;=IF($H$2="Marked",1,"")))*ROW(Data!$C$1:$C$818),ROW(T114)-ROW(T$7)),1)),"")</f>
        <v/>
      </c>
      <c r="U114" s="38" t="str">
        <f ca="1">IF(V114="","",IF(INDEX(Data!$CA:$CA,MATCH(V114,Data!$A:$A,0),1)=0,"",INDEX(Data!$CA:$CA,MATCH(V114,Data!$A:$A,0),1)))</f>
        <v/>
      </c>
      <c r="V114" s="38" t="str" cm="1">
        <f t="array" aca="1" ref="V114" ca="1">IFERROR(_xlfn.SINGLE(INDEX(Data!$A$1:$A$818,_xlfn.AGGREGATE(15,6,((OFFSET(Data!$A$1,0,MATCH(V$6,Data!$1:$1,0)-1,1000,1)=IF(V$7="","Yes",V$7))*(Data!$D$1:'Data'!$D$818&lt;=IF($H$2="Marked",1,"")))/((OFFSET(Data!$A$1,0,MATCH(V$6,Data!$1:$1,0)-1,1000,1)=IF(V$7="","Yes",V$7))*(Data!$D$1:'Data'!$D$818&lt;=IF($H$2="Marked",1,"")))*ROW(Data!$C$1:$C$818),ROW(V114)-ROW(V$7)),1)),"")</f>
        <v>QVC</v>
      </c>
      <c r="W114" s="38" t="str">
        <f ca="1">IF(X114="","",IF(INDEX(Data!$CA:$CA,MATCH(X114,Data!$A:$A,0),1)=0,"",INDEX(Data!$CA:$CA,MATCH(X114,Data!$A:$A,0),1)))</f>
        <v/>
      </c>
      <c r="X114" s="38" t="str" cm="1">
        <f t="array" aca="1" ref="X114" ca="1">IFERROR(_xlfn.SINGLE(INDEX(Data!$A$1:$A$818,_xlfn.AGGREGATE(15,6,((OFFSET(Data!$A$1,0,MATCH(X$6,Data!$1:$1,0)-1,1000,1)=IF(X$7="","Yes",X$7))*(Data!$D$1:'Data'!$D$818&lt;=IF($H$2="Marked",1,"")))/((OFFSET(Data!$A$1,0,MATCH(X$6,Data!$1:$1,0)-1,1000,1)=IF(X$7="","Yes",X$7))*(Data!$D$1:'Data'!$D$818&lt;=IF($H$2="Marked",1,"")))*ROW(Data!$C$1:$C$818),ROW(X114)-ROW(X$7)),1)),"")</f>
        <v/>
      </c>
      <c r="Y114" s="38" t="str">
        <f ca="1">IF(Z114="","",IF(INDEX(Data!$CA:$CA,MATCH(Z114,Data!$A:$A,0),1)=0,"",INDEX(Data!$CA:$CA,MATCH(Z114,Data!$A:$A,0),1)))</f>
        <v/>
      </c>
      <c r="Z114" s="38" t="str" cm="1">
        <f t="array" aca="1" ref="Z114" ca="1">IFERROR(_xlfn.SINGLE(INDEX(Data!$A$1:$A$818,_xlfn.AGGREGATE(15,6,((OFFSET(Data!$A$1,0,MATCH(Z$6,Data!$1:$1,0)-1,1000,1)=IF(Z$7="","Yes",Z$7))*(Data!$D$1:'Data'!$D$818&lt;=IF($H$2="Marked",1,"")))/((OFFSET(Data!$A$1,0,MATCH(Z$6,Data!$1:$1,0)-1,1000,1)=IF(Z$7="","Yes",Z$7))*(Data!$D$1:'Data'!$D$818&lt;=IF($H$2="Marked",1,"")))*ROW(Data!$C$1:$C$818),ROW(Z114)-ROW(Z$7)),1)),"")</f>
        <v/>
      </c>
      <c r="AA114" s="38" t="str">
        <f ca="1">IF(AB114="","",IF(INDEX(Data!$CA:$CA,MATCH(AB114,Data!$A:$A,0),1)=0,"",INDEX(Data!$CA:$CA,MATCH(AB114,Data!$A:$A,0),1)))</f>
        <v/>
      </c>
      <c r="AB114" s="38" t="str" cm="1">
        <f t="array" aca="1" ref="AB114" ca="1">IFERROR(_xlfn.SINGLE(INDEX(Data!$A$1:$A$818,_xlfn.AGGREGATE(15,6,((OFFSET(Data!$A$1,0,MATCH(AB$6,Data!$1:$1,0)-1,1000,1)=IF(AB$7="","Yes",AB$7))*(Data!$D$1:'Data'!$D$818&lt;=IF($H$2="Marked",1,"")))/((OFFSET(Data!$A$1,0,MATCH(AB$6,Data!$1:$1,0)-1,1000,1)=IF(AB$7="","Yes",AB$7))*(Data!$D$1:'Data'!$D$818&lt;=IF($H$2="Marked",1,"")))*ROW(Data!$C$1:$C$818),ROW(AB114)-ROW(AB$7)),1)),"")</f>
        <v>MTV2</v>
      </c>
      <c r="AC114" s="38" t="str">
        <f ca="1">IF(AD114="","",IF(INDEX(Data!$CA:$CA,MATCH(AD114,Data!$A:$A,0),1)=0,"",INDEX(Data!$CA:$CA,MATCH(AD114,Data!$A:$A,0),1)))</f>
        <v/>
      </c>
      <c r="AD114" s="38" t="str" cm="1">
        <f t="array" aca="1" ref="AD114" ca="1">IFERROR(_xlfn.SINGLE(INDEX(Data!$A$1:$A$818,_xlfn.AGGREGATE(15,6,((OFFSET(Data!$A$1,0,MATCH(AD$6,Data!$1:$1,0)-1,1000,1)=IF(AD$7="","Yes",AD$7))*(Data!$D$1:'Data'!$D$818&lt;=IF($H$2="Marked",1,"")))/((OFFSET(Data!$A$1,0,MATCH(AD$6,Data!$1:$1,0)-1,1000,1)=IF(AD$7="","Yes",AD$7))*(Data!$D$1:'Data'!$D$818&lt;=IF($H$2="Marked",1,"")))*ROW(Data!$C$1:$C$818),ROW(AD114)-ROW(AD$7)),1)),"")</f>
        <v>One American News</v>
      </c>
      <c r="AE114" s="38" t="str">
        <f ca="1">IF(AF114="","",IF(INDEX(Data!$CA:$CA,MATCH(AF114,Data!$A:$A,0),1)=0,"",INDEX(Data!$CA:$CA,MATCH(AF114,Data!$A:$A,0),1)))</f>
        <v/>
      </c>
      <c r="AF114" s="38" t="str" cm="1">
        <f t="array" aca="1" ref="AF114" ca="1">IFERROR(_xlfn.SINGLE(INDEX(Data!$A$1:$A$818,_xlfn.AGGREGATE(15,6,((OFFSET(Data!$A$1,0,MATCH(AF$6,Data!$1:$1,0)-1,1000,1)=IF(AF$7="","Yes",AF$7))*(Data!$D$1:'Data'!$D$818&lt;=IF($H$2="Marked",1,"")))/((OFFSET(Data!$A$1,0,MATCH(AF$6,Data!$1:$1,0)-1,1000,1)=IF(AF$7="","Yes",AF$7))*(Data!$D$1:'Data'!$D$818&lt;=IF($H$2="Marked",1,"")))*ROW(Data!$C$1:$C$818),ROW(AF114)-ROW(AF$7)),1)),"")</f>
        <v>TV One</v>
      </c>
      <c r="AG114" s="38" t="str">
        <f ca="1">IF(AH114="","",IF(INDEX(Data!$CA:$CA,MATCH(AH114,Data!$A:$A,0),1)=0,"",INDEX(Data!$CA:$CA,MATCH(AH114,Data!$A:$A,0),1)))</f>
        <v/>
      </c>
      <c r="AH114" s="38" t="str" cm="1">
        <f t="array" aca="1" ref="AH114" ca="1">IFERROR(_xlfn.SINGLE(INDEX(Data!$A$1:$A$818,_xlfn.AGGREGATE(15,6,((OFFSET(Data!$A$1,0,MATCH(AH$6,Data!$1:$1,0)-1,1000,1)=IF(AH$7="","Yes",AH$7))*(Data!$D$1:'Data'!$D$818&lt;=IF($H$2="Marked",1,"")))/((OFFSET(Data!$A$1,0,MATCH(AH$6,Data!$1:$1,0)-1,1000,1)=IF(AH$7="","Yes",AH$7))*(Data!$D$1:'Data'!$D$818&lt;=IF($H$2="Marked",1,"")))*ROW(Data!$C$1:$C$818),ROW(AH114)-ROW(AH$7)),1)),"")</f>
        <v/>
      </c>
      <c r="AI114" s="38" t="str">
        <f ca="1">IF(AJ114="","",IF(INDEX(Data!$CA:$CA,MATCH(AJ114,Data!$A:$A,0),1)=0,"",INDEX(Data!$CA:$CA,MATCH(AJ114,Data!$A:$A,0),1)))</f>
        <v/>
      </c>
      <c r="AJ114" s="38" t="str" cm="1">
        <f t="array" aca="1" ref="AJ114" ca="1">IFERROR(_xlfn.SINGLE(INDEX(Data!$A$1:$A$818,_xlfn.AGGREGATE(15,6,((OFFSET(Data!$A$1,0,MATCH(AJ$6,Data!$1:$1,0)-1,1000,1)=IF(AJ$7="","Yes",AJ$7))*(Data!$D$1:'Data'!$D$818&lt;=IF($H$2="Marked",1,"")))/((OFFSET(Data!$A$1,0,MATCH(AJ$6,Data!$1:$1,0)-1,1000,1)=IF(AJ$7="","Yes",AJ$7))*(Data!$D$1:'Data'!$D$818&lt;=IF($H$2="Marked",1,"")))*ROW(Data!$C$1:$C$818),ROW(AJ114)-ROW(AJ$7)),1)),"")</f>
        <v>Weather Channel</v>
      </c>
      <c r="AK114" s="38" t="str">
        <f ca="1">IF(AL114="","",IF(INDEX(Data!$CA:$CA,MATCH(AL114,Data!$A:$A,0),1)=0,"",INDEX(Data!$CA:$CA,MATCH(AL114,Data!$A:$A,0),1)))</f>
        <v/>
      </c>
      <c r="AL114" s="38" t="str" cm="1">
        <f t="array" aca="1" ref="AL114" ca="1">IFERROR(_xlfn.SINGLE(INDEX(Data!$A$1:$A$818,_xlfn.AGGREGATE(15,6,((OFFSET(Data!$A$1,0,MATCH(AL$6,Data!$1:$1,0)-1,1000,1)=IF(AL$7="","Yes",AL$7))*(Data!$D$1:'Data'!$D$818&lt;=IF($H$2="Marked",1,"")))/((OFFSET(Data!$A$1,0,MATCH(AL$6,Data!$1:$1,0)-1,1000,1)=IF(AL$7="","Yes",AL$7))*(Data!$D$1:'Data'!$D$818&lt;=IF($H$2="Marked",1,"")))*ROW(Data!$C$1:$C$818),ROW(AL114)-ROW(AL$7)),1)),"")</f>
        <v/>
      </c>
      <c r="AM114" s="38" t="str">
        <f ca="1">IF(AN114="","",IF(INDEX(Data!$CA:$CA,MATCH(AN114,Data!$A:$A,0),1)=0,"",INDEX(Data!$CA:$CA,MATCH(AN114,Data!$A:$A,0),1)))</f>
        <v/>
      </c>
      <c r="AN114" s="38" t="str" cm="1">
        <f t="array" aca="1" ref="AN114" ca="1">IFERROR(_xlfn.SINGLE(INDEX(Data!$A$1:$A$818,_xlfn.AGGREGATE(15,6,((OFFSET(Data!$A$1,0,MATCH(AN$6,Data!$1:$1,0)-1,1000,1)=IF(AN$7="","Yes",AN$7))*(Data!$D$1:'Data'!$D$818&lt;=IF($H$2="Marked",1,"")))/((OFFSET(Data!$A$1,0,MATCH(AN$6,Data!$1:$1,0)-1,1000,1)=IF(AN$7="","Yes",AN$7))*(Data!$D$1:'Data'!$D$818&lt;=IF($H$2="Marked",1,"")))*ROW(Data!$C$1:$C$818),ROW(AN114)-ROW(AN$7)),1)),"")</f>
        <v/>
      </c>
      <c r="AO114" s="38" t="str">
        <f ca="1">IF(AP114="","",IF(INDEX(Data!$CA:$CA,MATCH(AP114,Data!$A:$A,0),1)=0,"",INDEX(Data!$CA:$CA,MATCH(AP114,Data!$A:$A,0),1)))</f>
        <v/>
      </c>
      <c r="AP114" s="38" t="str" cm="1">
        <f t="array" aca="1" ref="AP114" ca="1">IFERROR(_xlfn.SINGLE(INDEX(Data!$A$1:$A$818,_xlfn.AGGREGATE(15,6,((OFFSET(Data!$A$1,0,MATCH(AP$6,Data!$1:$1,0)-1,1000,1)=IF(AP$7="","Yes",AP$7))*(Data!$D$1:'Data'!$D$818&lt;=IF($H$2="Marked",1,"")))/((OFFSET(Data!$A$1,0,MATCH(AP$6,Data!$1:$1,0)-1,1000,1)=IF(AP$7="","Yes",AP$7))*(Data!$D$1:'Data'!$D$818&lt;=IF($H$2="Marked",1,"")))*ROW(Data!$C$1:$C$818),ROW(AP114)-ROW(AP$7)),1)),"")</f>
        <v/>
      </c>
      <c r="AQ114" s="38" t="str">
        <f ca="1">IF(AR114="","",IF(INDEX(Data!$CA:$CA,MATCH(AR114,Data!$A:$A,0),1)=0,"",INDEX(Data!$CA:$CA,MATCH(AR114,Data!$A:$A,0),1)))</f>
        <v/>
      </c>
      <c r="AR114" s="38" t="str" cm="1">
        <f t="array" aca="1" ref="AR114" ca="1">IFERROR(_xlfn.SINGLE(INDEX(Data!$A$1:$A$818,_xlfn.AGGREGATE(15,6,((OFFSET(Data!$A$1,0,MATCH(AR$6,Data!$1:$1,0)-1,1000,1)=IF(AR$7="","Yes",AR$7))*(Data!$D$1:'Data'!$D$818&lt;=IF($H$2="Marked",1,"")))/((OFFSET(Data!$A$1,0,MATCH(AR$6,Data!$1:$1,0)-1,1000,1)=IF(AR$7="","Yes",AR$7))*(Data!$D$1:'Data'!$D$818&lt;=IF($H$2="Marked",1,"")))*ROW(Data!$C$1:$C$818),ROW(AR114)-ROW(AR$7)),1)),"")</f>
        <v/>
      </c>
      <c r="AS114" s="38" t="str">
        <f ca="1">IF(AT114="","",IF(INDEX(Data!$CA:$CA,MATCH(AT114,Data!$A:$A,0),1)=0,"",INDEX(Data!$CA:$CA,MATCH(AT114,Data!$A:$A,0),1)))</f>
        <v/>
      </c>
      <c r="AT114" s="38" t="str" cm="1">
        <f t="array" aca="1" ref="AT114" ca="1">IFERROR(_xlfn.SINGLE(INDEX(Data!$A$1:$A$818,_xlfn.AGGREGATE(15,6,((OFFSET(Data!$A$1,0,MATCH(AT$6,Data!$1:$1,0)-1,1000,1)=IF(AT$7="","Yes",AT$7))*(Data!$D$1:'Data'!$D$818&lt;=IF($H$2="Marked",1,"")))/((OFFSET(Data!$A$1,0,MATCH(AT$6,Data!$1:$1,0)-1,1000,1)=IF(AT$7="","Yes",AT$7))*(Data!$D$1:'Data'!$D$818&lt;=IF($H$2="Marked",1,"")))*ROW(Data!$C$1:$C$818),ROW(AT114)-ROW(AT$7)),1)),"")</f>
        <v/>
      </c>
    </row>
    <row r="115" spans="1:46" ht="24" x14ac:dyDescent="0.35">
      <c r="A115" s="38" t="str">
        <f ca="1">IF(B115="","",IF(INDEX(Data!$CA:$CA,MATCH(B115,Data!$A:$A,0),1)=0,"",INDEX(Data!$CA:$CA,MATCH(B115,Data!$A:$A,0),1)))</f>
        <v/>
      </c>
      <c r="B115" s="38" t="str" cm="1">
        <f t="array" aca="1" ref="B115" ca="1">IFERROR(_xlfn.SINGLE(INDEX(Data!$A$1:$A$818,_xlfn.AGGREGATE(15,6,((OFFSET(Data!$A$1,0,MATCH(B$6,Data!$1:$1,0)-1,1000,1)=IF(B$7="","Yes",B$7))*(Data!$D$1:'Data'!$D$818&lt;=IF($H$2="Marked",1,"")))/((OFFSET(Data!$A$1,0,MATCH(B$6,Data!$1:$1,0)-1,1000,1)=IF(B$7="","Yes",B$7))*(Data!$D$1:'Data'!$D$818&lt;=IF($H$2="Marked",1,"")))*ROW(Data!$C$1:$C$818),ROW(B115)-ROW(B$7)),1)),"")</f>
        <v/>
      </c>
      <c r="C115" s="38" t="str">
        <f ca="1">IF(D115="","",IF(INDEX(Data!$CA:$CA,MATCH(D115,Data!$A:$A,0),1)=0,"",INDEX(Data!$CA:$CA,MATCH(D115,Data!$A:$A,0),1)))</f>
        <v/>
      </c>
      <c r="D115" s="38" t="str" cm="1">
        <f t="array" aca="1" ref="D115" ca="1">IFERROR(_xlfn.SINGLE(INDEX(Data!$A$1:$A$818,_xlfn.AGGREGATE(15,6,((OFFSET(Data!$A$1,0,MATCH(D$6,Data!$1:$1,0)-1,1000,1)=IF(D$7="","Yes",D$7))*(Data!$D$1:'Data'!$D$818&lt;=IF($H$2="Marked",1,"")))/((OFFSET(Data!$A$1,0,MATCH(D$6,Data!$1:$1,0)-1,1000,1)=IF(D$7="","Yes",D$7))*(Data!$D$1:'Data'!$D$818&lt;=IF($H$2="Marked",1,"")))*ROW(Data!$C$1:$C$818),ROW(D115)-ROW(D$7)),1)),"")</f>
        <v/>
      </c>
      <c r="E115" s="38" t="str">
        <f ca="1">IF(F115="","",IF(INDEX(Data!$CA:$CA,MATCH(F115,Data!$A:$A,0),1)=0,"",INDEX(Data!$CA:$CA,MATCH(F115,Data!$A:$A,0),1)))</f>
        <v/>
      </c>
      <c r="F115" s="38" t="str" cm="1">
        <f t="array" aca="1" ref="F115" ca="1">IFERROR(_xlfn.SINGLE(INDEX(Data!$A$1:$A$818,_xlfn.AGGREGATE(15,6,((OFFSET(Data!$A$1,0,MATCH(F$6,Data!$1:$1,0)-1,1000,1)=IF(F$7="","Yes",F$7))*(Data!$D$1:'Data'!$D$818&lt;=IF($H$2="Marked",1,"")))/((OFFSET(Data!$A$1,0,MATCH(F$6,Data!$1:$1,0)-1,1000,1)=IF(F$7="","Yes",F$7))*(Data!$D$1:'Data'!$D$818&lt;=IF($H$2="Marked",1,"")))*ROW(Data!$C$1:$C$818),ROW(F115)-ROW(F$7)),1)),"")</f>
        <v/>
      </c>
      <c r="G115" s="38" t="str">
        <f ca="1">IF(H115="","",IF(INDEX(Data!$CA:$CA,MATCH(H115,Data!$A:$A,0),1)=0,"",INDEX(Data!$CA:$CA,MATCH(H115,Data!$A:$A,0),1)))</f>
        <v/>
      </c>
      <c r="H115" s="38" t="str" cm="1">
        <f t="array" aca="1" ref="H115" ca="1">IFERROR(_xlfn.SINGLE(INDEX(Data!$A$1:$A$818,_xlfn.AGGREGATE(15,6,((OFFSET(Data!$A$1,0,MATCH(H$6,Data!$1:$1,0)-1,1000,1)=IF(H$7="","Yes",H$7))*(Data!$D$1:'Data'!$D$818&lt;=IF($H$2="Marked",1,"")))/((OFFSET(Data!$A$1,0,MATCH(H$6,Data!$1:$1,0)-1,1000,1)=IF(H$7="","Yes",H$7))*(Data!$D$1:'Data'!$D$818&lt;=IF($H$2="Marked",1,"")))*ROW(Data!$C$1:$C$818),ROW(H115)-ROW(H$7)),1)),"")</f>
        <v/>
      </c>
      <c r="I115" s="38" t="str">
        <f ca="1">IF(J115="","",IF(INDEX(Data!$CA:$CA,MATCH(J115,Data!$A:$A,0),1)=0,"",INDEX(Data!$CA:$CA,MATCH(J115,Data!$A:$A,0),1)))</f>
        <v/>
      </c>
      <c r="J115" s="38" t="str" cm="1">
        <f t="array" aca="1" ref="J115" ca="1">IFERROR(_xlfn.SINGLE(INDEX(Data!$A$1:$A$818,_xlfn.AGGREGATE(15,6,((OFFSET(Data!$A$1,0,MATCH(J$6,Data!$1:$1,0)-1,1000,1)=IF(J$7="","Yes",J$7))*(Data!$D$1:'Data'!$D$818&lt;=IF($H$2="Marked",1,"")))/((OFFSET(Data!$A$1,0,MATCH(J$6,Data!$1:$1,0)-1,1000,1)=IF(J$7="","Yes",J$7))*(Data!$D$1:'Data'!$D$818&lt;=IF($H$2="Marked",1,"")))*ROW(Data!$C$1:$C$818),ROW(J115)-ROW(J$7)),1)),"")</f>
        <v/>
      </c>
      <c r="K115" s="38" t="str">
        <f ca="1">IF(L115="","",IF(INDEX(Data!$CA:$CA,MATCH(L115,Data!$A:$A,0),1)=0,"",INDEX(Data!$CA:$CA,MATCH(L115,Data!$A:$A,0),1)))</f>
        <v/>
      </c>
      <c r="L115" s="38" t="str" cm="1">
        <f t="array" aca="1" ref="L115" ca="1">IFERROR(_xlfn.SINGLE(INDEX(Data!$A$1:$A$818,_xlfn.AGGREGATE(15,6,((OFFSET(Data!$A$1,0,MATCH(L$6,Data!$1:$1,0)-1,1000,1)=IF(L$7="","Yes",L$7))*(Data!$D$1:'Data'!$D$818&lt;=IF($H$2="Marked",1,"")))/((OFFSET(Data!$A$1,0,MATCH(L$6,Data!$1:$1,0)-1,1000,1)=IF(L$7="","Yes",L$7))*(Data!$D$1:'Data'!$D$818&lt;=IF($H$2="Marked",1,"")))*ROW(Data!$C$1:$C$818),ROW(L115)-ROW(L$7)),1)),"")</f>
        <v>NBC Sports Bay Area</v>
      </c>
      <c r="M115" s="38" t="str">
        <f ca="1">IF(N115="","",IF(INDEX(Data!$CA:$CA,MATCH(N115,Data!$A:$A,0),1)=0,"",INDEX(Data!$CA:$CA,MATCH(N115,Data!$A:$A,0),1)))</f>
        <v/>
      </c>
      <c r="N115" s="38" t="str" cm="1">
        <f t="array" aca="1" ref="N115" ca="1">IFERROR(_xlfn.SINGLE(INDEX(Data!$A$1:$A$818,_xlfn.AGGREGATE(15,6,((OFFSET(Data!$A$1,0,MATCH(N$6,Data!$1:$1,0)-1,1000,1)=IF(N$7="","Yes",N$7))*(Data!$D$1:'Data'!$D$818&lt;=IF($H$2="Marked",1,"")))/((OFFSET(Data!$A$1,0,MATCH(N$6,Data!$1:$1,0)-1,1000,1)=IF(N$7="","Yes",N$7))*(Data!$D$1:'Data'!$D$818&lt;=IF($H$2="Marked",1,"")))*ROW(Data!$C$1:$C$818),ROW(N115)-ROW(N$7)),1)),"")</f>
        <v>Longhorn Network</v>
      </c>
      <c r="O115" s="38" t="str">
        <f ca="1">IF(P115="","",IF(INDEX(Data!$CA:$CA,MATCH(P115,Data!$A:$A,0),1)=0,"",INDEX(Data!$CA:$CA,MATCH(P115,Data!$A:$A,0),1)))</f>
        <v/>
      </c>
      <c r="P115" s="38" t="str" cm="1">
        <f t="array" aca="1" ref="P115" ca="1">IFERROR(_xlfn.SINGLE(INDEX(Data!$A$1:$A$818,_xlfn.AGGREGATE(15,6,((OFFSET(Data!$A$1,0,MATCH(P$6,Data!$1:$1,0)-1,1000,1)=IF(P$7="","Yes",P$7))*(Data!$D$1:'Data'!$D$818&lt;=IF($H$2="Marked",1,"")))/((OFFSET(Data!$A$1,0,MATCH(P$6,Data!$1:$1,0)-1,1000,1)=IF(P$7="","Yes",P$7))*(Data!$D$1:'Data'!$D$818&lt;=IF($H$2="Marked",1,"")))*ROW(Data!$C$1:$C$818),ROW(P115)-ROW(P$7)),1)),"")</f>
        <v>HBO Zone</v>
      </c>
      <c r="Q115" s="38" t="str">
        <f ca="1">IF(R115="","",IF(INDEX(Data!$CA:$CA,MATCH(R115,Data!$A:$A,0),1)=0,"",INDEX(Data!$CA:$CA,MATCH(R115,Data!$A:$A,0),1)))</f>
        <v/>
      </c>
      <c r="R115" s="38" t="str" cm="1">
        <f t="array" aca="1" ref="R115" ca="1">IFERROR(_xlfn.SINGLE(INDEX(Data!$A$1:$A$818,_xlfn.AGGREGATE(15,6,((OFFSET(Data!$A$1,0,MATCH(R$6,Data!$1:$1,0)-1,1000,1)=IF(R$7="","Yes",R$7))*(Data!$D$1:'Data'!$D$818&lt;=IF($H$2="Marked",1,"")))/((OFFSET(Data!$A$1,0,MATCH(R$6,Data!$1:$1,0)-1,1000,1)=IF(R$7="","Yes",R$7))*(Data!$D$1:'Data'!$D$818&lt;=IF($H$2="Marked",1,"")))*ROW(Data!$C$1:$C$818),ROW(R115)-ROW(R$7)),1)),"")</f>
        <v>Telemundo</v>
      </c>
      <c r="S115" s="38" t="str">
        <f ca="1">IF(T115="","",IF(INDEX(Data!$CA:$CA,MATCH(T115,Data!$A:$A,0),1)=0,"",INDEX(Data!$CA:$CA,MATCH(T115,Data!$A:$A,0),1)))</f>
        <v/>
      </c>
      <c r="T115" s="38" t="str" cm="1">
        <f t="array" aca="1" ref="T115" ca="1">IFERROR(_xlfn.SINGLE(INDEX(Data!$A$1:$A$818,_xlfn.AGGREGATE(15,6,((OFFSET(Data!$A$1,0,MATCH(T$6,Data!$1:$1,0)-1,1000,1)=IF(T$7="","Yes",T$7))*(Data!$D$1:'Data'!$D$818&lt;=IF($H$2="Marked",1,"")))/((OFFSET(Data!$A$1,0,MATCH(T$6,Data!$1:$1,0)-1,1000,1)=IF(T$7="","Yes",T$7))*(Data!$D$1:'Data'!$D$818&lt;=IF($H$2="Marked",1,"")))*ROW(Data!$C$1:$C$818),ROW(T115)-ROW(T$7)),1)),"")</f>
        <v/>
      </c>
      <c r="U115" s="38" t="str">
        <f ca="1">IF(V115="","",IF(INDEX(Data!$CA:$CA,MATCH(V115,Data!$A:$A,0),1)=0,"",INDEX(Data!$CA:$CA,MATCH(V115,Data!$A:$A,0),1)))</f>
        <v/>
      </c>
      <c r="V115" s="38" t="str" cm="1">
        <f t="array" aca="1" ref="V115" ca="1">IFERROR(_xlfn.SINGLE(INDEX(Data!$A$1:$A$818,_xlfn.AGGREGATE(15,6,((OFFSET(Data!$A$1,0,MATCH(V$6,Data!$1:$1,0)-1,1000,1)=IF(V$7="","Yes",V$7))*(Data!$D$1:'Data'!$D$818&lt;=IF($H$2="Marked",1,"")))/((OFFSET(Data!$A$1,0,MATCH(V$6,Data!$1:$1,0)-1,1000,1)=IF(V$7="","Yes",V$7))*(Data!$D$1:'Data'!$D$818&lt;=IF($H$2="Marked",1,"")))*ROW(Data!$C$1:$C$818),ROW(V115)-ROW(V$7)),1)),"")</f>
        <v>Real Madrid TV</v>
      </c>
      <c r="W115" s="38" t="str">
        <f ca="1">IF(X115="","",IF(INDEX(Data!$CA:$CA,MATCH(X115,Data!$A:$A,0),1)=0,"",INDEX(Data!$CA:$CA,MATCH(X115,Data!$A:$A,0),1)))</f>
        <v/>
      </c>
      <c r="X115" s="38" t="str" cm="1">
        <f t="array" aca="1" ref="X115" ca="1">IFERROR(_xlfn.SINGLE(INDEX(Data!$A$1:$A$818,_xlfn.AGGREGATE(15,6,((OFFSET(Data!$A$1,0,MATCH(X$6,Data!$1:$1,0)-1,1000,1)=IF(X$7="","Yes",X$7))*(Data!$D$1:'Data'!$D$818&lt;=IF($H$2="Marked",1,"")))/((OFFSET(Data!$A$1,0,MATCH(X$6,Data!$1:$1,0)-1,1000,1)=IF(X$7="","Yes",X$7))*(Data!$D$1:'Data'!$D$818&lt;=IF($H$2="Marked",1,"")))*ROW(Data!$C$1:$C$818),ROW(X115)-ROW(X$7)),1)),"")</f>
        <v/>
      </c>
      <c r="Y115" s="38" t="str">
        <f ca="1">IF(Z115="","",IF(INDEX(Data!$CA:$CA,MATCH(Z115,Data!$A:$A,0),1)=0,"",INDEX(Data!$CA:$CA,MATCH(Z115,Data!$A:$A,0),1)))</f>
        <v/>
      </c>
      <c r="Z115" s="38" t="str" cm="1">
        <f t="array" aca="1" ref="Z115" ca="1">IFERROR(_xlfn.SINGLE(INDEX(Data!$A$1:$A$818,_xlfn.AGGREGATE(15,6,((OFFSET(Data!$A$1,0,MATCH(Z$6,Data!$1:$1,0)-1,1000,1)=IF(Z$7="","Yes",Z$7))*(Data!$D$1:'Data'!$D$818&lt;=IF($H$2="Marked",1,"")))/((OFFSET(Data!$A$1,0,MATCH(Z$6,Data!$1:$1,0)-1,1000,1)=IF(Z$7="","Yes",Z$7))*(Data!$D$1:'Data'!$D$818&lt;=IF($H$2="Marked",1,"")))*ROW(Data!$C$1:$C$818),ROW(Z115)-ROW(Z$7)),1)),"")</f>
        <v/>
      </c>
      <c r="AA115" s="38" t="str">
        <f ca="1">IF(AB115="","",IF(INDEX(Data!$CA:$CA,MATCH(AB115,Data!$A:$A,0),1)=0,"",INDEX(Data!$CA:$CA,MATCH(AB115,Data!$A:$A,0),1)))</f>
        <v/>
      </c>
      <c r="AB115" s="38" t="str" cm="1">
        <f t="array" aca="1" ref="AB115" ca="1">IFERROR(_xlfn.SINGLE(INDEX(Data!$A$1:$A$818,_xlfn.AGGREGATE(15,6,((OFFSET(Data!$A$1,0,MATCH(AB$6,Data!$1:$1,0)-1,1000,1)=IF(AB$7="","Yes",AB$7))*(Data!$D$1:'Data'!$D$818&lt;=IF($H$2="Marked",1,"")))/((OFFSET(Data!$A$1,0,MATCH(AB$6,Data!$1:$1,0)-1,1000,1)=IF(AB$7="","Yes",AB$7))*(Data!$D$1:'Data'!$D$818&lt;=IF($H$2="Marked",1,"")))*ROW(Data!$C$1:$C$818),ROW(AB115)-ROW(AB$7)),1)),"")</f>
        <v>MTVu</v>
      </c>
      <c r="AC115" s="38" t="str">
        <f ca="1">IF(AD115="","",IF(INDEX(Data!$CA:$CA,MATCH(AD115,Data!$A:$A,0),1)=0,"",INDEX(Data!$CA:$CA,MATCH(AD115,Data!$A:$A,0),1)))</f>
        <v/>
      </c>
      <c r="AD115" s="38" t="str" cm="1">
        <f t="array" aca="1" ref="AD115" ca="1">IFERROR(_xlfn.SINGLE(INDEX(Data!$A$1:$A$818,_xlfn.AGGREGATE(15,6,((OFFSET(Data!$A$1,0,MATCH(AD$6,Data!$1:$1,0)-1,1000,1)=IF(AD$7="","Yes",AD$7))*(Data!$D$1:'Data'!$D$818&lt;=IF($H$2="Marked",1,"")))/((OFFSET(Data!$A$1,0,MATCH(AD$6,Data!$1:$1,0)-1,1000,1)=IF(AD$7="","Yes",AD$7))*(Data!$D$1:'Data'!$D$818&lt;=IF($H$2="Marked",1,"")))*ROW(Data!$C$1:$C$818),ROW(AD115)-ROW(AD$7)),1)),"")</f>
        <v>Own</v>
      </c>
      <c r="AE115" s="38" t="str">
        <f ca="1">IF(AF115="","",IF(INDEX(Data!$CA:$CA,MATCH(AF115,Data!$A:$A,0),1)=0,"",INDEX(Data!$CA:$CA,MATCH(AF115,Data!$A:$A,0),1)))</f>
        <v/>
      </c>
      <c r="AF115" s="38" t="str" cm="1">
        <f t="array" aca="1" ref="AF115" ca="1">IFERROR(_xlfn.SINGLE(INDEX(Data!$A$1:$A$818,_xlfn.AGGREGATE(15,6,((OFFSET(Data!$A$1,0,MATCH(AF$6,Data!$1:$1,0)-1,1000,1)=IF(AF$7="","Yes",AF$7))*(Data!$D$1:'Data'!$D$818&lt;=IF($H$2="Marked",1,"")))/((OFFSET(Data!$A$1,0,MATCH(AF$6,Data!$1:$1,0)-1,1000,1)=IF(AF$7="","Yes",AF$7))*(Data!$D$1:'Data'!$D$818&lt;=IF($H$2="Marked",1,"")))*ROW(Data!$C$1:$C$818),ROW(AF115)-ROW(AF$7)),1)),"")</f>
        <v>Unimas</v>
      </c>
      <c r="AG115" s="38" t="str">
        <f ca="1">IF(AH115="","",IF(INDEX(Data!$CA:$CA,MATCH(AH115,Data!$A:$A,0),1)=0,"",INDEX(Data!$CA:$CA,MATCH(AH115,Data!$A:$A,0),1)))</f>
        <v/>
      </c>
      <c r="AH115" s="38" t="str" cm="1">
        <f t="array" aca="1" ref="AH115" ca="1">IFERROR(_xlfn.SINGLE(INDEX(Data!$A$1:$A$818,_xlfn.AGGREGATE(15,6,((OFFSET(Data!$A$1,0,MATCH(AH$6,Data!$1:$1,0)-1,1000,1)=IF(AH$7="","Yes",AH$7))*(Data!$D$1:'Data'!$D$818&lt;=IF($H$2="Marked",1,"")))/((OFFSET(Data!$A$1,0,MATCH(AH$6,Data!$1:$1,0)-1,1000,1)=IF(AH$7="","Yes",AH$7))*(Data!$D$1:'Data'!$D$818&lt;=IF($H$2="Marked",1,"")))*ROW(Data!$C$1:$C$818),ROW(AH115)-ROW(AH$7)),1)),"")</f>
        <v/>
      </c>
      <c r="AI115" s="38" t="str">
        <f ca="1">IF(AJ115="","",IF(INDEX(Data!$CA:$CA,MATCH(AJ115,Data!$A:$A,0),1)=0,"",INDEX(Data!$CA:$CA,MATCH(AJ115,Data!$A:$A,0),1)))</f>
        <v/>
      </c>
      <c r="AJ115" s="38" t="str" cm="1">
        <f t="array" aca="1" ref="AJ115" ca="1">IFERROR(_xlfn.SINGLE(INDEX(Data!$A$1:$A$818,_xlfn.AGGREGATE(15,6,((OFFSET(Data!$A$1,0,MATCH(AJ$6,Data!$1:$1,0)-1,1000,1)=IF(AJ$7="","Yes",AJ$7))*(Data!$D$1:'Data'!$D$818&lt;=IF($H$2="Marked",1,"")))/((OFFSET(Data!$A$1,0,MATCH(AJ$6,Data!$1:$1,0)-1,1000,1)=IF(AJ$7="","Yes",AJ$7))*(Data!$D$1:'Data'!$D$818&lt;=IF($H$2="Marked",1,"")))*ROW(Data!$C$1:$C$818),ROW(AJ115)-ROW(AJ$7)),1)),"")</f>
        <v>Zoomoo</v>
      </c>
      <c r="AK115" s="38" t="str">
        <f ca="1">IF(AL115="","",IF(INDEX(Data!$CA:$CA,MATCH(AL115,Data!$A:$A,0),1)=0,"",INDEX(Data!$CA:$CA,MATCH(AL115,Data!$A:$A,0),1)))</f>
        <v/>
      </c>
      <c r="AL115" s="38" t="str" cm="1">
        <f t="array" aca="1" ref="AL115" ca="1">IFERROR(_xlfn.SINGLE(INDEX(Data!$A$1:$A$818,_xlfn.AGGREGATE(15,6,((OFFSET(Data!$A$1,0,MATCH(AL$6,Data!$1:$1,0)-1,1000,1)=IF(AL$7="","Yes",AL$7))*(Data!$D$1:'Data'!$D$818&lt;=IF($H$2="Marked",1,"")))/((OFFSET(Data!$A$1,0,MATCH(AL$6,Data!$1:$1,0)-1,1000,1)=IF(AL$7="","Yes",AL$7))*(Data!$D$1:'Data'!$D$818&lt;=IF($H$2="Marked",1,"")))*ROW(Data!$C$1:$C$818),ROW(AL115)-ROW(AL$7)),1)),"")</f>
        <v/>
      </c>
      <c r="AM115" s="38" t="str">
        <f ca="1">IF(AN115="","",IF(INDEX(Data!$CA:$CA,MATCH(AN115,Data!$A:$A,0),1)=0,"",INDEX(Data!$CA:$CA,MATCH(AN115,Data!$A:$A,0),1)))</f>
        <v/>
      </c>
      <c r="AN115" s="38" t="str" cm="1">
        <f t="array" aca="1" ref="AN115" ca="1">IFERROR(_xlfn.SINGLE(INDEX(Data!$A$1:$A$818,_xlfn.AGGREGATE(15,6,((OFFSET(Data!$A$1,0,MATCH(AN$6,Data!$1:$1,0)-1,1000,1)=IF(AN$7="","Yes",AN$7))*(Data!$D$1:'Data'!$D$818&lt;=IF($H$2="Marked",1,"")))/((OFFSET(Data!$A$1,0,MATCH(AN$6,Data!$1:$1,0)-1,1000,1)=IF(AN$7="","Yes",AN$7))*(Data!$D$1:'Data'!$D$818&lt;=IF($H$2="Marked",1,"")))*ROW(Data!$C$1:$C$818),ROW(AN115)-ROW(AN$7)),1)),"")</f>
        <v/>
      </c>
      <c r="AO115" s="38" t="str">
        <f ca="1">IF(AP115="","",IF(INDEX(Data!$CA:$CA,MATCH(AP115,Data!$A:$A,0),1)=0,"",INDEX(Data!$CA:$CA,MATCH(AP115,Data!$A:$A,0),1)))</f>
        <v/>
      </c>
      <c r="AP115" s="38" t="str" cm="1">
        <f t="array" aca="1" ref="AP115" ca="1">IFERROR(_xlfn.SINGLE(INDEX(Data!$A$1:$A$818,_xlfn.AGGREGATE(15,6,((OFFSET(Data!$A$1,0,MATCH(AP$6,Data!$1:$1,0)-1,1000,1)=IF(AP$7="","Yes",AP$7))*(Data!$D$1:'Data'!$D$818&lt;=IF($H$2="Marked",1,"")))/((OFFSET(Data!$A$1,0,MATCH(AP$6,Data!$1:$1,0)-1,1000,1)=IF(AP$7="","Yes",AP$7))*(Data!$D$1:'Data'!$D$818&lt;=IF($H$2="Marked",1,"")))*ROW(Data!$C$1:$C$818),ROW(AP115)-ROW(AP$7)),1)),"")</f>
        <v/>
      </c>
      <c r="AQ115" s="38" t="str">
        <f ca="1">IF(AR115="","",IF(INDEX(Data!$CA:$CA,MATCH(AR115,Data!$A:$A,0),1)=0,"",INDEX(Data!$CA:$CA,MATCH(AR115,Data!$A:$A,0),1)))</f>
        <v/>
      </c>
      <c r="AR115" s="38" t="str" cm="1">
        <f t="array" aca="1" ref="AR115" ca="1">IFERROR(_xlfn.SINGLE(INDEX(Data!$A$1:$A$818,_xlfn.AGGREGATE(15,6,((OFFSET(Data!$A$1,0,MATCH(AR$6,Data!$1:$1,0)-1,1000,1)=IF(AR$7="","Yes",AR$7))*(Data!$D$1:'Data'!$D$818&lt;=IF($H$2="Marked",1,"")))/((OFFSET(Data!$A$1,0,MATCH(AR$6,Data!$1:$1,0)-1,1000,1)=IF(AR$7="","Yes",AR$7))*(Data!$D$1:'Data'!$D$818&lt;=IF($H$2="Marked",1,"")))*ROW(Data!$C$1:$C$818),ROW(AR115)-ROW(AR$7)),1)),"")</f>
        <v/>
      </c>
      <c r="AS115" s="38" t="str">
        <f ca="1">IF(AT115="","",IF(INDEX(Data!$CA:$CA,MATCH(AT115,Data!$A:$A,0),1)=0,"",INDEX(Data!$CA:$CA,MATCH(AT115,Data!$A:$A,0),1)))</f>
        <v/>
      </c>
      <c r="AT115" s="38" t="str" cm="1">
        <f t="array" aca="1" ref="AT115" ca="1">IFERROR(_xlfn.SINGLE(INDEX(Data!$A$1:$A$818,_xlfn.AGGREGATE(15,6,((OFFSET(Data!$A$1,0,MATCH(AT$6,Data!$1:$1,0)-1,1000,1)=IF(AT$7="","Yes",AT$7))*(Data!$D$1:'Data'!$D$818&lt;=IF($H$2="Marked",1,"")))/((OFFSET(Data!$A$1,0,MATCH(AT$6,Data!$1:$1,0)-1,1000,1)=IF(AT$7="","Yes",AT$7))*(Data!$D$1:'Data'!$D$818&lt;=IF($H$2="Marked",1,"")))*ROW(Data!$C$1:$C$818),ROW(AT115)-ROW(AT$7)),1)),"")</f>
        <v/>
      </c>
    </row>
    <row r="116" spans="1:46" x14ac:dyDescent="0.35">
      <c r="A116" s="38" t="str">
        <f ca="1">IF(B116="","",IF(INDEX(Data!$CA:$CA,MATCH(B116,Data!$A:$A,0),1)=0,"",INDEX(Data!$CA:$CA,MATCH(B116,Data!$A:$A,0),1)))</f>
        <v/>
      </c>
      <c r="B116" s="38" t="str" cm="1">
        <f t="array" aca="1" ref="B116" ca="1">IFERROR(_xlfn.SINGLE(INDEX(Data!$A$1:$A$818,_xlfn.AGGREGATE(15,6,((OFFSET(Data!$A$1,0,MATCH(B$6,Data!$1:$1,0)-1,1000,1)=IF(B$7="","Yes",B$7))*(Data!$D$1:'Data'!$D$818&lt;=IF($H$2="Marked",1,"")))/((OFFSET(Data!$A$1,0,MATCH(B$6,Data!$1:$1,0)-1,1000,1)=IF(B$7="","Yes",B$7))*(Data!$D$1:'Data'!$D$818&lt;=IF($H$2="Marked",1,"")))*ROW(Data!$C$1:$C$818),ROW(B116)-ROW(B$7)),1)),"")</f>
        <v/>
      </c>
      <c r="C116" s="38" t="str">
        <f ca="1">IF(D116="","",IF(INDEX(Data!$CA:$CA,MATCH(D116,Data!$A:$A,0),1)=0,"",INDEX(Data!$CA:$CA,MATCH(D116,Data!$A:$A,0),1)))</f>
        <v/>
      </c>
      <c r="D116" s="38" t="str" cm="1">
        <f t="array" aca="1" ref="D116" ca="1">IFERROR(_xlfn.SINGLE(INDEX(Data!$A$1:$A$818,_xlfn.AGGREGATE(15,6,((OFFSET(Data!$A$1,0,MATCH(D$6,Data!$1:$1,0)-1,1000,1)=IF(D$7="","Yes",D$7))*(Data!$D$1:'Data'!$D$818&lt;=IF($H$2="Marked",1,"")))/((OFFSET(Data!$A$1,0,MATCH(D$6,Data!$1:$1,0)-1,1000,1)=IF(D$7="","Yes",D$7))*(Data!$D$1:'Data'!$D$818&lt;=IF($H$2="Marked",1,"")))*ROW(Data!$C$1:$C$818),ROW(D116)-ROW(D$7)),1)),"")</f>
        <v/>
      </c>
      <c r="E116" s="38" t="str">
        <f ca="1">IF(F116="","",IF(INDEX(Data!$CA:$CA,MATCH(F116,Data!$A:$A,0),1)=0,"",INDEX(Data!$CA:$CA,MATCH(F116,Data!$A:$A,0),1)))</f>
        <v/>
      </c>
      <c r="F116" s="38" t="str" cm="1">
        <f t="array" aca="1" ref="F116" ca="1">IFERROR(_xlfn.SINGLE(INDEX(Data!$A$1:$A$818,_xlfn.AGGREGATE(15,6,((OFFSET(Data!$A$1,0,MATCH(F$6,Data!$1:$1,0)-1,1000,1)=IF(F$7="","Yes",F$7))*(Data!$D$1:'Data'!$D$818&lt;=IF($H$2="Marked",1,"")))/((OFFSET(Data!$A$1,0,MATCH(F$6,Data!$1:$1,0)-1,1000,1)=IF(F$7="","Yes",F$7))*(Data!$D$1:'Data'!$D$818&lt;=IF($H$2="Marked",1,"")))*ROW(Data!$C$1:$C$818),ROW(F116)-ROW(F$7)),1)),"")</f>
        <v/>
      </c>
      <c r="G116" s="38" t="str">
        <f ca="1">IF(H116="","",IF(INDEX(Data!$CA:$CA,MATCH(H116,Data!$A:$A,0),1)=0,"",INDEX(Data!$CA:$CA,MATCH(H116,Data!$A:$A,0),1)))</f>
        <v/>
      </c>
      <c r="H116" s="38" t="str" cm="1">
        <f t="array" aca="1" ref="H116" ca="1">IFERROR(_xlfn.SINGLE(INDEX(Data!$A$1:$A$818,_xlfn.AGGREGATE(15,6,((OFFSET(Data!$A$1,0,MATCH(H$6,Data!$1:$1,0)-1,1000,1)=IF(H$7="","Yes",H$7))*(Data!$D$1:'Data'!$D$818&lt;=IF($H$2="Marked",1,"")))/((OFFSET(Data!$A$1,0,MATCH(H$6,Data!$1:$1,0)-1,1000,1)=IF(H$7="","Yes",H$7))*(Data!$D$1:'Data'!$D$818&lt;=IF($H$2="Marked",1,"")))*ROW(Data!$C$1:$C$818),ROW(H116)-ROW(H$7)),1)),"")</f>
        <v/>
      </c>
      <c r="I116" s="38" t="str">
        <f ca="1">IF(J116="","",IF(INDEX(Data!$CA:$CA,MATCH(J116,Data!$A:$A,0),1)=0,"",INDEX(Data!$CA:$CA,MATCH(J116,Data!$A:$A,0),1)))</f>
        <v/>
      </c>
      <c r="J116" s="38" t="str" cm="1">
        <f t="array" aca="1" ref="J116" ca="1">IFERROR(_xlfn.SINGLE(INDEX(Data!$A$1:$A$818,_xlfn.AGGREGATE(15,6,((OFFSET(Data!$A$1,0,MATCH(J$6,Data!$1:$1,0)-1,1000,1)=IF(J$7="","Yes",J$7))*(Data!$D$1:'Data'!$D$818&lt;=IF($H$2="Marked",1,"")))/((OFFSET(Data!$A$1,0,MATCH(J$6,Data!$1:$1,0)-1,1000,1)=IF(J$7="","Yes",J$7))*(Data!$D$1:'Data'!$D$818&lt;=IF($H$2="Marked",1,"")))*ROW(Data!$C$1:$C$818),ROW(J116)-ROW(J$7)),1)),"")</f>
        <v/>
      </c>
      <c r="K116" s="38" t="str">
        <f ca="1">IF(L116="","",IF(INDEX(Data!$CA:$CA,MATCH(L116,Data!$A:$A,0),1)=0,"",INDEX(Data!$CA:$CA,MATCH(L116,Data!$A:$A,0),1)))</f>
        <v/>
      </c>
      <c r="L116" s="38" t="str" cm="1">
        <f t="array" aca="1" ref="L116" ca="1">IFERROR(_xlfn.SINGLE(INDEX(Data!$A$1:$A$818,_xlfn.AGGREGATE(15,6,((OFFSET(Data!$A$1,0,MATCH(L$6,Data!$1:$1,0)-1,1000,1)=IF(L$7="","Yes",L$7))*(Data!$D$1:'Data'!$D$818&lt;=IF($H$2="Marked",1,"")))/((OFFSET(Data!$A$1,0,MATCH(L$6,Data!$1:$1,0)-1,1000,1)=IF(L$7="","Yes",L$7))*(Data!$D$1:'Data'!$D$818&lt;=IF($H$2="Marked",1,"")))*ROW(Data!$C$1:$C$818),ROW(L116)-ROW(L$7)),1)),"")</f>
        <v>NBC Sports Boston</v>
      </c>
      <c r="M116" s="38" t="str">
        <f ca="1">IF(N116="","",IF(INDEX(Data!$CA:$CA,MATCH(N116,Data!$A:$A,0),1)=0,"",INDEX(Data!$CA:$CA,MATCH(N116,Data!$A:$A,0),1)))</f>
        <v/>
      </c>
      <c r="N116" s="38" t="str" cm="1">
        <f t="array" aca="1" ref="N116" ca="1">IFERROR(_xlfn.SINGLE(INDEX(Data!$A$1:$A$818,_xlfn.AGGREGATE(15,6,((OFFSET(Data!$A$1,0,MATCH(N$6,Data!$1:$1,0)-1,1000,1)=IF(N$7="","Yes",N$7))*(Data!$D$1:'Data'!$D$818&lt;=IF($H$2="Marked",1,"")))/((OFFSET(Data!$A$1,0,MATCH(N$6,Data!$1:$1,0)-1,1000,1)=IF(N$7="","Yes",N$7))*(Data!$D$1:'Data'!$D$818&lt;=IF($H$2="Marked",1,"")))*ROW(Data!$C$1:$C$818),ROW(N116)-ROW(N$7)),1)),"")</f>
        <v>Magnolia Network</v>
      </c>
      <c r="O116" s="38" t="str">
        <f ca="1">IF(P116="","",IF(INDEX(Data!$CA:$CA,MATCH(P116,Data!$A:$A,0),1)=0,"",INDEX(Data!$CA:$CA,MATCH(P116,Data!$A:$A,0),1)))</f>
        <v/>
      </c>
      <c r="P116" s="38" t="str" cm="1">
        <f t="array" aca="1" ref="P116" ca="1">IFERROR(_xlfn.SINGLE(INDEX(Data!$A$1:$A$818,_xlfn.AGGREGATE(15,6,((OFFSET(Data!$A$1,0,MATCH(P$6,Data!$1:$1,0)-1,1000,1)=IF(P$7="","Yes",P$7))*(Data!$D$1:'Data'!$D$818&lt;=IF($H$2="Marked",1,"")))/((OFFSET(Data!$A$1,0,MATCH(P$6,Data!$1:$1,0)-1,1000,1)=IF(P$7="","Yes",P$7))*(Data!$D$1:'Data'!$D$818&lt;=IF($H$2="Marked",1,"")))*ROW(Data!$C$1:$C$818),ROW(P116)-ROW(P$7)),1)),"")</f>
        <v>HBO2</v>
      </c>
      <c r="Q116" s="38" t="str">
        <f ca="1">IF(R116="","",IF(INDEX(Data!$CA:$CA,MATCH(R116,Data!$A:$A,0),1)=0,"",INDEX(Data!$CA:$CA,MATCH(R116,Data!$A:$A,0),1)))</f>
        <v/>
      </c>
      <c r="R116" s="38" t="str" cm="1">
        <f t="array" aca="1" ref="R116" ca="1">IFERROR(_xlfn.SINGLE(INDEX(Data!$A$1:$A$818,_xlfn.AGGREGATE(15,6,((OFFSET(Data!$A$1,0,MATCH(R$6,Data!$1:$1,0)-1,1000,1)=IF(R$7="","Yes",R$7))*(Data!$D$1:'Data'!$D$818&lt;=IF($H$2="Marked",1,"")))/((OFFSET(Data!$A$1,0,MATCH(R$6,Data!$1:$1,0)-1,1000,1)=IF(R$7="","Yes",R$7))*(Data!$D$1:'Data'!$D$818&lt;=IF($H$2="Marked",1,"")))*ROW(Data!$C$1:$C$818),ROW(R116)-ROW(R$7)),1)),"")</f>
        <v>The Young Turks</v>
      </c>
      <c r="S116" s="38" t="str">
        <f ca="1">IF(T116="","",IF(INDEX(Data!$CA:$CA,MATCH(T116,Data!$A:$A,0),1)=0,"",INDEX(Data!$CA:$CA,MATCH(T116,Data!$A:$A,0),1)))</f>
        <v/>
      </c>
      <c r="T116" s="38" t="str" cm="1">
        <f t="array" aca="1" ref="T116" ca="1">IFERROR(_xlfn.SINGLE(INDEX(Data!$A$1:$A$818,_xlfn.AGGREGATE(15,6,((OFFSET(Data!$A$1,0,MATCH(T$6,Data!$1:$1,0)-1,1000,1)=IF(T$7="","Yes",T$7))*(Data!$D$1:'Data'!$D$818&lt;=IF($H$2="Marked",1,"")))/((OFFSET(Data!$A$1,0,MATCH(T$6,Data!$1:$1,0)-1,1000,1)=IF(T$7="","Yes",T$7))*(Data!$D$1:'Data'!$D$818&lt;=IF($H$2="Marked",1,"")))*ROW(Data!$C$1:$C$818),ROW(T116)-ROW(T$7)),1)),"")</f>
        <v/>
      </c>
      <c r="U116" s="38" t="str">
        <f ca="1">IF(V116="","",IF(INDEX(Data!$CA:$CA,MATCH(V116,Data!$A:$A,0),1)=0,"",INDEX(Data!$CA:$CA,MATCH(V116,Data!$A:$A,0),1)))</f>
        <v/>
      </c>
      <c r="V116" s="38" t="str" cm="1">
        <f t="array" aca="1" ref="V116" ca="1">IFERROR(_xlfn.SINGLE(INDEX(Data!$A$1:$A$818,_xlfn.AGGREGATE(15,6,((OFFSET(Data!$A$1,0,MATCH(V$6,Data!$1:$1,0)-1,1000,1)=IF(V$7="","Yes",V$7))*(Data!$D$1:'Data'!$D$818&lt;=IF($H$2="Marked",1,"")))/((OFFSET(Data!$A$1,0,MATCH(V$6,Data!$1:$1,0)-1,1000,1)=IF(V$7="","Yes",V$7))*(Data!$D$1:'Data'!$D$818&lt;=IF($H$2="Marked",1,"")))*ROW(Data!$C$1:$C$818),ROW(V116)-ROW(V$7)),1)),"")</f>
        <v>Real Nosey</v>
      </c>
      <c r="W116" s="38" t="str">
        <f ca="1">IF(X116="","",IF(INDEX(Data!$CA:$CA,MATCH(X116,Data!$A:$A,0),1)=0,"",INDEX(Data!$CA:$CA,MATCH(X116,Data!$A:$A,0),1)))</f>
        <v/>
      </c>
      <c r="X116" s="38" t="str" cm="1">
        <f t="array" aca="1" ref="X116" ca="1">IFERROR(_xlfn.SINGLE(INDEX(Data!$A$1:$A$818,_xlfn.AGGREGATE(15,6,((OFFSET(Data!$A$1,0,MATCH(X$6,Data!$1:$1,0)-1,1000,1)=IF(X$7="","Yes",X$7))*(Data!$D$1:'Data'!$D$818&lt;=IF($H$2="Marked",1,"")))/((OFFSET(Data!$A$1,0,MATCH(X$6,Data!$1:$1,0)-1,1000,1)=IF(X$7="","Yes",X$7))*(Data!$D$1:'Data'!$D$818&lt;=IF($H$2="Marked",1,"")))*ROW(Data!$C$1:$C$818),ROW(X116)-ROW(X$7)),1)),"")</f>
        <v/>
      </c>
      <c r="Y116" s="38" t="str">
        <f ca="1">IF(Z116="","",IF(INDEX(Data!$CA:$CA,MATCH(Z116,Data!$A:$A,0),1)=0,"",INDEX(Data!$CA:$CA,MATCH(Z116,Data!$A:$A,0),1)))</f>
        <v/>
      </c>
      <c r="Z116" s="38" t="str" cm="1">
        <f t="array" aca="1" ref="Z116" ca="1">IFERROR(_xlfn.SINGLE(INDEX(Data!$A$1:$A$818,_xlfn.AGGREGATE(15,6,((OFFSET(Data!$A$1,0,MATCH(Z$6,Data!$1:$1,0)-1,1000,1)=IF(Z$7="","Yes",Z$7))*(Data!$D$1:'Data'!$D$818&lt;=IF($H$2="Marked",1,"")))/((OFFSET(Data!$A$1,0,MATCH(Z$6,Data!$1:$1,0)-1,1000,1)=IF(Z$7="","Yes",Z$7))*(Data!$D$1:'Data'!$D$818&lt;=IF($H$2="Marked",1,"")))*ROW(Data!$C$1:$C$818),ROW(Z116)-ROW(Z$7)),1)),"")</f>
        <v/>
      </c>
      <c r="AA116" s="38" t="str">
        <f ca="1">IF(AB116="","",IF(INDEX(Data!$CA:$CA,MATCH(AB116,Data!$A:$A,0),1)=0,"",INDEX(Data!$CA:$CA,MATCH(AB116,Data!$A:$A,0),1)))</f>
        <v/>
      </c>
      <c r="AB116" s="38" t="str" cm="1">
        <f t="array" aca="1" ref="AB116" ca="1">IFERROR(_xlfn.SINGLE(INDEX(Data!$A$1:$A$818,_xlfn.AGGREGATE(15,6,((OFFSET(Data!$A$1,0,MATCH(AB$6,Data!$1:$1,0)-1,1000,1)=IF(AB$7="","Yes",AB$7))*(Data!$D$1:'Data'!$D$818&lt;=IF($H$2="Marked",1,"")))/((OFFSET(Data!$A$1,0,MATCH(AB$6,Data!$1:$1,0)-1,1000,1)=IF(AB$7="","Yes",AB$7))*(Data!$D$1:'Data'!$D$818&lt;=IF($H$2="Marked",1,"")))*ROW(Data!$C$1:$C$818),ROW(AB116)-ROW(AB$7)),1)),"")</f>
        <v>Nat Geo Mundo</v>
      </c>
      <c r="AC116" s="38" t="str">
        <f ca="1">IF(AD116="","",IF(INDEX(Data!$CA:$CA,MATCH(AD116,Data!$A:$A,0),1)=0,"",INDEX(Data!$CA:$CA,MATCH(AD116,Data!$A:$A,0),1)))</f>
        <v/>
      </c>
      <c r="AD116" s="38" t="str" cm="1">
        <f t="array" aca="1" ref="AD116" ca="1">IFERROR(_xlfn.SINGLE(INDEX(Data!$A$1:$A$818,_xlfn.AGGREGATE(15,6,((OFFSET(Data!$A$1,0,MATCH(AD$6,Data!$1:$1,0)-1,1000,1)=IF(AD$7="","Yes",AD$7))*(Data!$D$1:'Data'!$D$818&lt;=IF($H$2="Marked",1,"")))/((OFFSET(Data!$A$1,0,MATCH(AD$6,Data!$1:$1,0)-1,1000,1)=IF(AD$7="","Yes",AD$7))*(Data!$D$1:'Data'!$D$818&lt;=IF($H$2="Marked",1,"")))*ROW(Data!$C$1:$C$818),ROW(AD116)-ROW(AD$7)),1)),"")</f>
        <v>Pac 12 Arizona</v>
      </c>
      <c r="AE116" s="38" t="str">
        <f ca="1">IF(AF116="","",IF(INDEX(Data!$CA:$CA,MATCH(AF116,Data!$A:$A,0),1)=0,"",INDEX(Data!$CA:$CA,MATCH(AF116,Data!$A:$A,0),1)))</f>
        <v/>
      </c>
      <c r="AF116" s="38" t="str" cm="1">
        <f t="array" aca="1" ref="AF116" ca="1">IFERROR(_xlfn.SINGLE(INDEX(Data!$A$1:$A$818,_xlfn.AGGREGATE(15,6,((OFFSET(Data!$A$1,0,MATCH(AF$6,Data!$1:$1,0)-1,1000,1)=IF(AF$7="","Yes",AF$7))*(Data!$D$1:'Data'!$D$818&lt;=IF($H$2="Marked",1,"")))/((OFFSET(Data!$A$1,0,MATCH(AF$6,Data!$1:$1,0)-1,1000,1)=IF(AF$7="","Yes",AF$7))*(Data!$D$1:'Data'!$D$818&lt;=IF($H$2="Marked",1,"")))*ROW(Data!$C$1:$C$818),ROW(AF116)-ROW(AF$7)),1)),"")</f>
        <v>Univision</v>
      </c>
      <c r="AG116" s="38" t="str">
        <f ca="1">IF(AH116="","",IF(INDEX(Data!$CA:$CA,MATCH(AH116,Data!$A:$A,0),1)=0,"",INDEX(Data!$CA:$CA,MATCH(AH116,Data!$A:$A,0),1)))</f>
        <v/>
      </c>
      <c r="AH116" s="38" t="str" cm="1">
        <f t="array" aca="1" ref="AH116" ca="1">IFERROR(_xlfn.SINGLE(INDEX(Data!$A$1:$A$818,_xlfn.AGGREGATE(15,6,((OFFSET(Data!$A$1,0,MATCH(AH$6,Data!$1:$1,0)-1,1000,1)=IF(AH$7="","Yes",AH$7))*(Data!$D$1:'Data'!$D$818&lt;=IF($H$2="Marked",1,"")))/((OFFSET(Data!$A$1,0,MATCH(AH$6,Data!$1:$1,0)-1,1000,1)=IF(AH$7="","Yes",AH$7))*(Data!$D$1:'Data'!$D$818&lt;=IF($H$2="Marked",1,"")))*ROW(Data!$C$1:$C$818),ROW(AH116)-ROW(AH$7)),1)),"")</f>
        <v/>
      </c>
      <c r="AI116" s="38" t="str">
        <f ca="1">IF(AJ116="","",IF(INDEX(Data!$CA:$CA,MATCH(AJ116,Data!$A:$A,0),1)=0,"",INDEX(Data!$CA:$CA,MATCH(AJ116,Data!$A:$A,0),1)))</f>
        <v/>
      </c>
      <c r="AJ116" s="38" t="str" cm="1">
        <f t="array" aca="1" ref="AJ116" ca="1">IFERROR(_xlfn.SINGLE(INDEX(Data!$A$1:$A$818,_xlfn.AGGREGATE(15,6,((OFFSET(Data!$A$1,0,MATCH(AJ$6,Data!$1:$1,0)-1,1000,1)=IF(AJ$7="","Yes",AJ$7))*(Data!$D$1:'Data'!$D$818&lt;=IF($H$2="Marked",1,"")))/((OFFSET(Data!$A$1,0,MATCH(AJ$6,Data!$1:$1,0)-1,1000,1)=IF(AJ$7="","Yes",AJ$7))*(Data!$D$1:'Data'!$D$818&lt;=IF($H$2="Marked",1,"")))*ROW(Data!$C$1:$C$818),ROW(AJ116)-ROW(AJ$7)),1)),"")</f>
        <v/>
      </c>
      <c r="AK116" s="38" t="str">
        <f ca="1">IF(AL116="","",IF(INDEX(Data!$CA:$CA,MATCH(AL116,Data!$A:$A,0),1)=0,"",INDEX(Data!$CA:$CA,MATCH(AL116,Data!$A:$A,0),1)))</f>
        <v/>
      </c>
      <c r="AL116" s="38" t="str" cm="1">
        <f t="array" aca="1" ref="AL116" ca="1">IFERROR(_xlfn.SINGLE(INDEX(Data!$A$1:$A$818,_xlfn.AGGREGATE(15,6,((OFFSET(Data!$A$1,0,MATCH(AL$6,Data!$1:$1,0)-1,1000,1)=IF(AL$7="","Yes",AL$7))*(Data!$D$1:'Data'!$D$818&lt;=IF($H$2="Marked",1,"")))/((OFFSET(Data!$A$1,0,MATCH(AL$6,Data!$1:$1,0)-1,1000,1)=IF(AL$7="","Yes",AL$7))*(Data!$D$1:'Data'!$D$818&lt;=IF($H$2="Marked",1,"")))*ROW(Data!$C$1:$C$818),ROW(AL116)-ROW(AL$7)),1)),"")</f>
        <v/>
      </c>
      <c r="AM116" s="38" t="str">
        <f ca="1">IF(AN116="","",IF(INDEX(Data!$CA:$CA,MATCH(AN116,Data!$A:$A,0),1)=0,"",INDEX(Data!$CA:$CA,MATCH(AN116,Data!$A:$A,0),1)))</f>
        <v/>
      </c>
      <c r="AN116" s="38" t="str" cm="1">
        <f t="array" aca="1" ref="AN116" ca="1">IFERROR(_xlfn.SINGLE(INDEX(Data!$A$1:$A$818,_xlfn.AGGREGATE(15,6,((OFFSET(Data!$A$1,0,MATCH(AN$6,Data!$1:$1,0)-1,1000,1)=IF(AN$7="","Yes",AN$7))*(Data!$D$1:'Data'!$D$818&lt;=IF($H$2="Marked",1,"")))/((OFFSET(Data!$A$1,0,MATCH(AN$6,Data!$1:$1,0)-1,1000,1)=IF(AN$7="","Yes",AN$7))*(Data!$D$1:'Data'!$D$818&lt;=IF($H$2="Marked",1,"")))*ROW(Data!$C$1:$C$818),ROW(AN116)-ROW(AN$7)),1)),"")</f>
        <v/>
      </c>
      <c r="AO116" s="38" t="str">
        <f ca="1">IF(AP116="","",IF(INDEX(Data!$CA:$CA,MATCH(AP116,Data!$A:$A,0),1)=0,"",INDEX(Data!$CA:$CA,MATCH(AP116,Data!$A:$A,0),1)))</f>
        <v/>
      </c>
      <c r="AP116" s="38" t="str" cm="1">
        <f t="array" aca="1" ref="AP116" ca="1">IFERROR(_xlfn.SINGLE(INDEX(Data!$A$1:$A$818,_xlfn.AGGREGATE(15,6,((OFFSET(Data!$A$1,0,MATCH(AP$6,Data!$1:$1,0)-1,1000,1)=IF(AP$7="","Yes",AP$7))*(Data!$D$1:'Data'!$D$818&lt;=IF($H$2="Marked",1,"")))/((OFFSET(Data!$A$1,0,MATCH(AP$6,Data!$1:$1,0)-1,1000,1)=IF(AP$7="","Yes",AP$7))*(Data!$D$1:'Data'!$D$818&lt;=IF($H$2="Marked",1,"")))*ROW(Data!$C$1:$C$818),ROW(AP116)-ROW(AP$7)),1)),"")</f>
        <v/>
      </c>
      <c r="AQ116" s="38" t="str">
        <f ca="1">IF(AR116="","",IF(INDEX(Data!$CA:$CA,MATCH(AR116,Data!$A:$A,0),1)=0,"",INDEX(Data!$CA:$CA,MATCH(AR116,Data!$A:$A,0),1)))</f>
        <v/>
      </c>
      <c r="AR116" s="38" t="str" cm="1">
        <f t="array" aca="1" ref="AR116" ca="1">IFERROR(_xlfn.SINGLE(INDEX(Data!$A$1:$A$818,_xlfn.AGGREGATE(15,6,((OFFSET(Data!$A$1,0,MATCH(AR$6,Data!$1:$1,0)-1,1000,1)=IF(AR$7="","Yes",AR$7))*(Data!$D$1:'Data'!$D$818&lt;=IF($H$2="Marked",1,"")))/((OFFSET(Data!$A$1,0,MATCH(AR$6,Data!$1:$1,0)-1,1000,1)=IF(AR$7="","Yes",AR$7))*(Data!$D$1:'Data'!$D$818&lt;=IF($H$2="Marked",1,"")))*ROW(Data!$C$1:$C$818),ROW(AR116)-ROW(AR$7)),1)),"")</f>
        <v/>
      </c>
      <c r="AS116" s="38" t="str">
        <f ca="1">IF(AT116="","",IF(INDEX(Data!$CA:$CA,MATCH(AT116,Data!$A:$A,0),1)=0,"",INDEX(Data!$CA:$CA,MATCH(AT116,Data!$A:$A,0),1)))</f>
        <v/>
      </c>
      <c r="AT116" s="38" t="str" cm="1">
        <f t="array" aca="1" ref="AT116" ca="1">IFERROR(_xlfn.SINGLE(INDEX(Data!$A$1:$A$818,_xlfn.AGGREGATE(15,6,((OFFSET(Data!$A$1,0,MATCH(AT$6,Data!$1:$1,0)-1,1000,1)=IF(AT$7="","Yes",AT$7))*(Data!$D$1:'Data'!$D$818&lt;=IF($H$2="Marked",1,"")))/((OFFSET(Data!$A$1,0,MATCH(AT$6,Data!$1:$1,0)-1,1000,1)=IF(AT$7="","Yes",AT$7))*(Data!$D$1:'Data'!$D$818&lt;=IF($H$2="Marked",1,"")))*ROW(Data!$C$1:$C$818),ROW(AT116)-ROW(AT$7)),1)),"")</f>
        <v/>
      </c>
    </row>
    <row r="117" spans="1:46" ht="24" x14ac:dyDescent="0.35">
      <c r="A117" s="38" t="str">
        <f ca="1">IF(B117="","",IF(INDEX(Data!$CA:$CA,MATCH(B117,Data!$A:$A,0),1)=0,"",INDEX(Data!$CA:$CA,MATCH(B117,Data!$A:$A,0),1)))</f>
        <v/>
      </c>
      <c r="B117" s="38" t="str" cm="1">
        <f t="array" aca="1" ref="B117" ca="1">IFERROR(_xlfn.SINGLE(INDEX(Data!$A$1:$A$818,_xlfn.AGGREGATE(15,6,((OFFSET(Data!$A$1,0,MATCH(B$6,Data!$1:$1,0)-1,1000,1)=IF(B$7="","Yes",B$7))*(Data!$D$1:'Data'!$D$818&lt;=IF($H$2="Marked",1,"")))/((OFFSET(Data!$A$1,0,MATCH(B$6,Data!$1:$1,0)-1,1000,1)=IF(B$7="","Yes",B$7))*(Data!$D$1:'Data'!$D$818&lt;=IF($H$2="Marked",1,"")))*ROW(Data!$C$1:$C$818),ROW(B117)-ROW(B$7)),1)),"")</f>
        <v/>
      </c>
      <c r="C117" s="38" t="str">
        <f ca="1">IF(D117="","",IF(INDEX(Data!$CA:$CA,MATCH(D117,Data!$A:$A,0),1)=0,"",INDEX(Data!$CA:$CA,MATCH(D117,Data!$A:$A,0),1)))</f>
        <v/>
      </c>
      <c r="D117" s="38" t="str" cm="1">
        <f t="array" aca="1" ref="D117" ca="1">IFERROR(_xlfn.SINGLE(INDEX(Data!$A$1:$A$818,_xlfn.AGGREGATE(15,6,((OFFSET(Data!$A$1,0,MATCH(D$6,Data!$1:$1,0)-1,1000,1)=IF(D$7="","Yes",D$7))*(Data!$D$1:'Data'!$D$818&lt;=IF($H$2="Marked",1,"")))/((OFFSET(Data!$A$1,0,MATCH(D$6,Data!$1:$1,0)-1,1000,1)=IF(D$7="","Yes",D$7))*(Data!$D$1:'Data'!$D$818&lt;=IF($H$2="Marked",1,"")))*ROW(Data!$C$1:$C$818),ROW(D117)-ROW(D$7)),1)),"")</f>
        <v/>
      </c>
      <c r="E117" s="38" t="str">
        <f ca="1">IF(F117="","",IF(INDEX(Data!$CA:$CA,MATCH(F117,Data!$A:$A,0),1)=0,"",INDEX(Data!$CA:$CA,MATCH(F117,Data!$A:$A,0),1)))</f>
        <v/>
      </c>
      <c r="F117" s="38" t="str" cm="1">
        <f t="array" aca="1" ref="F117" ca="1">IFERROR(_xlfn.SINGLE(INDEX(Data!$A$1:$A$818,_xlfn.AGGREGATE(15,6,((OFFSET(Data!$A$1,0,MATCH(F$6,Data!$1:$1,0)-1,1000,1)=IF(F$7="","Yes",F$7))*(Data!$D$1:'Data'!$D$818&lt;=IF($H$2="Marked",1,"")))/((OFFSET(Data!$A$1,0,MATCH(F$6,Data!$1:$1,0)-1,1000,1)=IF(F$7="","Yes",F$7))*(Data!$D$1:'Data'!$D$818&lt;=IF($H$2="Marked",1,"")))*ROW(Data!$C$1:$C$818),ROW(F117)-ROW(F$7)),1)),"")</f>
        <v/>
      </c>
      <c r="G117" s="38" t="str">
        <f ca="1">IF(H117="","",IF(INDEX(Data!$CA:$CA,MATCH(H117,Data!$A:$A,0),1)=0,"",INDEX(Data!$CA:$CA,MATCH(H117,Data!$A:$A,0),1)))</f>
        <v/>
      </c>
      <c r="H117" s="38" t="str" cm="1">
        <f t="array" aca="1" ref="H117" ca="1">IFERROR(_xlfn.SINGLE(INDEX(Data!$A$1:$A$818,_xlfn.AGGREGATE(15,6,((OFFSET(Data!$A$1,0,MATCH(H$6,Data!$1:$1,0)-1,1000,1)=IF(H$7="","Yes",H$7))*(Data!$D$1:'Data'!$D$818&lt;=IF($H$2="Marked",1,"")))/((OFFSET(Data!$A$1,0,MATCH(H$6,Data!$1:$1,0)-1,1000,1)=IF(H$7="","Yes",H$7))*(Data!$D$1:'Data'!$D$818&lt;=IF($H$2="Marked",1,"")))*ROW(Data!$C$1:$C$818),ROW(H117)-ROW(H$7)),1)),"")</f>
        <v/>
      </c>
      <c r="I117" s="38" t="str">
        <f ca="1">IF(J117="","",IF(INDEX(Data!$CA:$CA,MATCH(J117,Data!$A:$A,0),1)=0,"",INDEX(Data!$CA:$CA,MATCH(J117,Data!$A:$A,0),1)))</f>
        <v/>
      </c>
      <c r="J117" s="38" t="str" cm="1">
        <f t="array" aca="1" ref="J117" ca="1">IFERROR(_xlfn.SINGLE(INDEX(Data!$A$1:$A$818,_xlfn.AGGREGATE(15,6,((OFFSET(Data!$A$1,0,MATCH(J$6,Data!$1:$1,0)-1,1000,1)=IF(J$7="","Yes",J$7))*(Data!$D$1:'Data'!$D$818&lt;=IF($H$2="Marked",1,"")))/((OFFSET(Data!$A$1,0,MATCH(J$6,Data!$1:$1,0)-1,1000,1)=IF(J$7="","Yes",J$7))*(Data!$D$1:'Data'!$D$818&lt;=IF($H$2="Marked",1,"")))*ROW(Data!$C$1:$C$818),ROW(J117)-ROW(J$7)),1)),"")</f>
        <v/>
      </c>
      <c r="K117" s="38" t="str">
        <f ca="1">IF(L117="","",IF(INDEX(Data!$CA:$CA,MATCH(L117,Data!$A:$A,0),1)=0,"",INDEX(Data!$CA:$CA,MATCH(L117,Data!$A:$A,0),1)))</f>
        <v/>
      </c>
      <c r="L117" s="38" t="str" cm="1">
        <f t="array" aca="1" ref="L117" ca="1">IFERROR(_xlfn.SINGLE(INDEX(Data!$A$1:$A$818,_xlfn.AGGREGATE(15,6,((OFFSET(Data!$A$1,0,MATCH(L$6,Data!$1:$1,0)-1,1000,1)=IF(L$7="","Yes",L$7))*(Data!$D$1:'Data'!$D$818&lt;=IF($H$2="Marked",1,"")))/((OFFSET(Data!$A$1,0,MATCH(L$6,Data!$1:$1,0)-1,1000,1)=IF(L$7="","Yes",L$7))*(Data!$D$1:'Data'!$D$818&lt;=IF($H$2="Marked",1,"")))*ROW(Data!$C$1:$C$818),ROW(L117)-ROW(L$7)),1)),"")</f>
        <v>NBC Sports California</v>
      </c>
      <c r="M117" s="38" t="str">
        <f ca="1">IF(N117="","",IF(INDEX(Data!$CA:$CA,MATCH(N117,Data!$A:$A,0),1)=0,"",INDEX(Data!$CA:$CA,MATCH(N117,Data!$A:$A,0),1)))</f>
        <v/>
      </c>
      <c r="N117" s="38" t="str" cm="1">
        <f t="array" aca="1" ref="N117" ca="1">IFERROR(_xlfn.SINGLE(INDEX(Data!$A$1:$A$818,_xlfn.AGGREGATE(15,6,((OFFSET(Data!$A$1,0,MATCH(N$6,Data!$1:$1,0)-1,1000,1)=IF(N$7="","Yes",N$7))*(Data!$D$1:'Data'!$D$818&lt;=IF($H$2="Marked",1,"")))/((OFFSET(Data!$A$1,0,MATCH(N$6,Data!$1:$1,0)-1,1000,1)=IF(N$7="","Yes",N$7))*(Data!$D$1:'Data'!$D$818&lt;=IF($H$2="Marked",1,"")))*ROW(Data!$C$1:$C$818),ROW(N117)-ROW(N$7)),1)),"")</f>
        <v>Marquee Sports Network</v>
      </c>
      <c r="O117" s="38" t="str">
        <f ca="1">IF(P117="","",IF(INDEX(Data!$CA:$CA,MATCH(P117,Data!$A:$A,0),1)=0,"",INDEX(Data!$CA:$CA,MATCH(P117,Data!$A:$A,0),1)))</f>
        <v/>
      </c>
      <c r="P117" s="38" t="str" cm="1">
        <f t="array" aca="1" ref="P117" ca="1">IFERROR(_xlfn.SINGLE(INDEX(Data!$A$1:$A$818,_xlfn.AGGREGATE(15,6,((OFFSET(Data!$A$1,0,MATCH(P$6,Data!$1:$1,0)-1,1000,1)=IF(P$7="","Yes",P$7))*(Data!$D$1:'Data'!$D$818&lt;=IF($H$2="Marked",1,"")))/((OFFSET(Data!$A$1,0,MATCH(P$6,Data!$1:$1,0)-1,1000,1)=IF(P$7="","Yes",P$7))*(Data!$D$1:'Data'!$D$818&lt;=IF($H$2="Marked",1,"")))*ROW(Data!$C$1:$C$818),ROW(P117)-ROW(P$7)),1)),"")</f>
        <v>HDnet Movies</v>
      </c>
      <c r="Q117" s="38" t="str">
        <f ca="1">IF(R117="","",IF(INDEX(Data!$CA:$CA,MATCH(R117,Data!$A:$A,0),1)=0,"",INDEX(Data!$CA:$CA,MATCH(R117,Data!$A:$A,0),1)))</f>
        <v/>
      </c>
      <c r="R117" s="38" t="str" cm="1">
        <f t="array" aca="1" ref="R117" ca="1">IFERROR(_xlfn.SINGLE(INDEX(Data!$A$1:$A$818,_xlfn.AGGREGATE(15,6,((OFFSET(Data!$A$1,0,MATCH(R$6,Data!$1:$1,0)-1,1000,1)=IF(R$7="","Yes",R$7))*(Data!$D$1:'Data'!$D$818&lt;=IF($H$2="Marked",1,"")))/((OFFSET(Data!$A$1,0,MATCH(R$6,Data!$1:$1,0)-1,1000,1)=IF(R$7="","Yes",R$7))*(Data!$D$1:'Data'!$D$818&lt;=IF($H$2="Marked",1,"")))*ROW(Data!$C$1:$C$818),ROW(R117)-ROW(R$7)),1)),"")</f>
        <v>TLC</v>
      </c>
      <c r="S117" s="38" t="str">
        <f ca="1">IF(T117="","",IF(INDEX(Data!$CA:$CA,MATCH(T117,Data!$A:$A,0),1)=0,"",INDEX(Data!$CA:$CA,MATCH(T117,Data!$A:$A,0),1)))</f>
        <v/>
      </c>
      <c r="T117" s="38" t="str" cm="1">
        <f t="array" aca="1" ref="T117" ca="1">IFERROR(_xlfn.SINGLE(INDEX(Data!$A$1:$A$818,_xlfn.AGGREGATE(15,6,((OFFSET(Data!$A$1,0,MATCH(T$6,Data!$1:$1,0)-1,1000,1)=IF(T$7="","Yes",T$7))*(Data!$D$1:'Data'!$D$818&lt;=IF($H$2="Marked",1,"")))/((OFFSET(Data!$A$1,0,MATCH(T$6,Data!$1:$1,0)-1,1000,1)=IF(T$7="","Yes",T$7))*(Data!$D$1:'Data'!$D$818&lt;=IF($H$2="Marked",1,"")))*ROW(Data!$C$1:$C$818),ROW(T117)-ROW(T$7)),1)),"")</f>
        <v/>
      </c>
      <c r="U117" s="38" t="str">
        <f ca="1">IF(V117="","",IF(INDEX(Data!$CA:$CA,MATCH(V117,Data!$A:$A,0),1)=0,"",INDEX(Data!$CA:$CA,MATCH(V117,Data!$A:$A,0),1)))</f>
        <v/>
      </c>
      <c r="V117" s="38" t="str" cm="1">
        <f t="array" aca="1" ref="V117" ca="1">IFERROR(_xlfn.SINGLE(INDEX(Data!$A$1:$A$818,_xlfn.AGGREGATE(15,6,((OFFSET(Data!$A$1,0,MATCH(V$6,Data!$1:$1,0)-1,1000,1)=IF(V$7="","Yes",V$7))*(Data!$D$1:'Data'!$D$818&lt;=IF($H$2="Marked",1,"")))/((OFFSET(Data!$A$1,0,MATCH(V$6,Data!$1:$1,0)-1,1000,1)=IF(V$7="","Yes",V$7))*(Data!$D$1:'Data'!$D$818&lt;=IF($H$2="Marked",1,"")))*ROW(Data!$C$1:$C$818),ROW(V117)-ROW(V$7)),1)),"")</f>
        <v>RetroCrush</v>
      </c>
      <c r="W117" s="38" t="str">
        <f ca="1">IF(X117="","",IF(INDEX(Data!$CA:$CA,MATCH(X117,Data!$A:$A,0),1)=0,"",INDEX(Data!$CA:$CA,MATCH(X117,Data!$A:$A,0),1)))</f>
        <v/>
      </c>
      <c r="X117" s="38" t="str" cm="1">
        <f t="array" aca="1" ref="X117" ca="1">IFERROR(_xlfn.SINGLE(INDEX(Data!$A$1:$A$818,_xlfn.AGGREGATE(15,6,((OFFSET(Data!$A$1,0,MATCH(X$6,Data!$1:$1,0)-1,1000,1)=IF(X$7="","Yes",X$7))*(Data!$D$1:'Data'!$D$818&lt;=IF($H$2="Marked",1,"")))/((OFFSET(Data!$A$1,0,MATCH(X$6,Data!$1:$1,0)-1,1000,1)=IF(X$7="","Yes",X$7))*(Data!$D$1:'Data'!$D$818&lt;=IF($H$2="Marked",1,"")))*ROW(Data!$C$1:$C$818),ROW(X117)-ROW(X$7)),1)),"")</f>
        <v/>
      </c>
      <c r="Y117" s="38" t="str">
        <f ca="1">IF(Z117="","",IF(INDEX(Data!$CA:$CA,MATCH(Z117,Data!$A:$A,0),1)=0,"",INDEX(Data!$CA:$CA,MATCH(Z117,Data!$A:$A,0),1)))</f>
        <v/>
      </c>
      <c r="Z117" s="38" t="str" cm="1">
        <f t="array" aca="1" ref="Z117" ca="1">IFERROR(_xlfn.SINGLE(INDEX(Data!$A$1:$A$818,_xlfn.AGGREGATE(15,6,((OFFSET(Data!$A$1,0,MATCH(Z$6,Data!$1:$1,0)-1,1000,1)=IF(Z$7="","Yes",Z$7))*(Data!$D$1:'Data'!$D$818&lt;=IF($H$2="Marked",1,"")))/((OFFSET(Data!$A$1,0,MATCH(Z$6,Data!$1:$1,0)-1,1000,1)=IF(Z$7="","Yes",Z$7))*(Data!$D$1:'Data'!$D$818&lt;=IF($H$2="Marked",1,"")))*ROW(Data!$C$1:$C$818),ROW(Z117)-ROW(Z$7)),1)),"")</f>
        <v/>
      </c>
      <c r="AA117" s="38" t="str">
        <f ca="1">IF(AB117="","",IF(INDEX(Data!$CA:$CA,MATCH(AB117,Data!$A:$A,0),1)=0,"",INDEX(Data!$CA:$CA,MATCH(AB117,Data!$A:$A,0),1)))</f>
        <v/>
      </c>
      <c r="AB117" s="38" t="str" cm="1">
        <f t="array" aca="1" ref="AB117" ca="1">IFERROR(_xlfn.SINGLE(INDEX(Data!$A$1:$A$818,_xlfn.AGGREGATE(15,6,((OFFSET(Data!$A$1,0,MATCH(AB$6,Data!$1:$1,0)-1,1000,1)=IF(AB$7="","Yes",AB$7))*(Data!$D$1:'Data'!$D$818&lt;=IF($H$2="Marked",1,"")))/((OFFSET(Data!$A$1,0,MATCH(AB$6,Data!$1:$1,0)-1,1000,1)=IF(AB$7="","Yes",AB$7))*(Data!$D$1:'Data'!$D$818&lt;=IF($H$2="Marked",1,"")))*ROW(Data!$C$1:$C$818),ROW(AB117)-ROW(AB$7)),1)),"")</f>
        <v>Nat Geo Wild</v>
      </c>
      <c r="AC117" s="38" t="str">
        <f ca="1">IF(AD117="","",IF(INDEX(Data!$CA:$CA,MATCH(AD117,Data!$A:$A,0),1)=0,"",INDEX(Data!$CA:$CA,MATCH(AD117,Data!$A:$A,0),1)))</f>
        <v/>
      </c>
      <c r="AD117" s="38" t="str" cm="1">
        <f t="array" aca="1" ref="AD117" ca="1">IFERROR(_xlfn.SINGLE(INDEX(Data!$A$1:$A$818,_xlfn.AGGREGATE(15,6,((OFFSET(Data!$A$1,0,MATCH(AD$6,Data!$1:$1,0)-1,1000,1)=IF(AD$7="","Yes",AD$7))*(Data!$D$1:'Data'!$D$818&lt;=IF($H$2="Marked",1,"")))/((OFFSET(Data!$A$1,0,MATCH(AD$6,Data!$1:$1,0)-1,1000,1)=IF(AD$7="","Yes",AD$7))*(Data!$D$1:'Data'!$D$818&lt;=IF($H$2="Marked",1,"")))*ROW(Data!$C$1:$C$818),ROW(AD117)-ROW(AD$7)),1)),"")</f>
        <v>Pac 12 Bay Area</v>
      </c>
      <c r="AE117" s="38" t="str">
        <f ca="1">IF(AF117="","",IF(INDEX(Data!$CA:$CA,MATCH(AF117,Data!$A:$A,0),1)=0,"",INDEX(Data!$CA:$CA,MATCH(AF117,Data!$A:$A,0),1)))</f>
        <v/>
      </c>
      <c r="AF117" s="38" t="str" cm="1">
        <f t="array" aca="1" ref="AF117" ca="1">IFERROR(_xlfn.SINGLE(INDEX(Data!$A$1:$A$818,_xlfn.AGGREGATE(15,6,((OFFSET(Data!$A$1,0,MATCH(AF$6,Data!$1:$1,0)-1,1000,1)=IF(AF$7="","Yes",AF$7))*(Data!$D$1:'Data'!$D$818&lt;=IF($H$2="Marked",1,"")))/((OFFSET(Data!$A$1,0,MATCH(AF$6,Data!$1:$1,0)-1,1000,1)=IF(AF$7="","Yes",AF$7))*(Data!$D$1:'Data'!$D$818&lt;=IF($H$2="Marked",1,"")))*ROW(Data!$C$1:$C$818),ROW(AF117)-ROW(AF$7)),1)),"")</f>
        <v>Up Faith &amp; Family</v>
      </c>
      <c r="AG117" s="38" t="str">
        <f ca="1">IF(AH117="","",IF(INDEX(Data!$CA:$CA,MATCH(AH117,Data!$A:$A,0),1)=0,"",INDEX(Data!$CA:$CA,MATCH(AH117,Data!$A:$A,0),1)))</f>
        <v/>
      </c>
      <c r="AH117" s="38" t="str" cm="1">
        <f t="array" aca="1" ref="AH117" ca="1">IFERROR(_xlfn.SINGLE(INDEX(Data!$A$1:$A$818,_xlfn.AGGREGATE(15,6,((OFFSET(Data!$A$1,0,MATCH(AH$6,Data!$1:$1,0)-1,1000,1)=IF(AH$7="","Yes",AH$7))*(Data!$D$1:'Data'!$D$818&lt;=IF($H$2="Marked",1,"")))/((OFFSET(Data!$A$1,0,MATCH(AH$6,Data!$1:$1,0)-1,1000,1)=IF(AH$7="","Yes",AH$7))*(Data!$D$1:'Data'!$D$818&lt;=IF($H$2="Marked",1,"")))*ROW(Data!$C$1:$C$818),ROW(AH117)-ROW(AH$7)),1)),"")</f>
        <v/>
      </c>
      <c r="AI117" s="38" t="str">
        <f ca="1">IF(AJ117="","",IF(INDEX(Data!$CA:$CA,MATCH(AJ117,Data!$A:$A,0),1)=0,"",INDEX(Data!$CA:$CA,MATCH(AJ117,Data!$A:$A,0),1)))</f>
        <v/>
      </c>
      <c r="AJ117" s="38" t="str" cm="1">
        <f t="array" aca="1" ref="AJ117" ca="1">IFERROR(_xlfn.SINGLE(INDEX(Data!$A$1:$A$818,_xlfn.AGGREGATE(15,6,((OFFSET(Data!$A$1,0,MATCH(AJ$6,Data!$1:$1,0)-1,1000,1)=IF(AJ$7="","Yes",AJ$7))*(Data!$D$1:'Data'!$D$818&lt;=IF($H$2="Marked",1,"")))/((OFFSET(Data!$A$1,0,MATCH(AJ$6,Data!$1:$1,0)-1,1000,1)=IF(AJ$7="","Yes",AJ$7))*(Data!$D$1:'Data'!$D$818&lt;=IF($H$2="Marked",1,"")))*ROW(Data!$C$1:$C$818),ROW(AJ117)-ROW(AJ$7)),1)),"")</f>
        <v/>
      </c>
      <c r="AK117" s="38" t="str">
        <f ca="1">IF(AL117="","",IF(INDEX(Data!$CA:$CA,MATCH(AL117,Data!$A:$A,0),1)=0,"",INDEX(Data!$CA:$CA,MATCH(AL117,Data!$A:$A,0),1)))</f>
        <v/>
      </c>
      <c r="AL117" s="38" t="str" cm="1">
        <f t="array" aca="1" ref="AL117" ca="1">IFERROR(_xlfn.SINGLE(INDEX(Data!$A$1:$A$818,_xlfn.AGGREGATE(15,6,((OFFSET(Data!$A$1,0,MATCH(AL$6,Data!$1:$1,0)-1,1000,1)=IF(AL$7="","Yes",AL$7))*(Data!$D$1:'Data'!$D$818&lt;=IF($H$2="Marked",1,"")))/((OFFSET(Data!$A$1,0,MATCH(AL$6,Data!$1:$1,0)-1,1000,1)=IF(AL$7="","Yes",AL$7))*(Data!$D$1:'Data'!$D$818&lt;=IF($H$2="Marked",1,"")))*ROW(Data!$C$1:$C$818),ROW(AL117)-ROW(AL$7)),1)),"")</f>
        <v/>
      </c>
      <c r="AM117" s="38" t="str">
        <f ca="1">IF(AN117="","",IF(INDEX(Data!$CA:$CA,MATCH(AN117,Data!$A:$A,0),1)=0,"",INDEX(Data!$CA:$CA,MATCH(AN117,Data!$A:$A,0),1)))</f>
        <v/>
      </c>
      <c r="AN117" s="38" t="str" cm="1">
        <f t="array" aca="1" ref="AN117" ca="1">IFERROR(_xlfn.SINGLE(INDEX(Data!$A$1:$A$818,_xlfn.AGGREGATE(15,6,((OFFSET(Data!$A$1,0,MATCH(AN$6,Data!$1:$1,0)-1,1000,1)=IF(AN$7="","Yes",AN$7))*(Data!$D$1:'Data'!$D$818&lt;=IF($H$2="Marked",1,"")))/((OFFSET(Data!$A$1,0,MATCH(AN$6,Data!$1:$1,0)-1,1000,1)=IF(AN$7="","Yes",AN$7))*(Data!$D$1:'Data'!$D$818&lt;=IF($H$2="Marked",1,"")))*ROW(Data!$C$1:$C$818),ROW(AN117)-ROW(AN$7)),1)),"")</f>
        <v/>
      </c>
      <c r="AO117" s="38" t="str">
        <f ca="1">IF(AP117="","",IF(INDEX(Data!$CA:$CA,MATCH(AP117,Data!$A:$A,0),1)=0,"",INDEX(Data!$CA:$CA,MATCH(AP117,Data!$A:$A,0),1)))</f>
        <v/>
      </c>
      <c r="AP117" s="38" t="str" cm="1">
        <f t="array" aca="1" ref="AP117" ca="1">IFERROR(_xlfn.SINGLE(INDEX(Data!$A$1:$A$818,_xlfn.AGGREGATE(15,6,((OFFSET(Data!$A$1,0,MATCH(AP$6,Data!$1:$1,0)-1,1000,1)=IF(AP$7="","Yes",AP$7))*(Data!$D$1:'Data'!$D$818&lt;=IF($H$2="Marked",1,"")))/((OFFSET(Data!$A$1,0,MATCH(AP$6,Data!$1:$1,0)-1,1000,1)=IF(AP$7="","Yes",AP$7))*(Data!$D$1:'Data'!$D$818&lt;=IF($H$2="Marked",1,"")))*ROW(Data!$C$1:$C$818),ROW(AP117)-ROW(AP$7)),1)),"")</f>
        <v/>
      </c>
      <c r="AQ117" s="38" t="str">
        <f ca="1">IF(AR117="","",IF(INDEX(Data!$CA:$CA,MATCH(AR117,Data!$A:$A,0),1)=0,"",INDEX(Data!$CA:$CA,MATCH(AR117,Data!$A:$A,0),1)))</f>
        <v/>
      </c>
      <c r="AR117" s="38" t="str" cm="1">
        <f t="array" aca="1" ref="AR117" ca="1">IFERROR(_xlfn.SINGLE(INDEX(Data!$A$1:$A$818,_xlfn.AGGREGATE(15,6,((OFFSET(Data!$A$1,0,MATCH(AR$6,Data!$1:$1,0)-1,1000,1)=IF(AR$7="","Yes",AR$7))*(Data!$D$1:'Data'!$D$818&lt;=IF($H$2="Marked",1,"")))/((OFFSET(Data!$A$1,0,MATCH(AR$6,Data!$1:$1,0)-1,1000,1)=IF(AR$7="","Yes",AR$7))*(Data!$D$1:'Data'!$D$818&lt;=IF($H$2="Marked",1,"")))*ROW(Data!$C$1:$C$818),ROW(AR117)-ROW(AR$7)),1)),"")</f>
        <v/>
      </c>
      <c r="AS117" s="38" t="str">
        <f ca="1">IF(AT117="","",IF(INDEX(Data!$CA:$CA,MATCH(AT117,Data!$A:$A,0),1)=0,"",INDEX(Data!$CA:$CA,MATCH(AT117,Data!$A:$A,0),1)))</f>
        <v/>
      </c>
      <c r="AT117" s="38" t="str" cm="1">
        <f t="array" aca="1" ref="AT117" ca="1">IFERROR(_xlfn.SINGLE(INDEX(Data!$A$1:$A$818,_xlfn.AGGREGATE(15,6,((OFFSET(Data!$A$1,0,MATCH(AT$6,Data!$1:$1,0)-1,1000,1)=IF(AT$7="","Yes",AT$7))*(Data!$D$1:'Data'!$D$818&lt;=IF($H$2="Marked",1,"")))/((OFFSET(Data!$A$1,0,MATCH(AT$6,Data!$1:$1,0)-1,1000,1)=IF(AT$7="","Yes",AT$7))*(Data!$D$1:'Data'!$D$818&lt;=IF($H$2="Marked",1,"")))*ROW(Data!$C$1:$C$818),ROW(AT117)-ROW(AT$7)),1)),"")</f>
        <v/>
      </c>
    </row>
    <row r="118" spans="1:46" ht="24" x14ac:dyDescent="0.35">
      <c r="A118" s="38" t="str">
        <f ca="1">IF(B118="","",IF(INDEX(Data!$CA:$CA,MATCH(B118,Data!$A:$A,0),1)=0,"",INDEX(Data!$CA:$CA,MATCH(B118,Data!$A:$A,0),1)))</f>
        <v/>
      </c>
      <c r="B118" s="38" t="str" cm="1">
        <f t="array" aca="1" ref="B118" ca="1">IFERROR(_xlfn.SINGLE(INDEX(Data!$A$1:$A$818,_xlfn.AGGREGATE(15,6,((OFFSET(Data!$A$1,0,MATCH(B$6,Data!$1:$1,0)-1,1000,1)=IF(B$7="","Yes",B$7))*(Data!$D$1:'Data'!$D$818&lt;=IF($H$2="Marked",1,"")))/((OFFSET(Data!$A$1,0,MATCH(B$6,Data!$1:$1,0)-1,1000,1)=IF(B$7="","Yes",B$7))*(Data!$D$1:'Data'!$D$818&lt;=IF($H$2="Marked",1,"")))*ROW(Data!$C$1:$C$818),ROW(B118)-ROW(B$7)),1)),"")</f>
        <v/>
      </c>
      <c r="C118" s="38" t="str">
        <f ca="1">IF(D118="","",IF(INDEX(Data!$CA:$CA,MATCH(D118,Data!$A:$A,0),1)=0,"",INDEX(Data!$CA:$CA,MATCH(D118,Data!$A:$A,0),1)))</f>
        <v/>
      </c>
      <c r="D118" s="38" t="str" cm="1">
        <f t="array" aca="1" ref="D118" ca="1">IFERROR(_xlfn.SINGLE(INDEX(Data!$A$1:$A$818,_xlfn.AGGREGATE(15,6,((OFFSET(Data!$A$1,0,MATCH(D$6,Data!$1:$1,0)-1,1000,1)=IF(D$7="","Yes",D$7))*(Data!$D$1:'Data'!$D$818&lt;=IF($H$2="Marked",1,"")))/((OFFSET(Data!$A$1,0,MATCH(D$6,Data!$1:$1,0)-1,1000,1)=IF(D$7="","Yes",D$7))*(Data!$D$1:'Data'!$D$818&lt;=IF($H$2="Marked",1,"")))*ROW(Data!$C$1:$C$818),ROW(D118)-ROW(D$7)),1)),"")</f>
        <v/>
      </c>
      <c r="E118" s="38" t="str">
        <f ca="1">IF(F118="","",IF(INDEX(Data!$CA:$CA,MATCH(F118,Data!$A:$A,0),1)=0,"",INDEX(Data!$CA:$CA,MATCH(F118,Data!$A:$A,0),1)))</f>
        <v/>
      </c>
      <c r="F118" s="38" t="str" cm="1">
        <f t="array" aca="1" ref="F118" ca="1">IFERROR(_xlfn.SINGLE(INDEX(Data!$A$1:$A$818,_xlfn.AGGREGATE(15,6,((OFFSET(Data!$A$1,0,MATCH(F$6,Data!$1:$1,0)-1,1000,1)=IF(F$7="","Yes",F$7))*(Data!$D$1:'Data'!$D$818&lt;=IF($H$2="Marked",1,"")))/((OFFSET(Data!$A$1,0,MATCH(F$6,Data!$1:$1,0)-1,1000,1)=IF(F$7="","Yes",F$7))*(Data!$D$1:'Data'!$D$818&lt;=IF($H$2="Marked",1,"")))*ROW(Data!$C$1:$C$818),ROW(F118)-ROW(F$7)),1)),"")</f>
        <v/>
      </c>
      <c r="G118" s="38" t="str">
        <f ca="1">IF(H118="","",IF(INDEX(Data!$CA:$CA,MATCH(H118,Data!$A:$A,0),1)=0,"",INDEX(Data!$CA:$CA,MATCH(H118,Data!$A:$A,0),1)))</f>
        <v/>
      </c>
      <c r="H118" s="38" t="str" cm="1">
        <f t="array" aca="1" ref="H118" ca="1">IFERROR(_xlfn.SINGLE(INDEX(Data!$A$1:$A$818,_xlfn.AGGREGATE(15,6,((OFFSET(Data!$A$1,0,MATCH(H$6,Data!$1:$1,0)-1,1000,1)=IF(H$7="","Yes",H$7))*(Data!$D$1:'Data'!$D$818&lt;=IF($H$2="Marked",1,"")))/((OFFSET(Data!$A$1,0,MATCH(H$6,Data!$1:$1,0)-1,1000,1)=IF(H$7="","Yes",H$7))*(Data!$D$1:'Data'!$D$818&lt;=IF($H$2="Marked",1,"")))*ROW(Data!$C$1:$C$818),ROW(H118)-ROW(H$7)),1)),"")</f>
        <v/>
      </c>
      <c r="I118" s="38" t="str">
        <f ca="1">IF(J118="","",IF(INDEX(Data!$CA:$CA,MATCH(J118,Data!$A:$A,0),1)=0,"",INDEX(Data!$CA:$CA,MATCH(J118,Data!$A:$A,0),1)))</f>
        <v/>
      </c>
      <c r="J118" s="38" t="str" cm="1">
        <f t="array" aca="1" ref="J118" ca="1">IFERROR(_xlfn.SINGLE(INDEX(Data!$A$1:$A$818,_xlfn.AGGREGATE(15,6,((OFFSET(Data!$A$1,0,MATCH(J$6,Data!$1:$1,0)-1,1000,1)=IF(J$7="","Yes",J$7))*(Data!$D$1:'Data'!$D$818&lt;=IF($H$2="Marked",1,"")))/((OFFSET(Data!$A$1,0,MATCH(J$6,Data!$1:$1,0)-1,1000,1)=IF(J$7="","Yes",J$7))*(Data!$D$1:'Data'!$D$818&lt;=IF($H$2="Marked",1,"")))*ROW(Data!$C$1:$C$818),ROW(J118)-ROW(J$7)),1)),"")</f>
        <v/>
      </c>
      <c r="K118" s="38" t="str">
        <f ca="1">IF(L118="","",IF(INDEX(Data!$CA:$CA,MATCH(L118,Data!$A:$A,0),1)=0,"",INDEX(Data!$CA:$CA,MATCH(L118,Data!$A:$A,0),1)))</f>
        <v/>
      </c>
      <c r="L118" s="38" t="str" cm="1">
        <f t="array" aca="1" ref="L118" ca="1">IFERROR(_xlfn.SINGLE(INDEX(Data!$A$1:$A$818,_xlfn.AGGREGATE(15,6,((OFFSET(Data!$A$1,0,MATCH(L$6,Data!$1:$1,0)-1,1000,1)=IF(L$7="","Yes",L$7))*(Data!$D$1:'Data'!$D$818&lt;=IF($H$2="Marked",1,"")))/((OFFSET(Data!$A$1,0,MATCH(L$6,Data!$1:$1,0)-1,1000,1)=IF(L$7="","Yes",L$7))*(Data!$D$1:'Data'!$D$818&lt;=IF($H$2="Marked",1,"")))*ROW(Data!$C$1:$C$818),ROW(L118)-ROW(L$7)),1)),"")</f>
        <v>NBC Sports Chicago</v>
      </c>
      <c r="M118" s="38" t="str">
        <f ca="1">IF(N118="","",IF(INDEX(Data!$CA:$CA,MATCH(N118,Data!$A:$A,0),1)=0,"",INDEX(Data!$CA:$CA,MATCH(N118,Data!$A:$A,0),1)))</f>
        <v/>
      </c>
      <c r="N118" s="38" t="str" cm="1">
        <f t="array" aca="1" ref="N118" ca="1">IFERROR(_xlfn.SINGLE(INDEX(Data!$A$1:$A$818,_xlfn.AGGREGATE(15,6,((OFFSET(Data!$A$1,0,MATCH(N$6,Data!$1:$1,0)-1,1000,1)=IF(N$7="","Yes",N$7))*(Data!$D$1:'Data'!$D$818&lt;=IF($H$2="Marked",1,"")))/((OFFSET(Data!$A$1,0,MATCH(N$6,Data!$1:$1,0)-1,1000,1)=IF(N$7="","Yes",N$7))*(Data!$D$1:'Data'!$D$818&lt;=IF($H$2="Marked",1,"")))*ROW(Data!$C$1:$C$818),ROW(N118)-ROW(N$7)),1)),"")</f>
        <v>MASN</v>
      </c>
      <c r="O118" s="38" t="str">
        <f ca="1">IF(P118="","",IF(INDEX(Data!$CA:$CA,MATCH(P118,Data!$A:$A,0),1)=0,"",INDEX(Data!$CA:$CA,MATCH(P118,Data!$A:$A,0),1)))</f>
        <v/>
      </c>
      <c r="P118" s="38" t="str" cm="1">
        <f t="array" aca="1" ref="P118" ca="1">IFERROR(_xlfn.SINGLE(INDEX(Data!$A$1:$A$818,_xlfn.AGGREGATE(15,6,((OFFSET(Data!$A$1,0,MATCH(P$6,Data!$1:$1,0)-1,1000,1)=IF(P$7="","Yes",P$7))*(Data!$D$1:'Data'!$D$818&lt;=IF($H$2="Marked",1,"")))/((OFFSET(Data!$A$1,0,MATCH(P$6,Data!$1:$1,0)-1,1000,1)=IF(P$7="","Yes",P$7))*(Data!$D$1:'Data'!$D$818&lt;=IF($H$2="Marked",1,"")))*ROW(Data!$C$1:$C$818),ROW(P118)-ROW(P$7)),1)),"")</f>
        <v>Heroes &amp; Icons</v>
      </c>
      <c r="Q118" s="38" t="str">
        <f ca="1">IF(R118="","",IF(INDEX(Data!$CA:$CA,MATCH(R118,Data!$A:$A,0),1)=0,"",INDEX(Data!$CA:$CA,MATCH(R118,Data!$A:$A,0),1)))</f>
        <v/>
      </c>
      <c r="R118" s="38" t="str" cm="1">
        <f t="array" aca="1" ref="R118" ca="1">IFERROR(_xlfn.SINGLE(INDEX(Data!$A$1:$A$818,_xlfn.AGGREGATE(15,6,((OFFSET(Data!$A$1,0,MATCH(R$6,Data!$1:$1,0)-1,1000,1)=IF(R$7="","Yes",R$7))*(Data!$D$1:'Data'!$D$818&lt;=IF($H$2="Marked",1,"")))/((OFFSET(Data!$A$1,0,MATCH(R$6,Data!$1:$1,0)-1,1000,1)=IF(R$7="","Yes",R$7))*(Data!$D$1:'Data'!$D$818&lt;=IF($H$2="Marked",1,"")))*ROW(Data!$C$1:$C$818),ROW(R118)-ROW(R$7)),1)),"")</f>
        <v>TNT</v>
      </c>
      <c r="S118" s="38" t="str">
        <f ca="1">IF(T118="","",IF(INDEX(Data!$CA:$CA,MATCH(T118,Data!$A:$A,0),1)=0,"",INDEX(Data!$CA:$CA,MATCH(T118,Data!$A:$A,0),1)))</f>
        <v/>
      </c>
      <c r="T118" s="38" t="str" cm="1">
        <f t="array" aca="1" ref="T118" ca="1">IFERROR(_xlfn.SINGLE(INDEX(Data!$A$1:$A$818,_xlfn.AGGREGATE(15,6,((OFFSET(Data!$A$1,0,MATCH(T$6,Data!$1:$1,0)-1,1000,1)=IF(T$7="","Yes",T$7))*(Data!$D$1:'Data'!$D$818&lt;=IF($H$2="Marked",1,"")))/((OFFSET(Data!$A$1,0,MATCH(T$6,Data!$1:$1,0)-1,1000,1)=IF(T$7="","Yes",T$7))*(Data!$D$1:'Data'!$D$818&lt;=IF($H$2="Marked",1,"")))*ROW(Data!$C$1:$C$818),ROW(T118)-ROW(T$7)),1)),"")</f>
        <v/>
      </c>
      <c r="U118" s="38" t="str">
        <f ca="1">IF(V118="","",IF(INDEX(Data!$CA:$CA,MATCH(V118,Data!$A:$A,0),1)=0,"",INDEX(Data!$CA:$CA,MATCH(V118,Data!$A:$A,0),1)))</f>
        <v/>
      </c>
      <c r="V118" s="38" t="str" cm="1">
        <f t="array" aca="1" ref="V118" ca="1">IFERROR(_xlfn.SINGLE(INDEX(Data!$A$1:$A$818,_xlfn.AGGREGATE(15,6,((OFFSET(Data!$A$1,0,MATCH(V$6,Data!$1:$1,0)-1,1000,1)=IF(V$7="","Yes",V$7))*(Data!$D$1:'Data'!$D$818&lt;=IF($H$2="Marked",1,"")))/((OFFSET(Data!$A$1,0,MATCH(V$6,Data!$1:$1,0)-1,1000,1)=IF(V$7="","Yes",V$7))*(Data!$D$1:'Data'!$D$818&lt;=IF($H$2="Marked",1,"")))*ROW(Data!$C$1:$C$818),ROW(V118)-ROW(V$7)),1)),"")</f>
        <v>Scripps News</v>
      </c>
      <c r="W118" s="38" t="str">
        <f ca="1">IF(X118="","",IF(INDEX(Data!$CA:$CA,MATCH(X118,Data!$A:$A,0),1)=0,"",INDEX(Data!$CA:$CA,MATCH(X118,Data!$A:$A,0),1)))</f>
        <v/>
      </c>
      <c r="X118" s="38" t="str" cm="1">
        <f t="array" aca="1" ref="X118" ca="1">IFERROR(_xlfn.SINGLE(INDEX(Data!$A$1:$A$818,_xlfn.AGGREGATE(15,6,((OFFSET(Data!$A$1,0,MATCH(X$6,Data!$1:$1,0)-1,1000,1)=IF(X$7="","Yes",X$7))*(Data!$D$1:'Data'!$D$818&lt;=IF($H$2="Marked",1,"")))/((OFFSET(Data!$A$1,0,MATCH(X$6,Data!$1:$1,0)-1,1000,1)=IF(X$7="","Yes",X$7))*(Data!$D$1:'Data'!$D$818&lt;=IF($H$2="Marked",1,"")))*ROW(Data!$C$1:$C$818),ROW(X118)-ROW(X$7)),1)),"")</f>
        <v/>
      </c>
      <c r="Y118" s="38" t="str">
        <f ca="1">IF(Z118="","",IF(INDEX(Data!$CA:$CA,MATCH(Z118,Data!$A:$A,0),1)=0,"",INDEX(Data!$CA:$CA,MATCH(Z118,Data!$A:$A,0),1)))</f>
        <v/>
      </c>
      <c r="Z118" s="38" t="str" cm="1">
        <f t="array" aca="1" ref="Z118" ca="1">IFERROR(_xlfn.SINGLE(INDEX(Data!$A$1:$A$818,_xlfn.AGGREGATE(15,6,((OFFSET(Data!$A$1,0,MATCH(Z$6,Data!$1:$1,0)-1,1000,1)=IF(Z$7="","Yes",Z$7))*(Data!$D$1:'Data'!$D$818&lt;=IF($H$2="Marked",1,"")))/((OFFSET(Data!$A$1,0,MATCH(Z$6,Data!$1:$1,0)-1,1000,1)=IF(Z$7="","Yes",Z$7))*(Data!$D$1:'Data'!$D$818&lt;=IF($H$2="Marked",1,"")))*ROW(Data!$C$1:$C$818),ROW(Z118)-ROW(Z$7)),1)),"")</f>
        <v/>
      </c>
      <c r="AA118" s="38" t="str">
        <f ca="1">IF(AB118="","",IF(INDEX(Data!$CA:$CA,MATCH(AB118,Data!$A:$A,0),1)=0,"",INDEX(Data!$CA:$CA,MATCH(AB118,Data!$A:$A,0),1)))</f>
        <v/>
      </c>
      <c r="AB118" s="38" t="str" cm="1">
        <f t="array" aca="1" ref="AB118" ca="1">IFERROR(_xlfn.SINGLE(INDEX(Data!$A$1:$A$818,_xlfn.AGGREGATE(15,6,((OFFSET(Data!$A$1,0,MATCH(AB$6,Data!$1:$1,0)-1,1000,1)=IF(AB$7="","Yes",AB$7))*(Data!$D$1:'Data'!$D$818&lt;=IF($H$2="Marked",1,"")))/((OFFSET(Data!$A$1,0,MATCH(AB$6,Data!$1:$1,0)-1,1000,1)=IF(AB$7="","Yes",AB$7))*(Data!$D$1:'Data'!$D$818&lt;=IF($H$2="Marked",1,"")))*ROW(Data!$C$1:$C$818),ROW(AB118)-ROW(AB$7)),1)),"")</f>
        <v>National Geographic</v>
      </c>
      <c r="AC118" s="38" t="str">
        <f ca="1">IF(AD118="","",IF(INDEX(Data!$CA:$CA,MATCH(AD118,Data!$A:$A,0),1)=0,"",INDEX(Data!$CA:$CA,MATCH(AD118,Data!$A:$A,0),1)))</f>
        <v/>
      </c>
      <c r="AD118" s="38" t="str" cm="1">
        <f t="array" aca="1" ref="AD118" ca="1">IFERROR(_xlfn.SINGLE(INDEX(Data!$A$1:$A$818,_xlfn.AGGREGATE(15,6,((OFFSET(Data!$A$1,0,MATCH(AD$6,Data!$1:$1,0)-1,1000,1)=IF(AD$7="","Yes",AD$7))*(Data!$D$1:'Data'!$D$818&lt;=IF($H$2="Marked",1,"")))/((OFFSET(Data!$A$1,0,MATCH(AD$6,Data!$1:$1,0)-1,1000,1)=IF(AD$7="","Yes",AD$7))*(Data!$D$1:'Data'!$D$818&lt;=IF($H$2="Marked",1,"")))*ROW(Data!$C$1:$C$818),ROW(AD118)-ROW(AD$7)),1)),"")</f>
        <v>Pac 12 Los Angeles</v>
      </c>
      <c r="AE118" s="38" t="str">
        <f ca="1">IF(AF118="","",IF(INDEX(Data!$CA:$CA,MATCH(AF118,Data!$A:$A,0),1)=0,"",INDEX(Data!$CA:$CA,MATCH(AF118,Data!$A:$A,0),1)))</f>
        <v/>
      </c>
      <c r="AF118" s="38" t="str" cm="1">
        <f t="array" aca="1" ref="AF118" ca="1">IFERROR(_xlfn.SINGLE(INDEX(Data!$A$1:$A$818,_xlfn.AGGREGATE(15,6,((OFFSET(Data!$A$1,0,MATCH(AF$6,Data!$1:$1,0)-1,1000,1)=IF(AF$7="","Yes",AF$7))*(Data!$D$1:'Data'!$D$818&lt;=IF($H$2="Marked",1,"")))/((OFFSET(Data!$A$1,0,MATCH(AF$6,Data!$1:$1,0)-1,1000,1)=IF(AF$7="","Yes",AF$7))*(Data!$D$1:'Data'!$D$818&lt;=IF($H$2="Marked",1,"")))*ROW(Data!$C$1:$C$818),ROW(AF118)-ROW(AF$7)),1)),"")</f>
        <v>VH1</v>
      </c>
      <c r="AG118" s="38" t="str">
        <f ca="1">IF(AH118="","",IF(INDEX(Data!$CA:$CA,MATCH(AH118,Data!$A:$A,0),1)=0,"",INDEX(Data!$CA:$CA,MATCH(AH118,Data!$A:$A,0),1)))</f>
        <v/>
      </c>
      <c r="AH118" s="38" t="str" cm="1">
        <f t="array" aca="1" ref="AH118" ca="1">IFERROR(_xlfn.SINGLE(INDEX(Data!$A$1:$A$818,_xlfn.AGGREGATE(15,6,((OFFSET(Data!$A$1,0,MATCH(AH$6,Data!$1:$1,0)-1,1000,1)=IF(AH$7="","Yes",AH$7))*(Data!$D$1:'Data'!$D$818&lt;=IF($H$2="Marked",1,"")))/((OFFSET(Data!$A$1,0,MATCH(AH$6,Data!$1:$1,0)-1,1000,1)=IF(AH$7="","Yes",AH$7))*(Data!$D$1:'Data'!$D$818&lt;=IF($H$2="Marked",1,"")))*ROW(Data!$C$1:$C$818),ROW(AH118)-ROW(AH$7)),1)),"")</f>
        <v/>
      </c>
      <c r="AI118" s="38" t="str">
        <f ca="1">IF(AJ118="","",IF(INDEX(Data!$CA:$CA,MATCH(AJ118,Data!$A:$A,0),1)=0,"",INDEX(Data!$CA:$CA,MATCH(AJ118,Data!$A:$A,0),1)))</f>
        <v/>
      </c>
      <c r="AJ118" s="38" t="str" cm="1">
        <f t="array" aca="1" ref="AJ118" ca="1">IFERROR(_xlfn.SINGLE(INDEX(Data!$A$1:$A$818,_xlfn.AGGREGATE(15,6,((OFFSET(Data!$A$1,0,MATCH(AJ$6,Data!$1:$1,0)-1,1000,1)=IF(AJ$7="","Yes",AJ$7))*(Data!$D$1:'Data'!$D$818&lt;=IF($H$2="Marked",1,"")))/((OFFSET(Data!$A$1,0,MATCH(AJ$6,Data!$1:$1,0)-1,1000,1)=IF(AJ$7="","Yes",AJ$7))*(Data!$D$1:'Data'!$D$818&lt;=IF($H$2="Marked",1,"")))*ROW(Data!$C$1:$C$818),ROW(AJ118)-ROW(AJ$7)),1)),"")</f>
        <v/>
      </c>
      <c r="AK118" s="38" t="str">
        <f ca="1">IF(AL118="","",IF(INDEX(Data!$CA:$CA,MATCH(AL118,Data!$A:$A,0),1)=0,"",INDEX(Data!$CA:$CA,MATCH(AL118,Data!$A:$A,0),1)))</f>
        <v/>
      </c>
      <c r="AL118" s="38" t="str" cm="1">
        <f t="array" aca="1" ref="AL118" ca="1">IFERROR(_xlfn.SINGLE(INDEX(Data!$A$1:$A$818,_xlfn.AGGREGATE(15,6,((OFFSET(Data!$A$1,0,MATCH(AL$6,Data!$1:$1,0)-1,1000,1)=IF(AL$7="","Yes",AL$7))*(Data!$D$1:'Data'!$D$818&lt;=IF($H$2="Marked",1,"")))/((OFFSET(Data!$A$1,0,MATCH(AL$6,Data!$1:$1,0)-1,1000,1)=IF(AL$7="","Yes",AL$7))*(Data!$D$1:'Data'!$D$818&lt;=IF($H$2="Marked",1,"")))*ROW(Data!$C$1:$C$818),ROW(AL118)-ROW(AL$7)),1)),"")</f>
        <v/>
      </c>
      <c r="AM118" s="38" t="str">
        <f ca="1">IF(AN118="","",IF(INDEX(Data!$CA:$CA,MATCH(AN118,Data!$A:$A,0),1)=0,"",INDEX(Data!$CA:$CA,MATCH(AN118,Data!$A:$A,0),1)))</f>
        <v/>
      </c>
      <c r="AN118" s="38" t="str" cm="1">
        <f t="array" aca="1" ref="AN118" ca="1">IFERROR(_xlfn.SINGLE(INDEX(Data!$A$1:$A$818,_xlfn.AGGREGATE(15,6,((OFFSET(Data!$A$1,0,MATCH(AN$6,Data!$1:$1,0)-1,1000,1)=IF(AN$7="","Yes",AN$7))*(Data!$D$1:'Data'!$D$818&lt;=IF($H$2="Marked",1,"")))/((OFFSET(Data!$A$1,0,MATCH(AN$6,Data!$1:$1,0)-1,1000,1)=IF(AN$7="","Yes",AN$7))*(Data!$D$1:'Data'!$D$818&lt;=IF($H$2="Marked",1,"")))*ROW(Data!$C$1:$C$818),ROW(AN118)-ROW(AN$7)),1)),"")</f>
        <v/>
      </c>
      <c r="AO118" s="38" t="str">
        <f ca="1">IF(AP118="","",IF(INDEX(Data!$CA:$CA,MATCH(AP118,Data!$A:$A,0),1)=0,"",INDEX(Data!$CA:$CA,MATCH(AP118,Data!$A:$A,0),1)))</f>
        <v/>
      </c>
      <c r="AP118" s="38" t="str" cm="1">
        <f t="array" aca="1" ref="AP118" ca="1">IFERROR(_xlfn.SINGLE(INDEX(Data!$A$1:$A$818,_xlfn.AGGREGATE(15,6,((OFFSET(Data!$A$1,0,MATCH(AP$6,Data!$1:$1,0)-1,1000,1)=IF(AP$7="","Yes",AP$7))*(Data!$D$1:'Data'!$D$818&lt;=IF($H$2="Marked",1,"")))/((OFFSET(Data!$A$1,0,MATCH(AP$6,Data!$1:$1,0)-1,1000,1)=IF(AP$7="","Yes",AP$7))*(Data!$D$1:'Data'!$D$818&lt;=IF($H$2="Marked",1,"")))*ROW(Data!$C$1:$C$818),ROW(AP118)-ROW(AP$7)),1)),"")</f>
        <v/>
      </c>
      <c r="AQ118" s="38" t="str">
        <f ca="1">IF(AR118="","",IF(INDEX(Data!$CA:$CA,MATCH(AR118,Data!$A:$A,0),1)=0,"",INDEX(Data!$CA:$CA,MATCH(AR118,Data!$A:$A,0),1)))</f>
        <v/>
      </c>
      <c r="AR118" s="38" t="str" cm="1">
        <f t="array" aca="1" ref="AR118" ca="1">IFERROR(_xlfn.SINGLE(INDEX(Data!$A$1:$A$818,_xlfn.AGGREGATE(15,6,((OFFSET(Data!$A$1,0,MATCH(AR$6,Data!$1:$1,0)-1,1000,1)=IF(AR$7="","Yes",AR$7))*(Data!$D$1:'Data'!$D$818&lt;=IF($H$2="Marked",1,"")))/((OFFSET(Data!$A$1,0,MATCH(AR$6,Data!$1:$1,0)-1,1000,1)=IF(AR$7="","Yes",AR$7))*(Data!$D$1:'Data'!$D$818&lt;=IF($H$2="Marked",1,"")))*ROW(Data!$C$1:$C$818),ROW(AR118)-ROW(AR$7)),1)),"")</f>
        <v/>
      </c>
      <c r="AS118" s="38" t="str">
        <f ca="1">IF(AT118="","",IF(INDEX(Data!$CA:$CA,MATCH(AT118,Data!$A:$A,0),1)=0,"",INDEX(Data!$CA:$CA,MATCH(AT118,Data!$A:$A,0),1)))</f>
        <v/>
      </c>
      <c r="AT118" s="38" t="str" cm="1">
        <f t="array" aca="1" ref="AT118" ca="1">IFERROR(_xlfn.SINGLE(INDEX(Data!$A$1:$A$818,_xlfn.AGGREGATE(15,6,((OFFSET(Data!$A$1,0,MATCH(AT$6,Data!$1:$1,0)-1,1000,1)=IF(AT$7="","Yes",AT$7))*(Data!$D$1:'Data'!$D$818&lt;=IF($H$2="Marked",1,"")))/((OFFSET(Data!$A$1,0,MATCH(AT$6,Data!$1:$1,0)-1,1000,1)=IF(AT$7="","Yes",AT$7))*(Data!$D$1:'Data'!$D$818&lt;=IF($H$2="Marked",1,"")))*ROW(Data!$C$1:$C$818),ROW(AT118)-ROW(AT$7)),1)),"")</f>
        <v/>
      </c>
    </row>
    <row r="119" spans="1:46" ht="24" x14ac:dyDescent="0.35">
      <c r="A119" s="38" t="str">
        <f ca="1">IF(B119="","",IF(INDEX(Data!$CA:$CA,MATCH(B119,Data!$A:$A,0),1)=0,"",INDEX(Data!$CA:$CA,MATCH(B119,Data!$A:$A,0),1)))</f>
        <v/>
      </c>
      <c r="B119" s="38" t="str" cm="1">
        <f t="array" aca="1" ref="B119" ca="1">IFERROR(_xlfn.SINGLE(INDEX(Data!$A$1:$A$818,_xlfn.AGGREGATE(15,6,((OFFSET(Data!$A$1,0,MATCH(B$6,Data!$1:$1,0)-1,1000,1)=IF(B$7="","Yes",B$7))*(Data!$D$1:'Data'!$D$818&lt;=IF($H$2="Marked",1,"")))/((OFFSET(Data!$A$1,0,MATCH(B$6,Data!$1:$1,0)-1,1000,1)=IF(B$7="","Yes",B$7))*(Data!$D$1:'Data'!$D$818&lt;=IF($H$2="Marked",1,"")))*ROW(Data!$C$1:$C$818),ROW(B119)-ROW(B$7)),1)),"")</f>
        <v/>
      </c>
      <c r="C119" s="38" t="str">
        <f ca="1">IF(D119="","",IF(INDEX(Data!$CA:$CA,MATCH(D119,Data!$A:$A,0),1)=0,"",INDEX(Data!$CA:$CA,MATCH(D119,Data!$A:$A,0),1)))</f>
        <v/>
      </c>
      <c r="D119" s="38" t="str" cm="1">
        <f t="array" aca="1" ref="D119" ca="1">IFERROR(_xlfn.SINGLE(INDEX(Data!$A$1:$A$818,_xlfn.AGGREGATE(15,6,((OFFSET(Data!$A$1,0,MATCH(D$6,Data!$1:$1,0)-1,1000,1)=IF(D$7="","Yes",D$7))*(Data!$D$1:'Data'!$D$818&lt;=IF($H$2="Marked",1,"")))/((OFFSET(Data!$A$1,0,MATCH(D$6,Data!$1:$1,0)-1,1000,1)=IF(D$7="","Yes",D$7))*(Data!$D$1:'Data'!$D$818&lt;=IF($H$2="Marked",1,"")))*ROW(Data!$C$1:$C$818),ROW(D119)-ROW(D$7)),1)),"")</f>
        <v/>
      </c>
      <c r="E119" s="38" t="str">
        <f ca="1">IF(F119="","",IF(INDEX(Data!$CA:$CA,MATCH(F119,Data!$A:$A,0),1)=0,"",INDEX(Data!$CA:$CA,MATCH(F119,Data!$A:$A,0),1)))</f>
        <v/>
      </c>
      <c r="F119" s="38" t="str" cm="1">
        <f t="array" aca="1" ref="F119" ca="1">IFERROR(_xlfn.SINGLE(INDEX(Data!$A$1:$A$818,_xlfn.AGGREGATE(15,6,((OFFSET(Data!$A$1,0,MATCH(F$6,Data!$1:$1,0)-1,1000,1)=IF(F$7="","Yes",F$7))*(Data!$D$1:'Data'!$D$818&lt;=IF($H$2="Marked",1,"")))/((OFFSET(Data!$A$1,0,MATCH(F$6,Data!$1:$1,0)-1,1000,1)=IF(F$7="","Yes",F$7))*(Data!$D$1:'Data'!$D$818&lt;=IF($H$2="Marked",1,"")))*ROW(Data!$C$1:$C$818),ROW(F119)-ROW(F$7)),1)),"")</f>
        <v/>
      </c>
      <c r="G119" s="38" t="str">
        <f ca="1">IF(H119="","",IF(INDEX(Data!$CA:$CA,MATCH(H119,Data!$A:$A,0),1)=0,"",INDEX(Data!$CA:$CA,MATCH(H119,Data!$A:$A,0),1)))</f>
        <v/>
      </c>
      <c r="H119" s="38" t="str" cm="1">
        <f t="array" aca="1" ref="H119" ca="1">IFERROR(_xlfn.SINGLE(INDEX(Data!$A$1:$A$818,_xlfn.AGGREGATE(15,6,((OFFSET(Data!$A$1,0,MATCH(H$6,Data!$1:$1,0)-1,1000,1)=IF(H$7="","Yes",H$7))*(Data!$D$1:'Data'!$D$818&lt;=IF($H$2="Marked",1,"")))/((OFFSET(Data!$A$1,0,MATCH(H$6,Data!$1:$1,0)-1,1000,1)=IF(H$7="","Yes",H$7))*(Data!$D$1:'Data'!$D$818&lt;=IF($H$2="Marked",1,"")))*ROW(Data!$C$1:$C$818),ROW(H119)-ROW(H$7)),1)),"")</f>
        <v/>
      </c>
      <c r="I119" s="38" t="str">
        <f ca="1">IF(J119="","",IF(INDEX(Data!$CA:$CA,MATCH(J119,Data!$A:$A,0),1)=0,"",INDEX(Data!$CA:$CA,MATCH(J119,Data!$A:$A,0),1)))</f>
        <v/>
      </c>
      <c r="J119" s="38" t="str" cm="1">
        <f t="array" aca="1" ref="J119" ca="1">IFERROR(_xlfn.SINGLE(INDEX(Data!$A$1:$A$818,_xlfn.AGGREGATE(15,6,((OFFSET(Data!$A$1,0,MATCH(J$6,Data!$1:$1,0)-1,1000,1)=IF(J$7="","Yes",J$7))*(Data!$D$1:'Data'!$D$818&lt;=IF($H$2="Marked",1,"")))/((OFFSET(Data!$A$1,0,MATCH(J$6,Data!$1:$1,0)-1,1000,1)=IF(J$7="","Yes",J$7))*(Data!$D$1:'Data'!$D$818&lt;=IF($H$2="Marked",1,"")))*ROW(Data!$C$1:$C$818),ROW(J119)-ROW(J$7)),1)),"")</f>
        <v/>
      </c>
      <c r="K119" s="38" t="str">
        <f ca="1">IF(L119="","",IF(INDEX(Data!$CA:$CA,MATCH(L119,Data!$A:$A,0),1)=0,"",INDEX(Data!$CA:$CA,MATCH(L119,Data!$A:$A,0),1)))</f>
        <v/>
      </c>
      <c r="L119" s="38" t="str" cm="1">
        <f t="array" aca="1" ref="L119" ca="1">IFERROR(_xlfn.SINGLE(INDEX(Data!$A$1:$A$818,_xlfn.AGGREGATE(15,6,((OFFSET(Data!$A$1,0,MATCH(L$6,Data!$1:$1,0)-1,1000,1)=IF(L$7="","Yes",L$7))*(Data!$D$1:'Data'!$D$818&lt;=IF($H$2="Marked",1,"")))/((OFFSET(Data!$A$1,0,MATCH(L$6,Data!$1:$1,0)-1,1000,1)=IF(L$7="","Yes",L$7))*(Data!$D$1:'Data'!$D$818&lt;=IF($H$2="Marked",1,"")))*ROW(Data!$C$1:$C$818),ROW(L119)-ROW(L$7)),1)),"")</f>
        <v>NBC Sports Regionals</v>
      </c>
      <c r="M119" s="38" t="str">
        <f ca="1">IF(N119="","",IF(INDEX(Data!$CA:$CA,MATCH(N119,Data!$A:$A,0),1)=0,"",INDEX(Data!$CA:$CA,MATCH(N119,Data!$A:$A,0),1)))</f>
        <v/>
      </c>
      <c r="N119" s="38" t="str" cm="1">
        <f t="array" aca="1" ref="N119" ca="1">IFERROR(_xlfn.SINGLE(INDEX(Data!$A$1:$A$818,_xlfn.AGGREGATE(15,6,((OFFSET(Data!$A$1,0,MATCH(N$6,Data!$1:$1,0)-1,1000,1)=IF(N$7="","Yes",N$7))*(Data!$D$1:'Data'!$D$818&lt;=IF($H$2="Marked",1,"")))/((OFFSET(Data!$A$1,0,MATCH(N$6,Data!$1:$1,0)-1,1000,1)=IF(N$7="","Yes",N$7))*(Data!$D$1:'Data'!$D$818&lt;=IF($H$2="Marked",1,"")))*ROW(Data!$C$1:$C$818),ROW(N119)-ROW(N$7)),1)),"")</f>
        <v>MASN2</v>
      </c>
      <c r="O119" s="38" t="str">
        <f ca="1">IF(P119="","",IF(INDEX(Data!$CA:$CA,MATCH(P119,Data!$A:$A,0),1)=0,"",INDEX(Data!$CA:$CA,MATCH(P119,Data!$A:$A,0),1)))</f>
        <v/>
      </c>
      <c r="P119" s="38" t="str" cm="1">
        <f t="array" aca="1" ref="P119" ca="1">IFERROR(_xlfn.SINGLE(INDEX(Data!$A$1:$A$818,_xlfn.AGGREGATE(15,6,((OFFSET(Data!$A$1,0,MATCH(P$6,Data!$1:$1,0)-1,1000,1)=IF(P$7="","Yes",P$7))*(Data!$D$1:'Data'!$D$818&lt;=IF($H$2="Marked",1,"")))/((OFFSET(Data!$A$1,0,MATCH(P$6,Data!$1:$1,0)-1,1000,1)=IF(P$7="","Yes",P$7))*(Data!$D$1:'Data'!$D$818&lt;=IF($H$2="Marked",1,"")))*ROW(Data!$C$1:$C$818),ROW(P119)-ROW(P$7)),1)),"")</f>
        <v>HGTV</v>
      </c>
      <c r="Q119" s="38" t="str">
        <f ca="1">IF(R119="","",IF(INDEX(Data!$CA:$CA,MATCH(R119,Data!$A:$A,0),1)=0,"",INDEX(Data!$CA:$CA,MATCH(R119,Data!$A:$A,0),1)))</f>
        <v/>
      </c>
      <c r="R119" s="38" t="str" cm="1">
        <f t="array" aca="1" ref="R119" ca="1">IFERROR(_xlfn.SINGLE(INDEX(Data!$A$1:$A$818,_xlfn.AGGREGATE(15,6,((OFFSET(Data!$A$1,0,MATCH(R$6,Data!$1:$1,0)-1,1000,1)=IF(R$7="","Yes",R$7))*(Data!$D$1:'Data'!$D$818&lt;=IF($H$2="Marked",1,"")))/((OFFSET(Data!$A$1,0,MATCH(R$6,Data!$1:$1,0)-1,1000,1)=IF(R$7="","Yes",R$7))*(Data!$D$1:'Data'!$D$818&lt;=IF($H$2="Marked",1,"")))*ROW(Data!$C$1:$C$818),ROW(R119)-ROW(R$7)),1)),"")</f>
        <v>Travel Channel</v>
      </c>
      <c r="S119" s="38" t="str">
        <f ca="1">IF(T119="","",IF(INDEX(Data!$CA:$CA,MATCH(T119,Data!$A:$A,0),1)=0,"",INDEX(Data!$CA:$CA,MATCH(T119,Data!$A:$A,0),1)))</f>
        <v/>
      </c>
      <c r="T119" s="38" t="str" cm="1">
        <f t="array" aca="1" ref="T119" ca="1">IFERROR(_xlfn.SINGLE(INDEX(Data!$A$1:$A$818,_xlfn.AGGREGATE(15,6,((OFFSET(Data!$A$1,0,MATCH(T$6,Data!$1:$1,0)-1,1000,1)=IF(T$7="","Yes",T$7))*(Data!$D$1:'Data'!$D$818&lt;=IF($H$2="Marked",1,"")))/((OFFSET(Data!$A$1,0,MATCH(T$6,Data!$1:$1,0)-1,1000,1)=IF(T$7="","Yes",T$7))*(Data!$D$1:'Data'!$D$818&lt;=IF($H$2="Marked",1,"")))*ROW(Data!$C$1:$C$818),ROW(T119)-ROW(T$7)),1)),"")</f>
        <v/>
      </c>
      <c r="U119" s="38" t="str">
        <f ca="1">IF(V119="","",IF(INDEX(Data!$CA:$CA,MATCH(V119,Data!$A:$A,0),1)=0,"",INDEX(Data!$CA:$CA,MATCH(V119,Data!$A:$A,0),1)))</f>
        <v/>
      </c>
      <c r="V119" s="38" t="str" cm="1">
        <f t="array" aca="1" ref="V119" ca="1">IFERROR(_xlfn.SINGLE(INDEX(Data!$A$1:$A$818,_xlfn.AGGREGATE(15,6,((OFFSET(Data!$A$1,0,MATCH(V$6,Data!$1:$1,0)-1,1000,1)=IF(V$7="","Yes",V$7))*(Data!$D$1:'Data'!$D$818&lt;=IF($H$2="Marked",1,"")))/((OFFSET(Data!$A$1,0,MATCH(V$6,Data!$1:$1,0)-1,1000,1)=IF(V$7="","Yes",V$7))*(Data!$D$1:'Data'!$D$818&lt;=IF($H$2="Marked",1,"")))*ROW(Data!$C$1:$C$818),ROW(V119)-ROW(V$7)),1)),"")</f>
        <v>Smithsonian</v>
      </c>
      <c r="W119" s="38" t="str">
        <f ca="1">IF(X119="","",IF(INDEX(Data!$CA:$CA,MATCH(X119,Data!$A:$A,0),1)=0,"",INDEX(Data!$CA:$CA,MATCH(X119,Data!$A:$A,0),1)))</f>
        <v/>
      </c>
      <c r="X119" s="38" t="str" cm="1">
        <f t="array" aca="1" ref="X119" ca="1">IFERROR(_xlfn.SINGLE(INDEX(Data!$A$1:$A$818,_xlfn.AGGREGATE(15,6,((OFFSET(Data!$A$1,0,MATCH(X$6,Data!$1:$1,0)-1,1000,1)=IF(X$7="","Yes",X$7))*(Data!$D$1:'Data'!$D$818&lt;=IF($H$2="Marked",1,"")))/((OFFSET(Data!$A$1,0,MATCH(X$6,Data!$1:$1,0)-1,1000,1)=IF(X$7="","Yes",X$7))*(Data!$D$1:'Data'!$D$818&lt;=IF($H$2="Marked",1,"")))*ROW(Data!$C$1:$C$818),ROW(X119)-ROW(X$7)),1)),"")</f>
        <v/>
      </c>
      <c r="Y119" s="38" t="str">
        <f ca="1">IF(Z119="","",IF(INDEX(Data!$CA:$CA,MATCH(Z119,Data!$A:$A,0),1)=0,"",INDEX(Data!$CA:$CA,MATCH(Z119,Data!$A:$A,0),1)))</f>
        <v/>
      </c>
      <c r="Z119" s="38" t="str" cm="1">
        <f t="array" aca="1" ref="Z119" ca="1">IFERROR(_xlfn.SINGLE(INDEX(Data!$A$1:$A$818,_xlfn.AGGREGATE(15,6,((OFFSET(Data!$A$1,0,MATCH(Z$6,Data!$1:$1,0)-1,1000,1)=IF(Z$7="","Yes",Z$7))*(Data!$D$1:'Data'!$D$818&lt;=IF($H$2="Marked",1,"")))/((OFFSET(Data!$A$1,0,MATCH(Z$6,Data!$1:$1,0)-1,1000,1)=IF(Z$7="","Yes",Z$7))*(Data!$D$1:'Data'!$D$818&lt;=IF($H$2="Marked",1,"")))*ROW(Data!$C$1:$C$818),ROW(Z119)-ROW(Z$7)),1)),"")</f>
        <v/>
      </c>
      <c r="AA119" s="38" t="str">
        <f ca="1">IF(AB119="","",IF(INDEX(Data!$CA:$CA,MATCH(AB119,Data!$A:$A,0),1)=0,"",INDEX(Data!$CA:$CA,MATCH(AB119,Data!$A:$A,0),1)))</f>
        <v/>
      </c>
      <c r="AB119" s="38" t="str" cm="1">
        <f t="array" aca="1" ref="AB119" ca="1">IFERROR(_xlfn.SINGLE(INDEX(Data!$A$1:$A$818,_xlfn.AGGREGATE(15,6,((OFFSET(Data!$A$1,0,MATCH(AB$6,Data!$1:$1,0)-1,1000,1)=IF(AB$7="","Yes",AB$7))*(Data!$D$1:'Data'!$D$818&lt;=IF($H$2="Marked",1,"")))/((OFFSET(Data!$A$1,0,MATCH(AB$6,Data!$1:$1,0)-1,1000,1)=IF(AB$7="","Yes",AB$7))*(Data!$D$1:'Data'!$D$818&lt;=IF($H$2="Marked",1,"")))*ROW(Data!$C$1:$C$818),ROW(AB119)-ROW(AB$7)),1)),"")</f>
        <v>Newsmax</v>
      </c>
      <c r="AC119" s="38" t="str">
        <f ca="1">IF(AD119="","",IF(INDEX(Data!$CA:$CA,MATCH(AD119,Data!$A:$A,0),1)=0,"",INDEX(Data!$CA:$CA,MATCH(AD119,Data!$A:$A,0),1)))</f>
        <v/>
      </c>
      <c r="AD119" s="38" t="str" cm="1">
        <f t="array" aca="1" ref="AD119" ca="1">IFERROR(_xlfn.SINGLE(INDEX(Data!$A$1:$A$818,_xlfn.AGGREGATE(15,6,((OFFSET(Data!$A$1,0,MATCH(AD$6,Data!$1:$1,0)-1,1000,1)=IF(AD$7="","Yes",AD$7))*(Data!$D$1:'Data'!$D$818&lt;=IF($H$2="Marked",1,"")))/((OFFSET(Data!$A$1,0,MATCH(AD$6,Data!$1:$1,0)-1,1000,1)=IF(AD$7="","Yes",AD$7))*(Data!$D$1:'Data'!$D$818&lt;=IF($H$2="Marked",1,"")))*ROW(Data!$C$1:$C$818),ROW(AD119)-ROW(AD$7)),1)),"")</f>
        <v>Pac 12 Mountain</v>
      </c>
      <c r="AE119" s="38" t="str">
        <f ca="1">IF(AF119="","",IF(INDEX(Data!$CA:$CA,MATCH(AF119,Data!$A:$A,0),1)=0,"",INDEX(Data!$CA:$CA,MATCH(AF119,Data!$A:$A,0),1)))</f>
        <v/>
      </c>
      <c r="AF119" s="38" t="str" cm="1">
        <f t="array" aca="1" ref="AF119" ca="1">IFERROR(_xlfn.SINGLE(INDEX(Data!$A$1:$A$818,_xlfn.AGGREGATE(15,6,((OFFSET(Data!$A$1,0,MATCH(AF$6,Data!$1:$1,0)-1,1000,1)=IF(AF$7="","Yes",AF$7))*(Data!$D$1:'Data'!$D$818&lt;=IF($H$2="Marked",1,"")))/((OFFSET(Data!$A$1,0,MATCH(AF$6,Data!$1:$1,0)-1,1000,1)=IF(AF$7="","Yes",AF$7))*(Data!$D$1:'Data'!$D$818&lt;=IF($H$2="Marked",1,"")))*ROW(Data!$C$1:$C$818),ROW(AF119)-ROW(AF$7)),1)),"")</f>
        <v>Vice</v>
      </c>
      <c r="AG119" s="38" t="str">
        <f ca="1">IF(AH119="","",IF(INDEX(Data!$CA:$CA,MATCH(AH119,Data!$A:$A,0),1)=0,"",INDEX(Data!$CA:$CA,MATCH(AH119,Data!$A:$A,0),1)))</f>
        <v/>
      </c>
      <c r="AH119" s="38" t="str" cm="1">
        <f t="array" aca="1" ref="AH119" ca="1">IFERROR(_xlfn.SINGLE(INDEX(Data!$A$1:$A$818,_xlfn.AGGREGATE(15,6,((OFFSET(Data!$A$1,0,MATCH(AH$6,Data!$1:$1,0)-1,1000,1)=IF(AH$7="","Yes",AH$7))*(Data!$D$1:'Data'!$D$818&lt;=IF($H$2="Marked",1,"")))/((OFFSET(Data!$A$1,0,MATCH(AH$6,Data!$1:$1,0)-1,1000,1)=IF(AH$7="","Yes",AH$7))*(Data!$D$1:'Data'!$D$818&lt;=IF($H$2="Marked",1,"")))*ROW(Data!$C$1:$C$818),ROW(AH119)-ROW(AH$7)),1)),"")</f>
        <v/>
      </c>
      <c r="AI119" s="38" t="str">
        <f ca="1">IF(AJ119="","",IF(INDEX(Data!$CA:$CA,MATCH(AJ119,Data!$A:$A,0),1)=0,"",INDEX(Data!$CA:$CA,MATCH(AJ119,Data!$A:$A,0),1)))</f>
        <v/>
      </c>
      <c r="AJ119" s="38" t="str" cm="1">
        <f t="array" aca="1" ref="AJ119" ca="1">IFERROR(_xlfn.SINGLE(INDEX(Data!$A$1:$A$818,_xlfn.AGGREGATE(15,6,((OFFSET(Data!$A$1,0,MATCH(AJ$6,Data!$1:$1,0)-1,1000,1)=IF(AJ$7="","Yes",AJ$7))*(Data!$D$1:'Data'!$D$818&lt;=IF($H$2="Marked",1,"")))/((OFFSET(Data!$A$1,0,MATCH(AJ$6,Data!$1:$1,0)-1,1000,1)=IF(AJ$7="","Yes",AJ$7))*(Data!$D$1:'Data'!$D$818&lt;=IF($H$2="Marked",1,"")))*ROW(Data!$C$1:$C$818),ROW(AJ119)-ROW(AJ$7)),1)),"")</f>
        <v/>
      </c>
      <c r="AK119" s="38" t="str">
        <f ca="1">IF(AL119="","",IF(INDEX(Data!$CA:$CA,MATCH(AL119,Data!$A:$A,0),1)=0,"",INDEX(Data!$CA:$CA,MATCH(AL119,Data!$A:$A,0),1)))</f>
        <v/>
      </c>
      <c r="AL119" s="38" t="str" cm="1">
        <f t="array" aca="1" ref="AL119" ca="1">IFERROR(_xlfn.SINGLE(INDEX(Data!$A$1:$A$818,_xlfn.AGGREGATE(15,6,((OFFSET(Data!$A$1,0,MATCH(AL$6,Data!$1:$1,0)-1,1000,1)=IF(AL$7="","Yes",AL$7))*(Data!$D$1:'Data'!$D$818&lt;=IF($H$2="Marked",1,"")))/((OFFSET(Data!$A$1,0,MATCH(AL$6,Data!$1:$1,0)-1,1000,1)=IF(AL$7="","Yes",AL$7))*(Data!$D$1:'Data'!$D$818&lt;=IF($H$2="Marked",1,"")))*ROW(Data!$C$1:$C$818),ROW(AL119)-ROW(AL$7)),1)),"")</f>
        <v/>
      </c>
      <c r="AM119" s="38" t="str">
        <f ca="1">IF(AN119="","",IF(INDEX(Data!$CA:$CA,MATCH(AN119,Data!$A:$A,0),1)=0,"",INDEX(Data!$CA:$CA,MATCH(AN119,Data!$A:$A,0),1)))</f>
        <v/>
      </c>
      <c r="AN119" s="38" t="str" cm="1">
        <f t="array" aca="1" ref="AN119" ca="1">IFERROR(_xlfn.SINGLE(INDEX(Data!$A$1:$A$818,_xlfn.AGGREGATE(15,6,((OFFSET(Data!$A$1,0,MATCH(AN$6,Data!$1:$1,0)-1,1000,1)=IF(AN$7="","Yes",AN$7))*(Data!$D$1:'Data'!$D$818&lt;=IF($H$2="Marked",1,"")))/((OFFSET(Data!$A$1,0,MATCH(AN$6,Data!$1:$1,0)-1,1000,1)=IF(AN$7="","Yes",AN$7))*(Data!$D$1:'Data'!$D$818&lt;=IF($H$2="Marked",1,"")))*ROW(Data!$C$1:$C$818),ROW(AN119)-ROW(AN$7)),1)),"")</f>
        <v/>
      </c>
      <c r="AO119" s="38" t="str">
        <f ca="1">IF(AP119="","",IF(INDEX(Data!$CA:$CA,MATCH(AP119,Data!$A:$A,0),1)=0,"",INDEX(Data!$CA:$CA,MATCH(AP119,Data!$A:$A,0),1)))</f>
        <v/>
      </c>
      <c r="AP119" s="38" t="str" cm="1">
        <f t="array" aca="1" ref="AP119" ca="1">IFERROR(_xlfn.SINGLE(INDEX(Data!$A$1:$A$818,_xlfn.AGGREGATE(15,6,((OFFSET(Data!$A$1,0,MATCH(AP$6,Data!$1:$1,0)-1,1000,1)=IF(AP$7="","Yes",AP$7))*(Data!$D$1:'Data'!$D$818&lt;=IF($H$2="Marked",1,"")))/((OFFSET(Data!$A$1,0,MATCH(AP$6,Data!$1:$1,0)-1,1000,1)=IF(AP$7="","Yes",AP$7))*(Data!$D$1:'Data'!$D$818&lt;=IF($H$2="Marked",1,"")))*ROW(Data!$C$1:$C$818),ROW(AP119)-ROW(AP$7)),1)),"")</f>
        <v/>
      </c>
      <c r="AQ119" s="38" t="str">
        <f ca="1">IF(AR119="","",IF(INDEX(Data!$CA:$CA,MATCH(AR119,Data!$A:$A,0),1)=0,"",INDEX(Data!$CA:$CA,MATCH(AR119,Data!$A:$A,0),1)))</f>
        <v/>
      </c>
      <c r="AR119" s="38" t="str" cm="1">
        <f t="array" aca="1" ref="AR119" ca="1">IFERROR(_xlfn.SINGLE(INDEX(Data!$A$1:$A$818,_xlfn.AGGREGATE(15,6,((OFFSET(Data!$A$1,0,MATCH(AR$6,Data!$1:$1,0)-1,1000,1)=IF(AR$7="","Yes",AR$7))*(Data!$D$1:'Data'!$D$818&lt;=IF($H$2="Marked",1,"")))/((OFFSET(Data!$A$1,0,MATCH(AR$6,Data!$1:$1,0)-1,1000,1)=IF(AR$7="","Yes",AR$7))*(Data!$D$1:'Data'!$D$818&lt;=IF($H$2="Marked",1,"")))*ROW(Data!$C$1:$C$818),ROW(AR119)-ROW(AR$7)),1)),"")</f>
        <v/>
      </c>
      <c r="AS119" s="38" t="str">
        <f ca="1">IF(AT119="","",IF(INDEX(Data!$CA:$CA,MATCH(AT119,Data!$A:$A,0),1)=0,"",INDEX(Data!$CA:$CA,MATCH(AT119,Data!$A:$A,0),1)))</f>
        <v/>
      </c>
      <c r="AT119" s="38" t="str" cm="1">
        <f t="array" aca="1" ref="AT119" ca="1">IFERROR(_xlfn.SINGLE(INDEX(Data!$A$1:$A$818,_xlfn.AGGREGATE(15,6,((OFFSET(Data!$A$1,0,MATCH(AT$6,Data!$1:$1,0)-1,1000,1)=IF(AT$7="","Yes",AT$7))*(Data!$D$1:'Data'!$D$818&lt;=IF($H$2="Marked",1,"")))/((OFFSET(Data!$A$1,0,MATCH(AT$6,Data!$1:$1,0)-1,1000,1)=IF(AT$7="","Yes",AT$7))*(Data!$D$1:'Data'!$D$818&lt;=IF($H$2="Marked",1,"")))*ROW(Data!$C$1:$C$818),ROW(AT119)-ROW(AT$7)),1)),"")</f>
        <v/>
      </c>
    </row>
    <row r="120" spans="1:46" ht="24" x14ac:dyDescent="0.35">
      <c r="A120" s="38" t="str">
        <f ca="1">IF(B120="","",IF(INDEX(Data!$CA:$CA,MATCH(B120,Data!$A:$A,0),1)=0,"",INDEX(Data!$CA:$CA,MATCH(B120,Data!$A:$A,0),1)))</f>
        <v/>
      </c>
      <c r="B120" s="38" t="str" cm="1">
        <f t="array" aca="1" ref="B120" ca="1">IFERROR(_xlfn.SINGLE(INDEX(Data!$A$1:$A$818,_xlfn.AGGREGATE(15,6,((OFFSET(Data!$A$1,0,MATCH(B$6,Data!$1:$1,0)-1,1000,1)=IF(B$7="","Yes",B$7))*(Data!$D$1:'Data'!$D$818&lt;=IF($H$2="Marked",1,"")))/((OFFSET(Data!$A$1,0,MATCH(B$6,Data!$1:$1,0)-1,1000,1)=IF(B$7="","Yes",B$7))*(Data!$D$1:'Data'!$D$818&lt;=IF($H$2="Marked",1,"")))*ROW(Data!$C$1:$C$818),ROW(B120)-ROW(B$7)),1)),"")</f>
        <v/>
      </c>
      <c r="C120" s="38" t="str">
        <f ca="1">IF(D120="","",IF(INDEX(Data!$CA:$CA,MATCH(D120,Data!$A:$A,0),1)=0,"",INDEX(Data!$CA:$CA,MATCH(D120,Data!$A:$A,0),1)))</f>
        <v/>
      </c>
      <c r="D120" s="38" t="str" cm="1">
        <f t="array" aca="1" ref="D120" ca="1">IFERROR(_xlfn.SINGLE(INDEX(Data!$A$1:$A$818,_xlfn.AGGREGATE(15,6,((OFFSET(Data!$A$1,0,MATCH(D$6,Data!$1:$1,0)-1,1000,1)=IF(D$7="","Yes",D$7))*(Data!$D$1:'Data'!$D$818&lt;=IF($H$2="Marked",1,"")))/((OFFSET(Data!$A$1,0,MATCH(D$6,Data!$1:$1,0)-1,1000,1)=IF(D$7="","Yes",D$7))*(Data!$D$1:'Data'!$D$818&lt;=IF($H$2="Marked",1,"")))*ROW(Data!$C$1:$C$818),ROW(D120)-ROW(D$7)),1)),"")</f>
        <v/>
      </c>
      <c r="E120" s="38" t="str">
        <f ca="1">IF(F120="","",IF(INDEX(Data!$CA:$CA,MATCH(F120,Data!$A:$A,0),1)=0,"",INDEX(Data!$CA:$CA,MATCH(F120,Data!$A:$A,0),1)))</f>
        <v/>
      </c>
      <c r="F120" s="38" t="str" cm="1">
        <f t="array" aca="1" ref="F120" ca="1">IFERROR(_xlfn.SINGLE(INDEX(Data!$A$1:$A$818,_xlfn.AGGREGATE(15,6,((OFFSET(Data!$A$1,0,MATCH(F$6,Data!$1:$1,0)-1,1000,1)=IF(F$7="","Yes",F$7))*(Data!$D$1:'Data'!$D$818&lt;=IF($H$2="Marked",1,"")))/((OFFSET(Data!$A$1,0,MATCH(F$6,Data!$1:$1,0)-1,1000,1)=IF(F$7="","Yes",F$7))*(Data!$D$1:'Data'!$D$818&lt;=IF($H$2="Marked",1,"")))*ROW(Data!$C$1:$C$818),ROW(F120)-ROW(F$7)),1)),"")</f>
        <v/>
      </c>
      <c r="G120" s="38" t="str">
        <f ca="1">IF(H120="","",IF(INDEX(Data!$CA:$CA,MATCH(H120,Data!$A:$A,0),1)=0,"",INDEX(Data!$CA:$CA,MATCH(H120,Data!$A:$A,0),1)))</f>
        <v/>
      </c>
      <c r="H120" s="38" t="str" cm="1">
        <f t="array" aca="1" ref="H120" ca="1">IFERROR(_xlfn.SINGLE(INDEX(Data!$A$1:$A$818,_xlfn.AGGREGATE(15,6,((OFFSET(Data!$A$1,0,MATCH(H$6,Data!$1:$1,0)-1,1000,1)=IF(H$7="","Yes",H$7))*(Data!$D$1:'Data'!$D$818&lt;=IF($H$2="Marked",1,"")))/((OFFSET(Data!$A$1,0,MATCH(H$6,Data!$1:$1,0)-1,1000,1)=IF(H$7="","Yes",H$7))*(Data!$D$1:'Data'!$D$818&lt;=IF($H$2="Marked",1,"")))*ROW(Data!$C$1:$C$818),ROW(H120)-ROW(H$7)),1)),"")</f>
        <v/>
      </c>
      <c r="I120" s="38" t="str">
        <f ca="1">IF(J120="","",IF(INDEX(Data!$CA:$CA,MATCH(J120,Data!$A:$A,0),1)=0,"",INDEX(Data!$CA:$CA,MATCH(J120,Data!$A:$A,0),1)))</f>
        <v/>
      </c>
      <c r="J120" s="38" t="str" cm="1">
        <f t="array" aca="1" ref="J120" ca="1">IFERROR(_xlfn.SINGLE(INDEX(Data!$A$1:$A$818,_xlfn.AGGREGATE(15,6,((OFFSET(Data!$A$1,0,MATCH(J$6,Data!$1:$1,0)-1,1000,1)=IF(J$7="","Yes",J$7))*(Data!$D$1:'Data'!$D$818&lt;=IF($H$2="Marked",1,"")))/((OFFSET(Data!$A$1,0,MATCH(J$6,Data!$1:$1,0)-1,1000,1)=IF(J$7="","Yes",J$7))*(Data!$D$1:'Data'!$D$818&lt;=IF($H$2="Marked",1,"")))*ROW(Data!$C$1:$C$818),ROW(J120)-ROW(J$7)),1)),"")</f>
        <v/>
      </c>
      <c r="K120" s="38" t="str">
        <f ca="1">IF(L120="","",IF(INDEX(Data!$CA:$CA,MATCH(L120,Data!$A:$A,0),1)=0,"",INDEX(Data!$CA:$CA,MATCH(L120,Data!$A:$A,0),1)))</f>
        <v/>
      </c>
      <c r="L120" s="38" t="str" cm="1">
        <f t="array" aca="1" ref="L120" ca="1">IFERROR(_xlfn.SINGLE(INDEX(Data!$A$1:$A$818,_xlfn.AGGREGATE(15,6,((OFFSET(Data!$A$1,0,MATCH(L$6,Data!$1:$1,0)-1,1000,1)=IF(L$7="","Yes",L$7))*(Data!$D$1:'Data'!$D$818&lt;=IF($H$2="Marked",1,"")))/((OFFSET(Data!$A$1,0,MATCH(L$6,Data!$1:$1,0)-1,1000,1)=IF(L$7="","Yes",L$7))*(Data!$D$1:'Data'!$D$818&lt;=IF($H$2="Marked",1,"")))*ROW(Data!$C$1:$C$818),ROW(L120)-ROW(L$7)),1)),"")</f>
        <v>NBC Sports Washington</v>
      </c>
      <c r="M120" s="38" t="str">
        <f ca="1">IF(N120="","",IF(INDEX(Data!$CA:$CA,MATCH(N120,Data!$A:$A,0),1)=0,"",INDEX(Data!$CA:$CA,MATCH(N120,Data!$A:$A,0),1)))</f>
        <v/>
      </c>
      <c r="N120" s="38" t="str" cm="1">
        <f t="array" aca="1" ref="N120" ca="1">IFERROR(_xlfn.SINGLE(INDEX(Data!$A$1:$A$818,_xlfn.AGGREGATE(15,6,((OFFSET(Data!$A$1,0,MATCH(N$6,Data!$1:$1,0)-1,1000,1)=IF(N$7="","Yes",N$7))*(Data!$D$1:'Data'!$D$818&lt;=IF($H$2="Marked",1,"")))/((OFFSET(Data!$A$1,0,MATCH(N$6,Data!$1:$1,0)-1,1000,1)=IF(N$7="","Yes",N$7))*(Data!$D$1:'Data'!$D$818&lt;=IF($H$2="Marked",1,"")))*ROW(Data!$C$1:$C$818),ROW(N120)-ROW(N$7)),1)),"")</f>
        <v>MLB Network</v>
      </c>
      <c r="O120" s="38" t="str">
        <f ca="1">IF(P120="","",IF(INDEX(Data!$CA:$CA,MATCH(P120,Data!$A:$A,0),1)=0,"",INDEX(Data!$CA:$CA,MATCH(P120,Data!$A:$A,0),1)))</f>
        <v/>
      </c>
      <c r="P120" s="38" t="str" cm="1">
        <f t="array" aca="1" ref="P120" ca="1">IFERROR(_xlfn.SINGLE(INDEX(Data!$A$1:$A$818,_xlfn.AGGREGATE(15,6,((OFFSET(Data!$A$1,0,MATCH(P$6,Data!$1:$1,0)-1,1000,1)=IF(P$7="","Yes",P$7))*(Data!$D$1:'Data'!$D$818&lt;=IF($H$2="Marked",1,"")))/((OFFSET(Data!$A$1,0,MATCH(P$6,Data!$1:$1,0)-1,1000,1)=IF(P$7="","Yes",P$7))*(Data!$D$1:'Data'!$D$818&lt;=IF($H$2="Marked",1,"")))*ROW(Data!$C$1:$C$818),ROW(P120)-ROW(P$7)),1)),"")</f>
        <v>History</v>
      </c>
      <c r="Q120" s="38" t="str">
        <f ca="1">IF(R120="","",IF(INDEX(Data!$CA:$CA,MATCH(R120,Data!$A:$A,0),1)=0,"",INDEX(Data!$CA:$CA,MATCH(R120,Data!$A:$A,0),1)))</f>
        <v/>
      </c>
      <c r="R120" s="38" t="str" cm="1">
        <f t="array" aca="1" ref="R120" ca="1">IFERROR(_xlfn.SINGLE(INDEX(Data!$A$1:$A$818,_xlfn.AGGREGATE(15,6,((OFFSET(Data!$A$1,0,MATCH(R$6,Data!$1:$1,0)-1,1000,1)=IF(R$7="","Yes",R$7))*(Data!$D$1:'Data'!$D$818&lt;=IF($H$2="Marked",1,"")))/((OFFSET(Data!$A$1,0,MATCH(R$6,Data!$1:$1,0)-1,1000,1)=IF(R$7="","Yes",R$7))*(Data!$D$1:'Data'!$D$818&lt;=IF($H$2="Marked",1,"")))*ROW(Data!$C$1:$C$818),ROW(R120)-ROW(R$7)),1)),"")</f>
        <v>TruTV</v>
      </c>
      <c r="S120" s="38" t="str">
        <f ca="1">IF(T120="","",IF(INDEX(Data!$CA:$CA,MATCH(T120,Data!$A:$A,0),1)=0,"",INDEX(Data!$CA:$CA,MATCH(T120,Data!$A:$A,0),1)))</f>
        <v/>
      </c>
      <c r="T120" s="38" t="str" cm="1">
        <f t="array" aca="1" ref="T120" ca="1">IFERROR(_xlfn.SINGLE(INDEX(Data!$A$1:$A$818,_xlfn.AGGREGATE(15,6,((OFFSET(Data!$A$1,0,MATCH(T$6,Data!$1:$1,0)-1,1000,1)=IF(T$7="","Yes",T$7))*(Data!$D$1:'Data'!$D$818&lt;=IF($H$2="Marked",1,"")))/((OFFSET(Data!$A$1,0,MATCH(T$6,Data!$1:$1,0)-1,1000,1)=IF(T$7="","Yes",T$7))*(Data!$D$1:'Data'!$D$818&lt;=IF($H$2="Marked",1,"")))*ROW(Data!$C$1:$C$818),ROW(T120)-ROW(T$7)),1)),"")</f>
        <v/>
      </c>
      <c r="U120" s="38" t="str">
        <f ca="1">IF(V120="","",IF(INDEX(Data!$CA:$CA,MATCH(V120,Data!$A:$A,0),1)=0,"",INDEX(Data!$CA:$CA,MATCH(V120,Data!$A:$A,0),1)))</f>
        <v/>
      </c>
      <c r="V120" s="38" t="str" cm="1">
        <f t="array" aca="1" ref="V120" ca="1">IFERROR(_xlfn.SINGLE(INDEX(Data!$A$1:$A$818,_xlfn.AGGREGATE(15,6,((OFFSET(Data!$A$1,0,MATCH(V$6,Data!$1:$1,0)-1,1000,1)=IF(V$7="","Yes",V$7))*(Data!$D$1:'Data'!$D$818&lt;=IF($H$2="Marked",1,"")))/((OFFSET(Data!$A$1,0,MATCH(V$6,Data!$1:$1,0)-1,1000,1)=IF(V$7="","Yes",V$7))*(Data!$D$1:'Data'!$D$818&lt;=IF($H$2="Marked",1,"")))*ROW(Data!$C$1:$C$818),ROW(V120)-ROW(V$7)),1)),"")</f>
        <v>SPEEDVISION</v>
      </c>
      <c r="W120" s="38" t="str">
        <f ca="1">IF(X120="","",IF(INDEX(Data!$CA:$CA,MATCH(X120,Data!$A:$A,0),1)=0,"",INDEX(Data!$CA:$CA,MATCH(X120,Data!$A:$A,0),1)))</f>
        <v/>
      </c>
      <c r="X120" s="38" t="str" cm="1">
        <f t="array" aca="1" ref="X120" ca="1">IFERROR(_xlfn.SINGLE(INDEX(Data!$A$1:$A$818,_xlfn.AGGREGATE(15,6,((OFFSET(Data!$A$1,0,MATCH(X$6,Data!$1:$1,0)-1,1000,1)=IF(X$7="","Yes",X$7))*(Data!$D$1:'Data'!$D$818&lt;=IF($H$2="Marked",1,"")))/((OFFSET(Data!$A$1,0,MATCH(X$6,Data!$1:$1,0)-1,1000,1)=IF(X$7="","Yes",X$7))*(Data!$D$1:'Data'!$D$818&lt;=IF($H$2="Marked",1,"")))*ROW(Data!$C$1:$C$818),ROW(X120)-ROW(X$7)),1)),"")</f>
        <v/>
      </c>
      <c r="Y120" s="38" t="str">
        <f ca="1">IF(Z120="","",IF(INDEX(Data!$CA:$CA,MATCH(Z120,Data!$A:$A,0),1)=0,"",INDEX(Data!$CA:$CA,MATCH(Z120,Data!$A:$A,0),1)))</f>
        <v/>
      </c>
      <c r="Z120" s="38" t="str" cm="1">
        <f t="array" aca="1" ref="Z120" ca="1">IFERROR(_xlfn.SINGLE(INDEX(Data!$A$1:$A$818,_xlfn.AGGREGATE(15,6,((OFFSET(Data!$A$1,0,MATCH(Z$6,Data!$1:$1,0)-1,1000,1)=IF(Z$7="","Yes",Z$7))*(Data!$D$1:'Data'!$D$818&lt;=IF($H$2="Marked",1,"")))/((OFFSET(Data!$A$1,0,MATCH(Z$6,Data!$1:$1,0)-1,1000,1)=IF(Z$7="","Yes",Z$7))*(Data!$D$1:'Data'!$D$818&lt;=IF($H$2="Marked",1,"")))*ROW(Data!$C$1:$C$818),ROW(Z120)-ROW(Z$7)),1)),"")</f>
        <v/>
      </c>
      <c r="AA120" s="38" t="str">
        <f ca="1">IF(AB120="","",IF(INDEX(Data!$CA:$CA,MATCH(AB120,Data!$A:$A,0),1)=0,"",INDEX(Data!$CA:$CA,MATCH(AB120,Data!$A:$A,0),1)))</f>
        <v/>
      </c>
      <c r="AB120" s="38" t="str" cm="1">
        <f t="array" aca="1" ref="AB120" ca="1">IFERROR(_xlfn.SINGLE(INDEX(Data!$A$1:$A$818,_xlfn.AGGREGATE(15,6,((OFFSET(Data!$A$1,0,MATCH(AB$6,Data!$1:$1,0)-1,1000,1)=IF(AB$7="","Yes",AB$7))*(Data!$D$1:'Data'!$D$818&lt;=IF($H$2="Marked",1,"")))/((OFFSET(Data!$A$1,0,MATCH(AB$6,Data!$1:$1,0)-1,1000,1)=IF(AB$7="","Yes",AB$7))*(Data!$D$1:'Data'!$D$818&lt;=IF($H$2="Marked",1,"")))*ROW(Data!$C$1:$C$818),ROW(AB120)-ROW(AB$7)),1)),"")</f>
        <v>NewsNation</v>
      </c>
      <c r="AC120" s="38" t="str">
        <f ca="1">IF(AD120="","",IF(INDEX(Data!$CA:$CA,MATCH(AD120,Data!$A:$A,0),1)=0,"",INDEX(Data!$CA:$CA,MATCH(AD120,Data!$A:$A,0),1)))</f>
        <v/>
      </c>
      <c r="AD120" s="38" t="str" cm="1">
        <f t="array" aca="1" ref="AD120" ca="1">IFERROR(_xlfn.SINGLE(INDEX(Data!$A$1:$A$818,_xlfn.AGGREGATE(15,6,((OFFSET(Data!$A$1,0,MATCH(AD$6,Data!$1:$1,0)-1,1000,1)=IF(AD$7="","Yes",AD$7))*(Data!$D$1:'Data'!$D$818&lt;=IF($H$2="Marked",1,"")))/((OFFSET(Data!$A$1,0,MATCH(AD$6,Data!$1:$1,0)-1,1000,1)=IF(AD$7="","Yes",AD$7))*(Data!$D$1:'Data'!$D$818&lt;=IF($H$2="Marked",1,"")))*ROW(Data!$C$1:$C$818),ROW(AD120)-ROW(AD$7)),1)),"")</f>
        <v>Pac 12 National Feed</v>
      </c>
      <c r="AE120" s="38" t="str">
        <f ca="1">IF(AF120="","",IF(INDEX(Data!$CA:$CA,MATCH(AF120,Data!$A:$A,0),1)=0,"",INDEX(Data!$CA:$CA,MATCH(AF120,Data!$A:$A,0),1)))</f>
        <v/>
      </c>
      <c r="AF120" s="38" t="str" cm="1">
        <f t="array" aca="1" ref="AF120" ca="1">IFERROR(_xlfn.SINGLE(INDEX(Data!$A$1:$A$818,_xlfn.AGGREGATE(15,6,((OFFSET(Data!$A$1,0,MATCH(AF$6,Data!$1:$1,0)-1,1000,1)=IF(AF$7="","Yes",AF$7))*(Data!$D$1:'Data'!$D$818&lt;=IF($H$2="Marked",1,"")))/((OFFSET(Data!$A$1,0,MATCH(AF$6,Data!$1:$1,0)-1,1000,1)=IF(AF$7="","Yes",AF$7))*(Data!$D$1:'Data'!$D$818&lt;=IF($H$2="Marked",1,"")))*ROW(Data!$C$1:$C$818),ROW(AF120)-ROW(AF$7)),1)),"")</f>
        <v/>
      </c>
      <c r="AG120" s="38" t="str">
        <f ca="1">IF(AH120="","",IF(INDEX(Data!$CA:$CA,MATCH(AH120,Data!$A:$A,0),1)=0,"",INDEX(Data!$CA:$CA,MATCH(AH120,Data!$A:$A,0),1)))</f>
        <v/>
      </c>
      <c r="AH120" s="38" t="str" cm="1">
        <f t="array" aca="1" ref="AH120" ca="1">IFERROR(_xlfn.SINGLE(INDEX(Data!$A$1:$A$818,_xlfn.AGGREGATE(15,6,((OFFSET(Data!$A$1,0,MATCH(AH$6,Data!$1:$1,0)-1,1000,1)=IF(AH$7="","Yes",AH$7))*(Data!$D$1:'Data'!$D$818&lt;=IF($H$2="Marked",1,"")))/((OFFSET(Data!$A$1,0,MATCH(AH$6,Data!$1:$1,0)-1,1000,1)=IF(AH$7="","Yes",AH$7))*(Data!$D$1:'Data'!$D$818&lt;=IF($H$2="Marked",1,"")))*ROW(Data!$C$1:$C$818),ROW(AH120)-ROW(AH$7)),1)),"")</f>
        <v/>
      </c>
      <c r="AI120" s="38" t="str">
        <f ca="1">IF(AJ120="","",IF(INDEX(Data!$CA:$CA,MATCH(AJ120,Data!$A:$A,0),1)=0,"",INDEX(Data!$CA:$CA,MATCH(AJ120,Data!$A:$A,0),1)))</f>
        <v/>
      </c>
      <c r="AJ120" s="38" t="str" cm="1">
        <f t="array" aca="1" ref="AJ120" ca="1">IFERROR(_xlfn.SINGLE(INDEX(Data!$A$1:$A$818,_xlfn.AGGREGATE(15,6,((OFFSET(Data!$A$1,0,MATCH(AJ$6,Data!$1:$1,0)-1,1000,1)=IF(AJ$7="","Yes",AJ$7))*(Data!$D$1:'Data'!$D$818&lt;=IF($H$2="Marked",1,"")))/((OFFSET(Data!$A$1,0,MATCH(AJ$6,Data!$1:$1,0)-1,1000,1)=IF(AJ$7="","Yes",AJ$7))*(Data!$D$1:'Data'!$D$818&lt;=IF($H$2="Marked",1,"")))*ROW(Data!$C$1:$C$818),ROW(AJ120)-ROW(AJ$7)),1)),"")</f>
        <v/>
      </c>
      <c r="AK120" s="38" t="str">
        <f ca="1">IF(AL120="","",IF(INDEX(Data!$CA:$CA,MATCH(AL120,Data!$A:$A,0),1)=0,"",INDEX(Data!$CA:$CA,MATCH(AL120,Data!$A:$A,0),1)))</f>
        <v/>
      </c>
      <c r="AL120" s="38" t="str" cm="1">
        <f t="array" aca="1" ref="AL120" ca="1">IFERROR(_xlfn.SINGLE(INDEX(Data!$A$1:$A$818,_xlfn.AGGREGATE(15,6,((OFFSET(Data!$A$1,0,MATCH(AL$6,Data!$1:$1,0)-1,1000,1)=IF(AL$7="","Yes",AL$7))*(Data!$D$1:'Data'!$D$818&lt;=IF($H$2="Marked",1,"")))/((OFFSET(Data!$A$1,0,MATCH(AL$6,Data!$1:$1,0)-1,1000,1)=IF(AL$7="","Yes",AL$7))*(Data!$D$1:'Data'!$D$818&lt;=IF($H$2="Marked",1,"")))*ROW(Data!$C$1:$C$818),ROW(AL120)-ROW(AL$7)),1)),"")</f>
        <v/>
      </c>
      <c r="AM120" s="38" t="str">
        <f ca="1">IF(AN120="","",IF(INDEX(Data!$CA:$CA,MATCH(AN120,Data!$A:$A,0),1)=0,"",INDEX(Data!$CA:$CA,MATCH(AN120,Data!$A:$A,0),1)))</f>
        <v/>
      </c>
      <c r="AN120" s="38" t="str" cm="1">
        <f t="array" aca="1" ref="AN120" ca="1">IFERROR(_xlfn.SINGLE(INDEX(Data!$A$1:$A$818,_xlfn.AGGREGATE(15,6,((OFFSET(Data!$A$1,0,MATCH(AN$6,Data!$1:$1,0)-1,1000,1)=IF(AN$7="","Yes",AN$7))*(Data!$D$1:'Data'!$D$818&lt;=IF($H$2="Marked",1,"")))/((OFFSET(Data!$A$1,0,MATCH(AN$6,Data!$1:$1,0)-1,1000,1)=IF(AN$7="","Yes",AN$7))*(Data!$D$1:'Data'!$D$818&lt;=IF($H$2="Marked",1,"")))*ROW(Data!$C$1:$C$818),ROW(AN120)-ROW(AN$7)),1)),"")</f>
        <v/>
      </c>
      <c r="AO120" s="38" t="str">
        <f ca="1">IF(AP120="","",IF(INDEX(Data!$CA:$CA,MATCH(AP120,Data!$A:$A,0),1)=0,"",INDEX(Data!$CA:$CA,MATCH(AP120,Data!$A:$A,0),1)))</f>
        <v/>
      </c>
      <c r="AP120" s="38" t="str" cm="1">
        <f t="array" aca="1" ref="AP120" ca="1">IFERROR(_xlfn.SINGLE(INDEX(Data!$A$1:$A$818,_xlfn.AGGREGATE(15,6,((OFFSET(Data!$A$1,0,MATCH(AP$6,Data!$1:$1,0)-1,1000,1)=IF(AP$7="","Yes",AP$7))*(Data!$D$1:'Data'!$D$818&lt;=IF($H$2="Marked",1,"")))/((OFFSET(Data!$A$1,0,MATCH(AP$6,Data!$1:$1,0)-1,1000,1)=IF(AP$7="","Yes",AP$7))*(Data!$D$1:'Data'!$D$818&lt;=IF($H$2="Marked",1,"")))*ROW(Data!$C$1:$C$818),ROW(AP120)-ROW(AP$7)),1)),"")</f>
        <v/>
      </c>
      <c r="AQ120" s="38" t="str">
        <f ca="1">IF(AR120="","",IF(INDEX(Data!$CA:$CA,MATCH(AR120,Data!$A:$A,0),1)=0,"",INDEX(Data!$CA:$CA,MATCH(AR120,Data!$A:$A,0),1)))</f>
        <v/>
      </c>
      <c r="AR120" s="38" t="str" cm="1">
        <f t="array" aca="1" ref="AR120" ca="1">IFERROR(_xlfn.SINGLE(INDEX(Data!$A$1:$A$818,_xlfn.AGGREGATE(15,6,((OFFSET(Data!$A$1,0,MATCH(AR$6,Data!$1:$1,0)-1,1000,1)=IF(AR$7="","Yes",AR$7))*(Data!$D$1:'Data'!$D$818&lt;=IF($H$2="Marked",1,"")))/((OFFSET(Data!$A$1,0,MATCH(AR$6,Data!$1:$1,0)-1,1000,1)=IF(AR$7="","Yes",AR$7))*(Data!$D$1:'Data'!$D$818&lt;=IF($H$2="Marked",1,"")))*ROW(Data!$C$1:$C$818),ROW(AR120)-ROW(AR$7)),1)),"")</f>
        <v/>
      </c>
      <c r="AS120" s="38" t="str">
        <f ca="1">IF(AT120="","",IF(INDEX(Data!$CA:$CA,MATCH(AT120,Data!$A:$A,0),1)=0,"",INDEX(Data!$CA:$CA,MATCH(AT120,Data!$A:$A,0),1)))</f>
        <v/>
      </c>
      <c r="AT120" s="38" t="str" cm="1">
        <f t="array" aca="1" ref="AT120" ca="1">IFERROR(_xlfn.SINGLE(INDEX(Data!$A$1:$A$818,_xlfn.AGGREGATE(15,6,((OFFSET(Data!$A$1,0,MATCH(AT$6,Data!$1:$1,0)-1,1000,1)=IF(AT$7="","Yes",AT$7))*(Data!$D$1:'Data'!$D$818&lt;=IF($H$2="Marked",1,"")))/((OFFSET(Data!$A$1,0,MATCH(AT$6,Data!$1:$1,0)-1,1000,1)=IF(AT$7="","Yes",AT$7))*(Data!$D$1:'Data'!$D$818&lt;=IF($H$2="Marked",1,"")))*ROW(Data!$C$1:$C$818),ROW(AT120)-ROW(AT$7)),1)),"")</f>
        <v/>
      </c>
    </row>
    <row r="121" spans="1:46" x14ac:dyDescent="0.35">
      <c r="A121" s="38" t="str">
        <f ca="1">IF(B121="","",IF(INDEX(Data!$CA:$CA,MATCH(B121,Data!$A:$A,0),1)=0,"",INDEX(Data!$CA:$CA,MATCH(B121,Data!$A:$A,0),1)))</f>
        <v/>
      </c>
      <c r="B121" s="38" t="str" cm="1">
        <f t="array" aca="1" ref="B121" ca="1">IFERROR(_xlfn.SINGLE(INDEX(Data!$A$1:$A$818,_xlfn.AGGREGATE(15,6,((OFFSET(Data!$A$1,0,MATCH(B$6,Data!$1:$1,0)-1,1000,1)=IF(B$7="","Yes",B$7))*(Data!$D$1:'Data'!$D$818&lt;=IF($H$2="Marked",1,"")))/((OFFSET(Data!$A$1,0,MATCH(B$6,Data!$1:$1,0)-1,1000,1)=IF(B$7="","Yes",B$7))*(Data!$D$1:'Data'!$D$818&lt;=IF($H$2="Marked",1,"")))*ROW(Data!$C$1:$C$818),ROW(B121)-ROW(B$7)),1)),"")</f>
        <v/>
      </c>
      <c r="C121" s="38" t="str">
        <f ca="1">IF(D121="","",IF(INDEX(Data!$CA:$CA,MATCH(D121,Data!$A:$A,0),1)=0,"",INDEX(Data!$CA:$CA,MATCH(D121,Data!$A:$A,0),1)))</f>
        <v/>
      </c>
      <c r="D121" s="38" t="str" cm="1">
        <f t="array" aca="1" ref="D121" ca="1">IFERROR(_xlfn.SINGLE(INDEX(Data!$A$1:$A$818,_xlfn.AGGREGATE(15,6,((OFFSET(Data!$A$1,0,MATCH(D$6,Data!$1:$1,0)-1,1000,1)=IF(D$7="","Yes",D$7))*(Data!$D$1:'Data'!$D$818&lt;=IF($H$2="Marked",1,"")))/((OFFSET(Data!$A$1,0,MATCH(D$6,Data!$1:$1,0)-1,1000,1)=IF(D$7="","Yes",D$7))*(Data!$D$1:'Data'!$D$818&lt;=IF($H$2="Marked",1,"")))*ROW(Data!$C$1:$C$818),ROW(D121)-ROW(D$7)),1)),"")</f>
        <v/>
      </c>
      <c r="E121" s="38" t="str">
        <f ca="1">IF(F121="","",IF(INDEX(Data!$CA:$CA,MATCH(F121,Data!$A:$A,0),1)=0,"",INDEX(Data!$CA:$CA,MATCH(F121,Data!$A:$A,0),1)))</f>
        <v/>
      </c>
      <c r="F121" s="38" t="str" cm="1">
        <f t="array" aca="1" ref="F121" ca="1">IFERROR(_xlfn.SINGLE(INDEX(Data!$A$1:$A$818,_xlfn.AGGREGATE(15,6,((OFFSET(Data!$A$1,0,MATCH(F$6,Data!$1:$1,0)-1,1000,1)=IF(F$7="","Yes",F$7))*(Data!$D$1:'Data'!$D$818&lt;=IF($H$2="Marked",1,"")))/((OFFSET(Data!$A$1,0,MATCH(F$6,Data!$1:$1,0)-1,1000,1)=IF(F$7="","Yes",F$7))*(Data!$D$1:'Data'!$D$818&lt;=IF($H$2="Marked",1,"")))*ROW(Data!$C$1:$C$818),ROW(F121)-ROW(F$7)),1)),"")</f>
        <v/>
      </c>
      <c r="G121" s="38" t="str">
        <f ca="1">IF(H121="","",IF(INDEX(Data!$CA:$CA,MATCH(H121,Data!$A:$A,0),1)=0,"",INDEX(Data!$CA:$CA,MATCH(H121,Data!$A:$A,0),1)))</f>
        <v/>
      </c>
      <c r="H121" s="38" t="str" cm="1">
        <f t="array" aca="1" ref="H121" ca="1">IFERROR(_xlfn.SINGLE(INDEX(Data!$A$1:$A$818,_xlfn.AGGREGATE(15,6,((OFFSET(Data!$A$1,0,MATCH(H$6,Data!$1:$1,0)-1,1000,1)=IF(H$7="","Yes",H$7))*(Data!$D$1:'Data'!$D$818&lt;=IF($H$2="Marked",1,"")))/((OFFSET(Data!$A$1,0,MATCH(H$6,Data!$1:$1,0)-1,1000,1)=IF(H$7="","Yes",H$7))*(Data!$D$1:'Data'!$D$818&lt;=IF($H$2="Marked",1,"")))*ROW(Data!$C$1:$C$818),ROW(H121)-ROW(H$7)),1)),"")</f>
        <v/>
      </c>
      <c r="I121" s="38" t="str">
        <f ca="1">IF(J121="","",IF(INDEX(Data!$CA:$CA,MATCH(J121,Data!$A:$A,0),1)=0,"",INDEX(Data!$CA:$CA,MATCH(J121,Data!$A:$A,0),1)))</f>
        <v/>
      </c>
      <c r="J121" s="38" t="str" cm="1">
        <f t="array" aca="1" ref="J121" ca="1">IFERROR(_xlfn.SINGLE(INDEX(Data!$A$1:$A$818,_xlfn.AGGREGATE(15,6,((OFFSET(Data!$A$1,0,MATCH(J$6,Data!$1:$1,0)-1,1000,1)=IF(J$7="","Yes",J$7))*(Data!$D$1:'Data'!$D$818&lt;=IF($H$2="Marked",1,"")))/((OFFSET(Data!$A$1,0,MATCH(J$6,Data!$1:$1,0)-1,1000,1)=IF(J$7="","Yes",J$7))*(Data!$D$1:'Data'!$D$818&lt;=IF($H$2="Marked",1,"")))*ROW(Data!$C$1:$C$818),ROW(J121)-ROW(J$7)),1)),"")</f>
        <v/>
      </c>
      <c r="K121" s="38" t="str">
        <f ca="1">IF(L121="","",IF(INDEX(Data!$CA:$CA,MATCH(L121,Data!$A:$A,0),1)=0,"",INDEX(Data!$CA:$CA,MATCH(L121,Data!$A:$A,0),1)))</f>
        <v/>
      </c>
      <c r="L121" s="38" t="str" cm="1">
        <f t="array" aca="1" ref="L121" ca="1">IFERROR(_xlfn.SINGLE(INDEX(Data!$A$1:$A$818,_xlfn.AGGREGATE(15,6,((OFFSET(Data!$A$1,0,MATCH(L$6,Data!$1:$1,0)-1,1000,1)=IF(L$7="","Yes",L$7))*(Data!$D$1:'Data'!$D$818&lt;=IF($H$2="Marked",1,"")))/((OFFSET(Data!$A$1,0,MATCH(L$6,Data!$1:$1,0)-1,1000,1)=IF(L$7="","Yes",L$7))*(Data!$D$1:'Data'!$D$818&lt;=IF($H$2="Marked",1,"")))*ROW(Data!$C$1:$C$818),ROW(L121)-ROW(L$7)),1)),"")</f>
        <v>NESN</v>
      </c>
      <c r="M121" s="38" t="str">
        <f ca="1">IF(N121="","",IF(INDEX(Data!$CA:$CA,MATCH(N121,Data!$A:$A,0),1)=0,"",INDEX(Data!$CA:$CA,MATCH(N121,Data!$A:$A,0),1)))</f>
        <v/>
      </c>
      <c r="N121" s="38" t="str" cm="1">
        <f t="array" aca="1" ref="N121" ca="1">IFERROR(_xlfn.SINGLE(INDEX(Data!$A$1:$A$818,_xlfn.AGGREGATE(15,6,((OFFSET(Data!$A$1,0,MATCH(N$6,Data!$1:$1,0)-1,1000,1)=IF(N$7="","Yes",N$7))*(Data!$D$1:'Data'!$D$818&lt;=IF($H$2="Marked",1,"")))/((OFFSET(Data!$A$1,0,MATCH(N$6,Data!$1:$1,0)-1,1000,1)=IF(N$7="","Yes",N$7))*(Data!$D$1:'Data'!$D$818&lt;=IF($H$2="Marked",1,"")))*ROW(Data!$C$1:$C$818),ROW(N121)-ROW(N$7)),1)),"")</f>
        <v>Motor Trend</v>
      </c>
      <c r="O121" s="38" t="str">
        <f ca="1">IF(P121="","",IF(INDEX(Data!$CA:$CA,MATCH(P121,Data!$A:$A,0),1)=0,"",INDEX(Data!$CA:$CA,MATCH(P121,Data!$A:$A,0),1)))</f>
        <v/>
      </c>
      <c r="P121" s="38" t="str" cm="1">
        <f t="array" aca="1" ref="P121" ca="1">IFERROR(_xlfn.SINGLE(INDEX(Data!$A$1:$A$818,_xlfn.AGGREGATE(15,6,((OFFSET(Data!$A$1,0,MATCH(P$6,Data!$1:$1,0)-1,1000,1)=IF(P$7="","Yes",P$7))*(Data!$D$1:'Data'!$D$818&lt;=IF($H$2="Marked",1,"")))/((OFFSET(Data!$A$1,0,MATCH(P$6,Data!$1:$1,0)-1,1000,1)=IF(P$7="","Yes",P$7))*(Data!$D$1:'Data'!$D$818&lt;=IF($H$2="Marked",1,"")))*ROW(Data!$C$1:$C$818),ROW(P121)-ROW(P$7)),1)),"")</f>
        <v>HLN</v>
      </c>
      <c r="Q121" s="38" t="str">
        <f ca="1">IF(R121="","",IF(INDEX(Data!$CA:$CA,MATCH(R121,Data!$A:$A,0),1)=0,"",INDEX(Data!$CA:$CA,MATCH(R121,Data!$A:$A,0),1)))</f>
        <v/>
      </c>
      <c r="R121" s="38" t="str" cm="1">
        <f t="array" aca="1" ref="R121" ca="1">IFERROR(_xlfn.SINGLE(INDEX(Data!$A$1:$A$818,_xlfn.AGGREGATE(15,6,((OFFSET(Data!$A$1,0,MATCH(R$6,Data!$1:$1,0)-1,1000,1)=IF(R$7="","Yes",R$7))*(Data!$D$1:'Data'!$D$818&lt;=IF($H$2="Marked",1,"")))/((OFFSET(Data!$A$1,0,MATCH(R$6,Data!$1:$1,0)-1,1000,1)=IF(R$7="","Yes",R$7))*(Data!$D$1:'Data'!$D$818&lt;=IF($H$2="Marked",1,"")))*ROW(Data!$C$1:$C$818),ROW(R121)-ROW(R$7)),1)),"")</f>
        <v>TV Land</v>
      </c>
      <c r="S121" s="38" t="str">
        <f ca="1">IF(T121="","",IF(INDEX(Data!$CA:$CA,MATCH(T121,Data!$A:$A,0),1)=0,"",INDEX(Data!$CA:$CA,MATCH(T121,Data!$A:$A,0),1)))</f>
        <v/>
      </c>
      <c r="T121" s="38" t="str" cm="1">
        <f t="array" aca="1" ref="T121" ca="1">IFERROR(_xlfn.SINGLE(INDEX(Data!$A$1:$A$818,_xlfn.AGGREGATE(15,6,((OFFSET(Data!$A$1,0,MATCH(T$6,Data!$1:$1,0)-1,1000,1)=IF(T$7="","Yes",T$7))*(Data!$D$1:'Data'!$D$818&lt;=IF($H$2="Marked",1,"")))/((OFFSET(Data!$A$1,0,MATCH(T$6,Data!$1:$1,0)-1,1000,1)=IF(T$7="","Yes",T$7))*(Data!$D$1:'Data'!$D$818&lt;=IF($H$2="Marked",1,"")))*ROW(Data!$C$1:$C$818),ROW(T121)-ROW(T$7)),1)),"")</f>
        <v/>
      </c>
      <c r="U121" s="38" t="str">
        <f ca="1">IF(V121="","",IF(INDEX(Data!$CA:$CA,MATCH(V121,Data!$A:$A,0),1)=0,"",INDEX(Data!$CA:$CA,MATCH(V121,Data!$A:$A,0),1)))</f>
        <v/>
      </c>
      <c r="V121" s="38" t="str" cm="1">
        <f t="array" aca="1" ref="V121" ca="1">IFERROR(_xlfn.SINGLE(INDEX(Data!$A$1:$A$818,_xlfn.AGGREGATE(15,6,((OFFSET(Data!$A$1,0,MATCH(V$6,Data!$1:$1,0)-1,1000,1)=IF(V$7="","Yes",V$7))*(Data!$D$1:'Data'!$D$818&lt;=IF($H$2="Marked",1,"")))/((OFFSET(Data!$A$1,0,MATCH(V$6,Data!$1:$1,0)-1,1000,1)=IF(V$7="","Yes",V$7))*(Data!$D$1:'Data'!$D$818&lt;=IF($H$2="Marked",1,"")))*ROW(Data!$C$1:$C$818),ROW(V121)-ROW(V$7)),1)),"")</f>
        <v>Sports Grid</v>
      </c>
      <c r="W121" s="38" t="str">
        <f ca="1">IF(X121="","",IF(INDEX(Data!$CA:$CA,MATCH(X121,Data!$A:$A,0),1)=0,"",INDEX(Data!$CA:$CA,MATCH(X121,Data!$A:$A,0),1)))</f>
        <v/>
      </c>
      <c r="X121" s="38" t="str" cm="1">
        <f t="array" aca="1" ref="X121" ca="1">IFERROR(_xlfn.SINGLE(INDEX(Data!$A$1:$A$818,_xlfn.AGGREGATE(15,6,((OFFSET(Data!$A$1,0,MATCH(X$6,Data!$1:$1,0)-1,1000,1)=IF(X$7="","Yes",X$7))*(Data!$D$1:'Data'!$D$818&lt;=IF($H$2="Marked",1,"")))/((OFFSET(Data!$A$1,0,MATCH(X$6,Data!$1:$1,0)-1,1000,1)=IF(X$7="","Yes",X$7))*(Data!$D$1:'Data'!$D$818&lt;=IF($H$2="Marked",1,"")))*ROW(Data!$C$1:$C$818),ROW(X121)-ROW(X$7)),1)),"")</f>
        <v/>
      </c>
      <c r="Y121" s="38" t="str">
        <f ca="1">IF(Z121="","",IF(INDEX(Data!$CA:$CA,MATCH(Z121,Data!$A:$A,0),1)=0,"",INDEX(Data!$CA:$CA,MATCH(Z121,Data!$A:$A,0),1)))</f>
        <v/>
      </c>
      <c r="Z121" s="38" t="str" cm="1">
        <f t="array" aca="1" ref="Z121" ca="1">IFERROR(_xlfn.SINGLE(INDEX(Data!$A$1:$A$818,_xlfn.AGGREGATE(15,6,((OFFSET(Data!$A$1,0,MATCH(Z$6,Data!$1:$1,0)-1,1000,1)=IF(Z$7="","Yes",Z$7))*(Data!$D$1:'Data'!$D$818&lt;=IF($H$2="Marked",1,"")))/((OFFSET(Data!$A$1,0,MATCH(Z$6,Data!$1:$1,0)-1,1000,1)=IF(Z$7="","Yes",Z$7))*(Data!$D$1:'Data'!$D$818&lt;=IF($H$2="Marked",1,"")))*ROW(Data!$C$1:$C$818),ROW(Z121)-ROW(Z$7)),1)),"")</f>
        <v/>
      </c>
      <c r="AA121" s="38" t="str">
        <f ca="1">IF(AB121="","",IF(INDEX(Data!$CA:$CA,MATCH(AB121,Data!$A:$A,0),1)=0,"",INDEX(Data!$CA:$CA,MATCH(AB121,Data!$A:$A,0),1)))</f>
        <v/>
      </c>
      <c r="AB121" s="38" t="str" cm="1">
        <f t="array" aca="1" ref="AB121" ca="1">IFERROR(_xlfn.SINGLE(INDEX(Data!$A$1:$A$818,_xlfn.AGGREGATE(15,6,((OFFSET(Data!$A$1,0,MATCH(AB$6,Data!$1:$1,0)-1,1000,1)=IF(AB$7="","Yes",AB$7))*(Data!$D$1:'Data'!$D$818&lt;=IF($H$2="Marked",1,"")))/((OFFSET(Data!$A$1,0,MATCH(AB$6,Data!$1:$1,0)-1,1000,1)=IF(AB$7="","Yes",AB$7))*(Data!$D$1:'Data'!$D$818&lt;=IF($H$2="Marked",1,"")))*ROW(Data!$C$1:$C$818),ROW(AB121)-ROW(AB$7)),1)),"")</f>
        <v>NFL Network</v>
      </c>
      <c r="AC121" s="38" t="str">
        <f ca="1">IF(AD121="","",IF(INDEX(Data!$CA:$CA,MATCH(AD121,Data!$A:$A,0),1)=0,"",INDEX(Data!$CA:$CA,MATCH(AD121,Data!$A:$A,0),1)))</f>
        <v/>
      </c>
      <c r="AD121" s="38" t="str" cm="1">
        <f t="array" aca="1" ref="AD121" ca="1">IFERROR(_xlfn.SINGLE(INDEX(Data!$A$1:$A$818,_xlfn.AGGREGATE(15,6,((OFFSET(Data!$A$1,0,MATCH(AD$6,Data!$1:$1,0)-1,1000,1)=IF(AD$7="","Yes",AD$7))*(Data!$D$1:'Data'!$D$818&lt;=IF($H$2="Marked",1,"")))/((OFFSET(Data!$A$1,0,MATCH(AD$6,Data!$1:$1,0)-1,1000,1)=IF(AD$7="","Yes",AD$7))*(Data!$D$1:'Data'!$D$818&lt;=IF($H$2="Marked",1,"")))*ROW(Data!$C$1:$C$818),ROW(AD121)-ROW(AD$7)),1)),"")</f>
        <v>Pac 12 Oregon</v>
      </c>
      <c r="AE121" s="38" t="str">
        <f ca="1">IF(AF121="","",IF(INDEX(Data!$CA:$CA,MATCH(AF121,Data!$A:$A,0),1)=0,"",INDEX(Data!$CA:$CA,MATCH(AF121,Data!$A:$A,0),1)))</f>
        <v/>
      </c>
      <c r="AF121" s="38" t="str" cm="1">
        <f t="array" aca="1" ref="AF121" ca="1">IFERROR(_xlfn.SINGLE(INDEX(Data!$A$1:$A$818,_xlfn.AGGREGATE(15,6,((OFFSET(Data!$A$1,0,MATCH(AF$6,Data!$1:$1,0)-1,1000,1)=IF(AF$7="","Yes",AF$7))*(Data!$D$1:'Data'!$D$818&lt;=IF($H$2="Marked",1,"")))/((OFFSET(Data!$A$1,0,MATCH(AF$6,Data!$1:$1,0)-1,1000,1)=IF(AF$7="","Yes",AF$7))*(Data!$D$1:'Data'!$D$818&lt;=IF($H$2="Marked",1,"")))*ROW(Data!$C$1:$C$818),ROW(AF121)-ROW(AF$7)),1)),"")</f>
        <v/>
      </c>
      <c r="AG121" s="38" t="str">
        <f ca="1">IF(AH121="","",IF(INDEX(Data!$CA:$CA,MATCH(AH121,Data!$A:$A,0),1)=0,"",INDEX(Data!$CA:$CA,MATCH(AH121,Data!$A:$A,0),1)))</f>
        <v/>
      </c>
      <c r="AH121" s="38" t="str" cm="1">
        <f t="array" aca="1" ref="AH121" ca="1">IFERROR(_xlfn.SINGLE(INDEX(Data!$A$1:$A$818,_xlfn.AGGREGATE(15,6,((OFFSET(Data!$A$1,0,MATCH(AH$6,Data!$1:$1,0)-1,1000,1)=IF(AH$7="","Yes",AH$7))*(Data!$D$1:'Data'!$D$818&lt;=IF($H$2="Marked",1,"")))/((OFFSET(Data!$A$1,0,MATCH(AH$6,Data!$1:$1,0)-1,1000,1)=IF(AH$7="","Yes",AH$7))*(Data!$D$1:'Data'!$D$818&lt;=IF($H$2="Marked",1,"")))*ROW(Data!$C$1:$C$818),ROW(AH121)-ROW(AH$7)),1)),"")</f>
        <v/>
      </c>
      <c r="AI121" s="38" t="str">
        <f ca="1">IF(AJ121="","",IF(INDEX(Data!$CA:$CA,MATCH(AJ121,Data!$A:$A,0),1)=0,"",INDEX(Data!$CA:$CA,MATCH(AJ121,Data!$A:$A,0),1)))</f>
        <v/>
      </c>
      <c r="AJ121" s="38" t="str" cm="1">
        <f t="array" aca="1" ref="AJ121" ca="1">IFERROR(_xlfn.SINGLE(INDEX(Data!$A$1:$A$818,_xlfn.AGGREGATE(15,6,((OFFSET(Data!$A$1,0,MATCH(AJ$6,Data!$1:$1,0)-1,1000,1)=IF(AJ$7="","Yes",AJ$7))*(Data!$D$1:'Data'!$D$818&lt;=IF($H$2="Marked",1,"")))/((OFFSET(Data!$A$1,0,MATCH(AJ$6,Data!$1:$1,0)-1,1000,1)=IF(AJ$7="","Yes",AJ$7))*(Data!$D$1:'Data'!$D$818&lt;=IF($H$2="Marked",1,"")))*ROW(Data!$C$1:$C$818),ROW(AJ121)-ROW(AJ$7)),1)),"")</f>
        <v/>
      </c>
      <c r="AK121" s="38" t="str">
        <f ca="1">IF(AL121="","",IF(INDEX(Data!$CA:$CA,MATCH(AL121,Data!$A:$A,0),1)=0,"",INDEX(Data!$CA:$CA,MATCH(AL121,Data!$A:$A,0),1)))</f>
        <v/>
      </c>
      <c r="AL121" s="38" t="str" cm="1">
        <f t="array" aca="1" ref="AL121" ca="1">IFERROR(_xlfn.SINGLE(INDEX(Data!$A$1:$A$818,_xlfn.AGGREGATE(15,6,((OFFSET(Data!$A$1,0,MATCH(AL$6,Data!$1:$1,0)-1,1000,1)=IF(AL$7="","Yes",AL$7))*(Data!$D$1:'Data'!$D$818&lt;=IF($H$2="Marked",1,"")))/((OFFSET(Data!$A$1,0,MATCH(AL$6,Data!$1:$1,0)-1,1000,1)=IF(AL$7="","Yes",AL$7))*(Data!$D$1:'Data'!$D$818&lt;=IF($H$2="Marked",1,"")))*ROW(Data!$C$1:$C$818),ROW(AL121)-ROW(AL$7)),1)),"")</f>
        <v/>
      </c>
      <c r="AM121" s="38" t="str">
        <f ca="1">IF(AN121="","",IF(INDEX(Data!$CA:$CA,MATCH(AN121,Data!$A:$A,0),1)=0,"",INDEX(Data!$CA:$CA,MATCH(AN121,Data!$A:$A,0),1)))</f>
        <v/>
      </c>
      <c r="AN121" s="38" t="str" cm="1">
        <f t="array" aca="1" ref="AN121" ca="1">IFERROR(_xlfn.SINGLE(INDEX(Data!$A$1:$A$818,_xlfn.AGGREGATE(15,6,((OFFSET(Data!$A$1,0,MATCH(AN$6,Data!$1:$1,0)-1,1000,1)=IF(AN$7="","Yes",AN$7))*(Data!$D$1:'Data'!$D$818&lt;=IF($H$2="Marked",1,"")))/((OFFSET(Data!$A$1,0,MATCH(AN$6,Data!$1:$1,0)-1,1000,1)=IF(AN$7="","Yes",AN$7))*(Data!$D$1:'Data'!$D$818&lt;=IF($H$2="Marked",1,"")))*ROW(Data!$C$1:$C$818),ROW(AN121)-ROW(AN$7)),1)),"")</f>
        <v/>
      </c>
      <c r="AO121" s="38" t="str">
        <f ca="1">IF(AP121="","",IF(INDEX(Data!$CA:$CA,MATCH(AP121,Data!$A:$A,0),1)=0,"",INDEX(Data!$CA:$CA,MATCH(AP121,Data!$A:$A,0),1)))</f>
        <v/>
      </c>
      <c r="AP121" s="38" t="str" cm="1">
        <f t="array" aca="1" ref="AP121" ca="1">IFERROR(_xlfn.SINGLE(INDEX(Data!$A$1:$A$818,_xlfn.AGGREGATE(15,6,((OFFSET(Data!$A$1,0,MATCH(AP$6,Data!$1:$1,0)-1,1000,1)=IF(AP$7="","Yes",AP$7))*(Data!$D$1:'Data'!$D$818&lt;=IF($H$2="Marked",1,"")))/((OFFSET(Data!$A$1,0,MATCH(AP$6,Data!$1:$1,0)-1,1000,1)=IF(AP$7="","Yes",AP$7))*(Data!$D$1:'Data'!$D$818&lt;=IF($H$2="Marked",1,"")))*ROW(Data!$C$1:$C$818),ROW(AP121)-ROW(AP$7)),1)),"")</f>
        <v/>
      </c>
      <c r="AQ121" s="38" t="str">
        <f ca="1">IF(AR121="","",IF(INDEX(Data!$CA:$CA,MATCH(AR121,Data!$A:$A,0),1)=0,"",INDEX(Data!$CA:$CA,MATCH(AR121,Data!$A:$A,0),1)))</f>
        <v/>
      </c>
      <c r="AR121" s="38" t="str" cm="1">
        <f t="array" aca="1" ref="AR121" ca="1">IFERROR(_xlfn.SINGLE(INDEX(Data!$A$1:$A$818,_xlfn.AGGREGATE(15,6,((OFFSET(Data!$A$1,0,MATCH(AR$6,Data!$1:$1,0)-1,1000,1)=IF(AR$7="","Yes",AR$7))*(Data!$D$1:'Data'!$D$818&lt;=IF($H$2="Marked",1,"")))/((OFFSET(Data!$A$1,0,MATCH(AR$6,Data!$1:$1,0)-1,1000,1)=IF(AR$7="","Yes",AR$7))*(Data!$D$1:'Data'!$D$818&lt;=IF($H$2="Marked",1,"")))*ROW(Data!$C$1:$C$818),ROW(AR121)-ROW(AR$7)),1)),"")</f>
        <v/>
      </c>
      <c r="AS121" s="38" t="str">
        <f ca="1">IF(AT121="","",IF(INDEX(Data!$CA:$CA,MATCH(AT121,Data!$A:$A,0),1)=0,"",INDEX(Data!$CA:$CA,MATCH(AT121,Data!$A:$A,0),1)))</f>
        <v/>
      </c>
      <c r="AT121" s="38" t="str" cm="1">
        <f t="array" aca="1" ref="AT121" ca="1">IFERROR(_xlfn.SINGLE(INDEX(Data!$A$1:$A$818,_xlfn.AGGREGATE(15,6,((OFFSET(Data!$A$1,0,MATCH(AT$6,Data!$1:$1,0)-1,1000,1)=IF(AT$7="","Yes",AT$7))*(Data!$D$1:'Data'!$D$818&lt;=IF($H$2="Marked",1,"")))/((OFFSET(Data!$A$1,0,MATCH(AT$6,Data!$1:$1,0)-1,1000,1)=IF(AT$7="","Yes",AT$7))*(Data!$D$1:'Data'!$D$818&lt;=IF($H$2="Marked",1,"")))*ROW(Data!$C$1:$C$818),ROW(AT121)-ROW(AT$7)),1)),"")</f>
        <v/>
      </c>
    </row>
    <row r="122" spans="1:46" x14ac:dyDescent="0.35">
      <c r="A122" s="38" t="str">
        <f ca="1">IF(B122="","",IF(INDEX(Data!$CA:$CA,MATCH(B122,Data!$A:$A,0),1)=0,"",INDEX(Data!$CA:$CA,MATCH(B122,Data!$A:$A,0),1)))</f>
        <v/>
      </c>
      <c r="B122" s="38" t="str" cm="1">
        <f t="array" aca="1" ref="B122" ca="1">IFERROR(_xlfn.SINGLE(INDEX(Data!$A$1:$A$818,_xlfn.AGGREGATE(15,6,((OFFSET(Data!$A$1,0,MATCH(B$6,Data!$1:$1,0)-1,1000,1)=IF(B$7="","Yes",B$7))*(Data!$D$1:'Data'!$D$818&lt;=IF($H$2="Marked",1,"")))/((OFFSET(Data!$A$1,0,MATCH(B$6,Data!$1:$1,0)-1,1000,1)=IF(B$7="","Yes",B$7))*(Data!$D$1:'Data'!$D$818&lt;=IF($H$2="Marked",1,"")))*ROW(Data!$C$1:$C$818),ROW(B122)-ROW(B$7)),1)),"")</f>
        <v/>
      </c>
      <c r="C122" s="38" t="str">
        <f ca="1">IF(D122="","",IF(INDEX(Data!$CA:$CA,MATCH(D122,Data!$A:$A,0),1)=0,"",INDEX(Data!$CA:$CA,MATCH(D122,Data!$A:$A,0),1)))</f>
        <v/>
      </c>
      <c r="D122" s="38" t="str" cm="1">
        <f t="array" aca="1" ref="D122" ca="1">IFERROR(_xlfn.SINGLE(INDEX(Data!$A$1:$A$818,_xlfn.AGGREGATE(15,6,((OFFSET(Data!$A$1,0,MATCH(D$6,Data!$1:$1,0)-1,1000,1)=IF(D$7="","Yes",D$7))*(Data!$D$1:'Data'!$D$818&lt;=IF($H$2="Marked",1,"")))/((OFFSET(Data!$A$1,0,MATCH(D$6,Data!$1:$1,0)-1,1000,1)=IF(D$7="","Yes",D$7))*(Data!$D$1:'Data'!$D$818&lt;=IF($H$2="Marked",1,"")))*ROW(Data!$C$1:$C$818),ROW(D122)-ROW(D$7)),1)),"")</f>
        <v/>
      </c>
      <c r="E122" s="38" t="str">
        <f ca="1">IF(F122="","",IF(INDEX(Data!$CA:$CA,MATCH(F122,Data!$A:$A,0),1)=0,"",INDEX(Data!$CA:$CA,MATCH(F122,Data!$A:$A,0),1)))</f>
        <v/>
      </c>
      <c r="F122" s="38" t="str" cm="1">
        <f t="array" aca="1" ref="F122" ca="1">IFERROR(_xlfn.SINGLE(INDEX(Data!$A$1:$A$818,_xlfn.AGGREGATE(15,6,((OFFSET(Data!$A$1,0,MATCH(F$6,Data!$1:$1,0)-1,1000,1)=IF(F$7="","Yes",F$7))*(Data!$D$1:'Data'!$D$818&lt;=IF($H$2="Marked",1,"")))/((OFFSET(Data!$A$1,0,MATCH(F$6,Data!$1:$1,0)-1,1000,1)=IF(F$7="","Yes",F$7))*(Data!$D$1:'Data'!$D$818&lt;=IF($H$2="Marked",1,"")))*ROW(Data!$C$1:$C$818),ROW(F122)-ROW(F$7)),1)),"")</f>
        <v/>
      </c>
      <c r="G122" s="38" t="str">
        <f ca="1">IF(H122="","",IF(INDEX(Data!$CA:$CA,MATCH(H122,Data!$A:$A,0),1)=0,"",INDEX(Data!$CA:$CA,MATCH(H122,Data!$A:$A,0),1)))</f>
        <v/>
      </c>
      <c r="H122" s="38" t="str" cm="1">
        <f t="array" aca="1" ref="H122" ca="1">IFERROR(_xlfn.SINGLE(INDEX(Data!$A$1:$A$818,_xlfn.AGGREGATE(15,6,((OFFSET(Data!$A$1,0,MATCH(H$6,Data!$1:$1,0)-1,1000,1)=IF(H$7="","Yes",H$7))*(Data!$D$1:'Data'!$D$818&lt;=IF($H$2="Marked",1,"")))/((OFFSET(Data!$A$1,0,MATCH(H$6,Data!$1:$1,0)-1,1000,1)=IF(H$7="","Yes",H$7))*(Data!$D$1:'Data'!$D$818&lt;=IF($H$2="Marked",1,"")))*ROW(Data!$C$1:$C$818),ROW(H122)-ROW(H$7)),1)),"")</f>
        <v/>
      </c>
      <c r="I122" s="38" t="str">
        <f ca="1">IF(J122="","",IF(INDEX(Data!$CA:$CA,MATCH(J122,Data!$A:$A,0),1)=0,"",INDEX(Data!$CA:$CA,MATCH(J122,Data!$A:$A,0),1)))</f>
        <v/>
      </c>
      <c r="J122" s="38" t="str" cm="1">
        <f t="array" aca="1" ref="J122" ca="1">IFERROR(_xlfn.SINGLE(INDEX(Data!$A$1:$A$818,_xlfn.AGGREGATE(15,6,((OFFSET(Data!$A$1,0,MATCH(J$6,Data!$1:$1,0)-1,1000,1)=IF(J$7="","Yes",J$7))*(Data!$D$1:'Data'!$D$818&lt;=IF($H$2="Marked",1,"")))/((OFFSET(Data!$A$1,0,MATCH(J$6,Data!$1:$1,0)-1,1000,1)=IF(J$7="","Yes",J$7))*(Data!$D$1:'Data'!$D$818&lt;=IF($H$2="Marked",1,"")))*ROW(Data!$C$1:$C$818),ROW(J122)-ROW(J$7)),1)),"")</f>
        <v/>
      </c>
      <c r="K122" s="38" t="str">
        <f ca="1">IF(L122="","",IF(INDEX(Data!$CA:$CA,MATCH(L122,Data!$A:$A,0),1)=0,"",INDEX(Data!$CA:$CA,MATCH(L122,Data!$A:$A,0),1)))</f>
        <v/>
      </c>
      <c r="L122" s="38" t="str" cm="1">
        <f t="array" aca="1" ref="L122" ca="1">IFERROR(_xlfn.SINGLE(INDEX(Data!$A$1:$A$818,_xlfn.AGGREGATE(15,6,((OFFSET(Data!$A$1,0,MATCH(L$6,Data!$1:$1,0)-1,1000,1)=IF(L$7="","Yes",L$7))*(Data!$D$1:'Data'!$D$818&lt;=IF($H$2="Marked",1,"")))/((OFFSET(Data!$A$1,0,MATCH(L$6,Data!$1:$1,0)-1,1000,1)=IF(L$7="","Yes",L$7))*(Data!$D$1:'Data'!$D$818&lt;=IF($H$2="Marked",1,"")))*ROW(Data!$C$1:$C$818),ROW(L122)-ROW(L$7)),1)),"")</f>
        <v>NewsNation</v>
      </c>
      <c r="M122" s="38" t="str">
        <f ca="1">IF(N122="","",IF(INDEX(Data!$CA:$CA,MATCH(N122,Data!$A:$A,0),1)=0,"",INDEX(Data!$CA:$CA,MATCH(N122,Data!$A:$A,0),1)))</f>
        <v/>
      </c>
      <c r="N122" s="38" t="str" cm="1">
        <f t="array" aca="1" ref="N122" ca="1">IFERROR(_xlfn.SINGLE(INDEX(Data!$A$1:$A$818,_xlfn.AGGREGATE(15,6,((OFFSET(Data!$A$1,0,MATCH(N$6,Data!$1:$1,0)-1,1000,1)=IF(N$7="","Yes",N$7))*(Data!$D$1:'Data'!$D$818&lt;=IF($H$2="Marked",1,"")))/((OFFSET(Data!$A$1,0,MATCH(N$6,Data!$1:$1,0)-1,1000,1)=IF(N$7="","Yes",N$7))*(Data!$D$1:'Data'!$D$818&lt;=IF($H$2="Marked",1,"")))*ROW(Data!$C$1:$C$818),ROW(N122)-ROW(N$7)),1)),"")</f>
        <v>MSG</v>
      </c>
      <c r="O122" s="38" t="str">
        <f ca="1">IF(P122="","",IF(INDEX(Data!$CA:$CA,MATCH(P122,Data!$A:$A,0),1)=0,"",INDEX(Data!$CA:$CA,MATCH(P122,Data!$A:$A,0),1)))</f>
        <v/>
      </c>
      <c r="P122" s="38" t="str" cm="1">
        <f t="array" aca="1" ref="P122" ca="1">IFERROR(_xlfn.SINGLE(INDEX(Data!$A$1:$A$818,_xlfn.AGGREGATE(15,6,((OFFSET(Data!$A$1,0,MATCH(P$6,Data!$1:$1,0)-1,1000,1)=IF(P$7="","Yes",P$7))*(Data!$D$1:'Data'!$D$818&lt;=IF($H$2="Marked",1,"")))/((OFFSET(Data!$A$1,0,MATCH(P$6,Data!$1:$1,0)-1,1000,1)=IF(P$7="","Yes",P$7))*(Data!$D$1:'Data'!$D$818&lt;=IF($H$2="Marked",1,"")))*ROW(Data!$C$1:$C$818),ROW(P122)-ROW(P$7)),1)),"")</f>
        <v>HSN</v>
      </c>
      <c r="Q122" s="38" t="str">
        <f ca="1">IF(R122="","",IF(INDEX(Data!$CA:$CA,MATCH(R122,Data!$A:$A,0),1)=0,"",INDEX(Data!$CA:$CA,MATCH(R122,Data!$A:$A,0),1)))</f>
        <v/>
      </c>
      <c r="R122" s="38" t="str" cm="1">
        <f t="array" aca="1" ref="R122" ca="1">IFERROR(_xlfn.SINGLE(INDEX(Data!$A$1:$A$818,_xlfn.AGGREGATE(15,6,((OFFSET(Data!$A$1,0,MATCH(R$6,Data!$1:$1,0)-1,1000,1)=IF(R$7="","Yes",R$7))*(Data!$D$1:'Data'!$D$818&lt;=IF($H$2="Marked",1,"")))/((OFFSET(Data!$A$1,0,MATCH(R$6,Data!$1:$1,0)-1,1000,1)=IF(R$7="","Yes",R$7))*(Data!$D$1:'Data'!$D$818&lt;=IF($H$2="Marked",1,"")))*ROW(Data!$C$1:$C$818),ROW(R122)-ROW(R$7)),1)),"")</f>
        <v>Unimas</v>
      </c>
      <c r="S122" s="38" t="str">
        <f ca="1">IF(T122="","",IF(INDEX(Data!$CA:$CA,MATCH(T122,Data!$A:$A,0),1)=0,"",INDEX(Data!$CA:$CA,MATCH(T122,Data!$A:$A,0),1)))</f>
        <v/>
      </c>
      <c r="T122" s="38" t="str" cm="1">
        <f t="array" aca="1" ref="T122" ca="1">IFERROR(_xlfn.SINGLE(INDEX(Data!$A$1:$A$818,_xlfn.AGGREGATE(15,6,((OFFSET(Data!$A$1,0,MATCH(T$6,Data!$1:$1,0)-1,1000,1)=IF(T$7="","Yes",T$7))*(Data!$D$1:'Data'!$D$818&lt;=IF($H$2="Marked",1,"")))/((OFFSET(Data!$A$1,0,MATCH(T$6,Data!$1:$1,0)-1,1000,1)=IF(T$7="","Yes",T$7))*(Data!$D$1:'Data'!$D$818&lt;=IF($H$2="Marked",1,"")))*ROW(Data!$C$1:$C$818),ROW(T122)-ROW(T$7)),1)),"")</f>
        <v/>
      </c>
      <c r="U122" s="38" t="str">
        <f ca="1">IF(V122="","",IF(INDEX(Data!$CA:$CA,MATCH(V122,Data!$A:$A,0),1)=0,"",INDEX(Data!$CA:$CA,MATCH(V122,Data!$A:$A,0),1)))</f>
        <v/>
      </c>
      <c r="V122" s="38" t="str" cm="1">
        <f t="array" aca="1" ref="V122" ca="1">IFERROR(_xlfn.SINGLE(INDEX(Data!$A$1:$A$818,_xlfn.AGGREGATE(15,6,((OFFSET(Data!$A$1,0,MATCH(V$6,Data!$1:$1,0)-1,1000,1)=IF(V$7="","Yes",V$7))*(Data!$D$1:'Data'!$D$818&lt;=IF($H$2="Marked",1,"")))/((OFFSET(Data!$A$1,0,MATCH(V$6,Data!$1:$1,0)-1,1000,1)=IF(V$7="","Yes",V$7))*(Data!$D$1:'Data'!$D$818&lt;=IF($H$2="Marked",1,"")))*ROW(Data!$C$1:$C$818),ROW(V122)-ROW(V$7)),1)),"")</f>
        <v>Swerve Sports</v>
      </c>
      <c r="W122" s="38" t="str">
        <f ca="1">IF(X122="","",IF(INDEX(Data!$CA:$CA,MATCH(X122,Data!$A:$A,0),1)=0,"",INDEX(Data!$CA:$CA,MATCH(X122,Data!$A:$A,0),1)))</f>
        <v/>
      </c>
      <c r="X122" s="38" t="str" cm="1">
        <f t="array" aca="1" ref="X122" ca="1">IFERROR(_xlfn.SINGLE(INDEX(Data!$A$1:$A$818,_xlfn.AGGREGATE(15,6,((OFFSET(Data!$A$1,0,MATCH(X$6,Data!$1:$1,0)-1,1000,1)=IF(X$7="","Yes",X$7))*(Data!$D$1:'Data'!$D$818&lt;=IF($H$2="Marked",1,"")))/((OFFSET(Data!$A$1,0,MATCH(X$6,Data!$1:$1,0)-1,1000,1)=IF(X$7="","Yes",X$7))*(Data!$D$1:'Data'!$D$818&lt;=IF($H$2="Marked",1,"")))*ROW(Data!$C$1:$C$818),ROW(X122)-ROW(X$7)),1)),"")</f>
        <v/>
      </c>
      <c r="Y122" s="38" t="str">
        <f ca="1">IF(Z122="","",IF(INDEX(Data!$CA:$CA,MATCH(Z122,Data!$A:$A,0),1)=0,"",INDEX(Data!$CA:$CA,MATCH(Z122,Data!$A:$A,0),1)))</f>
        <v/>
      </c>
      <c r="Z122" s="38" t="str" cm="1">
        <f t="array" aca="1" ref="Z122" ca="1">IFERROR(_xlfn.SINGLE(INDEX(Data!$A$1:$A$818,_xlfn.AGGREGATE(15,6,((OFFSET(Data!$A$1,0,MATCH(Z$6,Data!$1:$1,0)-1,1000,1)=IF(Z$7="","Yes",Z$7))*(Data!$D$1:'Data'!$D$818&lt;=IF($H$2="Marked",1,"")))/((OFFSET(Data!$A$1,0,MATCH(Z$6,Data!$1:$1,0)-1,1000,1)=IF(Z$7="","Yes",Z$7))*(Data!$D$1:'Data'!$D$818&lt;=IF($H$2="Marked",1,"")))*ROW(Data!$C$1:$C$818),ROW(Z122)-ROW(Z$7)),1)),"")</f>
        <v/>
      </c>
      <c r="AA122" s="38" t="str">
        <f ca="1">IF(AB122="","",IF(INDEX(Data!$CA:$CA,MATCH(AB122,Data!$A:$A,0),1)=0,"",INDEX(Data!$CA:$CA,MATCH(AB122,Data!$A:$A,0),1)))</f>
        <v/>
      </c>
      <c r="AB122" s="38" t="str" cm="1">
        <f t="array" aca="1" ref="AB122" ca="1">IFERROR(_xlfn.SINGLE(INDEX(Data!$A$1:$A$818,_xlfn.AGGREGATE(15,6,((OFFSET(Data!$A$1,0,MATCH(AB$6,Data!$1:$1,0)-1,1000,1)=IF(AB$7="","Yes",AB$7))*(Data!$D$1:'Data'!$D$818&lt;=IF($H$2="Marked",1,"")))/((OFFSET(Data!$A$1,0,MATCH(AB$6,Data!$1:$1,0)-1,1000,1)=IF(AB$7="","Yes",AB$7))*(Data!$D$1:'Data'!$D$818&lt;=IF($H$2="Marked",1,"")))*ROW(Data!$C$1:$C$818),ROW(AB122)-ROW(AB$7)),1)),"")</f>
        <v>NFL Red Zone</v>
      </c>
      <c r="AC122" s="38" t="str">
        <f ca="1">IF(AD122="","",IF(INDEX(Data!$CA:$CA,MATCH(AD122,Data!$A:$A,0),1)=0,"",INDEX(Data!$CA:$CA,MATCH(AD122,Data!$A:$A,0),1)))</f>
        <v/>
      </c>
      <c r="AD122" s="38" t="str" cm="1">
        <f t="array" aca="1" ref="AD122" ca="1">IFERROR(_xlfn.SINGLE(INDEX(Data!$A$1:$A$818,_xlfn.AGGREGATE(15,6,((OFFSET(Data!$A$1,0,MATCH(AD$6,Data!$1:$1,0)-1,1000,1)=IF(AD$7="","Yes",AD$7))*(Data!$D$1:'Data'!$D$818&lt;=IF($H$2="Marked",1,"")))/((OFFSET(Data!$A$1,0,MATCH(AD$6,Data!$1:$1,0)-1,1000,1)=IF(AD$7="","Yes",AD$7))*(Data!$D$1:'Data'!$D$818&lt;=IF($H$2="Marked",1,"")))*ROW(Data!$C$1:$C$818),ROW(AD122)-ROW(AD$7)),1)),"")</f>
        <v>Pac 12 Washington</v>
      </c>
      <c r="AE122" s="38" t="str">
        <f ca="1">IF(AF122="","",IF(INDEX(Data!$CA:$CA,MATCH(AF122,Data!$A:$A,0),1)=0,"",INDEX(Data!$CA:$CA,MATCH(AF122,Data!$A:$A,0),1)))</f>
        <v/>
      </c>
      <c r="AF122" s="38" t="str" cm="1">
        <f t="array" aca="1" ref="AF122" ca="1">IFERROR(_xlfn.SINGLE(INDEX(Data!$A$1:$A$818,_xlfn.AGGREGATE(15,6,((OFFSET(Data!$A$1,0,MATCH(AF$6,Data!$1:$1,0)-1,1000,1)=IF(AF$7="","Yes",AF$7))*(Data!$D$1:'Data'!$D$818&lt;=IF($H$2="Marked",1,"")))/((OFFSET(Data!$A$1,0,MATCH(AF$6,Data!$1:$1,0)-1,1000,1)=IF(AF$7="","Yes",AF$7))*(Data!$D$1:'Data'!$D$818&lt;=IF($H$2="Marked",1,"")))*ROW(Data!$C$1:$C$818),ROW(AF122)-ROW(AF$7)),1)),"")</f>
        <v/>
      </c>
      <c r="AG122" s="38" t="str">
        <f ca="1">IF(AH122="","",IF(INDEX(Data!$CA:$CA,MATCH(AH122,Data!$A:$A,0),1)=0,"",INDEX(Data!$CA:$CA,MATCH(AH122,Data!$A:$A,0),1)))</f>
        <v/>
      </c>
      <c r="AH122" s="38" t="str" cm="1">
        <f t="array" aca="1" ref="AH122" ca="1">IFERROR(_xlfn.SINGLE(INDEX(Data!$A$1:$A$818,_xlfn.AGGREGATE(15,6,((OFFSET(Data!$A$1,0,MATCH(AH$6,Data!$1:$1,0)-1,1000,1)=IF(AH$7="","Yes",AH$7))*(Data!$D$1:'Data'!$D$818&lt;=IF($H$2="Marked",1,"")))/((OFFSET(Data!$A$1,0,MATCH(AH$6,Data!$1:$1,0)-1,1000,1)=IF(AH$7="","Yes",AH$7))*(Data!$D$1:'Data'!$D$818&lt;=IF($H$2="Marked",1,"")))*ROW(Data!$C$1:$C$818),ROW(AH122)-ROW(AH$7)),1)),"")</f>
        <v/>
      </c>
      <c r="AI122" s="38" t="str">
        <f ca="1">IF(AJ122="","",IF(INDEX(Data!$CA:$CA,MATCH(AJ122,Data!$A:$A,0),1)=0,"",INDEX(Data!$CA:$CA,MATCH(AJ122,Data!$A:$A,0),1)))</f>
        <v/>
      </c>
      <c r="AJ122" s="38" t="str" cm="1">
        <f t="array" aca="1" ref="AJ122" ca="1">IFERROR(_xlfn.SINGLE(INDEX(Data!$A$1:$A$818,_xlfn.AGGREGATE(15,6,((OFFSET(Data!$A$1,0,MATCH(AJ$6,Data!$1:$1,0)-1,1000,1)=IF(AJ$7="","Yes",AJ$7))*(Data!$D$1:'Data'!$D$818&lt;=IF($H$2="Marked",1,"")))/((OFFSET(Data!$A$1,0,MATCH(AJ$6,Data!$1:$1,0)-1,1000,1)=IF(AJ$7="","Yes",AJ$7))*(Data!$D$1:'Data'!$D$818&lt;=IF($H$2="Marked",1,"")))*ROW(Data!$C$1:$C$818),ROW(AJ122)-ROW(AJ$7)),1)),"")</f>
        <v/>
      </c>
      <c r="AK122" s="38" t="str">
        <f ca="1">IF(AL122="","",IF(INDEX(Data!$CA:$CA,MATCH(AL122,Data!$A:$A,0),1)=0,"",INDEX(Data!$CA:$CA,MATCH(AL122,Data!$A:$A,0),1)))</f>
        <v/>
      </c>
      <c r="AL122" s="38" t="str" cm="1">
        <f t="array" aca="1" ref="AL122" ca="1">IFERROR(_xlfn.SINGLE(INDEX(Data!$A$1:$A$818,_xlfn.AGGREGATE(15,6,((OFFSET(Data!$A$1,0,MATCH(AL$6,Data!$1:$1,0)-1,1000,1)=IF(AL$7="","Yes",AL$7))*(Data!$D$1:'Data'!$D$818&lt;=IF($H$2="Marked",1,"")))/((OFFSET(Data!$A$1,0,MATCH(AL$6,Data!$1:$1,0)-1,1000,1)=IF(AL$7="","Yes",AL$7))*(Data!$D$1:'Data'!$D$818&lt;=IF($H$2="Marked",1,"")))*ROW(Data!$C$1:$C$818),ROW(AL122)-ROW(AL$7)),1)),"")</f>
        <v/>
      </c>
      <c r="AM122" s="38" t="str">
        <f ca="1">IF(AN122="","",IF(INDEX(Data!$CA:$CA,MATCH(AN122,Data!$A:$A,0),1)=0,"",INDEX(Data!$CA:$CA,MATCH(AN122,Data!$A:$A,0),1)))</f>
        <v/>
      </c>
      <c r="AN122" s="38" t="str" cm="1">
        <f t="array" aca="1" ref="AN122" ca="1">IFERROR(_xlfn.SINGLE(INDEX(Data!$A$1:$A$818,_xlfn.AGGREGATE(15,6,((OFFSET(Data!$A$1,0,MATCH(AN$6,Data!$1:$1,0)-1,1000,1)=IF(AN$7="","Yes",AN$7))*(Data!$D$1:'Data'!$D$818&lt;=IF($H$2="Marked",1,"")))/((OFFSET(Data!$A$1,0,MATCH(AN$6,Data!$1:$1,0)-1,1000,1)=IF(AN$7="","Yes",AN$7))*(Data!$D$1:'Data'!$D$818&lt;=IF($H$2="Marked",1,"")))*ROW(Data!$C$1:$C$818),ROW(AN122)-ROW(AN$7)),1)),"")</f>
        <v/>
      </c>
      <c r="AO122" s="38" t="str">
        <f ca="1">IF(AP122="","",IF(INDEX(Data!$CA:$CA,MATCH(AP122,Data!$A:$A,0),1)=0,"",INDEX(Data!$CA:$CA,MATCH(AP122,Data!$A:$A,0),1)))</f>
        <v/>
      </c>
      <c r="AP122" s="38" t="str" cm="1">
        <f t="array" aca="1" ref="AP122" ca="1">IFERROR(_xlfn.SINGLE(INDEX(Data!$A$1:$A$818,_xlfn.AGGREGATE(15,6,((OFFSET(Data!$A$1,0,MATCH(AP$6,Data!$1:$1,0)-1,1000,1)=IF(AP$7="","Yes",AP$7))*(Data!$D$1:'Data'!$D$818&lt;=IF($H$2="Marked",1,"")))/((OFFSET(Data!$A$1,0,MATCH(AP$6,Data!$1:$1,0)-1,1000,1)=IF(AP$7="","Yes",AP$7))*(Data!$D$1:'Data'!$D$818&lt;=IF($H$2="Marked",1,"")))*ROW(Data!$C$1:$C$818),ROW(AP122)-ROW(AP$7)),1)),"")</f>
        <v/>
      </c>
      <c r="AQ122" s="38" t="str">
        <f ca="1">IF(AR122="","",IF(INDEX(Data!$CA:$CA,MATCH(AR122,Data!$A:$A,0),1)=0,"",INDEX(Data!$CA:$CA,MATCH(AR122,Data!$A:$A,0),1)))</f>
        <v/>
      </c>
      <c r="AR122" s="38" t="str" cm="1">
        <f t="array" aca="1" ref="AR122" ca="1">IFERROR(_xlfn.SINGLE(INDEX(Data!$A$1:$A$818,_xlfn.AGGREGATE(15,6,((OFFSET(Data!$A$1,0,MATCH(AR$6,Data!$1:$1,0)-1,1000,1)=IF(AR$7="","Yes",AR$7))*(Data!$D$1:'Data'!$D$818&lt;=IF($H$2="Marked",1,"")))/((OFFSET(Data!$A$1,0,MATCH(AR$6,Data!$1:$1,0)-1,1000,1)=IF(AR$7="","Yes",AR$7))*(Data!$D$1:'Data'!$D$818&lt;=IF($H$2="Marked",1,"")))*ROW(Data!$C$1:$C$818),ROW(AR122)-ROW(AR$7)),1)),"")</f>
        <v/>
      </c>
      <c r="AS122" s="38" t="str">
        <f ca="1">IF(AT122="","",IF(INDEX(Data!$CA:$CA,MATCH(AT122,Data!$A:$A,0),1)=0,"",INDEX(Data!$CA:$CA,MATCH(AT122,Data!$A:$A,0),1)))</f>
        <v/>
      </c>
      <c r="AT122" s="38" t="str" cm="1">
        <f t="array" aca="1" ref="AT122" ca="1">IFERROR(_xlfn.SINGLE(INDEX(Data!$A$1:$A$818,_xlfn.AGGREGATE(15,6,((OFFSET(Data!$A$1,0,MATCH(AT$6,Data!$1:$1,0)-1,1000,1)=IF(AT$7="","Yes",AT$7))*(Data!$D$1:'Data'!$D$818&lt;=IF($H$2="Marked",1,"")))/((OFFSET(Data!$A$1,0,MATCH(AT$6,Data!$1:$1,0)-1,1000,1)=IF(AT$7="","Yes",AT$7))*(Data!$D$1:'Data'!$D$818&lt;=IF($H$2="Marked",1,"")))*ROW(Data!$C$1:$C$818),ROW(AT122)-ROW(AT$7)),1)),"")</f>
        <v/>
      </c>
    </row>
    <row r="123" spans="1:46" ht="24" x14ac:dyDescent="0.35">
      <c r="A123" s="38" t="str">
        <f ca="1">IF(B123="","",IF(INDEX(Data!$CA:$CA,MATCH(B123,Data!$A:$A,0),1)=0,"",INDEX(Data!$CA:$CA,MATCH(B123,Data!$A:$A,0),1)))</f>
        <v/>
      </c>
      <c r="B123" s="38" t="str" cm="1">
        <f t="array" aca="1" ref="B123" ca="1">IFERROR(_xlfn.SINGLE(INDEX(Data!$A$1:$A$818,_xlfn.AGGREGATE(15,6,((OFFSET(Data!$A$1,0,MATCH(B$6,Data!$1:$1,0)-1,1000,1)=IF(B$7="","Yes",B$7))*(Data!$D$1:'Data'!$D$818&lt;=IF($H$2="Marked",1,"")))/((OFFSET(Data!$A$1,0,MATCH(B$6,Data!$1:$1,0)-1,1000,1)=IF(B$7="","Yes",B$7))*(Data!$D$1:'Data'!$D$818&lt;=IF($H$2="Marked",1,"")))*ROW(Data!$C$1:$C$818),ROW(B123)-ROW(B$7)),1)),"")</f>
        <v/>
      </c>
      <c r="C123" s="38" t="str">
        <f ca="1">IF(D123="","",IF(INDEX(Data!$CA:$CA,MATCH(D123,Data!$A:$A,0),1)=0,"",INDEX(Data!$CA:$CA,MATCH(D123,Data!$A:$A,0),1)))</f>
        <v/>
      </c>
      <c r="D123" s="38" t="str" cm="1">
        <f t="array" aca="1" ref="D123" ca="1">IFERROR(_xlfn.SINGLE(INDEX(Data!$A$1:$A$818,_xlfn.AGGREGATE(15,6,((OFFSET(Data!$A$1,0,MATCH(D$6,Data!$1:$1,0)-1,1000,1)=IF(D$7="","Yes",D$7))*(Data!$D$1:'Data'!$D$818&lt;=IF($H$2="Marked",1,"")))/((OFFSET(Data!$A$1,0,MATCH(D$6,Data!$1:$1,0)-1,1000,1)=IF(D$7="","Yes",D$7))*(Data!$D$1:'Data'!$D$818&lt;=IF($H$2="Marked",1,"")))*ROW(Data!$C$1:$C$818),ROW(D123)-ROW(D$7)),1)),"")</f>
        <v/>
      </c>
      <c r="E123" s="38" t="str">
        <f ca="1">IF(F123="","",IF(INDEX(Data!$CA:$CA,MATCH(F123,Data!$A:$A,0),1)=0,"",INDEX(Data!$CA:$CA,MATCH(F123,Data!$A:$A,0),1)))</f>
        <v/>
      </c>
      <c r="F123" s="38" t="str" cm="1">
        <f t="array" aca="1" ref="F123" ca="1">IFERROR(_xlfn.SINGLE(INDEX(Data!$A$1:$A$818,_xlfn.AGGREGATE(15,6,((OFFSET(Data!$A$1,0,MATCH(F$6,Data!$1:$1,0)-1,1000,1)=IF(F$7="","Yes",F$7))*(Data!$D$1:'Data'!$D$818&lt;=IF($H$2="Marked",1,"")))/((OFFSET(Data!$A$1,0,MATCH(F$6,Data!$1:$1,0)-1,1000,1)=IF(F$7="","Yes",F$7))*(Data!$D$1:'Data'!$D$818&lt;=IF($H$2="Marked",1,"")))*ROW(Data!$C$1:$C$818),ROW(F123)-ROW(F$7)),1)),"")</f>
        <v/>
      </c>
      <c r="G123" s="38" t="str">
        <f ca="1">IF(H123="","",IF(INDEX(Data!$CA:$CA,MATCH(H123,Data!$A:$A,0),1)=0,"",INDEX(Data!$CA:$CA,MATCH(H123,Data!$A:$A,0),1)))</f>
        <v/>
      </c>
      <c r="H123" s="38" t="str" cm="1">
        <f t="array" aca="1" ref="H123" ca="1">IFERROR(_xlfn.SINGLE(INDEX(Data!$A$1:$A$818,_xlfn.AGGREGATE(15,6,((OFFSET(Data!$A$1,0,MATCH(H$6,Data!$1:$1,0)-1,1000,1)=IF(H$7="","Yes",H$7))*(Data!$D$1:'Data'!$D$818&lt;=IF($H$2="Marked",1,"")))/((OFFSET(Data!$A$1,0,MATCH(H$6,Data!$1:$1,0)-1,1000,1)=IF(H$7="","Yes",H$7))*(Data!$D$1:'Data'!$D$818&lt;=IF($H$2="Marked",1,"")))*ROW(Data!$C$1:$C$818),ROW(H123)-ROW(H$7)),1)),"")</f>
        <v/>
      </c>
      <c r="I123" s="38" t="str">
        <f ca="1">IF(J123="","",IF(INDEX(Data!$CA:$CA,MATCH(J123,Data!$A:$A,0),1)=0,"",INDEX(Data!$CA:$CA,MATCH(J123,Data!$A:$A,0),1)))</f>
        <v/>
      </c>
      <c r="J123" s="38" t="str" cm="1">
        <f t="array" aca="1" ref="J123" ca="1">IFERROR(_xlfn.SINGLE(INDEX(Data!$A$1:$A$818,_xlfn.AGGREGATE(15,6,((OFFSET(Data!$A$1,0,MATCH(J$6,Data!$1:$1,0)-1,1000,1)=IF(J$7="","Yes",J$7))*(Data!$D$1:'Data'!$D$818&lt;=IF($H$2="Marked",1,"")))/((OFFSET(Data!$A$1,0,MATCH(J$6,Data!$1:$1,0)-1,1000,1)=IF(J$7="","Yes",J$7))*(Data!$D$1:'Data'!$D$818&lt;=IF($H$2="Marked",1,"")))*ROW(Data!$C$1:$C$818),ROW(J123)-ROW(J$7)),1)),"")</f>
        <v/>
      </c>
      <c r="K123" s="38" t="str">
        <f ca="1">IF(L123="","",IF(INDEX(Data!$CA:$CA,MATCH(L123,Data!$A:$A,0),1)=0,"",INDEX(Data!$CA:$CA,MATCH(L123,Data!$A:$A,0),1)))</f>
        <v/>
      </c>
      <c r="L123" s="38" t="str" cm="1">
        <f t="array" aca="1" ref="L123" ca="1">IFERROR(_xlfn.SINGLE(INDEX(Data!$A$1:$A$818,_xlfn.AGGREGATE(15,6,((OFFSET(Data!$A$1,0,MATCH(L$6,Data!$1:$1,0)-1,1000,1)=IF(L$7="","Yes",L$7))*(Data!$D$1:'Data'!$D$818&lt;=IF($H$2="Marked",1,"")))/((OFFSET(Data!$A$1,0,MATCH(L$6,Data!$1:$1,0)-1,1000,1)=IF(L$7="","Yes",L$7))*(Data!$D$1:'Data'!$D$818&lt;=IF($H$2="Marked",1,"")))*ROW(Data!$C$1:$C$818),ROW(L123)-ROW(L$7)),1)),"")</f>
        <v>Nick Jr.</v>
      </c>
      <c r="M123" s="38" t="str">
        <f ca="1">IF(N123="","",IF(INDEX(Data!$CA:$CA,MATCH(N123,Data!$A:$A,0),1)=0,"",INDEX(Data!$CA:$CA,MATCH(N123,Data!$A:$A,0),1)))</f>
        <v/>
      </c>
      <c r="N123" s="38" t="str" cm="1">
        <f t="array" aca="1" ref="N123" ca="1">IFERROR(_xlfn.SINGLE(INDEX(Data!$A$1:$A$818,_xlfn.AGGREGATE(15,6,((OFFSET(Data!$A$1,0,MATCH(N$6,Data!$1:$1,0)-1,1000,1)=IF(N$7="","Yes",N$7))*(Data!$D$1:'Data'!$D$818&lt;=IF($H$2="Marked",1,"")))/((OFFSET(Data!$A$1,0,MATCH(N$6,Data!$1:$1,0)-1,1000,1)=IF(N$7="","Yes",N$7))*(Data!$D$1:'Data'!$D$818&lt;=IF($H$2="Marked",1,"")))*ROW(Data!$C$1:$C$818),ROW(N123)-ROW(N$7)),1)),"")</f>
        <v>MSNBC</v>
      </c>
      <c r="O123" s="38" t="str">
        <f ca="1">IF(P123="","",IF(INDEX(Data!$CA:$CA,MATCH(P123,Data!$A:$A,0),1)=0,"",INDEX(Data!$CA:$CA,MATCH(P123,Data!$A:$A,0),1)))</f>
        <v/>
      </c>
      <c r="P123" s="38" t="str" cm="1">
        <f t="array" aca="1" ref="P123" ca="1">IFERROR(_xlfn.SINGLE(INDEX(Data!$A$1:$A$818,_xlfn.AGGREGATE(15,6,((OFFSET(Data!$A$1,0,MATCH(P$6,Data!$1:$1,0)-1,1000,1)=IF(P$7="","Yes",P$7))*(Data!$D$1:'Data'!$D$818&lt;=IF($H$2="Marked",1,"")))/((OFFSET(Data!$A$1,0,MATCH(P$6,Data!$1:$1,0)-1,1000,1)=IF(P$7="","Yes",P$7))*(Data!$D$1:'Data'!$D$818&lt;=IF($H$2="Marked",1,"")))*ROW(Data!$C$1:$C$818),ROW(P123)-ROW(P$7)),1)),"")</f>
        <v>IFC</v>
      </c>
      <c r="Q123" s="38" t="str">
        <f ca="1">IF(R123="","",IF(INDEX(Data!$CA:$CA,MATCH(R123,Data!$A:$A,0),1)=0,"",INDEX(Data!$CA:$CA,MATCH(R123,Data!$A:$A,0),1)))</f>
        <v/>
      </c>
      <c r="R123" s="38" t="str" cm="1">
        <f t="array" aca="1" ref="R123" ca="1">IFERROR(_xlfn.SINGLE(INDEX(Data!$A$1:$A$818,_xlfn.AGGREGATE(15,6,((OFFSET(Data!$A$1,0,MATCH(R$6,Data!$1:$1,0)-1,1000,1)=IF(R$7="","Yes",R$7))*(Data!$D$1:'Data'!$D$818&lt;=IF($H$2="Marked",1,"")))/((OFFSET(Data!$A$1,0,MATCH(R$6,Data!$1:$1,0)-1,1000,1)=IF(R$7="","Yes",R$7))*(Data!$D$1:'Data'!$D$818&lt;=IF($H$2="Marked",1,"")))*ROW(Data!$C$1:$C$818),ROW(R123)-ROW(R$7)),1)),"")</f>
        <v>Universal Kids</v>
      </c>
      <c r="S123" s="38" t="str">
        <f ca="1">IF(T123="","",IF(INDEX(Data!$CA:$CA,MATCH(T123,Data!$A:$A,0),1)=0,"",INDEX(Data!$CA:$CA,MATCH(T123,Data!$A:$A,0),1)))</f>
        <v/>
      </c>
      <c r="T123" s="38" t="str" cm="1">
        <f t="array" aca="1" ref="T123" ca="1">IFERROR(_xlfn.SINGLE(INDEX(Data!$A$1:$A$818,_xlfn.AGGREGATE(15,6,((OFFSET(Data!$A$1,0,MATCH(T$6,Data!$1:$1,0)-1,1000,1)=IF(T$7="","Yes",T$7))*(Data!$D$1:'Data'!$D$818&lt;=IF($H$2="Marked",1,"")))/((OFFSET(Data!$A$1,0,MATCH(T$6,Data!$1:$1,0)-1,1000,1)=IF(T$7="","Yes",T$7))*(Data!$D$1:'Data'!$D$818&lt;=IF($H$2="Marked",1,"")))*ROW(Data!$C$1:$C$818),ROW(T123)-ROW(T$7)),1)),"")</f>
        <v/>
      </c>
      <c r="U123" s="38" t="str">
        <f ca="1">IF(V123="","",IF(INDEX(Data!$CA:$CA,MATCH(V123,Data!$A:$A,0),1)=0,"",INDEX(Data!$CA:$CA,MATCH(V123,Data!$A:$A,0),1)))</f>
        <v/>
      </c>
      <c r="V123" s="38" t="str" cm="1">
        <f t="array" aca="1" ref="V123" ca="1">IFERROR(_xlfn.SINGLE(INDEX(Data!$A$1:$A$818,_xlfn.AGGREGATE(15,6,((OFFSET(Data!$A$1,0,MATCH(V$6,Data!$1:$1,0)-1,1000,1)=IF(V$7="","Yes",V$7))*(Data!$D$1:'Data'!$D$818&lt;=IF($H$2="Marked",1,"")))/((OFFSET(Data!$A$1,0,MATCH(V$6,Data!$1:$1,0)-1,1000,1)=IF(V$7="","Yes",V$7))*(Data!$D$1:'Data'!$D$818&lt;=IF($H$2="Marked",1,"")))*ROW(Data!$C$1:$C$818),ROW(V123)-ROW(V$7)),1)),"")</f>
        <v>Syfy</v>
      </c>
      <c r="W123" s="38" t="str">
        <f ca="1">IF(X123="","",IF(INDEX(Data!$CA:$CA,MATCH(X123,Data!$A:$A,0),1)=0,"",INDEX(Data!$CA:$CA,MATCH(X123,Data!$A:$A,0),1)))</f>
        <v/>
      </c>
      <c r="X123" s="38" t="str" cm="1">
        <f t="array" aca="1" ref="X123" ca="1">IFERROR(_xlfn.SINGLE(INDEX(Data!$A$1:$A$818,_xlfn.AGGREGATE(15,6,((OFFSET(Data!$A$1,0,MATCH(X$6,Data!$1:$1,0)-1,1000,1)=IF(X$7="","Yes",X$7))*(Data!$D$1:'Data'!$D$818&lt;=IF($H$2="Marked",1,"")))/((OFFSET(Data!$A$1,0,MATCH(X$6,Data!$1:$1,0)-1,1000,1)=IF(X$7="","Yes",X$7))*(Data!$D$1:'Data'!$D$818&lt;=IF($H$2="Marked",1,"")))*ROW(Data!$C$1:$C$818),ROW(X123)-ROW(X$7)),1)),"")</f>
        <v/>
      </c>
      <c r="Y123" s="38" t="str">
        <f ca="1">IF(Z123="","",IF(INDEX(Data!$CA:$CA,MATCH(Z123,Data!$A:$A,0),1)=0,"",INDEX(Data!$CA:$CA,MATCH(Z123,Data!$A:$A,0),1)))</f>
        <v/>
      </c>
      <c r="Z123" s="38" t="str" cm="1">
        <f t="array" aca="1" ref="Z123" ca="1">IFERROR(_xlfn.SINGLE(INDEX(Data!$A$1:$A$818,_xlfn.AGGREGATE(15,6,((OFFSET(Data!$A$1,0,MATCH(Z$6,Data!$1:$1,0)-1,1000,1)=IF(Z$7="","Yes",Z$7))*(Data!$D$1:'Data'!$D$818&lt;=IF($H$2="Marked",1,"")))/((OFFSET(Data!$A$1,0,MATCH(Z$6,Data!$1:$1,0)-1,1000,1)=IF(Z$7="","Yes",Z$7))*(Data!$D$1:'Data'!$D$818&lt;=IF($H$2="Marked",1,"")))*ROW(Data!$C$1:$C$818),ROW(Z123)-ROW(Z$7)),1)),"")</f>
        <v/>
      </c>
      <c r="AA123" s="38" t="str">
        <f ca="1">IF(AB123="","",IF(INDEX(Data!$CA:$CA,MATCH(AB123,Data!$A:$A,0),1)=0,"",INDEX(Data!$CA:$CA,MATCH(AB123,Data!$A:$A,0),1)))</f>
        <v/>
      </c>
      <c r="AB123" s="38" t="str" cm="1">
        <f t="array" aca="1" ref="AB123" ca="1">IFERROR(_xlfn.SINGLE(INDEX(Data!$A$1:$A$818,_xlfn.AGGREGATE(15,6,((OFFSET(Data!$A$1,0,MATCH(AB$6,Data!$1:$1,0)-1,1000,1)=IF(AB$7="","Yes",AB$7))*(Data!$D$1:'Data'!$D$818&lt;=IF($H$2="Marked",1,"")))/((OFFSET(Data!$A$1,0,MATCH(AB$6,Data!$1:$1,0)-1,1000,1)=IF(AB$7="","Yes",AB$7))*(Data!$D$1:'Data'!$D$818&lt;=IF($H$2="Marked",1,"")))*ROW(Data!$C$1:$C$818),ROW(AB123)-ROW(AB$7)),1)),"")</f>
        <v>NHL Network</v>
      </c>
      <c r="AC123" s="38" t="str">
        <f ca="1">IF(AD123="","",IF(INDEX(Data!$CA:$CA,MATCH(AD123,Data!$A:$A,0),1)=0,"",INDEX(Data!$CA:$CA,MATCH(AD123,Data!$A:$A,0),1)))</f>
        <v/>
      </c>
      <c r="AD123" s="38" t="str" cm="1">
        <f t="array" aca="1" ref="AD123" ca="1">IFERROR(_xlfn.SINGLE(INDEX(Data!$A$1:$A$818,_xlfn.AGGREGATE(15,6,((OFFSET(Data!$A$1,0,MATCH(AD$6,Data!$1:$1,0)-1,1000,1)=IF(AD$7="","Yes",AD$7))*(Data!$D$1:'Data'!$D$818&lt;=IF($H$2="Marked",1,"")))/((OFFSET(Data!$A$1,0,MATCH(AD$6,Data!$1:$1,0)-1,1000,1)=IF(AD$7="","Yes",AD$7))*(Data!$D$1:'Data'!$D$818&lt;=IF($H$2="Marked",1,"")))*ROW(Data!$C$1:$C$818),ROW(AD123)-ROW(AD$7)),1)),"")</f>
        <v>Paramount Network</v>
      </c>
      <c r="AE123" s="38" t="str">
        <f ca="1">IF(AF123="","",IF(INDEX(Data!$CA:$CA,MATCH(AF123,Data!$A:$A,0),1)=0,"",INDEX(Data!$CA:$CA,MATCH(AF123,Data!$A:$A,0),1)))</f>
        <v/>
      </c>
      <c r="AF123" s="38" t="str" cm="1">
        <f t="array" aca="1" ref="AF123" ca="1">IFERROR(_xlfn.SINGLE(INDEX(Data!$A$1:$A$818,_xlfn.AGGREGATE(15,6,((OFFSET(Data!$A$1,0,MATCH(AF$6,Data!$1:$1,0)-1,1000,1)=IF(AF$7="","Yes",AF$7))*(Data!$D$1:'Data'!$D$818&lt;=IF($H$2="Marked",1,"")))/((OFFSET(Data!$A$1,0,MATCH(AF$6,Data!$1:$1,0)-1,1000,1)=IF(AF$7="","Yes",AF$7))*(Data!$D$1:'Data'!$D$818&lt;=IF($H$2="Marked",1,"")))*ROW(Data!$C$1:$C$818),ROW(AF123)-ROW(AF$7)),1)),"")</f>
        <v/>
      </c>
      <c r="AG123" s="38" t="str">
        <f ca="1">IF(AH123="","",IF(INDEX(Data!$CA:$CA,MATCH(AH123,Data!$A:$A,0),1)=0,"",INDEX(Data!$CA:$CA,MATCH(AH123,Data!$A:$A,0),1)))</f>
        <v/>
      </c>
      <c r="AH123" s="38" t="str" cm="1">
        <f t="array" aca="1" ref="AH123" ca="1">IFERROR(_xlfn.SINGLE(INDEX(Data!$A$1:$A$818,_xlfn.AGGREGATE(15,6,((OFFSET(Data!$A$1,0,MATCH(AH$6,Data!$1:$1,0)-1,1000,1)=IF(AH$7="","Yes",AH$7))*(Data!$D$1:'Data'!$D$818&lt;=IF($H$2="Marked",1,"")))/((OFFSET(Data!$A$1,0,MATCH(AH$6,Data!$1:$1,0)-1,1000,1)=IF(AH$7="","Yes",AH$7))*(Data!$D$1:'Data'!$D$818&lt;=IF($H$2="Marked",1,"")))*ROW(Data!$C$1:$C$818),ROW(AH123)-ROW(AH$7)),1)),"")</f>
        <v/>
      </c>
      <c r="AI123" s="38" t="str">
        <f ca="1">IF(AJ123="","",IF(INDEX(Data!$CA:$CA,MATCH(AJ123,Data!$A:$A,0),1)=0,"",INDEX(Data!$CA:$CA,MATCH(AJ123,Data!$A:$A,0),1)))</f>
        <v/>
      </c>
      <c r="AJ123" s="38" t="str" cm="1">
        <f t="array" aca="1" ref="AJ123" ca="1">IFERROR(_xlfn.SINGLE(INDEX(Data!$A$1:$A$818,_xlfn.AGGREGATE(15,6,((OFFSET(Data!$A$1,0,MATCH(AJ$6,Data!$1:$1,0)-1,1000,1)=IF(AJ$7="","Yes",AJ$7))*(Data!$D$1:'Data'!$D$818&lt;=IF($H$2="Marked",1,"")))/((OFFSET(Data!$A$1,0,MATCH(AJ$6,Data!$1:$1,0)-1,1000,1)=IF(AJ$7="","Yes",AJ$7))*(Data!$D$1:'Data'!$D$818&lt;=IF($H$2="Marked",1,"")))*ROW(Data!$C$1:$C$818),ROW(AJ123)-ROW(AJ$7)),1)),"")</f>
        <v/>
      </c>
      <c r="AK123" s="38" t="str">
        <f ca="1">IF(AL123="","",IF(INDEX(Data!$CA:$CA,MATCH(AL123,Data!$A:$A,0),1)=0,"",INDEX(Data!$CA:$CA,MATCH(AL123,Data!$A:$A,0),1)))</f>
        <v/>
      </c>
      <c r="AL123" s="38" t="str" cm="1">
        <f t="array" aca="1" ref="AL123" ca="1">IFERROR(_xlfn.SINGLE(INDEX(Data!$A$1:$A$818,_xlfn.AGGREGATE(15,6,((OFFSET(Data!$A$1,0,MATCH(AL$6,Data!$1:$1,0)-1,1000,1)=IF(AL$7="","Yes",AL$7))*(Data!$D$1:'Data'!$D$818&lt;=IF($H$2="Marked",1,"")))/((OFFSET(Data!$A$1,0,MATCH(AL$6,Data!$1:$1,0)-1,1000,1)=IF(AL$7="","Yes",AL$7))*(Data!$D$1:'Data'!$D$818&lt;=IF($H$2="Marked",1,"")))*ROW(Data!$C$1:$C$818),ROW(AL123)-ROW(AL$7)),1)),"")</f>
        <v/>
      </c>
      <c r="AM123" s="38" t="str">
        <f ca="1">IF(AN123="","",IF(INDEX(Data!$CA:$CA,MATCH(AN123,Data!$A:$A,0),1)=0,"",INDEX(Data!$CA:$CA,MATCH(AN123,Data!$A:$A,0),1)))</f>
        <v/>
      </c>
      <c r="AN123" s="38" t="str" cm="1">
        <f t="array" aca="1" ref="AN123" ca="1">IFERROR(_xlfn.SINGLE(INDEX(Data!$A$1:$A$818,_xlfn.AGGREGATE(15,6,((OFFSET(Data!$A$1,0,MATCH(AN$6,Data!$1:$1,0)-1,1000,1)=IF(AN$7="","Yes",AN$7))*(Data!$D$1:'Data'!$D$818&lt;=IF($H$2="Marked",1,"")))/((OFFSET(Data!$A$1,0,MATCH(AN$6,Data!$1:$1,0)-1,1000,1)=IF(AN$7="","Yes",AN$7))*(Data!$D$1:'Data'!$D$818&lt;=IF($H$2="Marked",1,"")))*ROW(Data!$C$1:$C$818),ROW(AN123)-ROW(AN$7)),1)),"")</f>
        <v/>
      </c>
      <c r="AO123" s="38" t="str">
        <f ca="1">IF(AP123="","",IF(INDEX(Data!$CA:$CA,MATCH(AP123,Data!$A:$A,0),1)=0,"",INDEX(Data!$CA:$CA,MATCH(AP123,Data!$A:$A,0),1)))</f>
        <v/>
      </c>
      <c r="AP123" s="38" t="str" cm="1">
        <f t="array" aca="1" ref="AP123" ca="1">IFERROR(_xlfn.SINGLE(INDEX(Data!$A$1:$A$818,_xlfn.AGGREGATE(15,6,((OFFSET(Data!$A$1,0,MATCH(AP$6,Data!$1:$1,0)-1,1000,1)=IF(AP$7="","Yes",AP$7))*(Data!$D$1:'Data'!$D$818&lt;=IF($H$2="Marked",1,"")))/((OFFSET(Data!$A$1,0,MATCH(AP$6,Data!$1:$1,0)-1,1000,1)=IF(AP$7="","Yes",AP$7))*(Data!$D$1:'Data'!$D$818&lt;=IF($H$2="Marked",1,"")))*ROW(Data!$C$1:$C$818),ROW(AP123)-ROW(AP$7)),1)),"")</f>
        <v/>
      </c>
      <c r="AQ123" s="38" t="str">
        <f ca="1">IF(AR123="","",IF(INDEX(Data!$CA:$CA,MATCH(AR123,Data!$A:$A,0),1)=0,"",INDEX(Data!$CA:$CA,MATCH(AR123,Data!$A:$A,0),1)))</f>
        <v/>
      </c>
      <c r="AR123" s="38" t="str" cm="1">
        <f t="array" aca="1" ref="AR123" ca="1">IFERROR(_xlfn.SINGLE(INDEX(Data!$A$1:$A$818,_xlfn.AGGREGATE(15,6,((OFFSET(Data!$A$1,0,MATCH(AR$6,Data!$1:$1,0)-1,1000,1)=IF(AR$7="","Yes",AR$7))*(Data!$D$1:'Data'!$D$818&lt;=IF($H$2="Marked",1,"")))/((OFFSET(Data!$A$1,0,MATCH(AR$6,Data!$1:$1,0)-1,1000,1)=IF(AR$7="","Yes",AR$7))*(Data!$D$1:'Data'!$D$818&lt;=IF($H$2="Marked",1,"")))*ROW(Data!$C$1:$C$818),ROW(AR123)-ROW(AR$7)),1)),"")</f>
        <v/>
      </c>
      <c r="AS123" s="38" t="str">
        <f ca="1">IF(AT123="","",IF(INDEX(Data!$CA:$CA,MATCH(AT123,Data!$A:$A,0),1)=0,"",INDEX(Data!$CA:$CA,MATCH(AT123,Data!$A:$A,0),1)))</f>
        <v/>
      </c>
      <c r="AT123" s="38" t="str" cm="1">
        <f t="array" aca="1" ref="AT123" ca="1">IFERROR(_xlfn.SINGLE(INDEX(Data!$A$1:$A$818,_xlfn.AGGREGATE(15,6,((OFFSET(Data!$A$1,0,MATCH(AT$6,Data!$1:$1,0)-1,1000,1)=IF(AT$7="","Yes",AT$7))*(Data!$D$1:'Data'!$D$818&lt;=IF($H$2="Marked",1,"")))/((OFFSET(Data!$A$1,0,MATCH(AT$6,Data!$1:$1,0)-1,1000,1)=IF(AT$7="","Yes",AT$7))*(Data!$D$1:'Data'!$D$818&lt;=IF($H$2="Marked",1,"")))*ROW(Data!$C$1:$C$818),ROW(AT123)-ROW(AT$7)),1)),"")</f>
        <v/>
      </c>
    </row>
    <row r="124" spans="1:46" ht="24" x14ac:dyDescent="0.35">
      <c r="A124" s="38" t="str">
        <f ca="1">IF(B124="","",IF(INDEX(Data!$CA:$CA,MATCH(B124,Data!$A:$A,0),1)=0,"",INDEX(Data!$CA:$CA,MATCH(B124,Data!$A:$A,0),1)))</f>
        <v/>
      </c>
      <c r="B124" s="38" t="str" cm="1">
        <f t="array" aca="1" ref="B124" ca="1">IFERROR(_xlfn.SINGLE(INDEX(Data!$A$1:$A$818,_xlfn.AGGREGATE(15,6,((OFFSET(Data!$A$1,0,MATCH(B$6,Data!$1:$1,0)-1,1000,1)=IF(B$7="","Yes",B$7))*(Data!$D$1:'Data'!$D$818&lt;=IF($H$2="Marked",1,"")))/((OFFSET(Data!$A$1,0,MATCH(B$6,Data!$1:$1,0)-1,1000,1)=IF(B$7="","Yes",B$7))*(Data!$D$1:'Data'!$D$818&lt;=IF($H$2="Marked",1,"")))*ROW(Data!$C$1:$C$818),ROW(B124)-ROW(B$7)),1)),"")</f>
        <v/>
      </c>
      <c r="C124" s="38" t="str">
        <f ca="1">IF(D124="","",IF(INDEX(Data!$CA:$CA,MATCH(D124,Data!$A:$A,0),1)=0,"",INDEX(Data!$CA:$CA,MATCH(D124,Data!$A:$A,0),1)))</f>
        <v/>
      </c>
      <c r="D124" s="38" t="str" cm="1">
        <f t="array" aca="1" ref="D124" ca="1">IFERROR(_xlfn.SINGLE(INDEX(Data!$A$1:$A$818,_xlfn.AGGREGATE(15,6,((OFFSET(Data!$A$1,0,MATCH(D$6,Data!$1:$1,0)-1,1000,1)=IF(D$7="","Yes",D$7))*(Data!$D$1:'Data'!$D$818&lt;=IF($H$2="Marked",1,"")))/((OFFSET(Data!$A$1,0,MATCH(D$6,Data!$1:$1,0)-1,1000,1)=IF(D$7="","Yes",D$7))*(Data!$D$1:'Data'!$D$818&lt;=IF($H$2="Marked",1,"")))*ROW(Data!$C$1:$C$818),ROW(D124)-ROW(D$7)),1)),"")</f>
        <v/>
      </c>
      <c r="E124" s="38" t="str">
        <f ca="1">IF(F124="","",IF(INDEX(Data!$CA:$CA,MATCH(F124,Data!$A:$A,0),1)=0,"",INDEX(Data!$CA:$CA,MATCH(F124,Data!$A:$A,0),1)))</f>
        <v/>
      </c>
      <c r="F124" s="38" t="str" cm="1">
        <f t="array" aca="1" ref="F124" ca="1">IFERROR(_xlfn.SINGLE(INDEX(Data!$A$1:$A$818,_xlfn.AGGREGATE(15,6,((OFFSET(Data!$A$1,0,MATCH(F$6,Data!$1:$1,0)-1,1000,1)=IF(F$7="","Yes",F$7))*(Data!$D$1:'Data'!$D$818&lt;=IF($H$2="Marked",1,"")))/((OFFSET(Data!$A$1,0,MATCH(F$6,Data!$1:$1,0)-1,1000,1)=IF(F$7="","Yes",F$7))*(Data!$D$1:'Data'!$D$818&lt;=IF($H$2="Marked",1,"")))*ROW(Data!$C$1:$C$818),ROW(F124)-ROW(F$7)),1)),"")</f>
        <v/>
      </c>
      <c r="G124" s="38" t="str">
        <f ca="1">IF(H124="","",IF(INDEX(Data!$CA:$CA,MATCH(H124,Data!$A:$A,0),1)=0,"",INDEX(Data!$CA:$CA,MATCH(H124,Data!$A:$A,0),1)))</f>
        <v/>
      </c>
      <c r="H124" s="38" t="str" cm="1">
        <f t="array" aca="1" ref="H124" ca="1">IFERROR(_xlfn.SINGLE(INDEX(Data!$A$1:$A$818,_xlfn.AGGREGATE(15,6,((OFFSET(Data!$A$1,0,MATCH(H$6,Data!$1:$1,0)-1,1000,1)=IF(H$7="","Yes",H$7))*(Data!$D$1:'Data'!$D$818&lt;=IF($H$2="Marked",1,"")))/((OFFSET(Data!$A$1,0,MATCH(H$6,Data!$1:$1,0)-1,1000,1)=IF(H$7="","Yes",H$7))*(Data!$D$1:'Data'!$D$818&lt;=IF($H$2="Marked",1,"")))*ROW(Data!$C$1:$C$818),ROW(H124)-ROW(H$7)),1)),"")</f>
        <v/>
      </c>
      <c r="I124" s="38" t="str">
        <f ca="1">IF(J124="","",IF(INDEX(Data!$CA:$CA,MATCH(J124,Data!$A:$A,0),1)=0,"",INDEX(Data!$CA:$CA,MATCH(J124,Data!$A:$A,0),1)))</f>
        <v/>
      </c>
      <c r="J124" s="38" t="str" cm="1">
        <f t="array" aca="1" ref="J124" ca="1">IFERROR(_xlfn.SINGLE(INDEX(Data!$A$1:$A$818,_xlfn.AGGREGATE(15,6,((OFFSET(Data!$A$1,0,MATCH(J$6,Data!$1:$1,0)-1,1000,1)=IF(J$7="","Yes",J$7))*(Data!$D$1:'Data'!$D$818&lt;=IF($H$2="Marked",1,"")))/((OFFSET(Data!$A$1,0,MATCH(J$6,Data!$1:$1,0)-1,1000,1)=IF(J$7="","Yes",J$7))*(Data!$D$1:'Data'!$D$818&lt;=IF($H$2="Marked",1,"")))*ROW(Data!$C$1:$C$818),ROW(J124)-ROW(J$7)),1)),"")</f>
        <v/>
      </c>
      <c r="K124" s="38" t="str">
        <f ca="1">IF(L124="","",IF(INDEX(Data!$CA:$CA,MATCH(L124,Data!$A:$A,0),1)=0,"",INDEX(Data!$CA:$CA,MATCH(L124,Data!$A:$A,0),1)))</f>
        <v/>
      </c>
      <c r="L124" s="38" t="str" cm="1">
        <f t="array" aca="1" ref="L124" ca="1">IFERROR(_xlfn.SINGLE(INDEX(Data!$A$1:$A$818,_xlfn.AGGREGATE(15,6,((OFFSET(Data!$A$1,0,MATCH(L$6,Data!$1:$1,0)-1,1000,1)=IF(L$7="","Yes",L$7))*(Data!$D$1:'Data'!$D$818&lt;=IF($H$2="Marked",1,"")))/((OFFSET(Data!$A$1,0,MATCH(L$6,Data!$1:$1,0)-1,1000,1)=IF(L$7="","Yes",L$7))*(Data!$D$1:'Data'!$D$818&lt;=IF($H$2="Marked",1,"")))*ROW(Data!$C$1:$C$818),ROW(L124)-ROW(L$7)),1)),"")</f>
        <v>Nickelodeon</v>
      </c>
      <c r="M124" s="38">
        <f ca="1">IF(N124="","",IF(INDEX(Data!$CA:$CA,MATCH(N124,Data!$A:$A,0),1)=0,"",INDEX(Data!$CA:$CA,MATCH(N124,Data!$A:$A,0),1)))</f>
        <v>3</v>
      </c>
      <c r="N124" s="38" t="str" cm="1">
        <f t="array" aca="1" ref="N124" ca="1">IFERROR(_xlfn.SINGLE(INDEX(Data!$A$1:$A$818,_xlfn.AGGREGATE(15,6,((OFFSET(Data!$A$1,0,MATCH(N$6,Data!$1:$1,0)-1,1000,1)=IF(N$7="","Yes",N$7))*(Data!$D$1:'Data'!$D$818&lt;=IF($H$2="Marked",1,"")))/((OFFSET(Data!$A$1,0,MATCH(N$6,Data!$1:$1,0)-1,1000,1)=IF(N$7="","Yes",N$7))*(Data!$D$1:'Data'!$D$818&lt;=IF($H$2="Marked",1,"")))*ROW(Data!$C$1:$C$818),ROW(N124)-ROW(N$7)),1)),"")</f>
        <v>MTV</v>
      </c>
      <c r="O124" s="38" t="str">
        <f ca="1">IF(P124="","",IF(INDEX(Data!$CA:$CA,MATCH(P124,Data!$A:$A,0),1)=0,"",INDEX(Data!$CA:$CA,MATCH(P124,Data!$A:$A,0),1)))</f>
        <v/>
      </c>
      <c r="P124" s="38" t="str" cm="1">
        <f t="array" aca="1" ref="P124" ca="1">IFERROR(_xlfn.SINGLE(INDEX(Data!$A$1:$A$818,_xlfn.AGGREGATE(15,6,((OFFSET(Data!$A$1,0,MATCH(P$6,Data!$1:$1,0)-1,1000,1)=IF(P$7="","Yes",P$7))*(Data!$D$1:'Data'!$D$818&lt;=IF($H$2="Marked",1,"")))/((OFFSET(Data!$A$1,0,MATCH(P$6,Data!$1:$1,0)-1,1000,1)=IF(P$7="","Yes",P$7))*(Data!$D$1:'Data'!$D$818&lt;=IF($H$2="Marked",1,"")))*ROW(Data!$C$1:$C$818),ROW(P124)-ROW(P$7)),1)),"")</f>
        <v>Insp</v>
      </c>
      <c r="Q124" s="38" t="str">
        <f ca="1">IF(R124="","",IF(INDEX(Data!$CA:$CA,MATCH(R124,Data!$A:$A,0),1)=0,"",INDEX(Data!$CA:$CA,MATCH(R124,Data!$A:$A,0),1)))</f>
        <v/>
      </c>
      <c r="R124" s="38" t="str" cm="1">
        <f t="array" aca="1" ref="R124" ca="1">IFERROR(_xlfn.SINGLE(INDEX(Data!$A$1:$A$818,_xlfn.AGGREGATE(15,6,((OFFSET(Data!$A$1,0,MATCH(R$6,Data!$1:$1,0)-1,1000,1)=IF(R$7="","Yes",R$7))*(Data!$D$1:'Data'!$D$818&lt;=IF($H$2="Marked",1,"")))/((OFFSET(Data!$A$1,0,MATCH(R$6,Data!$1:$1,0)-1,1000,1)=IF(R$7="","Yes",R$7))*(Data!$D$1:'Data'!$D$818&lt;=IF($H$2="Marked",1,"")))*ROW(Data!$C$1:$C$818),ROW(R124)-ROW(R$7)),1)),"")</f>
        <v>Universo</v>
      </c>
      <c r="S124" s="38" t="str">
        <f ca="1">IF(T124="","",IF(INDEX(Data!$CA:$CA,MATCH(T124,Data!$A:$A,0),1)=0,"",INDEX(Data!$CA:$CA,MATCH(T124,Data!$A:$A,0),1)))</f>
        <v/>
      </c>
      <c r="T124" s="38" t="str" cm="1">
        <f t="array" aca="1" ref="T124" ca="1">IFERROR(_xlfn.SINGLE(INDEX(Data!$A$1:$A$818,_xlfn.AGGREGATE(15,6,((OFFSET(Data!$A$1,0,MATCH(T$6,Data!$1:$1,0)-1,1000,1)=IF(T$7="","Yes",T$7))*(Data!$D$1:'Data'!$D$818&lt;=IF($H$2="Marked",1,"")))/((OFFSET(Data!$A$1,0,MATCH(T$6,Data!$1:$1,0)-1,1000,1)=IF(T$7="","Yes",T$7))*(Data!$D$1:'Data'!$D$818&lt;=IF($H$2="Marked",1,"")))*ROW(Data!$C$1:$C$818),ROW(T124)-ROW(T$7)),1)),"")</f>
        <v/>
      </c>
      <c r="U124" s="38" t="str">
        <f ca="1">IF(V124="","",IF(INDEX(Data!$CA:$CA,MATCH(V124,Data!$A:$A,0),1)=0,"",INDEX(Data!$CA:$CA,MATCH(V124,Data!$A:$A,0),1)))</f>
        <v/>
      </c>
      <c r="V124" s="38" t="str" cm="1">
        <f t="array" aca="1" ref="V124" ca="1">IFERROR(_xlfn.SINGLE(INDEX(Data!$A$1:$A$818,_xlfn.AGGREGATE(15,6,((OFFSET(Data!$A$1,0,MATCH(V$6,Data!$1:$1,0)-1,1000,1)=IF(V$7="","Yes",V$7))*(Data!$D$1:'Data'!$D$818&lt;=IF($H$2="Marked",1,"")))/((OFFSET(Data!$A$1,0,MATCH(V$6,Data!$1:$1,0)-1,1000,1)=IF(V$7="","Yes",V$7))*(Data!$D$1:'Data'!$D$818&lt;=IF($H$2="Marked",1,"")))*ROW(Data!$C$1:$C$818),ROW(V124)-ROW(V$7)),1)),"")</f>
        <v>Tastemade</v>
      </c>
      <c r="W124" s="38" t="str">
        <f ca="1">IF(X124="","",IF(INDEX(Data!$CA:$CA,MATCH(X124,Data!$A:$A,0),1)=0,"",INDEX(Data!$CA:$CA,MATCH(X124,Data!$A:$A,0),1)))</f>
        <v/>
      </c>
      <c r="X124" s="38" t="str" cm="1">
        <f t="array" aca="1" ref="X124" ca="1">IFERROR(_xlfn.SINGLE(INDEX(Data!$A$1:$A$818,_xlfn.AGGREGATE(15,6,((OFFSET(Data!$A$1,0,MATCH(X$6,Data!$1:$1,0)-1,1000,1)=IF(X$7="","Yes",X$7))*(Data!$D$1:'Data'!$D$818&lt;=IF($H$2="Marked",1,"")))/((OFFSET(Data!$A$1,0,MATCH(X$6,Data!$1:$1,0)-1,1000,1)=IF(X$7="","Yes",X$7))*(Data!$D$1:'Data'!$D$818&lt;=IF($H$2="Marked",1,"")))*ROW(Data!$C$1:$C$818),ROW(X124)-ROW(X$7)),1)),"")</f>
        <v/>
      </c>
      <c r="Y124" s="38" t="str">
        <f ca="1">IF(Z124="","",IF(INDEX(Data!$CA:$CA,MATCH(Z124,Data!$A:$A,0),1)=0,"",INDEX(Data!$CA:$CA,MATCH(Z124,Data!$A:$A,0),1)))</f>
        <v/>
      </c>
      <c r="Z124" s="38" t="str" cm="1">
        <f t="array" aca="1" ref="Z124" ca="1">IFERROR(_xlfn.SINGLE(INDEX(Data!$A$1:$A$818,_xlfn.AGGREGATE(15,6,((OFFSET(Data!$A$1,0,MATCH(Z$6,Data!$1:$1,0)-1,1000,1)=IF(Z$7="","Yes",Z$7))*(Data!$D$1:'Data'!$D$818&lt;=IF($H$2="Marked",1,"")))/((OFFSET(Data!$A$1,0,MATCH(Z$6,Data!$1:$1,0)-1,1000,1)=IF(Z$7="","Yes",Z$7))*(Data!$D$1:'Data'!$D$818&lt;=IF($H$2="Marked",1,"")))*ROW(Data!$C$1:$C$818),ROW(Z124)-ROW(Z$7)),1)),"")</f>
        <v/>
      </c>
      <c r="AA124" s="38" t="str">
        <f ca="1">IF(AB124="","",IF(INDEX(Data!$CA:$CA,MATCH(AB124,Data!$A:$A,0),1)=0,"",INDEX(Data!$CA:$CA,MATCH(AB124,Data!$A:$A,0),1)))</f>
        <v/>
      </c>
      <c r="AB124" s="38" t="str" cm="1">
        <f t="array" aca="1" ref="AB124" ca="1">IFERROR(_xlfn.SINGLE(INDEX(Data!$A$1:$A$818,_xlfn.AGGREGATE(15,6,((OFFSET(Data!$A$1,0,MATCH(AB$6,Data!$1:$1,0)-1,1000,1)=IF(AB$7="","Yes",AB$7))*(Data!$D$1:'Data'!$D$818&lt;=IF($H$2="Marked",1,"")))/((OFFSET(Data!$A$1,0,MATCH(AB$6,Data!$1:$1,0)-1,1000,1)=IF(AB$7="","Yes",AB$7))*(Data!$D$1:'Data'!$D$818&lt;=IF($H$2="Marked",1,"")))*ROW(Data!$C$1:$C$818),ROW(AB124)-ROW(AB$7)),1)),"")</f>
        <v>Nick Jr.</v>
      </c>
      <c r="AC124" s="38" t="str">
        <f ca="1">IF(AD124="","",IF(INDEX(Data!$CA:$CA,MATCH(AD124,Data!$A:$A,0),1)=0,"",INDEX(Data!$CA:$CA,MATCH(AD124,Data!$A:$A,0),1)))</f>
        <v/>
      </c>
      <c r="AD124" s="38" t="str" cm="1">
        <f t="array" aca="1" ref="AD124" ca="1">IFERROR(_xlfn.SINGLE(INDEX(Data!$A$1:$A$818,_xlfn.AGGREGATE(15,6,((OFFSET(Data!$A$1,0,MATCH(AD$6,Data!$1:$1,0)-1,1000,1)=IF(AD$7="","Yes",AD$7))*(Data!$D$1:'Data'!$D$818&lt;=IF($H$2="Marked",1,"")))/((OFFSET(Data!$A$1,0,MATCH(AD$6,Data!$1:$1,0)-1,1000,1)=IF(AD$7="","Yes",AD$7))*(Data!$D$1:'Data'!$D$818&lt;=IF($H$2="Marked",1,"")))*ROW(Data!$C$1:$C$818),ROW(AD124)-ROW(AD$7)),1)),"")</f>
        <v>Poker Night in America</v>
      </c>
      <c r="AE124" s="38" t="str">
        <f ca="1">IF(AF124="","",IF(INDEX(Data!$CA:$CA,MATCH(AF124,Data!$A:$A,0),1)=0,"",INDEX(Data!$CA:$CA,MATCH(AF124,Data!$A:$A,0),1)))</f>
        <v/>
      </c>
      <c r="AF124" s="38" t="str" cm="1">
        <f t="array" aca="1" ref="AF124" ca="1">IFERROR(_xlfn.SINGLE(INDEX(Data!$A$1:$A$818,_xlfn.AGGREGATE(15,6,((OFFSET(Data!$A$1,0,MATCH(AF$6,Data!$1:$1,0)-1,1000,1)=IF(AF$7="","Yes",AF$7))*(Data!$D$1:'Data'!$D$818&lt;=IF($H$2="Marked",1,"")))/((OFFSET(Data!$A$1,0,MATCH(AF$6,Data!$1:$1,0)-1,1000,1)=IF(AF$7="","Yes",AF$7))*(Data!$D$1:'Data'!$D$818&lt;=IF($H$2="Marked",1,"")))*ROW(Data!$C$1:$C$818),ROW(AF124)-ROW(AF$7)),1)),"")</f>
        <v/>
      </c>
      <c r="AG124" s="38" t="str">
        <f ca="1">IF(AH124="","",IF(INDEX(Data!$CA:$CA,MATCH(AH124,Data!$A:$A,0),1)=0,"",INDEX(Data!$CA:$CA,MATCH(AH124,Data!$A:$A,0),1)))</f>
        <v/>
      </c>
      <c r="AH124" s="38" t="str" cm="1">
        <f t="array" aca="1" ref="AH124" ca="1">IFERROR(_xlfn.SINGLE(INDEX(Data!$A$1:$A$818,_xlfn.AGGREGATE(15,6,((OFFSET(Data!$A$1,0,MATCH(AH$6,Data!$1:$1,0)-1,1000,1)=IF(AH$7="","Yes",AH$7))*(Data!$D$1:'Data'!$D$818&lt;=IF($H$2="Marked",1,"")))/((OFFSET(Data!$A$1,0,MATCH(AH$6,Data!$1:$1,0)-1,1000,1)=IF(AH$7="","Yes",AH$7))*(Data!$D$1:'Data'!$D$818&lt;=IF($H$2="Marked",1,"")))*ROW(Data!$C$1:$C$818),ROW(AH124)-ROW(AH$7)),1)),"")</f>
        <v/>
      </c>
      <c r="AI124" s="38" t="str">
        <f ca="1">IF(AJ124="","",IF(INDEX(Data!$CA:$CA,MATCH(AJ124,Data!$A:$A,0),1)=0,"",INDEX(Data!$CA:$CA,MATCH(AJ124,Data!$A:$A,0),1)))</f>
        <v/>
      </c>
      <c r="AJ124" s="38" t="str" cm="1">
        <f t="array" aca="1" ref="AJ124" ca="1">IFERROR(_xlfn.SINGLE(INDEX(Data!$A$1:$A$818,_xlfn.AGGREGATE(15,6,((OFFSET(Data!$A$1,0,MATCH(AJ$6,Data!$1:$1,0)-1,1000,1)=IF(AJ$7="","Yes",AJ$7))*(Data!$D$1:'Data'!$D$818&lt;=IF($H$2="Marked",1,"")))/((OFFSET(Data!$A$1,0,MATCH(AJ$6,Data!$1:$1,0)-1,1000,1)=IF(AJ$7="","Yes",AJ$7))*(Data!$D$1:'Data'!$D$818&lt;=IF($H$2="Marked",1,"")))*ROW(Data!$C$1:$C$818),ROW(AJ124)-ROW(AJ$7)),1)),"")</f>
        <v/>
      </c>
      <c r="AK124" s="38" t="str">
        <f ca="1">IF(AL124="","",IF(INDEX(Data!$CA:$CA,MATCH(AL124,Data!$A:$A,0),1)=0,"",INDEX(Data!$CA:$CA,MATCH(AL124,Data!$A:$A,0),1)))</f>
        <v/>
      </c>
      <c r="AL124" s="38" t="str" cm="1">
        <f t="array" aca="1" ref="AL124" ca="1">IFERROR(_xlfn.SINGLE(INDEX(Data!$A$1:$A$818,_xlfn.AGGREGATE(15,6,((OFFSET(Data!$A$1,0,MATCH(AL$6,Data!$1:$1,0)-1,1000,1)=IF(AL$7="","Yes",AL$7))*(Data!$D$1:'Data'!$D$818&lt;=IF($H$2="Marked",1,"")))/((OFFSET(Data!$A$1,0,MATCH(AL$6,Data!$1:$1,0)-1,1000,1)=IF(AL$7="","Yes",AL$7))*(Data!$D$1:'Data'!$D$818&lt;=IF($H$2="Marked",1,"")))*ROW(Data!$C$1:$C$818),ROW(AL124)-ROW(AL$7)),1)),"")</f>
        <v/>
      </c>
      <c r="AM124" s="38" t="str">
        <f ca="1">IF(AN124="","",IF(INDEX(Data!$CA:$CA,MATCH(AN124,Data!$A:$A,0),1)=0,"",INDEX(Data!$CA:$CA,MATCH(AN124,Data!$A:$A,0),1)))</f>
        <v/>
      </c>
      <c r="AN124" s="38" t="str" cm="1">
        <f t="array" aca="1" ref="AN124" ca="1">IFERROR(_xlfn.SINGLE(INDEX(Data!$A$1:$A$818,_xlfn.AGGREGATE(15,6,((OFFSET(Data!$A$1,0,MATCH(AN$6,Data!$1:$1,0)-1,1000,1)=IF(AN$7="","Yes",AN$7))*(Data!$D$1:'Data'!$D$818&lt;=IF($H$2="Marked",1,"")))/((OFFSET(Data!$A$1,0,MATCH(AN$6,Data!$1:$1,0)-1,1000,1)=IF(AN$7="","Yes",AN$7))*(Data!$D$1:'Data'!$D$818&lt;=IF($H$2="Marked",1,"")))*ROW(Data!$C$1:$C$818),ROW(AN124)-ROW(AN$7)),1)),"")</f>
        <v/>
      </c>
      <c r="AO124" s="38" t="str">
        <f ca="1">IF(AP124="","",IF(INDEX(Data!$CA:$CA,MATCH(AP124,Data!$A:$A,0),1)=0,"",INDEX(Data!$CA:$CA,MATCH(AP124,Data!$A:$A,0),1)))</f>
        <v/>
      </c>
      <c r="AP124" s="38" t="str" cm="1">
        <f t="array" aca="1" ref="AP124" ca="1">IFERROR(_xlfn.SINGLE(INDEX(Data!$A$1:$A$818,_xlfn.AGGREGATE(15,6,((OFFSET(Data!$A$1,0,MATCH(AP$6,Data!$1:$1,0)-1,1000,1)=IF(AP$7="","Yes",AP$7))*(Data!$D$1:'Data'!$D$818&lt;=IF($H$2="Marked",1,"")))/((OFFSET(Data!$A$1,0,MATCH(AP$6,Data!$1:$1,0)-1,1000,1)=IF(AP$7="","Yes",AP$7))*(Data!$D$1:'Data'!$D$818&lt;=IF($H$2="Marked",1,"")))*ROW(Data!$C$1:$C$818),ROW(AP124)-ROW(AP$7)),1)),"")</f>
        <v/>
      </c>
      <c r="AQ124" s="38" t="str">
        <f ca="1">IF(AR124="","",IF(INDEX(Data!$CA:$CA,MATCH(AR124,Data!$A:$A,0),1)=0,"",INDEX(Data!$CA:$CA,MATCH(AR124,Data!$A:$A,0),1)))</f>
        <v/>
      </c>
      <c r="AR124" s="38" t="str" cm="1">
        <f t="array" aca="1" ref="AR124" ca="1">IFERROR(_xlfn.SINGLE(INDEX(Data!$A$1:$A$818,_xlfn.AGGREGATE(15,6,((OFFSET(Data!$A$1,0,MATCH(AR$6,Data!$1:$1,0)-1,1000,1)=IF(AR$7="","Yes",AR$7))*(Data!$D$1:'Data'!$D$818&lt;=IF($H$2="Marked",1,"")))/((OFFSET(Data!$A$1,0,MATCH(AR$6,Data!$1:$1,0)-1,1000,1)=IF(AR$7="","Yes",AR$7))*(Data!$D$1:'Data'!$D$818&lt;=IF($H$2="Marked",1,"")))*ROW(Data!$C$1:$C$818),ROW(AR124)-ROW(AR$7)),1)),"")</f>
        <v/>
      </c>
      <c r="AS124" s="38" t="str">
        <f ca="1">IF(AT124="","",IF(INDEX(Data!$CA:$CA,MATCH(AT124,Data!$A:$A,0),1)=0,"",INDEX(Data!$CA:$CA,MATCH(AT124,Data!$A:$A,0),1)))</f>
        <v/>
      </c>
      <c r="AT124" s="38" t="str" cm="1">
        <f t="array" aca="1" ref="AT124" ca="1">IFERROR(_xlfn.SINGLE(INDEX(Data!$A$1:$A$818,_xlfn.AGGREGATE(15,6,((OFFSET(Data!$A$1,0,MATCH(AT$6,Data!$1:$1,0)-1,1000,1)=IF(AT$7="","Yes",AT$7))*(Data!$D$1:'Data'!$D$818&lt;=IF($H$2="Marked",1,"")))/((OFFSET(Data!$A$1,0,MATCH(AT$6,Data!$1:$1,0)-1,1000,1)=IF(AT$7="","Yes",AT$7))*(Data!$D$1:'Data'!$D$818&lt;=IF($H$2="Marked",1,"")))*ROW(Data!$C$1:$C$818),ROW(AT124)-ROW(AT$7)),1)),"")</f>
        <v/>
      </c>
    </row>
    <row r="125" spans="1:46" ht="24" x14ac:dyDescent="0.35">
      <c r="A125" s="38" t="str">
        <f ca="1">IF(B125="","",IF(INDEX(Data!$CA:$CA,MATCH(B125,Data!$A:$A,0),1)=0,"",INDEX(Data!$CA:$CA,MATCH(B125,Data!$A:$A,0),1)))</f>
        <v/>
      </c>
      <c r="B125" s="38" t="str" cm="1">
        <f t="array" aca="1" ref="B125" ca="1">IFERROR(_xlfn.SINGLE(INDEX(Data!$A$1:$A$818,_xlfn.AGGREGATE(15,6,((OFFSET(Data!$A$1,0,MATCH(B$6,Data!$1:$1,0)-1,1000,1)=IF(B$7="","Yes",B$7))*(Data!$D$1:'Data'!$D$818&lt;=IF($H$2="Marked",1,"")))/((OFFSET(Data!$A$1,0,MATCH(B$6,Data!$1:$1,0)-1,1000,1)=IF(B$7="","Yes",B$7))*(Data!$D$1:'Data'!$D$818&lt;=IF($H$2="Marked",1,"")))*ROW(Data!$C$1:$C$818),ROW(B125)-ROW(B$7)),1)),"")</f>
        <v/>
      </c>
      <c r="C125" s="38" t="str">
        <f ca="1">IF(D125="","",IF(INDEX(Data!$CA:$CA,MATCH(D125,Data!$A:$A,0),1)=0,"",INDEX(Data!$CA:$CA,MATCH(D125,Data!$A:$A,0),1)))</f>
        <v/>
      </c>
      <c r="D125" s="38" t="str" cm="1">
        <f t="array" aca="1" ref="D125" ca="1">IFERROR(_xlfn.SINGLE(INDEX(Data!$A$1:$A$818,_xlfn.AGGREGATE(15,6,((OFFSET(Data!$A$1,0,MATCH(D$6,Data!$1:$1,0)-1,1000,1)=IF(D$7="","Yes",D$7))*(Data!$D$1:'Data'!$D$818&lt;=IF($H$2="Marked",1,"")))/((OFFSET(Data!$A$1,0,MATCH(D$6,Data!$1:$1,0)-1,1000,1)=IF(D$7="","Yes",D$7))*(Data!$D$1:'Data'!$D$818&lt;=IF($H$2="Marked",1,"")))*ROW(Data!$C$1:$C$818),ROW(D125)-ROW(D$7)),1)),"")</f>
        <v/>
      </c>
      <c r="E125" s="38" t="str">
        <f ca="1">IF(F125="","",IF(INDEX(Data!$CA:$CA,MATCH(F125,Data!$A:$A,0),1)=0,"",INDEX(Data!$CA:$CA,MATCH(F125,Data!$A:$A,0),1)))</f>
        <v/>
      </c>
      <c r="F125" s="38" t="str" cm="1">
        <f t="array" aca="1" ref="F125" ca="1">IFERROR(_xlfn.SINGLE(INDEX(Data!$A$1:$A$818,_xlfn.AGGREGATE(15,6,((OFFSET(Data!$A$1,0,MATCH(F$6,Data!$1:$1,0)-1,1000,1)=IF(F$7="","Yes",F$7))*(Data!$D$1:'Data'!$D$818&lt;=IF($H$2="Marked",1,"")))/((OFFSET(Data!$A$1,0,MATCH(F$6,Data!$1:$1,0)-1,1000,1)=IF(F$7="","Yes",F$7))*(Data!$D$1:'Data'!$D$818&lt;=IF($H$2="Marked",1,"")))*ROW(Data!$C$1:$C$818),ROW(F125)-ROW(F$7)),1)),"")</f>
        <v/>
      </c>
      <c r="G125" s="38" t="str">
        <f ca="1">IF(H125="","",IF(INDEX(Data!$CA:$CA,MATCH(H125,Data!$A:$A,0),1)=0,"",INDEX(Data!$CA:$CA,MATCH(H125,Data!$A:$A,0),1)))</f>
        <v/>
      </c>
      <c r="H125" s="38" t="str" cm="1">
        <f t="array" aca="1" ref="H125" ca="1">IFERROR(_xlfn.SINGLE(INDEX(Data!$A$1:$A$818,_xlfn.AGGREGATE(15,6,((OFFSET(Data!$A$1,0,MATCH(H$6,Data!$1:$1,0)-1,1000,1)=IF(H$7="","Yes",H$7))*(Data!$D$1:'Data'!$D$818&lt;=IF($H$2="Marked",1,"")))/((OFFSET(Data!$A$1,0,MATCH(H$6,Data!$1:$1,0)-1,1000,1)=IF(H$7="","Yes",H$7))*(Data!$D$1:'Data'!$D$818&lt;=IF($H$2="Marked",1,"")))*ROW(Data!$C$1:$C$818),ROW(H125)-ROW(H$7)),1)),"")</f>
        <v/>
      </c>
      <c r="I125" s="38" t="str">
        <f ca="1">IF(J125="","",IF(INDEX(Data!$CA:$CA,MATCH(J125,Data!$A:$A,0),1)=0,"",INDEX(Data!$CA:$CA,MATCH(J125,Data!$A:$A,0),1)))</f>
        <v/>
      </c>
      <c r="J125" s="38" t="str" cm="1">
        <f t="array" aca="1" ref="J125" ca="1">IFERROR(_xlfn.SINGLE(INDEX(Data!$A$1:$A$818,_xlfn.AGGREGATE(15,6,((OFFSET(Data!$A$1,0,MATCH(J$6,Data!$1:$1,0)-1,1000,1)=IF(J$7="","Yes",J$7))*(Data!$D$1:'Data'!$D$818&lt;=IF($H$2="Marked",1,"")))/((OFFSET(Data!$A$1,0,MATCH(J$6,Data!$1:$1,0)-1,1000,1)=IF(J$7="","Yes",J$7))*(Data!$D$1:'Data'!$D$818&lt;=IF($H$2="Marked",1,"")))*ROW(Data!$C$1:$C$818),ROW(J125)-ROW(J$7)),1)),"")</f>
        <v/>
      </c>
      <c r="K125" s="38" t="str">
        <f ca="1">IF(L125="","",IF(INDEX(Data!$CA:$CA,MATCH(L125,Data!$A:$A,0),1)=0,"",INDEX(Data!$CA:$CA,MATCH(L125,Data!$A:$A,0),1)))</f>
        <v/>
      </c>
      <c r="L125" s="38" t="str" cm="1">
        <f t="array" aca="1" ref="L125" ca="1">IFERROR(_xlfn.SINGLE(INDEX(Data!$A$1:$A$818,_xlfn.AGGREGATE(15,6,((OFFSET(Data!$A$1,0,MATCH(L$6,Data!$1:$1,0)-1,1000,1)=IF(L$7="","Yes",L$7))*(Data!$D$1:'Data'!$D$818&lt;=IF($H$2="Marked",1,"")))/((OFFSET(Data!$A$1,0,MATCH(L$6,Data!$1:$1,0)-1,1000,1)=IF(L$7="","Yes",L$7))*(Data!$D$1:'Data'!$D$818&lt;=IF($H$2="Marked",1,"")))*ROW(Data!$C$1:$C$818),ROW(L125)-ROW(L$7)),1)),"")</f>
        <v>Nicktoons</v>
      </c>
      <c r="M125" s="38" t="str">
        <f ca="1">IF(N125="","",IF(INDEX(Data!$CA:$CA,MATCH(N125,Data!$A:$A,0),1)=0,"",INDEX(Data!$CA:$CA,MATCH(N125,Data!$A:$A,0),1)))</f>
        <v/>
      </c>
      <c r="N125" s="38" t="str" cm="1">
        <f t="array" aca="1" ref="N125" ca="1">IFERROR(_xlfn.SINGLE(INDEX(Data!$A$1:$A$818,_xlfn.AGGREGATE(15,6,((OFFSET(Data!$A$1,0,MATCH(N$6,Data!$1:$1,0)-1,1000,1)=IF(N$7="","Yes",N$7))*(Data!$D$1:'Data'!$D$818&lt;=IF($H$2="Marked",1,"")))/((OFFSET(Data!$A$1,0,MATCH(N$6,Data!$1:$1,0)-1,1000,1)=IF(N$7="","Yes",N$7))*(Data!$D$1:'Data'!$D$818&lt;=IF($H$2="Marked",1,"")))*ROW(Data!$C$1:$C$818),ROW(N125)-ROW(N$7)),1)),"")</f>
        <v>MTV Classic</v>
      </c>
      <c r="O125" s="38" t="str">
        <f ca="1">IF(P125="","",IF(INDEX(Data!$CA:$CA,MATCH(P125,Data!$A:$A,0),1)=0,"",INDEX(Data!$CA:$CA,MATCH(P125,Data!$A:$A,0),1)))</f>
        <v/>
      </c>
      <c r="P125" s="38" t="str" cm="1">
        <f t="array" aca="1" ref="P125" ca="1">IFERROR(_xlfn.SINGLE(INDEX(Data!$A$1:$A$818,_xlfn.AGGREGATE(15,6,((OFFSET(Data!$A$1,0,MATCH(P$6,Data!$1:$1,0)-1,1000,1)=IF(P$7="","Yes",P$7))*(Data!$D$1:'Data'!$D$818&lt;=IF($H$2="Marked",1,"")))/((OFFSET(Data!$A$1,0,MATCH(P$6,Data!$1:$1,0)-1,1000,1)=IF(P$7="","Yes",P$7))*(Data!$D$1:'Data'!$D$818&lt;=IF($H$2="Marked",1,"")))*ROW(Data!$C$1:$C$818),ROW(P125)-ROW(P$7)),1)),"")</f>
        <v>Investigation Discovery</v>
      </c>
      <c r="Q125" s="38" t="str">
        <f ca="1">IF(R125="","",IF(INDEX(Data!$CA:$CA,MATCH(R125,Data!$A:$A,0),1)=0,"",INDEX(Data!$CA:$CA,MATCH(R125,Data!$A:$A,0),1)))</f>
        <v/>
      </c>
      <c r="R125" s="38" t="str" cm="1">
        <f t="array" aca="1" ref="R125" ca="1">IFERROR(_xlfn.SINGLE(INDEX(Data!$A$1:$A$818,_xlfn.AGGREGATE(15,6,((OFFSET(Data!$A$1,0,MATCH(R$6,Data!$1:$1,0)-1,1000,1)=IF(R$7="","Yes",R$7))*(Data!$D$1:'Data'!$D$818&lt;=IF($H$2="Marked",1,"")))/((OFFSET(Data!$A$1,0,MATCH(R$6,Data!$1:$1,0)-1,1000,1)=IF(R$7="","Yes",R$7))*(Data!$D$1:'Data'!$D$818&lt;=IF($H$2="Marked",1,"")))*ROW(Data!$C$1:$C$818),ROW(R125)-ROW(R$7)),1)),"")</f>
        <v>Univision</v>
      </c>
      <c r="S125" s="38" t="str">
        <f ca="1">IF(T125="","",IF(INDEX(Data!$CA:$CA,MATCH(T125,Data!$A:$A,0),1)=0,"",INDEX(Data!$CA:$CA,MATCH(T125,Data!$A:$A,0),1)))</f>
        <v/>
      </c>
      <c r="T125" s="38" t="str" cm="1">
        <f t="array" aca="1" ref="T125" ca="1">IFERROR(_xlfn.SINGLE(INDEX(Data!$A$1:$A$818,_xlfn.AGGREGATE(15,6,((OFFSET(Data!$A$1,0,MATCH(T$6,Data!$1:$1,0)-1,1000,1)=IF(T$7="","Yes",T$7))*(Data!$D$1:'Data'!$D$818&lt;=IF($H$2="Marked",1,"")))/((OFFSET(Data!$A$1,0,MATCH(T$6,Data!$1:$1,0)-1,1000,1)=IF(T$7="","Yes",T$7))*(Data!$D$1:'Data'!$D$818&lt;=IF($H$2="Marked",1,"")))*ROW(Data!$C$1:$C$818),ROW(T125)-ROW(T$7)),1)),"")</f>
        <v/>
      </c>
      <c r="U125" s="38" t="str">
        <f ca="1">IF(V125="","",IF(INDEX(Data!$CA:$CA,MATCH(V125,Data!$A:$A,0),1)=0,"",INDEX(Data!$CA:$CA,MATCH(V125,Data!$A:$A,0),1)))</f>
        <v/>
      </c>
      <c r="V125" s="38" t="str" cm="1">
        <f t="array" aca="1" ref="V125" ca="1">IFERROR(_xlfn.SINGLE(INDEX(Data!$A$1:$A$818,_xlfn.AGGREGATE(15,6,((OFFSET(Data!$A$1,0,MATCH(V$6,Data!$1:$1,0)-1,1000,1)=IF(V$7="","Yes",V$7))*(Data!$D$1:'Data'!$D$818&lt;=IF($H$2="Marked",1,"")))/((OFFSET(Data!$A$1,0,MATCH(V$6,Data!$1:$1,0)-1,1000,1)=IF(V$7="","Yes",V$7))*(Data!$D$1:'Data'!$D$818&lt;=IF($H$2="Marked",1,"")))*ROW(Data!$C$1:$C$818),ROW(V125)-ROW(V$7)),1)),"")</f>
        <v>TASTEMADE HOME</v>
      </c>
      <c r="W125" s="38" t="str">
        <f ca="1">IF(X125="","",IF(INDEX(Data!$CA:$CA,MATCH(X125,Data!$A:$A,0),1)=0,"",INDEX(Data!$CA:$CA,MATCH(X125,Data!$A:$A,0),1)))</f>
        <v/>
      </c>
      <c r="X125" s="38" t="str" cm="1">
        <f t="array" aca="1" ref="X125" ca="1">IFERROR(_xlfn.SINGLE(INDEX(Data!$A$1:$A$818,_xlfn.AGGREGATE(15,6,((OFFSET(Data!$A$1,0,MATCH(X$6,Data!$1:$1,0)-1,1000,1)=IF(X$7="","Yes",X$7))*(Data!$D$1:'Data'!$D$818&lt;=IF($H$2="Marked",1,"")))/((OFFSET(Data!$A$1,0,MATCH(X$6,Data!$1:$1,0)-1,1000,1)=IF(X$7="","Yes",X$7))*(Data!$D$1:'Data'!$D$818&lt;=IF($H$2="Marked",1,"")))*ROW(Data!$C$1:$C$818),ROW(X125)-ROW(X$7)),1)),"")</f>
        <v/>
      </c>
      <c r="Y125" s="38" t="str">
        <f ca="1">IF(Z125="","",IF(INDEX(Data!$CA:$CA,MATCH(Z125,Data!$A:$A,0),1)=0,"",INDEX(Data!$CA:$CA,MATCH(Z125,Data!$A:$A,0),1)))</f>
        <v/>
      </c>
      <c r="Z125" s="38" t="str" cm="1">
        <f t="array" aca="1" ref="Z125" ca="1">IFERROR(_xlfn.SINGLE(INDEX(Data!$A$1:$A$818,_xlfn.AGGREGATE(15,6,((OFFSET(Data!$A$1,0,MATCH(Z$6,Data!$1:$1,0)-1,1000,1)=IF(Z$7="","Yes",Z$7))*(Data!$D$1:'Data'!$D$818&lt;=IF($H$2="Marked",1,"")))/((OFFSET(Data!$A$1,0,MATCH(Z$6,Data!$1:$1,0)-1,1000,1)=IF(Z$7="","Yes",Z$7))*(Data!$D$1:'Data'!$D$818&lt;=IF($H$2="Marked",1,"")))*ROW(Data!$C$1:$C$818),ROW(Z125)-ROW(Z$7)),1)),"")</f>
        <v/>
      </c>
      <c r="AA125" s="38" t="str">
        <f ca="1">IF(AB125="","",IF(INDEX(Data!$CA:$CA,MATCH(AB125,Data!$A:$A,0),1)=0,"",INDEX(Data!$CA:$CA,MATCH(AB125,Data!$A:$A,0),1)))</f>
        <v/>
      </c>
      <c r="AB125" s="38" t="str" cm="1">
        <f t="array" aca="1" ref="AB125" ca="1">IFERROR(_xlfn.SINGLE(INDEX(Data!$A$1:$A$818,_xlfn.AGGREGATE(15,6,((OFFSET(Data!$A$1,0,MATCH(AB$6,Data!$1:$1,0)-1,1000,1)=IF(AB$7="","Yes",AB$7))*(Data!$D$1:'Data'!$D$818&lt;=IF($H$2="Marked",1,"")))/((OFFSET(Data!$A$1,0,MATCH(AB$6,Data!$1:$1,0)-1,1000,1)=IF(AB$7="","Yes",AB$7))*(Data!$D$1:'Data'!$D$818&lt;=IF($H$2="Marked",1,"")))*ROW(Data!$C$1:$C$818),ROW(AB125)-ROW(AB$7)),1)),"")</f>
        <v>Nick Music</v>
      </c>
      <c r="AC125" s="38" t="str">
        <f ca="1">IF(AD125="","",IF(INDEX(Data!$CA:$CA,MATCH(AD125,Data!$A:$A,0),1)=0,"",INDEX(Data!$CA:$CA,MATCH(AD125,Data!$A:$A,0),1)))</f>
        <v/>
      </c>
      <c r="AD125" s="38" t="str" cm="1">
        <f t="array" aca="1" ref="AD125" ca="1">IFERROR(_xlfn.SINGLE(INDEX(Data!$A$1:$A$818,_xlfn.AGGREGATE(15,6,((OFFSET(Data!$A$1,0,MATCH(AD$6,Data!$1:$1,0)-1,1000,1)=IF(AD$7="","Yes",AD$7))*(Data!$D$1:'Data'!$D$818&lt;=IF($H$2="Marked",1,"")))/((OFFSET(Data!$A$1,0,MATCH(AD$6,Data!$1:$1,0)-1,1000,1)=IF(AD$7="","Yes",AD$7))*(Data!$D$1:'Data'!$D$818&lt;=IF($H$2="Marked",1,"")))*ROW(Data!$C$1:$C$818),ROW(AD125)-ROW(AD$7)),1)),"")</f>
        <v>PursuitUP</v>
      </c>
      <c r="AE125" s="38" t="str">
        <f ca="1">IF(AF125="","",IF(INDEX(Data!$CA:$CA,MATCH(AF125,Data!$A:$A,0),1)=0,"",INDEX(Data!$CA:$CA,MATCH(AF125,Data!$A:$A,0),1)))</f>
        <v/>
      </c>
      <c r="AF125" s="38" t="str" cm="1">
        <f t="array" aca="1" ref="AF125" ca="1">IFERROR(_xlfn.SINGLE(INDEX(Data!$A$1:$A$818,_xlfn.AGGREGATE(15,6,((OFFSET(Data!$A$1,0,MATCH(AF$6,Data!$1:$1,0)-1,1000,1)=IF(AF$7="","Yes",AF$7))*(Data!$D$1:'Data'!$D$818&lt;=IF($H$2="Marked",1,"")))/((OFFSET(Data!$A$1,0,MATCH(AF$6,Data!$1:$1,0)-1,1000,1)=IF(AF$7="","Yes",AF$7))*(Data!$D$1:'Data'!$D$818&lt;=IF($H$2="Marked",1,"")))*ROW(Data!$C$1:$C$818),ROW(AF125)-ROW(AF$7)),1)),"")</f>
        <v/>
      </c>
      <c r="AG125" s="38" t="str">
        <f ca="1">IF(AH125="","",IF(INDEX(Data!$CA:$CA,MATCH(AH125,Data!$A:$A,0),1)=0,"",INDEX(Data!$CA:$CA,MATCH(AH125,Data!$A:$A,0),1)))</f>
        <v/>
      </c>
      <c r="AH125" s="38" t="str" cm="1">
        <f t="array" aca="1" ref="AH125" ca="1">IFERROR(_xlfn.SINGLE(INDEX(Data!$A$1:$A$818,_xlfn.AGGREGATE(15,6,((OFFSET(Data!$A$1,0,MATCH(AH$6,Data!$1:$1,0)-1,1000,1)=IF(AH$7="","Yes",AH$7))*(Data!$D$1:'Data'!$D$818&lt;=IF($H$2="Marked",1,"")))/((OFFSET(Data!$A$1,0,MATCH(AH$6,Data!$1:$1,0)-1,1000,1)=IF(AH$7="","Yes",AH$7))*(Data!$D$1:'Data'!$D$818&lt;=IF($H$2="Marked",1,"")))*ROW(Data!$C$1:$C$818),ROW(AH125)-ROW(AH$7)),1)),"")</f>
        <v/>
      </c>
      <c r="AI125" s="38" t="str">
        <f ca="1">IF(AJ125="","",IF(INDEX(Data!$CA:$CA,MATCH(AJ125,Data!$A:$A,0),1)=0,"",INDEX(Data!$CA:$CA,MATCH(AJ125,Data!$A:$A,0),1)))</f>
        <v/>
      </c>
      <c r="AJ125" s="38" t="str" cm="1">
        <f t="array" aca="1" ref="AJ125" ca="1">IFERROR(_xlfn.SINGLE(INDEX(Data!$A$1:$A$818,_xlfn.AGGREGATE(15,6,((OFFSET(Data!$A$1,0,MATCH(AJ$6,Data!$1:$1,0)-1,1000,1)=IF(AJ$7="","Yes",AJ$7))*(Data!$D$1:'Data'!$D$818&lt;=IF($H$2="Marked",1,"")))/((OFFSET(Data!$A$1,0,MATCH(AJ$6,Data!$1:$1,0)-1,1000,1)=IF(AJ$7="","Yes",AJ$7))*(Data!$D$1:'Data'!$D$818&lt;=IF($H$2="Marked",1,"")))*ROW(Data!$C$1:$C$818),ROW(AJ125)-ROW(AJ$7)),1)),"")</f>
        <v/>
      </c>
      <c r="AK125" s="38" t="str">
        <f ca="1">IF(AL125="","",IF(INDEX(Data!$CA:$CA,MATCH(AL125,Data!$A:$A,0),1)=0,"",INDEX(Data!$CA:$CA,MATCH(AL125,Data!$A:$A,0),1)))</f>
        <v/>
      </c>
      <c r="AL125" s="38" t="str" cm="1">
        <f t="array" aca="1" ref="AL125" ca="1">IFERROR(_xlfn.SINGLE(INDEX(Data!$A$1:$A$818,_xlfn.AGGREGATE(15,6,((OFFSET(Data!$A$1,0,MATCH(AL$6,Data!$1:$1,0)-1,1000,1)=IF(AL$7="","Yes",AL$7))*(Data!$D$1:'Data'!$D$818&lt;=IF($H$2="Marked",1,"")))/((OFFSET(Data!$A$1,0,MATCH(AL$6,Data!$1:$1,0)-1,1000,1)=IF(AL$7="","Yes",AL$7))*(Data!$D$1:'Data'!$D$818&lt;=IF($H$2="Marked",1,"")))*ROW(Data!$C$1:$C$818),ROW(AL125)-ROW(AL$7)),1)),"")</f>
        <v/>
      </c>
      <c r="AM125" s="38" t="str">
        <f ca="1">IF(AN125="","",IF(INDEX(Data!$CA:$CA,MATCH(AN125,Data!$A:$A,0),1)=0,"",INDEX(Data!$CA:$CA,MATCH(AN125,Data!$A:$A,0),1)))</f>
        <v/>
      </c>
      <c r="AN125" s="38" t="str" cm="1">
        <f t="array" aca="1" ref="AN125" ca="1">IFERROR(_xlfn.SINGLE(INDEX(Data!$A$1:$A$818,_xlfn.AGGREGATE(15,6,((OFFSET(Data!$A$1,0,MATCH(AN$6,Data!$1:$1,0)-1,1000,1)=IF(AN$7="","Yes",AN$7))*(Data!$D$1:'Data'!$D$818&lt;=IF($H$2="Marked",1,"")))/((OFFSET(Data!$A$1,0,MATCH(AN$6,Data!$1:$1,0)-1,1000,1)=IF(AN$7="","Yes",AN$7))*(Data!$D$1:'Data'!$D$818&lt;=IF($H$2="Marked",1,"")))*ROW(Data!$C$1:$C$818),ROW(AN125)-ROW(AN$7)),1)),"")</f>
        <v/>
      </c>
      <c r="AO125" s="38" t="str">
        <f ca="1">IF(AP125="","",IF(INDEX(Data!$CA:$CA,MATCH(AP125,Data!$A:$A,0),1)=0,"",INDEX(Data!$CA:$CA,MATCH(AP125,Data!$A:$A,0),1)))</f>
        <v/>
      </c>
      <c r="AP125" s="38" t="str" cm="1">
        <f t="array" aca="1" ref="AP125" ca="1">IFERROR(_xlfn.SINGLE(INDEX(Data!$A$1:$A$818,_xlfn.AGGREGATE(15,6,((OFFSET(Data!$A$1,0,MATCH(AP$6,Data!$1:$1,0)-1,1000,1)=IF(AP$7="","Yes",AP$7))*(Data!$D$1:'Data'!$D$818&lt;=IF($H$2="Marked",1,"")))/((OFFSET(Data!$A$1,0,MATCH(AP$6,Data!$1:$1,0)-1,1000,1)=IF(AP$7="","Yes",AP$7))*(Data!$D$1:'Data'!$D$818&lt;=IF($H$2="Marked",1,"")))*ROW(Data!$C$1:$C$818),ROW(AP125)-ROW(AP$7)),1)),"")</f>
        <v/>
      </c>
      <c r="AQ125" s="38" t="str">
        <f ca="1">IF(AR125="","",IF(INDEX(Data!$CA:$CA,MATCH(AR125,Data!$A:$A,0),1)=0,"",INDEX(Data!$CA:$CA,MATCH(AR125,Data!$A:$A,0),1)))</f>
        <v/>
      </c>
      <c r="AR125" s="38" t="str" cm="1">
        <f t="array" aca="1" ref="AR125" ca="1">IFERROR(_xlfn.SINGLE(INDEX(Data!$A$1:$A$818,_xlfn.AGGREGATE(15,6,((OFFSET(Data!$A$1,0,MATCH(AR$6,Data!$1:$1,0)-1,1000,1)=IF(AR$7="","Yes",AR$7))*(Data!$D$1:'Data'!$D$818&lt;=IF($H$2="Marked",1,"")))/((OFFSET(Data!$A$1,0,MATCH(AR$6,Data!$1:$1,0)-1,1000,1)=IF(AR$7="","Yes",AR$7))*(Data!$D$1:'Data'!$D$818&lt;=IF($H$2="Marked",1,"")))*ROW(Data!$C$1:$C$818),ROW(AR125)-ROW(AR$7)),1)),"")</f>
        <v/>
      </c>
      <c r="AS125" s="38" t="str">
        <f ca="1">IF(AT125="","",IF(INDEX(Data!$CA:$CA,MATCH(AT125,Data!$A:$A,0),1)=0,"",INDEX(Data!$CA:$CA,MATCH(AT125,Data!$A:$A,0),1)))</f>
        <v/>
      </c>
      <c r="AT125" s="38" t="str" cm="1">
        <f t="array" aca="1" ref="AT125" ca="1">IFERROR(_xlfn.SINGLE(INDEX(Data!$A$1:$A$818,_xlfn.AGGREGATE(15,6,((OFFSET(Data!$A$1,0,MATCH(AT$6,Data!$1:$1,0)-1,1000,1)=IF(AT$7="","Yes",AT$7))*(Data!$D$1:'Data'!$D$818&lt;=IF($H$2="Marked",1,"")))/((OFFSET(Data!$A$1,0,MATCH(AT$6,Data!$1:$1,0)-1,1000,1)=IF(AT$7="","Yes",AT$7))*(Data!$D$1:'Data'!$D$818&lt;=IF($H$2="Marked",1,"")))*ROW(Data!$C$1:$C$818),ROW(AT125)-ROW(AT$7)),1)),"")</f>
        <v/>
      </c>
    </row>
    <row r="126" spans="1:46" x14ac:dyDescent="0.35">
      <c r="A126" s="38" t="str">
        <f ca="1">IF(B126="","",IF(INDEX(Data!$CA:$CA,MATCH(B126,Data!$A:$A,0),1)=0,"",INDEX(Data!$CA:$CA,MATCH(B126,Data!$A:$A,0),1)))</f>
        <v/>
      </c>
      <c r="B126" s="38" t="str" cm="1">
        <f t="array" aca="1" ref="B126" ca="1">IFERROR(_xlfn.SINGLE(INDEX(Data!$A$1:$A$818,_xlfn.AGGREGATE(15,6,((OFFSET(Data!$A$1,0,MATCH(B$6,Data!$1:$1,0)-1,1000,1)=IF(B$7="","Yes",B$7))*(Data!$D$1:'Data'!$D$818&lt;=IF($H$2="Marked",1,"")))/((OFFSET(Data!$A$1,0,MATCH(B$6,Data!$1:$1,0)-1,1000,1)=IF(B$7="","Yes",B$7))*(Data!$D$1:'Data'!$D$818&lt;=IF($H$2="Marked",1,"")))*ROW(Data!$C$1:$C$818),ROW(B126)-ROW(B$7)),1)),"")</f>
        <v/>
      </c>
      <c r="C126" s="38" t="str">
        <f ca="1">IF(D126="","",IF(INDEX(Data!$CA:$CA,MATCH(D126,Data!$A:$A,0),1)=0,"",INDEX(Data!$CA:$CA,MATCH(D126,Data!$A:$A,0),1)))</f>
        <v/>
      </c>
      <c r="D126" s="38" t="str" cm="1">
        <f t="array" aca="1" ref="D126" ca="1">IFERROR(_xlfn.SINGLE(INDEX(Data!$A$1:$A$818,_xlfn.AGGREGATE(15,6,((OFFSET(Data!$A$1,0,MATCH(D$6,Data!$1:$1,0)-1,1000,1)=IF(D$7="","Yes",D$7))*(Data!$D$1:'Data'!$D$818&lt;=IF($H$2="Marked",1,"")))/((OFFSET(Data!$A$1,0,MATCH(D$6,Data!$1:$1,0)-1,1000,1)=IF(D$7="","Yes",D$7))*(Data!$D$1:'Data'!$D$818&lt;=IF($H$2="Marked",1,"")))*ROW(Data!$C$1:$C$818),ROW(D126)-ROW(D$7)),1)),"")</f>
        <v/>
      </c>
      <c r="E126" s="38" t="str">
        <f ca="1">IF(F126="","",IF(INDEX(Data!$CA:$CA,MATCH(F126,Data!$A:$A,0),1)=0,"",INDEX(Data!$CA:$CA,MATCH(F126,Data!$A:$A,0),1)))</f>
        <v/>
      </c>
      <c r="F126" s="38" t="str" cm="1">
        <f t="array" aca="1" ref="F126" ca="1">IFERROR(_xlfn.SINGLE(INDEX(Data!$A$1:$A$818,_xlfn.AGGREGATE(15,6,((OFFSET(Data!$A$1,0,MATCH(F$6,Data!$1:$1,0)-1,1000,1)=IF(F$7="","Yes",F$7))*(Data!$D$1:'Data'!$D$818&lt;=IF($H$2="Marked",1,"")))/((OFFSET(Data!$A$1,0,MATCH(F$6,Data!$1:$1,0)-1,1000,1)=IF(F$7="","Yes",F$7))*(Data!$D$1:'Data'!$D$818&lt;=IF($H$2="Marked",1,"")))*ROW(Data!$C$1:$C$818),ROW(F126)-ROW(F$7)),1)),"")</f>
        <v/>
      </c>
      <c r="G126" s="38" t="str">
        <f ca="1">IF(H126="","",IF(INDEX(Data!$CA:$CA,MATCH(H126,Data!$A:$A,0),1)=0,"",INDEX(Data!$CA:$CA,MATCH(H126,Data!$A:$A,0),1)))</f>
        <v/>
      </c>
      <c r="H126" s="38" t="str" cm="1">
        <f t="array" aca="1" ref="H126" ca="1">IFERROR(_xlfn.SINGLE(INDEX(Data!$A$1:$A$818,_xlfn.AGGREGATE(15,6,((OFFSET(Data!$A$1,0,MATCH(H$6,Data!$1:$1,0)-1,1000,1)=IF(H$7="","Yes",H$7))*(Data!$D$1:'Data'!$D$818&lt;=IF($H$2="Marked",1,"")))/((OFFSET(Data!$A$1,0,MATCH(H$6,Data!$1:$1,0)-1,1000,1)=IF(H$7="","Yes",H$7))*(Data!$D$1:'Data'!$D$818&lt;=IF($H$2="Marked",1,"")))*ROW(Data!$C$1:$C$818),ROW(H126)-ROW(H$7)),1)),"")</f>
        <v/>
      </c>
      <c r="I126" s="38" t="str">
        <f ca="1">IF(J126="","",IF(INDEX(Data!$CA:$CA,MATCH(J126,Data!$A:$A,0),1)=0,"",INDEX(Data!$CA:$CA,MATCH(J126,Data!$A:$A,0),1)))</f>
        <v/>
      </c>
      <c r="J126" s="38" t="str" cm="1">
        <f t="array" aca="1" ref="J126" ca="1">IFERROR(_xlfn.SINGLE(INDEX(Data!$A$1:$A$818,_xlfn.AGGREGATE(15,6,((OFFSET(Data!$A$1,0,MATCH(J$6,Data!$1:$1,0)-1,1000,1)=IF(J$7="","Yes",J$7))*(Data!$D$1:'Data'!$D$818&lt;=IF($H$2="Marked",1,"")))/((OFFSET(Data!$A$1,0,MATCH(J$6,Data!$1:$1,0)-1,1000,1)=IF(J$7="","Yes",J$7))*(Data!$D$1:'Data'!$D$818&lt;=IF($H$2="Marked",1,"")))*ROW(Data!$C$1:$C$818),ROW(J126)-ROW(J$7)),1)),"")</f>
        <v/>
      </c>
      <c r="K126" s="38" t="str">
        <f ca="1">IF(L126="","",IF(INDEX(Data!$CA:$CA,MATCH(L126,Data!$A:$A,0),1)=0,"",INDEX(Data!$CA:$CA,MATCH(L126,Data!$A:$A,0),1)))</f>
        <v/>
      </c>
      <c r="L126" s="38" t="str" cm="1">
        <f t="array" aca="1" ref="L126" ca="1">IFERROR(_xlfn.SINGLE(INDEX(Data!$A$1:$A$818,_xlfn.AGGREGATE(15,6,((OFFSET(Data!$A$1,0,MATCH(L$6,Data!$1:$1,0)-1,1000,1)=IF(L$7="","Yes",L$7))*(Data!$D$1:'Data'!$D$818&lt;=IF($H$2="Marked",1,"")))/((OFFSET(Data!$A$1,0,MATCH(L$6,Data!$1:$1,0)-1,1000,1)=IF(L$7="","Yes",L$7))*(Data!$D$1:'Data'!$D$818&lt;=IF($H$2="Marked",1,"")))*ROW(Data!$C$1:$C$818),ROW(L126)-ROW(L$7)),1)),"")</f>
        <v>Own</v>
      </c>
      <c r="M126" s="38" t="str">
        <f ca="1">IF(N126="","",IF(INDEX(Data!$CA:$CA,MATCH(N126,Data!$A:$A,0),1)=0,"",INDEX(Data!$CA:$CA,MATCH(N126,Data!$A:$A,0),1)))</f>
        <v/>
      </c>
      <c r="N126" s="38" t="str" cm="1">
        <f t="array" aca="1" ref="N126" ca="1">IFERROR(_xlfn.SINGLE(INDEX(Data!$A$1:$A$818,_xlfn.AGGREGATE(15,6,((OFFSET(Data!$A$1,0,MATCH(N$6,Data!$1:$1,0)-1,1000,1)=IF(N$7="","Yes",N$7))*(Data!$D$1:'Data'!$D$818&lt;=IF($H$2="Marked",1,"")))/((OFFSET(Data!$A$1,0,MATCH(N$6,Data!$1:$1,0)-1,1000,1)=IF(N$7="","Yes",N$7))*(Data!$D$1:'Data'!$D$818&lt;=IF($H$2="Marked",1,"")))*ROW(Data!$C$1:$C$818),ROW(N126)-ROW(N$7)),1)),"")</f>
        <v>MTV2</v>
      </c>
      <c r="O126" s="38" t="str">
        <f ca="1">IF(P126="","",IF(INDEX(Data!$CA:$CA,MATCH(P126,Data!$A:$A,0),1)=0,"",INDEX(Data!$CA:$CA,MATCH(P126,Data!$A:$A,0),1)))</f>
        <v/>
      </c>
      <c r="P126" s="38" t="str" cm="1">
        <f t="array" aca="1" ref="P126" ca="1">IFERROR(_xlfn.SINGLE(INDEX(Data!$A$1:$A$818,_xlfn.AGGREGATE(15,6,((OFFSET(Data!$A$1,0,MATCH(P$6,Data!$1:$1,0)-1,1000,1)=IF(P$7="","Yes",P$7))*(Data!$D$1:'Data'!$D$818&lt;=IF($H$2="Marked",1,"")))/((OFFSET(Data!$A$1,0,MATCH(P$6,Data!$1:$1,0)-1,1000,1)=IF(P$7="","Yes",P$7))*(Data!$D$1:'Data'!$D$818&lt;=IF($H$2="Marked",1,"")))*ROW(Data!$C$1:$C$818),ROW(P126)-ROW(P$7)),1)),"")</f>
        <v>ION TV</v>
      </c>
      <c r="Q126" s="38" t="str">
        <f ca="1">IF(R126="","",IF(INDEX(Data!$CA:$CA,MATCH(R126,Data!$A:$A,0),1)=0,"",INDEX(Data!$CA:$CA,MATCH(R126,Data!$A:$A,0),1)))</f>
        <v/>
      </c>
      <c r="R126" s="38" t="str" cm="1">
        <f t="array" aca="1" ref="R126" ca="1">IFERROR(_xlfn.SINGLE(INDEX(Data!$A$1:$A$818,_xlfn.AGGREGATE(15,6,((OFFSET(Data!$A$1,0,MATCH(R$6,Data!$1:$1,0)-1,1000,1)=IF(R$7="","Yes",R$7))*(Data!$D$1:'Data'!$D$818&lt;=IF($H$2="Marked",1,"")))/((OFFSET(Data!$A$1,0,MATCH(R$6,Data!$1:$1,0)-1,1000,1)=IF(R$7="","Yes",R$7))*(Data!$D$1:'Data'!$D$818&lt;=IF($H$2="Marked",1,"")))*ROW(Data!$C$1:$C$818),ROW(R126)-ROW(R$7)),1)),"")</f>
        <v>USA Network</v>
      </c>
      <c r="S126" s="38" t="str">
        <f ca="1">IF(T126="","",IF(INDEX(Data!$CA:$CA,MATCH(T126,Data!$A:$A,0),1)=0,"",INDEX(Data!$CA:$CA,MATCH(T126,Data!$A:$A,0),1)))</f>
        <v/>
      </c>
      <c r="T126" s="38" t="str" cm="1">
        <f t="array" aca="1" ref="T126" ca="1">IFERROR(_xlfn.SINGLE(INDEX(Data!$A$1:$A$818,_xlfn.AGGREGATE(15,6,((OFFSET(Data!$A$1,0,MATCH(T$6,Data!$1:$1,0)-1,1000,1)=IF(T$7="","Yes",T$7))*(Data!$D$1:'Data'!$D$818&lt;=IF($H$2="Marked",1,"")))/((OFFSET(Data!$A$1,0,MATCH(T$6,Data!$1:$1,0)-1,1000,1)=IF(T$7="","Yes",T$7))*(Data!$D$1:'Data'!$D$818&lt;=IF($H$2="Marked",1,"")))*ROW(Data!$C$1:$C$818),ROW(T126)-ROW(T$7)),1)),"")</f>
        <v/>
      </c>
      <c r="U126" s="38" t="str">
        <f ca="1">IF(V126="","",IF(INDEX(Data!$CA:$CA,MATCH(V126,Data!$A:$A,0),1)=0,"",INDEX(Data!$CA:$CA,MATCH(V126,Data!$A:$A,0),1)))</f>
        <v/>
      </c>
      <c r="V126" s="38" t="str" cm="1">
        <f t="array" aca="1" ref="V126" ca="1">IFERROR(_xlfn.SINGLE(INDEX(Data!$A$1:$A$818,_xlfn.AGGREGATE(15,6,((OFFSET(Data!$A$1,0,MATCH(V$6,Data!$1:$1,0)-1,1000,1)=IF(V$7="","Yes",V$7))*(Data!$D$1:'Data'!$D$818&lt;=IF($H$2="Marked",1,"")))/((OFFSET(Data!$A$1,0,MATCH(V$6,Data!$1:$1,0)-1,1000,1)=IF(V$7="","Yes",V$7))*(Data!$D$1:'Data'!$D$818&lt;=IF($H$2="Marked",1,"")))*ROW(Data!$C$1:$C$818),ROW(V126)-ROW(V$7)),1)),"")</f>
        <v>Tastemade Travel</v>
      </c>
      <c r="W126" s="38" t="str">
        <f ca="1">IF(X126="","",IF(INDEX(Data!$CA:$CA,MATCH(X126,Data!$A:$A,0),1)=0,"",INDEX(Data!$CA:$CA,MATCH(X126,Data!$A:$A,0),1)))</f>
        <v/>
      </c>
      <c r="X126" s="38" t="str" cm="1">
        <f t="array" aca="1" ref="X126" ca="1">IFERROR(_xlfn.SINGLE(INDEX(Data!$A$1:$A$818,_xlfn.AGGREGATE(15,6,((OFFSET(Data!$A$1,0,MATCH(X$6,Data!$1:$1,0)-1,1000,1)=IF(X$7="","Yes",X$7))*(Data!$D$1:'Data'!$D$818&lt;=IF($H$2="Marked",1,"")))/((OFFSET(Data!$A$1,0,MATCH(X$6,Data!$1:$1,0)-1,1000,1)=IF(X$7="","Yes",X$7))*(Data!$D$1:'Data'!$D$818&lt;=IF($H$2="Marked",1,"")))*ROW(Data!$C$1:$C$818),ROW(X126)-ROW(X$7)),1)),"")</f>
        <v/>
      </c>
      <c r="Y126" s="38" t="str">
        <f ca="1">IF(Z126="","",IF(INDEX(Data!$CA:$CA,MATCH(Z126,Data!$A:$A,0),1)=0,"",INDEX(Data!$CA:$CA,MATCH(Z126,Data!$A:$A,0),1)))</f>
        <v/>
      </c>
      <c r="Z126" s="38" t="str" cm="1">
        <f t="array" aca="1" ref="Z126" ca="1">IFERROR(_xlfn.SINGLE(INDEX(Data!$A$1:$A$818,_xlfn.AGGREGATE(15,6,((OFFSET(Data!$A$1,0,MATCH(Z$6,Data!$1:$1,0)-1,1000,1)=IF(Z$7="","Yes",Z$7))*(Data!$D$1:'Data'!$D$818&lt;=IF($H$2="Marked",1,"")))/((OFFSET(Data!$A$1,0,MATCH(Z$6,Data!$1:$1,0)-1,1000,1)=IF(Z$7="","Yes",Z$7))*(Data!$D$1:'Data'!$D$818&lt;=IF($H$2="Marked",1,"")))*ROW(Data!$C$1:$C$818),ROW(Z126)-ROW(Z$7)),1)),"")</f>
        <v/>
      </c>
      <c r="AA126" s="38" t="str">
        <f ca="1">IF(AB126="","",IF(INDEX(Data!$CA:$CA,MATCH(AB126,Data!$A:$A,0),1)=0,"",INDEX(Data!$CA:$CA,MATCH(AB126,Data!$A:$A,0),1)))</f>
        <v/>
      </c>
      <c r="AB126" s="38" t="str" cm="1">
        <f t="array" aca="1" ref="AB126" ca="1">IFERROR(_xlfn.SINGLE(INDEX(Data!$A$1:$A$818,_xlfn.AGGREGATE(15,6,((OFFSET(Data!$A$1,0,MATCH(AB$6,Data!$1:$1,0)-1,1000,1)=IF(AB$7="","Yes",AB$7))*(Data!$D$1:'Data'!$D$818&lt;=IF($H$2="Marked",1,"")))/((OFFSET(Data!$A$1,0,MATCH(AB$6,Data!$1:$1,0)-1,1000,1)=IF(AB$7="","Yes",AB$7))*(Data!$D$1:'Data'!$D$818&lt;=IF($H$2="Marked",1,"")))*ROW(Data!$C$1:$C$818),ROW(AB126)-ROW(AB$7)),1)),"")</f>
        <v>Nickelodeon</v>
      </c>
      <c r="AC126" s="38" t="str">
        <f ca="1">IF(AD126="","",IF(INDEX(Data!$CA:$CA,MATCH(AD126,Data!$A:$A,0),1)=0,"",INDEX(Data!$CA:$CA,MATCH(AD126,Data!$A:$A,0),1)))</f>
        <v/>
      </c>
      <c r="AD126" s="38" t="str" cm="1">
        <f t="array" aca="1" ref="AD126" ca="1">IFERROR(_xlfn.SINGLE(INDEX(Data!$A$1:$A$818,_xlfn.AGGREGATE(15,6,((OFFSET(Data!$A$1,0,MATCH(AD$6,Data!$1:$1,0)-1,1000,1)=IF(AD$7="","Yes",AD$7))*(Data!$D$1:'Data'!$D$818&lt;=IF($H$2="Marked",1,"")))/((OFFSET(Data!$A$1,0,MATCH(AD$6,Data!$1:$1,0)-1,1000,1)=IF(AD$7="","Yes",AD$7))*(Data!$D$1:'Data'!$D$818&lt;=IF($H$2="Marked",1,"")))*ROW(Data!$C$1:$C$818),ROW(AD126)-ROW(AD$7)),1)),"")</f>
        <v>QVC</v>
      </c>
      <c r="AE126" s="38" t="str">
        <f ca="1">IF(AF126="","",IF(INDEX(Data!$CA:$CA,MATCH(AF126,Data!$A:$A,0),1)=0,"",INDEX(Data!$CA:$CA,MATCH(AF126,Data!$A:$A,0),1)))</f>
        <v/>
      </c>
      <c r="AF126" s="38" t="str" cm="1">
        <f t="array" aca="1" ref="AF126" ca="1">IFERROR(_xlfn.SINGLE(INDEX(Data!$A$1:$A$818,_xlfn.AGGREGATE(15,6,((OFFSET(Data!$A$1,0,MATCH(AF$6,Data!$1:$1,0)-1,1000,1)=IF(AF$7="","Yes",AF$7))*(Data!$D$1:'Data'!$D$818&lt;=IF($H$2="Marked",1,"")))/((OFFSET(Data!$A$1,0,MATCH(AF$6,Data!$1:$1,0)-1,1000,1)=IF(AF$7="","Yes",AF$7))*(Data!$D$1:'Data'!$D$818&lt;=IF($H$2="Marked",1,"")))*ROW(Data!$C$1:$C$818),ROW(AF126)-ROW(AF$7)),1)),"")</f>
        <v/>
      </c>
      <c r="AG126" s="38" t="str">
        <f ca="1">IF(AH126="","",IF(INDEX(Data!$CA:$CA,MATCH(AH126,Data!$A:$A,0),1)=0,"",INDEX(Data!$CA:$CA,MATCH(AH126,Data!$A:$A,0),1)))</f>
        <v/>
      </c>
      <c r="AH126" s="38" t="str" cm="1">
        <f t="array" aca="1" ref="AH126" ca="1">IFERROR(_xlfn.SINGLE(INDEX(Data!$A$1:$A$818,_xlfn.AGGREGATE(15,6,((OFFSET(Data!$A$1,0,MATCH(AH$6,Data!$1:$1,0)-1,1000,1)=IF(AH$7="","Yes",AH$7))*(Data!$D$1:'Data'!$D$818&lt;=IF($H$2="Marked",1,"")))/((OFFSET(Data!$A$1,0,MATCH(AH$6,Data!$1:$1,0)-1,1000,1)=IF(AH$7="","Yes",AH$7))*(Data!$D$1:'Data'!$D$818&lt;=IF($H$2="Marked",1,"")))*ROW(Data!$C$1:$C$818),ROW(AH126)-ROW(AH$7)),1)),"")</f>
        <v/>
      </c>
      <c r="AI126" s="38" t="str">
        <f ca="1">IF(AJ126="","",IF(INDEX(Data!$CA:$CA,MATCH(AJ126,Data!$A:$A,0),1)=0,"",INDEX(Data!$CA:$CA,MATCH(AJ126,Data!$A:$A,0),1)))</f>
        <v/>
      </c>
      <c r="AJ126" s="38" t="str" cm="1">
        <f t="array" aca="1" ref="AJ126" ca="1">IFERROR(_xlfn.SINGLE(INDEX(Data!$A$1:$A$818,_xlfn.AGGREGATE(15,6,((OFFSET(Data!$A$1,0,MATCH(AJ$6,Data!$1:$1,0)-1,1000,1)=IF(AJ$7="","Yes",AJ$7))*(Data!$D$1:'Data'!$D$818&lt;=IF($H$2="Marked",1,"")))/((OFFSET(Data!$A$1,0,MATCH(AJ$6,Data!$1:$1,0)-1,1000,1)=IF(AJ$7="","Yes",AJ$7))*(Data!$D$1:'Data'!$D$818&lt;=IF($H$2="Marked",1,"")))*ROW(Data!$C$1:$C$818),ROW(AJ126)-ROW(AJ$7)),1)),"")</f>
        <v/>
      </c>
      <c r="AK126" s="38" t="str">
        <f ca="1">IF(AL126="","",IF(INDEX(Data!$CA:$CA,MATCH(AL126,Data!$A:$A,0),1)=0,"",INDEX(Data!$CA:$CA,MATCH(AL126,Data!$A:$A,0),1)))</f>
        <v/>
      </c>
      <c r="AL126" s="38" t="str" cm="1">
        <f t="array" aca="1" ref="AL126" ca="1">IFERROR(_xlfn.SINGLE(INDEX(Data!$A$1:$A$818,_xlfn.AGGREGATE(15,6,((OFFSET(Data!$A$1,0,MATCH(AL$6,Data!$1:$1,0)-1,1000,1)=IF(AL$7="","Yes",AL$7))*(Data!$D$1:'Data'!$D$818&lt;=IF($H$2="Marked",1,"")))/((OFFSET(Data!$A$1,0,MATCH(AL$6,Data!$1:$1,0)-1,1000,1)=IF(AL$7="","Yes",AL$7))*(Data!$D$1:'Data'!$D$818&lt;=IF($H$2="Marked",1,"")))*ROW(Data!$C$1:$C$818),ROW(AL126)-ROW(AL$7)),1)),"")</f>
        <v/>
      </c>
      <c r="AM126" s="38" t="str">
        <f ca="1">IF(AN126="","",IF(INDEX(Data!$CA:$CA,MATCH(AN126,Data!$A:$A,0),1)=0,"",INDEX(Data!$CA:$CA,MATCH(AN126,Data!$A:$A,0),1)))</f>
        <v/>
      </c>
      <c r="AN126" s="38" t="str" cm="1">
        <f t="array" aca="1" ref="AN126" ca="1">IFERROR(_xlfn.SINGLE(INDEX(Data!$A$1:$A$818,_xlfn.AGGREGATE(15,6,((OFFSET(Data!$A$1,0,MATCH(AN$6,Data!$1:$1,0)-1,1000,1)=IF(AN$7="","Yes",AN$7))*(Data!$D$1:'Data'!$D$818&lt;=IF($H$2="Marked",1,"")))/((OFFSET(Data!$A$1,0,MATCH(AN$6,Data!$1:$1,0)-1,1000,1)=IF(AN$7="","Yes",AN$7))*(Data!$D$1:'Data'!$D$818&lt;=IF($H$2="Marked",1,"")))*ROW(Data!$C$1:$C$818),ROW(AN126)-ROW(AN$7)),1)),"")</f>
        <v/>
      </c>
      <c r="AO126" s="38" t="str">
        <f ca="1">IF(AP126="","",IF(INDEX(Data!$CA:$CA,MATCH(AP126,Data!$A:$A,0),1)=0,"",INDEX(Data!$CA:$CA,MATCH(AP126,Data!$A:$A,0),1)))</f>
        <v/>
      </c>
      <c r="AP126" s="38" t="str" cm="1">
        <f t="array" aca="1" ref="AP126" ca="1">IFERROR(_xlfn.SINGLE(INDEX(Data!$A$1:$A$818,_xlfn.AGGREGATE(15,6,((OFFSET(Data!$A$1,0,MATCH(AP$6,Data!$1:$1,0)-1,1000,1)=IF(AP$7="","Yes",AP$7))*(Data!$D$1:'Data'!$D$818&lt;=IF($H$2="Marked",1,"")))/((OFFSET(Data!$A$1,0,MATCH(AP$6,Data!$1:$1,0)-1,1000,1)=IF(AP$7="","Yes",AP$7))*(Data!$D$1:'Data'!$D$818&lt;=IF($H$2="Marked",1,"")))*ROW(Data!$C$1:$C$818),ROW(AP126)-ROW(AP$7)),1)),"")</f>
        <v/>
      </c>
      <c r="AQ126" s="38" t="str">
        <f ca="1">IF(AR126="","",IF(INDEX(Data!$CA:$CA,MATCH(AR126,Data!$A:$A,0),1)=0,"",INDEX(Data!$CA:$CA,MATCH(AR126,Data!$A:$A,0),1)))</f>
        <v/>
      </c>
      <c r="AR126" s="38" t="str" cm="1">
        <f t="array" aca="1" ref="AR126" ca="1">IFERROR(_xlfn.SINGLE(INDEX(Data!$A$1:$A$818,_xlfn.AGGREGATE(15,6,((OFFSET(Data!$A$1,0,MATCH(AR$6,Data!$1:$1,0)-1,1000,1)=IF(AR$7="","Yes",AR$7))*(Data!$D$1:'Data'!$D$818&lt;=IF($H$2="Marked",1,"")))/((OFFSET(Data!$A$1,0,MATCH(AR$6,Data!$1:$1,0)-1,1000,1)=IF(AR$7="","Yes",AR$7))*(Data!$D$1:'Data'!$D$818&lt;=IF($H$2="Marked",1,"")))*ROW(Data!$C$1:$C$818),ROW(AR126)-ROW(AR$7)),1)),"")</f>
        <v/>
      </c>
      <c r="AS126" s="38" t="str">
        <f ca="1">IF(AT126="","",IF(INDEX(Data!$CA:$CA,MATCH(AT126,Data!$A:$A,0),1)=0,"",INDEX(Data!$CA:$CA,MATCH(AT126,Data!$A:$A,0),1)))</f>
        <v/>
      </c>
      <c r="AT126" s="38" t="str" cm="1">
        <f t="array" aca="1" ref="AT126" ca="1">IFERROR(_xlfn.SINGLE(INDEX(Data!$A$1:$A$818,_xlfn.AGGREGATE(15,6,((OFFSET(Data!$A$1,0,MATCH(AT$6,Data!$1:$1,0)-1,1000,1)=IF(AT$7="","Yes",AT$7))*(Data!$D$1:'Data'!$D$818&lt;=IF($H$2="Marked",1,"")))/((OFFSET(Data!$A$1,0,MATCH(AT$6,Data!$1:$1,0)-1,1000,1)=IF(AT$7="","Yes",AT$7))*(Data!$D$1:'Data'!$D$818&lt;=IF($H$2="Marked",1,"")))*ROW(Data!$C$1:$C$818),ROW(AT126)-ROW(AT$7)),1)),"")</f>
        <v/>
      </c>
    </row>
    <row r="127" spans="1:46" ht="24" x14ac:dyDescent="0.35">
      <c r="A127" s="38" t="str">
        <f ca="1">IF(B127="","",IF(INDEX(Data!$CA:$CA,MATCH(B127,Data!$A:$A,0),1)=0,"",INDEX(Data!$CA:$CA,MATCH(B127,Data!$A:$A,0),1)))</f>
        <v/>
      </c>
      <c r="B127" s="38" t="str" cm="1">
        <f t="array" aca="1" ref="B127" ca="1">IFERROR(_xlfn.SINGLE(INDEX(Data!$A$1:$A$818,_xlfn.AGGREGATE(15,6,((OFFSET(Data!$A$1,0,MATCH(B$6,Data!$1:$1,0)-1,1000,1)=IF(B$7="","Yes",B$7))*(Data!$D$1:'Data'!$D$818&lt;=IF($H$2="Marked",1,"")))/((OFFSET(Data!$A$1,0,MATCH(B$6,Data!$1:$1,0)-1,1000,1)=IF(B$7="","Yes",B$7))*(Data!$D$1:'Data'!$D$818&lt;=IF($H$2="Marked",1,"")))*ROW(Data!$C$1:$C$818),ROW(B127)-ROW(B$7)),1)),"")</f>
        <v/>
      </c>
      <c r="C127" s="38" t="str">
        <f ca="1">IF(D127="","",IF(INDEX(Data!$CA:$CA,MATCH(D127,Data!$A:$A,0),1)=0,"",INDEX(Data!$CA:$CA,MATCH(D127,Data!$A:$A,0),1)))</f>
        <v/>
      </c>
      <c r="D127" s="38" t="str" cm="1">
        <f t="array" aca="1" ref="D127" ca="1">IFERROR(_xlfn.SINGLE(INDEX(Data!$A$1:$A$818,_xlfn.AGGREGATE(15,6,((OFFSET(Data!$A$1,0,MATCH(D$6,Data!$1:$1,0)-1,1000,1)=IF(D$7="","Yes",D$7))*(Data!$D$1:'Data'!$D$818&lt;=IF($H$2="Marked",1,"")))/((OFFSET(Data!$A$1,0,MATCH(D$6,Data!$1:$1,0)-1,1000,1)=IF(D$7="","Yes",D$7))*(Data!$D$1:'Data'!$D$818&lt;=IF($H$2="Marked",1,"")))*ROW(Data!$C$1:$C$818),ROW(D127)-ROW(D$7)),1)),"")</f>
        <v/>
      </c>
      <c r="E127" s="38" t="str">
        <f ca="1">IF(F127="","",IF(INDEX(Data!$CA:$CA,MATCH(F127,Data!$A:$A,0),1)=0,"",INDEX(Data!$CA:$CA,MATCH(F127,Data!$A:$A,0),1)))</f>
        <v/>
      </c>
      <c r="F127" s="38" t="str" cm="1">
        <f t="array" aca="1" ref="F127" ca="1">IFERROR(_xlfn.SINGLE(INDEX(Data!$A$1:$A$818,_xlfn.AGGREGATE(15,6,((OFFSET(Data!$A$1,0,MATCH(F$6,Data!$1:$1,0)-1,1000,1)=IF(F$7="","Yes",F$7))*(Data!$D$1:'Data'!$D$818&lt;=IF($H$2="Marked",1,"")))/((OFFSET(Data!$A$1,0,MATCH(F$6,Data!$1:$1,0)-1,1000,1)=IF(F$7="","Yes",F$7))*(Data!$D$1:'Data'!$D$818&lt;=IF($H$2="Marked",1,"")))*ROW(Data!$C$1:$C$818),ROW(F127)-ROW(F$7)),1)),"")</f>
        <v/>
      </c>
      <c r="G127" s="38" t="str">
        <f ca="1">IF(H127="","",IF(INDEX(Data!$CA:$CA,MATCH(H127,Data!$A:$A,0),1)=0,"",INDEX(Data!$CA:$CA,MATCH(H127,Data!$A:$A,0),1)))</f>
        <v/>
      </c>
      <c r="H127" s="38" t="str" cm="1">
        <f t="array" aca="1" ref="H127" ca="1">IFERROR(_xlfn.SINGLE(INDEX(Data!$A$1:$A$818,_xlfn.AGGREGATE(15,6,((OFFSET(Data!$A$1,0,MATCH(H$6,Data!$1:$1,0)-1,1000,1)=IF(H$7="","Yes",H$7))*(Data!$D$1:'Data'!$D$818&lt;=IF($H$2="Marked",1,"")))/((OFFSET(Data!$A$1,0,MATCH(H$6,Data!$1:$1,0)-1,1000,1)=IF(H$7="","Yes",H$7))*(Data!$D$1:'Data'!$D$818&lt;=IF($H$2="Marked",1,"")))*ROW(Data!$C$1:$C$818),ROW(H127)-ROW(H$7)),1)),"")</f>
        <v/>
      </c>
      <c r="I127" s="38" t="str">
        <f ca="1">IF(J127="","",IF(INDEX(Data!$CA:$CA,MATCH(J127,Data!$A:$A,0),1)=0,"",INDEX(Data!$CA:$CA,MATCH(J127,Data!$A:$A,0),1)))</f>
        <v/>
      </c>
      <c r="J127" s="38" t="str" cm="1">
        <f t="array" aca="1" ref="J127" ca="1">IFERROR(_xlfn.SINGLE(INDEX(Data!$A$1:$A$818,_xlfn.AGGREGATE(15,6,((OFFSET(Data!$A$1,0,MATCH(J$6,Data!$1:$1,0)-1,1000,1)=IF(J$7="","Yes",J$7))*(Data!$D$1:'Data'!$D$818&lt;=IF($H$2="Marked",1,"")))/((OFFSET(Data!$A$1,0,MATCH(J$6,Data!$1:$1,0)-1,1000,1)=IF(J$7="","Yes",J$7))*(Data!$D$1:'Data'!$D$818&lt;=IF($H$2="Marked",1,"")))*ROW(Data!$C$1:$C$818),ROW(J127)-ROW(J$7)),1)),"")</f>
        <v/>
      </c>
      <c r="K127" s="38" t="str">
        <f ca="1">IF(L127="","",IF(INDEX(Data!$CA:$CA,MATCH(L127,Data!$A:$A,0),1)=0,"",INDEX(Data!$CA:$CA,MATCH(L127,Data!$A:$A,0),1)))</f>
        <v/>
      </c>
      <c r="L127" s="38" t="str" cm="1">
        <f t="array" aca="1" ref="L127" ca="1">IFERROR(_xlfn.SINGLE(INDEX(Data!$A$1:$A$818,_xlfn.AGGREGATE(15,6,((OFFSET(Data!$A$1,0,MATCH(L$6,Data!$1:$1,0)-1,1000,1)=IF(L$7="","Yes",L$7))*(Data!$D$1:'Data'!$D$818&lt;=IF($H$2="Marked",1,"")))/((OFFSET(Data!$A$1,0,MATCH(L$6,Data!$1:$1,0)-1,1000,1)=IF(L$7="","Yes",L$7))*(Data!$D$1:'Data'!$D$818&lt;=IF($H$2="Marked",1,"")))*ROW(Data!$C$1:$C$818),ROW(L127)-ROW(L$7)),1)),"")</f>
        <v>Paramount Network</v>
      </c>
      <c r="M127" s="38" t="str">
        <f ca="1">IF(N127="","",IF(INDEX(Data!$CA:$CA,MATCH(N127,Data!$A:$A,0),1)=0,"",INDEX(Data!$CA:$CA,MATCH(N127,Data!$A:$A,0),1)))</f>
        <v/>
      </c>
      <c r="N127" s="38" t="str" cm="1">
        <f t="array" aca="1" ref="N127" ca="1">IFERROR(_xlfn.SINGLE(INDEX(Data!$A$1:$A$818,_xlfn.AGGREGATE(15,6,((OFFSET(Data!$A$1,0,MATCH(N$6,Data!$1:$1,0)-1,1000,1)=IF(N$7="","Yes",N$7))*(Data!$D$1:'Data'!$D$818&lt;=IF($H$2="Marked",1,"")))/((OFFSET(Data!$A$1,0,MATCH(N$6,Data!$1:$1,0)-1,1000,1)=IF(N$7="","Yes",N$7))*(Data!$D$1:'Data'!$D$818&lt;=IF($H$2="Marked",1,"")))*ROW(Data!$C$1:$C$818),ROW(N127)-ROW(N$7)),1)),"")</f>
        <v>MyNetworkTV</v>
      </c>
      <c r="O127" s="38" t="str">
        <f ca="1">IF(P127="","",IF(INDEX(Data!$CA:$CA,MATCH(P127,Data!$A:$A,0),1)=0,"",INDEX(Data!$CA:$CA,MATCH(P127,Data!$A:$A,0),1)))</f>
        <v/>
      </c>
      <c r="P127" s="38" t="str" cm="1">
        <f t="array" aca="1" ref="P127" ca="1">IFERROR(_xlfn.SINGLE(INDEX(Data!$A$1:$A$818,_xlfn.AGGREGATE(15,6,((OFFSET(Data!$A$1,0,MATCH(P$6,Data!$1:$1,0)-1,1000,1)=IF(P$7="","Yes",P$7))*(Data!$D$1:'Data'!$D$818&lt;=IF($H$2="Marked",1,"")))/((OFFSET(Data!$A$1,0,MATCH(P$6,Data!$1:$1,0)-1,1000,1)=IF(P$7="","Yes",P$7))*(Data!$D$1:'Data'!$D$818&lt;=IF($H$2="Marked",1,"")))*ROW(Data!$C$1:$C$818),ROW(P127)-ROW(P$7)),1)),"")</f>
        <v>Jewelry TV</v>
      </c>
      <c r="Q127" s="38" t="str">
        <f ca="1">IF(R127="","",IF(INDEX(Data!$CA:$CA,MATCH(R127,Data!$A:$A,0),1)=0,"",INDEX(Data!$CA:$CA,MATCH(R127,Data!$A:$A,0),1)))</f>
        <v/>
      </c>
      <c r="R127" s="38" t="str" cm="1">
        <f t="array" aca="1" ref="R127" ca="1">IFERROR(_xlfn.SINGLE(INDEX(Data!$A$1:$A$818,_xlfn.AGGREGATE(15,6,((OFFSET(Data!$A$1,0,MATCH(R$6,Data!$1:$1,0)-1,1000,1)=IF(R$7="","Yes",R$7))*(Data!$D$1:'Data'!$D$818&lt;=IF($H$2="Marked",1,"")))/((OFFSET(Data!$A$1,0,MATCH(R$6,Data!$1:$1,0)-1,1000,1)=IF(R$7="","Yes",R$7))*(Data!$D$1:'Data'!$D$818&lt;=IF($H$2="Marked",1,"")))*ROW(Data!$C$1:$C$818),ROW(R127)-ROW(R$7)),1)),"")</f>
        <v>VH1</v>
      </c>
      <c r="S127" s="38" t="str">
        <f ca="1">IF(T127="","",IF(INDEX(Data!$CA:$CA,MATCH(T127,Data!$A:$A,0),1)=0,"",INDEX(Data!$CA:$CA,MATCH(T127,Data!$A:$A,0),1)))</f>
        <v/>
      </c>
      <c r="T127" s="38" t="str" cm="1">
        <f t="array" aca="1" ref="T127" ca="1">IFERROR(_xlfn.SINGLE(INDEX(Data!$A$1:$A$818,_xlfn.AGGREGATE(15,6,((OFFSET(Data!$A$1,0,MATCH(T$6,Data!$1:$1,0)-1,1000,1)=IF(T$7="","Yes",T$7))*(Data!$D$1:'Data'!$D$818&lt;=IF($H$2="Marked",1,"")))/((OFFSET(Data!$A$1,0,MATCH(T$6,Data!$1:$1,0)-1,1000,1)=IF(T$7="","Yes",T$7))*(Data!$D$1:'Data'!$D$818&lt;=IF($H$2="Marked",1,"")))*ROW(Data!$C$1:$C$818),ROW(T127)-ROW(T$7)),1)),"")</f>
        <v/>
      </c>
      <c r="U127" s="38" t="str">
        <f ca="1">IF(V127="","",IF(INDEX(Data!$CA:$CA,MATCH(V127,Data!$A:$A,0),1)=0,"",INDEX(Data!$CA:$CA,MATCH(V127,Data!$A:$A,0),1)))</f>
        <v/>
      </c>
      <c r="V127" s="38" t="str" cm="1">
        <f t="array" aca="1" ref="V127" ca="1">IFERROR(_xlfn.SINGLE(INDEX(Data!$A$1:$A$818,_xlfn.AGGREGATE(15,6,((OFFSET(Data!$A$1,0,MATCH(V$6,Data!$1:$1,0)-1,1000,1)=IF(V$7="","Yes",V$7))*(Data!$D$1:'Data'!$D$818&lt;=IF($H$2="Marked",1,"")))/((OFFSET(Data!$A$1,0,MATCH(V$6,Data!$1:$1,0)-1,1000,1)=IF(V$7="","Yes",V$7))*(Data!$D$1:'Data'!$D$818&lt;=IF($H$2="Marked",1,"")))*ROW(Data!$C$1:$C$818),ROW(V127)-ROW(V$7)),1)),"")</f>
        <v>Telemundo</v>
      </c>
      <c r="W127" s="38" t="str">
        <f ca="1">IF(X127="","",IF(INDEX(Data!$CA:$CA,MATCH(X127,Data!$A:$A,0),1)=0,"",INDEX(Data!$CA:$CA,MATCH(X127,Data!$A:$A,0),1)))</f>
        <v/>
      </c>
      <c r="X127" s="38" t="str" cm="1">
        <f t="array" aca="1" ref="X127" ca="1">IFERROR(_xlfn.SINGLE(INDEX(Data!$A$1:$A$818,_xlfn.AGGREGATE(15,6,((OFFSET(Data!$A$1,0,MATCH(X$6,Data!$1:$1,0)-1,1000,1)=IF(X$7="","Yes",X$7))*(Data!$D$1:'Data'!$D$818&lt;=IF($H$2="Marked",1,"")))/((OFFSET(Data!$A$1,0,MATCH(X$6,Data!$1:$1,0)-1,1000,1)=IF(X$7="","Yes",X$7))*(Data!$D$1:'Data'!$D$818&lt;=IF($H$2="Marked",1,"")))*ROW(Data!$C$1:$C$818),ROW(X127)-ROW(X$7)),1)),"")</f>
        <v/>
      </c>
      <c r="Y127" s="38" t="str">
        <f ca="1">IF(Z127="","",IF(INDEX(Data!$CA:$CA,MATCH(Z127,Data!$A:$A,0),1)=0,"",INDEX(Data!$CA:$CA,MATCH(Z127,Data!$A:$A,0),1)))</f>
        <v/>
      </c>
      <c r="Z127" s="38" t="str" cm="1">
        <f t="array" aca="1" ref="Z127" ca="1">IFERROR(_xlfn.SINGLE(INDEX(Data!$A$1:$A$818,_xlfn.AGGREGATE(15,6,((OFFSET(Data!$A$1,0,MATCH(Z$6,Data!$1:$1,0)-1,1000,1)=IF(Z$7="","Yes",Z$7))*(Data!$D$1:'Data'!$D$818&lt;=IF($H$2="Marked",1,"")))/((OFFSET(Data!$A$1,0,MATCH(Z$6,Data!$1:$1,0)-1,1000,1)=IF(Z$7="","Yes",Z$7))*(Data!$D$1:'Data'!$D$818&lt;=IF($H$2="Marked",1,"")))*ROW(Data!$C$1:$C$818),ROW(Z127)-ROW(Z$7)),1)),"")</f>
        <v/>
      </c>
      <c r="AA127" s="38" t="str">
        <f ca="1">IF(AB127="","",IF(INDEX(Data!$CA:$CA,MATCH(AB127,Data!$A:$A,0),1)=0,"",INDEX(Data!$CA:$CA,MATCH(AB127,Data!$A:$A,0),1)))</f>
        <v/>
      </c>
      <c r="AB127" s="38" t="str" cm="1">
        <f t="array" aca="1" ref="AB127" ca="1">IFERROR(_xlfn.SINGLE(INDEX(Data!$A$1:$A$818,_xlfn.AGGREGATE(15,6,((OFFSET(Data!$A$1,0,MATCH(AB$6,Data!$1:$1,0)-1,1000,1)=IF(AB$7="","Yes",AB$7))*(Data!$D$1:'Data'!$D$818&lt;=IF($H$2="Marked",1,"")))/((OFFSET(Data!$A$1,0,MATCH(AB$6,Data!$1:$1,0)-1,1000,1)=IF(AB$7="","Yes",AB$7))*(Data!$D$1:'Data'!$D$818&lt;=IF($H$2="Marked",1,"")))*ROW(Data!$C$1:$C$818),ROW(AB127)-ROW(AB$7)),1)),"")</f>
        <v>Nicktoons</v>
      </c>
      <c r="AC127" s="38" t="str">
        <f ca="1">IF(AD127="","",IF(INDEX(Data!$CA:$CA,MATCH(AD127,Data!$A:$A,0),1)=0,"",INDEX(Data!$CA:$CA,MATCH(AD127,Data!$A:$A,0),1)))</f>
        <v/>
      </c>
      <c r="AD127" s="38" t="str" cm="1">
        <f t="array" aca="1" ref="AD127" ca="1">IFERROR(_xlfn.SINGLE(INDEX(Data!$A$1:$A$818,_xlfn.AGGREGATE(15,6,((OFFSET(Data!$A$1,0,MATCH(AD$6,Data!$1:$1,0)-1,1000,1)=IF(AD$7="","Yes",AD$7))*(Data!$D$1:'Data'!$D$818&lt;=IF($H$2="Marked",1,"")))/((OFFSET(Data!$A$1,0,MATCH(AD$6,Data!$1:$1,0)-1,1000,1)=IF(AD$7="","Yes",AD$7))*(Data!$D$1:'Data'!$D$818&lt;=IF($H$2="Marked",1,"")))*ROW(Data!$C$1:$C$818),ROW(AD127)-ROW(AD$7)),1)),"")</f>
        <v>RFD-TV</v>
      </c>
      <c r="AE127" s="38" t="str">
        <f ca="1">IF(AF127="","",IF(INDEX(Data!$CA:$CA,MATCH(AF127,Data!$A:$A,0),1)=0,"",INDEX(Data!$CA:$CA,MATCH(AF127,Data!$A:$A,0),1)))</f>
        <v/>
      </c>
      <c r="AF127" s="38" t="str" cm="1">
        <f t="array" aca="1" ref="AF127" ca="1">IFERROR(_xlfn.SINGLE(INDEX(Data!$A$1:$A$818,_xlfn.AGGREGATE(15,6,((OFFSET(Data!$A$1,0,MATCH(AF$6,Data!$1:$1,0)-1,1000,1)=IF(AF$7="","Yes",AF$7))*(Data!$D$1:'Data'!$D$818&lt;=IF($H$2="Marked",1,"")))/((OFFSET(Data!$A$1,0,MATCH(AF$6,Data!$1:$1,0)-1,1000,1)=IF(AF$7="","Yes",AF$7))*(Data!$D$1:'Data'!$D$818&lt;=IF($H$2="Marked",1,"")))*ROW(Data!$C$1:$C$818),ROW(AF127)-ROW(AF$7)),1)),"")</f>
        <v/>
      </c>
      <c r="AG127" s="38" t="str">
        <f ca="1">IF(AH127="","",IF(INDEX(Data!$CA:$CA,MATCH(AH127,Data!$A:$A,0),1)=0,"",INDEX(Data!$CA:$CA,MATCH(AH127,Data!$A:$A,0),1)))</f>
        <v/>
      </c>
      <c r="AH127" s="38" t="str" cm="1">
        <f t="array" aca="1" ref="AH127" ca="1">IFERROR(_xlfn.SINGLE(INDEX(Data!$A$1:$A$818,_xlfn.AGGREGATE(15,6,((OFFSET(Data!$A$1,0,MATCH(AH$6,Data!$1:$1,0)-1,1000,1)=IF(AH$7="","Yes",AH$7))*(Data!$D$1:'Data'!$D$818&lt;=IF($H$2="Marked",1,"")))/((OFFSET(Data!$A$1,0,MATCH(AH$6,Data!$1:$1,0)-1,1000,1)=IF(AH$7="","Yes",AH$7))*(Data!$D$1:'Data'!$D$818&lt;=IF($H$2="Marked",1,"")))*ROW(Data!$C$1:$C$818),ROW(AH127)-ROW(AH$7)),1)),"")</f>
        <v/>
      </c>
      <c r="AI127" s="38" t="str">
        <f ca="1">IF(AJ127="","",IF(INDEX(Data!$CA:$CA,MATCH(AJ127,Data!$A:$A,0),1)=0,"",INDEX(Data!$CA:$CA,MATCH(AJ127,Data!$A:$A,0),1)))</f>
        <v/>
      </c>
      <c r="AJ127" s="38" t="str" cm="1">
        <f t="array" aca="1" ref="AJ127" ca="1">IFERROR(_xlfn.SINGLE(INDEX(Data!$A$1:$A$818,_xlfn.AGGREGATE(15,6,((OFFSET(Data!$A$1,0,MATCH(AJ$6,Data!$1:$1,0)-1,1000,1)=IF(AJ$7="","Yes",AJ$7))*(Data!$D$1:'Data'!$D$818&lt;=IF($H$2="Marked",1,"")))/((OFFSET(Data!$A$1,0,MATCH(AJ$6,Data!$1:$1,0)-1,1000,1)=IF(AJ$7="","Yes",AJ$7))*(Data!$D$1:'Data'!$D$818&lt;=IF($H$2="Marked",1,"")))*ROW(Data!$C$1:$C$818),ROW(AJ127)-ROW(AJ$7)),1)),"")</f>
        <v/>
      </c>
      <c r="AK127" s="38" t="str">
        <f ca="1">IF(AL127="","",IF(INDEX(Data!$CA:$CA,MATCH(AL127,Data!$A:$A,0),1)=0,"",INDEX(Data!$CA:$CA,MATCH(AL127,Data!$A:$A,0),1)))</f>
        <v/>
      </c>
      <c r="AL127" s="38" t="str" cm="1">
        <f t="array" aca="1" ref="AL127" ca="1">IFERROR(_xlfn.SINGLE(INDEX(Data!$A$1:$A$818,_xlfn.AGGREGATE(15,6,((OFFSET(Data!$A$1,0,MATCH(AL$6,Data!$1:$1,0)-1,1000,1)=IF(AL$7="","Yes",AL$7))*(Data!$D$1:'Data'!$D$818&lt;=IF($H$2="Marked",1,"")))/((OFFSET(Data!$A$1,0,MATCH(AL$6,Data!$1:$1,0)-1,1000,1)=IF(AL$7="","Yes",AL$7))*(Data!$D$1:'Data'!$D$818&lt;=IF($H$2="Marked",1,"")))*ROW(Data!$C$1:$C$818),ROW(AL127)-ROW(AL$7)),1)),"")</f>
        <v/>
      </c>
      <c r="AM127" s="38" t="str">
        <f ca="1">IF(AN127="","",IF(INDEX(Data!$CA:$CA,MATCH(AN127,Data!$A:$A,0),1)=0,"",INDEX(Data!$CA:$CA,MATCH(AN127,Data!$A:$A,0),1)))</f>
        <v/>
      </c>
      <c r="AN127" s="38" t="str" cm="1">
        <f t="array" aca="1" ref="AN127" ca="1">IFERROR(_xlfn.SINGLE(INDEX(Data!$A$1:$A$818,_xlfn.AGGREGATE(15,6,((OFFSET(Data!$A$1,0,MATCH(AN$6,Data!$1:$1,0)-1,1000,1)=IF(AN$7="","Yes",AN$7))*(Data!$D$1:'Data'!$D$818&lt;=IF($H$2="Marked",1,"")))/((OFFSET(Data!$A$1,0,MATCH(AN$6,Data!$1:$1,0)-1,1000,1)=IF(AN$7="","Yes",AN$7))*(Data!$D$1:'Data'!$D$818&lt;=IF($H$2="Marked",1,"")))*ROW(Data!$C$1:$C$818),ROW(AN127)-ROW(AN$7)),1)),"")</f>
        <v/>
      </c>
      <c r="AO127" s="38" t="str">
        <f ca="1">IF(AP127="","",IF(INDEX(Data!$CA:$CA,MATCH(AP127,Data!$A:$A,0),1)=0,"",INDEX(Data!$CA:$CA,MATCH(AP127,Data!$A:$A,0),1)))</f>
        <v/>
      </c>
      <c r="AP127" s="38" t="str" cm="1">
        <f t="array" aca="1" ref="AP127" ca="1">IFERROR(_xlfn.SINGLE(INDEX(Data!$A$1:$A$818,_xlfn.AGGREGATE(15,6,((OFFSET(Data!$A$1,0,MATCH(AP$6,Data!$1:$1,0)-1,1000,1)=IF(AP$7="","Yes",AP$7))*(Data!$D$1:'Data'!$D$818&lt;=IF($H$2="Marked",1,"")))/((OFFSET(Data!$A$1,0,MATCH(AP$6,Data!$1:$1,0)-1,1000,1)=IF(AP$7="","Yes",AP$7))*(Data!$D$1:'Data'!$D$818&lt;=IF($H$2="Marked",1,"")))*ROW(Data!$C$1:$C$818),ROW(AP127)-ROW(AP$7)),1)),"")</f>
        <v/>
      </c>
      <c r="AQ127" s="38" t="str">
        <f ca="1">IF(AR127="","",IF(INDEX(Data!$CA:$CA,MATCH(AR127,Data!$A:$A,0),1)=0,"",INDEX(Data!$CA:$CA,MATCH(AR127,Data!$A:$A,0),1)))</f>
        <v/>
      </c>
      <c r="AR127" s="38" t="str" cm="1">
        <f t="array" aca="1" ref="AR127" ca="1">IFERROR(_xlfn.SINGLE(INDEX(Data!$A$1:$A$818,_xlfn.AGGREGATE(15,6,((OFFSET(Data!$A$1,0,MATCH(AR$6,Data!$1:$1,0)-1,1000,1)=IF(AR$7="","Yes",AR$7))*(Data!$D$1:'Data'!$D$818&lt;=IF($H$2="Marked",1,"")))/((OFFSET(Data!$A$1,0,MATCH(AR$6,Data!$1:$1,0)-1,1000,1)=IF(AR$7="","Yes",AR$7))*(Data!$D$1:'Data'!$D$818&lt;=IF($H$2="Marked",1,"")))*ROW(Data!$C$1:$C$818),ROW(AR127)-ROW(AR$7)),1)),"")</f>
        <v/>
      </c>
      <c r="AS127" s="38" t="str">
        <f ca="1">IF(AT127="","",IF(INDEX(Data!$CA:$CA,MATCH(AT127,Data!$A:$A,0),1)=0,"",INDEX(Data!$CA:$CA,MATCH(AT127,Data!$A:$A,0),1)))</f>
        <v/>
      </c>
      <c r="AT127" s="38" t="str" cm="1">
        <f t="array" aca="1" ref="AT127" ca="1">IFERROR(_xlfn.SINGLE(INDEX(Data!$A$1:$A$818,_xlfn.AGGREGATE(15,6,((OFFSET(Data!$A$1,0,MATCH(AT$6,Data!$1:$1,0)-1,1000,1)=IF(AT$7="","Yes",AT$7))*(Data!$D$1:'Data'!$D$818&lt;=IF($H$2="Marked",1,"")))/((OFFSET(Data!$A$1,0,MATCH(AT$6,Data!$1:$1,0)-1,1000,1)=IF(AT$7="","Yes",AT$7))*(Data!$D$1:'Data'!$D$818&lt;=IF($H$2="Marked",1,"")))*ROW(Data!$C$1:$C$818),ROW(AT127)-ROW(AT$7)),1)),"")</f>
        <v/>
      </c>
    </row>
    <row r="128" spans="1:46" x14ac:dyDescent="0.35">
      <c r="A128" s="38" t="str">
        <f ca="1">IF(B128="","",IF(INDEX(Data!$CA:$CA,MATCH(B128,Data!$A:$A,0),1)=0,"",INDEX(Data!$CA:$CA,MATCH(B128,Data!$A:$A,0),1)))</f>
        <v/>
      </c>
      <c r="B128" s="38" t="str" cm="1">
        <f t="array" aca="1" ref="B128" ca="1">IFERROR(_xlfn.SINGLE(INDEX(Data!$A$1:$A$818,_xlfn.AGGREGATE(15,6,((OFFSET(Data!$A$1,0,MATCH(B$6,Data!$1:$1,0)-1,1000,1)=IF(B$7="","Yes",B$7))*(Data!$D$1:'Data'!$D$818&lt;=IF($H$2="Marked",1,"")))/((OFFSET(Data!$A$1,0,MATCH(B$6,Data!$1:$1,0)-1,1000,1)=IF(B$7="","Yes",B$7))*(Data!$D$1:'Data'!$D$818&lt;=IF($H$2="Marked",1,"")))*ROW(Data!$C$1:$C$818),ROW(B128)-ROW(B$7)),1)),"")</f>
        <v/>
      </c>
      <c r="C128" s="38" t="str">
        <f ca="1">IF(D128="","",IF(INDEX(Data!$CA:$CA,MATCH(D128,Data!$A:$A,0),1)=0,"",INDEX(Data!$CA:$CA,MATCH(D128,Data!$A:$A,0),1)))</f>
        <v/>
      </c>
      <c r="D128" s="38" t="str" cm="1">
        <f t="array" aca="1" ref="D128" ca="1">IFERROR(_xlfn.SINGLE(INDEX(Data!$A$1:$A$818,_xlfn.AGGREGATE(15,6,((OFFSET(Data!$A$1,0,MATCH(D$6,Data!$1:$1,0)-1,1000,1)=IF(D$7="","Yes",D$7))*(Data!$D$1:'Data'!$D$818&lt;=IF($H$2="Marked",1,"")))/((OFFSET(Data!$A$1,0,MATCH(D$6,Data!$1:$1,0)-1,1000,1)=IF(D$7="","Yes",D$7))*(Data!$D$1:'Data'!$D$818&lt;=IF($H$2="Marked",1,"")))*ROW(Data!$C$1:$C$818),ROW(D128)-ROW(D$7)),1)),"")</f>
        <v/>
      </c>
      <c r="E128" s="38" t="str">
        <f ca="1">IF(F128="","",IF(INDEX(Data!$CA:$CA,MATCH(F128,Data!$A:$A,0),1)=0,"",INDEX(Data!$CA:$CA,MATCH(F128,Data!$A:$A,0),1)))</f>
        <v/>
      </c>
      <c r="F128" s="38" t="str" cm="1">
        <f t="array" aca="1" ref="F128" ca="1">IFERROR(_xlfn.SINGLE(INDEX(Data!$A$1:$A$818,_xlfn.AGGREGATE(15,6,((OFFSET(Data!$A$1,0,MATCH(F$6,Data!$1:$1,0)-1,1000,1)=IF(F$7="","Yes",F$7))*(Data!$D$1:'Data'!$D$818&lt;=IF($H$2="Marked",1,"")))/((OFFSET(Data!$A$1,0,MATCH(F$6,Data!$1:$1,0)-1,1000,1)=IF(F$7="","Yes",F$7))*(Data!$D$1:'Data'!$D$818&lt;=IF($H$2="Marked",1,"")))*ROW(Data!$C$1:$C$818),ROW(F128)-ROW(F$7)),1)),"")</f>
        <v/>
      </c>
      <c r="G128" s="38" t="str">
        <f ca="1">IF(H128="","",IF(INDEX(Data!$CA:$CA,MATCH(H128,Data!$A:$A,0),1)=0,"",INDEX(Data!$CA:$CA,MATCH(H128,Data!$A:$A,0),1)))</f>
        <v/>
      </c>
      <c r="H128" s="38" t="str" cm="1">
        <f t="array" aca="1" ref="H128" ca="1">IFERROR(_xlfn.SINGLE(INDEX(Data!$A$1:$A$818,_xlfn.AGGREGATE(15,6,((OFFSET(Data!$A$1,0,MATCH(H$6,Data!$1:$1,0)-1,1000,1)=IF(H$7="","Yes",H$7))*(Data!$D$1:'Data'!$D$818&lt;=IF($H$2="Marked",1,"")))/((OFFSET(Data!$A$1,0,MATCH(H$6,Data!$1:$1,0)-1,1000,1)=IF(H$7="","Yes",H$7))*(Data!$D$1:'Data'!$D$818&lt;=IF($H$2="Marked",1,"")))*ROW(Data!$C$1:$C$818),ROW(H128)-ROW(H$7)),1)),"")</f>
        <v/>
      </c>
      <c r="I128" s="38" t="str">
        <f ca="1">IF(J128="","",IF(INDEX(Data!$CA:$CA,MATCH(J128,Data!$A:$A,0),1)=0,"",INDEX(Data!$CA:$CA,MATCH(J128,Data!$A:$A,0),1)))</f>
        <v/>
      </c>
      <c r="J128" s="38" t="str" cm="1">
        <f t="array" aca="1" ref="J128" ca="1">IFERROR(_xlfn.SINGLE(INDEX(Data!$A$1:$A$818,_xlfn.AGGREGATE(15,6,((OFFSET(Data!$A$1,0,MATCH(J$6,Data!$1:$1,0)-1,1000,1)=IF(J$7="","Yes",J$7))*(Data!$D$1:'Data'!$D$818&lt;=IF($H$2="Marked",1,"")))/((OFFSET(Data!$A$1,0,MATCH(J$6,Data!$1:$1,0)-1,1000,1)=IF(J$7="","Yes",J$7))*(Data!$D$1:'Data'!$D$818&lt;=IF($H$2="Marked",1,"")))*ROW(Data!$C$1:$C$818),ROW(J128)-ROW(J$7)),1)),"")</f>
        <v/>
      </c>
      <c r="K128" s="38" t="str">
        <f ca="1">IF(L128="","",IF(INDEX(Data!$CA:$CA,MATCH(L128,Data!$A:$A,0),1)=0,"",INDEX(Data!$CA:$CA,MATCH(L128,Data!$A:$A,0),1)))</f>
        <v/>
      </c>
      <c r="L128" s="38" t="str" cm="1">
        <f t="array" aca="1" ref="L128" ca="1">IFERROR(_xlfn.SINGLE(INDEX(Data!$A$1:$A$818,_xlfn.AGGREGATE(15,6,((OFFSET(Data!$A$1,0,MATCH(L$6,Data!$1:$1,0)-1,1000,1)=IF(L$7="","Yes",L$7))*(Data!$D$1:'Data'!$D$818&lt;=IF($H$2="Marked",1,"")))/((OFFSET(Data!$A$1,0,MATCH(L$6,Data!$1:$1,0)-1,1000,1)=IF(L$7="","Yes",L$7))*(Data!$D$1:'Data'!$D$818&lt;=IF($H$2="Marked",1,"")))*ROW(Data!$C$1:$C$818),ROW(L128)-ROW(L$7)),1)),"")</f>
        <v>PBS Kids</v>
      </c>
      <c r="M128" s="38" t="str">
        <f ca="1">IF(N128="","",IF(INDEX(Data!$CA:$CA,MATCH(N128,Data!$A:$A,0),1)=0,"",INDEX(Data!$CA:$CA,MATCH(N128,Data!$A:$A,0),1)))</f>
        <v/>
      </c>
      <c r="N128" s="38" t="str" cm="1">
        <f t="array" aca="1" ref="N128" ca="1">IFERROR(_xlfn.SINGLE(INDEX(Data!$A$1:$A$818,_xlfn.AGGREGATE(15,6,((OFFSET(Data!$A$1,0,MATCH(N$6,Data!$1:$1,0)-1,1000,1)=IF(N$7="","Yes",N$7))*(Data!$D$1:'Data'!$D$818&lt;=IF($H$2="Marked",1,"")))/((OFFSET(Data!$A$1,0,MATCH(N$6,Data!$1:$1,0)-1,1000,1)=IF(N$7="","Yes",N$7))*(Data!$D$1:'Data'!$D$818&lt;=IF($H$2="Marked",1,"")))*ROW(Data!$C$1:$C$818),ROW(N128)-ROW(N$7)),1)),"")</f>
        <v>Nat Geo Wild</v>
      </c>
      <c r="O128" s="38" t="str">
        <f ca="1">IF(P128="","",IF(INDEX(Data!$CA:$CA,MATCH(P128,Data!$A:$A,0),1)=0,"",INDEX(Data!$CA:$CA,MATCH(P128,Data!$A:$A,0),1)))</f>
        <v/>
      </c>
      <c r="P128" s="38" t="str" cm="1">
        <f t="array" aca="1" ref="P128" ca="1">IFERROR(_xlfn.SINGLE(INDEX(Data!$A$1:$A$818,_xlfn.AGGREGATE(15,6,((OFFSET(Data!$A$1,0,MATCH(P$6,Data!$1:$1,0)-1,1000,1)=IF(P$7="","Yes",P$7))*(Data!$D$1:'Data'!$D$818&lt;=IF($H$2="Marked",1,"")))/((OFFSET(Data!$A$1,0,MATCH(P$6,Data!$1:$1,0)-1,1000,1)=IF(P$7="","Yes",P$7))*(Data!$D$1:'Data'!$D$818&lt;=IF($H$2="Marked",1,"")))*ROW(Data!$C$1:$C$818),ROW(P128)-ROW(P$7)),1)),"")</f>
        <v>Justice Central</v>
      </c>
      <c r="Q128" s="38" t="str">
        <f ca="1">IF(R128="","",IF(INDEX(Data!$CA:$CA,MATCH(R128,Data!$A:$A,0),1)=0,"",INDEX(Data!$CA:$CA,MATCH(R128,Data!$A:$A,0),1)))</f>
        <v/>
      </c>
      <c r="R128" s="38" t="str" cm="1">
        <f t="array" aca="1" ref="R128" ca="1">IFERROR(_xlfn.SINGLE(INDEX(Data!$A$1:$A$818,_xlfn.AGGREGATE(15,6,((OFFSET(Data!$A$1,0,MATCH(R$6,Data!$1:$1,0)-1,1000,1)=IF(R$7="","Yes",R$7))*(Data!$D$1:'Data'!$D$818&lt;=IF($H$2="Marked",1,"")))/((OFFSET(Data!$A$1,0,MATCH(R$6,Data!$1:$1,0)-1,1000,1)=IF(R$7="","Yes",R$7))*(Data!$D$1:'Data'!$D$818&lt;=IF($H$2="Marked",1,"")))*ROW(Data!$C$1:$C$818),ROW(R128)-ROW(R$7)),1)),"")</f>
        <v>We TV</v>
      </c>
      <c r="S128" s="38" t="str">
        <f ca="1">IF(T128="","",IF(INDEX(Data!$CA:$CA,MATCH(T128,Data!$A:$A,0),1)=0,"",INDEX(Data!$CA:$CA,MATCH(T128,Data!$A:$A,0),1)))</f>
        <v/>
      </c>
      <c r="T128" s="38" t="str" cm="1">
        <f t="array" aca="1" ref="T128" ca="1">IFERROR(_xlfn.SINGLE(INDEX(Data!$A$1:$A$818,_xlfn.AGGREGATE(15,6,((OFFSET(Data!$A$1,0,MATCH(T$6,Data!$1:$1,0)-1,1000,1)=IF(T$7="","Yes",T$7))*(Data!$D$1:'Data'!$D$818&lt;=IF($H$2="Marked",1,"")))/((OFFSET(Data!$A$1,0,MATCH(T$6,Data!$1:$1,0)-1,1000,1)=IF(T$7="","Yes",T$7))*(Data!$D$1:'Data'!$D$818&lt;=IF($H$2="Marked",1,"")))*ROW(Data!$C$1:$C$818),ROW(T128)-ROW(T$7)),1)),"")</f>
        <v/>
      </c>
      <c r="U128" s="38" t="str">
        <f ca="1">IF(V128="","",IF(INDEX(Data!$CA:$CA,MATCH(V128,Data!$A:$A,0),1)=0,"",INDEX(Data!$CA:$CA,MATCH(V128,Data!$A:$A,0),1)))</f>
        <v/>
      </c>
      <c r="V128" s="38" t="str" cm="1">
        <f t="array" aca="1" ref="V128" ca="1">IFERROR(_xlfn.SINGLE(INDEX(Data!$A$1:$A$818,_xlfn.AGGREGATE(15,6,((OFFSET(Data!$A$1,0,MATCH(V$6,Data!$1:$1,0)-1,1000,1)=IF(V$7="","Yes",V$7))*(Data!$D$1:'Data'!$D$818&lt;=IF($H$2="Marked",1,"")))/((OFFSET(Data!$A$1,0,MATCH(V$6,Data!$1:$1,0)-1,1000,1)=IF(V$7="","Yes",V$7))*(Data!$D$1:'Data'!$D$818&lt;=IF($H$2="Marked",1,"")))*ROW(Data!$C$1:$C$818),ROW(V128)-ROW(V$7)),1)),"")</f>
        <v>TG Jr</v>
      </c>
      <c r="W128" s="38" t="str">
        <f ca="1">IF(X128="","",IF(INDEX(Data!$CA:$CA,MATCH(X128,Data!$A:$A,0),1)=0,"",INDEX(Data!$CA:$CA,MATCH(X128,Data!$A:$A,0),1)))</f>
        <v/>
      </c>
      <c r="X128" s="38" t="str" cm="1">
        <f t="array" aca="1" ref="X128" ca="1">IFERROR(_xlfn.SINGLE(INDEX(Data!$A$1:$A$818,_xlfn.AGGREGATE(15,6,((OFFSET(Data!$A$1,0,MATCH(X$6,Data!$1:$1,0)-1,1000,1)=IF(X$7="","Yes",X$7))*(Data!$D$1:'Data'!$D$818&lt;=IF($H$2="Marked",1,"")))/((OFFSET(Data!$A$1,0,MATCH(X$6,Data!$1:$1,0)-1,1000,1)=IF(X$7="","Yes",X$7))*(Data!$D$1:'Data'!$D$818&lt;=IF($H$2="Marked",1,"")))*ROW(Data!$C$1:$C$818),ROW(X128)-ROW(X$7)),1)),"")</f>
        <v/>
      </c>
      <c r="Y128" s="38" t="str">
        <f ca="1">IF(Z128="","",IF(INDEX(Data!$CA:$CA,MATCH(Z128,Data!$A:$A,0),1)=0,"",INDEX(Data!$CA:$CA,MATCH(Z128,Data!$A:$A,0),1)))</f>
        <v/>
      </c>
      <c r="Z128" s="38" t="str" cm="1">
        <f t="array" aca="1" ref="Z128" ca="1">IFERROR(_xlfn.SINGLE(INDEX(Data!$A$1:$A$818,_xlfn.AGGREGATE(15,6,((OFFSET(Data!$A$1,0,MATCH(Z$6,Data!$1:$1,0)-1,1000,1)=IF(Z$7="","Yes",Z$7))*(Data!$D$1:'Data'!$D$818&lt;=IF($H$2="Marked",1,"")))/((OFFSET(Data!$A$1,0,MATCH(Z$6,Data!$1:$1,0)-1,1000,1)=IF(Z$7="","Yes",Z$7))*(Data!$D$1:'Data'!$D$818&lt;=IF($H$2="Marked",1,"")))*ROW(Data!$C$1:$C$818),ROW(Z128)-ROW(Z$7)),1)),"")</f>
        <v/>
      </c>
      <c r="AA128" s="38" t="str">
        <f ca="1">IF(AB128="","",IF(INDEX(Data!$CA:$CA,MATCH(AB128,Data!$A:$A,0),1)=0,"",INDEX(Data!$CA:$CA,MATCH(AB128,Data!$A:$A,0),1)))</f>
        <v/>
      </c>
      <c r="AB128" s="38" t="str" cm="1">
        <f t="array" aca="1" ref="AB128" ca="1">IFERROR(_xlfn.SINGLE(INDEX(Data!$A$1:$A$818,_xlfn.AGGREGATE(15,6,((OFFSET(Data!$A$1,0,MATCH(AB$6,Data!$1:$1,0)-1,1000,1)=IF(AB$7="","Yes",AB$7))*(Data!$D$1:'Data'!$D$818&lt;=IF($H$2="Marked",1,"")))/((OFFSET(Data!$A$1,0,MATCH(AB$6,Data!$1:$1,0)-1,1000,1)=IF(AB$7="","Yes",AB$7))*(Data!$D$1:'Data'!$D$818&lt;=IF($H$2="Marked",1,"")))*ROW(Data!$C$1:$C$818),ROW(AB128)-ROW(AB$7)),1)),"")</f>
        <v>NTN24</v>
      </c>
      <c r="AC128" s="38" t="str">
        <f ca="1">IF(AD128="","",IF(INDEX(Data!$CA:$CA,MATCH(AD128,Data!$A:$A,0),1)=0,"",INDEX(Data!$CA:$CA,MATCH(AD128,Data!$A:$A,0),1)))</f>
        <v/>
      </c>
      <c r="AD128" s="38" t="str" cm="1">
        <f t="array" aca="1" ref="AD128" ca="1">IFERROR(_xlfn.SINGLE(INDEX(Data!$A$1:$A$818,_xlfn.AGGREGATE(15,6,((OFFSET(Data!$A$1,0,MATCH(AD$6,Data!$1:$1,0)-1,1000,1)=IF(AD$7="","Yes",AD$7))*(Data!$D$1:'Data'!$D$818&lt;=IF($H$2="Marked",1,"")))/((OFFSET(Data!$A$1,0,MATCH(AD$6,Data!$1:$1,0)-1,1000,1)=IF(AD$7="","Yes",AD$7))*(Data!$D$1:'Data'!$D$818&lt;=IF($H$2="Marked",1,"")))*ROW(Data!$C$1:$C$818),ROW(AD128)-ROW(AD$7)),1)),"")</f>
        <v>Science</v>
      </c>
      <c r="AE128" s="38" t="str">
        <f ca="1">IF(AF128="","",IF(INDEX(Data!$CA:$CA,MATCH(AF128,Data!$A:$A,0),1)=0,"",INDEX(Data!$CA:$CA,MATCH(AF128,Data!$A:$A,0),1)))</f>
        <v/>
      </c>
      <c r="AF128" s="38" t="str" cm="1">
        <f t="array" aca="1" ref="AF128" ca="1">IFERROR(_xlfn.SINGLE(INDEX(Data!$A$1:$A$818,_xlfn.AGGREGATE(15,6,((OFFSET(Data!$A$1,0,MATCH(AF$6,Data!$1:$1,0)-1,1000,1)=IF(AF$7="","Yes",AF$7))*(Data!$D$1:'Data'!$D$818&lt;=IF($H$2="Marked",1,"")))/((OFFSET(Data!$A$1,0,MATCH(AF$6,Data!$1:$1,0)-1,1000,1)=IF(AF$7="","Yes",AF$7))*(Data!$D$1:'Data'!$D$818&lt;=IF($H$2="Marked",1,"")))*ROW(Data!$C$1:$C$818),ROW(AF128)-ROW(AF$7)),1)),"")</f>
        <v/>
      </c>
      <c r="AG128" s="38" t="str">
        <f ca="1">IF(AH128="","",IF(INDEX(Data!$CA:$CA,MATCH(AH128,Data!$A:$A,0),1)=0,"",INDEX(Data!$CA:$CA,MATCH(AH128,Data!$A:$A,0),1)))</f>
        <v/>
      </c>
      <c r="AH128" s="38" t="str" cm="1">
        <f t="array" aca="1" ref="AH128" ca="1">IFERROR(_xlfn.SINGLE(INDEX(Data!$A$1:$A$818,_xlfn.AGGREGATE(15,6,((OFFSET(Data!$A$1,0,MATCH(AH$6,Data!$1:$1,0)-1,1000,1)=IF(AH$7="","Yes",AH$7))*(Data!$D$1:'Data'!$D$818&lt;=IF($H$2="Marked",1,"")))/((OFFSET(Data!$A$1,0,MATCH(AH$6,Data!$1:$1,0)-1,1000,1)=IF(AH$7="","Yes",AH$7))*(Data!$D$1:'Data'!$D$818&lt;=IF($H$2="Marked",1,"")))*ROW(Data!$C$1:$C$818),ROW(AH128)-ROW(AH$7)),1)),"")</f>
        <v/>
      </c>
      <c r="AI128" s="38" t="str">
        <f ca="1">IF(AJ128="","",IF(INDEX(Data!$CA:$CA,MATCH(AJ128,Data!$A:$A,0),1)=0,"",INDEX(Data!$CA:$CA,MATCH(AJ128,Data!$A:$A,0),1)))</f>
        <v/>
      </c>
      <c r="AJ128" s="38" t="str" cm="1">
        <f t="array" aca="1" ref="AJ128" ca="1">IFERROR(_xlfn.SINGLE(INDEX(Data!$A$1:$A$818,_xlfn.AGGREGATE(15,6,((OFFSET(Data!$A$1,0,MATCH(AJ$6,Data!$1:$1,0)-1,1000,1)=IF(AJ$7="","Yes",AJ$7))*(Data!$D$1:'Data'!$D$818&lt;=IF($H$2="Marked",1,"")))/((OFFSET(Data!$A$1,0,MATCH(AJ$6,Data!$1:$1,0)-1,1000,1)=IF(AJ$7="","Yes",AJ$7))*(Data!$D$1:'Data'!$D$818&lt;=IF($H$2="Marked",1,"")))*ROW(Data!$C$1:$C$818),ROW(AJ128)-ROW(AJ$7)),1)),"")</f>
        <v/>
      </c>
      <c r="AK128" s="38" t="str">
        <f ca="1">IF(AL128="","",IF(INDEX(Data!$CA:$CA,MATCH(AL128,Data!$A:$A,0),1)=0,"",INDEX(Data!$CA:$CA,MATCH(AL128,Data!$A:$A,0),1)))</f>
        <v/>
      </c>
      <c r="AL128" s="38" t="str" cm="1">
        <f t="array" aca="1" ref="AL128" ca="1">IFERROR(_xlfn.SINGLE(INDEX(Data!$A$1:$A$818,_xlfn.AGGREGATE(15,6,((OFFSET(Data!$A$1,0,MATCH(AL$6,Data!$1:$1,0)-1,1000,1)=IF(AL$7="","Yes",AL$7))*(Data!$D$1:'Data'!$D$818&lt;=IF($H$2="Marked",1,"")))/((OFFSET(Data!$A$1,0,MATCH(AL$6,Data!$1:$1,0)-1,1000,1)=IF(AL$7="","Yes",AL$7))*(Data!$D$1:'Data'!$D$818&lt;=IF($H$2="Marked",1,"")))*ROW(Data!$C$1:$C$818),ROW(AL128)-ROW(AL$7)),1)),"")</f>
        <v/>
      </c>
      <c r="AM128" s="38" t="str">
        <f ca="1">IF(AN128="","",IF(INDEX(Data!$CA:$CA,MATCH(AN128,Data!$A:$A,0),1)=0,"",INDEX(Data!$CA:$CA,MATCH(AN128,Data!$A:$A,0),1)))</f>
        <v/>
      </c>
      <c r="AN128" s="38" t="str" cm="1">
        <f t="array" aca="1" ref="AN128" ca="1">IFERROR(_xlfn.SINGLE(INDEX(Data!$A$1:$A$818,_xlfn.AGGREGATE(15,6,((OFFSET(Data!$A$1,0,MATCH(AN$6,Data!$1:$1,0)-1,1000,1)=IF(AN$7="","Yes",AN$7))*(Data!$D$1:'Data'!$D$818&lt;=IF($H$2="Marked",1,"")))/((OFFSET(Data!$A$1,0,MATCH(AN$6,Data!$1:$1,0)-1,1000,1)=IF(AN$7="","Yes",AN$7))*(Data!$D$1:'Data'!$D$818&lt;=IF($H$2="Marked",1,"")))*ROW(Data!$C$1:$C$818),ROW(AN128)-ROW(AN$7)),1)),"")</f>
        <v/>
      </c>
      <c r="AO128" s="38" t="str">
        <f ca="1">IF(AP128="","",IF(INDEX(Data!$CA:$CA,MATCH(AP128,Data!$A:$A,0),1)=0,"",INDEX(Data!$CA:$CA,MATCH(AP128,Data!$A:$A,0),1)))</f>
        <v/>
      </c>
      <c r="AP128" s="38" t="str" cm="1">
        <f t="array" aca="1" ref="AP128" ca="1">IFERROR(_xlfn.SINGLE(INDEX(Data!$A$1:$A$818,_xlfn.AGGREGATE(15,6,((OFFSET(Data!$A$1,0,MATCH(AP$6,Data!$1:$1,0)-1,1000,1)=IF(AP$7="","Yes",AP$7))*(Data!$D$1:'Data'!$D$818&lt;=IF($H$2="Marked",1,"")))/((OFFSET(Data!$A$1,0,MATCH(AP$6,Data!$1:$1,0)-1,1000,1)=IF(AP$7="","Yes",AP$7))*(Data!$D$1:'Data'!$D$818&lt;=IF($H$2="Marked",1,"")))*ROW(Data!$C$1:$C$818),ROW(AP128)-ROW(AP$7)),1)),"")</f>
        <v/>
      </c>
      <c r="AQ128" s="38" t="str">
        <f ca="1">IF(AR128="","",IF(INDEX(Data!$CA:$CA,MATCH(AR128,Data!$A:$A,0),1)=0,"",INDEX(Data!$CA:$CA,MATCH(AR128,Data!$A:$A,0),1)))</f>
        <v/>
      </c>
      <c r="AR128" s="38" t="str" cm="1">
        <f t="array" aca="1" ref="AR128" ca="1">IFERROR(_xlfn.SINGLE(INDEX(Data!$A$1:$A$818,_xlfn.AGGREGATE(15,6,((OFFSET(Data!$A$1,0,MATCH(AR$6,Data!$1:$1,0)-1,1000,1)=IF(AR$7="","Yes",AR$7))*(Data!$D$1:'Data'!$D$818&lt;=IF($H$2="Marked",1,"")))/((OFFSET(Data!$A$1,0,MATCH(AR$6,Data!$1:$1,0)-1,1000,1)=IF(AR$7="","Yes",AR$7))*(Data!$D$1:'Data'!$D$818&lt;=IF($H$2="Marked",1,"")))*ROW(Data!$C$1:$C$818),ROW(AR128)-ROW(AR$7)),1)),"")</f>
        <v/>
      </c>
      <c r="AS128" s="38" t="str">
        <f ca="1">IF(AT128="","",IF(INDEX(Data!$CA:$CA,MATCH(AT128,Data!$A:$A,0),1)=0,"",INDEX(Data!$CA:$CA,MATCH(AT128,Data!$A:$A,0),1)))</f>
        <v/>
      </c>
      <c r="AT128" s="38" t="str" cm="1">
        <f t="array" aca="1" ref="AT128" ca="1">IFERROR(_xlfn.SINGLE(INDEX(Data!$A$1:$A$818,_xlfn.AGGREGATE(15,6,((OFFSET(Data!$A$1,0,MATCH(AT$6,Data!$1:$1,0)-1,1000,1)=IF(AT$7="","Yes",AT$7))*(Data!$D$1:'Data'!$D$818&lt;=IF($H$2="Marked",1,"")))/((OFFSET(Data!$A$1,0,MATCH(AT$6,Data!$1:$1,0)-1,1000,1)=IF(AT$7="","Yes",AT$7))*(Data!$D$1:'Data'!$D$818&lt;=IF($H$2="Marked",1,"")))*ROW(Data!$C$1:$C$818),ROW(AT128)-ROW(AT$7)),1)),"")</f>
        <v/>
      </c>
    </row>
    <row r="129" spans="1:46" ht="24" x14ac:dyDescent="0.35">
      <c r="A129" s="38" t="str">
        <f ca="1">IF(B129="","",IF(INDEX(Data!$CA:$CA,MATCH(B129,Data!$A:$A,0),1)=0,"",INDEX(Data!$CA:$CA,MATCH(B129,Data!$A:$A,0),1)))</f>
        <v/>
      </c>
      <c r="B129" s="38" t="str" cm="1">
        <f t="array" aca="1" ref="B129" ca="1">IFERROR(_xlfn.SINGLE(INDEX(Data!$A$1:$A$818,_xlfn.AGGREGATE(15,6,((OFFSET(Data!$A$1,0,MATCH(B$6,Data!$1:$1,0)-1,1000,1)=IF(B$7="","Yes",B$7))*(Data!$D$1:'Data'!$D$818&lt;=IF($H$2="Marked",1,"")))/((OFFSET(Data!$A$1,0,MATCH(B$6,Data!$1:$1,0)-1,1000,1)=IF(B$7="","Yes",B$7))*(Data!$D$1:'Data'!$D$818&lt;=IF($H$2="Marked",1,"")))*ROW(Data!$C$1:$C$818),ROW(B129)-ROW(B$7)),1)),"")</f>
        <v/>
      </c>
      <c r="C129" s="38" t="str">
        <f ca="1">IF(D129="","",IF(INDEX(Data!$CA:$CA,MATCH(D129,Data!$A:$A,0),1)=0,"",INDEX(Data!$CA:$CA,MATCH(D129,Data!$A:$A,0),1)))</f>
        <v/>
      </c>
      <c r="D129" s="38" t="str" cm="1">
        <f t="array" aca="1" ref="D129" ca="1">IFERROR(_xlfn.SINGLE(INDEX(Data!$A$1:$A$818,_xlfn.AGGREGATE(15,6,((OFFSET(Data!$A$1,0,MATCH(D$6,Data!$1:$1,0)-1,1000,1)=IF(D$7="","Yes",D$7))*(Data!$D$1:'Data'!$D$818&lt;=IF($H$2="Marked",1,"")))/((OFFSET(Data!$A$1,0,MATCH(D$6,Data!$1:$1,0)-1,1000,1)=IF(D$7="","Yes",D$7))*(Data!$D$1:'Data'!$D$818&lt;=IF($H$2="Marked",1,"")))*ROW(Data!$C$1:$C$818),ROW(D129)-ROW(D$7)),1)),"")</f>
        <v/>
      </c>
      <c r="E129" s="38" t="str">
        <f ca="1">IF(F129="","",IF(INDEX(Data!$CA:$CA,MATCH(F129,Data!$A:$A,0),1)=0,"",INDEX(Data!$CA:$CA,MATCH(F129,Data!$A:$A,0),1)))</f>
        <v/>
      </c>
      <c r="F129" s="38" t="str" cm="1">
        <f t="array" aca="1" ref="F129" ca="1">IFERROR(_xlfn.SINGLE(INDEX(Data!$A$1:$A$818,_xlfn.AGGREGATE(15,6,((OFFSET(Data!$A$1,0,MATCH(F$6,Data!$1:$1,0)-1,1000,1)=IF(F$7="","Yes",F$7))*(Data!$D$1:'Data'!$D$818&lt;=IF($H$2="Marked",1,"")))/((OFFSET(Data!$A$1,0,MATCH(F$6,Data!$1:$1,0)-1,1000,1)=IF(F$7="","Yes",F$7))*(Data!$D$1:'Data'!$D$818&lt;=IF($H$2="Marked",1,"")))*ROW(Data!$C$1:$C$818),ROW(F129)-ROW(F$7)),1)),"")</f>
        <v/>
      </c>
      <c r="G129" s="38" t="str">
        <f ca="1">IF(H129="","",IF(INDEX(Data!$CA:$CA,MATCH(H129,Data!$A:$A,0),1)=0,"",INDEX(Data!$CA:$CA,MATCH(H129,Data!$A:$A,0),1)))</f>
        <v/>
      </c>
      <c r="H129" s="38" t="str" cm="1">
        <f t="array" aca="1" ref="H129" ca="1">IFERROR(_xlfn.SINGLE(INDEX(Data!$A$1:$A$818,_xlfn.AGGREGATE(15,6,((OFFSET(Data!$A$1,0,MATCH(H$6,Data!$1:$1,0)-1,1000,1)=IF(H$7="","Yes",H$7))*(Data!$D$1:'Data'!$D$818&lt;=IF($H$2="Marked",1,"")))/((OFFSET(Data!$A$1,0,MATCH(H$6,Data!$1:$1,0)-1,1000,1)=IF(H$7="","Yes",H$7))*(Data!$D$1:'Data'!$D$818&lt;=IF($H$2="Marked",1,"")))*ROW(Data!$C$1:$C$818),ROW(H129)-ROW(H$7)),1)),"")</f>
        <v/>
      </c>
      <c r="I129" s="38" t="str">
        <f ca="1">IF(J129="","",IF(INDEX(Data!$CA:$CA,MATCH(J129,Data!$A:$A,0),1)=0,"",INDEX(Data!$CA:$CA,MATCH(J129,Data!$A:$A,0),1)))</f>
        <v/>
      </c>
      <c r="J129" s="38" t="str" cm="1">
        <f t="array" aca="1" ref="J129" ca="1">IFERROR(_xlfn.SINGLE(INDEX(Data!$A$1:$A$818,_xlfn.AGGREGATE(15,6,((OFFSET(Data!$A$1,0,MATCH(J$6,Data!$1:$1,0)-1,1000,1)=IF(J$7="","Yes",J$7))*(Data!$D$1:'Data'!$D$818&lt;=IF($H$2="Marked",1,"")))/((OFFSET(Data!$A$1,0,MATCH(J$6,Data!$1:$1,0)-1,1000,1)=IF(J$7="","Yes",J$7))*(Data!$D$1:'Data'!$D$818&lt;=IF($H$2="Marked",1,"")))*ROW(Data!$C$1:$C$818),ROW(J129)-ROW(J$7)),1)),"")</f>
        <v/>
      </c>
      <c r="K129" s="38" t="str">
        <f ca="1">IF(L129="","",IF(INDEX(Data!$CA:$CA,MATCH(L129,Data!$A:$A,0),1)=0,"",INDEX(Data!$CA:$CA,MATCH(L129,Data!$A:$A,0),1)))</f>
        <v/>
      </c>
      <c r="L129" s="38" t="str" cm="1">
        <f t="array" aca="1" ref="L129" ca="1">IFERROR(_xlfn.SINGLE(INDEX(Data!$A$1:$A$818,_xlfn.AGGREGATE(15,6,((OFFSET(Data!$A$1,0,MATCH(L$6,Data!$1:$1,0)-1,1000,1)=IF(L$7="","Yes",L$7))*(Data!$D$1:'Data'!$D$818&lt;=IF($H$2="Marked",1,"")))/((OFFSET(Data!$A$1,0,MATCH(L$6,Data!$1:$1,0)-1,1000,1)=IF(L$7="","Yes",L$7))*(Data!$D$1:'Data'!$D$818&lt;=IF($H$2="Marked",1,"")))*ROW(Data!$C$1:$C$818),ROW(L129)-ROW(L$7)),1)),"")</f>
        <v>POP</v>
      </c>
      <c r="M129" s="38" t="str">
        <f ca="1">IF(N129="","",IF(INDEX(Data!$CA:$CA,MATCH(N129,Data!$A:$A,0),1)=0,"",INDEX(Data!$CA:$CA,MATCH(N129,Data!$A:$A,0),1)))</f>
        <v/>
      </c>
      <c r="N129" s="38" t="str" cm="1">
        <f t="array" aca="1" ref="N129" ca="1">IFERROR(_xlfn.SINGLE(INDEX(Data!$A$1:$A$818,_xlfn.AGGREGATE(15,6,((OFFSET(Data!$A$1,0,MATCH(N$6,Data!$1:$1,0)-1,1000,1)=IF(N$7="","Yes",N$7))*(Data!$D$1:'Data'!$D$818&lt;=IF($H$2="Marked",1,"")))/((OFFSET(Data!$A$1,0,MATCH(N$6,Data!$1:$1,0)-1,1000,1)=IF(N$7="","Yes",N$7))*(Data!$D$1:'Data'!$D$818&lt;=IF($H$2="Marked",1,"")))*ROW(Data!$C$1:$C$818),ROW(N129)-ROW(N$7)),1)),"")</f>
        <v>National Geographic</v>
      </c>
      <c r="O129" s="38" t="str">
        <f ca="1">IF(P129="","",IF(INDEX(Data!$CA:$CA,MATCH(P129,Data!$A:$A,0),1)=0,"",INDEX(Data!$CA:$CA,MATCH(P129,Data!$A:$A,0),1)))</f>
        <v/>
      </c>
      <c r="P129" s="38" t="str" cm="1">
        <f t="array" aca="1" ref="P129" ca="1">IFERROR(_xlfn.SINGLE(INDEX(Data!$A$1:$A$818,_xlfn.AGGREGATE(15,6,((OFFSET(Data!$A$1,0,MATCH(P$6,Data!$1:$1,0)-1,1000,1)=IF(P$7="","Yes",P$7))*(Data!$D$1:'Data'!$D$818&lt;=IF($H$2="Marked",1,"")))/((OFFSET(Data!$A$1,0,MATCH(P$6,Data!$1:$1,0)-1,1000,1)=IF(P$7="","Yes",P$7))*(Data!$D$1:'Data'!$D$818&lt;=IF($H$2="Marked",1,"")))*ROW(Data!$C$1:$C$818),ROW(P129)-ROW(P$7)),1)),"")</f>
        <v>Lifetime</v>
      </c>
      <c r="Q129" s="38" t="str">
        <f ca="1">IF(R129="","",IF(INDEX(Data!$CA:$CA,MATCH(R129,Data!$A:$A,0),1)=0,"",INDEX(Data!$CA:$CA,MATCH(R129,Data!$A:$A,0),1)))</f>
        <v/>
      </c>
      <c r="R129" s="38" t="str" cm="1">
        <f t="array" aca="1" ref="R129" ca="1">IFERROR(_xlfn.SINGLE(INDEX(Data!$A$1:$A$818,_xlfn.AGGREGATE(15,6,((OFFSET(Data!$A$1,0,MATCH(R$6,Data!$1:$1,0)-1,1000,1)=IF(R$7="","Yes",R$7))*(Data!$D$1:'Data'!$D$818&lt;=IF($H$2="Marked",1,"")))/((OFFSET(Data!$A$1,0,MATCH(R$6,Data!$1:$1,0)-1,1000,1)=IF(R$7="","Yes",R$7))*(Data!$D$1:'Data'!$D$818&lt;=IF($H$2="Marked",1,"")))*ROW(Data!$C$1:$C$818),ROW(R129)-ROW(R$7)),1)),"")</f>
        <v>Weather Channel</v>
      </c>
      <c r="S129" s="38" t="str">
        <f ca="1">IF(T129="","",IF(INDEX(Data!$CA:$CA,MATCH(T129,Data!$A:$A,0),1)=0,"",INDEX(Data!$CA:$CA,MATCH(T129,Data!$A:$A,0),1)))</f>
        <v/>
      </c>
      <c r="T129" s="38" t="str" cm="1">
        <f t="array" aca="1" ref="T129" ca="1">IFERROR(_xlfn.SINGLE(INDEX(Data!$A$1:$A$818,_xlfn.AGGREGATE(15,6,((OFFSET(Data!$A$1,0,MATCH(T$6,Data!$1:$1,0)-1,1000,1)=IF(T$7="","Yes",T$7))*(Data!$D$1:'Data'!$D$818&lt;=IF($H$2="Marked",1,"")))/((OFFSET(Data!$A$1,0,MATCH(T$6,Data!$1:$1,0)-1,1000,1)=IF(T$7="","Yes",T$7))*(Data!$D$1:'Data'!$D$818&lt;=IF($H$2="Marked",1,"")))*ROW(Data!$C$1:$C$818),ROW(T129)-ROW(T$7)),1)),"")</f>
        <v/>
      </c>
      <c r="U129" s="38" t="str">
        <f ca="1">IF(V129="","",IF(INDEX(Data!$CA:$CA,MATCH(V129,Data!$A:$A,0),1)=0,"",INDEX(Data!$CA:$CA,MATCH(V129,Data!$A:$A,0),1)))</f>
        <v/>
      </c>
      <c r="V129" s="38" t="str" cm="1">
        <f t="array" aca="1" ref="V129" ca="1">IFERROR(_xlfn.SINGLE(INDEX(Data!$A$1:$A$818,_xlfn.AGGREGATE(15,6,((OFFSET(Data!$A$1,0,MATCH(V$6,Data!$1:$1,0)-1,1000,1)=IF(V$7="","Yes",V$7))*(Data!$D$1:'Data'!$D$818&lt;=IF($H$2="Marked",1,"")))/((OFFSET(Data!$A$1,0,MATCH(V$6,Data!$1:$1,0)-1,1000,1)=IF(V$7="","Yes",V$7))*(Data!$D$1:'Data'!$D$818&lt;=IF($H$2="Marked",1,"")))*ROW(Data!$C$1:$C$818),ROW(V129)-ROW(V$7)),1)),"")</f>
        <v>THE BIG DISH</v>
      </c>
      <c r="W129" s="38" t="str">
        <f ca="1">IF(X129="","",IF(INDEX(Data!$CA:$CA,MATCH(X129,Data!$A:$A,0),1)=0,"",INDEX(Data!$CA:$CA,MATCH(X129,Data!$A:$A,0),1)))</f>
        <v/>
      </c>
      <c r="X129" s="38" t="str" cm="1">
        <f t="array" aca="1" ref="X129" ca="1">IFERROR(_xlfn.SINGLE(INDEX(Data!$A$1:$A$818,_xlfn.AGGREGATE(15,6,((OFFSET(Data!$A$1,0,MATCH(X$6,Data!$1:$1,0)-1,1000,1)=IF(X$7="","Yes",X$7))*(Data!$D$1:'Data'!$D$818&lt;=IF($H$2="Marked",1,"")))/((OFFSET(Data!$A$1,0,MATCH(X$6,Data!$1:$1,0)-1,1000,1)=IF(X$7="","Yes",X$7))*(Data!$D$1:'Data'!$D$818&lt;=IF($H$2="Marked",1,"")))*ROW(Data!$C$1:$C$818),ROW(X129)-ROW(X$7)),1)),"")</f>
        <v/>
      </c>
      <c r="Y129" s="38" t="str">
        <f ca="1">IF(Z129="","",IF(INDEX(Data!$CA:$CA,MATCH(Z129,Data!$A:$A,0),1)=0,"",INDEX(Data!$CA:$CA,MATCH(Z129,Data!$A:$A,0),1)))</f>
        <v/>
      </c>
      <c r="Z129" s="38" t="str" cm="1">
        <f t="array" aca="1" ref="Z129" ca="1">IFERROR(_xlfn.SINGLE(INDEX(Data!$A$1:$A$818,_xlfn.AGGREGATE(15,6,((OFFSET(Data!$A$1,0,MATCH(Z$6,Data!$1:$1,0)-1,1000,1)=IF(Z$7="","Yes",Z$7))*(Data!$D$1:'Data'!$D$818&lt;=IF($H$2="Marked",1,"")))/((OFFSET(Data!$A$1,0,MATCH(Z$6,Data!$1:$1,0)-1,1000,1)=IF(Z$7="","Yes",Z$7))*(Data!$D$1:'Data'!$D$818&lt;=IF($H$2="Marked",1,"")))*ROW(Data!$C$1:$C$818),ROW(Z129)-ROW(Z$7)),1)),"")</f>
        <v/>
      </c>
      <c r="AA129" s="38" t="str">
        <f ca="1">IF(AB129="","",IF(INDEX(Data!$CA:$CA,MATCH(AB129,Data!$A:$A,0),1)=0,"",INDEX(Data!$CA:$CA,MATCH(AB129,Data!$A:$A,0),1)))</f>
        <v/>
      </c>
      <c r="AB129" s="38" t="str" cm="1">
        <f t="array" aca="1" ref="AB129" ca="1">IFERROR(_xlfn.SINGLE(INDEX(Data!$A$1:$A$818,_xlfn.AGGREGATE(15,6,((OFFSET(Data!$A$1,0,MATCH(AB$6,Data!$1:$1,0)-1,1000,1)=IF(AB$7="","Yes",AB$7))*(Data!$D$1:'Data'!$D$818&lt;=IF($H$2="Marked",1,"")))/((OFFSET(Data!$A$1,0,MATCH(AB$6,Data!$1:$1,0)-1,1000,1)=IF(AB$7="","Yes",AB$7))*(Data!$D$1:'Data'!$D$818&lt;=IF($H$2="Marked",1,"")))*ROW(Data!$C$1:$C$818),ROW(AB129)-ROW(AB$7)),1)),"")</f>
        <v>OAN Plus</v>
      </c>
      <c r="AC129" s="38" t="str">
        <f ca="1">IF(AD129="","",IF(INDEX(Data!$CA:$CA,MATCH(AD129,Data!$A:$A,0),1)=0,"",INDEX(Data!$CA:$CA,MATCH(AD129,Data!$A:$A,0),1)))</f>
        <v/>
      </c>
      <c r="AD129" s="38" t="str" cm="1">
        <f t="array" aca="1" ref="AD129" ca="1">IFERROR(_xlfn.SINGLE(INDEX(Data!$A$1:$A$818,_xlfn.AGGREGATE(15,6,((OFFSET(Data!$A$1,0,MATCH(AD$6,Data!$1:$1,0)-1,1000,1)=IF(AD$7="","Yes",AD$7))*(Data!$D$1:'Data'!$D$818&lt;=IF($H$2="Marked",1,"")))/((OFFSET(Data!$A$1,0,MATCH(AD$6,Data!$1:$1,0)-1,1000,1)=IF(AD$7="","Yes",AD$7))*(Data!$D$1:'Data'!$D$818&lt;=IF($H$2="Marked",1,"")))*ROW(Data!$C$1:$C$818),ROW(AD129)-ROW(AD$7)),1)),"")</f>
        <v>SEC Network</v>
      </c>
      <c r="AE129" s="38" t="str">
        <f ca="1">IF(AF129="","",IF(INDEX(Data!$CA:$CA,MATCH(AF129,Data!$A:$A,0),1)=0,"",INDEX(Data!$CA:$CA,MATCH(AF129,Data!$A:$A,0),1)))</f>
        <v/>
      </c>
      <c r="AF129" s="38" t="str" cm="1">
        <f t="array" aca="1" ref="AF129" ca="1">IFERROR(_xlfn.SINGLE(INDEX(Data!$A$1:$A$818,_xlfn.AGGREGATE(15,6,((OFFSET(Data!$A$1,0,MATCH(AF$6,Data!$1:$1,0)-1,1000,1)=IF(AF$7="","Yes",AF$7))*(Data!$D$1:'Data'!$D$818&lt;=IF($H$2="Marked",1,"")))/((OFFSET(Data!$A$1,0,MATCH(AF$6,Data!$1:$1,0)-1,1000,1)=IF(AF$7="","Yes",AF$7))*(Data!$D$1:'Data'!$D$818&lt;=IF($H$2="Marked",1,"")))*ROW(Data!$C$1:$C$818),ROW(AF129)-ROW(AF$7)),1)),"")</f>
        <v/>
      </c>
      <c r="AG129" s="38" t="str">
        <f ca="1">IF(AH129="","",IF(INDEX(Data!$CA:$CA,MATCH(AH129,Data!$A:$A,0),1)=0,"",INDEX(Data!$CA:$CA,MATCH(AH129,Data!$A:$A,0),1)))</f>
        <v/>
      </c>
      <c r="AH129" s="38" t="str" cm="1">
        <f t="array" aca="1" ref="AH129" ca="1">IFERROR(_xlfn.SINGLE(INDEX(Data!$A$1:$A$818,_xlfn.AGGREGATE(15,6,((OFFSET(Data!$A$1,0,MATCH(AH$6,Data!$1:$1,0)-1,1000,1)=IF(AH$7="","Yes",AH$7))*(Data!$D$1:'Data'!$D$818&lt;=IF($H$2="Marked",1,"")))/((OFFSET(Data!$A$1,0,MATCH(AH$6,Data!$1:$1,0)-1,1000,1)=IF(AH$7="","Yes",AH$7))*(Data!$D$1:'Data'!$D$818&lt;=IF($H$2="Marked",1,"")))*ROW(Data!$C$1:$C$818),ROW(AH129)-ROW(AH$7)),1)),"")</f>
        <v/>
      </c>
      <c r="AI129" s="38" t="str">
        <f ca="1">IF(AJ129="","",IF(INDEX(Data!$CA:$CA,MATCH(AJ129,Data!$A:$A,0),1)=0,"",INDEX(Data!$CA:$CA,MATCH(AJ129,Data!$A:$A,0),1)))</f>
        <v/>
      </c>
      <c r="AJ129" s="38" t="str" cm="1">
        <f t="array" aca="1" ref="AJ129" ca="1">IFERROR(_xlfn.SINGLE(INDEX(Data!$A$1:$A$818,_xlfn.AGGREGATE(15,6,((OFFSET(Data!$A$1,0,MATCH(AJ$6,Data!$1:$1,0)-1,1000,1)=IF(AJ$7="","Yes",AJ$7))*(Data!$D$1:'Data'!$D$818&lt;=IF($H$2="Marked",1,"")))/((OFFSET(Data!$A$1,0,MATCH(AJ$6,Data!$1:$1,0)-1,1000,1)=IF(AJ$7="","Yes",AJ$7))*(Data!$D$1:'Data'!$D$818&lt;=IF($H$2="Marked",1,"")))*ROW(Data!$C$1:$C$818),ROW(AJ129)-ROW(AJ$7)),1)),"")</f>
        <v/>
      </c>
      <c r="AK129" s="38" t="str">
        <f ca="1">IF(AL129="","",IF(INDEX(Data!$CA:$CA,MATCH(AL129,Data!$A:$A,0),1)=0,"",INDEX(Data!$CA:$CA,MATCH(AL129,Data!$A:$A,0),1)))</f>
        <v/>
      </c>
      <c r="AL129" s="38" t="str" cm="1">
        <f t="array" aca="1" ref="AL129" ca="1">IFERROR(_xlfn.SINGLE(INDEX(Data!$A$1:$A$818,_xlfn.AGGREGATE(15,6,((OFFSET(Data!$A$1,0,MATCH(AL$6,Data!$1:$1,0)-1,1000,1)=IF(AL$7="","Yes",AL$7))*(Data!$D$1:'Data'!$D$818&lt;=IF($H$2="Marked",1,"")))/((OFFSET(Data!$A$1,0,MATCH(AL$6,Data!$1:$1,0)-1,1000,1)=IF(AL$7="","Yes",AL$7))*(Data!$D$1:'Data'!$D$818&lt;=IF($H$2="Marked",1,"")))*ROW(Data!$C$1:$C$818),ROW(AL129)-ROW(AL$7)),1)),"")</f>
        <v/>
      </c>
      <c r="AM129" s="38" t="str">
        <f ca="1">IF(AN129="","",IF(INDEX(Data!$CA:$CA,MATCH(AN129,Data!$A:$A,0),1)=0,"",INDEX(Data!$CA:$CA,MATCH(AN129,Data!$A:$A,0),1)))</f>
        <v/>
      </c>
      <c r="AN129" s="38" t="str" cm="1">
        <f t="array" aca="1" ref="AN129" ca="1">IFERROR(_xlfn.SINGLE(INDEX(Data!$A$1:$A$818,_xlfn.AGGREGATE(15,6,((OFFSET(Data!$A$1,0,MATCH(AN$6,Data!$1:$1,0)-1,1000,1)=IF(AN$7="","Yes",AN$7))*(Data!$D$1:'Data'!$D$818&lt;=IF($H$2="Marked",1,"")))/((OFFSET(Data!$A$1,0,MATCH(AN$6,Data!$1:$1,0)-1,1000,1)=IF(AN$7="","Yes",AN$7))*(Data!$D$1:'Data'!$D$818&lt;=IF($H$2="Marked",1,"")))*ROW(Data!$C$1:$C$818),ROW(AN129)-ROW(AN$7)),1)),"")</f>
        <v/>
      </c>
      <c r="AO129" s="38" t="str">
        <f ca="1">IF(AP129="","",IF(INDEX(Data!$CA:$CA,MATCH(AP129,Data!$A:$A,0),1)=0,"",INDEX(Data!$CA:$CA,MATCH(AP129,Data!$A:$A,0),1)))</f>
        <v/>
      </c>
      <c r="AP129" s="38" t="str" cm="1">
        <f t="array" aca="1" ref="AP129" ca="1">IFERROR(_xlfn.SINGLE(INDEX(Data!$A$1:$A$818,_xlfn.AGGREGATE(15,6,((OFFSET(Data!$A$1,0,MATCH(AP$6,Data!$1:$1,0)-1,1000,1)=IF(AP$7="","Yes",AP$7))*(Data!$D$1:'Data'!$D$818&lt;=IF($H$2="Marked",1,"")))/((OFFSET(Data!$A$1,0,MATCH(AP$6,Data!$1:$1,0)-1,1000,1)=IF(AP$7="","Yes",AP$7))*(Data!$D$1:'Data'!$D$818&lt;=IF($H$2="Marked",1,"")))*ROW(Data!$C$1:$C$818),ROW(AP129)-ROW(AP$7)),1)),"")</f>
        <v/>
      </c>
      <c r="AQ129" s="38" t="str">
        <f ca="1">IF(AR129="","",IF(INDEX(Data!$CA:$CA,MATCH(AR129,Data!$A:$A,0),1)=0,"",INDEX(Data!$CA:$CA,MATCH(AR129,Data!$A:$A,0),1)))</f>
        <v/>
      </c>
      <c r="AR129" s="38" t="str" cm="1">
        <f t="array" aca="1" ref="AR129" ca="1">IFERROR(_xlfn.SINGLE(INDEX(Data!$A$1:$A$818,_xlfn.AGGREGATE(15,6,((OFFSET(Data!$A$1,0,MATCH(AR$6,Data!$1:$1,0)-1,1000,1)=IF(AR$7="","Yes",AR$7))*(Data!$D$1:'Data'!$D$818&lt;=IF($H$2="Marked",1,"")))/((OFFSET(Data!$A$1,0,MATCH(AR$6,Data!$1:$1,0)-1,1000,1)=IF(AR$7="","Yes",AR$7))*(Data!$D$1:'Data'!$D$818&lt;=IF($H$2="Marked",1,"")))*ROW(Data!$C$1:$C$818),ROW(AR129)-ROW(AR$7)),1)),"")</f>
        <v/>
      </c>
      <c r="AS129" s="38" t="str">
        <f ca="1">IF(AT129="","",IF(INDEX(Data!$CA:$CA,MATCH(AT129,Data!$A:$A,0),1)=0,"",INDEX(Data!$CA:$CA,MATCH(AT129,Data!$A:$A,0),1)))</f>
        <v/>
      </c>
      <c r="AT129" s="38" t="str" cm="1">
        <f t="array" aca="1" ref="AT129" ca="1">IFERROR(_xlfn.SINGLE(INDEX(Data!$A$1:$A$818,_xlfn.AGGREGATE(15,6,((OFFSET(Data!$A$1,0,MATCH(AT$6,Data!$1:$1,0)-1,1000,1)=IF(AT$7="","Yes",AT$7))*(Data!$D$1:'Data'!$D$818&lt;=IF($H$2="Marked",1,"")))/((OFFSET(Data!$A$1,0,MATCH(AT$6,Data!$1:$1,0)-1,1000,1)=IF(AT$7="","Yes",AT$7))*(Data!$D$1:'Data'!$D$818&lt;=IF($H$2="Marked",1,"")))*ROW(Data!$C$1:$C$818),ROW(AT129)-ROW(AT$7)),1)),"")</f>
        <v/>
      </c>
    </row>
    <row r="130" spans="1:46" ht="24" x14ac:dyDescent="0.35">
      <c r="A130" s="38" t="str">
        <f ca="1">IF(B130="","",IF(INDEX(Data!$CA:$CA,MATCH(B130,Data!$A:$A,0),1)=0,"",INDEX(Data!$CA:$CA,MATCH(B130,Data!$A:$A,0),1)))</f>
        <v/>
      </c>
      <c r="B130" s="38" t="str" cm="1">
        <f t="array" aca="1" ref="B130" ca="1">IFERROR(_xlfn.SINGLE(INDEX(Data!$A$1:$A$818,_xlfn.AGGREGATE(15,6,((OFFSET(Data!$A$1,0,MATCH(B$6,Data!$1:$1,0)-1,1000,1)=IF(B$7="","Yes",B$7))*(Data!$D$1:'Data'!$D$818&lt;=IF($H$2="Marked",1,"")))/((OFFSET(Data!$A$1,0,MATCH(B$6,Data!$1:$1,0)-1,1000,1)=IF(B$7="","Yes",B$7))*(Data!$D$1:'Data'!$D$818&lt;=IF($H$2="Marked",1,"")))*ROW(Data!$C$1:$C$818),ROW(B130)-ROW(B$7)),1)),"")</f>
        <v/>
      </c>
      <c r="C130" s="38" t="str">
        <f ca="1">IF(D130="","",IF(INDEX(Data!$CA:$CA,MATCH(D130,Data!$A:$A,0),1)=0,"",INDEX(Data!$CA:$CA,MATCH(D130,Data!$A:$A,0),1)))</f>
        <v/>
      </c>
      <c r="D130" s="38" t="str" cm="1">
        <f t="array" aca="1" ref="D130" ca="1">IFERROR(_xlfn.SINGLE(INDEX(Data!$A$1:$A$818,_xlfn.AGGREGATE(15,6,((OFFSET(Data!$A$1,0,MATCH(D$6,Data!$1:$1,0)-1,1000,1)=IF(D$7="","Yes",D$7))*(Data!$D$1:'Data'!$D$818&lt;=IF($H$2="Marked",1,"")))/((OFFSET(Data!$A$1,0,MATCH(D$6,Data!$1:$1,0)-1,1000,1)=IF(D$7="","Yes",D$7))*(Data!$D$1:'Data'!$D$818&lt;=IF($H$2="Marked",1,"")))*ROW(Data!$C$1:$C$818),ROW(D130)-ROW(D$7)),1)),"")</f>
        <v/>
      </c>
      <c r="E130" s="38" t="str">
        <f ca="1">IF(F130="","",IF(INDEX(Data!$CA:$CA,MATCH(F130,Data!$A:$A,0),1)=0,"",INDEX(Data!$CA:$CA,MATCH(F130,Data!$A:$A,0),1)))</f>
        <v/>
      </c>
      <c r="F130" s="38" t="str" cm="1">
        <f t="array" aca="1" ref="F130" ca="1">IFERROR(_xlfn.SINGLE(INDEX(Data!$A$1:$A$818,_xlfn.AGGREGATE(15,6,((OFFSET(Data!$A$1,0,MATCH(F$6,Data!$1:$1,0)-1,1000,1)=IF(F$7="","Yes",F$7))*(Data!$D$1:'Data'!$D$818&lt;=IF($H$2="Marked",1,"")))/((OFFSET(Data!$A$1,0,MATCH(F$6,Data!$1:$1,0)-1,1000,1)=IF(F$7="","Yes",F$7))*(Data!$D$1:'Data'!$D$818&lt;=IF($H$2="Marked",1,"")))*ROW(Data!$C$1:$C$818),ROW(F130)-ROW(F$7)),1)),"")</f>
        <v/>
      </c>
      <c r="G130" s="38" t="str">
        <f ca="1">IF(H130="","",IF(INDEX(Data!$CA:$CA,MATCH(H130,Data!$A:$A,0),1)=0,"",INDEX(Data!$CA:$CA,MATCH(H130,Data!$A:$A,0),1)))</f>
        <v/>
      </c>
      <c r="H130" s="38" t="str" cm="1">
        <f t="array" aca="1" ref="H130" ca="1">IFERROR(_xlfn.SINGLE(INDEX(Data!$A$1:$A$818,_xlfn.AGGREGATE(15,6,((OFFSET(Data!$A$1,0,MATCH(H$6,Data!$1:$1,0)-1,1000,1)=IF(H$7="","Yes",H$7))*(Data!$D$1:'Data'!$D$818&lt;=IF($H$2="Marked",1,"")))/((OFFSET(Data!$A$1,0,MATCH(H$6,Data!$1:$1,0)-1,1000,1)=IF(H$7="","Yes",H$7))*(Data!$D$1:'Data'!$D$818&lt;=IF($H$2="Marked",1,"")))*ROW(Data!$C$1:$C$818),ROW(H130)-ROW(H$7)),1)),"")</f>
        <v/>
      </c>
      <c r="I130" s="38" t="str">
        <f ca="1">IF(J130="","",IF(INDEX(Data!$CA:$CA,MATCH(J130,Data!$A:$A,0),1)=0,"",INDEX(Data!$CA:$CA,MATCH(J130,Data!$A:$A,0),1)))</f>
        <v/>
      </c>
      <c r="J130" s="38" t="str" cm="1">
        <f t="array" aca="1" ref="J130" ca="1">IFERROR(_xlfn.SINGLE(INDEX(Data!$A$1:$A$818,_xlfn.AGGREGATE(15,6,((OFFSET(Data!$A$1,0,MATCH(J$6,Data!$1:$1,0)-1,1000,1)=IF(J$7="","Yes",J$7))*(Data!$D$1:'Data'!$D$818&lt;=IF($H$2="Marked",1,"")))/((OFFSET(Data!$A$1,0,MATCH(J$6,Data!$1:$1,0)-1,1000,1)=IF(J$7="","Yes",J$7))*(Data!$D$1:'Data'!$D$818&lt;=IF($H$2="Marked",1,"")))*ROW(Data!$C$1:$C$818),ROW(J130)-ROW(J$7)),1)),"")</f>
        <v/>
      </c>
      <c r="K130" s="38" t="str">
        <f ca="1">IF(L130="","",IF(INDEX(Data!$CA:$CA,MATCH(L130,Data!$A:$A,0),1)=0,"",INDEX(Data!$CA:$CA,MATCH(L130,Data!$A:$A,0),1)))</f>
        <v/>
      </c>
      <c r="L130" s="38" t="str" cm="1">
        <f t="array" aca="1" ref="L130" ca="1">IFERROR(_xlfn.SINGLE(INDEX(Data!$A$1:$A$818,_xlfn.AGGREGATE(15,6,((OFFSET(Data!$A$1,0,MATCH(L$6,Data!$1:$1,0)-1,1000,1)=IF(L$7="","Yes",L$7))*(Data!$D$1:'Data'!$D$818&lt;=IF($H$2="Marked",1,"")))/((OFFSET(Data!$A$1,0,MATCH(L$6,Data!$1:$1,0)-1,1000,1)=IF(L$7="","Yes",L$7))*(Data!$D$1:'Data'!$D$818&lt;=IF($H$2="Marked",1,"")))*ROW(Data!$C$1:$C$818),ROW(L130)-ROW(L$7)),1)),"")</f>
        <v>QVC</v>
      </c>
      <c r="M130" s="38" t="str">
        <f ca="1">IF(N130="","",IF(INDEX(Data!$CA:$CA,MATCH(N130,Data!$A:$A,0),1)=0,"",INDEX(Data!$CA:$CA,MATCH(N130,Data!$A:$A,0),1)))</f>
        <v/>
      </c>
      <c r="N130" s="38" t="str" cm="1">
        <f t="array" aca="1" ref="N130" ca="1">IFERROR(_xlfn.SINGLE(INDEX(Data!$A$1:$A$818,_xlfn.AGGREGATE(15,6,((OFFSET(Data!$A$1,0,MATCH(N$6,Data!$1:$1,0)-1,1000,1)=IF(N$7="","Yes",N$7))*(Data!$D$1:'Data'!$D$818&lt;=IF($H$2="Marked",1,"")))/((OFFSET(Data!$A$1,0,MATCH(N$6,Data!$1:$1,0)-1,1000,1)=IF(N$7="","Yes",N$7))*(Data!$D$1:'Data'!$D$818&lt;=IF($H$2="Marked",1,"")))*ROW(Data!$C$1:$C$818),ROW(N130)-ROW(N$7)),1)),"")</f>
        <v>NBA TV</v>
      </c>
      <c r="O130" s="38" t="str">
        <f ca="1">IF(P130="","",IF(INDEX(Data!$CA:$CA,MATCH(P130,Data!$A:$A,0),1)=0,"",INDEX(Data!$CA:$CA,MATCH(P130,Data!$A:$A,0),1)))</f>
        <v/>
      </c>
      <c r="P130" s="38" t="str" cm="1">
        <f t="array" aca="1" ref="P130" ca="1">IFERROR(_xlfn.SINGLE(INDEX(Data!$A$1:$A$818,_xlfn.AGGREGATE(15,6,((OFFSET(Data!$A$1,0,MATCH(P$6,Data!$1:$1,0)-1,1000,1)=IF(P$7="","Yes",P$7))*(Data!$D$1:'Data'!$D$818&lt;=IF($H$2="Marked",1,"")))/((OFFSET(Data!$A$1,0,MATCH(P$6,Data!$1:$1,0)-1,1000,1)=IF(P$7="","Yes",P$7))*(Data!$D$1:'Data'!$D$818&lt;=IF($H$2="Marked",1,"")))*ROW(Data!$C$1:$C$818),ROW(P130)-ROW(P$7)),1)),"")</f>
        <v>Lifetime Movie Network</v>
      </c>
      <c r="Q130" s="38" t="str">
        <f ca="1">IF(R130="","",IF(INDEX(Data!$CA:$CA,MATCH(R130,Data!$A:$A,0),1)=0,"",INDEX(Data!$CA:$CA,MATCH(R130,Data!$A:$A,0),1)))</f>
        <v/>
      </c>
      <c r="R130" s="38" t="str" cm="1">
        <f t="array" aca="1" ref="R130" ca="1">IFERROR(_xlfn.SINGLE(INDEX(Data!$A$1:$A$818,_xlfn.AGGREGATE(15,6,((OFFSET(Data!$A$1,0,MATCH(R$6,Data!$1:$1,0)-1,1000,1)=IF(R$7="","Yes",R$7))*(Data!$D$1:'Data'!$D$818&lt;=IF($H$2="Marked",1,"")))/((OFFSET(Data!$A$1,0,MATCH(R$6,Data!$1:$1,0)-1,1000,1)=IF(R$7="","Yes",R$7))*(Data!$D$1:'Data'!$D$818&lt;=IF($H$2="Marked",1,"")))*ROW(Data!$C$1:$C$818),ROW(R130)-ROW(R$7)),1)),"")</f>
        <v>Youtube Movies</v>
      </c>
      <c r="S130" s="38" t="str">
        <f ca="1">IF(T130="","",IF(INDEX(Data!$CA:$CA,MATCH(T130,Data!$A:$A,0),1)=0,"",INDEX(Data!$CA:$CA,MATCH(T130,Data!$A:$A,0),1)))</f>
        <v/>
      </c>
      <c r="T130" s="38" t="str" cm="1">
        <f t="array" aca="1" ref="T130" ca="1">IFERROR(_xlfn.SINGLE(INDEX(Data!$A$1:$A$818,_xlfn.AGGREGATE(15,6,((OFFSET(Data!$A$1,0,MATCH(T$6,Data!$1:$1,0)-1,1000,1)=IF(T$7="","Yes",T$7))*(Data!$D$1:'Data'!$D$818&lt;=IF($H$2="Marked",1,"")))/((OFFSET(Data!$A$1,0,MATCH(T$6,Data!$1:$1,0)-1,1000,1)=IF(T$7="","Yes",T$7))*(Data!$D$1:'Data'!$D$818&lt;=IF($H$2="Marked",1,"")))*ROW(Data!$C$1:$C$818),ROW(T130)-ROW(T$7)),1)),"")</f>
        <v/>
      </c>
      <c r="U130" s="38" t="str">
        <f ca="1">IF(V130="","",IF(INDEX(Data!$CA:$CA,MATCH(V130,Data!$A:$A,0),1)=0,"",INDEX(Data!$CA:$CA,MATCH(V130,Data!$A:$A,0),1)))</f>
        <v/>
      </c>
      <c r="V130" s="38" t="str" cm="1">
        <f t="array" aca="1" ref="V130" ca="1">IFERROR(_xlfn.SINGLE(INDEX(Data!$A$1:$A$818,_xlfn.AGGREGATE(15,6,((OFFSET(Data!$A$1,0,MATCH(V$6,Data!$1:$1,0)-1,1000,1)=IF(V$7="","Yes",V$7))*(Data!$D$1:'Data'!$D$818&lt;=IF($H$2="Marked",1,"")))/((OFFSET(Data!$A$1,0,MATCH(V$6,Data!$1:$1,0)-1,1000,1)=IF(V$7="","Yes",V$7))*(Data!$D$1:'Data'!$D$818&lt;=IF($H$2="Marked",1,"")))*ROW(Data!$C$1:$C$818),ROW(V130)-ROW(V$7)),1)),"")</f>
        <v>The Bob Ross Channel</v>
      </c>
      <c r="W130" s="38" t="str">
        <f ca="1">IF(X130="","",IF(INDEX(Data!$CA:$CA,MATCH(X130,Data!$A:$A,0),1)=0,"",INDEX(Data!$CA:$CA,MATCH(X130,Data!$A:$A,0),1)))</f>
        <v/>
      </c>
      <c r="X130" s="38" t="str" cm="1">
        <f t="array" aca="1" ref="X130" ca="1">IFERROR(_xlfn.SINGLE(INDEX(Data!$A$1:$A$818,_xlfn.AGGREGATE(15,6,((OFFSET(Data!$A$1,0,MATCH(X$6,Data!$1:$1,0)-1,1000,1)=IF(X$7="","Yes",X$7))*(Data!$D$1:'Data'!$D$818&lt;=IF($H$2="Marked",1,"")))/((OFFSET(Data!$A$1,0,MATCH(X$6,Data!$1:$1,0)-1,1000,1)=IF(X$7="","Yes",X$7))*(Data!$D$1:'Data'!$D$818&lt;=IF($H$2="Marked",1,"")))*ROW(Data!$C$1:$C$818),ROW(X130)-ROW(X$7)),1)),"")</f>
        <v/>
      </c>
      <c r="Y130" s="38" t="str">
        <f ca="1">IF(Z130="","",IF(INDEX(Data!$CA:$CA,MATCH(Z130,Data!$A:$A,0),1)=0,"",INDEX(Data!$CA:$CA,MATCH(Z130,Data!$A:$A,0),1)))</f>
        <v/>
      </c>
      <c r="Z130" s="38" t="str" cm="1">
        <f t="array" aca="1" ref="Z130" ca="1">IFERROR(_xlfn.SINGLE(INDEX(Data!$A$1:$A$818,_xlfn.AGGREGATE(15,6,((OFFSET(Data!$A$1,0,MATCH(Z$6,Data!$1:$1,0)-1,1000,1)=IF(Z$7="","Yes",Z$7))*(Data!$D$1:'Data'!$D$818&lt;=IF($H$2="Marked",1,"")))/((OFFSET(Data!$A$1,0,MATCH(Z$6,Data!$1:$1,0)-1,1000,1)=IF(Z$7="","Yes",Z$7))*(Data!$D$1:'Data'!$D$818&lt;=IF($H$2="Marked",1,"")))*ROW(Data!$C$1:$C$818),ROW(Z130)-ROW(Z$7)),1)),"")</f>
        <v/>
      </c>
      <c r="AA130" s="38" t="str">
        <f ca="1">IF(AB130="","",IF(INDEX(Data!$CA:$CA,MATCH(AB130,Data!$A:$A,0),1)=0,"",INDEX(Data!$CA:$CA,MATCH(AB130,Data!$A:$A,0),1)))</f>
        <v/>
      </c>
      <c r="AB130" s="38" t="str" cm="1">
        <f t="array" aca="1" ref="AB130" ca="1">IFERROR(_xlfn.SINGLE(INDEX(Data!$A$1:$A$818,_xlfn.AGGREGATE(15,6,((OFFSET(Data!$A$1,0,MATCH(AB$6,Data!$1:$1,0)-1,1000,1)=IF(AB$7="","Yes",AB$7))*(Data!$D$1:'Data'!$D$818&lt;=IF($H$2="Marked",1,"")))/((OFFSET(Data!$A$1,0,MATCH(AB$6,Data!$1:$1,0)-1,1000,1)=IF(AB$7="","Yes",AB$7))*(Data!$D$1:'Data'!$D$818&lt;=IF($H$2="Marked",1,"")))*ROW(Data!$C$1:$C$818),ROW(AB130)-ROW(AB$7)),1)),"")</f>
        <v>One American News</v>
      </c>
      <c r="AC130" s="38" t="str">
        <f ca="1">IF(AD130="","",IF(INDEX(Data!$CA:$CA,MATCH(AD130,Data!$A:$A,0),1)=0,"",INDEX(Data!$CA:$CA,MATCH(AD130,Data!$A:$A,0),1)))</f>
        <v/>
      </c>
      <c r="AD130" s="38" t="str" cm="1">
        <f t="array" aca="1" ref="AD130" ca="1">IFERROR(_xlfn.SINGLE(INDEX(Data!$A$1:$A$818,_xlfn.AGGREGATE(15,6,((OFFSET(Data!$A$1,0,MATCH(AD$6,Data!$1:$1,0)-1,1000,1)=IF(AD$7="","Yes",AD$7))*(Data!$D$1:'Data'!$D$818&lt;=IF($H$2="Marked",1,"")))/((OFFSET(Data!$A$1,0,MATCH(AD$6,Data!$1:$1,0)-1,1000,1)=IF(AD$7="","Yes",AD$7))*(Data!$D$1:'Data'!$D$818&lt;=IF($H$2="Marked",1,"")))*ROW(Data!$C$1:$C$818),ROW(AD130)-ROW(AD$7)),1)),"")</f>
        <v>Sony Movie Channel</v>
      </c>
      <c r="AE130" s="38" t="str">
        <f ca="1">IF(AF130="","",IF(INDEX(Data!$CA:$CA,MATCH(AF130,Data!$A:$A,0),1)=0,"",INDEX(Data!$CA:$CA,MATCH(AF130,Data!$A:$A,0),1)))</f>
        <v/>
      </c>
      <c r="AF130" s="38" t="str" cm="1">
        <f t="array" aca="1" ref="AF130" ca="1">IFERROR(_xlfn.SINGLE(INDEX(Data!$A$1:$A$818,_xlfn.AGGREGATE(15,6,((OFFSET(Data!$A$1,0,MATCH(AF$6,Data!$1:$1,0)-1,1000,1)=IF(AF$7="","Yes",AF$7))*(Data!$D$1:'Data'!$D$818&lt;=IF($H$2="Marked",1,"")))/((OFFSET(Data!$A$1,0,MATCH(AF$6,Data!$1:$1,0)-1,1000,1)=IF(AF$7="","Yes",AF$7))*(Data!$D$1:'Data'!$D$818&lt;=IF($H$2="Marked",1,"")))*ROW(Data!$C$1:$C$818),ROW(AF130)-ROW(AF$7)),1)),"")</f>
        <v/>
      </c>
      <c r="AG130" s="38" t="str">
        <f ca="1">IF(AH130="","",IF(INDEX(Data!$CA:$CA,MATCH(AH130,Data!$A:$A,0),1)=0,"",INDEX(Data!$CA:$CA,MATCH(AH130,Data!$A:$A,0),1)))</f>
        <v/>
      </c>
      <c r="AH130" s="38" t="str" cm="1">
        <f t="array" aca="1" ref="AH130" ca="1">IFERROR(_xlfn.SINGLE(INDEX(Data!$A$1:$A$818,_xlfn.AGGREGATE(15,6,((OFFSET(Data!$A$1,0,MATCH(AH$6,Data!$1:$1,0)-1,1000,1)=IF(AH$7="","Yes",AH$7))*(Data!$D$1:'Data'!$D$818&lt;=IF($H$2="Marked",1,"")))/((OFFSET(Data!$A$1,0,MATCH(AH$6,Data!$1:$1,0)-1,1000,1)=IF(AH$7="","Yes",AH$7))*(Data!$D$1:'Data'!$D$818&lt;=IF($H$2="Marked",1,"")))*ROW(Data!$C$1:$C$818),ROW(AH130)-ROW(AH$7)),1)),"")</f>
        <v/>
      </c>
      <c r="AI130" s="38" t="str">
        <f ca="1">IF(AJ130="","",IF(INDEX(Data!$CA:$CA,MATCH(AJ130,Data!$A:$A,0),1)=0,"",INDEX(Data!$CA:$CA,MATCH(AJ130,Data!$A:$A,0),1)))</f>
        <v/>
      </c>
      <c r="AJ130" s="38" t="str" cm="1">
        <f t="array" aca="1" ref="AJ130" ca="1">IFERROR(_xlfn.SINGLE(INDEX(Data!$A$1:$A$818,_xlfn.AGGREGATE(15,6,((OFFSET(Data!$A$1,0,MATCH(AJ$6,Data!$1:$1,0)-1,1000,1)=IF(AJ$7="","Yes",AJ$7))*(Data!$D$1:'Data'!$D$818&lt;=IF($H$2="Marked",1,"")))/((OFFSET(Data!$A$1,0,MATCH(AJ$6,Data!$1:$1,0)-1,1000,1)=IF(AJ$7="","Yes",AJ$7))*(Data!$D$1:'Data'!$D$818&lt;=IF($H$2="Marked",1,"")))*ROW(Data!$C$1:$C$818),ROW(AJ130)-ROW(AJ$7)),1)),"")</f>
        <v/>
      </c>
      <c r="AK130" s="38" t="str">
        <f ca="1">IF(AL130="","",IF(INDEX(Data!$CA:$CA,MATCH(AL130,Data!$A:$A,0),1)=0,"",INDEX(Data!$CA:$CA,MATCH(AL130,Data!$A:$A,0),1)))</f>
        <v/>
      </c>
      <c r="AL130" s="38" t="str" cm="1">
        <f t="array" aca="1" ref="AL130" ca="1">IFERROR(_xlfn.SINGLE(INDEX(Data!$A$1:$A$818,_xlfn.AGGREGATE(15,6,((OFFSET(Data!$A$1,0,MATCH(AL$6,Data!$1:$1,0)-1,1000,1)=IF(AL$7="","Yes",AL$7))*(Data!$D$1:'Data'!$D$818&lt;=IF($H$2="Marked",1,"")))/((OFFSET(Data!$A$1,0,MATCH(AL$6,Data!$1:$1,0)-1,1000,1)=IF(AL$7="","Yes",AL$7))*(Data!$D$1:'Data'!$D$818&lt;=IF($H$2="Marked",1,"")))*ROW(Data!$C$1:$C$818),ROW(AL130)-ROW(AL$7)),1)),"")</f>
        <v/>
      </c>
      <c r="AM130" s="38" t="str">
        <f ca="1">IF(AN130="","",IF(INDEX(Data!$CA:$CA,MATCH(AN130,Data!$A:$A,0),1)=0,"",INDEX(Data!$CA:$CA,MATCH(AN130,Data!$A:$A,0),1)))</f>
        <v/>
      </c>
      <c r="AN130" s="38" t="str" cm="1">
        <f t="array" aca="1" ref="AN130" ca="1">IFERROR(_xlfn.SINGLE(INDEX(Data!$A$1:$A$818,_xlfn.AGGREGATE(15,6,((OFFSET(Data!$A$1,0,MATCH(AN$6,Data!$1:$1,0)-1,1000,1)=IF(AN$7="","Yes",AN$7))*(Data!$D$1:'Data'!$D$818&lt;=IF($H$2="Marked",1,"")))/((OFFSET(Data!$A$1,0,MATCH(AN$6,Data!$1:$1,0)-1,1000,1)=IF(AN$7="","Yes",AN$7))*(Data!$D$1:'Data'!$D$818&lt;=IF($H$2="Marked",1,"")))*ROW(Data!$C$1:$C$818),ROW(AN130)-ROW(AN$7)),1)),"")</f>
        <v/>
      </c>
      <c r="AO130" s="38" t="str">
        <f ca="1">IF(AP130="","",IF(INDEX(Data!$CA:$CA,MATCH(AP130,Data!$A:$A,0),1)=0,"",INDEX(Data!$CA:$CA,MATCH(AP130,Data!$A:$A,0),1)))</f>
        <v/>
      </c>
      <c r="AP130" s="38" t="str" cm="1">
        <f t="array" aca="1" ref="AP130" ca="1">IFERROR(_xlfn.SINGLE(INDEX(Data!$A$1:$A$818,_xlfn.AGGREGATE(15,6,((OFFSET(Data!$A$1,0,MATCH(AP$6,Data!$1:$1,0)-1,1000,1)=IF(AP$7="","Yes",AP$7))*(Data!$D$1:'Data'!$D$818&lt;=IF($H$2="Marked",1,"")))/((OFFSET(Data!$A$1,0,MATCH(AP$6,Data!$1:$1,0)-1,1000,1)=IF(AP$7="","Yes",AP$7))*(Data!$D$1:'Data'!$D$818&lt;=IF($H$2="Marked",1,"")))*ROW(Data!$C$1:$C$818),ROW(AP130)-ROW(AP$7)),1)),"")</f>
        <v/>
      </c>
      <c r="AQ130" s="38" t="str">
        <f ca="1">IF(AR130="","",IF(INDEX(Data!$CA:$CA,MATCH(AR130,Data!$A:$A,0),1)=0,"",INDEX(Data!$CA:$CA,MATCH(AR130,Data!$A:$A,0),1)))</f>
        <v/>
      </c>
      <c r="AR130" s="38" t="str" cm="1">
        <f t="array" aca="1" ref="AR130" ca="1">IFERROR(_xlfn.SINGLE(INDEX(Data!$A$1:$A$818,_xlfn.AGGREGATE(15,6,((OFFSET(Data!$A$1,0,MATCH(AR$6,Data!$1:$1,0)-1,1000,1)=IF(AR$7="","Yes",AR$7))*(Data!$D$1:'Data'!$D$818&lt;=IF($H$2="Marked",1,"")))/((OFFSET(Data!$A$1,0,MATCH(AR$6,Data!$1:$1,0)-1,1000,1)=IF(AR$7="","Yes",AR$7))*(Data!$D$1:'Data'!$D$818&lt;=IF($H$2="Marked",1,"")))*ROW(Data!$C$1:$C$818),ROW(AR130)-ROW(AR$7)),1)),"")</f>
        <v/>
      </c>
      <c r="AS130" s="38" t="str">
        <f ca="1">IF(AT130="","",IF(INDEX(Data!$CA:$CA,MATCH(AT130,Data!$A:$A,0),1)=0,"",INDEX(Data!$CA:$CA,MATCH(AT130,Data!$A:$A,0),1)))</f>
        <v/>
      </c>
      <c r="AT130" s="38" t="str" cm="1">
        <f t="array" aca="1" ref="AT130" ca="1">IFERROR(_xlfn.SINGLE(INDEX(Data!$A$1:$A$818,_xlfn.AGGREGATE(15,6,((OFFSET(Data!$A$1,0,MATCH(AT$6,Data!$1:$1,0)-1,1000,1)=IF(AT$7="","Yes",AT$7))*(Data!$D$1:'Data'!$D$818&lt;=IF($H$2="Marked",1,"")))/((OFFSET(Data!$A$1,0,MATCH(AT$6,Data!$1:$1,0)-1,1000,1)=IF(AT$7="","Yes",AT$7))*(Data!$D$1:'Data'!$D$818&lt;=IF($H$2="Marked",1,"")))*ROW(Data!$C$1:$C$818),ROW(AT130)-ROW(AT$7)),1)),"")</f>
        <v/>
      </c>
    </row>
    <row r="131" spans="1:46" ht="24" x14ac:dyDescent="0.35">
      <c r="A131" s="38" t="str">
        <f ca="1">IF(B131="","",IF(INDEX(Data!$CA:$CA,MATCH(B131,Data!$A:$A,0),1)=0,"",INDEX(Data!$CA:$CA,MATCH(B131,Data!$A:$A,0),1)))</f>
        <v/>
      </c>
      <c r="B131" s="38" t="str" cm="1">
        <f t="array" aca="1" ref="B131" ca="1">IFERROR(_xlfn.SINGLE(INDEX(Data!$A$1:$A$818,_xlfn.AGGREGATE(15,6,((OFFSET(Data!$A$1,0,MATCH(B$6,Data!$1:$1,0)-1,1000,1)=IF(B$7="","Yes",B$7))*(Data!$D$1:'Data'!$D$818&lt;=IF($H$2="Marked",1,"")))/((OFFSET(Data!$A$1,0,MATCH(B$6,Data!$1:$1,0)-1,1000,1)=IF(B$7="","Yes",B$7))*(Data!$D$1:'Data'!$D$818&lt;=IF($H$2="Marked",1,"")))*ROW(Data!$C$1:$C$818),ROW(B131)-ROW(B$7)),1)),"")</f>
        <v/>
      </c>
      <c r="C131" s="38" t="str">
        <f ca="1">IF(D131="","",IF(INDEX(Data!$CA:$CA,MATCH(D131,Data!$A:$A,0),1)=0,"",INDEX(Data!$CA:$CA,MATCH(D131,Data!$A:$A,0),1)))</f>
        <v/>
      </c>
      <c r="D131" s="38" t="str" cm="1">
        <f t="array" aca="1" ref="D131" ca="1">IFERROR(_xlfn.SINGLE(INDEX(Data!$A$1:$A$818,_xlfn.AGGREGATE(15,6,((OFFSET(Data!$A$1,0,MATCH(D$6,Data!$1:$1,0)-1,1000,1)=IF(D$7="","Yes",D$7))*(Data!$D$1:'Data'!$D$818&lt;=IF($H$2="Marked",1,"")))/((OFFSET(Data!$A$1,0,MATCH(D$6,Data!$1:$1,0)-1,1000,1)=IF(D$7="","Yes",D$7))*(Data!$D$1:'Data'!$D$818&lt;=IF($H$2="Marked",1,"")))*ROW(Data!$C$1:$C$818),ROW(D131)-ROW(D$7)),1)),"")</f>
        <v/>
      </c>
      <c r="E131" s="38" t="str">
        <f ca="1">IF(F131="","",IF(INDEX(Data!$CA:$CA,MATCH(F131,Data!$A:$A,0),1)=0,"",INDEX(Data!$CA:$CA,MATCH(F131,Data!$A:$A,0),1)))</f>
        <v/>
      </c>
      <c r="F131" s="38" t="str" cm="1">
        <f t="array" aca="1" ref="F131" ca="1">IFERROR(_xlfn.SINGLE(INDEX(Data!$A$1:$A$818,_xlfn.AGGREGATE(15,6,((OFFSET(Data!$A$1,0,MATCH(F$6,Data!$1:$1,0)-1,1000,1)=IF(F$7="","Yes",F$7))*(Data!$D$1:'Data'!$D$818&lt;=IF($H$2="Marked",1,"")))/((OFFSET(Data!$A$1,0,MATCH(F$6,Data!$1:$1,0)-1,1000,1)=IF(F$7="","Yes",F$7))*(Data!$D$1:'Data'!$D$818&lt;=IF($H$2="Marked",1,"")))*ROW(Data!$C$1:$C$818),ROW(F131)-ROW(F$7)),1)),"")</f>
        <v/>
      </c>
      <c r="G131" s="38" t="str">
        <f ca="1">IF(H131="","",IF(INDEX(Data!$CA:$CA,MATCH(H131,Data!$A:$A,0),1)=0,"",INDEX(Data!$CA:$CA,MATCH(H131,Data!$A:$A,0),1)))</f>
        <v/>
      </c>
      <c r="H131" s="38" t="str" cm="1">
        <f t="array" aca="1" ref="H131" ca="1">IFERROR(_xlfn.SINGLE(INDEX(Data!$A$1:$A$818,_xlfn.AGGREGATE(15,6,((OFFSET(Data!$A$1,0,MATCH(H$6,Data!$1:$1,0)-1,1000,1)=IF(H$7="","Yes",H$7))*(Data!$D$1:'Data'!$D$818&lt;=IF($H$2="Marked",1,"")))/((OFFSET(Data!$A$1,0,MATCH(H$6,Data!$1:$1,0)-1,1000,1)=IF(H$7="","Yes",H$7))*(Data!$D$1:'Data'!$D$818&lt;=IF($H$2="Marked",1,"")))*ROW(Data!$C$1:$C$818),ROW(H131)-ROW(H$7)),1)),"")</f>
        <v/>
      </c>
      <c r="I131" s="38" t="str">
        <f ca="1">IF(J131="","",IF(INDEX(Data!$CA:$CA,MATCH(J131,Data!$A:$A,0),1)=0,"",INDEX(Data!$CA:$CA,MATCH(J131,Data!$A:$A,0),1)))</f>
        <v/>
      </c>
      <c r="J131" s="38" t="str" cm="1">
        <f t="array" aca="1" ref="J131" ca="1">IFERROR(_xlfn.SINGLE(INDEX(Data!$A$1:$A$818,_xlfn.AGGREGATE(15,6,((OFFSET(Data!$A$1,0,MATCH(J$6,Data!$1:$1,0)-1,1000,1)=IF(J$7="","Yes",J$7))*(Data!$D$1:'Data'!$D$818&lt;=IF($H$2="Marked",1,"")))/((OFFSET(Data!$A$1,0,MATCH(J$6,Data!$1:$1,0)-1,1000,1)=IF(J$7="","Yes",J$7))*(Data!$D$1:'Data'!$D$818&lt;=IF($H$2="Marked",1,"")))*ROW(Data!$C$1:$C$818),ROW(J131)-ROW(J$7)),1)),"")</f>
        <v/>
      </c>
      <c r="K131" s="38" t="str">
        <f ca="1">IF(L131="","",IF(INDEX(Data!$CA:$CA,MATCH(L131,Data!$A:$A,0),1)=0,"",INDEX(Data!$CA:$CA,MATCH(L131,Data!$A:$A,0),1)))</f>
        <v/>
      </c>
      <c r="L131" s="38" t="str" cm="1">
        <f t="array" aca="1" ref="L131" ca="1">IFERROR(_xlfn.SINGLE(INDEX(Data!$A$1:$A$818,_xlfn.AGGREGATE(15,6,((OFFSET(Data!$A$1,0,MATCH(L$6,Data!$1:$1,0)-1,1000,1)=IF(L$7="","Yes",L$7))*(Data!$D$1:'Data'!$D$818&lt;=IF($H$2="Marked",1,"")))/((OFFSET(Data!$A$1,0,MATCH(L$6,Data!$1:$1,0)-1,1000,1)=IF(L$7="","Yes",L$7))*(Data!$D$1:'Data'!$D$818&lt;=IF($H$2="Marked",1,"")))*ROW(Data!$C$1:$C$818),ROW(L131)-ROW(L$7)),1)),"")</f>
        <v>QVC 2</v>
      </c>
      <c r="M131" s="38">
        <f ca="1">IF(N131="","",IF(INDEX(Data!$CA:$CA,MATCH(N131,Data!$A:$A,0),1)=0,"",INDEX(Data!$CA:$CA,MATCH(N131,Data!$A:$A,0),1)))</f>
        <v>1</v>
      </c>
      <c r="N131" s="38" t="str" cm="1">
        <f t="array" aca="1" ref="N131" ca="1">IFERROR(_xlfn.SINGLE(INDEX(Data!$A$1:$A$818,_xlfn.AGGREGATE(15,6,((OFFSET(Data!$A$1,0,MATCH(N$6,Data!$1:$1,0)-1,1000,1)=IF(N$7="","Yes",N$7))*(Data!$D$1:'Data'!$D$818&lt;=IF($H$2="Marked",1,"")))/((OFFSET(Data!$A$1,0,MATCH(N$6,Data!$1:$1,0)-1,1000,1)=IF(N$7="","Yes",N$7))*(Data!$D$1:'Data'!$D$818&lt;=IF($H$2="Marked",1,"")))*ROW(Data!$C$1:$C$818),ROW(N131)-ROW(N$7)),1)),"")</f>
        <v>NBC</v>
      </c>
      <c r="O131" s="38" t="str">
        <f ca="1">IF(P131="","",IF(INDEX(Data!$CA:$CA,MATCH(P131,Data!$A:$A,0),1)=0,"",INDEX(Data!$CA:$CA,MATCH(P131,Data!$A:$A,0),1)))</f>
        <v/>
      </c>
      <c r="P131" s="38" t="str" cm="1">
        <f t="array" aca="1" ref="P131" ca="1">IFERROR(_xlfn.SINGLE(INDEX(Data!$A$1:$A$818,_xlfn.AGGREGATE(15,6,((OFFSET(Data!$A$1,0,MATCH(P$6,Data!$1:$1,0)-1,1000,1)=IF(P$7="","Yes",P$7))*(Data!$D$1:'Data'!$D$818&lt;=IF($H$2="Marked",1,"")))/((OFFSET(Data!$A$1,0,MATCH(P$6,Data!$1:$1,0)-1,1000,1)=IF(P$7="","Yes",P$7))*(Data!$D$1:'Data'!$D$818&lt;=IF($H$2="Marked",1,"")))*ROW(Data!$C$1:$C$818),ROW(P131)-ROW(P$7)),1)),"")</f>
        <v>Logo</v>
      </c>
      <c r="Q131" s="38" t="str">
        <f ca="1">IF(R131="","",IF(INDEX(Data!$CA:$CA,MATCH(R131,Data!$A:$A,0),1)=0,"",INDEX(Data!$CA:$CA,MATCH(R131,Data!$A:$A,0),1)))</f>
        <v/>
      </c>
      <c r="R131" s="38" t="str" cm="1">
        <f t="array" aca="1" ref="R131" ca="1">IFERROR(_xlfn.SINGLE(INDEX(Data!$A$1:$A$818,_xlfn.AGGREGATE(15,6,((OFFSET(Data!$A$1,0,MATCH(R$6,Data!$1:$1,0)-1,1000,1)=IF(R$7="","Yes",R$7))*(Data!$D$1:'Data'!$D$818&lt;=IF($H$2="Marked",1,"")))/((OFFSET(Data!$A$1,0,MATCH(R$6,Data!$1:$1,0)-1,1000,1)=IF(R$7="","Yes",R$7))*(Data!$D$1:'Data'!$D$818&lt;=IF($H$2="Marked",1,"")))*ROW(Data!$C$1:$C$818),ROW(R131)-ROW(R$7)),1)),"")</f>
        <v>Youtube Originals</v>
      </c>
      <c r="S131" s="38" t="str">
        <f ca="1">IF(T131="","",IF(INDEX(Data!$CA:$CA,MATCH(T131,Data!$A:$A,0),1)=0,"",INDEX(Data!$CA:$CA,MATCH(T131,Data!$A:$A,0),1)))</f>
        <v/>
      </c>
      <c r="T131" s="38" t="str" cm="1">
        <f t="array" aca="1" ref="T131" ca="1">IFERROR(_xlfn.SINGLE(INDEX(Data!$A$1:$A$818,_xlfn.AGGREGATE(15,6,((OFFSET(Data!$A$1,0,MATCH(T$6,Data!$1:$1,0)-1,1000,1)=IF(T$7="","Yes",T$7))*(Data!$D$1:'Data'!$D$818&lt;=IF($H$2="Marked",1,"")))/((OFFSET(Data!$A$1,0,MATCH(T$6,Data!$1:$1,0)-1,1000,1)=IF(T$7="","Yes",T$7))*(Data!$D$1:'Data'!$D$818&lt;=IF($H$2="Marked",1,"")))*ROW(Data!$C$1:$C$818),ROW(T131)-ROW(T$7)),1)),"")</f>
        <v/>
      </c>
      <c r="U131" s="38" t="str">
        <f ca="1">IF(V131="","",IF(INDEX(Data!$CA:$CA,MATCH(V131,Data!$A:$A,0),1)=0,"",INDEX(Data!$CA:$CA,MATCH(V131,Data!$A:$A,0),1)))</f>
        <v/>
      </c>
      <c r="V131" s="38" t="str" cm="1">
        <f t="array" aca="1" ref="V131" ca="1">IFERROR(_xlfn.SINGLE(INDEX(Data!$A$1:$A$818,_xlfn.AGGREGATE(15,6,((OFFSET(Data!$A$1,0,MATCH(V$6,Data!$1:$1,0)-1,1000,1)=IF(V$7="","Yes",V$7))*(Data!$D$1:'Data'!$D$818&lt;=IF($H$2="Marked",1,"")))/((OFFSET(Data!$A$1,0,MATCH(V$6,Data!$1:$1,0)-1,1000,1)=IF(V$7="","Yes",V$7))*(Data!$D$1:'Data'!$D$818&lt;=IF($H$2="Marked",1,"")))*ROW(Data!$C$1:$C$818),ROW(V131)-ROW(V$7)),1)),"")</f>
        <v>The Design Network</v>
      </c>
      <c r="W131" s="38" t="str">
        <f ca="1">IF(X131="","",IF(INDEX(Data!$CA:$CA,MATCH(X131,Data!$A:$A,0),1)=0,"",INDEX(Data!$CA:$CA,MATCH(X131,Data!$A:$A,0),1)))</f>
        <v/>
      </c>
      <c r="X131" s="38" t="str" cm="1">
        <f t="array" aca="1" ref="X131" ca="1">IFERROR(_xlfn.SINGLE(INDEX(Data!$A$1:$A$818,_xlfn.AGGREGATE(15,6,((OFFSET(Data!$A$1,0,MATCH(X$6,Data!$1:$1,0)-1,1000,1)=IF(X$7="","Yes",X$7))*(Data!$D$1:'Data'!$D$818&lt;=IF($H$2="Marked",1,"")))/((OFFSET(Data!$A$1,0,MATCH(X$6,Data!$1:$1,0)-1,1000,1)=IF(X$7="","Yes",X$7))*(Data!$D$1:'Data'!$D$818&lt;=IF($H$2="Marked",1,"")))*ROW(Data!$C$1:$C$818),ROW(X131)-ROW(X$7)),1)),"")</f>
        <v/>
      </c>
      <c r="Y131" s="38" t="str">
        <f ca="1">IF(Z131="","",IF(INDEX(Data!$CA:$CA,MATCH(Z131,Data!$A:$A,0),1)=0,"",INDEX(Data!$CA:$CA,MATCH(Z131,Data!$A:$A,0),1)))</f>
        <v/>
      </c>
      <c r="Z131" s="38" t="str" cm="1">
        <f t="array" aca="1" ref="Z131" ca="1">IFERROR(_xlfn.SINGLE(INDEX(Data!$A$1:$A$818,_xlfn.AGGREGATE(15,6,((OFFSET(Data!$A$1,0,MATCH(Z$6,Data!$1:$1,0)-1,1000,1)=IF(Z$7="","Yes",Z$7))*(Data!$D$1:'Data'!$D$818&lt;=IF($H$2="Marked",1,"")))/((OFFSET(Data!$A$1,0,MATCH(Z$6,Data!$1:$1,0)-1,1000,1)=IF(Z$7="","Yes",Z$7))*(Data!$D$1:'Data'!$D$818&lt;=IF($H$2="Marked",1,"")))*ROW(Data!$C$1:$C$818),ROW(Z131)-ROW(Z$7)),1)),"")</f>
        <v/>
      </c>
      <c r="AA131" s="38" t="str">
        <f ca="1">IF(AB131="","",IF(INDEX(Data!$CA:$CA,MATCH(AB131,Data!$A:$A,0),1)=0,"",INDEX(Data!$CA:$CA,MATCH(AB131,Data!$A:$A,0),1)))</f>
        <v/>
      </c>
      <c r="AB131" s="38" t="str" cm="1">
        <f t="array" aca="1" ref="AB131" ca="1">IFERROR(_xlfn.SINGLE(INDEX(Data!$A$1:$A$818,_xlfn.AGGREGATE(15,6,((OFFSET(Data!$A$1,0,MATCH(AB$6,Data!$1:$1,0)-1,1000,1)=IF(AB$7="","Yes",AB$7))*(Data!$D$1:'Data'!$D$818&lt;=IF($H$2="Marked",1,"")))/((OFFSET(Data!$A$1,0,MATCH(AB$6,Data!$1:$1,0)-1,1000,1)=IF(AB$7="","Yes",AB$7))*(Data!$D$1:'Data'!$D$818&lt;=IF($H$2="Marked",1,"")))*ROW(Data!$C$1:$C$818),ROW(AB131)-ROW(AB$7)),1)),"")</f>
        <v>Own</v>
      </c>
      <c r="AC131" s="38" t="str">
        <f ca="1">IF(AD131="","",IF(INDEX(Data!$CA:$CA,MATCH(AD131,Data!$A:$A,0),1)=0,"",INDEX(Data!$CA:$CA,MATCH(AD131,Data!$A:$A,0),1)))</f>
        <v/>
      </c>
      <c r="AD131" s="38" t="str" cm="1">
        <f t="array" aca="1" ref="AD131" ca="1">IFERROR(_xlfn.SINGLE(INDEX(Data!$A$1:$A$818,_xlfn.AGGREGATE(15,6,((OFFSET(Data!$A$1,0,MATCH(AD$6,Data!$1:$1,0)-1,1000,1)=IF(AD$7="","Yes",AD$7))*(Data!$D$1:'Data'!$D$818&lt;=IF($H$2="Marked",1,"")))/((OFFSET(Data!$A$1,0,MATCH(AD$6,Data!$1:$1,0)-1,1000,1)=IF(AD$7="","Yes",AD$7))*(Data!$D$1:'Data'!$D$818&lt;=IF($H$2="Marked",1,"")))*ROW(Data!$C$1:$C$818),ROW(AD131)-ROW(AD$7)),1)),"")</f>
        <v>Stadium</v>
      </c>
      <c r="AE131" s="38" t="str">
        <f ca="1">IF(AF131="","",IF(INDEX(Data!$CA:$CA,MATCH(AF131,Data!$A:$A,0),1)=0,"",INDEX(Data!$CA:$CA,MATCH(AF131,Data!$A:$A,0),1)))</f>
        <v/>
      </c>
      <c r="AF131" s="38" t="str" cm="1">
        <f t="array" aca="1" ref="AF131" ca="1">IFERROR(_xlfn.SINGLE(INDEX(Data!$A$1:$A$818,_xlfn.AGGREGATE(15,6,((OFFSET(Data!$A$1,0,MATCH(AF$6,Data!$1:$1,0)-1,1000,1)=IF(AF$7="","Yes",AF$7))*(Data!$D$1:'Data'!$D$818&lt;=IF($H$2="Marked",1,"")))/((OFFSET(Data!$A$1,0,MATCH(AF$6,Data!$1:$1,0)-1,1000,1)=IF(AF$7="","Yes",AF$7))*(Data!$D$1:'Data'!$D$818&lt;=IF($H$2="Marked",1,"")))*ROW(Data!$C$1:$C$818),ROW(AF131)-ROW(AF$7)),1)),"")</f>
        <v/>
      </c>
      <c r="AG131" s="38" t="str">
        <f ca="1">IF(AH131="","",IF(INDEX(Data!$CA:$CA,MATCH(AH131,Data!$A:$A,0),1)=0,"",INDEX(Data!$CA:$CA,MATCH(AH131,Data!$A:$A,0),1)))</f>
        <v/>
      </c>
      <c r="AH131" s="38" t="str" cm="1">
        <f t="array" aca="1" ref="AH131" ca="1">IFERROR(_xlfn.SINGLE(INDEX(Data!$A$1:$A$818,_xlfn.AGGREGATE(15,6,((OFFSET(Data!$A$1,0,MATCH(AH$6,Data!$1:$1,0)-1,1000,1)=IF(AH$7="","Yes",AH$7))*(Data!$D$1:'Data'!$D$818&lt;=IF($H$2="Marked",1,"")))/((OFFSET(Data!$A$1,0,MATCH(AH$6,Data!$1:$1,0)-1,1000,1)=IF(AH$7="","Yes",AH$7))*(Data!$D$1:'Data'!$D$818&lt;=IF($H$2="Marked",1,"")))*ROW(Data!$C$1:$C$818),ROW(AH131)-ROW(AH$7)),1)),"")</f>
        <v/>
      </c>
      <c r="AI131" s="38" t="str">
        <f ca="1">IF(AJ131="","",IF(INDEX(Data!$CA:$CA,MATCH(AJ131,Data!$A:$A,0),1)=0,"",INDEX(Data!$CA:$CA,MATCH(AJ131,Data!$A:$A,0),1)))</f>
        <v/>
      </c>
      <c r="AJ131" s="38" t="str" cm="1">
        <f t="array" aca="1" ref="AJ131" ca="1">IFERROR(_xlfn.SINGLE(INDEX(Data!$A$1:$A$818,_xlfn.AGGREGATE(15,6,((OFFSET(Data!$A$1,0,MATCH(AJ$6,Data!$1:$1,0)-1,1000,1)=IF(AJ$7="","Yes",AJ$7))*(Data!$D$1:'Data'!$D$818&lt;=IF($H$2="Marked",1,"")))/((OFFSET(Data!$A$1,0,MATCH(AJ$6,Data!$1:$1,0)-1,1000,1)=IF(AJ$7="","Yes",AJ$7))*(Data!$D$1:'Data'!$D$818&lt;=IF($H$2="Marked",1,"")))*ROW(Data!$C$1:$C$818),ROW(AJ131)-ROW(AJ$7)),1)),"")</f>
        <v/>
      </c>
      <c r="AK131" s="38" t="str">
        <f ca="1">IF(AL131="","",IF(INDEX(Data!$CA:$CA,MATCH(AL131,Data!$A:$A,0),1)=0,"",INDEX(Data!$CA:$CA,MATCH(AL131,Data!$A:$A,0),1)))</f>
        <v/>
      </c>
      <c r="AL131" s="38" t="str" cm="1">
        <f t="array" aca="1" ref="AL131" ca="1">IFERROR(_xlfn.SINGLE(INDEX(Data!$A$1:$A$818,_xlfn.AGGREGATE(15,6,((OFFSET(Data!$A$1,0,MATCH(AL$6,Data!$1:$1,0)-1,1000,1)=IF(AL$7="","Yes",AL$7))*(Data!$D$1:'Data'!$D$818&lt;=IF($H$2="Marked",1,"")))/((OFFSET(Data!$A$1,0,MATCH(AL$6,Data!$1:$1,0)-1,1000,1)=IF(AL$7="","Yes",AL$7))*(Data!$D$1:'Data'!$D$818&lt;=IF($H$2="Marked",1,"")))*ROW(Data!$C$1:$C$818),ROW(AL131)-ROW(AL$7)),1)),"")</f>
        <v/>
      </c>
      <c r="AM131" s="38" t="str">
        <f ca="1">IF(AN131="","",IF(INDEX(Data!$CA:$CA,MATCH(AN131,Data!$A:$A,0),1)=0,"",INDEX(Data!$CA:$CA,MATCH(AN131,Data!$A:$A,0),1)))</f>
        <v/>
      </c>
      <c r="AN131" s="38" t="str" cm="1">
        <f t="array" aca="1" ref="AN131" ca="1">IFERROR(_xlfn.SINGLE(INDEX(Data!$A$1:$A$818,_xlfn.AGGREGATE(15,6,((OFFSET(Data!$A$1,0,MATCH(AN$6,Data!$1:$1,0)-1,1000,1)=IF(AN$7="","Yes",AN$7))*(Data!$D$1:'Data'!$D$818&lt;=IF($H$2="Marked",1,"")))/((OFFSET(Data!$A$1,0,MATCH(AN$6,Data!$1:$1,0)-1,1000,1)=IF(AN$7="","Yes",AN$7))*(Data!$D$1:'Data'!$D$818&lt;=IF($H$2="Marked",1,"")))*ROW(Data!$C$1:$C$818),ROW(AN131)-ROW(AN$7)),1)),"")</f>
        <v/>
      </c>
      <c r="AO131" s="38" t="str">
        <f ca="1">IF(AP131="","",IF(INDEX(Data!$CA:$CA,MATCH(AP131,Data!$A:$A,0),1)=0,"",INDEX(Data!$CA:$CA,MATCH(AP131,Data!$A:$A,0),1)))</f>
        <v/>
      </c>
      <c r="AP131" s="38" t="str" cm="1">
        <f t="array" aca="1" ref="AP131" ca="1">IFERROR(_xlfn.SINGLE(INDEX(Data!$A$1:$A$818,_xlfn.AGGREGATE(15,6,((OFFSET(Data!$A$1,0,MATCH(AP$6,Data!$1:$1,0)-1,1000,1)=IF(AP$7="","Yes",AP$7))*(Data!$D$1:'Data'!$D$818&lt;=IF($H$2="Marked",1,"")))/((OFFSET(Data!$A$1,0,MATCH(AP$6,Data!$1:$1,0)-1,1000,1)=IF(AP$7="","Yes",AP$7))*(Data!$D$1:'Data'!$D$818&lt;=IF($H$2="Marked",1,"")))*ROW(Data!$C$1:$C$818),ROW(AP131)-ROW(AP$7)),1)),"")</f>
        <v/>
      </c>
      <c r="AQ131" s="38" t="str">
        <f ca="1">IF(AR131="","",IF(INDEX(Data!$CA:$CA,MATCH(AR131,Data!$A:$A,0),1)=0,"",INDEX(Data!$CA:$CA,MATCH(AR131,Data!$A:$A,0),1)))</f>
        <v/>
      </c>
      <c r="AR131" s="38" t="str" cm="1">
        <f t="array" aca="1" ref="AR131" ca="1">IFERROR(_xlfn.SINGLE(INDEX(Data!$A$1:$A$818,_xlfn.AGGREGATE(15,6,((OFFSET(Data!$A$1,0,MATCH(AR$6,Data!$1:$1,0)-1,1000,1)=IF(AR$7="","Yes",AR$7))*(Data!$D$1:'Data'!$D$818&lt;=IF($H$2="Marked",1,"")))/((OFFSET(Data!$A$1,0,MATCH(AR$6,Data!$1:$1,0)-1,1000,1)=IF(AR$7="","Yes",AR$7))*(Data!$D$1:'Data'!$D$818&lt;=IF($H$2="Marked",1,"")))*ROW(Data!$C$1:$C$818),ROW(AR131)-ROW(AR$7)),1)),"")</f>
        <v/>
      </c>
      <c r="AS131" s="38" t="str">
        <f ca="1">IF(AT131="","",IF(INDEX(Data!$CA:$CA,MATCH(AT131,Data!$A:$A,0),1)=0,"",INDEX(Data!$CA:$CA,MATCH(AT131,Data!$A:$A,0),1)))</f>
        <v/>
      </c>
      <c r="AT131" s="38" t="str" cm="1">
        <f t="array" aca="1" ref="AT131" ca="1">IFERROR(_xlfn.SINGLE(INDEX(Data!$A$1:$A$818,_xlfn.AGGREGATE(15,6,((OFFSET(Data!$A$1,0,MATCH(AT$6,Data!$1:$1,0)-1,1000,1)=IF(AT$7="","Yes",AT$7))*(Data!$D$1:'Data'!$D$818&lt;=IF($H$2="Marked",1,"")))/((OFFSET(Data!$A$1,0,MATCH(AT$6,Data!$1:$1,0)-1,1000,1)=IF(AT$7="","Yes",AT$7))*(Data!$D$1:'Data'!$D$818&lt;=IF($H$2="Marked",1,"")))*ROW(Data!$C$1:$C$818),ROW(AT131)-ROW(AT$7)),1)),"")</f>
        <v/>
      </c>
    </row>
    <row r="132" spans="1:46" ht="24" x14ac:dyDescent="0.35">
      <c r="A132" s="38" t="str">
        <f ca="1">IF(B132="","",IF(INDEX(Data!$CA:$CA,MATCH(B132,Data!$A:$A,0),1)=0,"",INDEX(Data!$CA:$CA,MATCH(B132,Data!$A:$A,0),1)))</f>
        <v/>
      </c>
      <c r="B132" s="38" t="str" cm="1">
        <f t="array" aca="1" ref="B132" ca="1">IFERROR(_xlfn.SINGLE(INDEX(Data!$A$1:$A$818,_xlfn.AGGREGATE(15,6,((OFFSET(Data!$A$1,0,MATCH(B$6,Data!$1:$1,0)-1,1000,1)=IF(B$7="","Yes",B$7))*(Data!$D$1:'Data'!$D$818&lt;=IF($H$2="Marked",1,"")))/((OFFSET(Data!$A$1,0,MATCH(B$6,Data!$1:$1,0)-1,1000,1)=IF(B$7="","Yes",B$7))*(Data!$D$1:'Data'!$D$818&lt;=IF($H$2="Marked",1,"")))*ROW(Data!$C$1:$C$818),ROW(B132)-ROW(B$7)),1)),"")</f>
        <v/>
      </c>
      <c r="C132" s="38" t="str">
        <f ca="1">IF(D132="","",IF(INDEX(Data!$CA:$CA,MATCH(D132,Data!$A:$A,0),1)=0,"",INDEX(Data!$CA:$CA,MATCH(D132,Data!$A:$A,0),1)))</f>
        <v/>
      </c>
      <c r="D132" s="38" t="str" cm="1">
        <f t="array" aca="1" ref="D132" ca="1">IFERROR(_xlfn.SINGLE(INDEX(Data!$A$1:$A$818,_xlfn.AGGREGATE(15,6,((OFFSET(Data!$A$1,0,MATCH(D$6,Data!$1:$1,0)-1,1000,1)=IF(D$7="","Yes",D$7))*(Data!$D$1:'Data'!$D$818&lt;=IF($H$2="Marked",1,"")))/((OFFSET(Data!$A$1,0,MATCH(D$6,Data!$1:$1,0)-1,1000,1)=IF(D$7="","Yes",D$7))*(Data!$D$1:'Data'!$D$818&lt;=IF($H$2="Marked",1,"")))*ROW(Data!$C$1:$C$818),ROW(D132)-ROW(D$7)),1)),"")</f>
        <v/>
      </c>
      <c r="E132" s="38" t="str">
        <f ca="1">IF(F132="","",IF(INDEX(Data!$CA:$CA,MATCH(F132,Data!$A:$A,0),1)=0,"",INDEX(Data!$CA:$CA,MATCH(F132,Data!$A:$A,0),1)))</f>
        <v/>
      </c>
      <c r="F132" s="38" t="str" cm="1">
        <f t="array" aca="1" ref="F132" ca="1">IFERROR(_xlfn.SINGLE(INDEX(Data!$A$1:$A$818,_xlfn.AGGREGATE(15,6,((OFFSET(Data!$A$1,0,MATCH(F$6,Data!$1:$1,0)-1,1000,1)=IF(F$7="","Yes",F$7))*(Data!$D$1:'Data'!$D$818&lt;=IF($H$2="Marked",1,"")))/((OFFSET(Data!$A$1,0,MATCH(F$6,Data!$1:$1,0)-1,1000,1)=IF(F$7="","Yes",F$7))*(Data!$D$1:'Data'!$D$818&lt;=IF($H$2="Marked",1,"")))*ROW(Data!$C$1:$C$818),ROW(F132)-ROW(F$7)),1)),"")</f>
        <v/>
      </c>
      <c r="G132" s="38" t="str">
        <f ca="1">IF(H132="","",IF(INDEX(Data!$CA:$CA,MATCH(H132,Data!$A:$A,0),1)=0,"",INDEX(Data!$CA:$CA,MATCH(H132,Data!$A:$A,0),1)))</f>
        <v/>
      </c>
      <c r="H132" s="38" t="str" cm="1">
        <f t="array" aca="1" ref="H132" ca="1">IFERROR(_xlfn.SINGLE(INDEX(Data!$A$1:$A$818,_xlfn.AGGREGATE(15,6,((OFFSET(Data!$A$1,0,MATCH(H$6,Data!$1:$1,0)-1,1000,1)=IF(H$7="","Yes",H$7))*(Data!$D$1:'Data'!$D$818&lt;=IF($H$2="Marked",1,"")))/((OFFSET(Data!$A$1,0,MATCH(H$6,Data!$1:$1,0)-1,1000,1)=IF(H$7="","Yes",H$7))*(Data!$D$1:'Data'!$D$818&lt;=IF($H$2="Marked",1,"")))*ROW(Data!$C$1:$C$818),ROW(H132)-ROW(H$7)),1)),"")</f>
        <v/>
      </c>
      <c r="I132" s="38" t="str">
        <f ca="1">IF(J132="","",IF(INDEX(Data!$CA:$CA,MATCH(J132,Data!$A:$A,0),1)=0,"",INDEX(Data!$CA:$CA,MATCH(J132,Data!$A:$A,0),1)))</f>
        <v/>
      </c>
      <c r="J132" s="38" t="str" cm="1">
        <f t="array" aca="1" ref="J132" ca="1">IFERROR(_xlfn.SINGLE(INDEX(Data!$A$1:$A$818,_xlfn.AGGREGATE(15,6,((OFFSET(Data!$A$1,0,MATCH(J$6,Data!$1:$1,0)-1,1000,1)=IF(J$7="","Yes",J$7))*(Data!$D$1:'Data'!$D$818&lt;=IF($H$2="Marked",1,"")))/((OFFSET(Data!$A$1,0,MATCH(J$6,Data!$1:$1,0)-1,1000,1)=IF(J$7="","Yes",J$7))*(Data!$D$1:'Data'!$D$818&lt;=IF($H$2="Marked",1,"")))*ROW(Data!$C$1:$C$818),ROW(J132)-ROW(J$7)),1)),"")</f>
        <v/>
      </c>
      <c r="K132" s="38" t="str">
        <f ca="1">IF(L132="","",IF(INDEX(Data!$CA:$CA,MATCH(L132,Data!$A:$A,0),1)=0,"",INDEX(Data!$CA:$CA,MATCH(L132,Data!$A:$A,0),1)))</f>
        <v/>
      </c>
      <c r="L132" s="38" t="str" cm="1">
        <f t="array" aca="1" ref="L132" ca="1">IFERROR(_xlfn.SINGLE(INDEX(Data!$A$1:$A$818,_xlfn.AGGREGATE(15,6,((OFFSET(Data!$A$1,0,MATCH(L$6,Data!$1:$1,0)-1,1000,1)=IF(L$7="","Yes",L$7))*(Data!$D$1:'Data'!$D$818&lt;=IF($H$2="Marked",1,"")))/((OFFSET(Data!$A$1,0,MATCH(L$6,Data!$1:$1,0)-1,1000,1)=IF(L$7="","Yes",L$7))*(Data!$D$1:'Data'!$D$818&lt;=IF($H$2="Marked",1,"")))*ROW(Data!$C$1:$C$818),ROW(L132)-ROW(L$7)),1)),"")</f>
        <v>Reelz</v>
      </c>
      <c r="M132" s="38" t="str">
        <f ca="1">IF(N132="","",IF(INDEX(Data!$CA:$CA,MATCH(N132,Data!$A:$A,0),1)=0,"",INDEX(Data!$CA:$CA,MATCH(N132,Data!$A:$A,0),1)))</f>
        <v/>
      </c>
      <c r="N132" s="38" t="str" cm="1">
        <f t="array" aca="1" ref="N132" ca="1">IFERROR(_xlfn.SINGLE(INDEX(Data!$A$1:$A$818,_xlfn.AGGREGATE(15,6,((OFFSET(Data!$A$1,0,MATCH(N$6,Data!$1:$1,0)-1,1000,1)=IF(N$7="","Yes",N$7))*(Data!$D$1:'Data'!$D$818&lt;=IF($H$2="Marked",1,"")))/((OFFSET(Data!$A$1,0,MATCH(N$6,Data!$1:$1,0)-1,1000,1)=IF(N$7="","Yes",N$7))*(Data!$D$1:'Data'!$D$818&lt;=IF($H$2="Marked",1,"")))*ROW(Data!$C$1:$C$818),ROW(N132)-ROW(N$7)),1)),"")</f>
        <v>NBC Sports Bay Area</v>
      </c>
      <c r="O132" s="38" t="str">
        <f ca="1">IF(P132="","",IF(INDEX(Data!$CA:$CA,MATCH(P132,Data!$A:$A,0),1)=0,"",INDEX(Data!$CA:$CA,MATCH(P132,Data!$A:$A,0),1)))</f>
        <v/>
      </c>
      <c r="P132" s="38" t="str" cm="1">
        <f t="array" aca="1" ref="P132" ca="1">IFERROR(_xlfn.SINGLE(INDEX(Data!$A$1:$A$818,_xlfn.AGGREGATE(15,6,((OFFSET(Data!$A$1,0,MATCH(P$6,Data!$1:$1,0)-1,1000,1)=IF(P$7="","Yes",P$7))*(Data!$D$1:'Data'!$D$818&lt;=IF($H$2="Marked",1,"")))/((OFFSET(Data!$A$1,0,MATCH(P$6,Data!$1:$1,0)-1,1000,1)=IF(P$7="","Yes",P$7))*(Data!$D$1:'Data'!$D$818&lt;=IF($H$2="Marked",1,"")))*ROW(Data!$C$1:$C$818),ROW(P132)-ROW(P$7)),1)),"")</f>
        <v>Longhorn Network</v>
      </c>
      <c r="Q132" s="38" t="str">
        <f ca="1">IF(R132="","",IF(INDEX(Data!$CA:$CA,MATCH(R132,Data!$A:$A,0),1)=0,"",INDEX(Data!$CA:$CA,MATCH(R132,Data!$A:$A,0),1)))</f>
        <v/>
      </c>
      <c r="R132" s="38" t="str" cm="1">
        <f t="array" aca="1" ref="R132" ca="1">IFERROR(_xlfn.SINGLE(INDEX(Data!$A$1:$A$818,_xlfn.AGGREGATE(15,6,((OFFSET(Data!$A$1,0,MATCH(R$6,Data!$1:$1,0)-1,1000,1)=IF(R$7="","Yes",R$7))*(Data!$D$1:'Data'!$D$818&lt;=IF($H$2="Marked",1,"")))/((OFFSET(Data!$A$1,0,MATCH(R$6,Data!$1:$1,0)-1,1000,1)=IF(R$7="","Yes",R$7))*(Data!$D$1:'Data'!$D$818&lt;=IF($H$2="Marked",1,"")))*ROW(Data!$C$1:$C$818),ROW(R132)-ROW(R$7)),1)),"")</f>
        <v/>
      </c>
      <c r="S132" s="38" t="str">
        <f ca="1">IF(T132="","",IF(INDEX(Data!$CA:$CA,MATCH(T132,Data!$A:$A,0),1)=0,"",INDEX(Data!$CA:$CA,MATCH(T132,Data!$A:$A,0),1)))</f>
        <v/>
      </c>
      <c r="T132" s="38" t="str" cm="1">
        <f t="array" aca="1" ref="T132" ca="1">IFERROR(_xlfn.SINGLE(INDEX(Data!$A$1:$A$818,_xlfn.AGGREGATE(15,6,((OFFSET(Data!$A$1,0,MATCH(T$6,Data!$1:$1,0)-1,1000,1)=IF(T$7="","Yes",T$7))*(Data!$D$1:'Data'!$D$818&lt;=IF($H$2="Marked",1,"")))/((OFFSET(Data!$A$1,0,MATCH(T$6,Data!$1:$1,0)-1,1000,1)=IF(T$7="","Yes",T$7))*(Data!$D$1:'Data'!$D$818&lt;=IF($H$2="Marked",1,"")))*ROW(Data!$C$1:$C$818),ROW(T132)-ROW(T$7)),1)),"")</f>
        <v/>
      </c>
      <c r="U132" s="38" t="str">
        <f ca="1">IF(V132="","",IF(INDEX(Data!$CA:$CA,MATCH(V132,Data!$A:$A,0),1)=0,"",INDEX(Data!$CA:$CA,MATCH(V132,Data!$A:$A,0),1)))</f>
        <v/>
      </c>
      <c r="V132" s="38" t="str" cm="1">
        <f t="array" aca="1" ref="V132" ca="1">IFERROR(_xlfn.SINGLE(INDEX(Data!$A$1:$A$818,_xlfn.AGGREGATE(15,6,((OFFSET(Data!$A$1,0,MATCH(V$6,Data!$1:$1,0)-1,1000,1)=IF(V$7="","Yes",V$7))*(Data!$D$1:'Data'!$D$818&lt;=IF($H$2="Marked",1,"")))/((OFFSET(Data!$A$1,0,MATCH(V$6,Data!$1:$1,0)-1,1000,1)=IF(V$7="","Yes",V$7))*(Data!$D$1:'Data'!$D$818&lt;=IF($H$2="Marked",1,"")))*ROW(Data!$C$1:$C$818),ROW(V132)-ROW(V$7)),1)),"")</f>
        <v>The Pet Collective</v>
      </c>
      <c r="W132" s="38" t="str">
        <f ca="1">IF(X132="","",IF(INDEX(Data!$CA:$CA,MATCH(X132,Data!$A:$A,0),1)=0,"",INDEX(Data!$CA:$CA,MATCH(X132,Data!$A:$A,0),1)))</f>
        <v/>
      </c>
      <c r="X132" s="38" t="str" cm="1">
        <f t="array" aca="1" ref="X132" ca="1">IFERROR(_xlfn.SINGLE(INDEX(Data!$A$1:$A$818,_xlfn.AGGREGATE(15,6,((OFFSET(Data!$A$1,0,MATCH(X$6,Data!$1:$1,0)-1,1000,1)=IF(X$7="","Yes",X$7))*(Data!$D$1:'Data'!$D$818&lt;=IF($H$2="Marked",1,"")))/((OFFSET(Data!$A$1,0,MATCH(X$6,Data!$1:$1,0)-1,1000,1)=IF(X$7="","Yes",X$7))*(Data!$D$1:'Data'!$D$818&lt;=IF($H$2="Marked",1,"")))*ROW(Data!$C$1:$C$818),ROW(X132)-ROW(X$7)),1)),"")</f>
        <v/>
      </c>
      <c r="Y132" s="38" t="str">
        <f ca="1">IF(Z132="","",IF(INDEX(Data!$CA:$CA,MATCH(Z132,Data!$A:$A,0),1)=0,"",INDEX(Data!$CA:$CA,MATCH(Z132,Data!$A:$A,0),1)))</f>
        <v/>
      </c>
      <c r="Z132" s="38" t="str" cm="1">
        <f t="array" aca="1" ref="Z132" ca="1">IFERROR(_xlfn.SINGLE(INDEX(Data!$A$1:$A$818,_xlfn.AGGREGATE(15,6,((OFFSET(Data!$A$1,0,MATCH(Z$6,Data!$1:$1,0)-1,1000,1)=IF(Z$7="","Yes",Z$7))*(Data!$D$1:'Data'!$D$818&lt;=IF($H$2="Marked",1,"")))/((OFFSET(Data!$A$1,0,MATCH(Z$6,Data!$1:$1,0)-1,1000,1)=IF(Z$7="","Yes",Z$7))*(Data!$D$1:'Data'!$D$818&lt;=IF($H$2="Marked",1,"")))*ROW(Data!$C$1:$C$818),ROW(Z132)-ROW(Z$7)),1)),"")</f>
        <v/>
      </c>
      <c r="AA132" s="38" t="str">
        <f ca="1">IF(AB132="","",IF(INDEX(Data!$CA:$CA,MATCH(AB132,Data!$A:$A,0),1)=0,"",INDEX(Data!$CA:$CA,MATCH(AB132,Data!$A:$A,0),1)))</f>
        <v/>
      </c>
      <c r="AB132" s="38" t="str" cm="1">
        <f t="array" aca="1" ref="AB132" ca="1">IFERROR(_xlfn.SINGLE(INDEX(Data!$A$1:$A$818,_xlfn.AGGREGATE(15,6,((OFFSET(Data!$A$1,0,MATCH(AB$6,Data!$1:$1,0)-1,1000,1)=IF(AB$7="","Yes",AB$7))*(Data!$D$1:'Data'!$D$818&lt;=IF($H$2="Marked",1,"")))/((OFFSET(Data!$A$1,0,MATCH(AB$6,Data!$1:$1,0)-1,1000,1)=IF(AB$7="","Yes",AB$7))*(Data!$D$1:'Data'!$D$818&lt;=IF($H$2="Marked",1,"")))*ROW(Data!$C$1:$C$818),ROW(AB132)-ROW(AB$7)),1)),"")</f>
        <v>Pac 12 Arizona</v>
      </c>
      <c r="AC132" s="38" t="str">
        <f ca="1">IF(AD132="","",IF(INDEX(Data!$CA:$CA,MATCH(AD132,Data!$A:$A,0),1)=0,"",INDEX(Data!$CA:$CA,MATCH(AD132,Data!$A:$A,0),1)))</f>
        <v/>
      </c>
      <c r="AD132" s="38" t="str" cm="1">
        <f t="array" aca="1" ref="AD132" ca="1">IFERROR(_xlfn.SINGLE(INDEX(Data!$A$1:$A$818,_xlfn.AGGREGATE(15,6,((OFFSET(Data!$A$1,0,MATCH(AD$6,Data!$1:$1,0)-1,1000,1)=IF(AD$7="","Yes",AD$7))*(Data!$D$1:'Data'!$D$818&lt;=IF($H$2="Marked",1,"")))/((OFFSET(Data!$A$1,0,MATCH(AD$6,Data!$1:$1,0)-1,1000,1)=IF(AD$7="","Yes",AD$7))*(Data!$D$1:'Data'!$D$818&lt;=IF($H$2="Marked",1,"")))*ROW(Data!$C$1:$C$818),ROW(AD132)-ROW(AD$7)),1)),"")</f>
        <v>Teen Nick</v>
      </c>
      <c r="AE132" s="38" t="str">
        <f ca="1">IF(AF132="","",IF(INDEX(Data!$CA:$CA,MATCH(AF132,Data!$A:$A,0),1)=0,"",INDEX(Data!$CA:$CA,MATCH(AF132,Data!$A:$A,0),1)))</f>
        <v/>
      </c>
      <c r="AF132" s="38" t="str" cm="1">
        <f t="array" aca="1" ref="AF132" ca="1">IFERROR(_xlfn.SINGLE(INDEX(Data!$A$1:$A$818,_xlfn.AGGREGATE(15,6,((OFFSET(Data!$A$1,0,MATCH(AF$6,Data!$1:$1,0)-1,1000,1)=IF(AF$7="","Yes",AF$7))*(Data!$D$1:'Data'!$D$818&lt;=IF($H$2="Marked",1,"")))/((OFFSET(Data!$A$1,0,MATCH(AF$6,Data!$1:$1,0)-1,1000,1)=IF(AF$7="","Yes",AF$7))*(Data!$D$1:'Data'!$D$818&lt;=IF($H$2="Marked",1,"")))*ROW(Data!$C$1:$C$818),ROW(AF132)-ROW(AF$7)),1)),"")</f>
        <v/>
      </c>
      <c r="AG132" s="38" t="str">
        <f ca="1">IF(AH132="","",IF(INDEX(Data!$CA:$CA,MATCH(AH132,Data!$A:$A,0),1)=0,"",INDEX(Data!$CA:$CA,MATCH(AH132,Data!$A:$A,0),1)))</f>
        <v/>
      </c>
      <c r="AH132" s="38" t="str" cm="1">
        <f t="array" aca="1" ref="AH132" ca="1">IFERROR(_xlfn.SINGLE(INDEX(Data!$A$1:$A$818,_xlfn.AGGREGATE(15,6,((OFFSET(Data!$A$1,0,MATCH(AH$6,Data!$1:$1,0)-1,1000,1)=IF(AH$7="","Yes",AH$7))*(Data!$D$1:'Data'!$D$818&lt;=IF($H$2="Marked",1,"")))/((OFFSET(Data!$A$1,0,MATCH(AH$6,Data!$1:$1,0)-1,1000,1)=IF(AH$7="","Yes",AH$7))*(Data!$D$1:'Data'!$D$818&lt;=IF($H$2="Marked",1,"")))*ROW(Data!$C$1:$C$818),ROW(AH132)-ROW(AH$7)),1)),"")</f>
        <v/>
      </c>
      <c r="AI132" s="38" t="str">
        <f ca="1">IF(AJ132="","",IF(INDEX(Data!$CA:$CA,MATCH(AJ132,Data!$A:$A,0),1)=0,"",INDEX(Data!$CA:$CA,MATCH(AJ132,Data!$A:$A,0),1)))</f>
        <v/>
      </c>
      <c r="AJ132" s="38" t="str" cm="1">
        <f t="array" aca="1" ref="AJ132" ca="1">IFERROR(_xlfn.SINGLE(INDEX(Data!$A$1:$A$818,_xlfn.AGGREGATE(15,6,((OFFSET(Data!$A$1,0,MATCH(AJ$6,Data!$1:$1,0)-1,1000,1)=IF(AJ$7="","Yes",AJ$7))*(Data!$D$1:'Data'!$D$818&lt;=IF($H$2="Marked",1,"")))/((OFFSET(Data!$A$1,0,MATCH(AJ$6,Data!$1:$1,0)-1,1000,1)=IF(AJ$7="","Yes",AJ$7))*(Data!$D$1:'Data'!$D$818&lt;=IF($H$2="Marked",1,"")))*ROW(Data!$C$1:$C$818),ROW(AJ132)-ROW(AJ$7)),1)),"")</f>
        <v/>
      </c>
      <c r="AK132" s="38" t="str">
        <f ca="1">IF(AL132="","",IF(INDEX(Data!$CA:$CA,MATCH(AL132,Data!$A:$A,0),1)=0,"",INDEX(Data!$CA:$CA,MATCH(AL132,Data!$A:$A,0),1)))</f>
        <v/>
      </c>
      <c r="AL132" s="38" t="str" cm="1">
        <f t="array" aca="1" ref="AL132" ca="1">IFERROR(_xlfn.SINGLE(INDEX(Data!$A$1:$A$818,_xlfn.AGGREGATE(15,6,((OFFSET(Data!$A$1,0,MATCH(AL$6,Data!$1:$1,0)-1,1000,1)=IF(AL$7="","Yes",AL$7))*(Data!$D$1:'Data'!$D$818&lt;=IF($H$2="Marked",1,"")))/((OFFSET(Data!$A$1,0,MATCH(AL$6,Data!$1:$1,0)-1,1000,1)=IF(AL$7="","Yes",AL$7))*(Data!$D$1:'Data'!$D$818&lt;=IF($H$2="Marked",1,"")))*ROW(Data!$C$1:$C$818),ROW(AL132)-ROW(AL$7)),1)),"")</f>
        <v/>
      </c>
      <c r="AM132" s="38" t="str">
        <f ca="1">IF(AN132="","",IF(INDEX(Data!$CA:$CA,MATCH(AN132,Data!$A:$A,0),1)=0,"",INDEX(Data!$CA:$CA,MATCH(AN132,Data!$A:$A,0),1)))</f>
        <v/>
      </c>
      <c r="AN132" s="38" t="str" cm="1">
        <f t="array" aca="1" ref="AN132" ca="1">IFERROR(_xlfn.SINGLE(INDEX(Data!$A$1:$A$818,_xlfn.AGGREGATE(15,6,((OFFSET(Data!$A$1,0,MATCH(AN$6,Data!$1:$1,0)-1,1000,1)=IF(AN$7="","Yes",AN$7))*(Data!$D$1:'Data'!$D$818&lt;=IF($H$2="Marked",1,"")))/((OFFSET(Data!$A$1,0,MATCH(AN$6,Data!$1:$1,0)-1,1000,1)=IF(AN$7="","Yes",AN$7))*(Data!$D$1:'Data'!$D$818&lt;=IF($H$2="Marked",1,"")))*ROW(Data!$C$1:$C$818),ROW(AN132)-ROW(AN$7)),1)),"")</f>
        <v/>
      </c>
      <c r="AO132" s="38" t="str">
        <f ca="1">IF(AP132="","",IF(INDEX(Data!$CA:$CA,MATCH(AP132,Data!$A:$A,0),1)=0,"",INDEX(Data!$CA:$CA,MATCH(AP132,Data!$A:$A,0),1)))</f>
        <v/>
      </c>
      <c r="AP132" s="38" t="str" cm="1">
        <f t="array" aca="1" ref="AP132" ca="1">IFERROR(_xlfn.SINGLE(INDEX(Data!$A$1:$A$818,_xlfn.AGGREGATE(15,6,((OFFSET(Data!$A$1,0,MATCH(AP$6,Data!$1:$1,0)-1,1000,1)=IF(AP$7="","Yes",AP$7))*(Data!$D$1:'Data'!$D$818&lt;=IF($H$2="Marked",1,"")))/((OFFSET(Data!$A$1,0,MATCH(AP$6,Data!$1:$1,0)-1,1000,1)=IF(AP$7="","Yes",AP$7))*(Data!$D$1:'Data'!$D$818&lt;=IF($H$2="Marked",1,"")))*ROW(Data!$C$1:$C$818),ROW(AP132)-ROW(AP$7)),1)),"")</f>
        <v/>
      </c>
      <c r="AQ132" s="38" t="str">
        <f ca="1">IF(AR132="","",IF(INDEX(Data!$CA:$CA,MATCH(AR132,Data!$A:$A,0),1)=0,"",INDEX(Data!$CA:$CA,MATCH(AR132,Data!$A:$A,0),1)))</f>
        <v/>
      </c>
      <c r="AR132" s="38" t="str" cm="1">
        <f t="array" aca="1" ref="AR132" ca="1">IFERROR(_xlfn.SINGLE(INDEX(Data!$A$1:$A$818,_xlfn.AGGREGATE(15,6,((OFFSET(Data!$A$1,0,MATCH(AR$6,Data!$1:$1,0)-1,1000,1)=IF(AR$7="","Yes",AR$7))*(Data!$D$1:'Data'!$D$818&lt;=IF($H$2="Marked",1,"")))/((OFFSET(Data!$A$1,0,MATCH(AR$6,Data!$1:$1,0)-1,1000,1)=IF(AR$7="","Yes",AR$7))*(Data!$D$1:'Data'!$D$818&lt;=IF($H$2="Marked",1,"")))*ROW(Data!$C$1:$C$818),ROW(AR132)-ROW(AR$7)),1)),"")</f>
        <v/>
      </c>
      <c r="AS132" s="38" t="str">
        <f ca="1">IF(AT132="","",IF(INDEX(Data!$CA:$CA,MATCH(AT132,Data!$A:$A,0),1)=0,"",INDEX(Data!$CA:$CA,MATCH(AT132,Data!$A:$A,0),1)))</f>
        <v/>
      </c>
      <c r="AT132" s="38" t="str" cm="1">
        <f t="array" aca="1" ref="AT132" ca="1">IFERROR(_xlfn.SINGLE(INDEX(Data!$A$1:$A$818,_xlfn.AGGREGATE(15,6,((OFFSET(Data!$A$1,0,MATCH(AT$6,Data!$1:$1,0)-1,1000,1)=IF(AT$7="","Yes",AT$7))*(Data!$D$1:'Data'!$D$818&lt;=IF($H$2="Marked",1,"")))/((OFFSET(Data!$A$1,0,MATCH(AT$6,Data!$1:$1,0)-1,1000,1)=IF(AT$7="","Yes",AT$7))*(Data!$D$1:'Data'!$D$818&lt;=IF($H$2="Marked",1,"")))*ROW(Data!$C$1:$C$818),ROW(AT132)-ROW(AT$7)),1)),"")</f>
        <v/>
      </c>
    </row>
    <row r="133" spans="1:46" x14ac:dyDescent="0.35">
      <c r="A133" s="38" t="str">
        <f ca="1">IF(B133="","",IF(INDEX(Data!$CA:$CA,MATCH(B133,Data!$A:$A,0),1)=0,"",INDEX(Data!$CA:$CA,MATCH(B133,Data!$A:$A,0),1)))</f>
        <v/>
      </c>
      <c r="B133" s="38" t="str" cm="1">
        <f t="array" aca="1" ref="B133" ca="1">IFERROR(_xlfn.SINGLE(INDEX(Data!$A$1:$A$818,_xlfn.AGGREGATE(15,6,((OFFSET(Data!$A$1,0,MATCH(B$6,Data!$1:$1,0)-1,1000,1)=IF(B$7="","Yes",B$7))*(Data!$D$1:'Data'!$D$818&lt;=IF($H$2="Marked",1,"")))/((OFFSET(Data!$A$1,0,MATCH(B$6,Data!$1:$1,0)-1,1000,1)=IF(B$7="","Yes",B$7))*(Data!$D$1:'Data'!$D$818&lt;=IF($H$2="Marked",1,"")))*ROW(Data!$C$1:$C$818),ROW(B133)-ROW(B$7)),1)),"")</f>
        <v/>
      </c>
      <c r="C133" s="38" t="str">
        <f ca="1">IF(D133="","",IF(INDEX(Data!$CA:$CA,MATCH(D133,Data!$A:$A,0),1)=0,"",INDEX(Data!$CA:$CA,MATCH(D133,Data!$A:$A,0),1)))</f>
        <v/>
      </c>
      <c r="D133" s="38" t="str" cm="1">
        <f t="array" aca="1" ref="D133" ca="1">IFERROR(_xlfn.SINGLE(INDEX(Data!$A$1:$A$818,_xlfn.AGGREGATE(15,6,((OFFSET(Data!$A$1,0,MATCH(D$6,Data!$1:$1,0)-1,1000,1)=IF(D$7="","Yes",D$7))*(Data!$D$1:'Data'!$D$818&lt;=IF($H$2="Marked",1,"")))/((OFFSET(Data!$A$1,0,MATCH(D$6,Data!$1:$1,0)-1,1000,1)=IF(D$7="","Yes",D$7))*(Data!$D$1:'Data'!$D$818&lt;=IF($H$2="Marked",1,"")))*ROW(Data!$C$1:$C$818),ROW(D133)-ROW(D$7)),1)),"")</f>
        <v/>
      </c>
      <c r="E133" s="38" t="str">
        <f ca="1">IF(F133="","",IF(INDEX(Data!$CA:$CA,MATCH(F133,Data!$A:$A,0),1)=0,"",INDEX(Data!$CA:$CA,MATCH(F133,Data!$A:$A,0),1)))</f>
        <v/>
      </c>
      <c r="F133" s="38" t="str" cm="1">
        <f t="array" aca="1" ref="F133" ca="1">IFERROR(_xlfn.SINGLE(INDEX(Data!$A$1:$A$818,_xlfn.AGGREGATE(15,6,((OFFSET(Data!$A$1,0,MATCH(F$6,Data!$1:$1,0)-1,1000,1)=IF(F$7="","Yes",F$7))*(Data!$D$1:'Data'!$D$818&lt;=IF($H$2="Marked",1,"")))/((OFFSET(Data!$A$1,0,MATCH(F$6,Data!$1:$1,0)-1,1000,1)=IF(F$7="","Yes",F$7))*(Data!$D$1:'Data'!$D$818&lt;=IF($H$2="Marked",1,"")))*ROW(Data!$C$1:$C$818),ROW(F133)-ROW(F$7)),1)),"")</f>
        <v/>
      </c>
      <c r="G133" s="38" t="str">
        <f ca="1">IF(H133="","",IF(INDEX(Data!$CA:$CA,MATCH(H133,Data!$A:$A,0),1)=0,"",INDEX(Data!$CA:$CA,MATCH(H133,Data!$A:$A,0),1)))</f>
        <v/>
      </c>
      <c r="H133" s="38" t="str" cm="1">
        <f t="array" aca="1" ref="H133" ca="1">IFERROR(_xlfn.SINGLE(INDEX(Data!$A$1:$A$818,_xlfn.AGGREGATE(15,6,((OFFSET(Data!$A$1,0,MATCH(H$6,Data!$1:$1,0)-1,1000,1)=IF(H$7="","Yes",H$7))*(Data!$D$1:'Data'!$D$818&lt;=IF($H$2="Marked",1,"")))/((OFFSET(Data!$A$1,0,MATCH(H$6,Data!$1:$1,0)-1,1000,1)=IF(H$7="","Yes",H$7))*(Data!$D$1:'Data'!$D$818&lt;=IF($H$2="Marked",1,"")))*ROW(Data!$C$1:$C$818),ROW(H133)-ROW(H$7)),1)),"")</f>
        <v/>
      </c>
      <c r="I133" s="38" t="str">
        <f ca="1">IF(J133="","",IF(INDEX(Data!$CA:$CA,MATCH(J133,Data!$A:$A,0),1)=0,"",INDEX(Data!$CA:$CA,MATCH(J133,Data!$A:$A,0),1)))</f>
        <v/>
      </c>
      <c r="J133" s="38" t="str" cm="1">
        <f t="array" aca="1" ref="J133" ca="1">IFERROR(_xlfn.SINGLE(INDEX(Data!$A$1:$A$818,_xlfn.AGGREGATE(15,6,((OFFSET(Data!$A$1,0,MATCH(J$6,Data!$1:$1,0)-1,1000,1)=IF(J$7="","Yes",J$7))*(Data!$D$1:'Data'!$D$818&lt;=IF($H$2="Marked",1,"")))/((OFFSET(Data!$A$1,0,MATCH(J$6,Data!$1:$1,0)-1,1000,1)=IF(J$7="","Yes",J$7))*(Data!$D$1:'Data'!$D$818&lt;=IF($H$2="Marked",1,"")))*ROW(Data!$C$1:$C$818),ROW(J133)-ROW(J$7)),1)),"")</f>
        <v/>
      </c>
      <c r="K133" s="38" t="str">
        <f ca="1">IF(L133="","",IF(INDEX(Data!$CA:$CA,MATCH(L133,Data!$A:$A,0),1)=0,"",INDEX(Data!$CA:$CA,MATCH(L133,Data!$A:$A,0),1)))</f>
        <v/>
      </c>
      <c r="L133" s="38" t="str" cm="1">
        <f t="array" aca="1" ref="L133" ca="1">IFERROR(_xlfn.SINGLE(INDEX(Data!$A$1:$A$818,_xlfn.AGGREGATE(15,6,((OFFSET(Data!$A$1,0,MATCH(L$6,Data!$1:$1,0)-1,1000,1)=IF(L$7="","Yes",L$7))*(Data!$D$1:'Data'!$D$818&lt;=IF($H$2="Marked",1,"")))/((OFFSET(Data!$A$1,0,MATCH(L$6,Data!$1:$1,0)-1,1000,1)=IF(L$7="","Yes",L$7))*(Data!$D$1:'Data'!$D$818&lt;=IF($H$2="Marked",1,"")))*ROW(Data!$C$1:$C$818),ROW(L133)-ROW(L$7)),1)),"")</f>
        <v>RFD-TV</v>
      </c>
      <c r="M133" s="38" t="str">
        <f ca="1">IF(N133="","",IF(INDEX(Data!$CA:$CA,MATCH(N133,Data!$A:$A,0),1)=0,"",INDEX(Data!$CA:$CA,MATCH(N133,Data!$A:$A,0),1)))</f>
        <v/>
      </c>
      <c r="N133" s="38" t="str" cm="1">
        <f t="array" aca="1" ref="N133" ca="1">IFERROR(_xlfn.SINGLE(INDEX(Data!$A$1:$A$818,_xlfn.AGGREGATE(15,6,((OFFSET(Data!$A$1,0,MATCH(N$6,Data!$1:$1,0)-1,1000,1)=IF(N$7="","Yes",N$7))*(Data!$D$1:'Data'!$D$818&lt;=IF($H$2="Marked",1,"")))/((OFFSET(Data!$A$1,0,MATCH(N$6,Data!$1:$1,0)-1,1000,1)=IF(N$7="","Yes",N$7))*(Data!$D$1:'Data'!$D$818&lt;=IF($H$2="Marked",1,"")))*ROW(Data!$C$1:$C$818),ROW(N133)-ROW(N$7)),1)),"")</f>
        <v>NBC Sports Boston</v>
      </c>
      <c r="O133" s="38" t="str">
        <f ca="1">IF(P133="","",IF(INDEX(Data!$CA:$CA,MATCH(P133,Data!$A:$A,0),1)=0,"",INDEX(Data!$CA:$CA,MATCH(P133,Data!$A:$A,0),1)))</f>
        <v/>
      </c>
      <c r="P133" s="38" t="str" cm="1">
        <f t="array" aca="1" ref="P133" ca="1">IFERROR(_xlfn.SINGLE(INDEX(Data!$A$1:$A$818,_xlfn.AGGREGATE(15,6,((OFFSET(Data!$A$1,0,MATCH(P$6,Data!$1:$1,0)-1,1000,1)=IF(P$7="","Yes",P$7))*(Data!$D$1:'Data'!$D$818&lt;=IF($H$2="Marked",1,"")))/((OFFSET(Data!$A$1,0,MATCH(P$6,Data!$1:$1,0)-1,1000,1)=IF(P$7="","Yes",P$7))*(Data!$D$1:'Data'!$D$818&lt;=IF($H$2="Marked",1,"")))*ROW(Data!$C$1:$C$818),ROW(P133)-ROW(P$7)),1)),"")</f>
        <v>Magnolia Network</v>
      </c>
      <c r="Q133" s="38" t="str">
        <f ca="1">IF(R133="","",IF(INDEX(Data!$CA:$CA,MATCH(R133,Data!$A:$A,0),1)=0,"",INDEX(Data!$CA:$CA,MATCH(R133,Data!$A:$A,0),1)))</f>
        <v/>
      </c>
      <c r="R133" s="38" t="str" cm="1">
        <f t="array" aca="1" ref="R133" ca="1">IFERROR(_xlfn.SINGLE(INDEX(Data!$A$1:$A$818,_xlfn.AGGREGATE(15,6,((OFFSET(Data!$A$1,0,MATCH(R$6,Data!$1:$1,0)-1,1000,1)=IF(R$7="","Yes",R$7))*(Data!$D$1:'Data'!$D$818&lt;=IF($H$2="Marked",1,"")))/((OFFSET(Data!$A$1,0,MATCH(R$6,Data!$1:$1,0)-1,1000,1)=IF(R$7="","Yes",R$7))*(Data!$D$1:'Data'!$D$818&lt;=IF($H$2="Marked",1,"")))*ROW(Data!$C$1:$C$818),ROW(R133)-ROW(R$7)),1)),"")</f>
        <v/>
      </c>
      <c r="S133" s="38" t="str">
        <f ca="1">IF(T133="","",IF(INDEX(Data!$CA:$CA,MATCH(T133,Data!$A:$A,0),1)=0,"",INDEX(Data!$CA:$CA,MATCH(T133,Data!$A:$A,0),1)))</f>
        <v/>
      </c>
      <c r="T133" s="38" t="str" cm="1">
        <f t="array" aca="1" ref="T133" ca="1">IFERROR(_xlfn.SINGLE(INDEX(Data!$A$1:$A$818,_xlfn.AGGREGATE(15,6,((OFFSET(Data!$A$1,0,MATCH(T$6,Data!$1:$1,0)-1,1000,1)=IF(T$7="","Yes",T$7))*(Data!$D$1:'Data'!$D$818&lt;=IF($H$2="Marked",1,"")))/((OFFSET(Data!$A$1,0,MATCH(T$6,Data!$1:$1,0)-1,1000,1)=IF(T$7="","Yes",T$7))*(Data!$D$1:'Data'!$D$818&lt;=IF($H$2="Marked",1,"")))*ROW(Data!$C$1:$C$818),ROW(T133)-ROW(T$7)),1)),"")</f>
        <v/>
      </c>
      <c r="U133" s="38" t="str">
        <f ca="1">IF(V133="","",IF(INDEX(Data!$CA:$CA,MATCH(V133,Data!$A:$A,0),1)=0,"",INDEX(Data!$CA:$CA,MATCH(V133,Data!$A:$A,0),1)))</f>
        <v/>
      </c>
      <c r="V133" s="38" t="str" cm="1">
        <f t="array" aca="1" ref="V133" ca="1">IFERROR(_xlfn.SINGLE(INDEX(Data!$A$1:$A$818,_xlfn.AGGREGATE(15,6,((OFFSET(Data!$A$1,0,MATCH(V$6,Data!$1:$1,0)-1,1000,1)=IF(V$7="","Yes",V$7))*(Data!$D$1:'Data'!$D$818&lt;=IF($H$2="Marked",1,"")))/((OFFSET(Data!$A$1,0,MATCH(V$6,Data!$1:$1,0)-1,1000,1)=IF(V$7="","Yes",V$7))*(Data!$D$1:'Data'!$D$818&lt;=IF($H$2="Marked",1,"")))*ROW(Data!$C$1:$C$818),ROW(V133)-ROW(V$7)),1)),"")</f>
        <v>Ticker News</v>
      </c>
      <c r="W133" s="38" t="str">
        <f ca="1">IF(X133="","",IF(INDEX(Data!$CA:$CA,MATCH(X133,Data!$A:$A,0),1)=0,"",INDEX(Data!$CA:$CA,MATCH(X133,Data!$A:$A,0),1)))</f>
        <v/>
      </c>
      <c r="X133" s="38" t="str" cm="1">
        <f t="array" aca="1" ref="X133" ca="1">IFERROR(_xlfn.SINGLE(INDEX(Data!$A$1:$A$818,_xlfn.AGGREGATE(15,6,((OFFSET(Data!$A$1,0,MATCH(X$6,Data!$1:$1,0)-1,1000,1)=IF(X$7="","Yes",X$7))*(Data!$D$1:'Data'!$D$818&lt;=IF($H$2="Marked",1,"")))/((OFFSET(Data!$A$1,0,MATCH(X$6,Data!$1:$1,0)-1,1000,1)=IF(X$7="","Yes",X$7))*(Data!$D$1:'Data'!$D$818&lt;=IF($H$2="Marked",1,"")))*ROW(Data!$C$1:$C$818),ROW(X133)-ROW(X$7)),1)),"")</f>
        <v/>
      </c>
      <c r="Y133" s="38" t="str">
        <f ca="1">IF(Z133="","",IF(INDEX(Data!$CA:$CA,MATCH(Z133,Data!$A:$A,0),1)=0,"",INDEX(Data!$CA:$CA,MATCH(Z133,Data!$A:$A,0),1)))</f>
        <v/>
      </c>
      <c r="Z133" s="38" t="str" cm="1">
        <f t="array" aca="1" ref="Z133" ca="1">IFERROR(_xlfn.SINGLE(INDEX(Data!$A$1:$A$818,_xlfn.AGGREGATE(15,6,((OFFSET(Data!$A$1,0,MATCH(Z$6,Data!$1:$1,0)-1,1000,1)=IF(Z$7="","Yes",Z$7))*(Data!$D$1:'Data'!$D$818&lt;=IF($H$2="Marked",1,"")))/((OFFSET(Data!$A$1,0,MATCH(Z$6,Data!$1:$1,0)-1,1000,1)=IF(Z$7="","Yes",Z$7))*(Data!$D$1:'Data'!$D$818&lt;=IF($H$2="Marked",1,"")))*ROW(Data!$C$1:$C$818),ROW(Z133)-ROW(Z$7)),1)),"")</f>
        <v/>
      </c>
      <c r="AA133" s="38" t="str">
        <f ca="1">IF(AB133="","",IF(INDEX(Data!$CA:$CA,MATCH(AB133,Data!$A:$A,0),1)=0,"",INDEX(Data!$CA:$CA,MATCH(AB133,Data!$A:$A,0),1)))</f>
        <v/>
      </c>
      <c r="AB133" s="38" t="str" cm="1">
        <f t="array" aca="1" ref="AB133" ca="1">IFERROR(_xlfn.SINGLE(INDEX(Data!$A$1:$A$818,_xlfn.AGGREGATE(15,6,((OFFSET(Data!$A$1,0,MATCH(AB$6,Data!$1:$1,0)-1,1000,1)=IF(AB$7="","Yes",AB$7))*(Data!$D$1:'Data'!$D$818&lt;=IF($H$2="Marked",1,"")))/((OFFSET(Data!$A$1,0,MATCH(AB$6,Data!$1:$1,0)-1,1000,1)=IF(AB$7="","Yes",AB$7))*(Data!$D$1:'Data'!$D$818&lt;=IF($H$2="Marked",1,"")))*ROW(Data!$C$1:$C$818),ROW(AB133)-ROW(AB$7)),1)),"")</f>
        <v>Pac 12 Bay Area</v>
      </c>
      <c r="AC133" s="38" t="str">
        <f ca="1">IF(AD133="","",IF(INDEX(Data!$CA:$CA,MATCH(AD133,Data!$A:$A,0),1)=0,"",INDEX(Data!$CA:$CA,MATCH(AD133,Data!$A:$A,0),1)))</f>
        <v/>
      </c>
      <c r="AD133" s="38" t="str" cm="1">
        <f t="array" aca="1" ref="AD133" ca="1">IFERROR(_xlfn.SINGLE(INDEX(Data!$A$1:$A$818,_xlfn.AGGREGATE(15,6,((OFFSET(Data!$A$1,0,MATCH(AD$6,Data!$1:$1,0)-1,1000,1)=IF(AD$7="","Yes",AD$7))*(Data!$D$1:'Data'!$D$818&lt;=IF($H$2="Marked",1,"")))/((OFFSET(Data!$A$1,0,MATCH(AD$6,Data!$1:$1,0)-1,1000,1)=IF(AD$7="","Yes",AD$7))*(Data!$D$1:'Data'!$D$818&lt;=IF($H$2="Marked",1,"")))*ROW(Data!$C$1:$C$818),ROW(AD133)-ROW(AD$7)),1)),"")</f>
        <v>Telehit</v>
      </c>
      <c r="AE133" s="38" t="str">
        <f ca="1">IF(AF133="","",IF(INDEX(Data!$CA:$CA,MATCH(AF133,Data!$A:$A,0),1)=0,"",INDEX(Data!$CA:$CA,MATCH(AF133,Data!$A:$A,0),1)))</f>
        <v/>
      </c>
      <c r="AF133" s="38" t="str" cm="1">
        <f t="array" aca="1" ref="AF133" ca="1">IFERROR(_xlfn.SINGLE(INDEX(Data!$A$1:$A$818,_xlfn.AGGREGATE(15,6,((OFFSET(Data!$A$1,0,MATCH(AF$6,Data!$1:$1,0)-1,1000,1)=IF(AF$7="","Yes",AF$7))*(Data!$D$1:'Data'!$D$818&lt;=IF($H$2="Marked",1,"")))/((OFFSET(Data!$A$1,0,MATCH(AF$6,Data!$1:$1,0)-1,1000,1)=IF(AF$7="","Yes",AF$7))*(Data!$D$1:'Data'!$D$818&lt;=IF($H$2="Marked",1,"")))*ROW(Data!$C$1:$C$818),ROW(AF133)-ROW(AF$7)),1)),"")</f>
        <v/>
      </c>
      <c r="AG133" s="38" t="str">
        <f ca="1">IF(AH133="","",IF(INDEX(Data!$CA:$CA,MATCH(AH133,Data!$A:$A,0),1)=0,"",INDEX(Data!$CA:$CA,MATCH(AH133,Data!$A:$A,0),1)))</f>
        <v/>
      </c>
      <c r="AH133" s="38" t="str" cm="1">
        <f t="array" aca="1" ref="AH133" ca="1">IFERROR(_xlfn.SINGLE(INDEX(Data!$A$1:$A$818,_xlfn.AGGREGATE(15,6,((OFFSET(Data!$A$1,0,MATCH(AH$6,Data!$1:$1,0)-1,1000,1)=IF(AH$7="","Yes",AH$7))*(Data!$D$1:'Data'!$D$818&lt;=IF($H$2="Marked",1,"")))/((OFFSET(Data!$A$1,0,MATCH(AH$6,Data!$1:$1,0)-1,1000,1)=IF(AH$7="","Yes",AH$7))*(Data!$D$1:'Data'!$D$818&lt;=IF($H$2="Marked",1,"")))*ROW(Data!$C$1:$C$818),ROW(AH133)-ROW(AH$7)),1)),"")</f>
        <v/>
      </c>
      <c r="AI133" s="38" t="str">
        <f ca="1">IF(AJ133="","",IF(INDEX(Data!$CA:$CA,MATCH(AJ133,Data!$A:$A,0),1)=0,"",INDEX(Data!$CA:$CA,MATCH(AJ133,Data!$A:$A,0),1)))</f>
        <v/>
      </c>
      <c r="AJ133" s="38" t="str" cm="1">
        <f t="array" aca="1" ref="AJ133" ca="1">IFERROR(_xlfn.SINGLE(INDEX(Data!$A$1:$A$818,_xlfn.AGGREGATE(15,6,((OFFSET(Data!$A$1,0,MATCH(AJ$6,Data!$1:$1,0)-1,1000,1)=IF(AJ$7="","Yes",AJ$7))*(Data!$D$1:'Data'!$D$818&lt;=IF($H$2="Marked",1,"")))/((OFFSET(Data!$A$1,0,MATCH(AJ$6,Data!$1:$1,0)-1,1000,1)=IF(AJ$7="","Yes",AJ$7))*(Data!$D$1:'Data'!$D$818&lt;=IF($H$2="Marked",1,"")))*ROW(Data!$C$1:$C$818),ROW(AJ133)-ROW(AJ$7)),1)),"")</f>
        <v/>
      </c>
      <c r="AK133" s="38" t="str">
        <f ca="1">IF(AL133="","",IF(INDEX(Data!$CA:$CA,MATCH(AL133,Data!$A:$A,0),1)=0,"",INDEX(Data!$CA:$CA,MATCH(AL133,Data!$A:$A,0),1)))</f>
        <v/>
      </c>
      <c r="AL133" s="38" t="str" cm="1">
        <f t="array" aca="1" ref="AL133" ca="1">IFERROR(_xlfn.SINGLE(INDEX(Data!$A$1:$A$818,_xlfn.AGGREGATE(15,6,((OFFSET(Data!$A$1,0,MATCH(AL$6,Data!$1:$1,0)-1,1000,1)=IF(AL$7="","Yes",AL$7))*(Data!$D$1:'Data'!$D$818&lt;=IF($H$2="Marked",1,"")))/((OFFSET(Data!$A$1,0,MATCH(AL$6,Data!$1:$1,0)-1,1000,1)=IF(AL$7="","Yes",AL$7))*(Data!$D$1:'Data'!$D$818&lt;=IF($H$2="Marked",1,"")))*ROW(Data!$C$1:$C$818),ROW(AL133)-ROW(AL$7)),1)),"")</f>
        <v/>
      </c>
      <c r="AM133" s="38" t="str">
        <f ca="1">IF(AN133="","",IF(INDEX(Data!$CA:$CA,MATCH(AN133,Data!$A:$A,0),1)=0,"",INDEX(Data!$CA:$CA,MATCH(AN133,Data!$A:$A,0),1)))</f>
        <v/>
      </c>
      <c r="AN133" s="38" t="str" cm="1">
        <f t="array" aca="1" ref="AN133" ca="1">IFERROR(_xlfn.SINGLE(INDEX(Data!$A$1:$A$818,_xlfn.AGGREGATE(15,6,((OFFSET(Data!$A$1,0,MATCH(AN$6,Data!$1:$1,0)-1,1000,1)=IF(AN$7="","Yes",AN$7))*(Data!$D$1:'Data'!$D$818&lt;=IF($H$2="Marked",1,"")))/((OFFSET(Data!$A$1,0,MATCH(AN$6,Data!$1:$1,0)-1,1000,1)=IF(AN$7="","Yes",AN$7))*(Data!$D$1:'Data'!$D$818&lt;=IF($H$2="Marked",1,"")))*ROW(Data!$C$1:$C$818),ROW(AN133)-ROW(AN$7)),1)),"")</f>
        <v/>
      </c>
      <c r="AO133" s="38" t="str">
        <f ca="1">IF(AP133="","",IF(INDEX(Data!$CA:$CA,MATCH(AP133,Data!$A:$A,0),1)=0,"",INDEX(Data!$CA:$CA,MATCH(AP133,Data!$A:$A,0),1)))</f>
        <v/>
      </c>
      <c r="AP133" s="38" t="str" cm="1">
        <f t="array" aca="1" ref="AP133" ca="1">IFERROR(_xlfn.SINGLE(INDEX(Data!$A$1:$A$818,_xlfn.AGGREGATE(15,6,((OFFSET(Data!$A$1,0,MATCH(AP$6,Data!$1:$1,0)-1,1000,1)=IF(AP$7="","Yes",AP$7))*(Data!$D$1:'Data'!$D$818&lt;=IF($H$2="Marked",1,"")))/((OFFSET(Data!$A$1,0,MATCH(AP$6,Data!$1:$1,0)-1,1000,1)=IF(AP$7="","Yes",AP$7))*(Data!$D$1:'Data'!$D$818&lt;=IF($H$2="Marked",1,"")))*ROW(Data!$C$1:$C$818),ROW(AP133)-ROW(AP$7)),1)),"")</f>
        <v/>
      </c>
      <c r="AQ133" s="38" t="str">
        <f ca="1">IF(AR133="","",IF(INDEX(Data!$CA:$CA,MATCH(AR133,Data!$A:$A,0),1)=0,"",INDEX(Data!$CA:$CA,MATCH(AR133,Data!$A:$A,0),1)))</f>
        <v/>
      </c>
      <c r="AR133" s="38" t="str" cm="1">
        <f t="array" aca="1" ref="AR133" ca="1">IFERROR(_xlfn.SINGLE(INDEX(Data!$A$1:$A$818,_xlfn.AGGREGATE(15,6,((OFFSET(Data!$A$1,0,MATCH(AR$6,Data!$1:$1,0)-1,1000,1)=IF(AR$7="","Yes",AR$7))*(Data!$D$1:'Data'!$D$818&lt;=IF($H$2="Marked",1,"")))/((OFFSET(Data!$A$1,0,MATCH(AR$6,Data!$1:$1,0)-1,1000,1)=IF(AR$7="","Yes",AR$7))*(Data!$D$1:'Data'!$D$818&lt;=IF($H$2="Marked",1,"")))*ROW(Data!$C$1:$C$818),ROW(AR133)-ROW(AR$7)),1)),"")</f>
        <v/>
      </c>
      <c r="AS133" s="38" t="str">
        <f ca="1">IF(AT133="","",IF(INDEX(Data!$CA:$CA,MATCH(AT133,Data!$A:$A,0),1)=0,"",INDEX(Data!$CA:$CA,MATCH(AT133,Data!$A:$A,0),1)))</f>
        <v/>
      </c>
      <c r="AT133" s="38" t="str" cm="1">
        <f t="array" aca="1" ref="AT133" ca="1">IFERROR(_xlfn.SINGLE(INDEX(Data!$A$1:$A$818,_xlfn.AGGREGATE(15,6,((OFFSET(Data!$A$1,0,MATCH(AT$6,Data!$1:$1,0)-1,1000,1)=IF(AT$7="","Yes",AT$7))*(Data!$D$1:'Data'!$D$818&lt;=IF($H$2="Marked",1,"")))/((OFFSET(Data!$A$1,0,MATCH(AT$6,Data!$1:$1,0)-1,1000,1)=IF(AT$7="","Yes",AT$7))*(Data!$D$1:'Data'!$D$818&lt;=IF($H$2="Marked",1,"")))*ROW(Data!$C$1:$C$818),ROW(AT133)-ROW(AT$7)),1)),"")</f>
        <v/>
      </c>
    </row>
    <row r="134" spans="1:46" ht="24" x14ac:dyDescent="0.35">
      <c r="A134" s="38" t="str">
        <f ca="1">IF(B134="","",IF(INDEX(Data!$CA:$CA,MATCH(B134,Data!$A:$A,0),1)=0,"",INDEX(Data!$CA:$CA,MATCH(B134,Data!$A:$A,0),1)))</f>
        <v/>
      </c>
      <c r="B134" s="38" t="str" cm="1">
        <f t="array" aca="1" ref="B134" ca="1">IFERROR(_xlfn.SINGLE(INDEX(Data!$A$1:$A$818,_xlfn.AGGREGATE(15,6,((OFFSET(Data!$A$1,0,MATCH(B$6,Data!$1:$1,0)-1,1000,1)=IF(B$7="","Yes",B$7))*(Data!$D$1:'Data'!$D$818&lt;=IF($H$2="Marked",1,"")))/((OFFSET(Data!$A$1,0,MATCH(B$6,Data!$1:$1,0)-1,1000,1)=IF(B$7="","Yes",B$7))*(Data!$D$1:'Data'!$D$818&lt;=IF($H$2="Marked",1,"")))*ROW(Data!$C$1:$C$818),ROW(B134)-ROW(B$7)),1)),"")</f>
        <v/>
      </c>
      <c r="C134" s="38" t="str">
        <f ca="1">IF(D134="","",IF(INDEX(Data!$CA:$CA,MATCH(D134,Data!$A:$A,0),1)=0,"",INDEX(Data!$CA:$CA,MATCH(D134,Data!$A:$A,0),1)))</f>
        <v/>
      </c>
      <c r="D134" s="38" t="str" cm="1">
        <f t="array" aca="1" ref="D134" ca="1">IFERROR(_xlfn.SINGLE(INDEX(Data!$A$1:$A$818,_xlfn.AGGREGATE(15,6,((OFFSET(Data!$A$1,0,MATCH(D$6,Data!$1:$1,0)-1,1000,1)=IF(D$7="","Yes",D$7))*(Data!$D$1:'Data'!$D$818&lt;=IF($H$2="Marked",1,"")))/((OFFSET(Data!$A$1,0,MATCH(D$6,Data!$1:$1,0)-1,1000,1)=IF(D$7="","Yes",D$7))*(Data!$D$1:'Data'!$D$818&lt;=IF($H$2="Marked",1,"")))*ROW(Data!$C$1:$C$818),ROW(D134)-ROW(D$7)),1)),"")</f>
        <v/>
      </c>
      <c r="E134" s="38" t="str">
        <f ca="1">IF(F134="","",IF(INDEX(Data!$CA:$CA,MATCH(F134,Data!$A:$A,0),1)=0,"",INDEX(Data!$CA:$CA,MATCH(F134,Data!$A:$A,0),1)))</f>
        <v/>
      </c>
      <c r="F134" s="38" t="str" cm="1">
        <f t="array" aca="1" ref="F134" ca="1">IFERROR(_xlfn.SINGLE(INDEX(Data!$A$1:$A$818,_xlfn.AGGREGATE(15,6,((OFFSET(Data!$A$1,0,MATCH(F$6,Data!$1:$1,0)-1,1000,1)=IF(F$7="","Yes",F$7))*(Data!$D$1:'Data'!$D$818&lt;=IF($H$2="Marked",1,"")))/((OFFSET(Data!$A$1,0,MATCH(F$6,Data!$1:$1,0)-1,1000,1)=IF(F$7="","Yes",F$7))*(Data!$D$1:'Data'!$D$818&lt;=IF($H$2="Marked",1,"")))*ROW(Data!$C$1:$C$818),ROW(F134)-ROW(F$7)),1)),"")</f>
        <v/>
      </c>
      <c r="G134" s="38" t="str">
        <f ca="1">IF(H134="","",IF(INDEX(Data!$CA:$CA,MATCH(H134,Data!$A:$A,0),1)=0,"",INDEX(Data!$CA:$CA,MATCH(H134,Data!$A:$A,0),1)))</f>
        <v/>
      </c>
      <c r="H134" s="38" t="str" cm="1">
        <f t="array" aca="1" ref="H134" ca="1">IFERROR(_xlfn.SINGLE(INDEX(Data!$A$1:$A$818,_xlfn.AGGREGATE(15,6,((OFFSET(Data!$A$1,0,MATCH(H$6,Data!$1:$1,0)-1,1000,1)=IF(H$7="","Yes",H$7))*(Data!$D$1:'Data'!$D$818&lt;=IF($H$2="Marked",1,"")))/((OFFSET(Data!$A$1,0,MATCH(H$6,Data!$1:$1,0)-1,1000,1)=IF(H$7="","Yes",H$7))*(Data!$D$1:'Data'!$D$818&lt;=IF($H$2="Marked",1,"")))*ROW(Data!$C$1:$C$818),ROW(H134)-ROW(H$7)),1)),"")</f>
        <v/>
      </c>
      <c r="I134" s="38" t="str">
        <f ca="1">IF(J134="","",IF(INDEX(Data!$CA:$CA,MATCH(J134,Data!$A:$A,0),1)=0,"",INDEX(Data!$CA:$CA,MATCH(J134,Data!$A:$A,0),1)))</f>
        <v/>
      </c>
      <c r="J134" s="38" t="str" cm="1">
        <f t="array" aca="1" ref="J134" ca="1">IFERROR(_xlfn.SINGLE(INDEX(Data!$A$1:$A$818,_xlfn.AGGREGATE(15,6,((OFFSET(Data!$A$1,0,MATCH(J$6,Data!$1:$1,0)-1,1000,1)=IF(J$7="","Yes",J$7))*(Data!$D$1:'Data'!$D$818&lt;=IF($H$2="Marked",1,"")))/((OFFSET(Data!$A$1,0,MATCH(J$6,Data!$1:$1,0)-1,1000,1)=IF(J$7="","Yes",J$7))*(Data!$D$1:'Data'!$D$818&lt;=IF($H$2="Marked",1,"")))*ROW(Data!$C$1:$C$818),ROW(J134)-ROW(J$7)),1)),"")</f>
        <v/>
      </c>
      <c r="K134" s="38" t="str">
        <f ca="1">IF(L134="","",IF(INDEX(Data!$CA:$CA,MATCH(L134,Data!$A:$A,0),1)=0,"",INDEX(Data!$CA:$CA,MATCH(L134,Data!$A:$A,0),1)))</f>
        <v/>
      </c>
      <c r="L134" s="38" t="str" cm="1">
        <f t="array" aca="1" ref="L134" ca="1">IFERROR(_xlfn.SINGLE(INDEX(Data!$A$1:$A$818,_xlfn.AGGREGATE(15,6,((OFFSET(Data!$A$1,0,MATCH(L$6,Data!$1:$1,0)-1,1000,1)=IF(L$7="","Yes",L$7))*(Data!$D$1:'Data'!$D$818&lt;=IF($H$2="Marked",1,"")))/((OFFSET(Data!$A$1,0,MATCH(L$6,Data!$1:$1,0)-1,1000,1)=IF(L$7="","Yes",L$7))*(Data!$D$1:'Data'!$D$818&lt;=IF($H$2="Marked",1,"")))*ROW(Data!$C$1:$C$818),ROW(L134)-ROW(L$7)),1)),"")</f>
        <v>Root Sports Northwest</v>
      </c>
      <c r="M134" s="38" t="str">
        <f ca="1">IF(N134="","",IF(INDEX(Data!$CA:$CA,MATCH(N134,Data!$A:$A,0),1)=0,"",INDEX(Data!$CA:$CA,MATCH(N134,Data!$A:$A,0),1)))</f>
        <v/>
      </c>
      <c r="N134" s="38" t="str" cm="1">
        <f t="array" aca="1" ref="N134" ca="1">IFERROR(_xlfn.SINGLE(INDEX(Data!$A$1:$A$818,_xlfn.AGGREGATE(15,6,((OFFSET(Data!$A$1,0,MATCH(N$6,Data!$1:$1,0)-1,1000,1)=IF(N$7="","Yes",N$7))*(Data!$D$1:'Data'!$D$818&lt;=IF($H$2="Marked",1,"")))/((OFFSET(Data!$A$1,0,MATCH(N$6,Data!$1:$1,0)-1,1000,1)=IF(N$7="","Yes",N$7))*(Data!$D$1:'Data'!$D$818&lt;=IF($H$2="Marked",1,"")))*ROW(Data!$C$1:$C$818),ROW(N134)-ROW(N$7)),1)),"")</f>
        <v>NBC Sports California</v>
      </c>
      <c r="O134" s="38" t="str">
        <f ca="1">IF(P134="","",IF(INDEX(Data!$CA:$CA,MATCH(P134,Data!$A:$A,0),1)=0,"",INDEX(Data!$CA:$CA,MATCH(P134,Data!$A:$A,0),1)))</f>
        <v/>
      </c>
      <c r="P134" s="38" t="str" cm="1">
        <f t="array" aca="1" ref="P134" ca="1">IFERROR(_xlfn.SINGLE(INDEX(Data!$A$1:$A$818,_xlfn.AGGREGATE(15,6,((OFFSET(Data!$A$1,0,MATCH(P$6,Data!$1:$1,0)-1,1000,1)=IF(P$7="","Yes",P$7))*(Data!$D$1:'Data'!$D$818&lt;=IF($H$2="Marked",1,"")))/((OFFSET(Data!$A$1,0,MATCH(P$6,Data!$1:$1,0)-1,1000,1)=IF(P$7="","Yes",P$7))*(Data!$D$1:'Data'!$D$818&lt;=IF($H$2="Marked",1,"")))*ROW(Data!$C$1:$C$818),ROW(P134)-ROW(P$7)),1)),"")</f>
        <v>Marquee Sports Network</v>
      </c>
      <c r="Q134" s="38" t="str">
        <f ca="1">IF(R134="","",IF(INDEX(Data!$CA:$CA,MATCH(R134,Data!$A:$A,0),1)=0,"",INDEX(Data!$CA:$CA,MATCH(R134,Data!$A:$A,0),1)))</f>
        <v/>
      </c>
      <c r="R134" s="38" t="str" cm="1">
        <f t="array" aca="1" ref="R134" ca="1">IFERROR(_xlfn.SINGLE(INDEX(Data!$A$1:$A$818,_xlfn.AGGREGATE(15,6,((OFFSET(Data!$A$1,0,MATCH(R$6,Data!$1:$1,0)-1,1000,1)=IF(R$7="","Yes",R$7))*(Data!$D$1:'Data'!$D$818&lt;=IF($H$2="Marked",1,"")))/((OFFSET(Data!$A$1,0,MATCH(R$6,Data!$1:$1,0)-1,1000,1)=IF(R$7="","Yes",R$7))*(Data!$D$1:'Data'!$D$818&lt;=IF($H$2="Marked",1,"")))*ROW(Data!$C$1:$C$818),ROW(R134)-ROW(R$7)),1)),"")</f>
        <v/>
      </c>
      <c r="S134" s="38" t="str">
        <f ca="1">IF(T134="","",IF(INDEX(Data!$CA:$CA,MATCH(T134,Data!$A:$A,0),1)=0,"",INDEX(Data!$CA:$CA,MATCH(T134,Data!$A:$A,0),1)))</f>
        <v/>
      </c>
      <c r="T134" s="38" t="str" cm="1">
        <f t="array" aca="1" ref="T134" ca="1">IFERROR(_xlfn.SINGLE(INDEX(Data!$A$1:$A$818,_xlfn.AGGREGATE(15,6,((OFFSET(Data!$A$1,0,MATCH(T$6,Data!$1:$1,0)-1,1000,1)=IF(T$7="","Yes",T$7))*(Data!$D$1:'Data'!$D$818&lt;=IF($H$2="Marked",1,"")))/((OFFSET(Data!$A$1,0,MATCH(T$6,Data!$1:$1,0)-1,1000,1)=IF(T$7="","Yes",T$7))*(Data!$D$1:'Data'!$D$818&lt;=IF($H$2="Marked",1,"")))*ROW(Data!$C$1:$C$818),ROW(T134)-ROW(T$7)),1)),"")</f>
        <v/>
      </c>
      <c r="U134" s="38" t="str">
        <f ca="1">IF(V134="","",IF(INDEX(Data!$CA:$CA,MATCH(V134,Data!$A:$A,0),1)=0,"",INDEX(Data!$CA:$CA,MATCH(V134,Data!$A:$A,0),1)))</f>
        <v/>
      </c>
      <c r="V134" s="38" t="str" cm="1">
        <f t="array" aca="1" ref="V134" ca="1">IFERROR(_xlfn.SINGLE(INDEX(Data!$A$1:$A$818,_xlfn.AGGREGATE(15,6,((OFFSET(Data!$A$1,0,MATCH(V$6,Data!$1:$1,0)-1,1000,1)=IF(V$7="","Yes",V$7))*(Data!$D$1:'Data'!$D$818&lt;=IF($H$2="Marked",1,"")))/((OFFSET(Data!$A$1,0,MATCH(V$6,Data!$1:$1,0)-1,1000,1)=IF(V$7="","Yes",V$7))*(Data!$D$1:'Data'!$D$818&lt;=IF($H$2="Marked",1,"")))*ROW(Data!$C$1:$C$818),ROW(V134)-ROW(V$7)),1)),"")</f>
        <v>TLC</v>
      </c>
      <c r="W134" s="38" t="str">
        <f ca="1">IF(X134="","",IF(INDEX(Data!$CA:$CA,MATCH(X134,Data!$A:$A,0),1)=0,"",INDEX(Data!$CA:$CA,MATCH(X134,Data!$A:$A,0),1)))</f>
        <v/>
      </c>
      <c r="X134" s="38" t="str" cm="1">
        <f t="array" aca="1" ref="X134" ca="1">IFERROR(_xlfn.SINGLE(INDEX(Data!$A$1:$A$818,_xlfn.AGGREGATE(15,6,((OFFSET(Data!$A$1,0,MATCH(X$6,Data!$1:$1,0)-1,1000,1)=IF(X$7="","Yes",X$7))*(Data!$D$1:'Data'!$D$818&lt;=IF($H$2="Marked",1,"")))/((OFFSET(Data!$A$1,0,MATCH(X$6,Data!$1:$1,0)-1,1000,1)=IF(X$7="","Yes",X$7))*(Data!$D$1:'Data'!$D$818&lt;=IF($H$2="Marked",1,"")))*ROW(Data!$C$1:$C$818),ROW(X134)-ROW(X$7)),1)),"")</f>
        <v/>
      </c>
      <c r="Y134" s="38" t="str">
        <f ca="1">IF(Z134="","",IF(INDEX(Data!$CA:$CA,MATCH(Z134,Data!$A:$A,0),1)=0,"",INDEX(Data!$CA:$CA,MATCH(Z134,Data!$A:$A,0),1)))</f>
        <v/>
      </c>
      <c r="Z134" s="38" t="str" cm="1">
        <f t="array" aca="1" ref="Z134" ca="1">IFERROR(_xlfn.SINGLE(INDEX(Data!$A$1:$A$818,_xlfn.AGGREGATE(15,6,((OFFSET(Data!$A$1,0,MATCH(Z$6,Data!$1:$1,0)-1,1000,1)=IF(Z$7="","Yes",Z$7))*(Data!$D$1:'Data'!$D$818&lt;=IF($H$2="Marked",1,"")))/((OFFSET(Data!$A$1,0,MATCH(Z$6,Data!$1:$1,0)-1,1000,1)=IF(Z$7="","Yes",Z$7))*(Data!$D$1:'Data'!$D$818&lt;=IF($H$2="Marked",1,"")))*ROW(Data!$C$1:$C$818),ROW(Z134)-ROW(Z$7)),1)),"")</f>
        <v/>
      </c>
      <c r="AA134" s="38" t="str">
        <f ca="1">IF(AB134="","",IF(INDEX(Data!$CA:$CA,MATCH(AB134,Data!$A:$A,0),1)=0,"",INDEX(Data!$CA:$CA,MATCH(AB134,Data!$A:$A,0),1)))</f>
        <v/>
      </c>
      <c r="AB134" s="38" t="str" cm="1">
        <f t="array" aca="1" ref="AB134" ca="1">IFERROR(_xlfn.SINGLE(INDEX(Data!$A$1:$A$818,_xlfn.AGGREGATE(15,6,((OFFSET(Data!$A$1,0,MATCH(AB$6,Data!$1:$1,0)-1,1000,1)=IF(AB$7="","Yes",AB$7))*(Data!$D$1:'Data'!$D$818&lt;=IF($H$2="Marked",1,"")))/((OFFSET(Data!$A$1,0,MATCH(AB$6,Data!$1:$1,0)-1,1000,1)=IF(AB$7="","Yes",AB$7))*(Data!$D$1:'Data'!$D$818&lt;=IF($H$2="Marked",1,"")))*ROW(Data!$C$1:$C$818),ROW(AB134)-ROW(AB$7)),1)),"")</f>
        <v>Pac 12 Los Angeles</v>
      </c>
      <c r="AC134" s="38" t="str">
        <f ca="1">IF(AD134="","",IF(INDEX(Data!$CA:$CA,MATCH(AD134,Data!$A:$A,0),1)=0,"",INDEX(Data!$CA:$CA,MATCH(AD134,Data!$A:$A,0),1)))</f>
        <v/>
      </c>
      <c r="AD134" s="38" t="str" cm="1">
        <f t="array" aca="1" ref="AD134" ca="1">IFERROR(_xlfn.SINGLE(INDEX(Data!$A$1:$A$818,_xlfn.AGGREGATE(15,6,((OFFSET(Data!$A$1,0,MATCH(AD$6,Data!$1:$1,0)-1,1000,1)=IF(AD$7="","Yes",AD$7))*(Data!$D$1:'Data'!$D$818&lt;=IF($H$2="Marked",1,"")))/((OFFSET(Data!$A$1,0,MATCH(AD$6,Data!$1:$1,0)-1,1000,1)=IF(AD$7="","Yes",AD$7))*(Data!$D$1:'Data'!$D$818&lt;=IF($H$2="Marked",1,"")))*ROW(Data!$C$1:$C$818),ROW(AD134)-ROW(AD$7)),1)),"")</f>
        <v>Telehit Música</v>
      </c>
      <c r="AE134" s="38" t="str">
        <f ca="1">IF(AF134="","",IF(INDEX(Data!$CA:$CA,MATCH(AF134,Data!$A:$A,0),1)=0,"",INDEX(Data!$CA:$CA,MATCH(AF134,Data!$A:$A,0),1)))</f>
        <v/>
      </c>
      <c r="AF134" s="38" t="str" cm="1">
        <f t="array" aca="1" ref="AF134" ca="1">IFERROR(_xlfn.SINGLE(INDEX(Data!$A$1:$A$818,_xlfn.AGGREGATE(15,6,((OFFSET(Data!$A$1,0,MATCH(AF$6,Data!$1:$1,0)-1,1000,1)=IF(AF$7="","Yes",AF$7))*(Data!$D$1:'Data'!$D$818&lt;=IF($H$2="Marked",1,"")))/((OFFSET(Data!$A$1,0,MATCH(AF$6,Data!$1:$1,0)-1,1000,1)=IF(AF$7="","Yes",AF$7))*(Data!$D$1:'Data'!$D$818&lt;=IF($H$2="Marked",1,"")))*ROW(Data!$C$1:$C$818),ROW(AF134)-ROW(AF$7)),1)),"")</f>
        <v/>
      </c>
      <c r="AG134" s="38" t="str">
        <f ca="1">IF(AH134="","",IF(INDEX(Data!$CA:$CA,MATCH(AH134,Data!$A:$A,0),1)=0,"",INDEX(Data!$CA:$CA,MATCH(AH134,Data!$A:$A,0),1)))</f>
        <v/>
      </c>
      <c r="AH134" s="38" t="str" cm="1">
        <f t="array" aca="1" ref="AH134" ca="1">IFERROR(_xlfn.SINGLE(INDEX(Data!$A$1:$A$818,_xlfn.AGGREGATE(15,6,((OFFSET(Data!$A$1,0,MATCH(AH$6,Data!$1:$1,0)-1,1000,1)=IF(AH$7="","Yes",AH$7))*(Data!$D$1:'Data'!$D$818&lt;=IF($H$2="Marked",1,"")))/((OFFSET(Data!$A$1,0,MATCH(AH$6,Data!$1:$1,0)-1,1000,1)=IF(AH$7="","Yes",AH$7))*(Data!$D$1:'Data'!$D$818&lt;=IF($H$2="Marked",1,"")))*ROW(Data!$C$1:$C$818),ROW(AH134)-ROW(AH$7)),1)),"")</f>
        <v/>
      </c>
      <c r="AI134" s="38" t="str">
        <f ca="1">IF(AJ134="","",IF(INDEX(Data!$CA:$CA,MATCH(AJ134,Data!$A:$A,0),1)=0,"",INDEX(Data!$CA:$CA,MATCH(AJ134,Data!$A:$A,0),1)))</f>
        <v/>
      </c>
      <c r="AJ134" s="38" t="str" cm="1">
        <f t="array" aca="1" ref="AJ134" ca="1">IFERROR(_xlfn.SINGLE(INDEX(Data!$A$1:$A$818,_xlfn.AGGREGATE(15,6,((OFFSET(Data!$A$1,0,MATCH(AJ$6,Data!$1:$1,0)-1,1000,1)=IF(AJ$7="","Yes",AJ$7))*(Data!$D$1:'Data'!$D$818&lt;=IF($H$2="Marked",1,"")))/((OFFSET(Data!$A$1,0,MATCH(AJ$6,Data!$1:$1,0)-1,1000,1)=IF(AJ$7="","Yes",AJ$7))*(Data!$D$1:'Data'!$D$818&lt;=IF($H$2="Marked",1,"")))*ROW(Data!$C$1:$C$818),ROW(AJ134)-ROW(AJ$7)),1)),"")</f>
        <v/>
      </c>
      <c r="AK134" s="38" t="str">
        <f ca="1">IF(AL134="","",IF(INDEX(Data!$CA:$CA,MATCH(AL134,Data!$A:$A,0),1)=0,"",INDEX(Data!$CA:$CA,MATCH(AL134,Data!$A:$A,0),1)))</f>
        <v/>
      </c>
      <c r="AL134" s="38" t="str" cm="1">
        <f t="array" aca="1" ref="AL134" ca="1">IFERROR(_xlfn.SINGLE(INDEX(Data!$A$1:$A$818,_xlfn.AGGREGATE(15,6,((OFFSET(Data!$A$1,0,MATCH(AL$6,Data!$1:$1,0)-1,1000,1)=IF(AL$7="","Yes",AL$7))*(Data!$D$1:'Data'!$D$818&lt;=IF($H$2="Marked",1,"")))/((OFFSET(Data!$A$1,0,MATCH(AL$6,Data!$1:$1,0)-1,1000,1)=IF(AL$7="","Yes",AL$7))*(Data!$D$1:'Data'!$D$818&lt;=IF($H$2="Marked",1,"")))*ROW(Data!$C$1:$C$818),ROW(AL134)-ROW(AL$7)),1)),"")</f>
        <v/>
      </c>
      <c r="AM134" s="38" t="str">
        <f ca="1">IF(AN134="","",IF(INDEX(Data!$CA:$CA,MATCH(AN134,Data!$A:$A,0),1)=0,"",INDEX(Data!$CA:$CA,MATCH(AN134,Data!$A:$A,0),1)))</f>
        <v/>
      </c>
      <c r="AN134" s="38" t="str" cm="1">
        <f t="array" aca="1" ref="AN134" ca="1">IFERROR(_xlfn.SINGLE(INDEX(Data!$A$1:$A$818,_xlfn.AGGREGATE(15,6,((OFFSET(Data!$A$1,0,MATCH(AN$6,Data!$1:$1,0)-1,1000,1)=IF(AN$7="","Yes",AN$7))*(Data!$D$1:'Data'!$D$818&lt;=IF($H$2="Marked",1,"")))/((OFFSET(Data!$A$1,0,MATCH(AN$6,Data!$1:$1,0)-1,1000,1)=IF(AN$7="","Yes",AN$7))*(Data!$D$1:'Data'!$D$818&lt;=IF($H$2="Marked",1,"")))*ROW(Data!$C$1:$C$818),ROW(AN134)-ROW(AN$7)),1)),"")</f>
        <v/>
      </c>
      <c r="AO134" s="38" t="str">
        <f ca="1">IF(AP134="","",IF(INDEX(Data!$CA:$CA,MATCH(AP134,Data!$A:$A,0),1)=0,"",INDEX(Data!$CA:$CA,MATCH(AP134,Data!$A:$A,0),1)))</f>
        <v/>
      </c>
      <c r="AP134" s="38" t="str" cm="1">
        <f t="array" aca="1" ref="AP134" ca="1">IFERROR(_xlfn.SINGLE(INDEX(Data!$A$1:$A$818,_xlfn.AGGREGATE(15,6,((OFFSET(Data!$A$1,0,MATCH(AP$6,Data!$1:$1,0)-1,1000,1)=IF(AP$7="","Yes",AP$7))*(Data!$D$1:'Data'!$D$818&lt;=IF($H$2="Marked",1,"")))/((OFFSET(Data!$A$1,0,MATCH(AP$6,Data!$1:$1,0)-1,1000,1)=IF(AP$7="","Yes",AP$7))*(Data!$D$1:'Data'!$D$818&lt;=IF($H$2="Marked",1,"")))*ROW(Data!$C$1:$C$818),ROW(AP134)-ROW(AP$7)),1)),"")</f>
        <v/>
      </c>
      <c r="AQ134" s="38" t="str">
        <f ca="1">IF(AR134="","",IF(INDEX(Data!$CA:$CA,MATCH(AR134,Data!$A:$A,0),1)=0,"",INDEX(Data!$CA:$CA,MATCH(AR134,Data!$A:$A,0),1)))</f>
        <v/>
      </c>
      <c r="AR134" s="38" t="str" cm="1">
        <f t="array" aca="1" ref="AR134" ca="1">IFERROR(_xlfn.SINGLE(INDEX(Data!$A$1:$A$818,_xlfn.AGGREGATE(15,6,((OFFSET(Data!$A$1,0,MATCH(AR$6,Data!$1:$1,0)-1,1000,1)=IF(AR$7="","Yes",AR$7))*(Data!$D$1:'Data'!$D$818&lt;=IF($H$2="Marked",1,"")))/((OFFSET(Data!$A$1,0,MATCH(AR$6,Data!$1:$1,0)-1,1000,1)=IF(AR$7="","Yes",AR$7))*(Data!$D$1:'Data'!$D$818&lt;=IF($H$2="Marked",1,"")))*ROW(Data!$C$1:$C$818),ROW(AR134)-ROW(AR$7)),1)),"")</f>
        <v/>
      </c>
      <c r="AS134" s="38" t="str">
        <f ca="1">IF(AT134="","",IF(INDEX(Data!$CA:$CA,MATCH(AT134,Data!$A:$A,0),1)=0,"",INDEX(Data!$CA:$CA,MATCH(AT134,Data!$A:$A,0),1)))</f>
        <v/>
      </c>
      <c r="AT134" s="38" t="str" cm="1">
        <f t="array" aca="1" ref="AT134" ca="1">IFERROR(_xlfn.SINGLE(INDEX(Data!$A$1:$A$818,_xlfn.AGGREGATE(15,6,((OFFSET(Data!$A$1,0,MATCH(AT$6,Data!$1:$1,0)-1,1000,1)=IF(AT$7="","Yes",AT$7))*(Data!$D$1:'Data'!$D$818&lt;=IF($H$2="Marked",1,"")))/((OFFSET(Data!$A$1,0,MATCH(AT$6,Data!$1:$1,0)-1,1000,1)=IF(AT$7="","Yes",AT$7))*(Data!$D$1:'Data'!$D$818&lt;=IF($H$2="Marked",1,"")))*ROW(Data!$C$1:$C$818),ROW(AT134)-ROW(AT$7)),1)),"")</f>
        <v/>
      </c>
    </row>
    <row r="135" spans="1:46" ht="24" x14ac:dyDescent="0.35">
      <c r="A135" s="38" t="str">
        <f ca="1">IF(B135="","",IF(INDEX(Data!$CA:$CA,MATCH(B135,Data!$A:$A,0),1)=0,"",INDEX(Data!$CA:$CA,MATCH(B135,Data!$A:$A,0),1)))</f>
        <v/>
      </c>
      <c r="B135" s="38" t="str" cm="1">
        <f t="array" aca="1" ref="B135" ca="1">IFERROR(_xlfn.SINGLE(INDEX(Data!$A$1:$A$818,_xlfn.AGGREGATE(15,6,((OFFSET(Data!$A$1,0,MATCH(B$6,Data!$1:$1,0)-1,1000,1)=IF(B$7="","Yes",B$7))*(Data!$D$1:'Data'!$D$818&lt;=IF($H$2="Marked",1,"")))/((OFFSET(Data!$A$1,0,MATCH(B$6,Data!$1:$1,0)-1,1000,1)=IF(B$7="","Yes",B$7))*(Data!$D$1:'Data'!$D$818&lt;=IF($H$2="Marked",1,"")))*ROW(Data!$C$1:$C$818),ROW(B135)-ROW(B$7)),1)),"")</f>
        <v/>
      </c>
      <c r="C135" s="38" t="str">
        <f ca="1">IF(D135="","",IF(INDEX(Data!$CA:$CA,MATCH(D135,Data!$A:$A,0),1)=0,"",INDEX(Data!$CA:$CA,MATCH(D135,Data!$A:$A,0),1)))</f>
        <v/>
      </c>
      <c r="D135" s="38" t="str" cm="1">
        <f t="array" aca="1" ref="D135" ca="1">IFERROR(_xlfn.SINGLE(INDEX(Data!$A$1:$A$818,_xlfn.AGGREGATE(15,6,((OFFSET(Data!$A$1,0,MATCH(D$6,Data!$1:$1,0)-1,1000,1)=IF(D$7="","Yes",D$7))*(Data!$D$1:'Data'!$D$818&lt;=IF($H$2="Marked",1,"")))/((OFFSET(Data!$A$1,0,MATCH(D$6,Data!$1:$1,0)-1,1000,1)=IF(D$7="","Yes",D$7))*(Data!$D$1:'Data'!$D$818&lt;=IF($H$2="Marked",1,"")))*ROW(Data!$C$1:$C$818),ROW(D135)-ROW(D$7)),1)),"")</f>
        <v/>
      </c>
      <c r="E135" s="38" t="str">
        <f ca="1">IF(F135="","",IF(INDEX(Data!$CA:$CA,MATCH(F135,Data!$A:$A,0),1)=0,"",INDEX(Data!$CA:$CA,MATCH(F135,Data!$A:$A,0),1)))</f>
        <v/>
      </c>
      <c r="F135" s="38" t="str" cm="1">
        <f t="array" aca="1" ref="F135" ca="1">IFERROR(_xlfn.SINGLE(INDEX(Data!$A$1:$A$818,_xlfn.AGGREGATE(15,6,((OFFSET(Data!$A$1,0,MATCH(F$6,Data!$1:$1,0)-1,1000,1)=IF(F$7="","Yes",F$7))*(Data!$D$1:'Data'!$D$818&lt;=IF($H$2="Marked",1,"")))/((OFFSET(Data!$A$1,0,MATCH(F$6,Data!$1:$1,0)-1,1000,1)=IF(F$7="","Yes",F$7))*(Data!$D$1:'Data'!$D$818&lt;=IF($H$2="Marked",1,"")))*ROW(Data!$C$1:$C$818),ROW(F135)-ROW(F$7)),1)),"")</f>
        <v/>
      </c>
      <c r="G135" s="38" t="str">
        <f ca="1">IF(H135="","",IF(INDEX(Data!$CA:$CA,MATCH(H135,Data!$A:$A,0),1)=0,"",INDEX(Data!$CA:$CA,MATCH(H135,Data!$A:$A,0),1)))</f>
        <v/>
      </c>
      <c r="H135" s="38" t="str" cm="1">
        <f t="array" aca="1" ref="H135" ca="1">IFERROR(_xlfn.SINGLE(INDEX(Data!$A$1:$A$818,_xlfn.AGGREGATE(15,6,((OFFSET(Data!$A$1,0,MATCH(H$6,Data!$1:$1,0)-1,1000,1)=IF(H$7="","Yes",H$7))*(Data!$D$1:'Data'!$D$818&lt;=IF($H$2="Marked",1,"")))/((OFFSET(Data!$A$1,0,MATCH(H$6,Data!$1:$1,0)-1,1000,1)=IF(H$7="","Yes",H$7))*(Data!$D$1:'Data'!$D$818&lt;=IF($H$2="Marked",1,"")))*ROW(Data!$C$1:$C$818),ROW(H135)-ROW(H$7)),1)),"")</f>
        <v/>
      </c>
      <c r="I135" s="38" t="str">
        <f ca="1">IF(J135="","",IF(INDEX(Data!$CA:$CA,MATCH(J135,Data!$A:$A,0),1)=0,"",INDEX(Data!$CA:$CA,MATCH(J135,Data!$A:$A,0),1)))</f>
        <v/>
      </c>
      <c r="J135" s="38" t="str" cm="1">
        <f t="array" aca="1" ref="J135" ca="1">IFERROR(_xlfn.SINGLE(INDEX(Data!$A$1:$A$818,_xlfn.AGGREGATE(15,6,((OFFSET(Data!$A$1,0,MATCH(J$6,Data!$1:$1,0)-1,1000,1)=IF(J$7="","Yes",J$7))*(Data!$D$1:'Data'!$D$818&lt;=IF($H$2="Marked",1,"")))/((OFFSET(Data!$A$1,0,MATCH(J$6,Data!$1:$1,0)-1,1000,1)=IF(J$7="","Yes",J$7))*(Data!$D$1:'Data'!$D$818&lt;=IF($H$2="Marked",1,"")))*ROW(Data!$C$1:$C$818),ROW(J135)-ROW(J$7)),1)),"")</f>
        <v/>
      </c>
      <c r="K135" s="38" t="str">
        <f ca="1">IF(L135="","",IF(INDEX(Data!$CA:$CA,MATCH(L135,Data!$A:$A,0),1)=0,"",INDEX(Data!$CA:$CA,MATCH(L135,Data!$A:$A,0),1)))</f>
        <v/>
      </c>
      <c r="L135" s="38" t="str" cm="1">
        <f t="array" aca="1" ref="L135" ca="1">IFERROR(_xlfn.SINGLE(INDEX(Data!$A$1:$A$818,_xlfn.AGGREGATE(15,6,((OFFSET(Data!$A$1,0,MATCH(L$6,Data!$1:$1,0)-1,1000,1)=IF(L$7="","Yes",L$7))*(Data!$D$1:'Data'!$D$818&lt;=IF($H$2="Marked",1,"")))/((OFFSET(Data!$A$1,0,MATCH(L$6,Data!$1:$1,0)-1,1000,1)=IF(L$7="","Yes",L$7))*(Data!$D$1:'Data'!$D$818&lt;=IF($H$2="Marked",1,"")))*ROW(Data!$C$1:$C$818),ROW(L135)-ROW(L$7)),1)),"")</f>
        <v>Science</v>
      </c>
      <c r="M135" s="38" t="str">
        <f ca="1">IF(N135="","",IF(INDEX(Data!$CA:$CA,MATCH(N135,Data!$A:$A,0),1)=0,"",INDEX(Data!$CA:$CA,MATCH(N135,Data!$A:$A,0),1)))</f>
        <v/>
      </c>
      <c r="N135" s="38" t="str" cm="1">
        <f t="array" aca="1" ref="N135" ca="1">IFERROR(_xlfn.SINGLE(INDEX(Data!$A$1:$A$818,_xlfn.AGGREGATE(15,6,((OFFSET(Data!$A$1,0,MATCH(N$6,Data!$1:$1,0)-1,1000,1)=IF(N$7="","Yes",N$7))*(Data!$D$1:'Data'!$D$818&lt;=IF($H$2="Marked",1,"")))/((OFFSET(Data!$A$1,0,MATCH(N$6,Data!$1:$1,0)-1,1000,1)=IF(N$7="","Yes",N$7))*(Data!$D$1:'Data'!$D$818&lt;=IF($H$2="Marked",1,"")))*ROW(Data!$C$1:$C$818),ROW(N135)-ROW(N$7)),1)),"")</f>
        <v>NBC Sports Chicago</v>
      </c>
      <c r="O135" s="38" t="str">
        <f ca="1">IF(P135="","",IF(INDEX(Data!$CA:$CA,MATCH(P135,Data!$A:$A,0),1)=0,"",INDEX(Data!$CA:$CA,MATCH(P135,Data!$A:$A,0),1)))</f>
        <v/>
      </c>
      <c r="P135" s="38" t="str" cm="1">
        <f t="array" aca="1" ref="P135" ca="1">IFERROR(_xlfn.SINGLE(INDEX(Data!$A$1:$A$818,_xlfn.AGGREGATE(15,6,((OFFSET(Data!$A$1,0,MATCH(P$6,Data!$1:$1,0)-1,1000,1)=IF(P$7="","Yes",P$7))*(Data!$D$1:'Data'!$D$818&lt;=IF($H$2="Marked",1,"")))/((OFFSET(Data!$A$1,0,MATCH(P$6,Data!$1:$1,0)-1,1000,1)=IF(P$7="","Yes",P$7))*(Data!$D$1:'Data'!$D$818&lt;=IF($H$2="Marked",1,"")))*ROW(Data!$C$1:$C$818),ROW(P135)-ROW(P$7)),1)),"")</f>
        <v>MASN</v>
      </c>
      <c r="Q135" s="38" t="str">
        <f ca="1">IF(R135="","",IF(INDEX(Data!$CA:$CA,MATCH(R135,Data!$A:$A,0),1)=0,"",INDEX(Data!$CA:$CA,MATCH(R135,Data!$A:$A,0),1)))</f>
        <v/>
      </c>
      <c r="R135" s="38" t="str" cm="1">
        <f t="array" aca="1" ref="R135" ca="1">IFERROR(_xlfn.SINGLE(INDEX(Data!$A$1:$A$818,_xlfn.AGGREGATE(15,6,((OFFSET(Data!$A$1,0,MATCH(R$6,Data!$1:$1,0)-1,1000,1)=IF(R$7="","Yes",R$7))*(Data!$D$1:'Data'!$D$818&lt;=IF($H$2="Marked",1,"")))/((OFFSET(Data!$A$1,0,MATCH(R$6,Data!$1:$1,0)-1,1000,1)=IF(R$7="","Yes",R$7))*(Data!$D$1:'Data'!$D$818&lt;=IF($H$2="Marked",1,"")))*ROW(Data!$C$1:$C$818),ROW(R135)-ROW(R$7)),1)),"")</f>
        <v/>
      </c>
      <c r="S135" s="38" t="str">
        <f ca="1">IF(T135="","",IF(INDEX(Data!$CA:$CA,MATCH(T135,Data!$A:$A,0),1)=0,"",INDEX(Data!$CA:$CA,MATCH(T135,Data!$A:$A,0),1)))</f>
        <v/>
      </c>
      <c r="T135" s="38" t="str" cm="1">
        <f t="array" aca="1" ref="T135" ca="1">IFERROR(_xlfn.SINGLE(INDEX(Data!$A$1:$A$818,_xlfn.AGGREGATE(15,6,((OFFSET(Data!$A$1,0,MATCH(T$6,Data!$1:$1,0)-1,1000,1)=IF(T$7="","Yes",T$7))*(Data!$D$1:'Data'!$D$818&lt;=IF($H$2="Marked",1,"")))/((OFFSET(Data!$A$1,0,MATCH(T$6,Data!$1:$1,0)-1,1000,1)=IF(T$7="","Yes",T$7))*(Data!$D$1:'Data'!$D$818&lt;=IF($H$2="Marked",1,"")))*ROW(Data!$C$1:$C$818),ROW(T135)-ROW(T$7)),1)),"")</f>
        <v/>
      </c>
      <c r="U135" s="38" t="str">
        <f ca="1">IF(V135="","",IF(INDEX(Data!$CA:$CA,MATCH(V135,Data!$A:$A,0),1)=0,"",INDEX(Data!$CA:$CA,MATCH(V135,Data!$A:$A,0),1)))</f>
        <v/>
      </c>
      <c r="V135" s="38" t="str" cm="1">
        <f t="array" aca="1" ref="V135" ca="1">IFERROR(_xlfn.SINGLE(INDEX(Data!$A$1:$A$818,_xlfn.AGGREGATE(15,6,((OFFSET(Data!$A$1,0,MATCH(V$6,Data!$1:$1,0)-1,1000,1)=IF(V$7="","Yes",V$7))*(Data!$D$1:'Data'!$D$818&lt;=IF($H$2="Marked",1,"")))/((OFFSET(Data!$A$1,0,MATCH(V$6,Data!$1:$1,0)-1,1000,1)=IF(V$7="","Yes",V$7))*(Data!$D$1:'Data'!$D$818&lt;=IF($H$2="Marked",1,"")))*ROW(Data!$C$1:$C$818),ROW(V135)-ROW(V$7)),1)),"")</f>
        <v>Toon Goggles</v>
      </c>
      <c r="W135" s="38" t="str">
        <f ca="1">IF(X135="","",IF(INDEX(Data!$CA:$CA,MATCH(X135,Data!$A:$A,0),1)=0,"",INDEX(Data!$CA:$CA,MATCH(X135,Data!$A:$A,0),1)))</f>
        <v/>
      </c>
      <c r="X135" s="38" t="str" cm="1">
        <f t="array" aca="1" ref="X135" ca="1">IFERROR(_xlfn.SINGLE(INDEX(Data!$A$1:$A$818,_xlfn.AGGREGATE(15,6,((OFFSET(Data!$A$1,0,MATCH(X$6,Data!$1:$1,0)-1,1000,1)=IF(X$7="","Yes",X$7))*(Data!$D$1:'Data'!$D$818&lt;=IF($H$2="Marked",1,"")))/((OFFSET(Data!$A$1,0,MATCH(X$6,Data!$1:$1,0)-1,1000,1)=IF(X$7="","Yes",X$7))*(Data!$D$1:'Data'!$D$818&lt;=IF($H$2="Marked",1,"")))*ROW(Data!$C$1:$C$818),ROW(X135)-ROW(X$7)),1)),"")</f>
        <v/>
      </c>
      <c r="Y135" s="38" t="str">
        <f ca="1">IF(Z135="","",IF(INDEX(Data!$CA:$CA,MATCH(Z135,Data!$A:$A,0),1)=0,"",INDEX(Data!$CA:$CA,MATCH(Z135,Data!$A:$A,0),1)))</f>
        <v/>
      </c>
      <c r="Z135" s="38" t="str" cm="1">
        <f t="array" aca="1" ref="Z135" ca="1">IFERROR(_xlfn.SINGLE(INDEX(Data!$A$1:$A$818,_xlfn.AGGREGATE(15,6,((OFFSET(Data!$A$1,0,MATCH(Z$6,Data!$1:$1,0)-1,1000,1)=IF(Z$7="","Yes",Z$7))*(Data!$D$1:'Data'!$D$818&lt;=IF($H$2="Marked",1,"")))/((OFFSET(Data!$A$1,0,MATCH(Z$6,Data!$1:$1,0)-1,1000,1)=IF(Z$7="","Yes",Z$7))*(Data!$D$1:'Data'!$D$818&lt;=IF($H$2="Marked",1,"")))*ROW(Data!$C$1:$C$818),ROW(Z135)-ROW(Z$7)),1)),"")</f>
        <v/>
      </c>
      <c r="AA135" s="38" t="str">
        <f ca="1">IF(AB135="","",IF(INDEX(Data!$CA:$CA,MATCH(AB135,Data!$A:$A,0),1)=0,"",INDEX(Data!$CA:$CA,MATCH(AB135,Data!$A:$A,0),1)))</f>
        <v/>
      </c>
      <c r="AB135" s="38" t="str" cm="1">
        <f t="array" aca="1" ref="AB135" ca="1">IFERROR(_xlfn.SINGLE(INDEX(Data!$A$1:$A$818,_xlfn.AGGREGATE(15,6,((OFFSET(Data!$A$1,0,MATCH(AB$6,Data!$1:$1,0)-1,1000,1)=IF(AB$7="","Yes",AB$7))*(Data!$D$1:'Data'!$D$818&lt;=IF($H$2="Marked",1,"")))/((OFFSET(Data!$A$1,0,MATCH(AB$6,Data!$1:$1,0)-1,1000,1)=IF(AB$7="","Yes",AB$7))*(Data!$D$1:'Data'!$D$818&lt;=IF($H$2="Marked",1,"")))*ROW(Data!$C$1:$C$818),ROW(AB135)-ROW(AB$7)),1)),"")</f>
        <v>Pac 12 Mountain</v>
      </c>
      <c r="AC135" s="38" t="str">
        <f ca="1">IF(AD135="","",IF(INDEX(Data!$CA:$CA,MATCH(AD135,Data!$A:$A,0),1)=0,"",INDEX(Data!$CA:$CA,MATCH(AD135,Data!$A:$A,0),1)))</f>
        <v/>
      </c>
      <c r="AD135" s="38" t="str" cm="1">
        <f t="array" aca="1" ref="AD135" ca="1">IFERROR(_xlfn.SINGLE(INDEX(Data!$A$1:$A$818,_xlfn.AGGREGATE(15,6,((OFFSET(Data!$A$1,0,MATCH(AD$6,Data!$1:$1,0)-1,1000,1)=IF(AD$7="","Yes",AD$7))*(Data!$D$1:'Data'!$D$818&lt;=IF($H$2="Marked",1,"")))/((OFFSET(Data!$A$1,0,MATCH(AD$6,Data!$1:$1,0)-1,1000,1)=IF(AD$7="","Yes",AD$7))*(Data!$D$1:'Data'!$D$818&lt;=IF($H$2="Marked",1,"")))*ROW(Data!$C$1:$C$818),ROW(AD135)-ROW(AD$7)),1)),"")</f>
        <v>Telenovelas</v>
      </c>
      <c r="AE135" s="38" t="str">
        <f ca="1">IF(AF135="","",IF(INDEX(Data!$CA:$CA,MATCH(AF135,Data!$A:$A,0),1)=0,"",INDEX(Data!$CA:$CA,MATCH(AF135,Data!$A:$A,0),1)))</f>
        <v/>
      </c>
      <c r="AF135" s="38" t="str" cm="1">
        <f t="array" aca="1" ref="AF135" ca="1">IFERROR(_xlfn.SINGLE(INDEX(Data!$A$1:$A$818,_xlfn.AGGREGATE(15,6,((OFFSET(Data!$A$1,0,MATCH(AF$6,Data!$1:$1,0)-1,1000,1)=IF(AF$7="","Yes",AF$7))*(Data!$D$1:'Data'!$D$818&lt;=IF($H$2="Marked",1,"")))/((OFFSET(Data!$A$1,0,MATCH(AF$6,Data!$1:$1,0)-1,1000,1)=IF(AF$7="","Yes",AF$7))*(Data!$D$1:'Data'!$D$818&lt;=IF($H$2="Marked",1,"")))*ROW(Data!$C$1:$C$818),ROW(AF135)-ROW(AF$7)),1)),"")</f>
        <v/>
      </c>
      <c r="AG135" s="38" t="str">
        <f ca="1">IF(AH135="","",IF(INDEX(Data!$CA:$CA,MATCH(AH135,Data!$A:$A,0),1)=0,"",INDEX(Data!$CA:$CA,MATCH(AH135,Data!$A:$A,0),1)))</f>
        <v/>
      </c>
      <c r="AH135" s="38" t="str" cm="1">
        <f t="array" aca="1" ref="AH135" ca="1">IFERROR(_xlfn.SINGLE(INDEX(Data!$A$1:$A$818,_xlfn.AGGREGATE(15,6,((OFFSET(Data!$A$1,0,MATCH(AH$6,Data!$1:$1,0)-1,1000,1)=IF(AH$7="","Yes",AH$7))*(Data!$D$1:'Data'!$D$818&lt;=IF($H$2="Marked",1,"")))/((OFFSET(Data!$A$1,0,MATCH(AH$6,Data!$1:$1,0)-1,1000,1)=IF(AH$7="","Yes",AH$7))*(Data!$D$1:'Data'!$D$818&lt;=IF($H$2="Marked",1,"")))*ROW(Data!$C$1:$C$818),ROW(AH135)-ROW(AH$7)),1)),"")</f>
        <v/>
      </c>
      <c r="AI135" s="38" t="str">
        <f ca="1">IF(AJ135="","",IF(INDEX(Data!$CA:$CA,MATCH(AJ135,Data!$A:$A,0),1)=0,"",INDEX(Data!$CA:$CA,MATCH(AJ135,Data!$A:$A,0),1)))</f>
        <v/>
      </c>
      <c r="AJ135" s="38" t="str" cm="1">
        <f t="array" aca="1" ref="AJ135" ca="1">IFERROR(_xlfn.SINGLE(INDEX(Data!$A$1:$A$818,_xlfn.AGGREGATE(15,6,((OFFSET(Data!$A$1,0,MATCH(AJ$6,Data!$1:$1,0)-1,1000,1)=IF(AJ$7="","Yes",AJ$7))*(Data!$D$1:'Data'!$D$818&lt;=IF($H$2="Marked",1,"")))/((OFFSET(Data!$A$1,0,MATCH(AJ$6,Data!$1:$1,0)-1,1000,1)=IF(AJ$7="","Yes",AJ$7))*(Data!$D$1:'Data'!$D$818&lt;=IF($H$2="Marked",1,"")))*ROW(Data!$C$1:$C$818),ROW(AJ135)-ROW(AJ$7)),1)),"")</f>
        <v/>
      </c>
      <c r="AK135" s="38" t="str">
        <f ca="1">IF(AL135="","",IF(INDEX(Data!$CA:$CA,MATCH(AL135,Data!$A:$A,0),1)=0,"",INDEX(Data!$CA:$CA,MATCH(AL135,Data!$A:$A,0),1)))</f>
        <v/>
      </c>
      <c r="AL135" s="38" t="str" cm="1">
        <f t="array" aca="1" ref="AL135" ca="1">IFERROR(_xlfn.SINGLE(INDEX(Data!$A$1:$A$818,_xlfn.AGGREGATE(15,6,((OFFSET(Data!$A$1,0,MATCH(AL$6,Data!$1:$1,0)-1,1000,1)=IF(AL$7="","Yes",AL$7))*(Data!$D$1:'Data'!$D$818&lt;=IF($H$2="Marked",1,"")))/((OFFSET(Data!$A$1,0,MATCH(AL$6,Data!$1:$1,0)-1,1000,1)=IF(AL$7="","Yes",AL$7))*(Data!$D$1:'Data'!$D$818&lt;=IF($H$2="Marked",1,"")))*ROW(Data!$C$1:$C$818),ROW(AL135)-ROW(AL$7)),1)),"")</f>
        <v/>
      </c>
      <c r="AM135" s="38" t="str">
        <f ca="1">IF(AN135="","",IF(INDEX(Data!$CA:$CA,MATCH(AN135,Data!$A:$A,0),1)=0,"",INDEX(Data!$CA:$CA,MATCH(AN135,Data!$A:$A,0),1)))</f>
        <v/>
      </c>
      <c r="AN135" s="38" t="str" cm="1">
        <f t="array" aca="1" ref="AN135" ca="1">IFERROR(_xlfn.SINGLE(INDEX(Data!$A$1:$A$818,_xlfn.AGGREGATE(15,6,((OFFSET(Data!$A$1,0,MATCH(AN$6,Data!$1:$1,0)-1,1000,1)=IF(AN$7="","Yes",AN$7))*(Data!$D$1:'Data'!$D$818&lt;=IF($H$2="Marked",1,"")))/((OFFSET(Data!$A$1,0,MATCH(AN$6,Data!$1:$1,0)-1,1000,1)=IF(AN$7="","Yes",AN$7))*(Data!$D$1:'Data'!$D$818&lt;=IF($H$2="Marked",1,"")))*ROW(Data!$C$1:$C$818),ROW(AN135)-ROW(AN$7)),1)),"")</f>
        <v/>
      </c>
      <c r="AO135" s="38" t="str">
        <f ca="1">IF(AP135="","",IF(INDEX(Data!$CA:$CA,MATCH(AP135,Data!$A:$A,0),1)=0,"",INDEX(Data!$CA:$CA,MATCH(AP135,Data!$A:$A,0),1)))</f>
        <v/>
      </c>
      <c r="AP135" s="38" t="str" cm="1">
        <f t="array" aca="1" ref="AP135" ca="1">IFERROR(_xlfn.SINGLE(INDEX(Data!$A$1:$A$818,_xlfn.AGGREGATE(15,6,((OFFSET(Data!$A$1,0,MATCH(AP$6,Data!$1:$1,0)-1,1000,1)=IF(AP$7="","Yes",AP$7))*(Data!$D$1:'Data'!$D$818&lt;=IF($H$2="Marked",1,"")))/((OFFSET(Data!$A$1,0,MATCH(AP$6,Data!$1:$1,0)-1,1000,1)=IF(AP$7="","Yes",AP$7))*(Data!$D$1:'Data'!$D$818&lt;=IF($H$2="Marked",1,"")))*ROW(Data!$C$1:$C$818),ROW(AP135)-ROW(AP$7)),1)),"")</f>
        <v/>
      </c>
      <c r="AQ135" s="38" t="str">
        <f ca="1">IF(AR135="","",IF(INDEX(Data!$CA:$CA,MATCH(AR135,Data!$A:$A,0),1)=0,"",INDEX(Data!$CA:$CA,MATCH(AR135,Data!$A:$A,0),1)))</f>
        <v/>
      </c>
      <c r="AR135" s="38" t="str" cm="1">
        <f t="array" aca="1" ref="AR135" ca="1">IFERROR(_xlfn.SINGLE(INDEX(Data!$A$1:$A$818,_xlfn.AGGREGATE(15,6,((OFFSET(Data!$A$1,0,MATCH(AR$6,Data!$1:$1,0)-1,1000,1)=IF(AR$7="","Yes",AR$7))*(Data!$D$1:'Data'!$D$818&lt;=IF($H$2="Marked",1,"")))/((OFFSET(Data!$A$1,0,MATCH(AR$6,Data!$1:$1,0)-1,1000,1)=IF(AR$7="","Yes",AR$7))*(Data!$D$1:'Data'!$D$818&lt;=IF($H$2="Marked",1,"")))*ROW(Data!$C$1:$C$818),ROW(AR135)-ROW(AR$7)),1)),"")</f>
        <v/>
      </c>
      <c r="AS135" s="38" t="str">
        <f ca="1">IF(AT135="","",IF(INDEX(Data!$CA:$CA,MATCH(AT135,Data!$A:$A,0),1)=0,"",INDEX(Data!$CA:$CA,MATCH(AT135,Data!$A:$A,0),1)))</f>
        <v/>
      </c>
      <c r="AT135" s="38" t="str" cm="1">
        <f t="array" aca="1" ref="AT135" ca="1">IFERROR(_xlfn.SINGLE(INDEX(Data!$A$1:$A$818,_xlfn.AGGREGATE(15,6,((OFFSET(Data!$A$1,0,MATCH(AT$6,Data!$1:$1,0)-1,1000,1)=IF(AT$7="","Yes",AT$7))*(Data!$D$1:'Data'!$D$818&lt;=IF($H$2="Marked",1,"")))/((OFFSET(Data!$A$1,0,MATCH(AT$6,Data!$1:$1,0)-1,1000,1)=IF(AT$7="","Yes",AT$7))*(Data!$D$1:'Data'!$D$818&lt;=IF($H$2="Marked",1,"")))*ROW(Data!$C$1:$C$818),ROW(AT135)-ROW(AT$7)),1)),"")</f>
        <v/>
      </c>
    </row>
    <row r="136" spans="1:46" ht="24" x14ac:dyDescent="0.35">
      <c r="A136" s="38" t="str">
        <f ca="1">IF(B136="","",IF(INDEX(Data!$CA:$CA,MATCH(B136,Data!$A:$A,0),1)=0,"",INDEX(Data!$CA:$CA,MATCH(B136,Data!$A:$A,0),1)))</f>
        <v/>
      </c>
      <c r="B136" s="38" t="str" cm="1">
        <f t="array" aca="1" ref="B136" ca="1">IFERROR(_xlfn.SINGLE(INDEX(Data!$A$1:$A$818,_xlfn.AGGREGATE(15,6,((OFFSET(Data!$A$1,0,MATCH(B$6,Data!$1:$1,0)-1,1000,1)=IF(B$7="","Yes",B$7))*(Data!$D$1:'Data'!$D$818&lt;=IF($H$2="Marked",1,"")))/((OFFSET(Data!$A$1,0,MATCH(B$6,Data!$1:$1,0)-1,1000,1)=IF(B$7="","Yes",B$7))*(Data!$D$1:'Data'!$D$818&lt;=IF($H$2="Marked",1,"")))*ROW(Data!$C$1:$C$818),ROW(B136)-ROW(B$7)),1)),"")</f>
        <v/>
      </c>
      <c r="C136" s="38" t="str">
        <f ca="1">IF(D136="","",IF(INDEX(Data!$CA:$CA,MATCH(D136,Data!$A:$A,0),1)=0,"",INDEX(Data!$CA:$CA,MATCH(D136,Data!$A:$A,0),1)))</f>
        <v/>
      </c>
      <c r="D136" s="38" t="str" cm="1">
        <f t="array" aca="1" ref="D136" ca="1">IFERROR(_xlfn.SINGLE(INDEX(Data!$A$1:$A$818,_xlfn.AGGREGATE(15,6,((OFFSET(Data!$A$1,0,MATCH(D$6,Data!$1:$1,0)-1,1000,1)=IF(D$7="","Yes",D$7))*(Data!$D$1:'Data'!$D$818&lt;=IF($H$2="Marked",1,"")))/((OFFSET(Data!$A$1,0,MATCH(D$6,Data!$1:$1,0)-1,1000,1)=IF(D$7="","Yes",D$7))*(Data!$D$1:'Data'!$D$818&lt;=IF($H$2="Marked",1,"")))*ROW(Data!$C$1:$C$818),ROW(D136)-ROW(D$7)),1)),"")</f>
        <v/>
      </c>
      <c r="E136" s="38" t="str">
        <f ca="1">IF(F136="","",IF(INDEX(Data!$CA:$CA,MATCH(F136,Data!$A:$A,0),1)=0,"",INDEX(Data!$CA:$CA,MATCH(F136,Data!$A:$A,0),1)))</f>
        <v/>
      </c>
      <c r="F136" s="38" t="str" cm="1">
        <f t="array" aca="1" ref="F136" ca="1">IFERROR(_xlfn.SINGLE(INDEX(Data!$A$1:$A$818,_xlfn.AGGREGATE(15,6,((OFFSET(Data!$A$1,0,MATCH(F$6,Data!$1:$1,0)-1,1000,1)=IF(F$7="","Yes",F$7))*(Data!$D$1:'Data'!$D$818&lt;=IF($H$2="Marked",1,"")))/((OFFSET(Data!$A$1,0,MATCH(F$6,Data!$1:$1,0)-1,1000,1)=IF(F$7="","Yes",F$7))*(Data!$D$1:'Data'!$D$818&lt;=IF($H$2="Marked",1,"")))*ROW(Data!$C$1:$C$818),ROW(F136)-ROW(F$7)),1)),"")</f>
        <v/>
      </c>
      <c r="G136" s="38" t="str">
        <f ca="1">IF(H136="","",IF(INDEX(Data!$CA:$CA,MATCH(H136,Data!$A:$A,0),1)=0,"",INDEX(Data!$CA:$CA,MATCH(H136,Data!$A:$A,0),1)))</f>
        <v/>
      </c>
      <c r="H136" s="38" t="str" cm="1">
        <f t="array" aca="1" ref="H136" ca="1">IFERROR(_xlfn.SINGLE(INDEX(Data!$A$1:$A$818,_xlfn.AGGREGATE(15,6,((OFFSET(Data!$A$1,0,MATCH(H$6,Data!$1:$1,0)-1,1000,1)=IF(H$7="","Yes",H$7))*(Data!$D$1:'Data'!$D$818&lt;=IF($H$2="Marked",1,"")))/((OFFSET(Data!$A$1,0,MATCH(H$6,Data!$1:$1,0)-1,1000,1)=IF(H$7="","Yes",H$7))*(Data!$D$1:'Data'!$D$818&lt;=IF($H$2="Marked",1,"")))*ROW(Data!$C$1:$C$818),ROW(H136)-ROW(H$7)),1)),"")</f>
        <v/>
      </c>
      <c r="I136" s="38" t="str">
        <f ca="1">IF(J136="","",IF(INDEX(Data!$CA:$CA,MATCH(J136,Data!$A:$A,0),1)=0,"",INDEX(Data!$CA:$CA,MATCH(J136,Data!$A:$A,0),1)))</f>
        <v/>
      </c>
      <c r="J136" s="38" t="str" cm="1">
        <f t="array" aca="1" ref="J136" ca="1">IFERROR(_xlfn.SINGLE(INDEX(Data!$A$1:$A$818,_xlfn.AGGREGATE(15,6,((OFFSET(Data!$A$1,0,MATCH(J$6,Data!$1:$1,0)-1,1000,1)=IF(J$7="","Yes",J$7))*(Data!$D$1:'Data'!$D$818&lt;=IF($H$2="Marked",1,"")))/((OFFSET(Data!$A$1,0,MATCH(J$6,Data!$1:$1,0)-1,1000,1)=IF(J$7="","Yes",J$7))*(Data!$D$1:'Data'!$D$818&lt;=IF($H$2="Marked",1,"")))*ROW(Data!$C$1:$C$818),ROW(J136)-ROW(J$7)),1)),"")</f>
        <v/>
      </c>
      <c r="K136" s="38" t="str">
        <f ca="1">IF(L136="","",IF(INDEX(Data!$CA:$CA,MATCH(L136,Data!$A:$A,0),1)=0,"",INDEX(Data!$CA:$CA,MATCH(L136,Data!$A:$A,0),1)))</f>
        <v/>
      </c>
      <c r="L136" s="38" t="str" cm="1">
        <f t="array" aca="1" ref="L136" ca="1">IFERROR(_xlfn.SINGLE(INDEX(Data!$A$1:$A$818,_xlfn.AGGREGATE(15,6,((OFFSET(Data!$A$1,0,MATCH(L$6,Data!$1:$1,0)-1,1000,1)=IF(L$7="","Yes",L$7))*(Data!$D$1:'Data'!$D$818&lt;=IF($H$2="Marked",1,"")))/((OFFSET(Data!$A$1,0,MATCH(L$6,Data!$1:$1,0)-1,1000,1)=IF(L$7="","Yes",L$7))*(Data!$D$1:'Data'!$D$818&lt;=IF($H$2="Marked",1,"")))*ROW(Data!$C$1:$C$818),ROW(L136)-ROW(L$7)),1)),"")</f>
        <v>Scientology Network</v>
      </c>
      <c r="M136" s="38" t="str">
        <f ca="1">IF(N136="","",IF(INDEX(Data!$CA:$CA,MATCH(N136,Data!$A:$A,0),1)=0,"",INDEX(Data!$CA:$CA,MATCH(N136,Data!$A:$A,0),1)))</f>
        <v/>
      </c>
      <c r="N136" s="38" t="str" cm="1">
        <f t="array" aca="1" ref="N136" ca="1">IFERROR(_xlfn.SINGLE(INDEX(Data!$A$1:$A$818,_xlfn.AGGREGATE(15,6,((OFFSET(Data!$A$1,0,MATCH(N$6,Data!$1:$1,0)-1,1000,1)=IF(N$7="","Yes",N$7))*(Data!$D$1:'Data'!$D$818&lt;=IF($H$2="Marked",1,"")))/((OFFSET(Data!$A$1,0,MATCH(N$6,Data!$1:$1,0)-1,1000,1)=IF(N$7="","Yes",N$7))*(Data!$D$1:'Data'!$D$818&lt;=IF($H$2="Marked",1,"")))*ROW(Data!$C$1:$C$818),ROW(N136)-ROW(N$7)),1)),"")</f>
        <v>NBC Sports Regionals</v>
      </c>
      <c r="O136" s="38" t="str">
        <f ca="1">IF(P136="","",IF(INDEX(Data!$CA:$CA,MATCH(P136,Data!$A:$A,0),1)=0,"",INDEX(Data!$CA:$CA,MATCH(P136,Data!$A:$A,0),1)))</f>
        <v/>
      </c>
      <c r="P136" s="38" t="str" cm="1">
        <f t="array" aca="1" ref="P136" ca="1">IFERROR(_xlfn.SINGLE(INDEX(Data!$A$1:$A$818,_xlfn.AGGREGATE(15,6,((OFFSET(Data!$A$1,0,MATCH(P$6,Data!$1:$1,0)-1,1000,1)=IF(P$7="","Yes",P$7))*(Data!$D$1:'Data'!$D$818&lt;=IF($H$2="Marked",1,"")))/((OFFSET(Data!$A$1,0,MATCH(P$6,Data!$1:$1,0)-1,1000,1)=IF(P$7="","Yes",P$7))*(Data!$D$1:'Data'!$D$818&lt;=IF($H$2="Marked",1,"")))*ROW(Data!$C$1:$C$818),ROW(P136)-ROW(P$7)),1)),"")</f>
        <v>MASN2</v>
      </c>
      <c r="Q136" s="38" t="str">
        <f ca="1">IF(R136="","",IF(INDEX(Data!$CA:$CA,MATCH(R136,Data!$A:$A,0),1)=0,"",INDEX(Data!$CA:$CA,MATCH(R136,Data!$A:$A,0),1)))</f>
        <v/>
      </c>
      <c r="R136" s="38" t="str" cm="1">
        <f t="array" aca="1" ref="R136" ca="1">IFERROR(_xlfn.SINGLE(INDEX(Data!$A$1:$A$818,_xlfn.AGGREGATE(15,6,((OFFSET(Data!$A$1,0,MATCH(R$6,Data!$1:$1,0)-1,1000,1)=IF(R$7="","Yes",R$7))*(Data!$D$1:'Data'!$D$818&lt;=IF($H$2="Marked",1,"")))/((OFFSET(Data!$A$1,0,MATCH(R$6,Data!$1:$1,0)-1,1000,1)=IF(R$7="","Yes",R$7))*(Data!$D$1:'Data'!$D$818&lt;=IF($H$2="Marked",1,"")))*ROW(Data!$C$1:$C$818),ROW(R136)-ROW(R$7)),1)),"")</f>
        <v/>
      </c>
      <c r="S136" s="38" t="str">
        <f ca="1">IF(T136="","",IF(INDEX(Data!$CA:$CA,MATCH(T136,Data!$A:$A,0),1)=0,"",INDEX(Data!$CA:$CA,MATCH(T136,Data!$A:$A,0),1)))</f>
        <v/>
      </c>
      <c r="T136" s="38" t="str" cm="1">
        <f t="array" aca="1" ref="T136" ca="1">IFERROR(_xlfn.SINGLE(INDEX(Data!$A$1:$A$818,_xlfn.AGGREGATE(15,6,((OFFSET(Data!$A$1,0,MATCH(T$6,Data!$1:$1,0)-1,1000,1)=IF(T$7="","Yes",T$7))*(Data!$D$1:'Data'!$D$818&lt;=IF($H$2="Marked",1,"")))/((OFFSET(Data!$A$1,0,MATCH(T$6,Data!$1:$1,0)-1,1000,1)=IF(T$7="","Yes",T$7))*(Data!$D$1:'Data'!$D$818&lt;=IF($H$2="Marked",1,"")))*ROW(Data!$C$1:$C$818),ROW(T136)-ROW(T$7)),1)),"")</f>
        <v/>
      </c>
      <c r="U136" s="38" t="str">
        <f ca="1">IF(V136="","",IF(INDEX(Data!$CA:$CA,MATCH(V136,Data!$A:$A,0),1)=0,"",INDEX(Data!$CA:$CA,MATCH(V136,Data!$A:$A,0),1)))</f>
        <v/>
      </c>
      <c r="V136" s="38" t="str" cm="1">
        <f t="array" aca="1" ref="V136" ca="1">IFERROR(_xlfn.SINGLE(INDEX(Data!$A$1:$A$818,_xlfn.AGGREGATE(15,6,((OFFSET(Data!$A$1,0,MATCH(V$6,Data!$1:$1,0)-1,1000,1)=IF(V$7="","Yes",V$7))*(Data!$D$1:'Data'!$D$818&lt;=IF($H$2="Marked",1,"")))/((OFFSET(Data!$A$1,0,MATCH(V$6,Data!$1:$1,0)-1,1000,1)=IF(V$7="","Yes",V$7))*(Data!$D$1:'Data'!$D$818&lt;=IF($H$2="Marked",1,"")))*ROW(Data!$C$1:$C$818),ROW(V136)-ROW(V$7)),1)),"")</f>
        <v>Travel Channel</v>
      </c>
      <c r="W136" s="38" t="str">
        <f ca="1">IF(X136="","",IF(INDEX(Data!$CA:$CA,MATCH(X136,Data!$A:$A,0),1)=0,"",INDEX(Data!$CA:$CA,MATCH(X136,Data!$A:$A,0),1)))</f>
        <v/>
      </c>
      <c r="X136" s="38" t="str" cm="1">
        <f t="array" aca="1" ref="X136" ca="1">IFERROR(_xlfn.SINGLE(INDEX(Data!$A$1:$A$818,_xlfn.AGGREGATE(15,6,((OFFSET(Data!$A$1,0,MATCH(X$6,Data!$1:$1,0)-1,1000,1)=IF(X$7="","Yes",X$7))*(Data!$D$1:'Data'!$D$818&lt;=IF($H$2="Marked",1,"")))/((OFFSET(Data!$A$1,0,MATCH(X$6,Data!$1:$1,0)-1,1000,1)=IF(X$7="","Yes",X$7))*(Data!$D$1:'Data'!$D$818&lt;=IF($H$2="Marked",1,"")))*ROW(Data!$C$1:$C$818),ROW(X136)-ROW(X$7)),1)),"")</f>
        <v/>
      </c>
      <c r="Y136" s="38" t="str">
        <f ca="1">IF(Z136="","",IF(INDEX(Data!$CA:$CA,MATCH(Z136,Data!$A:$A,0),1)=0,"",INDEX(Data!$CA:$CA,MATCH(Z136,Data!$A:$A,0),1)))</f>
        <v/>
      </c>
      <c r="Z136" s="38" t="str" cm="1">
        <f t="array" aca="1" ref="Z136" ca="1">IFERROR(_xlfn.SINGLE(INDEX(Data!$A$1:$A$818,_xlfn.AGGREGATE(15,6,((OFFSET(Data!$A$1,0,MATCH(Z$6,Data!$1:$1,0)-1,1000,1)=IF(Z$7="","Yes",Z$7))*(Data!$D$1:'Data'!$D$818&lt;=IF($H$2="Marked",1,"")))/((OFFSET(Data!$A$1,0,MATCH(Z$6,Data!$1:$1,0)-1,1000,1)=IF(Z$7="","Yes",Z$7))*(Data!$D$1:'Data'!$D$818&lt;=IF($H$2="Marked",1,"")))*ROW(Data!$C$1:$C$818),ROW(Z136)-ROW(Z$7)),1)),"")</f>
        <v/>
      </c>
      <c r="AA136" s="38" t="str">
        <f ca="1">IF(AB136="","",IF(INDEX(Data!$CA:$CA,MATCH(AB136,Data!$A:$A,0),1)=0,"",INDEX(Data!$CA:$CA,MATCH(AB136,Data!$A:$A,0),1)))</f>
        <v/>
      </c>
      <c r="AB136" s="38" t="str" cm="1">
        <f t="array" aca="1" ref="AB136" ca="1">IFERROR(_xlfn.SINGLE(INDEX(Data!$A$1:$A$818,_xlfn.AGGREGATE(15,6,((OFFSET(Data!$A$1,0,MATCH(AB$6,Data!$1:$1,0)-1,1000,1)=IF(AB$7="","Yes",AB$7))*(Data!$D$1:'Data'!$D$818&lt;=IF($H$2="Marked",1,"")))/((OFFSET(Data!$A$1,0,MATCH(AB$6,Data!$1:$1,0)-1,1000,1)=IF(AB$7="","Yes",AB$7))*(Data!$D$1:'Data'!$D$818&lt;=IF($H$2="Marked",1,"")))*ROW(Data!$C$1:$C$818),ROW(AB136)-ROW(AB$7)),1)),"")</f>
        <v>Pac 12 National Feed</v>
      </c>
      <c r="AC136" s="38" t="str">
        <f ca="1">IF(AD136="","",IF(INDEX(Data!$CA:$CA,MATCH(AD136,Data!$A:$A,0),1)=0,"",INDEX(Data!$CA:$CA,MATCH(AD136,Data!$A:$A,0),1)))</f>
        <v/>
      </c>
      <c r="AD136" s="38" t="str" cm="1">
        <f t="array" aca="1" ref="AD136" ca="1">IFERROR(_xlfn.SINGLE(INDEX(Data!$A$1:$A$818,_xlfn.AGGREGATE(15,6,((OFFSET(Data!$A$1,0,MATCH(AD$6,Data!$1:$1,0)-1,1000,1)=IF(AD$7="","Yes",AD$7))*(Data!$D$1:'Data'!$D$818&lt;=IF($H$2="Marked",1,"")))/((OFFSET(Data!$A$1,0,MATCH(AD$6,Data!$1:$1,0)-1,1000,1)=IF(AD$7="","Yes",AD$7))*(Data!$D$1:'Data'!$D$818&lt;=IF($H$2="Marked",1,"")))*ROW(Data!$C$1:$C$818),ROW(AD136)-ROW(AD$7)),1)),"")</f>
        <v>The Cowboy Channel</v>
      </c>
      <c r="AE136" s="38" t="str">
        <f ca="1">IF(AF136="","",IF(INDEX(Data!$CA:$CA,MATCH(AF136,Data!$A:$A,0),1)=0,"",INDEX(Data!$CA:$CA,MATCH(AF136,Data!$A:$A,0),1)))</f>
        <v/>
      </c>
      <c r="AF136" s="38" t="str" cm="1">
        <f t="array" aca="1" ref="AF136" ca="1">IFERROR(_xlfn.SINGLE(INDEX(Data!$A$1:$A$818,_xlfn.AGGREGATE(15,6,((OFFSET(Data!$A$1,0,MATCH(AF$6,Data!$1:$1,0)-1,1000,1)=IF(AF$7="","Yes",AF$7))*(Data!$D$1:'Data'!$D$818&lt;=IF($H$2="Marked",1,"")))/((OFFSET(Data!$A$1,0,MATCH(AF$6,Data!$1:$1,0)-1,1000,1)=IF(AF$7="","Yes",AF$7))*(Data!$D$1:'Data'!$D$818&lt;=IF($H$2="Marked",1,"")))*ROW(Data!$C$1:$C$818),ROW(AF136)-ROW(AF$7)),1)),"")</f>
        <v/>
      </c>
      <c r="AG136" s="38" t="str">
        <f ca="1">IF(AH136="","",IF(INDEX(Data!$CA:$CA,MATCH(AH136,Data!$A:$A,0),1)=0,"",INDEX(Data!$CA:$CA,MATCH(AH136,Data!$A:$A,0),1)))</f>
        <v/>
      </c>
      <c r="AH136" s="38" t="str" cm="1">
        <f t="array" aca="1" ref="AH136" ca="1">IFERROR(_xlfn.SINGLE(INDEX(Data!$A$1:$A$818,_xlfn.AGGREGATE(15,6,((OFFSET(Data!$A$1,0,MATCH(AH$6,Data!$1:$1,0)-1,1000,1)=IF(AH$7="","Yes",AH$7))*(Data!$D$1:'Data'!$D$818&lt;=IF($H$2="Marked",1,"")))/((OFFSET(Data!$A$1,0,MATCH(AH$6,Data!$1:$1,0)-1,1000,1)=IF(AH$7="","Yes",AH$7))*(Data!$D$1:'Data'!$D$818&lt;=IF($H$2="Marked",1,"")))*ROW(Data!$C$1:$C$818),ROW(AH136)-ROW(AH$7)),1)),"")</f>
        <v/>
      </c>
      <c r="AI136" s="38" t="str">
        <f ca="1">IF(AJ136="","",IF(INDEX(Data!$CA:$CA,MATCH(AJ136,Data!$A:$A,0),1)=0,"",INDEX(Data!$CA:$CA,MATCH(AJ136,Data!$A:$A,0),1)))</f>
        <v/>
      </c>
      <c r="AJ136" s="38" t="str" cm="1">
        <f t="array" aca="1" ref="AJ136" ca="1">IFERROR(_xlfn.SINGLE(INDEX(Data!$A$1:$A$818,_xlfn.AGGREGATE(15,6,((OFFSET(Data!$A$1,0,MATCH(AJ$6,Data!$1:$1,0)-1,1000,1)=IF(AJ$7="","Yes",AJ$7))*(Data!$D$1:'Data'!$D$818&lt;=IF($H$2="Marked",1,"")))/((OFFSET(Data!$A$1,0,MATCH(AJ$6,Data!$1:$1,0)-1,1000,1)=IF(AJ$7="","Yes",AJ$7))*(Data!$D$1:'Data'!$D$818&lt;=IF($H$2="Marked",1,"")))*ROW(Data!$C$1:$C$818),ROW(AJ136)-ROW(AJ$7)),1)),"")</f>
        <v/>
      </c>
      <c r="AK136" s="38" t="str">
        <f ca="1">IF(AL136="","",IF(INDEX(Data!$CA:$CA,MATCH(AL136,Data!$A:$A,0),1)=0,"",INDEX(Data!$CA:$CA,MATCH(AL136,Data!$A:$A,0),1)))</f>
        <v/>
      </c>
      <c r="AL136" s="38" t="str" cm="1">
        <f t="array" aca="1" ref="AL136" ca="1">IFERROR(_xlfn.SINGLE(INDEX(Data!$A$1:$A$818,_xlfn.AGGREGATE(15,6,((OFFSET(Data!$A$1,0,MATCH(AL$6,Data!$1:$1,0)-1,1000,1)=IF(AL$7="","Yes",AL$7))*(Data!$D$1:'Data'!$D$818&lt;=IF($H$2="Marked",1,"")))/((OFFSET(Data!$A$1,0,MATCH(AL$6,Data!$1:$1,0)-1,1000,1)=IF(AL$7="","Yes",AL$7))*(Data!$D$1:'Data'!$D$818&lt;=IF($H$2="Marked",1,"")))*ROW(Data!$C$1:$C$818),ROW(AL136)-ROW(AL$7)),1)),"")</f>
        <v/>
      </c>
      <c r="AM136" s="38" t="str">
        <f ca="1">IF(AN136="","",IF(INDEX(Data!$CA:$CA,MATCH(AN136,Data!$A:$A,0),1)=0,"",INDEX(Data!$CA:$CA,MATCH(AN136,Data!$A:$A,0),1)))</f>
        <v/>
      </c>
      <c r="AN136" s="38" t="str" cm="1">
        <f t="array" aca="1" ref="AN136" ca="1">IFERROR(_xlfn.SINGLE(INDEX(Data!$A$1:$A$818,_xlfn.AGGREGATE(15,6,((OFFSET(Data!$A$1,0,MATCH(AN$6,Data!$1:$1,0)-1,1000,1)=IF(AN$7="","Yes",AN$7))*(Data!$D$1:'Data'!$D$818&lt;=IF($H$2="Marked",1,"")))/((OFFSET(Data!$A$1,0,MATCH(AN$6,Data!$1:$1,0)-1,1000,1)=IF(AN$7="","Yes",AN$7))*(Data!$D$1:'Data'!$D$818&lt;=IF($H$2="Marked",1,"")))*ROW(Data!$C$1:$C$818),ROW(AN136)-ROW(AN$7)),1)),"")</f>
        <v/>
      </c>
      <c r="AO136" s="38" t="str">
        <f ca="1">IF(AP136="","",IF(INDEX(Data!$CA:$CA,MATCH(AP136,Data!$A:$A,0),1)=0,"",INDEX(Data!$CA:$CA,MATCH(AP136,Data!$A:$A,0),1)))</f>
        <v/>
      </c>
      <c r="AP136" s="38" t="str" cm="1">
        <f t="array" aca="1" ref="AP136" ca="1">IFERROR(_xlfn.SINGLE(INDEX(Data!$A$1:$A$818,_xlfn.AGGREGATE(15,6,((OFFSET(Data!$A$1,0,MATCH(AP$6,Data!$1:$1,0)-1,1000,1)=IF(AP$7="","Yes",AP$7))*(Data!$D$1:'Data'!$D$818&lt;=IF($H$2="Marked",1,"")))/((OFFSET(Data!$A$1,0,MATCH(AP$6,Data!$1:$1,0)-1,1000,1)=IF(AP$7="","Yes",AP$7))*(Data!$D$1:'Data'!$D$818&lt;=IF($H$2="Marked",1,"")))*ROW(Data!$C$1:$C$818),ROW(AP136)-ROW(AP$7)),1)),"")</f>
        <v/>
      </c>
      <c r="AQ136" s="38" t="str">
        <f ca="1">IF(AR136="","",IF(INDEX(Data!$CA:$CA,MATCH(AR136,Data!$A:$A,0),1)=0,"",INDEX(Data!$CA:$CA,MATCH(AR136,Data!$A:$A,0),1)))</f>
        <v/>
      </c>
      <c r="AR136" s="38" t="str" cm="1">
        <f t="array" aca="1" ref="AR136" ca="1">IFERROR(_xlfn.SINGLE(INDEX(Data!$A$1:$A$818,_xlfn.AGGREGATE(15,6,((OFFSET(Data!$A$1,0,MATCH(AR$6,Data!$1:$1,0)-1,1000,1)=IF(AR$7="","Yes",AR$7))*(Data!$D$1:'Data'!$D$818&lt;=IF($H$2="Marked",1,"")))/((OFFSET(Data!$A$1,0,MATCH(AR$6,Data!$1:$1,0)-1,1000,1)=IF(AR$7="","Yes",AR$7))*(Data!$D$1:'Data'!$D$818&lt;=IF($H$2="Marked",1,"")))*ROW(Data!$C$1:$C$818),ROW(AR136)-ROW(AR$7)),1)),"")</f>
        <v/>
      </c>
      <c r="AS136" s="38" t="str">
        <f ca="1">IF(AT136="","",IF(INDEX(Data!$CA:$CA,MATCH(AT136,Data!$A:$A,0),1)=0,"",INDEX(Data!$CA:$CA,MATCH(AT136,Data!$A:$A,0),1)))</f>
        <v/>
      </c>
      <c r="AT136" s="38" t="str" cm="1">
        <f t="array" aca="1" ref="AT136" ca="1">IFERROR(_xlfn.SINGLE(INDEX(Data!$A$1:$A$818,_xlfn.AGGREGATE(15,6,((OFFSET(Data!$A$1,0,MATCH(AT$6,Data!$1:$1,0)-1,1000,1)=IF(AT$7="","Yes",AT$7))*(Data!$D$1:'Data'!$D$818&lt;=IF($H$2="Marked",1,"")))/((OFFSET(Data!$A$1,0,MATCH(AT$6,Data!$1:$1,0)-1,1000,1)=IF(AT$7="","Yes",AT$7))*(Data!$D$1:'Data'!$D$818&lt;=IF($H$2="Marked",1,"")))*ROW(Data!$C$1:$C$818),ROW(AT136)-ROW(AT$7)),1)),"")</f>
        <v/>
      </c>
    </row>
    <row r="137" spans="1:46" ht="24" x14ac:dyDescent="0.35">
      <c r="A137" s="38" t="str">
        <f ca="1">IF(B137="","",IF(INDEX(Data!$CA:$CA,MATCH(B137,Data!$A:$A,0),1)=0,"",INDEX(Data!$CA:$CA,MATCH(B137,Data!$A:$A,0),1)))</f>
        <v/>
      </c>
      <c r="B137" s="38" t="str" cm="1">
        <f t="array" aca="1" ref="B137" ca="1">IFERROR(_xlfn.SINGLE(INDEX(Data!$A$1:$A$818,_xlfn.AGGREGATE(15,6,((OFFSET(Data!$A$1,0,MATCH(B$6,Data!$1:$1,0)-1,1000,1)=IF(B$7="","Yes",B$7))*(Data!$D$1:'Data'!$D$818&lt;=IF($H$2="Marked",1,"")))/((OFFSET(Data!$A$1,0,MATCH(B$6,Data!$1:$1,0)-1,1000,1)=IF(B$7="","Yes",B$7))*(Data!$D$1:'Data'!$D$818&lt;=IF($H$2="Marked",1,"")))*ROW(Data!$C$1:$C$818),ROW(B137)-ROW(B$7)),1)),"")</f>
        <v/>
      </c>
      <c r="C137" s="38" t="str">
        <f ca="1">IF(D137="","",IF(INDEX(Data!$CA:$CA,MATCH(D137,Data!$A:$A,0),1)=0,"",INDEX(Data!$CA:$CA,MATCH(D137,Data!$A:$A,0),1)))</f>
        <v/>
      </c>
      <c r="D137" s="38" t="str" cm="1">
        <f t="array" aca="1" ref="D137" ca="1">IFERROR(_xlfn.SINGLE(INDEX(Data!$A$1:$A$818,_xlfn.AGGREGATE(15,6,((OFFSET(Data!$A$1,0,MATCH(D$6,Data!$1:$1,0)-1,1000,1)=IF(D$7="","Yes",D$7))*(Data!$D$1:'Data'!$D$818&lt;=IF($H$2="Marked",1,"")))/((OFFSET(Data!$A$1,0,MATCH(D$6,Data!$1:$1,0)-1,1000,1)=IF(D$7="","Yes",D$7))*(Data!$D$1:'Data'!$D$818&lt;=IF($H$2="Marked",1,"")))*ROW(Data!$C$1:$C$818),ROW(D137)-ROW(D$7)),1)),"")</f>
        <v/>
      </c>
      <c r="E137" s="38" t="str">
        <f ca="1">IF(F137="","",IF(INDEX(Data!$CA:$CA,MATCH(F137,Data!$A:$A,0),1)=0,"",INDEX(Data!$CA:$CA,MATCH(F137,Data!$A:$A,0),1)))</f>
        <v/>
      </c>
      <c r="F137" s="38" t="str" cm="1">
        <f t="array" aca="1" ref="F137" ca="1">IFERROR(_xlfn.SINGLE(INDEX(Data!$A$1:$A$818,_xlfn.AGGREGATE(15,6,((OFFSET(Data!$A$1,0,MATCH(F$6,Data!$1:$1,0)-1,1000,1)=IF(F$7="","Yes",F$7))*(Data!$D$1:'Data'!$D$818&lt;=IF($H$2="Marked",1,"")))/((OFFSET(Data!$A$1,0,MATCH(F$6,Data!$1:$1,0)-1,1000,1)=IF(F$7="","Yes",F$7))*(Data!$D$1:'Data'!$D$818&lt;=IF($H$2="Marked",1,"")))*ROW(Data!$C$1:$C$818),ROW(F137)-ROW(F$7)),1)),"")</f>
        <v/>
      </c>
      <c r="G137" s="38" t="str">
        <f ca="1">IF(H137="","",IF(INDEX(Data!$CA:$CA,MATCH(H137,Data!$A:$A,0),1)=0,"",INDEX(Data!$CA:$CA,MATCH(H137,Data!$A:$A,0),1)))</f>
        <v/>
      </c>
      <c r="H137" s="38" t="str" cm="1">
        <f t="array" aca="1" ref="H137" ca="1">IFERROR(_xlfn.SINGLE(INDEX(Data!$A$1:$A$818,_xlfn.AGGREGATE(15,6,((OFFSET(Data!$A$1,0,MATCH(H$6,Data!$1:$1,0)-1,1000,1)=IF(H$7="","Yes",H$7))*(Data!$D$1:'Data'!$D$818&lt;=IF($H$2="Marked",1,"")))/((OFFSET(Data!$A$1,0,MATCH(H$6,Data!$1:$1,0)-1,1000,1)=IF(H$7="","Yes",H$7))*(Data!$D$1:'Data'!$D$818&lt;=IF($H$2="Marked",1,"")))*ROW(Data!$C$1:$C$818),ROW(H137)-ROW(H$7)),1)),"")</f>
        <v/>
      </c>
      <c r="I137" s="38" t="str">
        <f ca="1">IF(J137="","",IF(INDEX(Data!$CA:$CA,MATCH(J137,Data!$A:$A,0),1)=0,"",INDEX(Data!$CA:$CA,MATCH(J137,Data!$A:$A,0),1)))</f>
        <v/>
      </c>
      <c r="J137" s="38" t="str" cm="1">
        <f t="array" aca="1" ref="J137" ca="1">IFERROR(_xlfn.SINGLE(INDEX(Data!$A$1:$A$818,_xlfn.AGGREGATE(15,6,((OFFSET(Data!$A$1,0,MATCH(J$6,Data!$1:$1,0)-1,1000,1)=IF(J$7="","Yes",J$7))*(Data!$D$1:'Data'!$D$818&lt;=IF($H$2="Marked",1,"")))/((OFFSET(Data!$A$1,0,MATCH(J$6,Data!$1:$1,0)-1,1000,1)=IF(J$7="","Yes",J$7))*(Data!$D$1:'Data'!$D$818&lt;=IF($H$2="Marked",1,"")))*ROW(Data!$C$1:$C$818),ROW(J137)-ROW(J$7)),1)),"")</f>
        <v/>
      </c>
      <c r="K137" s="38" t="str">
        <f ca="1">IF(L137="","",IF(INDEX(Data!$CA:$CA,MATCH(L137,Data!$A:$A,0),1)=0,"",INDEX(Data!$CA:$CA,MATCH(L137,Data!$A:$A,0),1)))</f>
        <v/>
      </c>
      <c r="L137" s="38" t="str" cm="1">
        <f t="array" aca="1" ref="L137" ca="1">IFERROR(_xlfn.SINGLE(INDEX(Data!$A$1:$A$818,_xlfn.AGGREGATE(15,6,((OFFSET(Data!$A$1,0,MATCH(L$6,Data!$1:$1,0)-1,1000,1)=IF(L$7="","Yes",L$7))*(Data!$D$1:'Data'!$D$818&lt;=IF($H$2="Marked",1,"")))/((OFFSET(Data!$A$1,0,MATCH(L$6,Data!$1:$1,0)-1,1000,1)=IF(L$7="","Yes",L$7))*(Data!$D$1:'Data'!$D$818&lt;=IF($H$2="Marked",1,"")))*ROW(Data!$C$1:$C$818),ROW(L137)-ROW(L$7)),1)),"")</f>
        <v>SEC Network</v>
      </c>
      <c r="M137" s="38" t="str">
        <f ca="1">IF(N137="","",IF(INDEX(Data!$CA:$CA,MATCH(N137,Data!$A:$A,0),1)=0,"",INDEX(Data!$CA:$CA,MATCH(N137,Data!$A:$A,0),1)))</f>
        <v/>
      </c>
      <c r="N137" s="38" t="str" cm="1">
        <f t="array" aca="1" ref="N137" ca="1">IFERROR(_xlfn.SINGLE(INDEX(Data!$A$1:$A$818,_xlfn.AGGREGATE(15,6,((OFFSET(Data!$A$1,0,MATCH(N$6,Data!$1:$1,0)-1,1000,1)=IF(N$7="","Yes",N$7))*(Data!$D$1:'Data'!$D$818&lt;=IF($H$2="Marked",1,"")))/((OFFSET(Data!$A$1,0,MATCH(N$6,Data!$1:$1,0)-1,1000,1)=IF(N$7="","Yes",N$7))*(Data!$D$1:'Data'!$D$818&lt;=IF($H$2="Marked",1,"")))*ROW(Data!$C$1:$C$818),ROW(N137)-ROW(N$7)),1)),"")</f>
        <v>NBC Sports Washington</v>
      </c>
      <c r="O137" s="38" t="str">
        <f ca="1">IF(P137="","",IF(INDEX(Data!$CA:$CA,MATCH(P137,Data!$A:$A,0),1)=0,"",INDEX(Data!$CA:$CA,MATCH(P137,Data!$A:$A,0),1)))</f>
        <v/>
      </c>
      <c r="P137" s="38" t="str" cm="1">
        <f t="array" aca="1" ref="P137" ca="1">IFERROR(_xlfn.SINGLE(INDEX(Data!$A$1:$A$818,_xlfn.AGGREGATE(15,6,((OFFSET(Data!$A$1,0,MATCH(P$6,Data!$1:$1,0)-1,1000,1)=IF(P$7="","Yes",P$7))*(Data!$D$1:'Data'!$D$818&lt;=IF($H$2="Marked",1,"")))/((OFFSET(Data!$A$1,0,MATCH(P$6,Data!$1:$1,0)-1,1000,1)=IF(P$7="","Yes",P$7))*(Data!$D$1:'Data'!$D$818&lt;=IF($H$2="Marked",1,"")))*ROW(Data!$C$1:$C$818),ROW(P137)-ROW(P$7)),1)),"")</f>
        <v>MGM+</v>
      </c>
      <c r="Q137" s="38" t="str">
        <f ca="1">IF(R137="","",IF(INDEX(Data!$CA:$CA,MATCH(R137,Data!$A:$A,0),1)=0,"",INDEX(Data!$CA:$CA,MATCH(R137,Data!$A:$A,0),1)))</f>
        <v/>
      </c>
      <c r="R137" s="38" t="str" cm="1">
        <f t="array" aca="1" ref="R137" ca="1">IFERROR(_xlfn.SINGLE(INDEX(Data!$A$1:$A$818,_xlfn.AGGREGATE(15,6,((OFFSET(Data!$A$1,0,MATCH(R$6,Data!$1:$1,0)-1,1000,1)=IF(R$7="","Yes",R$7))*(Data!$D$1:'Data'!$D$818&lt;=IF($H$2="Marked",1,"")))/((OFFSET(Data!$A$1,0,MATCH(R$6,Data!$1:$1,0)-1,1000,1)=IF(R$7="","Yes",R$7))*(Data!$D$1:'Data'!$D$818&lt;=IF($H$2="Marked",1,"")))*ROW(Data!$C$1:$C$818),ROW(R137)-ROW(R$7)),1)),"")</f>
        <v/>
      </c>
      <c r="S137" s="38" t="str">
        <f ca="1">IF(T137="","",IF(INDEX(Data!$CA:$CA,MATCH(T137,Data!$A:$A,0),1)=0,"",INDEX(Data!$CA:$CA,MATCH(T137,Data!$A:$A,0),1)))</f>
        <v/>
      </c>
      <c r="T137" s="38" t="str" cm="1">
        <f t="array" aca="1" ref="T137" ca="1">IFERROR(_xlfn.SINGLE(INDEX(Data!$A$1:$A$818,_xlfn.AGGREGATE(15,6,((OFFSET(Data!$A$1,0,MATCH(T$6,Data!$1:$1,0)-1,1000,1)=IF(T$7="","Yes",T$7))*(Data!$D$1:'Data'!$D$818&lt;=IF($H$2="Marked",1,"")))/((OFFSET(Data!$A$1,0,MATCH(T$6,Data!$1:$1,0)-1,1000,1)=IF(T$7="","Yes",T$7))*(Data!$D$1:'Data'!$D$818&lt;=IF($H$2="Marked",1,"")))*ROW(Data!$C$1:$C$818),ROW(T137)-ROW(T$7)),1)),"")</f>
        <v/>
      </c>
      <c r="U137" s="38" t="str">
        <f ca="1">IF(V137="","",IF(INDEX(Data!$CA:$CA,MATCH(V137,Data!$A:$A,0),1)=0,"",INDEX(Data!$CA:$CA,MATCH(V137,Data!$A:$A,0),1)))</f>
        <v/>
      </c>
      <c r="V137" s="38" t="str" cm="1">
        <f t="array" aca="1" ref="V137" ca="1">IFERROR(_xlfn.SINGLE(INDEX(Data!$A$1:$A$818,_xlfn.AGGREGATE(15,6,((OFFSET(Data!$A$1,0,MATCH(V$6,Data!$1:$1,0)-1,1000,1)=IF(V$7="","Yes",V$7))*(Data!$D$1:'Data'!$D$818&lt;=IF($H$2="Marked",1,"")))/((OFFSET(Data!$A$1,0,MATCH(V$6,Data!$1:$1,0)-1,1000,1)=IF(V$7="","Yes",V$7))*(Data!$D$1:'Data'!$D$818&lt;=IF($H$2="Marked",1,"")))*ROW(Data!$C$1:$C$818),ROW(V137)-ROW(V$7)),1)),"")</f>
        <v>TUDN</v>
      </c>
      <c r="W137" s="38" t="str">
        <f ca="1">IF(X137="","",IF(INDEX(Data!$CA:$CA,MATCH(X137,Data!$A:$A,0),1)=0,"",INDEX(Data!$CA:$CA,MATCH(X137,Data!$A:$A,0),1)))</f>
        <v/>
      </c>
      <c r="X137" s="38" t="str" cm="1">
        <f t="array" aca="1" ref="X137" ca="1">IFERROR(_xlfn.SINGLE(INDEX(Data!$A$1:$A$818,_xlfn.AGGREGATE(15,6,((OFFSET(Data!$A$1,0,MATCH(X$6,Data!$1:$1,0)-1,1000,1)=IF(X$7="","Yes",X$7))*(Data!$D$1:'Data'!$D$818&lt;=IF($H$2="Marked",1,"")))/((OFFSET(Data!$A$1,0,MATCH(X$6,Data!$1:$1,0)-1,1000,1)=IF(X$7="","Yes",X$7))*(Data!$D$1:'Data'!$D$818&lt;=IF($H$2="Marked",1,"")))*ROW(Data!$C$1:$C$818),ROW(X137)-ROW(X$7)),1)),"")</f>
        <v/>
      </c>
      <c r="Y137" s="38" t="str">
        <f ca="1">IF(Z137="","",IF(INDEX(Data!$CA:$CA,MATCH(Z137,Data!$A:$A,0),1)=0,"",INDEX(Data!$CA:$CA,MATCH(Z137,Data!$A:$A,0),1)))</f>
        <v/>
      </c>
      <c r="Z137" s="38" t="str" cm="1">
        <f t="array" aca="1" ref="Z137" ca="1">IFERROR(_xlfn.SINGLE(INDEX(Data!$A$1:$A$818,_xlfn.AGGREGATE(15,6,((OFFSET(Data!$A$1,0,MATCH(Z$6,Data!$1:$1,0)-1,1000,1)=IF(Z$7="","Yes",Z$7))*(Data!$D$1:'Data'!$D$818&lt;=IF($H$2="Marked",1,"")))/((OFFSET(Data!$A$1,0,MATCH(Z$6,Data!$1:$1,0)-1,1000,1)=IF(Z$7="","Yes",Z$7))*(Data!$D$1:'Data'!$D$818&lt;=IF($H$2="Marked",1,"")))*ROW(Data!$C$1:$C$818),ROW(Z137)-ROW(Z$7)),1)),"")</f>
        <v/>
      </c>
      <c r="AA137" s="38" t="str">
        <f ca="1">IF(AB137="","",IF(INDEX(Data!$CA:$CA,MATCH(AB137,Data!$A:$A,0),1)=0,"",INDEX(Data!$CA:$CA,MATCH(AB137,Data!$A:$A,0),1)))</f>
        <v/>
      </c>
      <c r="AB137" s="38" t="str" cm="1">
        <f t="array" aca="1" ref="AB137" ca="1">IFERROR(_xlfn.SINGLE(INDEX(Data!$A$1:$A$818,_xlfn.AGGREGATE(15,6,((OFFSET(Data!$A$1,0,MATCH(AB$6,Data!$1:$1,0)-1,1000,1)=IF(AB$7="","Yes",AB$7))*(Data!$D$1:'Data'!$D$818&lt;=IF($H$2="Marked",1,"")))/((OFFSET(Data!$A$1,0,MATCH(AB$6,Data!$1:$1,0)-1,1000,1)=IF(AB$7="","Yes",AB$7))*(Data!$D$1:'Data'!$D$818&lt;=IF($H$2="Marked",1,"")))*ROW(Data!$C$1:$C$818),ROW(AB137)-ROW(AB$7)),1)),"")</f>
        <v>Pac 12 Oregon</v>
      </c>
      <c r="AC137" s="38" t="str">
        <f ca="1">IF(AD137="","",IF(INDEX(Data!$CA:$CA,MATCH(AD137,Data!$A:$A,0),1)=0,"",INDEX(Data!$CA:$CA,MATCH(AD137,Data!$A:$A,0),1)))</f>
        <v/>
      </c>
      <c r="AD137" s="38" t="str" cm="1">
        <f t="array" aca="1" ref="AD137" ca="1">IFERROR(_xlfn.SINGLE(INDEX(Data!$A$1:$A$818,_xlfn.AGGREGATE(15,6,((OFFSET(Data!$A$1,0,MATCH(AD$6,Data!$1:$1,0)-1,1000,1)=IF(AD$7="","Yes",AD$7))*(Data!$D$1:'Data'!$D$818&lt;=IF($H$2="Marked",1,"")))/((OFFSET(Data!$A$1,0,MATCH(AD$6,Data!$1:$1,0)-1,1000,1)=IF(AD$7="","Yes",AD$7))*(Data!$D$1:'Data'!$D$818&lt;=IF($H$2="Marked",1,"")))*ROW(Data!$C$1:$C$818),ROW(AD137)-ROW(AD$7)),1)),"")</f>
        <v>The First</v>
      </c>
      <c r="AE137" s="38" t="str">
        <f ca="1">IF(AF137="","",IF(INDEX(Data!$CA:$CA,MATCH(AF137,Data!$A:$A,0),1)=0,"",INDEX(Data!$CA:$CA,MATCH(AF137,Data!$A:$A,0),1)))</f>
        <v/>
      </c>
      <c r="AF137" s="38" t="str" cm="1">
        <f t="array" aca="1" ref="AF137" ca="1">IFERROR(_xlfn.SINGLE(INDEX(Data!$A$1:$A$818,_xlfn.AGGREGATE(15,6,((OFFSET(Data!$A$1,0,MATCH(AF$6,Data!$1:$1,0)-1,1000,1)=IF(AF$7="","Yes",AF$7))*(Data!$D$1:'Data'!$D$818&lt;=IF($H$2="Marked",1,"")))/((OFFSET(Data!$A$1,0,MATCH(AF$6,Data!$1:$1,0)-1,1000,1)=IF(AF$7="","Yes",AF$7))*(Data!$D$1:'Data'!$D$818&lt;=IF($H$2="Marked",1,"")))*ROW(Data!$C$1:$C$818),ROW(AF137)-ROW(AF$7)),1)),"")</f>
        <v/>
      </c>
      <c r="AG137" s="38" t="str">
        <f ca="1">IF(AH137="","",IF(INDEX(Data!$CA:$CA,MATCH(AH137,Data!$A:$A,0),1)=0,"",INDEX(Data!$CA:$CA,MATCH(AH137,Data!$A:$A,0),1)))</f>
        <v/>
      </c>
      <c r="AH137" s="38" t="str" cm="1">
        <f t="array" aca="1" ref="AH137" ca="1">IFERROR(_xlfn.SINGLE(INDEX(Data!$A$1:$A$818,_xlfn.AGGREGATE(15,6,((OFFSET(Data!$A$1,0,MATCH(AH$6,Data!$1:$1,0)-1,1000,1)=IF(AH$7="","Yes",AH$7))*(Data!$D$1:'Data'!$D$818&lt;=IF($H$2="Marked",1,"")))/((OFFSET(Data!$A$1,0,MATCH(AH$6,Data!$1:$1,0)-1,1000,1)=IF(AH$7="","Yes",AH$7))*(Data!$D$1:'Data'!$D$818&lt;=IF($H$2="Marked",1,"")))*ROW(Data!$C$1:$C$818),ROW(AH137)-ROW(AH$7)),1)),"")</f>
        <v/>
      </c>
      <c r="AI137" s="38" t="str">
        <f ca="1">IF(AJ137="","",IF(INDEX(Data!$CA:$CA,MATCH(AJ137,Data!$A:$A,0),1)=0,"",INDEX(Data!$CA:$CA,MATCH(AJ137,Data!$A:$A,0),1)))</f>
        <v/>
      </c>
      <c r="AJ137" s="38" t="str" cm="1">
        <f t="array" aca="1" ref="AJ137" ca="1">IFERROR(_xlfn.SINGLE(INDEX(Data!$A$1:$A$818,_xlfn.AGGREGATE(15,6,((OFFSET(Data!$A$1,0,MATCH(AJ$6,Data!$1:$1,0)-1,1000,1)=IF(AJ$7="","Yes",AJ$7))*(Data!$D$1:'Data'!$D$818&lt;=IF($H$2="Marked",1,"")))/((OFFSET(Data!$A$1,0,MATCH(AJ$6,Data!$1:$1,0)-1,1000,1)=IF(AJ$7="","Yes",AJ$7))*(Data!$D$1:'Data'!$D$818&lt;=IF($H$2="Marked",1,"")))*ROW(Data!$C$1:$C$818),ROW(AJ137)-ROW(AJ$7)),1)),"")</f>
        <v/>
      </c>
      <c r="AK137" s="38" t="str">
        <f ca="1">IF(AL137="","",IF(INDEX(Data!$CA:$CA,MATCH(AL137,Data!$A:$A,0),1)=0,"",INDEX(Data!$CA:$CA,MATCH(AL137,Data!$A:$A,0),1)))</f>
        <v/>
      </c>
      <c r="AL137" s="38" t="str" cm="1">
        <f t="array" aca="1" ref="AL137" ca="1">IFERROR(_xlfn.SINGLE(INDEX(Data!$A$1:$A$818,_xlfn.AGGREGATE(15,6,((OFFSET(Data!$A$1,0,MATCH(AL$6,Data!$1:$1,0)-1,1000,1)=IF(AL$7="","Yes",AL$7))*(Data!$D$1:'Data'!$D$818&lt;=IF($H$2="Marked",1,"")))/((OFFSET(Data!$A$1,0,MATCH(AL$6,Data!$1:$1,0)-1,1000,1)=IF(AL$7="","Yes",AL$7))*(Data!$D$1:'Data'!$D$818&lt;=IF($H$2="Marked",1,"")))*ROW(Data!$C$1:$C$818),ROW(AL137)-ROW(AL$7)),1)),"")</f>
        <v/>
      </c>
      <c r="AM137" s="38" t="str">
        <f ca="1">IF(AN137="","",IF(INDEX(Data!$CA:$CA,MATCH(AN137,Data!$A:$A,0),1)=0,"",INDEX(Data!$CA:$CA,MATCH(AN137,Data!$A:$A,0),1)))</f>
        <v/>
      </c>
      <c r="AN137" s="38" t="str" cm="1">
        <f t="array" aca="1" ref="AN137" ca="1">IFERROR(_xlfn.SINGLE(INDEX(Data!$A$1:$A$818,_xlfn.AGGREGATE(15,6,((OFFSET(Data!$A$1,0,MATCH(AN$6,Data!$1:$1,0)-1,1000,1)=IF(AN$7="","Yes",AN$7))*(Data!$D$1:'Data'!$D$818&lt;=IF($H$2="Marked",1,"")))/((OFFSET(Data!$A$1,0,MATCH(AN$6,Data!$1:$1,0)-1,1000,1)=IF(AN$7="","Yes",AN$7))*(Data!$D$1:'Data'!$D$818&lt;=IF($H$2="Marked",1,"")))*ROW(Data!$C$1:$C$818),ROW(AN137)-ROW(AN$7)),1)),"")</f>
        <v/>
      </c>
      <c r="AO137" s="38" t="str">
        <f ca="1">IF(AP137="","",IF(INDEX(Data!$CA:$CA,MATCH(AP137,Data!$A:$A,0),1)=0,"",INDEX(Data!$CA:$CA,MATCH(AP137,Data!$A:$A,0),1)))</f>
        <v/>
      </c>
      <c r="AP137" s="38" t="str" cm="1">
        <f t="array" aca="1" ref="AP137" ca="1">IFERROR(_xlfn.SINGLE(INDEX(Data!$A$1:$A$818,_xlfn.AGGREGATE(15,6,((OFFSET(Data!$A$1,0,MATCH(AP$6,Data!$1:$1,0)-1,1000,1)=IF(AP$7="","Yes",AP$7))*(Data!$D$1:'Data'!$D$818&lt;=IF($H$2="Marked",1,"")))/((OFFSET(Data!$A$1,0,MATCH(AP$6,Data!$1:$1,0)-1,1000,1)=IF(AP$7="","Yes",AP$7))*(Data!$D$1:'Data'!$D$818&lt;=IF($H$2="Marked",1,"")))*ROW(Data!$C$1:$C$818),ROW(AP137)-ROW(AP$7)),1)),"")</f>
        <v/>
      </c>
      <c r="AQ137" s="38" t="str">
        <f ca="1">IF(AR137="","",IF(INDEX(Data!$CA:$CA,MATCH(AR137,Data!$A:$A,0),1)=0,"",INDEX(Data!$CA:$CA,MATCH(AR137,Data!$A:$A,0),1)))</f>
        <v/>
      </c>
      <c r="AR137" s="38" t="str" cm="1">
        <f t="array" aca="1" ref="AR137" ca="1">IFERROR(_xlfn.SINGLE(INDEX(Data!$A$1:$A$818,_xlfn.AGGREGATE(15,6,((OFFSET(Data!$A$1,0,MATCH(AR$6,Data!$1:$1,0)-1,1000,1)=IF(AR$7="","Yes",AR$7))*(Data!$D$1:'Data'!$D$818&lt;=IF($H$2="Marked",1,"")))/((OFFSET(Data!$A$1,0,MATCH(AR$6,Data!$1:$1,0)-1,1000,1)=IF(AR$7="","Yes",AR$7))*(Data!$D$1:'Data'!$D$818&lt;=IF($H$2="Marked",1,"")))*ROW(Data!$C$1:$C$818),ROW(AR137)-ROW(AR$7)),1)),"")</f>
        <v/>
      </c>
      <c r="AS137" s="38" t="str">
        <f ca="1">IF(AT137="","",IF(INDEX(Data!$CA:$CA,MATCH(AT137,Data!$A:$A,0),1)=0,"",INDEX(Data!$CA:$CA,MATCH(AT137,Data!$A:$A,0),1)))</f>
        <v/>
      </c>
      <c r="AT137" s="38" t="str" cm="1">
        <f t="array" aca="1" ref="AT137" ca="1">IFERROR(_xlfn.SINGLE(INDEX(Data!$A$1:$A$818,_xlfn.AGGREGATE(15,6,((OFFSET(Data!$A$1,0,MATCH(AT$6,Data!$1:$1,0)-1,1000,1)=IF(AT$7="","Yes",AT$7))*(Data!$D$1:'Data'!$D$818&lt;=IF($H$2="Marked",1,"")))/((OFFSET(Data!$A$1,0,MATCH(AT$6,Data!$1:$1,0)-1,1000,1)=IF(AT$7="","Yes",AT$7))*(Data!$D$1:'Data'!$D$818&lt;=IF($H$2="Marked",1,"")))*ROW(Data!$C$1:$C$818),ROW(AT137)-ROW(AT$7)),1)),"")</f>
        <v/>
      </c>
    </row>
    <row r="138" spans="1:46" x14ac:dyDescent="0.35">
      <c r="A138" s="38" t="str">
        <f ca="1">IF(B138="","",IF(INDEX(Data!$CA:$CA,MATCH(B138,Data!$A:$A,0),1)=0,"",INDEX(Data!$CA:$CA,MATCH(B138,Data!$A:$A,0),1)))</f>
        <v/>
      </c>
      <c r="B138" s="38" t="str" cm="1">
        <f t="array" aca="1" ref="B138" ca="1">IFERROR(_xlfn.SINGLE(INDEX(Data!$A$1:$A$818,_xlfn.AGGREGATE(15,6,((OFFSET(Data!$A$1,0,MATCH(B$6,Data!$1:$1,0)-1,1000,1)=IF(B$7="","Yes",B$7))*(Data!$D$1:'Data'!$D$818&lt;=IF($H$2="Marked",1,"")))/((OFFSET(Data!$A$1,0,MATCH(B$6,Data!$1:$1,0)-1,1000,1)=IF(B$7="","Yes",B$7))*(Data!$D$1:'Data'!$D$818&lt;=IF($H$2="Marked",1,"")))*ROW(Data!$C$1:$C$818),ROW(B138)-ROW(B$7)),1)),"")</f>
        <v/>
      </c>
      <c r="C138" s="38" t="str">
        <f ca="1">IF(D138="","",IF(INDEX(Data!$CA:$CA,MATCH(D138,Data!$A:$A,0),1)=0,"",INDEX(Data!$CA:$CA,MATCH(D138,Data!$A:$A,0),1)))</f>
        <v/>
      </c>
      <c r="D138" s="38" t="str" cm="1">
        <f t="array" aca="1" ref="D138" ca="1">IFERROR(_xlfn.SINGLE(INDEX(Data!$A$1:$A$818,_xlfn.AGGREGATE(15,6,((OFFSET(Data!$A$1,0,MATCH(D$6,Data!$1:$1,0)-1,1000,1)=IF(D$7="","Yes",D$7))*(Data!$D$1:'Data'!$D$818&lt;=IF($H$2="Marked",1,"")))/((OFFSET(Data!$A$1,0,MATCH(D$6,Data!$1:$1,0)-1,1000,1)=IF(D$7="","Yes",D$7))*(Data!$D$1:'Data'!$D$818&lt;=IF($H$2="Marked",1,"")))*ROW(Data!$C$1:$C$818),ROW(D138)-ROW(D$7)),1)),"")</f>
        <v/>
      </c>
      <c r="E138" s="38" t="str">
        <f ca="1">IF(F138="","",IF(INDEX(Data!$CA:$CA,MATCH(F138,Data!$A:$A,0),1)=0,"",INDEX(Data!$CA:$CA,MATCH(F138,Data!$A:$A,0),1)))</f>
        <v/>
      </c>
      <c r="F138" s="38" t="str" cm="1">
        <f t="array" aca="1" ref="F138" ca="1">IFERROR(_xlfn.SINGLE(INDEX(Data!$A$1:$A$818,_xlfn.AGGREGATE(15,6,((OFFSET(Data!$A$1,0,MATCH(F$6,Data!$1:$1,0)-1,1000,1)=IF(F$7="","Yes",F$7))*(Data!$D$1:'Data'!$D$818&lt;=IF($H$2="Marked",1,"")))/((OFFSET(Data!$A$1,0,MATCH(F$6,Data!$1:$1,0)-1,1000,1)=IF(F$7="","Yes",F$7))*(Data!$D$1:'Data'!$D$818&lt;=IF($H$2="Marked",1,"")))*ROW(Data!$C$1:$C$818),ROW(F138)-ROW(F$7)),1)),"")</f>
        <v/>
      </c>
      <c r="G138" s="38" t="str">
        <f ca="1">IF(H138="","",IF(INDEX(Data!$CA:$CA,MATCH(H138,Data!$A:$A,0),1)=0,"",INDEX(Data!$CA:$CA,MATCH(H138,Data!$A:$A,0),1)))</f>
        <v/>
      </c>
      <c r="H138" s="38" t="str" cm="1">
        <f t="array" aca="1" ref="H138" ca="1">IFERROR(_xlfn.SINGLE(INDEX(Data!$A$1:$A$818,_xlfn.AGGREGATE(15,6,((OFFSET(Data!$A$1,0,MATCH(H$6,Data!$1:$1,0)-1,1000,1)=IF(H$7="","Yes",H$7))*(Data!$D$1:'Data'!$D$818&lt;=IF($H$2="Marked",1,"")))/((OFFSET(Data!$A$1,0,MATCH(H$6,Data!$1:$1,0)-1,1000,1)=IF(H$7="","Yes",H$7))*(Data!$D$1:'Data'!$D$818&lt;=IF($H$2="Marked",1,"")))*ROW(Data!$C$1:$C$818),ROW(H138)-ROW(H$7)),1)),"")</f>
        <v/>
      </c>
      <c r="I138" s="38" t="str">
        <f ca="1">IF(J138="","",IF(INDEX(Data!$CA:$CA,MATCH(J138,Data!$A:$A,0),1)=0,"",INDEX(Data!$CA:$CA,MATCH(J138,Data!$A:$A,0),1)))</f>
        <v/>
      </c>
      <c r="J138" s="38" t="str" cm="1">
        <f t="array" aca="1" ref="J138" ca="1">IFERROR(_xlfn.SINGLE(INDEX(Data!$A$1:$A$818,_xlfn.AGGREGATE(15,6,((OFFSET(Data!$A$1,0,MATCH(J$6,Data!$1:$1,0)-1,1000,1)=IF(J$7="","Yes",J$7))*(Data!$D$1:'Data'!$D$818&lt;=IF($H$2="Marked",1,"")))/((OFFSET(Data!$A$1,0,MATCH(J$6,Data!$1:$1,0)-1,1000,1)=IF(J$7="","Yes",J$7))*(Data!$D$1:'Data'!$D$818&lt;=IF($H$2="Marked",1,"")))*ROW(Data!$C$1:$C$818),ROW(J138)-ROW(J$7)),1)),"")</f>
        <v/>
      </c>
      <c r="K138" s="38" t="str">
        <f ca="1">IF(L138="","",IF(INDEX(Data!$CA:$CA,MATCH(L138,Data!$A:$A,0),1)=0,"",INDEX(Data!$CA:$CA,MATCH(L138,Data!$A:$A,0),1)))</f>
        <v/>
      </c>
      <c r="L138" s="38" t="str" cm="1">
        <f t="array" aca="1" ref="L138" ca="1">IFERROR(_xlfn.SINGLE(INDEX(Data!$A$1:$A$818,_xlfn.AGGREGATE(15,6,((OFFSET(Data!$A$1,0,MATCH(L$6,Data!$1:$1,0)-1,1000,1)=IF(L$7="","Yes",L$7))*(Data!$D$1:'Data'!$D$818&lt;=IF($H$2="Marked",1,"")))/((OFFSET(Data!$A$1,0,MATCH(L$6,Data!$1:$1,0)-1,1000,1)=IF(L$7="","Yes",L$7))*(Data!$D$1:'Data'!$D$818&lt;=IF($H$2="Marked",1,"")))*ROW(Data!$C$1:$C$818),ROW(L138)-ROW(L$7)),1)),"")</f>
        <v>Shop LC</v>
      </c>
      <c r="M138" s="38" t="str">
        <f ca="1">IF(N138="","",IF(INDEX(Data!$CA:$CA,MATCH(N138,Data!$A:$A,0),1)=0,"",INDEX(Data!$CA:$CA,MATCH(N138,Data!$A:$A,0),1)))</f>
        <v/>
      </c>
      <c r="N138" s="38" t="str" cm="1">
        <f t="array" aca="1" ref="N138" ca="1">IFERROR(_xlfn.SINGLE(INDEX(Data!$A$1:$A$818,_xlfn.AGGREGATE(15,6,((OFFSET(Data!$A$1,0,MATCH(N$6,Data!$1:$1,0)-1,1000,1)=IF(N$7="","Yes",N$7))*(Data!$D$1:'Data'!$D$818&lt;=IF($H$2="Marked",1,"")))/((OFFSET(Data!$A$1,0,MATCH(N$6,Data!$1:$1,0)-1,1000,1)=IF(N$7="","Yes",N$7))*(Data!$D$1:'Data'!$D$818&lt;=IF($H$2="Marked",1,"")))*ROW(Data!$C$1:$C$818),ROW(N138)-ROW(N$7)),1)),"")</f>
        <v>NESN</v>
      </c>
      <c r="O138" s="38" t="str">
        <f ca="1">IF(P138="","",IF(INDEX(Data!$CA:$CA,MATCH(P138,Data!$A:$A,0),1)=0,"",INDEX(Data!$CA:$CA,MATCH(P138,Data!$A:$A,0),1)))</f>
        <v/>
      </c>
      <c r="P138" s="38" t="str" cm="1">
        <f t="array" aca="1" ref="P138" ca="1">IFERROR(_xlfn.SINGLE(INDEX(Data!$A$1:$A$818,_xlfn.AGGREGATE(15,6,((OFFSET(Data!$A$1,0,MATCH(P$6,Data!$1:$1,0)-1,1000,1)=IF(P$7="","Yes",P$7))*(Data!$D$1:'Data'!$D$818&lt;=IF($H$2="Marked",1,"")))/((OFFSET(Data!$A$1,0,MATCH(P$6,Data!$1:$1,0)-1,1000,1)=IF(P$7="","Yes",P$7))*(Data!$D$1:'Data'!$D$818&lt;=IF($H$2="Marked",1,"")))*ROW(Data!$C$1:$C$818),ROW(P138)-ROW(P$7)),1)),"")</f>
        <v>MGM+ Drive-In</v>
      </c>
      <c r="Q138" s="38" t="str">
        <f ca="1">IF(R138="","",IF(INDEX(Data!$CA:$CA,MATCH(R138,Data!$A:$A,0),1)=0,"",INDEX(Data!$CA:$CA,MATCH(R138,Data!$A:$A,0),1)))</f>
        <v/>
      </c>
      <c r="R138" s="38" t="str" cm="1">
        <f t="array" aca="1" ref="R138" ca="1">IFERROR(_xlfn.SINGLE(INDEX(Data!$A$1:$A$818,_xlfn.AGGREGATE(15,6,((OFFSET(Data!$A$1,0,MATCH(R$6,Data!$1:$1,0)-1,1000,1)=IF(R$7="","Yes",R$7))*(Data!$D$1:'Data'!$D$818&lt;=IF($H$2="Marked",1,"")))/((OFFSET(Data!$A$1,0,MATCH(R$6,Data!$1:$1,0)-1,1000,1)=IF(R$7="","Yes",R$7))*(Data!$D$1:'Data'!$D$818&lt;=IF($H$2="Marked",1,"")))*ROW(Data!$C$1:$C$818),ROW(R138)-ROW(R$7)),1)),"")</f>
        <v/>
      </c>
      <c r="S138" s="38" t="str">
        <f ca="1">IF(T138="","",IF(INDEX(Data!$CA:$CA,MATCH(T138,Data!$A:$A,0),1)=0,"",INDEX(Data!$CA:$CA,MATCH(T138,Data!$A:$A,0),1)))</f>
        <v/>
      </c>
      <c r="T138" s="38" t="str" cm="1">
        <f t="array" aca="1" ref="T138" ca="1">IFERROR(_xlfn.SINGLE(INDEX(Data!$A$1:$A$818,_xlfn.AGGREGATE(15,6,((OFFSET(Data!$A$1,0,MATCH(T$6,Data!$1:$1,0)-1,1000,1)=IF(T$7="","Yes",T$7))*(Data!$D$1:'Data'!$D$818&lt;=IF($H$2="Marked",1,"")))/((OFFSET(Data!$A$1,0,MATCH(T$6,Data!$1:$1,0)-1,1000,1)=IF(T$7="","Yes",T$7))*(Data!$D$1:'Data'!$D$818&lt;=IF($H$2="Marked",1,"")))*ROW(Data!$C$1:$C$818),ROW(T138)-ROW(T$7)),1)),"")</f>
        <v/>
      </c>
      <c r="U138" s="38" t="str">
        <f ca="1">IF(V138="","",IF(INDEX(Data!$CA:$CA,MATCH(V138,Data!$A:$A,0),1)=0,"",INDEX(Data!$CA:$CA,MATCH(V138,Data!$A:$A,0),1)))</f>
        <v/>
      </c>
      <c r="V138" s="38" t="str" cm="1">
        <f t="array" aca="1" ref="V138" ca="1">IFERROR(_xlfn.SINGLE(INDEX(Data!$A$1:$A$818,_xlfn.AGGREGATE(15,6,((OFFSET(Data!$A$1,0,MATCH(V$6,Data!$1:$1,0)-1,1000,1)=IF(V$7="","Yes",V$7))*(Data!$D$1:'Data'!$D$818&lt;=IF($H$2="Marked",1,"")))/((OFFSET(Data!$A$1,0,MATCH(V$6,Data!$1:$1,0)-1,1000,1)=IF(V$7="","Yes",V$7))*(Data!$D$1:'Data'!$D$818&lt;=IF($H$2="Marked",1,"")))*ROW(Data!$C$1:$C$818),ROW(V138)-ROW(V$7)),1)),"")</f>
        <v>TUDNxtra n</v>
      </c>
      <c r="W138" s="38" t="str">
        <f ca="1">IF(X138="","",IF(INDEX(Data!$CA:$CA,MATCH(X138,Data!$A:$A,0),1)=0,"",INDEX(Data!$CA:$CA,MATCH(X138,Data!$A:$A,0),1)))</f>
        <v/>
      </c>
      <c r="X138" s="38" t="str" cm="1">
        <f t="array" aca="1" ref="X138" ca="1">IFERROR(_xlfn.SINGLE(INDEX(Data!$A$1:$A$818,_xlfn.AGGREGATE(15,6,((OFFSET(Data!$A$1,0,MATCH(X$6,Data!$1:$1,0)-1,1000,1)=IF(X$7="","Yes",X$7))*(Data!$D$1:'Data'!$D$818&lt;=IF($H$2="Marked",1,"")))/((OFFSET(Data!$A$1,0,MATCH(X$6,Data!$1:$1,0)-1,1000,1)=IF(X$7="","Yes",X$7))*(Data!$D$1:'Data'!$D$818&lt;=IF($H$2="Marked",1,"")))*ROW(Data!$C$1:$C$818),ROW(X138)-ROW(X$7)),1)),"")</f>
        <v/>
      </c>
      <c r="Y138" s="38" t="str">
        <f ca="1">IF(Z138="","",IF(INDEX(Data!$CA:$CA,MATCH(Z138,Data!$A:$A,0),1)=0,"",INDEX(Data!$CA:$CA,MATCH(Z138,Data!$A:$A,0),1)))</f>
        <v/>
      </c>
      <c r="Z138" s="38" t="str" cm="1">
        <f t="array" aca="1" ref="Z138" ca="1">IFERROR(_xlfn.SINGLE(INDEX(Data!$A$1:$A$818,_xlfn.AGGREGATE(15,6,((OFFSET(Data!$A$1,0,MATCH(Z$6,Data!$1:$1,0)-1,1000,1)=IF(Z$7="","Yes",Z$7))*(Data!$D$1:'Data'!$D$818&lt;=IF($H$2="Marked",1,"")))/((OFFSET(Data!$A$1,0,MATCH(Z$6,Data!$1:$1,0)-1,1000,1)=IF(Z$7="","Yes",Z$7))*(Data!$D$1:'Data'!$D$818&lt;=IF($H$2="Marked",1,"")))*ROW(Data!$C$1:$C$818),ROW(Z138)-ROW(Z$7)),1)),"")</f>
        <v/>
      </c>
      <c r="AA138" s="38" t="str">
        <f ca="1">IF(AB138="","",IF(INDEX(Data!$CA:$CA,MATCH(AB138,Data!$A:$A,0),1)=0,"",INDEX(Data!$CA:$CA,MATCH(AB138,Data!$A:$A,0),1)))</f>
        <v/>
      </c>
      <c r="AB138" s="38" t="str" cm="1">
        <f t="array" aca="1" ref="AB138" ca="1">IFERROR(_xlfn.SINGLE(INDEX(Data!$A$1:$A$818,_xlfn.AGGREGATE(15,6,((OFFSET(Data!$A$1,0,MATCH(AB$6,Data!$1:$1,0)-1,1000,1)=IF(AB$7="","Yes",AB$7))*(Data!$D$1:'Data'!$D$818&lt;=IF($H$2="Marked",1,"")))/((OFFSET(Data!$A$1,0,MATCH(AB$6,Data!$1:$1,0)-1,1000,1)=IF(AB$7="","Yes",AB$7))*(Data!$D$1:'Data'!$D$818&lt;=IF($H$2="Marked",1,"")))*ROW(Data!$C$1:$C$818),ROW(AB138)-ROW(AB$7)),1)),"")</f>
        <v>Pac 12 Washington</v>
      </c>
      <c r="AC138" s="38" t="str">
        <f ca="1">IF(AD138="","",IF(INDEX(Data!$CA:$CA,MATCH(AD138,Data!$A:$A,0),1)=0,"",INDEX(Data!$CA:$CA,MATCH(AD138,Data!$A:$A,0),1)))</f>
        <v/>
      </c>
      <c r="AD138" s="38" t="str" cm="1">
        <f t="array" aca="1" ref="AD138" ca="1">IFERROR(_xlfn.SINGLE(INDEX(Data!$A$1:$A$818,_xlfn.AGGREGATE(15,6,((OFFSET(Data!$A$1,0,MATCH(AD$6,Data!$1:$1,0)-1,1000,1)=IF(AD$7="","Yes",AD$7))*(Data!$D$1:'Data'!$D$818&lt;=IF($H$2="Marked",1,"")))/((OFFSET(Data!$A$1,0,MATCH(AD$6,Data!$1:$1,0)-1,1000,1)=IF(AD$7="","Yes",AD$7))*(Data!$D$1:'Data'!$D$818&lt;=IF($H$2="Marked",1,"")))*ROW(Data!$C$1:$C$818),ROW(AD138)-ROW(AD$7)),1)),"")</f>
        <v>TLC</v>
      </c>
      <c r="AE138" s="38" t="str">
        <f ca="1">IF(AF138="","",IF(INDEX(Data!$CA:$CA,MATCH(AF138,Data!$A:$A,0),1)=0,"",INDEX(Data!$CA:$CA,MATCH(AF138,Data!$A:$A,0),1)))</f>
        <v/>
      </c>
      <c r="AF138" s="38" t="str" cm="1">
        <f t="array" aca="1" ref="AF138" ca="1">IFERROR(_xlfn.SINGLE(INDEX(Data!$A$1:$A$818,_xlfn.AGGREGATE(15,6,((OFFSET(Data!$A$1,0,MATCH(AF$6,Data!$1:$1,0)-1,1000,1)=IF(AF$7="","Yes",AF$7))*(Data!$D$1:'Data'!$D$818&lt;=IF($H$2="Marked",1,"")))/((OFFSET(Data!$A$1,0,MATCH(AF$6,Data!$1:$1,0)-1,1000,1)=IF(AF$7="","Yes",AF$7))*(Data!$D$1:'Data'!$D$818&lt;=IF($H$2="Marked",1,"")))*ROW(Data!$C$1:$C$818),ROW(AF138)-ROW(AF$7)),1)),"")</f>
        <v/>
      </c>
      <c r="AG138" s="38" t="str">
        <f ca="1">IF(AH138="","",IF(INDEX(Data!$CA:$CA,MATCH(AH138,Data!$A:$A,0),1)=0,"",INDEX(Data!$CA:$CA,MATCH(AH138,Data!$A:$A,0),1)))</f>
        <v/>
      </c>
      <c r="AH138" s="38" t="str" cm="1">
        <f t="array" aca="1" ref="AH138" ca="1">IFERROR(_xlfn.SINGLE(INDEX(Data!$A$1:$A$818,_xlfn.AGGREGATE(15,6,((OFFSET(Data!$A$1,0,MATCH(AH$6,Data!$1:$1,0)-1,1000,1)=IF(AH$7="","Yes",AH$7))*(Data!$D$1:'Data'!$D$818&lt;=IF($H$2="Marked",1,"")))/((OFFSET(Data!$A$1,0,MATCH(AH$6,Data!$1:$1,0)-1,1000,1)=IF(AH$7="","Yes",AH$7))*(Data!$D$1:'Data'!$D$818&lt;=IF($H$2="Marked",1,"")))*ROW(Data!$C$1:$C$818),ROW(AH138)-ROW(AH$7)),1)),"")</f>
        <v/>
      </c>
      <c r="AI138" s="38" t="str">
        <f ca="1">IF(AJ138="","",IF(INDEX(Data!$CA:$CA,MATCH(AJ138,Data!$A:$A,0),1)=0,"",INDEX(Data!$CA:$CA,MATCH(AJ138,Data!$A:$A,0),1)))</f>
        <v/>
      </c>
      <c r="AJ138" s="38" t="str" cm="1">
        <f t="array" aca="1" ref="AJ138" ca="1">IFERROR(_xlfn.SINGLE(INDEX(Data!$A$1:$A$818,_xlfn.AGGREGATE(15,6,((OFFSET(Data!$A$1,0,MATCH(AJ$6,Data!$1:$1,0)-1,1000,1)=IF(AJ$7="","Yes",AJ$7))*(Data!$D$1:'Data'!$D$818&lt;=IF($H$2="Marked",1,"")))/((OFFSET(Data!$A$1,0,MATCH(AJ$6,Data!$1:$1,0)-1,1000,1)=IF(AJ$7="","Yes",AJ$7))*(Data!$D$1:'Data'!$D$818&lt;=IF($H$2="Marked",1,"")))*ROW(Data!$C$1:$C$818),ROW(AJ138)-ROW(AJ$7)),1)),"")</f>
        <v/>
      </c>
      <c r="AK138" s="38" t="str">
        <f ca="1">IF(AL138="","",IF(INDEX(Data!$CA:$CA,MATCH(AL138,Data!$A:$A,0),1)=0,"",INDEX(Data!$CA:$CA,MATCH(AL138,Data!$A:$A,0),1)))</f>
        <v/>
      </c>
      <c r="AL138" s="38" t="str" cm="1">
        <f t="array" aca="1" ref="AL138" ca="1">IFERROR(_xlfn.SINGLE(INDEX(Data!$A$1:$A$818,_xlfn.AGGREGATE(15,6,((OFFSET(Data!$A$1,0,MATCH(AL$6,Data!$1:$1,0)-1,1000,1)=IF(AL$7="","Yes",AL$7))*(Data!$D$1:'Data'!$D$818&lt;=IF($H$2="Marked",1,"")))/((OFFSET(Data!$A$1,0,MATCH(AL$6,Data!$1:$1,0)-1,1000,1)=IF(AL$7="","Yes",AL$7))*(Data!$D$1:'Data'!$D$818&lt;=IF($H$2="Marked",1,"")))*ROW(Data!$C$1:$C$818),ROW(AL138)-ROW(AL$7)),1)),"")</f>
        <v/>
      </c>
      <c r="AM138" s="38" t="str">
        <f ca="1">IF(AN138="","",IF(INDEX(Data!$CA:$CA,MATCH(AN138,Data!$A:$A,0),1)=0,"",INDEX(Data!$CA:$CA,MATCH(AN138,Data!$A:$A,0),1)))</f>
        <v/>
      </c>
      <c r="AN138" s="38" t="str" cm="1">
        <f t="array" aca="1" ref="AN138" ca="1">IFERROR(_xlfn.SINGLE(INDEX(Data!$A$1:$A$818,_xlfn.AGGREGATE(15,6,((OFFSET(Data!$A$1,0,MATCH(AN$6,Data!$1:$1,0)-1,1000,1)=IF(AN$7="","Yes",AN$7))*(Data!$D$1:'Data'!$D$818&lt;=IF($H$2="Marked",1,"")))/((OFFSET(Data!$A$1,0,MATCH(AN$6,Data!$1:$1,0)-1,1000,1)=IF(AN$7="","Yes",AN$7))*(Data!$D$1:'Data'!$D$818&lt;=IF($H$2="Marked",1,"")))*ROW(Data!$C$1:$C$818),ROW(AN138)-ROW(AN$7)),1)),"")</f>
        <v/>
      </c>
      <c r="AO138" s="38" t="str">
        <f ca="1">IF(AP138="","",IF(INDEX(Data!$CA:$CA,MATCH(AP138,Data!$A:$A,0),1)=0,"",INDEX(Data!$CA:$CA,MATCH(AP138,Data!$A:$A,0),1)))</f>
        <v/>
      </c>
      <c r="AP138" s="38" t="str" cm="1">
        <f t="array" aca="1" ref="AP138" ca="1">IFERROR(_xlfn.SINGLE(INDEX(Data!$A$1:$A$818,_xlfn.AGGREGATE(15,6,((OFFSET(Data!$A$1,0,MATCH(AP$6,Data!$1:$1,0)-1,1000,1)=IF(AP$7="","Yes",AP$7))*(Data!$D$1:'Data'!$D$818&lt;=IF($H$2="Marked",1,"")))/((OFFSET(Data!$A$1,0,MATCH(AP$6,Data!$1:$1,0)-1,1000,1)=IF(AP$7="","Yes",AP$7))*(Data!$D$1:'Data'!$D$818&lt;=IF($H$2="Marked",1,"")))*ROW(Data!$C$1:$C$818),ROW(AP138)-ROW(AP$7)),1)),"")</f>
        <v/>
      </c>
      <c r="AQ138" s="38" t="str">
        <f ca="1">IF(AR138="","",IF(INDEX(Data!$CA:$CA,MATCH(AR138,Data!$A:$A,0),1)=0,"",INDEX(Data!$CA:$CA,MATCH(AR138,Data!$A:$A,0),1)))</f>
        <v/>
      </c>
      <c r="AR138" s="38" t="str" cm="1">
        <f t="array" aca="1" ref="AR138" ca="1">IFERROR(_xlfn.SINGLE(INDEX(Data!$A$1:$A$818,_xlfn.AGGREGATE(15,6,((OFFSET(Data!$A$1,0,MATCH(AR$6,Data!$1:$1,0)-1,1000,1)=IF(AR$7="","Yes",AR$7))*(Data!$D$1:'Data'!$D$818&lt;=IF($H$2="Marked",1,"")))/((OFFSET(Data!$A$1,0,MATCH(AR$6,Data!$1:$1,0)-1,1000,1)=IF(AR$7="","Yes",AR$7))*(Data!$D$1:'Data'!$D$818&lt;=IF($H$2="Marked",1,"")))*ROW(Data!$C$1:$C$818),ROW(AR138)-ROW(AR$7)),1)),"")</f>
        <v/>
      </c>
      <c r="AS138" s="38" t="str">
        <f ca="1">IF(AT138="","",IF(INDEX(Data!$CA:$CA,MATCH(AT138,Data!$A:$A,0),1)=0,"",INDEX(Data!$CA:$CA,MATCH(AT138,Data!$A:$A,0),1)))</f>
        <v/>
      </c>
      <c r="AT138" s="38" t="str" cm="1">
        <f t="array" aca="1" ref="AT138" ca="1">IFERROR(_xlfn.SINGLE(INDEX(Data!$A$1:$A$818,_xlfn.AGGREGATE(15,6,((OFFSET(Data!$A$1,0,MATCH(AT$6,Data!$1:$1,0)-1,1000,1)=IF(AT$7="","Yes",AT$7))*(Data!$D$1:'Data'!$D$818&lt;=IF($H$2="Marked",1,"")))/((OFFSET(Data!$A$1,0,MATCH(AT$6,Data!$1:$1,0)-1,1000,1)=IF(AT$7="","Yes",AT$7))*(Data!$D$1:'Data'!$D$818&lt;=IF($H$2="Marked",1,"")))*ROW(Data!$C$1:$C$818),ROW(AT138)-ROW(AT$7)),1)),"")</f>
        <v/>
      </c>
    </row>
    <row r="139" spans="1:46" ht="24" x14ac:dyDescent="0.35">
      <c r="A139" s="38" t="str">
        <f ca="1">IF(B139="","",IF(INDEX(Data!$CA:$CA,MATCH(B139,Data!$A:$A,0),1)=0,"",INDEX(Data!$CA:$CA,MATCH(B139,Data!$A:$A,0),1)))</f>
        <v/>
      </c>
      <c r="B139" s="38" t="str" cm="1">
        <f t="array" aca="1" ref="B139" ca="1">IFERROR(_xlfn.SINGLE(INDEX(Data!$A$1:$A$818,_xlfn.AGGREGATE(15,6,((OFFSET(Data!$A$1,0,MATCH(B$6,Data!$1:$1,0)-1,1000,1)=IF(B$7="","Yes",B$7))*(Data!$D$1:'Data'!$D$818&lt;=IF($H$2="Marked",1,"")))/((OFFSET(Data!$A$1,0,MATCH(B$6,Data!$1:$1,0)-1,1000,1)=IF(B$7="","Yes",B$7))*(Data!$D$1:'Data'!$D$818&lt;=IF($H$2="Marked",1,"")))*ROW(Data!$C$1:$C$818),ROW(B139)-ROW(B$7)),1)),"")</f>
        <v/>
      </c>
      <c r="C139" s="38" t="str">
        <f ca="1">IF(D139="","",IF(INDEX(Data!$CA:$CA,MATCH(D139,Data!$A:$A,0),1)=0,"",INDEX(Data!$CA:$CA,MATCH(D139,Data!$A:$A,0),1)))</f>
        <v/>
      </c>
      <c r="D139" s="38" t="str" cm="1">
        <f t="array" aca="1" ref="D139" ca="1">IFERROR(_xlfn.SINGLE(INDEX(Data!$A$1:$A$818,_xlfn.AGGREGATE(15,6,((OFFSET(Data!$A$1,0,MATCH(D$6,Data!$1:$1,0)-1,1000,1)=IF(D$7="","Yes",D$7))*(Data!$D$1:'Data'!$D$818&lt;=IF($H$2="Marked",1,"")))/((OFFSET(Data!$A$1,0,MATCH(D$6,Data!$1:$1,0)-1,1000,1)=IF(D$7="","Yes",D$7))*(Data!$D$1:'Data'!$D$818&lt;=IF($H$2="Marked",1,"")))*ROW(Data!$C$1:$C$818),ROW(D139)-ROW(D$7)),1)),"")</f>
        <v/>
      </c>
      <c r="E139" s="38" t="str">
        <f ca="1">IF(F139="","",IF(INDEX(Data!$CA:$CA,MATCH(F139,Data!$A:$A,0),1)=0,"",INDEX(Data!$CA:$CA,MATCH(F139,Data!$A:$A,0),1)))</f>
        <v/>
      </c>
      <c r="F139" s="38" t="str" cm="1">
        <f t="array" aca="1" ref="F139" ca="1">IFERROR(_xlfn.SINGLE(INDEX(Data!$A$1:$A$818,_xlfn.AGGREGATE(15,6,((OFFSET(Data!$A$1,0,MATCH(F$6,Data!$1:$1,0)-1,1000,1)=IF(F$7="","Yes",F$7))*(Data!$D$1:'Data'!$D$818&lt;=IF($H$2="Marked",1,"")))/((OFFSET(Data!$A$1,0,MATCH(F$6,Data!$1:$1,0)-1,1000,1)=IF(F$7="","Yes",F$7))*(Data!$D$1:'Data'!$D$818&lt;=IF($H$2="Marked",1,"")))*ROW(Data!$C$1:$C$818),ROW(F139)-ROW(F$7)),1)),"")</f>
        <v/>
      </c>
      <c r="G139" s="38" t="str">
        <f ca="1">IF(H139="","",IF(INDEX(Data!$CA:$CA,MATCH(H139,Data!$A:$A,0),1)=0,"",INDEX(Data!$CA:$CA,MATCH(H139,Data!$A:$A,0),1)))</f>
        <v/>
      </c>
      <c r="H139" s="38" t="str" cm="1">
        <f t="array" aca="1" ref="H139" ca="1">IFERROR(_xlfn.SINGLE(INDEX(Data!$A$1:$A$818,_xlfn.AGGREGATE(15,6,((OFFSET(Data!$A$1,0,MATCH(H$6,Data!$1:$1,0)-1,1000,1)=IF(H$7="","Yes",H$7))*(Data!$D$1:'Data'!$D$818&lt;=IF($H$2="Marked",1,"")))/((OFFSET(Data!$A$1,0,MATCH(H$6,Data!$1:$1,0)-1,1000,1)=IF(H$7="","Yes",H$7))*(Data!$D$1:'Data'!$D$818&lt;=IF($H$2="Marked",1,"")))*ROW(Data!$C$1:$C$818),ROW(H139)-ROW(H$7)),1)),"")</f>
        <v/>
      </c>
      <c r="I139" s="38" t="str">
        <f ca="1">IF(J139="","",IF(INDEX(Data!$CA:$CA,MATCH(J139,Data!$A:$A,0),1)=0,"",INDEX(Data!$CA:$CA,MATCH(J139,Data!$A:$A,0),1)))</f>
        <v/>
      </c>
      <c r="J139" s="38" t="str" cm="1">
        <f t="array" aca="1" ref="J139" ca="1">IFERROR(_xlfn.SINGLE(INDEX(Data!$A$1:$A$818,_xlfn.AGGREGATE(15,6,((OFFSET(Data!$A$1,0,MATCH(J$6,Data!$1:$1,0)-1,1000,1)=IF(J$7="","Yes",J$7))*(Data!$D$1:'Data'!$D$818&lt;=IF($H$2="Marked",1,"")))/((OFFSET(Data!$A$1,0,MATCH(J$6,Data!$1:$1,0)-1,1000,1)=IF(J$7="","Yes",J$7))*(Data!$D$1:'Data'!$D$818&lt;=IF($H$2="Marked",1,"")))*ROW(Data!$C$1:$C$818),ROW(J139)-ROW(J$7)),1)),"")</f>
        <v/>
      </c>
      <c r="K139" s="38" t="str">
        <f ca="1">IF(L139="","",IF(INDEX(Data!$CA:$CA,MATCH(L139,Data!$A:$A,0),1)=0,"",INDEX(Data!$CA:$CA,MATCH(L139,Data!$A:$A,0),1)))</f>
        <v/>
      </c>
      <c r="L139" s="38" t="str" cm="1">
        <f t="array" aca="1" ref="L139" ca="1">IFERROR(_xlfn.SINGLE(INDEX(Data!$A$1:$A$818,_xlfn.AGGREGATE(15,6,((OFFSET(Data!$A$1,0,MATCH(L$6,Data!$1:$1,0)-1,1000,1)=IF(L$7="","Yes",L$7))*(Data!$D$1:'Data'!$D$818&lt;=IF($H$2="Marked",1,"")))/((OFFSET(Data!$A$1,0,MATCH(L$6,Data!$1:$1,0)-1,1000,1)=IF(L$7="","Yes",L$7))*(Data!$D$1:'Data'!$D$818&lt;=IF($H$2="Marked",1,"")))*ROW(Data!$C$1:$C$818),ROW(L139)-ROW(L$7)),1)),"")</f>
        <v>ShortsTV</v>
      </c>
      <c r="M139" s="38" t="str">
        <f ca="1">IF(N139="","",IF(INDEX(Data!$CA:$CA,MATCH(N139,Data!$A:$A,0),1)=0,"",INDEX(Data!$CA:$CA,MATCH(N139,Data!$A:$A,0),1)))</f>
        <v/>
      </c>
      <c r="N139" s="38" t="str" cm="1">
        <f t="array" aca="1" ref="N139" ca="1">IFERROR(_xlfn.SINGLE(INDEX(Data!$A$1:$A$818,_xlfn.AGGREGATE(15,6,((OFFSET(Data!$A$1,0,MATCH(N$6,Data!$1:$1,0)-1,1000,1)=IF(N$7="","Yes",N$7))*(Data!$D$1:'Data'!$D$818&lt;=IF($H$2="Marked",1,"")))/((OFFSET(Data!$A$1,0,MATCH(N$6,Data!$1:$1,0)-1,1000,1)=IF(N$7="","Yes",N$7))*(Data!$D$1:'Data'!$D$818&lt;=IF($H$2="Marked",1,"")))*ROW(Data!$C$1:$C$818),ROW(N139)-ROW(N$7)),1)),"")</f>
        <v>NewsNation</v>
      </c>
      <c r="O139" s="38" t="str">
        <f ca="1">IF(P139="","",IF(INDEX(Data!$CA:$CA,MATCH(P139,Data!$A:$A,0),1)=0,"",INDEX(Data!$CA:$CA,MATCH(P139,Data!$A:$A,0),1)))</f>
        <v/>
      </c>
      <c r="P139" s="38" t="str" cm="1">
        <f t="array" aca="1" ref="P139" ca="1">IFERROR(_xlfn.SINGLE(INDEX(Data!$A$1:$A$818,_xlfn.AGGREGATE(15,6,((OFFSET(Data!$A$1,0,MATCH(P$6,Data!$1:$1,0)-1,1000,1)=IF(P$7="","Yes",P$7))*(Data!$D$1:'Data'!$D$818&lt;=IF($H$2="Marked",1,"")))/((OFFSET(Data!$A$1,0,MATCH(P$6,Data!$1:$1,0)-1,1000,1)=IF(P$7="","Yes",P$7))*(Data!$D$1:'Data'!$D$818&lt;=IF($H$2="Marked",1,"")))*ROW(Data!$C$1:$C$818),ROW(P139)-ROW(P$7)),1)),"")</f>
        <v>MGM+ Hits</v>
      </c>
      <c r="Q139" s="38" t="str">
        <f ca="1">IF(R139="","",IF(INDEX(Data!$CA:$CA,MATCH(R139,Data!$A:$A,0),1)=0,"",INDEX(Data!$CA:$CA,MATCH(R139,Data!$A:$A,0),1)))</f>
        <v/>
      </c>
      <c r="R139" s="38" t="str" cm="1">
        <f t="array" aca="1" ref="R139" ca="1">IFERROR(_xlfn.SINGLE(INDEX(Data!$A$1:$A$818,_xlfn.AGGREGATE(15,6,((OFFSET(Data!$A$1,0,MATCH(R$6,Data!$1:$1,0)-1,1000,1)=IF(R$7="","Yes",R$7))*(Data!$D$1:'Data'!$D$818&lt;=IF($H$2="Marked",1,"")))/((OFFSET(Data!$A$1,0,MATCH(R$6,Data!$1:$1,0)-1,1000,1)=IF(R$7="","Yes",R$7))*(Data!$D$1:'Data'!$D$818&lt;=IF($H$2="Marked",1,"")))*ROW(Data!$C$1:$C$818),ROW(R139)-ROW(R$7)),1)),"")</f>
        <v/>
      </c>
      <c r="S139" s="38" t="str">
        <f ca="1">IF(T139="","",IF(INDEX(Data!$CA:$CA,MATCH(T139,Data!$A:$A,0),1)=0,"",INDEX(Data!$CA:$CA,MATCH(T139,Data!$A:$A,0),1)))</f>
        <v/>
      </c>
      <c r="T139" s="38" t="str" cm="1">
        <f t="array" aca="1" ref="T139" ca="1">IFERROR(_xlfn.SINGLE(INDEX(Data!$A$1:$A$818,_xlfn.AGGREGATE(15,6,((OFFSET(Data!$A$1,0,MATCH(T$6,Data!$1:$1,0)-1,1000,1)=IF(T$7="","Yes",T$7))*(Data!$D$1:'Data'!$D$818&lt;=IF($H$2="Marked",1,"")))/((OFFSET(Data!$A$1,0,MATCH(T$6,Data!$1:$1,0)-1,1000,1)=IF(T$7="","Yes",T$7))*(Data!$D$1:'Data'!$D$818&lt;=IF($H$2="Marked",1,"")))*ROW(Data!$C$1:$C$818),ROW(T139)-ROW(T$7)),1)),"")</f>
        <v/>
      </c>
      <c r="U139" s="38" t="str">
        <f ca="1">IF(V139="","",IF(INDEX(Data!$CA:$CA,MATCH(V139,Data!$A:$A,0),1)=0,"",INDEX(Data!$CA:$CA,MATCH(V139,Data!$A:$A,0),1)))</f>
        <v/>
      </c>
      <c r="V139" s="38" t="str" cm="1">
        <f t="array" aca="1" ref="V139" ca="1">IFERROR(_xlfn.SINGLE(INDEX(Data!$A$1:$A$818,_xlfn.AGGREGATE(15,6,((OFFSET(Data!$A$1,0,MATCH(V$6,Data!$1:$1,0)-1,1000,1)=IF(V$7="","Yes",V$7))*(Data!$D$1:'Data'!$D$818&lt;=IF($H$2="Marked",1,"")))/((OFFSET(Data!$A$1,0,MATCH(V$6,Data!$1:$1,0)-1,1000,1)=IF(V$7="","Yes",V$7))*(Data!$D$1:'Data'!$D$818&lt;=IF($H$2="Marked",1,"")))*ROW(Data!$C$1:$C$818),ROW(V139)-ROW(V$7)),1)),"")</f>
        <v>TV Land</v>
      </c>
      <c r="W139" s="38" t="str">
        <f ca="1">IF(X139="","",IF(INDEX(Data!$CA:$CA,MATCH(X139,Data!$A:$A,0),1)=0,"",INDEX(Data!$CA:$CA,MATCH(X139,Data!$A:$A,0),1)))</f>
        <v/>
      </c>
      <c r="X139" s="38" t="str" cm="1">
        <f t="array" aca="1" ref="X139" ca="1">IFERROR(_xlfn.SINGLE(INDEX(Data!$A$1:$A$818,_xlfn.AGGREGATE(15,6,((OFFSET(Data!$A$1,0,MATCH(X$6,Data!$1:$1,0)-1,1000,1)=IF(X$7="","Yes",X$7))*(Data!$D$1:'Data'!$D$818&lt;=IF($H$2="Marked",1,"")))/((OFFSET(Data!$A$1,0,MATCH(X$6,Data!$1:$1,0)-1,1000,1)=IF(X$7="","Yes",X$7))*(Data!$D$1:'Data'!$D$818&lt;=IF($H$2="Marked",1,"")))*ROW(Data!$C$1:$C$818),ROW(X139)-ROW(X$7)),1)),"")</f>
        <v/>
      </c>
      <c r="Y139" s="38" t="str">
        <f ca="1">IF(Z139="","",IF(INDEX(Data!$CA:$CA,MATCH(Z139,Data!$A:$A,0),1)=0,"",INDEX(Data!$CA:$CA,MATCH(Z139,Data!$A:$A,0),1)))</f>
        <v/>
      </c>
      <c r="Z139" s="38" t="str" cm="1">
        <f t="array" aca="1" ref="Z139" ca="1">IFERROR(_xlfn.SINGLE(INDEX(Data!$A$1:$A$818,_xlfn.AGGREGATE(15,6,((OFFSET(Data!$A$1,0,MATCH(Z$6,Data!$1:$1,0)-1,1000,1)=IF(Z$7="","Yes",Z$7))*(Data!$D$1:'Data'!$D$818&lt;=IF($H$2="Marked",1,"")))/((OFFSET(Data!$A$1,0,MATCH(Z$6,Data!$1:$1,0)-1,1000,1)=IF(Z$7="","Yes",Z$7))*(Data!$D$1:'Data'!$D$818&lt;=IF($H$2="Marked",1,"")))*ROW(Data!$C$1:$C$818),ROW(Z139)-ROW(Z$7)),1)),"")</f>
        <v/>
      </c>
      <c r="AA139" s="38" t="str">
        <f ca="1">IF(AB139="","",IF(INDEX(Data!$CA:$CA,MATCH(AB139,Data!$A:$A,0),1)=0,"",INDEX(Data!$CA:$CA,MATCH(AB139,Data!$A:$A,0),1)))</f>
        <v/>
      </c>
      <c r="AB139" s="38" t="str" cm="1">
        <f t="array" aca="1" ref="AB139" ca="1">IFERROR(_xlfn.SINGLE(INDEX(Data!$A$1:$A$818,_xlfn.AGGREGATE(15,6,((OFFSET(Data!$A$1,0,MATCH(AB$6,Data!$1:$1,0)-1,1000,1)=IF(AB$7="","Yes",AB$7))*(Data!$D$1:'Data'!$D$818&lt;=IF($H$2="Marked",1,"")))/((OFFSET(Data!$A$1,0,MATCH(AB$6,Data!$1:$1,0)-1,1000,1)=IF(AB$7="","Yes",AB$7))*(Data!$D$1:'Data'!$D$818&lt;=IF($H$2="Marked",1,"")))*ROW(Data!$C$1:$C$818),ROW(AB139)-ROW(AB$7)),1)),"")</f>
        <v>Paramount Network</v>
      </c>
      <c r="AC139" s="38" t="str">
        <f ca="1">IF(AD139="","",IF(INDEX(Data!$CA:$CA,MATCH(AD139,Data!$A:$A,0),1)=0,"",INDEX(Data!$CA:$CA,MATCH(AD139,Data!$A:$A,0),1)))</f>
        <v/>
      </c>
      <c r="AD139" s="38" t="str" cm="1">
        <f t="array" aca="1" ref="AD139" ca="1">IFERROR(_xlfn.SINGLE(INDEX(Data!$A$1:$A$818,_xlfn.AGGREGATE(15,6,((OFFSET(Data!$A$1,0,MATCH(AD$6,Data!$1:$1,0)-1,1000,1)=IF(AD$7="","Yes",AD$7))*(Data!$D$1:'Data'!$D$818&lt;=IF($H$2="Marked",1,"")))/((OFFSET(Data!$A$1,0,MATCH(AD$6,Data!$1:$1,0)-1,1000,1)=IF(AD$7="","Yes",AD$7))*(Data!$D$1:'Data'!$D$818&lt;=IF($H$2="Marked",1,"")))*ROW(Data!$C$1:$C$818),ROW(AD139)-ROW(AD$7)),1)),"")</f>
        <v>Travel Channel</v>
      </c>
      <c r="AE139" s="38" t="str">
        <f ca="1">IF(AF139="","",IF(INDEX(Data!$CA:$CA,MATCH(AF139,Data!$A:$A,0),1)=0,"",INDEX(Data!$CA:$CA,MATCH(AF139,Data!$A:$A,0),1)))</f>
        <v/>
      </c>
      <c r="AF139" s="38" t="str" cm="1">
        <f t="array" aca="1" ref="AF139" ca="1">IFERROR(_xlfn.SINGLE(INDEX(Data!$A$1:$A$818,_xlfn.AGGREGATE(15,6,((OFFSET(Data!$A$1,0,MATCH(AF$6,Data!$1:$1,0)-1,1000,1)=IF(AF$7="","Yes",AF$7))*(Data!$D$1:'Data'!$D$818&lt;=IF($H$2="Marked",1,"")))/((OFFSET(Data!$A$1,0,MATCH(AF$6,Data!$1:$1,0)-1,1000,1)=IF(AF$7="","Yes",AF$7))*(Data!$D$1:'Data'!$D$818&lt;=IF($H$2="Marked",1,"")))*ROW(Data!$C$1:$C$818),ROW(AF139)-ROW(AF$7)),1)),"")</f>
        <v/>
      </c>
      <c r="AG139" s="38" t="str">
        <f ca="1">IF(AH139="","",IF(INDEX(Data!$CA:$CA,MATCH(AH139,Data!$A:$A,0),1)=0,"",INDEX(Data!$CA:$CA,MATCH(AH139,Data!$A:$A,0),1)))</f>
        <v/>
      </c>
      <c r="AH139" s="38" t="str" cm="1">
        <f t="array" aca="1" ref="AH139" ca="1">IFERROR(_xlfn.SINGLE(INDEX(Data!$A$1:$A$818,_xlfn.AGGREGATE(15,6,((OFFSET(Data!$A$1,0,MATCH(AH$6,Data!$1:$1,0)-1,1000,1)=IF(AH$7="","Yes",AH$7))*(Data!$D$1:'Data'!$D$818&lt;=IF($H$2="Marked",1,"")))/((OFFSET(Data!$A$1,0,MATCH(AH$6,Data!$1:$1,0)-1,1000,1)=IF(AH$7="","Yes",AH$7))*(Data!$D$1:'Data'!$D$818&lt;=IF($H$2="Marked",1,"")))*ROW(Data!$C$1:$C$818),ROW(AH139)-ROW(AH$7)),1)),"")</f>
        <v/>
      </c>
      <c r="AI139" s="38" t="str">
        <f ca="1">IF(AJ139="","",IF(INDEX(Data!$CA:$CA,MATCH(AJ139,Data!$A:$A,0),1)=0,"",INDEX(Data!$CA:$CA,MATCH(AJ139,Data!$A:$A,0),1)))</f>
        <v/>
      </c>
      <c r="AJ139" s="38" t="str" cm="1">
        <f t="array" aca="1" ref="AJ139" ca="1">IFERROR(_xlfn.SINGLE(INDEX(Data!$A$1:$A$818,_xlfn.AGGREGATE(15,6,((OFFSET(Data!$A$1,0,MATCH(AJ$6,Data!$1:$1,0)-1,1000,1)=IF(AJ$7="","Yes",AJ$7))*(Data!$D$1:'Data'!$D$818&lt;=IF($H$2="Marked",1,"")))/((OFFSET(Data!$A$1,0,MATCH(AJ$6,Data!$1:$1,0)-1,1000,1)=IF(AJ$7="","Yes",AJ$7))*(Data!$D$1:'Data'!$D$818&lt;=IF($H$2="Marked",1,"")))*ROW(Data!$C$1:$C$818),ROW(AJ139)-ROW(AJ$7)),1)),"")</f>
        <v/>
      </c>
      <c r="AK139" s="38" t="str">
        <f ca="1">IF(AL139="","",IF(INDEX(Data!$CA:$CA,MATCH(AL139,Data!$A:$A,0),1)=0,"",INDEX(Data!$CA:$CA,MATCH(AL139,Data!$A:$A,0),1)))</f>
        <v/>
      </c>
      <c r="AL139" s="38" t="str" cm="1">
        <f t="array" aca="1" ref="AL139" ca="1">IFERROR(_xlfn.SINGLE(INDEX(Data!$A$1:$A$818,_xlfn.AGGREGATE(15,6,((OFFSET(Data!$A$1,0,MATCH(AL$6,Data!$1:$1,0)-1,1000,1)=IF(AL$7="","Yes",AL$7))*(Data!$D$1:'Data'!$D$818&lt;=IF($H$2="Marked",1,"")))/((OFFSET(Data!$A$1,0,MATCH(AL$6,Data!$1:$1,0)-1,1000,1)=IF(AL$7="","Yes",AL$7))*(Data!$D$1:'Data'!$D$818&lt;=IF($H$2="Marked",1,"")))*ROW(Data!$C$1:$C$818),ROW(AL139)-ROW(AL$7)),1)),"")</f>
        <v/>
      </c>
      <c r="AM139" s="38" t="str">
        <f ca="1">IF(AN139="","",IF(INDEX(Data!$CA:$CA,MATCH(AN139,Data!$A:$A,0),1)=0,"",INDEX(Data!$CA:$CA,MATCH(AN139,Data!$A:$A,0),1)))</f>
        <v/>
      </c>
      <c r="AN139" s="38" t="str" cm="1">
        <f t="array" aca="1" ref="AN139" ca="1">IFERROR(_xlfn.SINGLE(INDEX(Data!$A$1:$A$818,_xlfn.AGGREGATE(15,6,((OFFSET(Data!$A$1,0,MATCH(AN$6,Data!$1:$1,0)-1,1000,1)=IF(AN$7="","Yes",AN$7))*(Data!$D$1:'Data'!$D$818&lt;=IF($H$2="Marked",1,"")))/((OFFSET(Data!$A$1,0,MATCH(AN$6,Data!$1:$1,0)-1,1000,1)=IF(AN$7="","Yes",AN$7))*(Data!$D$1:'Data'!$D$818&lt;=IF($H$2="Marked",1,"")))*ROW(Data!$C$1:$C$818),ROW(AN139)-ROW(AN$7)),1)),"")</f>
        <v/>
      </c>
      <c r="AO139" s="38" t="str">
        <f ca="1">IF(AP139="","",IF(INDEX(Data!$CA:$CA,MATCH(AP139,Data!$A:$A,0),1)=0,"",INDEX(Data!$CA:$CA,MATCH(AP139,Data!$A:$A,0),1)))</f>
        <v/>
      </c>
      <c r="AP139" s="38" t="str" cm="1">
        <f t="array" aca="1" ref="AP139" ca="1">IFERROR(_xlfn.SINGLE(INDEX(Data!$A$1:$A$818,_xlfn.AGGREGATE(15,6,((OFFSET(Data!$A$1,0,MATCH(AP$6,Data!$1:$1,0)-1,1000,1)=IF(AP$7="","Yes",AP$7))*(Data!$D$1:'Data'!$D$818&lt;=IF($H$2="Marked",1,"")))/((OFFSET(Data!$A$1,0,MATCH(AP$6,Data!$1:$1,0)-1,1000,1)=IF(AP$7="","Yes",AP$7))*(Data!$D$1:'Data'!$D$818&lt;=IF($H$2="Marked",1,"")))*ROW(Data!$C$1:$C$818),ROW(AP139)-ROW(AP$7)),1)),"")</f>
        <v/>
      </c>
      <c r="AQ139" s="38" t="str">
        <f ca="1">IF(AR139="","",IF(INDEX(Data!$CA:$CA,MATCH(AR139,Data!$A:$A,0),1)=0,"",INDEX(Data!$CA:$CA,MATCH(AR139,Data!$A:$A,0),1)))</f>
        <v/>
      </c>
      <c r="AR139" s="38" t="str" cm="1">
        <f t="array" aca="1" ref="AR139" ca="1">IFERROR(_xlfn.SINGLE(INDEX(Data!$A$1:$A$818,_xlfn.AGGREGATE(15,6,((OFFSET(Data!$A$1,0,MATCH(AR$6,Data!$1:$1,0)-1,1000,1)=IF(AR$7="","Yes",AR$7))*(Data!$D$1:'Data'!$D$818&lt;=IF($H$2="Marked",1,"")))/((OFFSET(Data!$A$1,0,MATCH(AR$6,Data!$1:$1,0)-1,1000,1)=IF(AR$7="","Yes",AR$7))*(Data!$D$1:'Data'!$D$818&lt;=IF($H$2="Marked",1,"")))*ROW(Data!$C$1:$C$818),ROW(AR139)-ROW(AR$7)),1)),"")</f>
        <v/>
      </c>
      <c r="AS139" s="38" t="str">
        <f ca="1">IF(AT139="","",IF(INDEX(Data!$CA:$CA,MATCH(AT139,Data!$A:$A,0),1)=0,"",INDEX(Data!$CA:$CA,MATCH(AT139,Data!$A:$A,0),1)))</f>
        <v/>
      </c>
      <c r="AT139" s="38" t="str" cm="1">
        <f t="array" aca="1" ref="AT139" ca="1">IFERROR(_xlfn.SINGLE(INDEX(Data!$A$1:$A$818,_xlfn.AGGREGATE(15,6,((OFFSET(Data!$A$1,0,MATCH(AT$6,Data!$1:$1,0)-1,1000,1)=IF(AT$7="","Yes",AT$7))*(Data!$D$1:'Data'!$D$818&lt;=IF($H$2="Marked",1,"")))/((OFFSET(Data!$A$1,0,MATCH(AT$6,Data!$1:$1,0)-1,1000,1)=IF(AT$7="","Yes",AT$7))*(Data!$D$1:'Data'!$D$818&lt;=IF($H$2="Marked",1,"")))*ROW(Data!$C$1:$C$818),ROW(AT139)-ROW(AT$7)),1)),"")</f>
        <v/>
      </c>
    </row>
    <row r="140" spans="1:46" x14ac:dyDescent="0.35">
      <c r="A140" s="38" t="str">
        <f ca="1">IF(B140="","",IF(INDEX(Data!$CA:$CA,MATCH(B140,Data!$A:$A,0),1)=0,"",INDEX(Data!$CA:$CA,MATCH(B140,Data!$A:$A,0),1)))</f>
        <v/>
      </c>
      <c r="B140" s="38" t="str" cm="1">
        <f t="array" aca="1" ref="B140" ca="1">IFERROR(_xlfn.SINGLE(INDEX(Data!$A$1:$A$818,_xlfn.AGGREGATE(15,6,((OFFSET(Data!$A$1,0,MATCH(B$6,Data!$1:$1,0)-1,1000,1)=IF(B$7="","Yes",B$7))*(Data!$D$1:'Data'!$D$818&lt;=IF($H$2="Marked",1,"")))/((OFFSET(Data!$A$1,0,MATCH(B$6,Data!$1:$1,0)-1,1000,1)=IF(B$7="","Yes",B$7))*(Data!$D$1:'Data'!$D$818&lt;=IF($H$2="Marked",1,"")))*ROW(Data!$C$1:$C$818),ROW(B140)-ROW(B$7)),1)),"")</f>
        <v/>
      </c>
      <c r="C140" s="38" t="str">
        <f ca="1">IF(D140="","",IF(INDEX(Data!$CA:$CA,MATCH(D140,Data!$A:$A,0),1)=0,"",INDEX(Data!$CA:$CA,MATCH(D140,Data!$A:$A,0),1)))</f>
        <v/>
      </c>
      <c r="D140" s="38" t="str" cm="1">
        <f t="array" aca="1" ref="D140" ca="1">IFERROR(_xlfn.SINGLE(INDEX(Data!$A$1:$A$818,_xlfn.AGGREGATE(15,6,((OFFSET(Data!$A$1,0,MATCH(D$6,Data!$1:$1,0)-1,1000,1)=IF(D$7="","Yes",D$7))*(Data!$D$1:'Data'!$D$818&lt;=IF($H$2="Marked",1,"")))/((OFFSET(Data!$A$1,0,MATCH(D$6,Data!$1:$1,0)-1,1000,1)=IF(D$7="","Yes",D$7))*(Data!$D$1:'Data'!$D$818&lt;=IF($H$2="Marked",1,"")))*ROW(Data!$C$1:$C$818),ROW(D140)-ROW(D$7)),1)),"")</f>
        <v/>
      </c>
      <c r="E140" s="38" t="str">
        <f ca="1">IF(F140="","",IF(INDEX(Data!$CA:$CA,MATCH(F140,Data!$A:$A,0),1)=0,"",INDEX(Data!$CA:$CA,MATCH(F140,Data!$A:$A,0),1)))</f>
        <v/>
      </c>
      <c r="F140" s="38" t="str" cm="1">
        <f t="array" aca="1" ref="F140" ca="1">IFERROR(_xlfn.SINGLE(INDEX(Data!$A$1:$A$818,_xlfn.AGGREGATE(15,6,((OFFSET(Data!$A$1,0,MATCH(F$6,Data!$1:$1,0)-1,1000,1)=IF(F$7="","Yes",F$7))*(Data!$D$1:'Data'!$D$818&lt;=IF($H$2="Marked",1,"")))/((OFFSET(Data!$A$1,0,MATCH(F$6,Data!$1:$1,0)-1,1000,1)=IF(F$7="","Yes",F$7))*(Data!$D$1:'Data'!$D$818&lt;=IF($H$2="Marked",1,"")))*ROW(Data!$C$1:$C$818),ROW(F140)-ROW(F$7)),1)),"")</f>
        <v/>
      </c>
      <c r="G140" s="38" t="str">
        <f ca="1">IF(H140="","",IF(INDEX(Data!$CA:$CA,MATCH(H140,Data!$A:$A,0),1)=0,"",INDEX(Data!$CA:$CA,MATCH(H140,Data!$A:$A,0),1)))</f>
        <v/>
      </c>
      <c r="H140" s="38" t="str" cm="1">
        <f t="array" aca="1" ref="H140" ca="1">IFERROR(_xlfn.SINGLE(INDEX(Data!$A$1:$A$818,_xlfn.AGGREGATE(15,6,((OFFSET(Data!$A$1,0,MATCH(H$6,Data!$1:$1,0)-1,1000,1)=IF(H$7="","Yes",H$7))*(Data!$D$1:'Data'!$D$818&lt;=IF($H$2="Marked",1,"")))/((OFFSET(Data!$A$1,0,MATCH(H$6,Data!$1:$1,0)-1,1000,1)=IF(H$7="","Yes",H$7))*(Data!$D$1:'Data'!$D$818&lt;=IF($H$2="Marked",1,"")))*ROW(Data!$C$1:$C$818),ROW(H140)-ROW(H$7)),1)),"")</f>
        <v/>
      </c>
      <c r="I140" s="38" t="str">
        <f ca="1">IF(J140="","",IF(INDEX(Data!$CA:$CA,MATCH(J140,Data!$A:$A,0),1)=0,"",INDEX(Data!$CA:$CA,MATCH(J140,Data!$A:$A,0),1)))</f>
        <v/>
      </c>
      <c r="J140" s="38" t="str" cm="1">
        <f t="array" aca="1" ref="J140" ca="1">IFERROR(_xlfn.SINGLE(INDEX(Data!$A$1:$A$818,_xlfn.AGGREGATE(15,6,((OFFSET(Data!$A$1,0,MATCH(J$6,Data!$1:$1,0)-1,1000,1)=IF(J$7="","Yes",J$7))*(Data!$D$1:'Data'!$D$818&lt;=IF($H$2="Marked",1,"")))/((OFFSET(Data!$A$1,0,MATCH(J$6,Data!$1:$1,0)-1,1000,1)=IF(J$7="","Yes",J$7))*(Data!$D$1:'Data'!$D$818&lt;=IF($H$2="Marked",1,"")))*ROW(Data!$C$1:$C$818),ROW(J140)-ROW(J$7)),1)),"")</f>
        <v/>
      </c>
      <c r="K140" s="38" t="str">
        <f ca="1">IF(L140="","",IF(INDEX(Data!$CA:$CA,MATCH(L140,Data!$A:$A,0),1)=0,"",INDEX(Data!$CA:$CA,MATCH(L140,Data!$A:$A,0),1)))</f>
        <v/>
      </c>
      <c r="L140" s="38" t="str" cm="1">
        <f t="array" aca="1" ref="L140" ca="1">IFERROR(_xlfn.SINGLE(INDEX(Data!$A$1:$A$818,_xlfn.AGGREGATE(15,6,((OFFSET(Data!$A$1,0,MATCH(L$6,Data!$1:$1,0)-1,1000,1)=IF(L$7="","Yes",L$7))*(Data!$D$1:'Data'!$D$818&lt;=IF($H$2="Marked",1,"")))/((OFFSET(Data!$A$1,0,MATCH(L$6,Data!$1:$1,0)-1,1000,1)=IF(L$7="","Yes",L$7))*(Data!$D$1:'Data'!$D$818&lt;=IF($H$2="Marked",1,"")))*ROW(Data!$C$1:$C$818),ROW(L140)-ROW(L$7)),1)),"")</f>
        <v>SNY</v>
      </c>
      <c r="M140" s="38" t="str">
        <f ca="1">IF(N140="","",IF(INDEX(Data!$CA:$CA,MATCH(N140,Data!$A:$A,0),1)=0,"",INDEX(Data!$CA:$CA,MATCH(N140,Data!$A:$A,0),1)))</f>
        <v/>
      </c>
      <c r="N140" s="38" t="str" cm="1">
        <f t="array" aca="1" ref="N140" ca="1">IFERROR(_xlfn.SINGLE(INDEX(Data!$A$1:$A$818,_xlfn.AGGREGATE(15,6,((OFFSET(Data!$A$1,0,MATCH(N$6,Data!$1:$1,0)-1,1000,1)=IF(N$7="","Yes",N$7))*(Data!$D$1:'Data'!$D$818&lt;=IF($H$2="Marked",1,"")))/((OFFSET(Data!$A$1,0,MATCH(N$6,Data!$1:$1,0)-1,1000,1)=IF(N$7="","Yes",N$7))*(Data!$D$1:'Data'!$D$818&lt;=IF($H$2="Marked",1,"")))*ROW(Data!$C$1:$C$818),ROW(N140)-ROW(N$7)),1)),"")</f>
        <v>NHL Network</v>
      </c>
      <c r="O140" s="38" t="str">
        <f ca="1">IF(P140="","",IF(INDEX(Data!$CA:$CA,MATCH(P140,Data!$A:$A,0),1)=0,"",INDEX(Data!$CA:$CA,MATCH(P140,Data!$A:$A,0),1)))</f>
        <v/>
      </c>
      <c r="P140" s="38" t="str" cm="1">
        <f t="array" aca="1" ref="P140" ca="1">IFERROR(_xlfn.SINGLE(INDEX(Data!$A$1:$A$818,_xlfn.AGGREGATE(15,6,((OFFSET(Data!$A$1,0,MATCH(P$6,Data!$1:$1,0)-1,1000,1)=IF(P$7="","Yes",P$7))*(Data!$D$1:'Data'!$D$818&lt;=IF($H$2="Marked",1,"")))/((OFFSET(Data!$A$1,0,MATCH(P$6,Data!$1:$1,0)-1,1000,1)=IF(P$7="","Yes",P$7))*(Data!$D$1:'Data'!$D$818&lt;=IF($H$2="Marked",1,"")))*ROW(Data!$C$1:$C$818),ROW(P140)-ROW(P$7)),1)),"")</f>
        <v>MGM+ Marquee</v>
      </c>
      <c r="Q140" s="38" t="str">
        <f ca="1">IF(R140="","",IF(INDEX(Data!$CA:$CA,MATCH(R140,Data!$A:$A,0),1)=0,"",INDEX(Data!$CA:$CA,MATCH(R140,Data!$A:$A,0),1)))</f>
        <v/>
      </c>
      <c r="R140" s="38" t="str" cm="1">
        <f t="array" aca="1" ref="R140" ca="1">IFERROR(_xlfn.SINGLE(INDEX(Data!$A$1:$A$818,_xlfn.AGGREGATE(15,6,((OFFSET(Data!$A$1,0,MATCH(R$6,Data!$1:$1,0)-1,1000,1)=IF(R$7="","Yes",R$7))*(Data!$D$1:'Data'!$D$818&lt;=IF($H$2="Marked",1,"")))/((OFFSET(Data!$A$1,0,MATCH(R$6,Data!$1:$1,0)-1,1000,1)=IF(R$7="","Yes",R$7))*(Data!$D$1:'Data'!$D$818&lt;=IF($H$2="Marked",1,"")))*ROW(Data!$C$1:$C$818),ROW(R140)-ROW(R$7)),1)),"")</f>
        <v/>
      </c>
      <c r="S140" s="38" t="str">
        <f ca="1">IF(T140="","",IF(INDEX(Data!$CA:$CA,MATCH(T140,Data!$A:$A,0),1)=0,"",INDEX(Data!$CA:$CA,MATCH(T140,Data!$A:$A,0),1)))</f>
        <v/>
      </c>
      <c r="T140" s="38" t="str" cm="1">
        <f t="array" aca="1" ref="T140" ca="1">IFERROR(_xlfn.SINGLE(INDEX(Data!$A$1:$A$818,_xlfn.AGGREGATE(15,6,((OFFSET(Data!$A$1,0,MATCH(T$6,Data!$1:$1,0)-1,1000,1)=IF(T$7="","Yes",T$7))*(Data!$D$1:'Data'!$D$818&lt;=IF($H$2="Marked",1,"")))/((OFFSET(Data!$A$1,0,MATCH(T$6,Data!$1:$1,0)-1,1000,1)=IF(T$7="","Yes",T$7))*(Data!$D$1:'Data'!$D$818&lt;=IF($H$2="Marked",1,"")))*ROW(Data!$C$1:$C$818),ROW(T140)-ROW(T$7)),1)),"")</f>
        <v/>
      </c>
      <c r="U140" s="38" t="str">
        <f ca="1">IF(V140="","",IF(INDEX(Data!$CA:$CA,MATCH(V140,Data!$A:$A,0),1)=0,"",INDEX(Data!$CA:$CA,MATCH(V140,Data!$A:$A,0),1)))</f>
        <v/>
      </c>
      <c r="V140" s="38" t="str" cm="1">
        <f t="array" aca="1" ref="V140" ca="1">IFERROR(_xlfn.SINGLE(INDEX(Data!$A$1:$A$818,_xlfn.AGGREGATE(15,6,((OFFSET(Data!$A$1,0,MATCH(V$6,Data!$1:$1,0)-1,1000,1)=IF(V$7="","Yes",V$7))*(Data!$D$1:'Data'!$D$818&lt;=IF($H$2="Marked",1,"")))/((OFFSET(Data!$A$1,0,MATCH(V$6,Data!$1:$1,0)-1,1000,1)=IF(V$7="","Yes",V$7))*(Data!$D$1:'Data'!$D$818&lt;=IF($H$2="Marked",1,"")))*ROW(Data!$C$1:$C$818),ROW(V140)-ROW(V$7)),1)),"")</f>
        <v>Unimas</v>
      </c>
      <c r="W140" s="38" t="str">
        <f ca="1">IF(X140="","",IF(INDEX(Data!$CA:$CA,MATCH(X140,Data!$A:$A,0),1)=0,"",INDEX(Data!$CA:$CA,MATCH(X140,Data!$A:$A,0),1)))</f>
        <v/>
      </c>
      <c r="X140" s="38" t="str" cm="1">
        <f t="array" aca="1" ref="X140" ca="1">IFERROR(_xlfn.SINGLE(INDEX(Data!$A$1:$A$818,_xlfn.AGGREGATE(15,6,((OFFSET(Data!$A$1,0,MATCH(X$6,Data!$1:$1,0)-1,1000,1)=IF(X$7="","Yes",X$7))*(Data!$D$1:'Data'!$D$818&lt;=IF($H$2="Marked",1,"")))/((OFFSET(Data!$A$1,0,MATCH(X$6,Data!$1:$1,0)-1,1000,1)=IF(X$7="","Yes",X$7))*(Data!$D$1:'Data'!$D$818&lt;=IF($H$2="Marked",1,"")))*ROW(Data!$C$1:$C$818),ROW(X140)-ROW(X$7)),1)),"")</f>
        <v/>
      </c>
      <c r="Y140" s="38" t="str">
        <f ca="1">IF(Z140="","",IF(INDEX(Data!$CA:$CA,MATCH(Z140,Data!$A:$A,0),1)=0,"",INDEX(Data!$CA:$CA,MATCH(Z140,Data!$A:$A,0),1)))</f>
        <v/>
      </c>
      <c r="Z140" s="38" t="str" cm="1">
        <f t="array" aca="1" ref="Z140" ca="1">IFERROR(_xlfn.SINGLE(INDEX(Data!$A$1:$A$818,_xlfn.AGGREGATE(15,6,((OFFSET(Data!$A$1,0,MATCH(Z$6,Data!$1:$1,0)-1,1000,1)=IF(Z$7="","Yes",Z$7))*(Data!$D$1:'Data'!$D$818&lt;=IF($H$2="Marked",1,"")))/((OFFSET(Data!$A$1,0,MATCH(Z$6,Data!$1:$1,0)-1,1000,1)=IF(Z$7="","Yes",Z$7))*(Data!$D$1:'Data'!$D$818&lt;=IF($H$2="Marked",1,"")))*ROW(Data!$C$1:$C$818),ROW(Z140)-ROW(Z$7)),1)),"")</f>
        <v/>
      </c>
      <c r="AA140" s="38" t="str">
        <f ca="1">IF(AB140="","",IF(INDEX(Data!$CA:$CA,MATCH(AB140,Data!$A:$A,0),1)=0,"",INDEX(Data!$CA:$CA,MATCH(AB140,Data!$A:$A,0),1)))</f>
        <v/>
      </c>
      <c r="AB140" s="38" t="str" cm="1">
        <f t="array" aca="1" ref="AB140" ca="1">IFERROR(_xlfn.SINGLE(INDEX(Data!$A$1:$A$818,_xlfn.AGGREGATE(15,6,((OFFSET(Data!$A$1,0,MATCH(AB$6,Data!$1:$1,0)-1,1000,1)=IF(AB$7="","Yes",AB$7))*(Data!$D$1:'Data'!$D$818&lt;=IF($H$2="Marked",1,"")))/((OFFSET(Data!$A$1,0,MATCH(AB$6,Data!$1:$1,0)-1,1000,1)=IF(AB$7="","Yes",AB$7))*(Data!$D$1:'Data'!$D$818&lt;=IF($H$2="Marked",1,"")))*ROW(Data!$C$1:$C$818),ROW(AB140)-ROW(AB$7)),1)),"")</f>
        <v>Pasiones</v>
      </c>
      <c r="AC140" s="38" t="str">
        <f ca="1">IF(AD140="","",IF(INDEX(Data!$CA:$CA,MATCH(AD140,Data!$A:$A,0),1)=0,"",INDEX(Data!$CA:$CA,MATCH(AD140,Data!$A:$A,0),1)))</f>
        <v/>
      </c>
      <c r="AD140" s="38" t="str" cm="1">
        <f t="array" aca="1" ref="AD140" ca="1">IFERROR(_xlfn.SINGLE(INDEX(Data!$A$1:$A$818,_xlfn.AGGREGATE(15,6,((OFFSET(Data!$A$1,0,MATCH(AD$6,Data!$1:$1,0)-1,1000,1)=IF(AD$7="","Yes",AD$7))*(Data!$D$1:'Data'!$D$818&lt;=IF($H$2="Marked",1,"")))/((OFFSET(Data!$A$1,0,MATCH(AD$6,Data!$1:$1,0)-1,1000,1)=IF(AD$7="","Yes",AD$7))*(Data!$D$1:'Data'!$D$818&lt;=IF($H$2="Marked",1,"")))*ROW(Data!$C$1:$C$818),ROW(AD140)-ROW(AD$7)),1)),"")</f>
        <v>TUDN</v>
      </c>
      <c r="AE140" s="38" t="str">
        <f ca="1">IF(AF140="","",IF(INDEX(Data!$CA:$CA,MATCH(AF140,Data!$A:$A,0),1)=0,"",INDEX(Data!$CA:$CA,MATCH(AF140,Data!$A:$A,0),1)))</f>
        <v/>
      </c>
      <c r="AF140" s="38" t="str" cm="1">
        <f t="array" aca="1" ref="AF140" ca="1">IFERROR(_xlfn.SINGLE(INDEX(Data!$A$1:$A$818,_xlfn.AGGREGATE(15,6,((OFFSET(Data!$A$1,0,MATCH(AF$6,Data!$1:$1,0)-1,1000,1)=IF(AF$7="","Yes",AF$7))*(Data!$D$1:'Data'!$D$818&lt;=IF($H$2="Marked",1,"")))/((OFFSET(Data!$A$1,0,MATCH(AF$6,Data!$1:$1,0)-1,1000,1)=IF(AF$7="","Yes",AF$7))*(Data!$D$1:'Data'!$D$818&lt;=IF($H$2="Marked",1,"")))*ROW(Data!$C$1:$C$818),ROW(AF140)-ROW(AF$7)),1)),"")</f>
        <v/>
      </c>
      <c r="AG140" s="38" t="str">
        <f ca="1">IF(AH140="","",IF(INDEX(Data!$CA:$CA,MATCH(AH140,Data!$A:$A,0),1)=0,"",INDEX(Data!$CA:$CA,MATCH(AH140,Data!$A:$A,0),1)))</f>
        <v/>
      </c>
      <c r="AH140" s="38" t="str" cm="1">
        <f t="array" aca="1" ref="AH140" ca="1">IFERROR(_xlfn.SINGLE(INDEX(Data!$A$1:$A$818,_xlfn.AGGREGATE(15,6,((OFFSET(Data!$A$1,0,MATCH(AH$6,Data!$1:$1,0)-1,1000,1)=IF(AH$7="","Yes",AH$7))*(Data!$D$1:'Data'!$D$818&lt;=IF($H$2="Marked",1,"")))/((OFFSET(Data!$A$1,0,MATCH(AH$6,Data!$1:$1,0)-1,1000,1)=IF(AH$7="","Yes",AH$7))*(Data!$D$1:'Data'!$D$818&lt;=IF($H$2="Marked",1,"")))*ROW(Data!$C$1:$C$818),ROW(AH140)-ROW(AH$7)),1)),"")</f>
        <v/>
      </c>
      <c r="AI140" s="38" t="str">
        <f ca="1">IF(AJ140="","",IF(INDEX(Data!$CA:$CA,MATCH(AJ140,Data!$A:$A,0),1)=0,"",INDEX(Data!$CA:$CA,MATCH(AJ140,Data!$A:$A,0),1)))</f>
        <v/>
      </c>
      <c r="AJ140" s="38" t="str" cm="1">
        <f t="array" aca="1" ref="AJ140" ca="1">IFERROR(_xlfn.SINGLE(INDEX(Data!$A$1:$A$818,_xlfn.AGGREGATE(15,6,((OFFSET(Data!$A$1,0,MATCH(AJ$6,Data!$1:$1,0)-1,1000,1)=IF(AJ$7="","Yes",AJ$7))*(Data!$D$1:'Data'!$D$818&lt;=IF($H$2="Marked",1,"")))/((OFFSET(Data!$A$1,0,MATCH(AJ$6,Data!$1:$1,0)-1,1000,1)=IF(AJ$7="","Yes",AJ$7))*(Data!$D$1:'Data'!$D$818&lt;=IF($H$2="Marked",1,"")))*ROW(Data!$C$1:$C$818),ROW(AJ140)-ROW(AJ$7)),1)),"")</f>
        <v/>
      </c>
      <c r="AK140" s="38" t="str">
        <f ca="1">IF(AL140="","",IF(INDEX(Data!$CA:$CA,MATCH(AL140,Data!$A:$A,0),1)=0,"",INDEX(Data!$CA:$CA,MATCH(AL140,Data!$A:$A,0),1)))</f>
        <v/>
      </c>
      <c r="AL140" s="38" t="str" cm="1">
        <f t="array" aca="1" ref="AL140" ca="1">IFERROR(_xlfn.SINGLE(INDEX(Data!$A$1:$A$818,_xlfn.AGGREGATE(15,6,((OFFSET(Data!$A$1,0,MATCH(AL$6,Data!$1:$1,0)-1,1000,1)=IF(AL$7="","Yes",AL$7))*(Data!$D$1:'Data'!$D$818&lt;=IF($H$2="Marked",1,"")))/((OFFSET(Data!$A$1,0,MATCH(AL$6,Data!$1:$1,0)-1,1000,1)=IF(AL$7="","Yes",AL$7))*(Data!$D$1:'Data'!$D$818&lt;=IF($H$2="Marked",1,"")))*ROW(Data!$C$1:$C$818),ROW(AL140)-ROW(AL$7)),1)),"")</f>
        <v/>
      </c>
      <c r="AM140" s="38" t="str">
        <f ca="1">IF(AN140="","",IF(INDEX(Data!$CA:$CA,MATCH(AN140,Data!$A:$A,0),1)=0,"",INDEX(Data!$CA:$CA,MATCH(AN140,Data!$A:$A,0),1)))</f>
        <v/>
      </c>
      <c r="AN140" s="38" t="str" cm="1">
        <f t="array" aca="1" ref="AN140" ca="1">IFERROR(_xlfn.SINGLE(INDEX(Data!$A$1:$A$818,_xlfn.AGGREGATE(15,6,((OFFSET(Data!$A$1,0,MATCH(AN$6,Data!$1:$1,0)-1,1000,1)=IF(AN$7="","Yes",AN$7))*(Data!$D$1:'Data'!$D$818&lt;=IF($H$2="Marked",1,"")))/((OFFSET(Data!$A$1,0,MATCH(AN$6,Data!$1:$1,0)-1,1000,1)=IF(AN$7="","Yes",AN$7))*(Data!$D$1:'Data'!$D$818&lt;=IF($H$2="Marked",1,"")))*ROW(Data!$C$1:$C$818),ROW(AN140)-ROW(AN$7)),1)),"")</f>
        <v/>
      </c>
      <c r="AO140" s="38" t="str">
        <f ca="1">IF(AP140="","",IF(INDEX(Data!$CA:$CA,MATCH(AP140,Data!$A:$A,0),1)=0,"",INDEX(Data!$CA:$CA,MATCH(AP140,Data!$A:$A,0),1)))</f>
        <v/>
      </c>
      <c r="AP140" s="38" t="str" cm="1">
        <f t="array" aca="1" ref="AP140" ca="1">IFERROR(_xlfn.SINGLE(INDEX(Data!$A$1:$A$818,_xlfn.AGGREGATE(15,6,((OFFSET(Data!$A$1,0,MATCH(AP$6,Data!$1:$1,0)-1,1000,1)=IF(AP$7="","Yes",AP$7))*(Data!$D$1:'Data'!$D$818&lt;=IF($H$2="Marked",1,"")))/((OFFSET(Data!$A$1,0,MATCH(AP$6,Data!$1:$1,0)-1,1000,1)=IF(AP$7="","Yes",AP$7))*(Data!$D$1:'Data'!$D$818&lt;=IF($H$2="Marked",1,"")))*ROW(Data!$C$1:$C$818),ROW(AP140)-ROW(AP$7)),1)),"")</f>
        <v/>
      </c>
      <c r="AQ140" s="38" t="str">
        <f ca="1">IF(AR140="","",IF(INDEX(Data!$CA:$CA,MATCH(AR140,Data!$A:$A,0),1)=0,"",INDEX(Data!$CA:$CA,MATCH(AR140,Data!$A:$A,0),1)))</f>
        <v/>
      </c>
      <c r="AR140" s="38" t="str" cm="1">
        <f t="array" aca="1" ref="AR140" ca="1">IFERROR(_xlfn.SINGLE(INDEX(Data!$A$1:$A$818,_xlfn.AGGREGATE(15,6,((OFFSET(Data!$A$1,0,MATCH(AR$6,Data!$1:$1,0)-1,1000,1)=IF(AR$7="","Yes",AR$7))*(Data!$D$1:'Data'!$D$818&lt;=IF($H$2="Marked",1,"")))/((OFFSET(Data!$A$1,0,MATCH(AR$6,Data!$1:$1,0)-1,1000,1)=IF(AR$7="","Yes",AR$7))*(Data!$D$1:'Data'!$D$818&lt;=IF($H$2="Marked",1,"")))*ROW(Data!$C$1:$C$818),ROW(AR140)-ROW(AR$7)),1)),"")</f>
        <v/>
      </c>
      <c r="AS140" s="38" t="str">
        <f ca="1">IF(AT140="","",IF(INDEX(Data!$CA:$CA,MATCH(AT140,Data!$A:$A,0),1)=0,"",INDEX(Data!$CA:$CA,MATCH(AT140,Data!$A:$A,0),1)))</f>
        <v/>
      </c>
      <c r="AT140" s="38" t="str" cm="1">
        <f t="array" aca="1" ref="AT140" ca="1">IFERROR(_xlfn.SINGLE(INDEX(Data!$A$1:$A$818,_xlfn.AGGREGATE(15,6,((OFFSET(Data!$A$1,0,MATCH(AT$6,Data!$1:$1,0)-1,1000,1)=IF(AT$7="","Yes",AT$7))*(Data!$D$1:'Data'!$D$818&lt;=IF($H$2="Marked",1,"")))/((OFFSET(Data!$A$1,0,MATCH(AT$6,Data!$1:$1,0)-1,1000,1)=IF(AT$7="","Yes",AT$7))*(Data!$D$1:'Data'!$D$818&lt;=IF($H$2="Marked",1,"")))*ROW(Data!$C$1:$C$818),ROW(AT140)-ROW(AT$7)),1)),"")</f>
        <v/>
      </c>
    </row>
    <row r="141" spans="1:46" ht="24" x14ac:dyDescent="0.35">
      <c r="A141" s="38" t="str">
        <f ca="1">IF(B141="","",IF(INDEX(Data!$CA:$CA,MATCH(B141,Data!$A:$A,0),1)=0,"",INDEX(Data!$CA:$CA,MATCH(B141,Data!$A:$A,0),1)))</f>
        <v/>
      </c>
      <c r="B141" s="38" t="str" cm="1">
        <f t="array" aca="1" ref="B141" ca="1">IFERROR(_xlfn.SINGLE(INDEX(Data!$A$1:$A$818,_xlfn.AGGREGATE(15,6,((OFFSET(Data!$A$1,0,MATCH(B$6,Data!$1:$1,0)-1,1000,1)=IF(B$7="","Yes",B$7))*(Data!$D$1:'Data'!$D$818&lt;=IF($H$2="Marked",1,"")))/((OFFSET(Data!$A$1,0,MATCH(B$6,Data!$1:$1,0)-1,1000,1)=IF(B$7="","Yes",B$7))*(Data!$D$1:'Data'!$D$818&lt;=IF($H$2="Marked",1,"")))*ROW(Data!$C$1:$C$818),ROW(B141)-ROW(B$7)),1)),"")</f>
        <v/>
      </c>
      <c r="C141" s="38" t="str">
        <f ca="1">IF(D141="","",IF(INDEX(Data!$CA:$CA,MATCH(D141,Data!$A:$A,0),1)=0,"",INDEX(Data!$CA:$CA,MATCH(D141,Data!$A:$A,0),1)))</f>
        <v/>
      </c>
      <c r="D141" s="38" t="str" cm="1">
        <f t="array" aca="1" ref="D141" ca="1">IFERROR(_xlfn.SINGLE(INDEX(Data!$A$1:$A$818,_xlfn.AGGREGATE(15,6,((OFFSET(Data!$A$1,0,MATCH(D$6,Data!$1:$1,0)-1,1000,1)=IF(D$7="","Yes",D$7))*(Data!$D$1:'Data'!$D$818&lt;=IF($H$2="Marked",1,"")))/((OFFSET(Data!$A$1,0,MATCH(D$6,Data!$1:$1,0)-1,1000,1)=IF(D$7="","Yes",D$7))*(Data!$D$1:'Data'!$D$818&lt;=IF($H$2="Marked",1,"")))*ROW(Data!$C$1:$C$818),ROW(D141)-ROW(D$7)),1)),"")</f>
        <v/>
      </c>
      <c r="E141" s="38" t="str">
        <f ca="1">IF(F141="","",IF(INDEX(Data!$CA:$CA,MATCH(F141,Data!$A:$A,0),1)=0,"",INDEX(Data!$CA:$CA,MATCH(F141,Data!$A:$A,0),1)))</f>
        <v/>
      </c>
      <c r="F141" s="38" t="str" cm="1">
        <f t="array" aca="1" ref="F141" ca="1">IFERROR(_xlfn.SINGLE(INDEX(Data!$A$1:$A$818,_xlfn.AGGREGATE(15,6,((OFFSET(Data!$A$1,0,MATCH(F$6,Data!$1:$1,0)-1,1000,1)=IF(F$7="","Yes",F$7))*(Data!$D$1:'Data'!$D$818&lt;=IF($H$2="Marked",1,"")))/((OFFSET(Data!$A$1,0,MATCH(F$6,Data!$1:$1,0)-1,1000,1)=IF(F$7="","Yes",F$7))*(Data!$D$1:'Data'!$D$818&lt;=IF($H$2="Marked",1,"")))*ROW(Data!$C$1:$C$818),ROW(F141)-ROW(F$7)),1)),"")</f>
        <v/>
      </c>
      <c r="G141" s="38" t="str">
        <f ca="1">IF(H141="","",IF(INDEX(Data!$CA:$CA,MATCH(H141,Data!$A:$A,0),1)=0,"",INDEX(Data!$CA:$CA,MATCH(H141,Data!$A:$A,0),1)))</f>
        <v/>
      </c>
      <c r="H141" s="38" t="str" cm="1">
        <f t="array" aca="1" ref="H141" ca="1">IFERROR(_xlfn.SINGLE(INDEX(Data!$A$1:$A$818,_xlfn.AGGREGATE(15,6,((OFFSET(Data!$A$1,0,MATCH(H$6,Data!$1:$1,0)-1,1000,1)=IF(H$7="","Yes",H$7))*(Data!$D$1:'Data'!$D$818&lt;=IF($H$2="Marked",1,"")))/((OFFSET(Data!$A$1,0,MATCH(H$6,Data!$1:$1,0)-1,1000,1)=IF(H$7="","Yes",H$7))*(Data!$D$1:'Data'!$D$818&lt;=IF($H$2="Marked",1,"")))*ROW(Data!$C$1:$C$818),ROW(H141)-ROW(H$7)),1)),"")</f>
        <v/>
      </c>
      <c r="I141" s="38" t="str">
        <f ca="1">IF(J141="","",IF(INDEX(Data!$CA:$CA,MATCH(J141,Data!$A:$A,0),1)=0,"",INDEX(Data!$CA:$CA,MATCH(J141,Data!$A:$A,0),1)))</f>
        <v/>
      </c>
      <c r="J141" s="38" t="str" cm="1">
        <f t="array" aca="1" ref="J141" ca="1">IFERROR(_xlfn.SINGLE(INDEX(Data!$A$1:$A$818,_xlfn.AGGREGATE(15,6,((OFFSET(Data!$A$1,0,MATCH(J$6,Data!$1:$1,0)-1,1000,1)=IF(J$7="","Yes",J$7))*(Data!$D$1:'Data'!$D$818&lt;=IF($H$2="Marked",1,"")))/((OFFSET(Data!$A$1,0,MATCH(J$6,Data!$1:$1,0)-1,1000,1)=IF(J$7="","Yes",J$7))*(Data!$D$1:'Data'!$D$818&lt;=IF($H$2="Marked",1,"")))*ROW(Data!$C$1:$C$818),ROW(J141)-ROW(J$7)),1)),"")</f>
        <v/>
      </c>
      <c r="K141" s="38" t="str">
        <f ca="1">IF(L141="","",IF(INDEX(Data!$CA:$CA,MATCH(L141,Data!$A:$A,0),1)=0,"",INDEX(Data!$CA:$CA,MATCH(L141,Data!$A:$A,0),1)))</f>
        <v/>
      </c>
      <c r="L141" s="38" t="str" cm="1">
        <f t="array" aca="1" ref="L141" ca="1">IFERROR(_xlfn.SINGLE(INDEX(Data!$A$1:$A$818,_xlfn.AGGREGATE(15,6,((OFFSET(Data!$A$1,0,MATCH(L$6,Data!$1:$1,0)-1,1000,1)=IF(L$7="","Yes",L$7))*(Data!$D$1:'Data'!$D$818&lt;=IF($H$2="Marked",1,"")))/((OFFSET(Data!$A$1,0,MATCH(L$6,Data!$1:$1,0)-1,1000,1)=IF(L$7="","Yes",L$7))*(Data!$D$1:'Data'!$D$818&lt;=IF($H$2="Marked",1,"")))*ROW(Data!$C$1:$C$818),ROW(L141)-ROW(L$7)),1)),"")</f>
        <v>Spectrum SportsNet</v>
      </c>
      <c r="M141" s="38" t="str">
        <f ca="1">IF(N141="","",IF(INDEX(Data!$CA:$CA,MATCH(N141,Data!$A:$A,0),1)=0,"",INDEX(Data!$CA:$CA,MATCH(N141,Data!$A:$A,0),1)))</f>
        <v/>
      </c>
      <c r="N141" s="38" t="str" cm="1">
        <f t="array" aca="1" ref="N141" ca="1">IFERROR(_xlfn.SINGLE(INDEX(Data!$A$1:$A$818,_xlfn.AGGREGATE(15,6,((OFFSET(Data!$A$1,0,MATCH(N$6,Data!$1:$1,0)-1,1000,1)=IF(N$7="","Yes",N$7))*(Data!$D$1:'Data'!$D$818&lt;=IF($H$2="Marked",1,"")))/((OFFSET(Data!$A$1,0,MATCH(N$6,Data!$1:$1,0)-1,1000,1)=IF(N$7="","Yes",N$7))*(Data!$D$1:'Data'!$D$818&lt;=IF($H$2="Marked",1,"")))*ROW(Data!$C$1:$C$818),ROW(N141)-ROW(N$7)),1)),"")</f>
        <v>Nick Jr.</v>
      </c>
      <c r="O141" s="38" t="str">
        <f ca="1">IF(P141="","",IF(INDEX(Data!$CA:$CA,MATCH(P141,Data!$A:$A,0),1)=0,"",INDEX(Data!$CA:$CA,MATCH(P141,Data!$A:$A,0),1)))</f>
        <v/>
      </c>
      <c r="P141" s="38" t="str" cm="1">
        <f t="array" aca="1" ref="P141" ca="1">IFERROR(_xlfn.SINGLE(INDEX(Data!$A$1:$A$818,_xlfn.AGGREGATE(15,6,((OFFSET(Data!$A$1,0,MATCH(P$6,Data!$1:$1,0)-1,1000,1)=IF(P$7="","Yes",P$7))*(Data!$D$1:'Data'!$D$818&lt;=IF($H$2="Marked",1,"")))/((OFFSET(Data!$A$1,0,MATCH(P$6,Data!$1:$1,0)-1,1000,1)=IF(P$7="","Yes",P$7))*(Data!$D$1:'Data'!$D$818&lt;=IF($H$2="Marked",1,"")))*ROW(Data!$C$1:$C$818),ROW(P141)-ROW(P$7)),1)),"")</f>
        <v>MLB Network</v>
      </c>
      <c r="Q141" s="38" t="str">
        <f ca="1">IF(R141="","",IF(INDEX(Data!$CA:$CA,MATCH(R141,Data!$A:$A,0),1)=0,"",INDEX(Data!$CA:$CA,MATCH(R141,Data!$A:$A,0),1)))</f>
        <v/>
      </c>
      <c r="R141" s="38" t="str" cm="1">
        <f t="array" aca="1" ref="R141" ca="1">IFERROR(_xlfn.SINGLE(INDEX(Data!$A$1:$A$818,_xlfn.AGGREGATE(15,6,((OFFSET(Data!$A$1,0,MATCH(R$6,Data!$1:$1,0)-1,1000,1)=IF(R$7="","Yes",R$7))*(Data!$D$1:'Data'!$D$818&lt;=IF($H$2="Marked",1,"")))/((OFFSET(Data!$A$1,0,MATCH(R$6,Data!$1:$1,0)-1,1000,1)=IF(R$7="","Yes",R$7))*(Data!$D$1:'Data'!$D$818&lt;=IF($H$2="Marked",1,"")))*ROW(Data!$C$1:$C$818),ROW(R141)-ROW(R$7)),1)),"")</f>
        <v/>
      </c>
      <c r="S141" s="38" t="str">
        <f ca="1">IF(T141="","",IF(INDEX(Data!$CA:$CA,MATCH(T141,Data!$A:$A,0),1)=0,"",INDEX(Data!$CA:$CA,MATCH(T141,Data!$A:$A,0),1)))</f>
        <v/>
      </c>
      <c r="T141" s="38" t="str" cm="1">
        <f t="array" aca="1" ref="T141" ca="1">IFERROR(_xlfn.SINGLE(INDEX(Data!$A$1:$A$818,_xlfn.AGGREGATE(15,6,((OFFSET(Data!$A$1,0,MATCH(T$6,Data!$1:$1,0)-1,1000,1)=IF(T$7="","Yes",T$7))*(Data!$D$1:'Data'!$D$818&lt;=IF($H$2="Marked",1,"")))/((OFFSET(Data!$A$1,0,MATCH(T$6,Data!$1:$1,0)-1,1000,1)=IF(T$7="","Yes",T$7))*(Data!$D$1:'Data'!$D$818&lt;=IF($H$2="Marked",1,"")))*ROW(Data!$C$1:$C$818),ROW(T141)-ROW(T$7)),1)),"")</f>
        <v/>
      </c>
      <c r="U141" s="38" t="str">
        <f ca="1">IF(V141="","",IF(INDEX(Data!$CA:$CA,MATCH(V141,Data!$A:$A,0),1)=0,"",INDEX(Data!$CA:$CA,MATCH(V141,Data!$A:$A,0),1)))</f>
        <v/>
      </c>
      <c r="V141" s="38" t="str" cm="1">
        <f t="array" aca="1" ref="V141" ca="1">IFERROR(_xlfn.SINGLE(INDEX(Data!$A$1:$A$818,_xlfn.AGGREGATE(15,6,((OFFSET(Data!$A$1,0,MATCH(V$6,Data!$1:$1,0)-1,1000,1)=IF(V$7="","Yes",V$7))*(Data!$D$1:'Data'!$D$818&lt;=IF($H$2="Marked",1,"")))/((OFFSET(Data!$A$1,0,MATCH(V$6,Data!$1:$1,0)-1,1000,1)=IF(V$7="","Yes",V$7))*(Data!$D$1:'Data'!$D$818&lt;=IF($H$2="Marked",1,"")))*ROW(Data!$C$1:$C$818),ROW(V141)-ROW(V$7)),1)),"")</f>
        <v>Universal Kids</v>
      </c>
      <c r="W141" s="38" t="str">
        <f ca="1">IF(X141="","",IF(INDEX(Data!$CA:$CA,MATCH(X141,Data!$A:$A,0),1)=0,"",INDEX(Data!$CA:$CA,MATCH(X141,Data!$A:$A,0),1)))</f>
        <v/>
      </c>
      <c r="X141" s="38" t="str" cm="1">
        <f t="array" aca="1" ref="X141" ca="1">IFERROR(_xlfn.SINGLE(INDEX(Data!$A$1:$A$818,_xlfn.AGGREGATE(15,6,((OFFSET(Data!$A$1,0,MATCH(X$6,Data!$1:$1,0)-1,1000,1)=IF(X$7="","Yes",X$7))*(Data!$D$1:'Data'!$D$818&lt;=IF($H$2="Marked",1,"")))/((OFFSET(Data!$A$1,0,MATCH(X$6,Data!$1:$1,0)-1,1000,1)=IF(X$7="","Yes",X$7))*(Data!$D$1:'Data'!$D$818&lt;=IF($H$2="Marked",1,"")))*ROW(Data!$C$1:$C$818),ROW(X141)-ROW(X$7)),1)),"")</f>
        <v/>
      </c>
      <c r="Y141" s="38" t="str">
        <f ca="1">IF(Z141="","",IF(INDEX(Data!$CA:$CA,MATCH(Z141,Data!$A:$A,0),1)=0,"",INDEX(Data!$CA:$CA,MATCH(Z141,Data!$A:$A,0),1)))</f>
        <v/>
      </c>
      <c r="Z141" s="38" t="str" cm="1">
        <f t="array" aca="1" ref="Z141" ca="1">IFERROR(_xlfn.SINGLE(INDEX(Data!$A$1:$A$818,_xlfn.AGGREGATE(15,6,((OFFSET(Data!$A$1,0,MATCH(Z$6,Data!$1:$1,0)-1,1000,1)=IF(Z$7="","Yes",Z$7))*(Data!$D$1:'Data'!$D$818&lt;=IF($H$2="Marked",1,"")))/((OFFSET(Data!$A$1,0,MATCH(Z$6,Data!$1:$1,0)-1,1000,1)=IF(Z$7="","Yes",Z$7))*(Data!$D$1:'Data'!$D$818&lt;=IF($H$2="Marked",1,"")))*ROW(Data!$C$1:$C$818),ROW(Z141)-ROW(Z$7)),1)),"")</f>
        <v/>
      </c>
      <c r="AA141" s="38" t="str">
        <f ca="1">IF(AB141="","",IF(INDEX(Data!$CA:$CA,MATCH(AB141,Data!$A:$A,0),1)=0,"",INDEX(Data!$CA:$CA,MATCH(AB141,Data!$A:$A,0),1)))</f>
        <v/>
      </c>
      <c r="AB141" s="38" t="str" cm="1">
        <f t="array" aca="1" ref="AB141" ca="1">IFERROR(_xlfn.SINGLE(INDEX(Data!$A$1:$A$818,_xlfn.AGGREGATE(15,6,((OFFSET(Data!$A$1,0,MATCH(AB$6,Data!$1:$1,0)-1,1000,1)=IF(AB$7="","Yes",AB$7))*(Data!$D$1:'Data'!$D$818&lt;=IF($H$2="Marked",1,"")))/((OFFSET(Data!$A$1,0,MATCH(AB$6,Data!$1:$1,0)-1,1000,1)=IF(AB$7="","Yes",AB$7))*(Data!$D$1:'Data'!$D$818&lt;=IF($H$2="Marked",1,"")))*ROW(Data!$C$1:$C$818),ROW(AB141)-ROW(AB$7)),1)),"")</f>
        <v>Poker Night in America</v>
      </c>
      <c r="AC141" s="38" t="str">
        <f ca="1">IF(AD141="","",IF(INDEX(Data!$CA:$CA,MATCH(AD141,Data!$A:$A,0),1)=0,"",INDEX(Data!$CA:$CA,MATCH(AD141,Data!$A:$A,0),1)))</f>
        <v/>
      </c>
      <c r="AD141" s="38" t="str" cm="1">
        <f t="array" aca="1" ref="AD141" ca="1">IFERROR(_xlfn.SINGLE(INDEX(Data!$A$1:$A$818,_xlfn.AGGREGATE(15,6,((OFFSET(Data!$A$1,0,MATCH(AD$6,Data!$1:$1,0)-1,1000,1)=IF(AD$7="","Yes",AD$7))*(Data!$D$1:'Data'!$D$818&lt;=IF($H$2="Marked",1,"")))/((OFFSET(Data!$A$1,0,MATCH(AD$6,Data!$1:$1,0)-1,1000,1)=IF(AD$7="","Yes",AD$7))*(Data!$D$1:'Data'!$D$818&lt;=IF($H$2="Marked",1,"")))*ROW(Data!$C$1:$C$818),ROW(AD141)-ROW(AD$7)),1)),"")</f>
        <v>TV Land</v>
      </c>
      <c r="AE141" s="38" t="str">
        <f ca="1">IF(AF141="","",IF(INDEX(Data!$CA:$CA,MATCH(AF141,Data!$A:$A,0),1)=0,"",INDEX(Data!$CA:$CA,MATCH(AF141,Data!$A:$A,0),1)))</f>
        <v/>
      </c>
      <c r="AF141" s="38" t="str" cm="1">
        <f t="array" aca="1" ref="AF141" ca="1">IFERROR(_xlfn.SINGLE(INDEX(Data!$A$1:$A$818,_xlfn.AGGREGATE(15,6,((OFFSET(Data!$A$1,0,MATCH(AF$6,Data!$1:$1,0)-1,1000,1)=IF(AF$7="","Yes",AF$7))*(Data!$D$1:'Data'!$D$818&lt;=IF($H$2="Marked",1,"")))/((OFFSET(Data!$A$1,0,MATCH(AF$6,Data!$1:$1,0)-1,1000,1)=IF(AF$7="","Yes",AF$7))*(Data!$D$1:'Data'!$D$818&lt;=IF($H$2="Marked",1,"")))*ROW(Data!$C$1:$C$818),ROW(AF141)-ROW(AF$7)),1)),"")</f>
        <v/>
      </c>
      <c r="AG141" s="38" t="str">
        <f ca="1">IF(AH141="","",IF(INDEX(Data!$CA:$CA,MATCH(AH141,Data!$A:$A,0),1)=0,"",INDEX(Data!$CA:$CA,MATCH(AH141,Data!$A:$A,0),1)))</f>
        <v/>
      </c>
      <c r="AH141" s="38" t="str" cm="1">
        <f t="array" aca="1" ref="AH141" ca="1">IFERROR(_xlfn.SINGLE(INDEX(Data!$A$1:$A$818,_xlfn.AGGREGATE(15,6,((OFFSET(Data!$A$1,0,MATCH(AH$6,Data!$1:$1,0)-1,1000,1)=IF(AH$7="","Yes",AH$7))*(Data!$D$1:'Data'!$D$818&lt;=IF($H$2="Marked",1,"")))/((OFFSET(Data!$A$1,0,MATCH(AH$6,Data!$1:$1,0)-1,1000,1)=IF(AH$7="","Yes",AH$7))*(Data!$D$1:'Data'!$D$818&lt;=IF($H$2="Marked",1,"")))*ROW(Data!$C$1:$C$818),ROW(AH141)-ROW(AH$7)),1)),"")</f>
        <v/>
      </c>
      <c r="AI141" s="38" t="str">
        <f ca="1">IF(AJ141="","",IF(INDEX(Data!$CA:$CA,MATCH(AJ141,Data!$A:$A,0),1)=0,"",INDEX(Data!$CA:$CA,MATCH(AJ141,Data!$A:$A,0),1)))</f>
        <v/>
      </c>
      <c r="AJ141" s="38" t="str" cm="1">
        <f t="array" aca="1" ref="AJ141" ca="1">IFERROR(_xlfn.SINGLE(INDEX(Data!$A$1:$A$818,_xlfn.AGGREGATE(15,6,((OFFSET(Data!$A$1,0,MATCH(AJ$6,Data!$1:$1,0)-1,1000,1)=IF(AJ$7="","Yes",AJ$7))*(Data!$D$1:'Data'!$D$818&lt;=IF($H$2="Marked",1,"")))/((OFFSET(Data!$A$1,0,MATCH(AJ$6,Data!$1:$1,0)-1,1000,1)=IF(AJ$7="","Yes",AJ$7))*(Data!$D$1:'Data'!$D$818&lt;=IF($H$2="Marked",1,"")))*ROW(Data!$C$1:$C$818),ROW(AJ141)-ROW(AJ$7)),1)),"")</f>
        <v/>
      </c>
      <c r="AK141" s="38" t="str">
        <f ca="1">IF(AL141="","",IF(INDEX(Data!$CA:$CA,MATCH(AL141,Data!$A:$A,0),1)=0,"",INDEX(Data!$CA:$CA,MATCH(AL141,Data!$A:$A,0),1)))</f>
        <v/>
      </c>
      <c r="AL141" s="38" t="str" cm="1">
        <f t="array" aca="1" ref="AL141" ca="1">IFERROR(_xlfn.SINGLE(INDEX(Data!$A$1:$A$818,_xlfn.AGGREGATE(15,6,((OFFSET(Data!$A$1,0,MATCH(AL$6,Data!$1:$1,0)-1,1000,1)=IF(AL$7="","Yes",AL$7))*(Data!$D$1:'Data'!$D$818&lt;=IF($H$2="Marked",1,"")))/((OFFSET(Data!$A$1,0,MATCH(AL$6,Data!$1:$1,0)-1,1000,1)=IF(AL$7="","Yes",AL$7))*(Data!$D$1:'Data'!$D$818&lt;=IF($H$2="Marked",1,"")))*ROW(Data!$C$1:$C$818),ROW(AL141)-ROW(AL$7)),1)),"")</f>
        <v/>
      </c>
      <c r="AM141" s="38" t="str">
        <f ca="1">IF(AN141="","",IF(INDEX(Data!$CA:$CA,MATCH(AN141,Data!$A:$A,0),1)=0,"",INDEX(Data!$CA:$CA,MATCH(AN141,Data!$A:$A,0),1)))</f>
        <v/>
      </c>
      <c r="AN141" s="38" t="str" cm="1">
        <f t="array" aca="1" ref="AN141" ca="1">IFERROR(_xlfn.SINGLE(INDEX(Data!$A$1:$A$818,_xlfn.AGGREGATE(15,6,((OFFSET(Data!$A$1,0,MATCH(AN$6,Data!$1:$1,0)-1,1000,1)=IF(AN$7="","Yes",AN$7))*(Data!$D$1:'Data'!$D$818&lt;=IF($H$2="Marked",1,"")))/((OFFSET(Data!$A$1,0,MATCH(AN$6,Data!$1:$1,0)-1,1000,1)=IF(AN$7="","Yes",AN$7))*(Data!$D$1:'Data'!$D$818&lt;=IF($H$2="Marked",1,"")))*ROW(Data!$C$1:$C$818),ROW(AN141)-ROW(AN$7)),1)),"")</f>
        <v/>
      </c>
      <c r="AO141" s="38" t="str">
        <f ca="1">IF(AP141="","",IF(INDEX(Data!$CA:$CA,MATCH(AP141,Data!$A:$A,0),1)=0,"",INDEX(Data!$CA:$CA,MATCH(AP141,Data!$A:$A,0),1)))</f>
        <v/>
      </c>
      <c r="AP141" s="38" t="str" cm="1">
        <f t="array" aca="1" ref="AP141" ca="1">IFERROR(_xlfn.SINGLE(INDEX(Data!$A$1:$A$818,_xlfn.AGGREGATE(15,6,((OFFSET(Data!$A$1,0,MATCH(AP$6,Data!$1:$1,0)-1,1000,1)=IF(AP$7="","Yes",AP$7))*(Data!$D$1:'Data'!$D$818&lt;=IF($H$2="Marked",1,"")))/((OFFSET(Data!$A$1,0,MATCH(AP$6,Data!$1:$1,0)-1,1000,1)=IF(AP$7="","Yes",AP$7))*(Data!$D$1:'Data'!$D$818&lt;=IF($H$2="Marked",1,"")))*ROW(Data!$C$1:$C$818),ROW(AP141)-ROW(AP$7)),1)),"")</f>
        <v/>
      </c>
      <c r="AQ141" s="38" t="str">
        <f ca="1">IF(AR141="","",IF(INDEX(Data!$CA:$CA,MATCH(AR141,Data!$A:$A,0),1)=0,"",INDEX(Data!$CA:$CA,MATCH(AR141,Data!$A:$A,0),1)))</f>
        <v/>
      </c>
      <c r="AR141" s="38" t="str" cm="1">
        <f t="array" aca="1" ref="AR141" ca="1">IFERROR(_xlfn.SINGLE(INDEX(Data!$A$1:$A$818,_xlfn.AGGREGATE(15,6,((OFFSET(Data!$A$1,0,MATCH(AR$6,Data!$1:$1,0)-1,1000,1)=IF(AR$7="","Yes",AR$7))*(Data!$D$1:'Data'!$D$818&lt;=IF($H$2="Marked",1,"")))/((OFFSET(Data!$A$1,0,MATCH(AR$6,Data!$1:$1,0)-1,1000,1)=IF(AR$7="","Yes",AR$7))*(Data!$D$1:'Data'!$D$818&lt;=IF($H$2="Marked",1,"")))*ROW(Data!$C$1:$C$818),ROW(AR141)-ROW(AR$7)),1)),"")</f>
        <v/>
      </c>
      <c r="AS141" s="38" t="str">
        <f ca="1">IF(AT141="","",IF(INDEX(Data!$CA:$CA,MATCH(AT141,Data!$A:$A,0),1)=0,"",INDEX(Data!$CA:$CA,MATCH(AT141,Data!$A:$A,0),1)))</f>
        <v/>
      </c>
      <c r="AT141" s="38" t="str" cm="1">
        <f t="array" aca="1" ref="AT141" ca="1">IFERROR(_xlfn.SINGLE(INDEX(Data!$A$1:$A$818,_xlfn.AGGREGATE(15,6,((OFFSET(Data!$A$1,0,MATCH(AT$6,Data!$1:$1,0)-1,1000,1)=IF(AT$7="","Yes",AT$7))*(Data!$D$1:'Data'!$D$818&lt;=IF($H$2="Marked",1,"")))/((OFFSET(Data!$A$1,0,MATCH(AT$6,Data!$1:$1,0)-1,1000,1)=IF(AT$7="","Yes",AT$7))*(Data!$D$1:'Data'!$D$818&lt;=IF($H$2="Marked",1,"")))*ROW(Data!$C$1:$C$818),ROW(AT141)-ROW(AT$7)),1)),"")</f>
        <v/>
      </c>
    </row>
    <row r="142" spans="1:46" ht="24" x14ac:dyDescent="0.35">
      <c r="A142" s="38" t="str">
        <f ca="1">IF(B142="","",IF(INDEX(Data!$CA:$CA,MATCH(B142,Data!$A:$A,0),1)=0,"",INDEX(Data!$CA:$CA,MATCH(B142,Data!$A:$A,0),1)))</f>
        <v/>
      </c>
      <c r="B142" s="38" t="str" cm="1">
        <f t="array" aca="1" ref="B142" ca="1">IFERROR(_xlfn.SINGLE(INDEX(Data!$A$1:$A$818,_xlfn.AGGREGATE(15,6,((OFFSET(Data!$A$1,0,MATCH(B$6,Data!$1:$1,0)-1,1000,1)=IF(B$7="","Yes",B$7))*(Data!$D$1:'Data'!$D$818&lt;=IF($H$2="Marked",1,"")))/((OFFSET(Data!$A$1,0,MATCH(B$6,Data!$1:$1,0)-1,1000,1)=IF(B$7="","Yes",B$7))*(Data!$D$1:'Data'!$D$818&lt;=IF($H$2="Marked",1,"")))*ROW(Data!$C$1:$C$818),ROW(B142)-ROW(B$7)),1)),"")</f>
        <v/>
      </c>
      <c r="C142" s="38" t="str">
        <f ca="1">IF(D142="","",IF(INDEX(Data!$CA:$CA,MATCH(D142,Data!$A:$A,0),1)=0,"",INDEX(Data!$CA:$CA,MATCH(D142,Data!$A:$A,0),1)))</f>
        <v/>
      </c>
      <c r="D142" s="38" t="str" cm="1">
        <f t="array" aca="1" ref="D142" ca="1">IFERROR(_xlfn.SINGLE(INDEX(Data!$A$1:$A$818,_xlfn.AGGREGATE(15,6,((OFFSET(Data!$A$1,0,MATCH(D$6,Data!$1:$1,0)-1,1000,1)=IF(D$7="","Yes",D$7))*(Data!$D$1:'Data'!$D$818&lt;=IF($H$2="Marked",1,"")))/((OFFSET(Data!$A$1,0,MATCH(D$6,Data!$1:$1,0)-1,1000,1)=IF(D$7="","Yes",D$7))*(Data!$D$1:'Data'!$D$818&lt;=IF($H$2="Marked",1,"")))*ROW(Data!$C$1:$C$818),ROW(D142)-ROW(D$7)),1)),"")</f>
        <v/>
      </c>
      <c r="E142" s="38" t="str">
        <f ca="1">IF(F142="","",IF(INDEX(Data!$CA:$CA,MATCH(F142,Data!$A:$A,0),1)=0,"",INDEX(Data!$CA:$CA,MATCH(F142,Data!$A:$A,0),1)))</f>
        <v/>
      </c>
      <c r="F142" s="38" t="str" cm="1">
        <f t="array" aca="1" ref="F142" ca="1">IFERROR(_xlfn.SINGLE(INDEX(Data!$A$1:$A$818,_xlfn.AGGREGATE(15,6,((OFFSET(Data!$A$1,0,MATCH(F$6,Data!$1:$1,0)-1,1000,1)=IF(F$7="","Yes",F$7))*(Data!$D$1:'Data'!$D$818&lt;=IF($H$2="Marked",1,"")))/((OFFSET(Data!$A$1,0,MATCH(F$6,Data!$1:$1,0)-1,1000,1)=IF(F$7="","Yes",F$7))*(Data!$D$1:'Data'!$D$818&lt;=IF($H$2="Marked",1,"")))*ROW(Data!$C$1:$C$818),ROW(F142)-ROW(F$7)),1)),"")</f>
        <v/>
      </c>
      <c r="G142" s="38" t="str">
        <f ca="1">IF(H142="","",IF(INDEX(Data!$CA:$CA,MATCH(H142,Data!$A:$A,0),1)=0,"",INDEX(Data!$CA:$CA,MATCH(H142,Data!$A:$A,0),1)))</f>
        <v/>
      </c>
      <c r="H142" s="38" t="str" cm="1">
        <f t="array" aca="1" ref="H142" ca="1">IFERROR(_xlfn.SINGLE(INDEX(Data!$A$1:$A$818,_xlfn.AGGREGATE(15,6,((OFFSET(Data!$A$1,0,MATCH(H$6,Data!$1:$1,0)-1,1000,1)=IF(H$7="","Yes",H$7))*(Data!$D$1:'Data'!$D$818&lt;=IF($H$2="Marked",1,"")))/((OFFSET(Data!$A$1,0,MATCH(H$6,Data!$1:$1,0)-1,1000,1)=IF(H$7="","Yes",H$7))*(Data!$D$1:'Data'!$D$818&lt;=IF($H$2="Marked",1,"")))*ROW(Data!$C$1:$C$818),ROW(H142)-ROW(H$7)),1)),"")</f>
        <v/>
      </c>
      <c r="I142" s="38" t="str">
        <f ca="1">IF(J142="","",IF(INDEX(Data!$CA:$CA,MATCH(J142,Data!$A:$A,0),1)=0,"",INDEX(Data!$CA:$CA,MATCH(J142,Data!$A:$A,0),1)))</f>
        <v/>
      </c>
      <c r="J142" s="38" t="str" cm="1">
        <f t="array" aca="1" ref="J142" ca="1">IFERROR(_xlfn.SINGLE(INDEX(Data!$A$1:$A$818,_xlfn.AGGREGATE(15,6,((OFFSET(Data!$A$1,0,MATCH(J$6,Data!$1:$1,0)-1,1000,1)=IF(J$7="","Yes",J$7))*(Data!$D$1:'Data'!$D$818&lt;=IF($H$2="Marked",1,"")))/((OFFSET(Data!$A$1,0,MATCH(J$6,Data!$1:$1,0)-1,1000,1)=IF(J$7="","Yes",J$7))*(Data!$D$1:'Data'!$D$818&lt;=IF($H$2="Marked",1,"")))*ROW(Data!$C$1:$C$818),ROW(J142)-ROW(J$7)),1)),"")</f>
        <v/>
      </c>
      <c r="K142" s="38" t="str">
        <f ca="1">IF(L142="","",IF(INDEX(Data!$CA:$CA,MATCH(L142,Data!$A:$A,0),1)=0,"",INDEX(Data!$CA:$CA,MATCH(L142,Data!$A:$A,0),1)))</f>
        <v/>
      </c>
      <c r="L142" s="38" t="str" cm="1">
        <f t="array" aca="1" ref="L142" ca="1">IFERROR(_xlfn.SINGLE(INDEX(Data!$A$1:$A$818,_xlfn.AGGREGATE(15,6,((OFFSET(Data!$A$1,0,MATCH(L$6,Data!$1:$1,0)-1,1000,1)=IF(L$7="","Yes",L$7))*(Data!$D$1:'Data'!$D$818&lt;=IF($H$2="Marked",1,"")))/((OFFSET(Data!$A$1,0,MATCH(L$6,Data!$1:$1,0)-1,1000,1)=IF(L$7="","Yes",L$7))*(Data!$D$1:'Data'!$D$818&lt;=IF($H$2="Marked",1,"")))*ROW(Data!$C$1:$C$818),ROW(L142)-ROW(L$7)),1)),"")</f>
        <v>Spectrum SportsNet LA</v>
      </c>
      <c r="M142" s="38" t="str">
        <f ca="1">IF(N142="","",IF(INDEX(Data!$CA:$CA,MATCH(N142,Data!$A:$A,0),1)=0,"",INDEX(Data!$CA:$CA,MATCH(N142,Data!$A:$A,0),1)))</f>
        <v/>
      </c>
      <c r="N142" s="38" t="str" cm="1">
        <f t="array" aca="1" ref="N142" ca="1">IFERROR(_xlfn.SINGLE(INDEX(Data!$A$1:$A$818,_xlfn.AGGREGATE(15,6,((OFFSET(Data!$A$1,0,MATCH(N$6,Data!$1:$1,0)-1,1000,1)=IF(N$7="","Yes",N$7))*(Data!$D$1:'Data'!$D$818&lt;=IF($H$2="Marked",1,"")))/((OFFSET(Data!$A$1,0,MATCH(N$6,Data!$1:$1,0)-1,1000,1)=IF(N$7="","Yes",N$7))*(Data!$D$1:'Data'!$D$818&lt;=IF($H$2="Marked",1,"")))*ROW(Data!$C$1:$C$818),ROW(N142)-ROW(N$7)),1)),"")</f>
        <v>Nickelodeon</v>
      </c>
      <c r="O142" s="38" t="str">
        <f ca="1">IF(P142="","",IF(INDEX(Data!$CA:$CA,MATCH(P142,Data!$A:$A,0),1)=0,"",INDEX(Data!$CA:$CA,MATCH(P142,Data!$A:$A,0),1)))</f>
        <v/>
      </c>
      <c r="P142" s="38" t="str" cm="1">
        <f t="array" aca="1" ref="P142" ca="1">IFERROR(_xlfn.SINGLE(INDEX(Data!$A$1:$A$818,_xlfn.AGGREGATE(15,6,((OFFSET(Data!$A$1,0,MATCH(P$6,Data!$1:$1,0)-1,1000,1)=IF(P$7="","Yes",P$7))*(Data!$D$1:'Data'!$D$818&lt;=IF($H$2="Marked",1,"")))/((OFFSET(Data!$A$1,0,MATCH(P$6,Data!$1:$1,0)-1,1000,1)=IF(P$7="","Yes",P$7))*(Data!$D$1:'Data'!$D$818&lt;=IF($H$2="Marked",1,"")))*ROW(Data!$C$1:$C$818),ROW(P142)-ROW(P$7)),1)),"")</f>
        <v>MoreMax</v>
      </c>
      <c r="Q142" s="38" t="str">
        <f ca="1">IF(R142="","",IF(INDEX(Data!$CA:$CA,MATCH(R142,Data!$A:$A,0),1)=0,"",INDEX(Data!$CA:$CA,MATCH(R142,Data!$A:$A,0),1)))</f>
        <v/>
      </c>
      <c r="R142" s="38" t="str" cm="1">
        <f t="array" aca="1" ref="R142" ca="1">IFERROR(_xlfn.SINGLE(INDEX(Data!$A$1:$A$818,_xlfn.AGGREGATE(15,6,((OFFSET(Data!$A$1,0,MATCH(R$6,Data!$1:$1,0)-1,1000,1)=IF(R$7="","Yes",R$7))*(Data!$D$1:'Data'!$D$818&lt;=IF($H$2="Marked",1,"")))/((OFFSET(Data!$A$1,0,MATCH(R$6,Data!$1:$1,0)-1,1000,1)=IF(R$7="","Yes",R$7))*(Data!$D$1:'Data'!$D$818&lt;=IF($H$2="Marked",1,"")))*ROW(Data!$C$1:$C$818),ROW(R142)-ROW(R$7)),1)),"")</f>
        <v/>
      </c>
      <c r="S142" s="38" t="str">
        <f ca="1">IF(T142="","",IF(INDEX(Data!$CA:$CA,MATCH(T142,Data!$A:$A,0),1)=0,"",INDEX(Data!$CA:$CA,MATCH(T142,Data!$A:$A,0),1)))</f>
        <v/>
      </c>
      <c r="T142" s="38" t="str" cm="1">
        <f t="array" aca="1" ref="T142" ca="1">IFERROR(_xlfn.SINGLE(INDEX(Data!$A$1:$A$818,_xlfn.AGGREGATE(15,6,((OFFSET(Data!$A$1,0,MATCH(T$6,Data!$1:$1,0)-1,1000,1)=IF(T$7="","Yes",T$7))*(Data!$D$1:'Data'!$D$818&lt;=IF($H$2="Marked",1,"")))/((OFFSET(Data!$A$1,0,MATCH(T$6,Data!$1:$1,0)-1,1000,1)=IF(T$7="","Yes",T$7))*(Data!$D$1:'Data'!$D$818&lt;=IF($H$2="Marked",1,"")))*ROW(Data!$C$1:$C$818),ROW(T142)-ROW(T$7)),1)),"")</f>
        <v/>
      </c>
      <c r="U142" s="38" t="str">
        <f ca="1">IF(V142="","",IF(INDEX(Data!$CA:$CA,MATCH(V142,Data!$A:$A,0),1)=0,"",INDEX(Data!$CA:$CA,MATCH(V142,Data!$A:$A,0),1)))</f>
        <v/>
      </c>
      <c r="V142" s="38" t="str" cm="1">
        <f t="array" aca="1" ref="V142" ca="1">IFERROR(_xlfn.SINGLE(INDEX(Data!$A$1:$A$818,_xlfn.AGGREGATE(15,6,((OFFSET(Data!$A$1,0,MATCH(V$6,Data!$1:$1,0)-1,1000,1)=IF(V$7="","Yes",V$7))*(Data!$D$1:'Data'!$D$818&lt;=IF($H$2="Marked",1,"")))/((OFFSET(Data!$A$1,0,MATCH(V$6,Data!$1:$1,0)-1,1000,1)=IF(V$7="","Yes",V$7))*(Data!$D$1:'Data'!$D$818&lt;=IF($H$2="Marked",1,"")))*ROW(Data!$C$1:$C$818),ROW(V142)-ROW(V$7)),1)),"")</f>
        <v>Universo</v>
      </c>
      <c r="W142" s="38" t="str">
        <f ca="1">IF(X142="","",IF(INDEX(Data!$CA:$CA,MATCH(X142,Data!$A:$A,0),1)=0,"",INDEX(Data!$CA:$CA,MATCH(X142,Data!$A:$A,0),1)))</f>
        <v/>
      </c>
      <c r="X142" s="38" t="str" cm="1">
        <f t="array" aca="1" ref="X142" ca="1">IFERROR(_xlfn.SINGLE(INDEX(Data!$A$1:$A$818,_xlfn.AGGREGATE(15,6,((OFFSET(Data!$A$1,0,MATCH(X$6,Data!$1:$1,0)-1,1000,1)=IF(X$7="","Yes",X$7))*(Data!$D$1:'Data'!$D$818&lt;=IF($H$2="Marked",1,"")))/((OFFSET(Data!$A$1,0,MATCH(X$6,Data!$1:$1,0)-1,1000,1)=IF(X$7="","Yes",X$7))*(Data!$D$1:'Data'!$D$818&lt;=IF($H$2="Marked",1,"")))*ROW(Data!$C$1:$C$818),ROW(X142)-ROW(X$7)),1)),"")</f>
        <v/>
      </c>
      <c r="Y142" s="38" t="str">
        <f ca="1">IF(Z142="","",IF(INDEX(Data!$CA:$CA,MATCH(Z142,Data!$A:$A,0),1)=0,"",INDEX(Data!$CA:$CA,MATCH(Z142,Data!$A:$A,0),1)))</f>
        <v/>
      </c>
      <c r="Z142" s="38" t="str" cm="1">
        <f t="array" aca="1" ref="Z142" ca="1">IFERROR(_xlfn.SINGLE(INDEX(Data!$A$1:$A$818,_xlfn.AGGREGATE(15,6,((OFFSET(Data!$A$1,0,MATCH(Z$6,Data!$1:$1,0)-1,1000,1)=IF(Z$7="","Yes",Z$7))*(Data!$D$1:'Data'!$D$818&lt;=IF($H$2="Marked",1,"")))/((OFFSET(Data!$A$1,0,MATCH(Z$6,Data!$1:$1,0)-1,1000,1)=IF(Z$7="","Yes",Z$7))*(Data!$D$1:'Data'!$D$818&lt;=IF($H$2="Marked",1,"")))*ROW(Data!$C$1:$C$818),ROW(Z142)-ROW(Z$7)),1)),"")</f>
        <v/>
      </c>
      <c r="AA142" s="38" t="str">
        <f ca="1">IF(AB142="","",IF(INDEX(Data!$CA:$CA,MATCH(AB142,Data!$A:$A,0),1)=0,"",INDEX(Data!$CA:$CA,MATCH(AB142,Data!$A:$A,0),1)))</f>
        <v/>
      </c>
      <c r="AB142" s="38" t="str" cm="1">
        <f t="array" aca="1" ref="AB142" ca="1">IFERROR(_xlfn.SINGLE(INDEX(Data!$A$1:$A$818,_xlfn.AGGREGATE(15,6,((OFFSET(Data!$A$1,0,MATCH(AB$6,Data!$1:$1,0)-1,1000,1)=IF(AB$7="","Yes",AB$7))*(Data!$D$1:'Data'!$D$818&lt;=IF($H$2="Marked",1,"")))/((OFFSET(Data!$A$1,0,MATCH(AB$6,Data!$1:$1,0)-1,1000,1)=IF(AB$7="","Yes",AB$7))*(Data!$D$1:'Data'!$D$818&lt;=IF($H$2="Marked",1,"")))*ROW(Data!$C$1:$C$818),ROW(AB142)-ROW(AB$7)),1)),"")</f>
        <v>PursuitUP</v>
      </c>
      <c r="AC142" s="38" t="str">
        <f ca="1">IF(AD142="","",IF(INDEX(Data!$CA:$CA,MATCH(AD142,Data!$A:$A,0),1)=0,"",INDEX(Data!$CA:$CA,MATCH(AD142,Data!$A:$A,0),1)))</f>
        <v/>
      </c>
      <c r="AD142" s="38" t="str" cm="1">
        <f t="array" aca="1" ref="AD142" ca="1">IFERROR(_xlfn.SINGLE(INDEX(Data!$A$1:$A$818,_xlfn.AGGREGATE(15,6,((OFFSET(Data!$A$1,0,MATCH(AD$6,Data!$1:$1,0)-1,1000,1)=IF(AD$7="","Yes",AD$7))*(Data!$D$1:'Data'!$D$818&lt;=IF($H$2="Marked",1,"")))/((OFFSET(Data!$A$1,0,MATCH(AD$6,Data!$1:$1,0)-1,1000,1)=IF(AD$7="","Yes",AD$7))*(Data!$D$1:'Data'!$D$818&lt;=IF($H$2="Marked",1,"")))*ROW(Data!$C$1:$C$818),ROW(AD142)-ROW(AD$7)),1)),"")</f>
        <v>TV One</v>
      </c>
      <c r="AE142" s="38" t="str">
        <f ca="1">IF(AF142="","",IF(INDEX(Data!$CA:$CA,MATCH(AF142,Data!$A:$A,0),1)=0,"",INDEX(Data!$CA:$CA,MATCH(AF142,Data!$A:$A,0),1)))</f>
        <v/>
      </c>
      <c r="AF142" s="38" t="str" cm="1">
        <f t="array" aca="1" ref="AF142" ca="1">IFERROR(_xlfn.SINGLE(INDEX(Data!$A$1:$A$818,_xlfn.AGGREGATE(15,6,((OFFSET(Data!$A$1,0,MATCH(AF$6,Data!$1:$1,0)-1,1000,1)=IF(AF$7="","Yes",AF$7))*(Data!$D$1:'Data'!$D$818&lt;=IF($H$2="Marked",1,"")))/((OFFSET(Data!$A$1,0,MATCH(AF$6,Data!$1:$1,0)-1,1000,1)=IF(AF$7="","Yes",AF$7))*(Data!$D$1:'Data'!$D$818&lt;=IF($H$2="Marked",1,"")))*ROW(Data!$C$1:$C$818),ROW(AF142)-ROW(AF$7)),1)),"")</f>
        <v/>
      </c>
      <c r="AG142" s="38" t="str">
        <f ca="1">IF(AH142="","",IF(INDEX(Data!$CA:$CA,MATCH(AH142,Data!$A:$A,0),1)=0,"",INDEX(Data!$CA:$CA,MATCH(AH142,Data!$A:$A,0),1)))</f>
        <v/>
      </c>
      <c r="AH142" s="38" t="str" cm="1">
        <f t="array" aca="1" ref="AH142" ca="1">IFERROR(_xlfn.SINGLE(INDEX(Data!$A$1:$A$818,_xlfn.AGGREGATE(15,6,((OFFSET(Data!$A$1,0,MATCH(AH$6,Data!$1:$1,0)-1,1000,1)=IF(AH$7="","Yes",AH$7))*(Data!$D$1:'Data'!$D$818&lt;=IF($H$2="Marked",1,"")))/((OFFSET(Data!$A$1,0,MATCH(AH$6,Data!$1:$1,0)-1,1000,1)=IF(AH$7="","Yes",AH$7))*(Data!$D$1:'Data'!$D$818&lt;=IF($H$2="Marked",1,"")))*ROW(Data!$C$1:$C$818),ROW(AH142)-ROW(AH$7)),1)),"")</f>
        <v/>
      </c>
      <c r="AI142" s="38" t="str">
        <f ca="1">IF(AJ142="","",IF(INDEX(Data!$CA:$CA,MATCH(AJ142,Data!$A:$A,0),1)=0,"",INDEX(Data!$CA:$CA,MATCH(AJ142,Data!$A:$A,0),1)))</f>
        <v/>
      </c>
      <c r="AJ142" s="38" t="str" cm="1">
        <f t="array" aca="1" ref="AJ142" ca="1">IFERROR(_xlfn.SINGLE(INDEX(Data!$A$1:$A$818,_xlfn.AGGREGATE(15,6,((OFFSET(Data!$A$1,0,MATCH(AJ$6,Data!$1:$1,0)-1,1000,1)=IF(AJ$7="","Yes",AJ$7))*(Data!$D$1:'Data'!$D$818&lt;=IF($H$2="Marked",1,"")))/((OFFSET(Data!$A$1,0,MATCH(AJ$6,Data!$1:$1,0)-1,1000,1)=IF(AJ$7="","Yes",AJ$7))*(Data!$D$1:'Data'!$D$818&lt;=IF($H$2="Marked",1,"")))*ROW(Data!$C$1:$C$818),ROW(AJ142)-ROW(AJ$7)),1)),"")</f>
        <v/>
      </c>
      <c r="AK142" s="38" t="str">
        <f ca="1">IF(AL142="","",IF(INDEX(Data!$CA:$CA,MATCH(AL142,Data!$A:$A,0),1)=0,"",INDEX(Data!$CA:$CA,MATCH(AL142,Data!$A:$A,0),1)))</f>
        <v/>
      </c>
      <c r="AL142" s="38" t="str" cm="1">
        <f t="array" aca="1" ref="AL142" ca="1">IFERROR(_xlfn.SINGLE(INDEX(Data!$A$1:$A$818,_xlfn.AGGREGATE(15,6,((OFFSET(Data!$A$1,0,MATCH(AL$6,Data!$1:$1,0)-1,1000,1)=IF(AL$7="","Yes",AL$7))*(Data!$D$1:'Data'!$D$818&lt;=IF($H$2="Marked",1,"")))/((OFFSET(Data!$A$1,0,MATCH(AL$6,Data!$1:$1,0)-1,1000,1)=IF(AL$7="","Yes",AL$7))*(Data!$D$1:'Data'!$D$818&lt;=IF($H$2="Marked",1,"")))*ROW(Data!$C$1:$C$818),ROW(AL142)-ROW(AL$7)),1)),"")</f>
        <v/>
      </c>
      <c r="AM142" s="38" t="str">
        <f ca="1">IF(AN142="","",IF(INDEX(Data!$CA:$CA,MATCH(AN142,Data!$A:$A,0),1)=0,"",INDEX(Data!$CA:$CA,MATCH(AN142,Data!$A:$A,0),1)))</f>
        <v/>
      </c>
      <c r="AN142" s="38" t="str" cm="1">
        <f t="array" aca="1" ref="AN142" ca="1">IFERROR(_xlfn.SINGLE(INDEX(Data!$A$1:$A$818,_xlfn.AGGREGATE(15,6,((OFFSET(Data!$A$1,0,MATCH(AN$6,Data!$1:$1,0)-1,1000,1)=IF(AN$7="","Yes",AN$7))*(Data!$D$1:'Data'!$D$818&lt;=IF($H$2="Marked",1,"")))/((OFFSET(Data!$A$1,0,MATCH(AN$6,Data!$1:$1,0)-1,1000,1)=IF(AN$7="","Yes",AN$7))*(Data!$D$1:'Data'!$D$818&lt;=IF($H$2="Marked",1,"")))*ROW(Data!$C$1:$C$818),ROW(AN142)-ROW(AN$7)),1)),"")</f>
        <v/>
      </c>
      <c r="AO142" s="38" t="str">
        <f ca="1">IF(AP142="","",IF(INDEX(Data!$CA:$CA,MATCH(AP142,Data!$A:$A,0),1)=0,"",INDEX(Data!$CA:$CA,MATCH(AP142,Data!$A:$A,0),1)))</f>
        <v/>
      </c>
      <c r="AP142" s="38" t="str" cm="1">
        <f t="array" aca="1" ref="AP142" ca="1">IFERROR(_xlfn.SINGLE(INDEX(Data!$A$1:$A$818,_xlfn.AGGREGATE(15,6,((OFFSET(Data!$A$1,0,MATCH(AP$6,Data!$1:$1,0)-1,1000,1)=IF(AP$7="","Yes",AP$7))*(Data!$D$1:'Data'!$D$818&lt;=IF($H$2="Marked",1,"")))/((OFFSET(Data!$A$1,0,MATCH(AP$6,Data!$1:$1,0)-1,1000,1)=IF(AP$7="","Yes",AP$7))*(Data!$D$1:'Data'!$D$818&lt;=IF($H$2="Marked",1,"")))*ROW(Data!$C$1:$C$818),ROW(AP142)-ROW(AP$7)),1)),"")</f>
        <v/>
      </c>
      <c r="AQ142" s="38" t="str">
        <f ca="1">IF(AR142="","",IF(INDEX(Data!$CA:$CA,MATCH(AR142,Data!$A:$A,0),1)=0,"",INDEX(Data!$CA:$CA,MATCH(AR142,Data!$A:$A,0),1)))</f>
        <v/>
      </c>
      <c r="AR142" s="38" t="str" cm="1">
        <f t="array" aca="1" ref="AR142" ca="1">IFERROR(_xlfn.SINGLE(INDEX(Data!$A$1:$A$818,_xlfn.AGGREGATE(15,6,((OFFSET(Data!$A$1,0,MATCH(AR$6,Data!$1:$1,0)-1,1000,1)=IF(AR$7="","Yes",AR$7))*(Data!$D$1:'Data'!$D$818&lt;=IF($H$2="Marked",1,"")))/((OFFSET(Data!$A$1,0,MATCH(AR$6,Data!$1:$1,0)-1,1000,1)=IF(AR$7="","Yes",AR$7))*(Data!$D$1:'Data'!$D$818&lt;=IF($H$2="Marked",1,"")))*ROW(Data!$C$1:$C$818),ROW(AR142)-ROW(AR$7)),1)),"")</f>
        <v/>
      </c>
      <c r="AS142" s="38" t="str">
        <f ca="1">IF(AT142="","",IF(INDEX(Data!$CA:$CA,MATCH(AT142,Data!$A:$A,0),1)=0,"",INDEX(Data!$CA:$CA,MATCH(AT142,Data!$A:$A,0),1)))</f>
        <v/>
      </c>
      <c r="AT142" s="38" t="str" cm="1">
        <f t="array" aca="1" ref="AT142" ca="1">IFERROR(_xlfn.SINGLE(INDEX(Data!$A$1:$A$818,_xlfn.AGGREGATE(15,6,((OFFSET(Data!$A$1,0,MATCH(AT$6,Data!$1:$1,0)-1,1000,1)=IF(AT$7="","Yes",AT$7))*(Data!$D$1:'Data'!$D$818&lt;=IF($H$2="Marked",1,"")))/((OFFSET(Data!$A$1,0,MATCH(AT$6,Data!$1:$1,0)-1,1000,1)=IF(AT$7="","Yes",AT$7))*(Data!$D$1:'Data'!$D$818&lt;=IF($H$2="Marked",1,"")))*ROW(Data!$C$1:$C$818),ROW(AT142)-ROW(AT$7)),1)),"")</f>
        <v/>
      </c>
    </row>
    <row r="143" spans="1:46" x14ac:dyDescent="0.35">
      <c r="A143" s="38" t="str">
        <f ca="1">IF(B143="","",IF(INDEX(Data!$CA:$CA,MATCH(B143,Data!$A:$A,0),1)=0,"",INDEX(Data!$CA:$CA,MATCH(B143,Data!$A:$A,0),1)))</f>
        <v/>
      </c>
      <c r="B143" s="38" t="str" cm="1">
        <f t="array" aca="1" ref="B143" ca="1">IFERROR(_xlfn.SINGLE(INDEX(Data!$A$1:$A$818,_xlfn.AGGREGATE(15,6,((OFFSET(Data!$A$1,0,MATCH(B$6,Data!$1:$1,0)-1,1000,1)=IF(B$7="","Yes",B$7))*(Data!$D$1:'Data'!$D$818&lt;=IF($H$2="Marked",1,"")))/((OFFSET(Data!$A$1,0,MATCH(B$6,Data!$1:$1,0)-1,1000,1)=IF(B$7="","Yes",B$7))*(Data!$D$1:'Data'!$D$818&lt;=IF($H$2="Marked",1,"")))*ROW(Data!$C$1:$C$818),ROW(B143)-ROW(B$7)),1)),"")</f>
        <v/>
      </c>
      <c r="C143" s="38" t="str">
        <f ca="1">IF(D143="","",IF(INDEX(Data!$CA:$CA,MATCH(D143,Data!$A:$A,0),1)=0,"",INDEX(Data!$CA:$CA,MATCH(D143,Data!$A:$A,0),1)))</f>
        <v/>
      </c>
      <c r="D143" s="38" t="str" cm="1">
        <f t="array" aca="1" ref="D143" ca="1">IFERROR(_xlfn.SINGLE(INDEX(Data!$A$1:$A$818,_xlfn.AGGREGATE(15,6,((OFFSET(Data!$A$1,0,MATCH(D$6,Data!$1:$1,0)-1,1000,1)=IF(D$7="","Yes",D$7))*(Data!$D$1:'Data'!$D$818&lt;=IF($H$2="Marked",1,"")))/((OFFSET(Data!$A$1,0,MATCH(D$6,Data!$1:$1,0)-1,1000,1)=IF(D$7="","Yes",D$7))*(Data!$D$1:'Data'!$D$818&lt;=IF($H$2="Marked",1,"")))*ROW(Data!$C$1:$C$818),ROW(D143)-ROW(D$7)),1)),"")</f>
        <v/>
      </c>
      <c r="E143" s="38" t="str">
        <f ca="1">IF(F143="","",IF(INDEX(Data!$CA:$CA,MATCH(F143,Data!$A:$A,0),1)=0,"",INDEX(Data!$CA:$CA,MATCH(F143,Data!$A:$A,0),1)))</f>
        <v/>
      </c>
      <c r="F143" s="38" t="str" cm="1">
        <f t="array" aca="1" ref="F143" ca="1">IFERROR(_xlfn.SINGLE(INDEX(Data!$A$1:$A$818,_xlfn.AGGREGATE(15,6,((OFFSET(Data!$A$1,0,MATCH(F$6,Data!$1:$1,0)-1,1000,1)=IF(F$7="","Yes",F$7))*(Data!$D$1:'Data'!$D$818&lt;=IF($H$2="Marked",1,"")))/((OFFSET(Data!$A$1,0,MATCH(F$6,Data!$1:$1,0)-1,1000,1)=IF(F$7="","Yes",F$7))*(Data!$D$1:'Data'!$D$818&lt;=IF($H$2="Marked",1,"")))*ROW(Data!$C$1:$C$818),ROW(F143)-ROW(F$7)),1)),"")</f>
        <v/>
      </c>
      <c r="G143" s="38" t="str">
        <f ca="1">IF(H143="","",IF(INDEX(Data!$CA:$CA,MATCH(H143,Data!$A:$A,0),1)=0,"",INDEX(Data!$CA:$CA,MATCH(H143,Data!$A:$A,0),1)))</f>
        <v/>
      </c>
      <c r="H143" s="38" t="str" cm="1">
        <f t="array" aca="1" ref="H143" ca="1">IFERROR(_xlfn.SINGLE(INDEX(Data!$A$1:$A$818,_xlfn.AGGREGATE(15,6,((OFFSET(Data!$A$1,0,MATCH(H$6,Data!$1:$1,0)-1,1000,1)=IF(H$7="","Yes",H$7))*(Data!$D$1:'Data'!$D$818&lt;=IF($H$2="Marked",1,"")))/((OFFSET(Data!$A$1,0,MATCH(H$6,Data!$1:$1,0)-1,1000,1)=IF(H$7="","Yes",H$7))*(Data!$D$1:'Data'!$D$818&lt;=IF($H$2="Marked",1,"")))*ROW(Data!$C$1:$C$818),ROW(H143)-ROW(H$7)),1)),"")</f>
        <v/>
      </c>
      <c r="I143" s="38" t="str">
        <f ca="1">IF(J143="","",IF(INDEX(Data!$CA:$CA,MATCH(J143,Data!$A:$A,0),1)=0,"",INDEX(Data!$CA:$CA,MATCH(J143,Data!$A:$A,0),1)))</f>
        <v/>
      </c>
      <c r="J143" s="38" t="str" cm="1">
        <f t="array" aca="1" ref="J143" ca="1">IFERROR(_xlfn.SINGLE(INDEX(Data!$A$1:$A$818,_xlfn.AGGREGATE(15,6,((OFFSET(Data!$A$1,0,MATCH(J$6,Data!$1:$1,0)-1,1000,1)=IF(J$7="","Yes",J$7))*(Data!$D$1:'Data'!$D$818&lt;=IF($H$2="Marked",1,"")))/((OFFSET(Data!$A$1,0,MATCH(J$6,Data!$1:$1,0)-1,1000,1)=IF(J$7="","Yes",J$7))*(Data!$D$1:'Data'!$D$818&lt;=IF($H$2="Marked",1,"")))*ROW(Data!$C$1:$C$818),ROW(J143)-ROW(J$7)),1)),"")</f>
        <v/>
      </c>
      <c r="K143" s="38" t="str">
        <f ca="1">IF(L143="","",IF(INDEX(Data!$CA:$CA,MATCH(L143,Data!$A:$A,0),1)=0,"",INDEX(Data!$CA:$CA,MATCH(L143,Data!$A:$A,0),1)))</f>
        <v/>
      </c>
      <c r="L143" s="38" t="str" cm="1">
        <f t="array" aca="1" ref="L143" ca="1">IFERROR(_xlfn.SINGLE(INDEX(Data!$A$1:$A$818,_xlfn.AGGREGATE(15,6,((OFFSET(Data!$A$1,0,MATCH(L$6,Data!$1:$1,0)-1,1000,1)=IF(L$7="","Yes",L$7))*(Data!$D$1:'Data'!$D$818&lt;=IF($H$2="Marked",1,"")))/((OFFSET(Data!$A$1,0,MATCH(L$6,Data!$1:$1,0)-1,1000,1)=IF(L$7="","Yes",L$7))*(Data!$D$1:'Data'!$D$818&lt;=IF($H$2="Marked",1,"")))*ROW(Data!$C$1:$C$818),ROW(L143)-ROW(L$7)),1)),"")</f>
        <v>Sundance TV</v>
      </c>
      <c r="M143" s="38" t="str">
        <f ca="1">IF(N143="","",IF(INDEX(Data!$CA:$CA,MATCH(N143,Data!$A:$A,0),1)=0,"",INDEX(Data!$CA:$CA,MATCH(N143,Data!$A:$A,0),1)))</f>
        <v/>
      </c>
      <c r="N143" s="38" t="str" cm="1">
        <f t="array" aca="1" ref="N143" ca="1">IFERROR(_xlfn.SINGLE(INDEX(Data!$A$1:$A$818,_xlfn.AGGREGATE(15,6,((OFFSET(Data!$A$1,0,MATCH(N$6,Data!$1:$1,0)-1,1000,1)=IF(N$7="","Yes",N$7))*(Data!$D$1:'Data'!$D$818&lt;=IF($H$2="Marked",1,"")))/((OFFSET(Data!$A$1,0,MATCH(N$6,Data!$1:$1,0)-1,1000,1)=IF(N$7="","Yes",N$7))*(Data!$D$1:'Data'!$D$818&lt;=IF($H$2="Marked",1,"")))*ROW(Data!$C$1:$C$818),ROW(N143)-ROW(N$7)),1)),"")</f>
        <v>Nicktoons</v>
      </c>
      <c r="O143" s="38" t="str">
        <f ca="1">IF(P143="","",IF(INDEX(Data!$CA:$CA,MATCH(P143,Data!$A:$A,0),1)=0,"",INDEX(Data!$CA:$CA,MATCH(P143,Data!$A:$A,0),1)))</f>
        <v/>
      </c>
      <c r="P143" s="38" t="str" cm="1">
        <f t="array" aca="1" ref="P143" ca="1">IFERROR(_xlfn.SINGLE(INDEX(Data!$A$1:$A$818,_xlfn.AGGREGATE(15,6,((OFFSET(Data!$A$1,0,MATCH(P$6,Data!$1:$1,0)-1,1000,1)=IF(P$7="","Yes",P$7))*(Data!$D$1:'Data'!$D$818&lt;=IF($H$2="Marked",1,"")))/((OFFSET(Data!$A$1,0,MATCH(P$6,Data!$1:$1,0)-1,1000,1)=IF(P$7="","Yes",P$7))*(Data!$D$1:'Data'!$D$818&lt;=IF($H$2="Marked",1,"")))*ROW(Data!$C$1:$C$818),ROW(P143)-ROW(P$7)),1)),"")</f>
        <v>Motor Trend</v>
      </c>
      <c r="Q143" s="38" t="str">
        <f ca="1">IF(R143="","",IF(INDEX(Data!$CA:$CA,MATCH(R143,Data!$A:$A,0),1)=0,"",INDEX(Data!$CA:$CA,MATCH(R143,Data!$A:$A,0),1)))</f>
        <v/>
      </c>
      <c r="R143" s="38" t="str" cm="1">
        <f t="array" aca="1" ref="R143" ca="1">IFERROR(_xlfn.SINGLE(INDEX(Data!$A$1:$A$818,_xlfn.AGGREGATE(15,6,((OFFSET(Data!$A$1,0,MATCH(R$6,Data!$1:$1,0)-1,1000,1)=IF(R$7="","Yes",R$7))*(Data!$D$1:'Data'!$D$818&lt;=IF($H$2="Marked",1,"")))/((OFFSET(Data!$A$1,0,MATCH(R$6,Data!$1:$1,0)-1,1000,1)=IF(R$7="","Yes",R$7))*(Data!$D$1:'Data'!$D$818&lt;=IF($H$2="Marked",1,"")))*ROW(Data!$C$1:$C$818),ROW(R143)-ROW(R$7)),1)),"")</f>
        <v/>
      </c>
      <c r="S143" s="38" t="str">
        <f ca="1">IF(T143="","",IF(INDEX(Data!$CA:$CA,MATCH(T143,Data!$A:$A,0),1)=0,"",INDEX(Data!$CA:$CA,MATCH(T143,Data!$A:$A,0),1)))</f>
        <v/>
      </c>
      <c r="T143" s="38" t="str" cm="1">
        <f t="array" aca="1" ref="T143" ca="1">IFERROR(_xlfn.SINGLE(INDEX(Data!$A$1:$A$818,_xlfn.AGGREGATE(15,6,((OFFSET(Data!$A$1,0,MATCH(T$6,Data!$1:$1,0)-1,1000,1)=IF(T$7="","Yes",T$7))*(Data!$D$1:'Data'!$D$818&lt;=IF($H$2="Marked",1,"")))/((OFFSET(Data!$A$1,0,MATCH(T$6,Data!$1:$1,0)-1,1000,1)=IF(T$7="","Yes",T$7))*(Data!$D$1:'Data'!$D$818&lt;=IF($H$2="Marked",1,"")))*ROW(Data!$C$1:$C$818),ROW(T143)-ROW(T$7)),1)),"")</f>
        <v/>
      </c>
      <c r="U143" s="38" t="str">
        <f ca="1">IF(V143="","",IF(INDEX(Data!$CA:$CA,MATCH(V143,Data!$A:$A,0),1)=0,"",INDEX(Data!$CA:$CA,MATCH(V143,Data!$A:$A,0),1)))</f>
        <v/>
      </c>
      <c r="V143" s="38" t="str" cm="1">
        <f t="array" aca="1" ref="V143" ca="1">IFERROR(_xlfn.SINGLE(INDEX(Data!$A$1:$A$818,_xlfn.AGGREGATE(15,6,((OFFSET(Data!$A$1,0,MATCH(V$6,Data!$1:$1,0)-1,1000,1)=IF(V$7="","Yes",V$7))*(Data!$D$1:'Data'!$D$818&lt;=IF($H$2="Marked",1,"")))/((OFFSET(Data!$A$1,0,MATCH(V$6,Data!$1:$1,0)-1,1000,1)=IF(V$7="","Yes",V$7))*(Data!$D$1:'Data'!$D$818&lt;=IF($H$2="Marked",1,"")))*ROW(Data!$C$1:$C$818),ROW(V143)-ROW(V$7)),1)),"")</f>
        <v>Univision</v>
      </c>
      <c r="W143" s="38" t="str">
        <f ca="1">IF(X143="","",IF(INDEX(Data!$CA:$CA,MATCH(X143,Data!$A:$A,0),1)=0,"",INDEX(Data!$CA:$CA,MATCH(X143,Data!$A:$A,0),1)))</f>
        <v/>
      </c>
      <c r="X143" s="38" t="str" cm="1">
        <f t="array" aca="1" ref="X143" ca="1">IFERROR(_xlfn.SINGLE(INDEX(Data!$A$1:$A$818,_xlfn.AGGREGATE(15,6,((OFFSET(Data!$A$1,0,MATCH(X$6,Data!$1:$1,0)-1,1000,1)=IF(X$7="","Yes",X$7))*(Data!$D$1:'Data'!$D$818&lt;=IF($H$2="Marked",1,"")))/((OFFSET(Data!$A$1,0,MATCH(X$6,Data!$1:$1,0)-1,1000,1)=IF(X$7="","Yes",X$7))*(Data!$D$1:'Data'!$D$818&lt;=IF($H$2="Marked",1,"")))*ROW(Data!$C$1:$C$818),ROW(X143)-ROW(X$7)),1)),"")</f>
        <v/>
      </c>
      <c r="Y143" s="38" t="str">
        <f ca="1">IF(Z143="","",IF(INDEX(Data!$CA:$CA,MATCH(Z143,Data!$A:$A,0),1)=0,"",INDEX(Data!$CA:$CA,MATCH(Z143,Data!$A:$A,0),1)))</f>
        <v/>
      </c>
      <c r="Z143" s="38" t="str" cm="1">
        <f t="array" aca="1" ref="Z143" ca="1">IFERROR(_xlfn.SINGLE(INDEX(Data!$A$1:$A$818,_xlfn.AGGREGATE(15,6,((OFFSET(Data!$A$1,0,MATCH(Z$6,Data!$1:$1,0)-1,1000,1)=IF(Z$7="","Yes",Z$7))*(Data!$D$1:'Data'!$D$818&lt;=IF($H$2="Marked",1,"")))/((OFFSET(Data!$A$1,0,MATCH(Z$6,Data!$1:$1,0)-1,1000,1)=IF(Z$7="","Yes",Z$7))*(Data!$D$1:'Data'!$D$818&lt;=IF($H$2="Marked",1,"")))*ROW(Data!$C$1:$C$818),ROW(Z143)-ROW(Z$7)),1)),"")</f>
        <v/>
      </c>
      <c r="AA143" s="38" t="str">
        <f ca="1">IF(AB143="","",IF(INDEX(Data!$CA:$CA,MATCH(AB143,Data!$A:$A,0),1)=0,"",INDEX(Data!$CA:$CA,MATCH(AB143,Data!$A:$A,0),1)))</f>
        <v/>
      </c>
      <c r="AB143" s="38" t="str" cm="1">
        <f t="array" aca="1" ref="AB143" ca="1">IFERROR(_xlfn.SINGLE(INDEX(Data!$A$1:$A$818,_xlfn.AGGREGATE(15,6,((OFFSET(Data!$A$1,0,MATCH(AB$6,Data!$1:$1,0)-1,1000,1)=IF(AB$7="","Yes",AB$7))*(Data!$D$1:'Data'!$D$818&lt;=IF($H$2="Marked",1,"")))/((OFFSET(Data!$A$1,0,MATCH(AB$6,Data!$1:$1,0)-1,1000,1)=IF(AB$7="","Yes",AB$7))*(Data!$D$1:'Data'!$D$818&lt;=IF($H$2="Marked",1,"")))*ROW(Data!$C$1:$C$818),ROW(AB143)-ROW(AB$7)),1)),"")</f>
        <v>QVC</v>
      </c>
      <c r="AC143" s="38" t="str">
        <f ca="1">IF(AD143="","",IF(INDEX(Data!$CA:$CA,MATCH(AD143,Data!$A:$A,0),1)=0,"",INDEX(Data!$CA:$CA,MATCH(AD143,Data!$A:$A,0),1)))</f>
        <v/>
      </c>
      <c r="AD143" s="38" t="str" cm="1">
        <f t="array" aca="1" ref="AD143" ca="1">IFERROR(_xlfn.SINGLE(INDEX(Data!$A$1:$A$818,_xlfn.AGGREGATE(15,6,((OFFSET(Data!$A$1,0,MATCH(AD$6,Data!$1:$1,0)-1,1000,1)=IF(AD$7="","Yes",AD$7))*(Data!$D$1:'Data'!$D$818&lt;=IF($H$2="Marked",1,"")))/((OFFSET(Data!$A$1,0,MATCH(AD$6,Data!$1:$1,0)-1,1000,1)=IF(AD$7="","Yes",AD$7))*(Data!$D$1:'Data'!$D$818&lt;=IF($H$2="Marked",1,"")))*ROW(Data!$C$1:$C$818),ROW(AD143)-ROW(AD$7)),1)),"")</f>
        <v>Unimas</v>
      </c>
      <c r="AE143" s="38" t="str">
        <f ca="1">IF(AF143="","",IF(INDEX(Data!$CA:$CA,MATCH(AF143,Data!$A:$A,0),1)=0,"",INDEX(Data!$CA:$CA,MATCH(AF143,Data!$A:$A,0),1)))</f>
        <v/>
      </c>
      <c r="AF143" s="38" t="str" cm="1">
        <f t="array" aca="1" ref="AF143" ca="1">IFERROR(_xlfn.SINGLE(INDEX(Data!$A$1:$A$818,_xlfn.AGGREGATE(15,6,((OFFSET(Data!$A$1,0,MATCH(AF$6,Data!$1:$1,0)-1,1000,1)=IF(AF$7="","Yes",AF$7))*(Data!$D$1:'Data'!$D$818&lt;=IF($H$2="Marked",1,"")))/((OFFSET(Data!$A$1,0,MATCH(AF$6,Data!$1:$1,0)-1,1000,1)=IF(AF$7="","Yes",AF$7))*(Data!$D$1:'Data'!$D$818&lt;=IF($H$2="Marked",1,"")))*ROW(Data!$C$1:$C$818),ROW(AF143)-ROW(AF$7)),1)),"")</f>
        <v/>
      </c>
      <c r="AG143" s="38" t="str">
        <f ca="1">IF(AH143="","",IF(INDEX(Data!$CA:$CA,MATCH(AH143,Data!$A:$A,0),1)=0,"",INDEX(Data!$CA:$CA,MATCH(AH143,Data!$A:$A,0),1)))</f>
        <v/>
      </c>
      <c r="AH143" s="38" t="str" cm="1">
        <f t="array" aca="1" ref="AH143" ca="1">IFERROR(_xlfn.SINGLE(INDEX(Data!$A$1:$A$818,_xlfn.AGGREGATE(15,6,((OFFSET(Data!$A$1,0,MATCH(AH$6,Data!$1:$1,0)-1,1000,1)=IF(AH$7="","Yes",AH$7))*(Data!$D$1:'Data'!$D$818&lt;=IF($H$2="Marked",1,"")))/((OFFSET(Data!$A$1,0,MATCH(AH$6,Data!$1:$1,0)-1,1000,1)=IF(AH$7="","Yes",AH$7))*(Data!$D$1:'Data'!$D$818&lt;=IF($H$2="Marked",1,"")))*ROW(Data!$C$1:$C$818),ROW(AH143)-ROW(AH$7)),1)),"")</f>
        <v/>
      </c>
      <c r="AI143" s="38" t="str">
        <f ca="1">IF(AJ143="","",IF(INDEX(Data!$CA:$CA,MATCH(AJ143,Data!$A:$A,0),1)=0,"",INDEX(Data!$CA:$CA,MATCH(AJ143,Data!$A:$A,0),1)))</f>
        <v/>
      </c>
      <c r="AJ143" s="38" t="str" cm="1">
        <f t="array" aca="1" ref="AJ143" ca="1">IFERROR(_xlfn.SINGLE(INDEX(Data!$A$1:$A$818,_xlfn.AGGREGATE(15,6,((OFFSET(Data!$A$1,0,MATCH(AJ$6,Data!$1:$1,0)-1,1000,1)=IF(AJ$7="","Yes",AJ$7))*(Data!$D$1:'Data'!$D$818&lt;=IF($H$2="Marked",1,"")))/((OFFSET(Data!$A$1,0,MATCH(AJ$6,Data!$1:$1,0)-1,1000,1)=IF(AJ$7="","Yes",AJ$7))*(Data!$D$1:'Data'!$D$818&lt;=IF($H$2="Marked",1,"")))*ROW(Data!$C$1:$C$818),ROW(AJ143)-ROW(AJ$7)),1)),"")</f>
        <v/>
      </c>
      <c r="AK143" s="38" t="str">
        <f ca="1">IF(AL143="","",IF(INDEX(Data!$CA:$CA,MATCH(AL143,Data!$A:$A,0),1)=0,"",INDEX(Data!$CA:$CA,MATCH(AL143,Data!$A:$A,0),1)))</f>
        <v/>
      </c>
      <c r="AL143" s="38" t="str" cm="1">
        <f t="array" aca="1" ref="AL143" ca="1">IFERROR(_xlfn.SINGLE(INDEX(Data!$A$1:$A$818,_xlfn.AGGREGATE(15,6,((OFFSET(Data!$A$1,0,MATCH(AL$6,Data!$1:$1,0)-1,1000,1)=IF(AL$7="","Yes",AL$7))*(Data!$D$1:'Data'!$D$818&lt;=IF($H$2="Marked",1,"")))/((OFFSET(Data!$A$1,0,MATCH(AL$6,Data!$1:$1,0)-1,1000,1)=IF(AL$7="","Yes",AL$7))*(Data!$D$1:'Data'!$D$818&lt;=IF($H$2="Marked",1,"")))*ROW(Data!$C$1:$C$818),ROW(AL143)-ROW(AL$7)),1)),"")</f>
        <v/>
      </c>
      <c r="AM143" s="38" t="str">
        <f ca="1">IF(AN143="","",IF(INDEX(Data!$CA:$CA,MATCH(AN143,Data!$A:$A,0),1)=0,"",INDEX(Data!$CA:$CA,MATCH(AN143,Data!$A:$A,0),1)))</f>
        <v/>
      </c>
      <c r="AN143" s="38" t="str" cm="1">
        <f t="array" aca="1" ref="AN143" ca="1">IFERROR(_xlfn.SINGLE(INDEX(Data!$A$1:$A$818,_xlfn.AGGREGATE(15,6,((OFFSET(Data!$A$1,0,MATCH(AN$6,Data!$1:$1,0)-1,1000,1)=IF(AN$7="","Yes",AN$7))*(Data!$D$1:'Data'!$D$818&lt;=IF($H$2="Marked",1,"")))/((OFFSET(Data!$A$1,0,MATCH(AN$6,Data!$1:$1,0)-1,1000,1)=IF(AN$7="","Yes",AN$7))*(Data!$D$1:'Data'!$D$818&lt;=IF($H$2="Marked",1,"")))*ROW(Data!$C$1:$C$818),ROW(AN143)-ROW(AN$7)),1)),"")</f>
        <v/>
      </c>
      <c r="AO143" s="38" t="str">
        <f ca="1">IF(AP143="","",IF(INDEX(Data!$CA:$CA,MATCH(AP143,Data!$A:$A,0),1)=0,"",INDEX(Data!$CA:$CA,MATCH(AP143,Data!$A:$A,0),1)))</f>
        <v/>
      </c>
      <c r="AP143" s="38" t="str" cm="1">
        <f t="array" aca="1" ref="AP143" ca="1">IFERROR(_xlfn.SINGLE(INDEX(Data!$A$1:$A$818,_xlfn.AGGREGATE(15,6,((OFFSET(Data!$A$1,0,MATCH(AP$6,Data!$1:$1,0)-1,1000,1)=IF(AP$7="","Yes",AP$7))*(Data!$D$1:'Data'!$D$818&lt;=IF($H$2="Marked",1,"")))/((OFFSET(Data!$A$1,0,MATCH(AP$6,Data!$1:$1,0)-1,1000,1)=IF(AP$7="","Yes",AP$7))*(Data!$D$1:'Data'!$D$818&lt;=IF($H$2="Marked",1,"")))*ROW(Data!$C$1:$C$818),ROW(AP143)-ROW(AP$7)),1)),"")</f>
        <v/>
      </c>
      <c r="AQ143" s="38" t="str">
        <f ca="1">IF(AR143="","",IF(INDEX(Data!$CA:$CA,MATCH(AR143,Data!$A:$A,0),1)=0,"",INDEX(Data!$CA:$CA,MATCH(AR143,Data!$A:$A,0),1)))</f>
        <v/>
      </c>
      <c r="AR143" s="38" t="str" cm="1">
        <f t="array" aca="1" ref="AR143" ca="1">IFERROR(_xlfn.SINGLE(INDEX(Data!$A$1:$A$818,_xlfn.AGGREGATE(15,6,((OFFSET(Data!$A$1,0,MATCH(AR$6,Data!$1:$1,0)-1,1000,1)=IF(AR$7="","Yes",AR$7))*(Data!$D$1:'Data'!$D$818&lt;=IF($H$2="Marked",1,"")))/((OFFSET(Data!$A$1,0,MATCH(AR$6,Data!$1:$1,0)-1,1000,1)=IF(AR$7="","Yes",AR$7))*(Data!$D$1:'Data'!$D$818&lt;=IF($H$2="Marked",1,"")))*ROW(Data!$C$1:$C$818),ROW(AR143)-ROW(AR$7)),1)),"")</f>
        <v/>
      </c>
      <c r="AS143" s="38" t="str">
        <f ca="1">IF(AT143="","",IF(INDEX(Data!$CA:$CA,MATCH(AT143,Data!$A:$A,0),1)=0,"",INDEX(Data!$CA:$CA,MATCH(AT143,Data!$A:$A,0),1)))</f>
        <v/>
      </c>
      <c r="AT143" s="38" t="str" cm="1">
        <f t="array" aca="1" ref="AT143" ca="1">IFERROR(_xlfn.SINGLE(INDEX(Data!$A$1:$A$818,_xlfn.AGGREGATE(15,6,((OFFSET(Data!$A$1,0,MATCH(AT$6,Data!$1:$1,0)-1,1000,1)=IF(AT$7="","Yes",AT$7))*(Data!$D$1:'Data'!$D$818&lt;=IF($H$2="Marked",1,"")))/((OFFSET(Data!$A$1,0,MATCH(AT$6,Data!$1:$1,0)-1,1000,1)=IF(AT$7="","Yes",AT$7))*(Data!$D$1:'Data'!$D$818&lt;=IF($H$2="Marked",1,"")))*ROW(Data!$C$1:$C$818),ROW(AT143)-ROW(AT$7)),1)),"")</f>
        <v/>
      </c>
    </row>
    <row r="144" spans="1:46" x14ac:dyDescent="0.35">
      <c r="A144" s="38" t="str">
        <f ca="1">IF(B144="","",IF(INDEX(Data!$CA:$CA,MATCH(B144,Data!$A:$A,0),1)=0,"",INDEX(Data!$CA:$CA,MATCH(B144,Data!$A:$A,0),1)))</f>
        <v/>
      </c>
      <c r="B144" s="38" t="str" cm="1">
        <f t="array" aca="1" ref="B144" ca="1">IFERROR(_xlfn.SINGLE(INDEX(Data!$A$1:$A$818,_xlfn.AGGREGATE(15,6,((OFFSET(Data!$A$1,0,MATCH(B$6,Data!$1:$1,0)-1,1000,1)=IF(B$7="","Yes",B$7))*(Data!$D$1:'Data'!$D$818&lt;=IF($H$2="Marked",1,"")))/((OFFSET(Data!$A$1,0,MATCH(B$6,Data!$1:$1,0)-1,1000,1)=IF(B$7="","Yes",B$7))*(Data!$D$1:'Data'!$D$818&lt;=IF($H$2="Marked",1,"")))*ROW(Data!$C$1:$C$818),ROW(B144)-ROW(B$7)),1)),"")</f>
        <v/>
      </c>
      <c r="C144" s="38" t="str">
        <f ca="1">IF(D144="","",IF(INDEX(Data!$CA:$CA,MATCH(D144,Data!$A:$A,0),1)=0,"",INDEX(Data!$CA:$CA,MATCH(D144,Data!$A:$A,0),1)))</f>
        <v/>
      </c>
      <c r="D144" s="38" t="str" cm="1">
        <f t="array" aca="1" ref="D144" ca="1">IFERROR(_xlfn.SINGLE(INDEX(Data!$A$1:$A$818,_xlfn.AGGREGATE(15,6,((OFFSET(Data!$A$1,0,MATCH(D$6,Data!$1:$1,0)-1,1000,1)=IF(D$7="","Yes",D$7))*(Data!$D$1:'Data'!$D$818&lt;=IF($H$2="Marked",1,"")))/((OFFSET(Data!$A$1,0,MATCH(D$6,Data!$1:$1,0)-1,1000,1)=IF(D$7="","Yes",D$7))*(Data!$D$1:'Data'!$D$818&lt;=IF($H$2="Marked",1,"")))*ROW(Data!$C$1:$C$818),ROW(D144)-ROW(D$7)),1)),"")</f>
        <v/>
      </c>
      <c r="E144" s="38" t="str">
        <f ca="1">IF(F144="","",IF(INDEX(Data!$CA:$CA,MATCH(F144,Data!$A:$A,0),1)=0,"",INDEX(Data!$CA:$CA,MATCH(F144,Data!$A:$A,0),1)))</f>
        <v/>
      </c>
      <c r="F144" s="38" t="str" cm="1">
        <f t="array" aca="1" ref="F144" ca="1">IFERROR(_xlfn.SINGLE(INDEX(Data!$A$1:$A$818,_xlfn.AGGREGATE(15,6,((OFFSET(Data!$A$1,0,MATCH(F$6,Data!$1:$1,0)-1,1000,1)=IF(F$7="","Yes",F$7))*(Data!$D$1:'Data'!$D$818&lt;=IF($H$2="Marked",1,"")))/((OFFSET(Data!$A$1,0,MATCH(F$6,Data!$1:$1,0)-1,1000,1)=IF(F$7="","Yes",F$7))*(Data!$D$1:'Data'!$D$818&lt;=IF($H$2="Marked",1,"")))*ROW(Data!$C$1:$C$818),ROW(F144)-ROW(F$7)),1)),"")</f>
        <v/>
      </c>
      <c r="G144" s="38" t="str">
        <f ca="1">IF(H144="","",IF(INDEX(Data!$CA:$CA,MATCH(H144,Data!$A:$A,0),1)=0,"",INDEX(Data!$CA:$CA,MATCH(H144,Data!$A:$A,0),1)))</f>
        <v/>
      </c>
      <c r="H144" s="38" t="str" cm="1">
        <f t="array" aca="1" ref="H144" ca="1">IFERROR(_xlfn.SINGLE(INDEX(Data!$A$1:$A$818,_xlfn.AGGREGATE(15,6,((OFFSET(Data!$A$1,0,MATCH(H$6,Data!$1:$1,0)-1,1000,1)=IF(H$7="","Yes",H$7))*(Data!$D$1:'Data'!$D$818&lt;=IF($H$2="Marked",1,"")))/((OFFSET(Data!$A$1,0,MATCH(H$6,Data!$1:$1,0)-1,1000,1)=IF(H$7="","Yes",H$7))*(Data!$D$1:'Data'!$D$818&lt;=IF($H$2="Marked",1,"")))*ROW(Data!$C$1:$C$818),ROW(H144)-ROW(H$7)),1)),"")</f>
        <v/>
      </c>
      <c r="I144" s="38" t="str">
        <f ca="1">IF(J144="","",IF(INDEX(Data!$CA:$CA,MATCH(J144,Data!$A:$A,0),1)=0,"",INDEX(Data!$CA:$CA,MATCH(J144,Data!$A:$A,0),1)))</f>
        <v/>
      </c>
      <c r="J144" s="38" t="str" cm="1">
        <f t="array" aca="1" ref="J144" ca="1">IFERROR(_xlfn.SINGLE(INDEX(Data!$A$1:$A$818,_xlfn.AGGREGATE(15,6,((OFFSET(Data!$A$1,0,MATCH(J$6,Data!$1:$1,0)-1,1000,1)=IF(J$7="","Yes",J$7))*(Data!$D$1:'Data'!$D$818&lt;=IF($H$2="Marked",1,"")))/((OFFSET(Data!$A$1,0,MATCH(J$6,Data!$1:$1,0)-1,1000,1)=IF(J$7="","Yes",J$7))*(Data!$D$1:'Data'!$D$818&lt;=IF($H$2="Marked",1,"")))*ROW(Data!$C$1:$C$818),ROW(J144)-ROW(J$7)),1)),"")</f>
        <v/>
      </c>
      <c r="K144" s="38" t="str">
        <f ca="1">IF(L144="","",IF(INDEX(Data!$CA:$CA,MATCH(L144,Data!$A:$A,0),1)=0,"",INDEX(Data!$CA:$CA,MATCH(L144,Data!$A:$A,0),1)))</f>
        <v/>
      </c>
      <c r="L144" s="38" t="str" cm="1">
        <f t="array" aca="1" ref="L144" ca="1">IFERROR(_xlfn.SINGLE(INDEX(Data!$A$1:$A$818,_xlfn.AGGREGATE(15,6,((OFFSET(Data!$A$1,0,MATCH(L$6,Data!$1:$1,0)-1,1000,1)=IF(L$7="","Yes",L$7))*(Data!$D$1:'Data'!$D$818&lt;=IF($H$2="Marked",1,"")))/((OFFSET(Data!$A$1,0,MATCH(L$6,Data!$1:$1,0)-1,1000,1)=IF(L$7="","Yes",L$7))*(Data!$D$1:'Data'!$D$818&lt;=IF($H$2="Marked",1,"")))*ROW(Data!$C$1:$C$818),ROW(L144)-ROW(L$7)),1)),"")</f>
        <v>Syfy</v>
      </c>
      <c r="M144" s="38" t="str">
        <f ca="1">IF(N144="","",IF(INDEX(Data!$CA:$CA,MATCH(N144,Data!$A:$A,0),1)=0,"",INDEX(Data!$CA:$CA,MATCH(N144,Data!$A:$A,0),1)))</f>
        <v/>
      </c>
      <c r="N144" s="38" t="str" cm="1">
        <f t="array" aca="1" ref="N144" ca="1">IFERROR(_xlfn.SINGLE(INDEX(Data!$A$1:$A$818,_xlfn.AGGREGATE(15,6,((OFFSET(Data!$A$1,0,MATCH(N$6,Data!$1:$1,0)-1,1000,1)=IF(N$7="","Yes",N$7))*(Data!$D$1:'Data'!$D$818&lt;=IF($H$2="Marked",1,"")))/((OFFSET(Data!$A$1,0,MATCH(N$6,Data!$1:$1,0)-1,1000,1)=IF(N$7="","Yes",N$7))*(Data!$D$1:'Data'!$D$818&lt;=IF($H$2="Marked",1,"")))*ROW(Data!$C$1:$C$818),ROW(N144)-ROW(N$7)),1)),"")</f>
        <v>Ovation</v>
      </c>
      <c r="O144" s="38" t="str">
        <f ca="1">IF(P144="","",IF(INDEX(Data!$CA:$CA,MATCH(P144,Data!$A:$A,0),1)=0,"",INDEX(Data!$CA:$CA,MATCH(P144,Data!$A:$A,0),1)))</f>
        <v/>
      </c>
      <c r="P144" s="38" t="str" cm="1">
        <f t="array" aca="1" ref="P144" ca="1">IFERROR(_xlfn.SINGLE(INDEX(Data!$A$1:$A$818,_xlfn.AGGREGATE(15,6,((OFFSET(Data!$A$1,0,MATCH(P$6,Data!$1:$1,0)-1,1000,1)=IF(P$7="","Yes",P$7))*(Data!$D$1:'Data'!$D$818&lt;=IF($H$2="Marked",1,"")))/((OFFSET(Data!$A$1,0,MATCH(P$6,Data!$1:$1,0)-1,1000,1)=IF(P$7="","Yes",P$7))*(Data!$D$1:'Data'!$D$818&lt;=IF($H$2="Marked",1,"")))*ROW(Data!$C$1:$C$818),ROW(P144)-ROW(P$7)),1)),"")</f>
        <v>MovieMax</v>
      </c>
      <c r="Q144" s="38" t="str">
        <f ca="1">IF(R144="","",IF(INDEX(Data!$CA:$CA,MATCH(R144,Data!$A:$A,0),1)=0,"",INDEX(Data!$CA:$CA,MATCH(R144,Data!$A:$A,0),1)))</f>
        <v/>
      </c>
      <c r="R144" s="38" t="str" cm="1">
        <f t="array" aca="1" ref="R144" ca="1">IFERROR(_xlfn.SINGLE(INDEX(Data!$A$1:$A$818,_xlfn.AGGREGATE(15,6,((OFFSET(Data!$A$1,0,MATCH(R$6,Data!$1:$1,0)-1,1000,1)=IF(R$7="","Yes",R$7))*(Data!$D$1:'Data'!$D$818&lt;=IF($H$2="Marked",1,"")))/((OFFSET(Data!$A$1,0,MATCH(R$6,Data!$1:$1,0)-1,1000,1)=IF(R$7="","Yes",R$7))*(Data!$D$1:'Data'!$D$818&lt;=IF($H$2="Marked",1,"")))*ROW(Data!$C$1:$C$818),ROW(R144)-ROW(R$7)),1)),"")</f>
        <v/>
      </c>
      <c r="S144" s="38" t="str">
        <f ca="1">IF(T144="","",IF(INDEX(Data!$CA:$CA,MATCH(T144,Data!$A:$A,0),1)=0,"",INDEX(Data!$CA:$CA,MATCH(T144,Data!$A:$A,0),1)))</f>
        <v/>
      </c>
      <c r="T144" s="38" t="str" cm="1">
        <f t="array" aca="1" ref="T144" ca="1">IFERROR(_xlfn.SINGLE(INDEX(Data!$A$1:$A$818,_xlfn.AGGREGATE(15,6,((OFFSET(Data!$A$1,0,MATCH(T$6,Data!$1:$1,0)-1,1000,1)=IF(T$7="","Yes",T$7))*(Data!$D$1:'Data'!$D$818&lt;=IF($H$2="Marked",1,"")))/((OFFSET(Data!$A$1,0,MATCH(T$6,Data!$1:$1,0)-1,1000,1)=IF(T$7="","Yes",T$7))*(Data!$D$1:'Data'!$D$818&lt;=IF($H$2="Marked",1,"")))*ROW(Data!$C$1:$C$818),ROW(T144)-ROW(T$7)),1)),"")</f>
        <v/>
      </c>
      <c r="U144" s="38" t="str">
        <f ca="1">IF(V144="","",IF(INDEX(Data!$CA:$CA,MATCH(V144,Data!$A:$A,0),1)=0,"",INDEX(Data!$CA:$CA,MATCH(V144,Data!$A:$A,0),1)))</f>
        <v/>
      </c>
      <c r="V144" s="38" t="str" cm="1">
        <f t="array" aca="1" ref="V144" ca="1">IFERROR(_xlfn.SINGLE(INDEX(Data!$A$1:$A$818,_xlfn.AGGREGATE(15,6,((OFFSET(Data!$A$1,0,MATCH(V$6,Data!$1:$1,0)-1,1000,1)=IF(V$7="","Yes",V$7))*(Data!$D$1:'Data'!$D$818&lt;=IF($H$2="Marked",1,"")))/((OFFSET(Data!$A$1,0,MATCH(V$6,Data!$1:$1,0)-1,1000,1)=IF(V$7="","Yes",V$7))*(Data!$D$1:'Data'!$D$818&lt;=IF($H$2="Marked",1,"")))*ROW(Data!$C$1:$C$818),ROW(V144)-ROW(V$7)),1)),"")</f>
        <v>USA Network</v>
      </c>
      <c r="W144" s="38" t="str">
        <f ca="1">IF(X144="","",IF(INDEX(Data!$CA:$CA,MATCH(X144,Data!$A:$A,0),1)=0,"",INDEX(Data!$CA:$CA,MATCH(X144,Data!$A:$A,0),1)))</f>
        <v/>
      </c>
      <c r="X144" s="38" t="str" cm="1">
        <f t="array" aca="1" ref="X144" ca="1">IFERROR(_xlfn.SINGLE(INDEX(Data!$A$1:$A$818,_xlfn.AGGREGATE(15,6,((OFFSET(Data!$A$1,0,MATCH(X$6,Data!$1:$1,0)-1,1000,1)=IF(X$7="","Yes",X$7))*(Data!$D$1:'Data'!$D$818&lt;=IF($H$2="Marked",1,"")))/((OFFSET(Data!$A$1,0,MATCH(X$6,Data!$1:$1,0)-1,1000,1)=IF(X$7="","Yes",X$7))*(Data!$D$1:'Data'!$D$818&lt;=IF($H$2="Marked",1,"")))*ROW(Data!$C$1:$C$818),ROW(X144)-ROW(X$7)),1)),"")</f>
        <v/>
      </c>
      <c r="Y144" s="38" t="str">
        <f ca="1">IF(Z144="","",IF(INDEX(Data!$CA:$CA,MATCH(Z144,Data!$A:$A,0),1)=0,"",INDEX(Data!$CA:$CA,MATCH(Z144,Data!$A:$A,0),1)))</f>
        <v/>
      </c>
      <c r="Z144" s="38" t="str" cm="1">
        <f t="array" aca="1" ref="Z144" ca="1">IFERROR(_xlfn.SINGLE(INDEX(Data!$A$1:$A$818,_xlfn.AGGREGATE(15,6,((OFFSET(Data!$A$1,0,MATCH(Z$6,Data!$1:$1,0)-1,1000,1)=IF(Z$7="","Yes",Z$7))*(Data!$D$1:'Data'!$D$818&lt;=IF($H$2="Marked",1,"")))/((OFFSET(Data!$A$1,0,MATCH(Z$6,Data!$1:$1,0)-1,1000,1)=IF(Z$7="","Yes",Z$7))*(Data!$D$1:'Data'!$D$818&lt;=IF($H$2="Marked",1,"")))*ROW(Data!$C$1:$C$818),ROW(Z144)-ROW(Z$7)),1)),"")</f>
        <v/>
      </c>
      <c r="AA144" s="38" t="str">
        <f ca="1">IF(AB144="","",IF(INDEX(Data!$CA:$CA,MATCH(AB144,Data!$A:$A,0),1)=0,"",INDEX(Data!$CA:$CA,MATCH(AB144,Data!$A:$A,0),1)))</f>
        <v/>
      </c>
      <c r="AB144" s="38" t="str" cm="1">
        <f t="array" aca="1" ref="AB144" ca="1">IFERROR(_xlfn.SINGLE(INDEX(Data!$A$1:$A$818,_xlfn.AGGREGATE(15,6,((OFFSET(Data!$A$1,0,MATCH(AB$6,Data!$1:$1,0)-1,1000,1)=IF(AB$7="","Yes",AB$7))*(Data!$D$1:'Data'!$D$818&lt;=IF($H$2="Marked",1,"")))/((OFFSET(Data!$A$1,0,MATCH(AB$6,Data!$1:$1,0)-1,1000,1)=IF(AB$7="","Yes",AB$7))*(Data!$D$1:'Data'!$D$818&lt;=IF($H$2="Marked",1,"")))*ROW(Data!$C$1:$C$818),ROW(AB144)-ROW(AB$7)),1)),"")</f>
        <v>RCN Novelas</v>
      </c>
      <c r="AC144" s="38" t="str">
        <f ca="1">IF(AD144="","",IF(INDEX(Data!$CA:$CA,MATCH(AD144,Data!$A:$A,0),1)=0,"",INDEX(Data!$CA:$CA,MATCH(AD144,Data!$A:$A,0),1)))</f>
        <v/>
      </c>
      <c r="AD144" s="38" t="str" cm="1">
        <f t="array" aca="1" ref="AD144" ca="1">IFERROR(_xlfn.SINGLE(INDEX(Data!$A$1:$A$818,_xlfn.AGGREGATE(15,6,((OFFSET(Data!$A$1,0,MATCH(AD$6,Data!$1:$1,0)-1,1000,1)=IF(AD$7="","Yes",AD$7))*(Data!$D$1:'Data'!$D$818&lt;=IF($H$2="Marked",1,"")))/((OFFSET(Data!$A$1,0,MATCH(AD$6,Data!$1:$1,0)-1,1000,1)=IF(AD$7="","Yes",AD$7))*(Data!$D$1:'Data'!$D$818&lt;=IF($H$2="Marked",1,"")))*ROW(Data!$C$1:$C$818),ROW(AD144)-ROW(AD$7)),1)),"")</f>
        <v>Univision</v>
      </c>
      <c r="AE144" s="38" t="str">
        <f ca="1">IF(AF144="","",IF(INDEX(Data!$CA:$CA,MATCH(AF144,Data!$A:$A,0),1)=0,"",INDEX(Data!$CA:$CA,MATCH(AF144,Data!$A:$A,0),1)))</f>
        <v/>
      </c>
      <c r="AF144" s="38" t="str" cm="1">
        <f t="array" aca="1" ref="AF144" ca="1">IFERROR(_xlfn.SINGLE(INDEX(Data!$A$1:$A$818,_xlfn.AGGREGATE(15,6,((OFFSET(Data!$A$1,0,MATCH(AF$6,Data!$1:$1,0)-1,1000,1)=IF(AF$7="","Yes",AF$7))*(Data!$D$1:'Data'!$D$818&lt;=IF($H$2="Marked",1,"")))/((OFFSET(Data!$A$1,0,MATCH(AF$6,Data!$1:$1,0)-1,1000,1)=IF(AF$7="","Yes",AF$7))*(Data!$D$1:'Data'!$D$818&lt;=IF($H$2="Marked",1,"")))*ROW(Data!$C$1:$C$818),ROW(AF144)-ROW(AF$7)),1)),"")</f>
        <v/>
      </c>
      <c r="AG144" s="38" t="str">
        <f ca="1">IF(AH144="","",IF(INDEX(Data!$CA:$CA,MATCH(AH144,Data!$A:$A,0),1)=0,"",INDEX(Data!$CA:$CA,MATCH(AH144,Data!$A:$A,0),1)))</f>
        <v/>
      </c>
      <c r="AH144" s="38" t="str" cm="1">
        <f t="array" aca="1" ref="AH144" ca="1">IFERROR(_xlfn.SINGLE(INDEX(Data!$A$1:$A$818,_xlfn.AGGREGATE(15,6,((OFFSET(Data!$A$1,0,MATCH(AH$6,Data!$1:$1,0)-1,1000,1)=IF(AH$7="","Yes",AH$7))*(Data!$D$1:'Data'!$D$818&lt;=IF($H$2="Marked",1,"")))/((OFFSET(Data!$A$1,0,MATCH(AH$6,Data!$1:$1,0)-1,1000,1)=IF(AH$7="","Yes",AH$7))*(Data!$D$1:'Data'!$D$818&lt;=IF($H$2="Marked",1,"")))*ROW(Data!$C$1:$C$818),ROW(AH144)-ROW(AH$7)),1)),"")</f>
        <v/>
      </c>
      <c r="AI144" s="38" t="str">
        <f ca="1">IF(AJ144="","",IF(INDEX(Data!$CA:$CA,MATCH(AJ144,Data!$A:$A,0),1)=0,"",INDEX(Data!$CA:$CA,MATCH(AJ144,Data!$A:$A,0),1)))</f>
        <v/>
      </c>
      <c r="AJ144" s="38" t="str" cm="1">
        <f t="array" aca="1" ref="AJ144" ca="1">IFERROR(_xlfn.SINGLE(INDEX(Data!$A$1:$A$818,_xlfn.AGGREGATE(15,6,((OFFSET(Data!$A$1,0,MATCH(AJ$6,Data!$1:$1,0)-1,1000,1)=IF(AJ$7="","Yes",AJ$7))*(Data!$D$1:'Data'!$D$818&lt;=IF($H$2="Marked",1,"")))/((OFFSET(Data!$A$1,0,MATCH(AJ$6,Data!$1:$1,0)-1,1000,1)=IF(AJ$7="","Yes",AJ$7))*(Data!$D$1:'Data'!$D$818&lt;=IF($H$2="Marked",1,"")))*ROW(Data!$C$1:$C$818),ROW(AJ144)-ROW(AJ$7)),1)),"")</f>
        <v/>
      </c>
      <c r="AK144" s="38" t="str">
        <f ca="1">IF(AL144="","",IF(INDEX(Data!$CA:$CA,MATCH(AL144,Data!$A:$A,0),1)=0,"",INDEX(Data!$CA:$CA,MATCH(AL144,Data!$A:$A,0),1)))</f>
        <v/>
      </c>
      <c r="AL144" s="38" t="str" cm="1">
        <f t="array" aca="1" ref="AL144" ca="1">IFERROR(_xlfn.SINGLE(INDEX(Data!$A$1:$A$818,_xlfn.AGGREGATE(15,6,((OFFSET(Data!$A$1,0,MATCH(AL$6,Data!$1:$1,0)-1,1000,1)=IF(AL$7="","Yes",AL$7))*(Data!$D$1:'Data'!$D$818&lt;=IF($H$2="Marked",1,"")))/((OFFSET(Data!$A$1,0,MATCH(AL$6,Data!$1:$1,0)-1,1000,1)=IF(AL$7="","Yes",AL$7))*(Data!$D$1:'Data'!$D$818&lt;=IF($H$2="Marked",1,"")))*ROW(Data!$C$1:$C$818),ROW(AL144)-ROW(AL$7)),1)),"")</f>
        <v/>
      </c>
      <c r="AM144" s="38" t="str">
        <f ca="1">IF(AN144="","",IF(INDEX(Data!$CA:$CA,MATCH(AN144,Data!$A:$A,0),1)=0,"",INDEX(Data!$CA:$CA,MATCH(AN144,Data!$A:$A,0),1)))</f>
        <v/>
      </c>
      <c r="AN144" s="38" t="str" cm="1">
        <f t="array" aca="1" ref="AN144" ca="1">IFERROR(_xlfn.SINGLE(INDEX(Data!$A$1:$A$818,_xlfn.AGGREGATE(15,6,((OFFSET(Data!$A$1,0,MATCH(AN$6,Data!$1:$1,0)-1,1000,1)=IF(AN$7="","Yes",AN$7))*(Data!$D$1:'Data'!$D$818&lt;=IF($H$2="Marked",1,"")))/((OFFSET(Data!$A$1,0,MATCH(AN$6,Data!$1:$1,0)-1,1000,1)=IF(AN$7="","Yes",AN$7))*(Data!$D$1:'Data'!$D$818&lt;=IF($H$2="Marked",1,"")))*ROW(Data!$C$1:$C$818),ROW(AN144)-ROW(AN$7)),1)),"")</f>
        <v/>
      </c>
      <c r="AO144" s="38" t="str">
        <f ca="1">IF(AP144="","",IF(INDEX(Data!$CA:$CA,MATCH(AP144,Data!$A:$A,0),1)=0,"",INDEX(Data!$CA:$CA,MATCH(AP144,Data!$A:$A,0),1)))</f>
        <v/>
      </c>
      <c r="AP144" s="38" t="str" cm="1">
        <f t="array" aca="1" ref="AP144" ca="1">IFERROR(_xlfn.SINGLE(INDEX(Data!$A$1:$A$818,_xlfn.AGGREGATE(15,6,((OFFSET(Data!$A$1,0,MATCH(AP$6,Data!$1:$1,0)-1,1000,1)=IF(AP$7="","Yes",AP$7))*(Data!$D$1:'Data'!$D$818&lt;=IF($H$2="Marked",1,"")))/((OFFSET(Data!$A$1,0,MATCH(AP$6,Data!$1:$1,0)-1,1000,1)=IF(AP$7="","Yes",AP$7))*(Data!$D$1:'Data'!$D$818&lt;=IF($H$2="Marked",1,"")))*ROW(Data!$C$1:$C$818),ROW(AP144)-ROW(AP$7)),1)),"")</f>
        <v/>
      </c>
      <c r="AQ144" s="38" t="str">
        <f ca="1">IF(AR144="","",IF(INDEX(Data!$CA:$CA,MATCH(AR144,Data!$A:$A,0),1)=0,"",INDEX(Data!$CA:$CA,MATCH(AR144,Data!$A:$A,0),1)))</f>
        <v/>
      </c>
      <c r="AR144" s="38" t="str" cm="1">
        <f t="array" aca="1" ref="AR144" ca="1">IFERROR(_xlfn.SINGLE(INDEX(Data!$A$1:$A$818,_xlfn.AGGREGATE(15,6,((OFFSET(Data!$A$1,0,MATCH(AR$6,Data!$1:$1,0)-1,1000,1)=IF(AR$7="","Yes",AR$7))*(Data!$D$1:'Data'!$D$818&lt;=IF($H$2="Marked",1,"")))/((OFFSET(Data!$A$1,0,MATCH(AR$6,Data!$1:$1,0)-1,1000,1)=IF(AR$7="","Yes",AR$7))*(Data!$D$1:'Data'!$D$818&lt;=IF($H$2="Marked",1,"")))*ROW(Data!$C$1:$C$818),ROW(AR144)-ROW(AR$7)),1)),"")</f>
        <v/>
      </c>
      <c r="AS144" s="38" t="str">
        <f ca="1">IF(AT144="","",IF(INDEX(Data!$CA:$CA,MATCH(AT144,Data!$A:$A,0),1)=0,"",INDEX(Data!$CA:$CA,MATCH(AT144,Data!$A:$A,0),1)))</f>
        <v/>
      </c>
      <c r="AT144" s="38" t="str" cm="1">
        <f t="array" aca="1" ref="AT144" ca="1">IFERROR(_xlfn.SINGLE(INDEX(Data!$A$1:$A$818,_xlfn.AGGREGATE(15,6,((OFFSET(Data!$A$1,0,MATCH(AT$6,Data!$1:$1,0)-1,1000,1)=IF(AT$7="","Yes",AT$7))*(Data!$D$1:'Data'!$D$818&lt;=IF($H$2="Marked",1,"")))/((OFFSET(Data!$A$1,0,MATCH(AT$6,Data!$1:$1,0)-1,1000,1)=IF(AT$7="","Yes",AT$7))*(Data!$D$1:'Data'!$D$818&lt;=IF($H$2="Marked",1,"")))*ROW(Data!$C$1:$C$818),ROW(AT144)-ROW(AT$7)),1)),"")</f>
        <v/>
      </c>
    </row>
    <row r="145" spans="1:46" x14ac:dyDescent="0.35">
      <c r="A145" s="38" t="str">
        <f ca="1">IF(B145="","",IF(INDEX(Data!$CA:$CA,MATCH(B145,Data!$A:$A,0),1)=0,"",INDEX(Data!$CA:$CA,MATCH(B145,Data!$A:$A,0),1)))</f>
        <v/>
      </c>
      <c r="B145" s="38" t="str" cm="1">
        <f t="array" aca="1" ref="B145" ca="1">IFERROR(_xlfn.SINGLE(INDEX(Data!$A$1:$A$818,_xlfn.AGGREGATE(15,6,((OFFSET(Data!$A$1,0,MATCH(B$6,Data!$1:$1,0)-1,1000,1)=IF(B$7="","Yes",B$7))*(Data!$D$1:'Data'!$D$818&lt;=IF($H$2="Marked",1,"")))/((OFFSET(Data!$A$1,0,MATCH(B$6,Data!$1:$1,0)-1,1000,1)=IF(B$7="","Yes",B$7))*(Data!$D$1:'Data'!$D$818&lt;=IF($H$2="Marked",1,"")))*ROW(Data!$C$1:$C$818),ROW(B145)-ROW(B$7)),1)),"")</f>
        <v/>
      </c>
      <c r="C145" s="38" t="str">
        <f ca="1">IF(D145="","",IF(INDEX(Data!$CA:$CA,MATCH(D145,Data!$A:$A,0),1)=0,"",INDEX(Data!$CA:$CA,MATCH(D145,Data!$A:$A,0),1)))</f>
        <v/>
      </c>
      <c r="D145" s="38" t="str" cm="1">
        <f t="array" aca="1" ref="D145" ca="1">IFERROR(_xlfn.SINGLE(INDEX(Data!$A$1:$A$818,_xlfn.AGGREGATE(15,6,((OFFSET(Data!$A$1,0,MATCH(D$6,Data!$1:$1,0)-1,1000,1)=IF(D$7="","Yes",D$7))*(Data!$D$1:'Data'!$D$818&lt;=IF($H$2="Marked",1,"")))/((OFFSET(Data!$A$1,0,MATCH(D$6,Data!$1:$1,0)-1,1000,1)=IF(D$7="","Yes",D$7))*(Data!$D$1:'Data'!$D$818&lt;=IF($H$2="Marked",1,"")))*ROW(Data!$C$1:$C$818),ROW(D145)-ROW(D$7)),1)),"")</f>
        <v/>
      </c>
      <c r="E145" s="38" t="str">
        <f ca="1">IF(F145="","",IF(INDEX(Data!$CA:$CA,MATCH(F145,Data!$A:$A,0),1)=0,"",INDEX(Data!$CA:$CA,MATCH(F145,Data!$A:$A,0),1)))</f>
        <v/>
      </c>
      <c r="F145" s="38" t="str" cm="1">
        <f t="array" aca="1" ref="F145" ca="1">IFERROR(_xlfn.SINGLE(INDEX(Data!$A$1:$A$818,_xlfn.AGGREGATE(15,6,((OFFSET(Data!$A$1,0,MATCH(F$6,Data!$1:$1,0)-1,1000,1)=IF(F$7="","Yes",F$7))*(Data!$D$1:'Data'!$D$818&lt;=IF($H$2="Marked",1,"")))/((OFFSET(Data!$A$1,0,MATCH(F$6,Data!$1:$1,0)-1,1000,1)=IF(F$7="","Yes",F$7))*(Data!$D$1:'Data'!$D$818&lt;=IF($H$2="Marked",1,"")))*ROW(Data!$C$1:$C$818),ROW(F145)-ROW(F$7)),1)),"")</f>
        <v/>
      </c>
      <c r="G145" s="38" t="str">
        <f ca="1">IF(H145="","",IF(INDEX(Data!$CA:$CA,MATCH(H145,Data!$A:$A,0),1)=0,"",INDEX(Data!$CA:$CA,MATCH(H145,Data!$A:$A,0),1)))</f>
        <v/>
      </c>
      <c r="H145" s="38" t="str" cm="1">
        <f t="array" aca="1" ref="H145" ca="1">IFERROR(_xlfn.SINGLE(INDEX(Data!$A$1:$A$818,_xlfn.AGGREGATE(15,6,((OFFSET(Data!$A$1,0,MATCH(H$6,Data!$1:$1,0)-1,1000,1)=IF(H$7="","Yes",H$7))*(Data!$D$1:'Data'!$D$818&lt;=IF($H$2="Marked",1,"")))/((OFFSET(Data!$A$1,0,MATCH(H$6,Data!$1:$1,0)-1,1000,1)=IF(H$7="","Yes",H$7))*(Data!$D$1:'Data'!$D$818&lt;=IF($H$2="Marked",1,"")))*ROW(Data!$C$1:$C$818),ROW(H145)-ROW(H$7)),1)),"")</f>
        <v/>
      </c>
      <c r="I145" s="38" t="str">
        <f ca="1">IF(J145="","",IF(INDEX(Data!$CA:$CA,MATCH(J145,Data!$A:$A,0),1)=0,"",INDEX(Data!$CA:$CA,MATCH(J145,Data!$A:$A,0),1)))</f>
        <v/>
      </c>
      <c r="J145" s="38" t="str" cm="1">
        <f t="array" aca="1" ref="J145" ca="1">IFERROR(_xlfn.SINGLE(INDEX(Data!$A$1:$A$818,_xlfn.AGGREGATE(15,6,((OFFSET(Data!$A$1,0,MATCH(J$6,Data!$1:$1,0)-1,1000,1)=IF(J$7="","Yes",J$7))*(Data!$D$1:'Data'!$D$818&lt;=IF($H$2="Marked",1,"")))/((OFFSET(Data!$A$1,0,MATCH(J$6,Data!$1:$1,0)-1,1000,1)=IF(J$7="","Yes",J$7))*(Data!$D$1:'Data'!$D$818&lt;=IF($H$2="Marked",1,"")))*ROW(Data!$C$1:$C$818),ROW(J145)-ROW(J$7)),1)),"")</f>
        <v/>
      </c>
      <c r="K145" s="38" t="str">
        <f ca="1">IF(L145="","",IF(INDEX(Data!$CA:$CA,MATCH(L145,Data!$A:$A,0),1)=0,"",INDEX(Data!$CA:$CA,MATCH(L145,Data!$A:$A,0),1)))</f>
        <v/>
      </c>
      <c r="L145" s="38" t="str" cm="1">
        <f t="array" aca="1" ref="L145" ca="1">IFERROR(_xlfn.SINGLE(INDEX(Data!$A$1:$A$818,_xlfn.AGGREGATE(15,6,((OFFSET(Data!$A$1,0,MATCH(L$6,Data!$1:$1,0)-1,1000,1)=IF(L$7="","Yes",L$7))*(Data!$D$1:'Data'!$D$818&lt;=IF($H$2="Marked",1,"")))/((OFFSET(Data!$A$1,0,MATCH(L$6,Data!$1:$1,0)-1,1000,1)=IF(L$7="","Yes",L$7))*(Data!$D$1:'Data'!$D$818&lt;=IF($H$2="Marked",1,"")))*ROW(Data!$C$1:$C$818),ROW(L145)-ROW(L$7)),1)),"")</f>
        <v>Tastemade</v>
      </c>
      <c r="M145" s="38" t="str">
        <f ca="1">IF(N145="","",IF(INDEX(Data!$CA:$CA,MATCH(N145,Data!$A:$A,0),1)=0,"",INDEX(Data!$CA:$CA,MATCH(N145,Data!$A:$A,0),1)))</f>
        <v/>
      </c>
      <c r="N145" s="38" t="str" cm="1">
        <f t="array" aca="1" ref="N145" ca="1">IFERROR(_xlfn.SINGLE(INDEX(Data!$A$1:$A$818,_xlfn.AGGREGATE(15,6,((OFFSET(Data!$A$1,0,MATCH(N$6,Data!$1:$1,0)-1,1000,1)=IF(N$7="","Yes",N$7))*(Data!$D$1:'Data'!$D$818&lt;=IF($H$2="Marked",1,"")))/((OFFSET(Data!$A$1,0,MATCH(N$6,Data!$1:$1,0)-1,1000,1)=IF(N$7="","Yes",N$7))*(Data!$D$1:'Data'!$D$818&lt;=IF($H$2="Marked",1,"")))*ROW(Data!$C$1:$C$818),ROW(N145)-ROW(N$7)),1)),"")</f>
        <v>Own</v>
      </c>
      <c r="O145" s="38" t="str">
        <f ca="1">IF(P145="","",IF(INDEX(Data!$CA:$CA,MATCH(P145,Data!$A:$A,0),1)=0,"",INDEX(Data!$CA:$CA,MATCH(P145,Data!$A:$A,0),1)))</f>
        <v/>
      </c>
      <c r="P145" s="38" t="str" cm="1">
        <f t="array" aca="1" ref="P145" ca="1">IFERROR(_xlfn.SINGLE(INDEX(Data!$A$1:$A$818,_xlfn.AGGREGATE(15,6,((OFFSET(Data!$A$1,0,MATCH(P$6,Data!$1:$1,0)-1,1000,1)=IF(P$7="","Yes",P$7))*(Data!$D$1:'Data'!$D$818&lt;=IF($H$2="Marked",1,"")))/((OFFSET(Data!$A$1,0,MATCH(P$6,Data!$1:$1,0)-1,1000,1)=IF(P$7="","Yes",P$7))*(Data!$D$1:'Data'!$D$818&lt;=IF($H$2="Marked",1,"")))*ROW(Data!$C$1:$C$818),ROW(P145)-ROW(P$7)),1)),"")</f>
        <v>MSG</v>
      </c>
      <c r="Q145" s="38" t="str">
        <f ca="1">IF(R145="","",IF(INDEX(Data!$CA:$CA,MATCH(R145,Data!$A:$A,0),1)=0,"",INDEX(Data!$CA:$CA,MATCH(R145,Data!$A:$A,0),1)))</f>
        <v/>
      </c>
      <c r="R145" s="38" t="str" cm="1">
        <f t="array" aca="1" ref="R145" ca="1">IFERROR(_xlfn.SINGLE(INDEX(Data!$A$1:$A$818,_xlfn.AGGREGATE(15,6,((OFFSET(Data!$A$1,0,MATCH(R$6,Data!$1:$1,0)-1,1000,1)=IF(R$7="","Yes",R$7))*(Data!$D$1:'Data'!$D$818&lt;=IF($H$2="Marked",1,"")))/((OFFSET(Data!$A$1,0,MATCH(R$6,Data!$1:$1,0)-1,1000,1)=IF(R$7="","Yes",R$7))*(Data!$D$1:'Data'!$D$818&lt;=IF($H$2="Marked",1,"")))*ROW(Data!$C$1:$C$818),ROW(R145)-ROW(R$7)),1)),"")</f>
        <v/>
      </c>
      <c r="S145" s="38" t="str">
        <f ca="1">IF(T145="","",IF(INDEX(Data!$CA:$CA,MATCH(T145,Data!$A:$A,0),1)=0,"",INDEX(Data!$CA:$CA,MATCH(T145,Data!$A:$A,0),1)))</f>
        <v/>
      </c>
      <c r="T145" s="38" t="str" cm="1">
        <f t="array" aca="1" ref="T145" ca="1">IFERROR(_xlfn.SINGLE(INDEX(Data!$A$1:$A$818,_xlfn.AGGREGATE(15,6,((OFFSET(Data!$A$1,0,MATCH(T$6,Data!$1:$1,0)-1,1000,1)=IF(T$7="","Yes",T$7))*(Data!$D$1:'Data'!$D$818&lt;=IF($H$2="Marked",1,"")))/((OFFSET(Data!$A$1,0,MATCH(T$6,Data!$1:$1,0)-1,1000,1)=IF(T$7="","Yes",T$7))*(Data!$D$1:'Data'!$D$818&lt;=IF($H$2="Marked",1,"")))*ROW(Data!$C$1:$C$818),ROW(T145)-ROW(T$7)),1)),"")</f>
        <v/>
      </c>
      <c r="U145" s="38" t="str">
        <f ca="1">IF(V145="","",IF(INDEX(Data!$CA:$CA,MATCH(V145,Data!$A:$A,0),1)=0,"",INDEX(Data!$CA:$CA,MATCH(V145,Data!$A:$A,0),1)))</f>
        <v/>
      </c>
      <c r="V145" s="38" t="str" cm="1">
        <f t="array" aca="1" ref="V145" ca="1">IFERROR(_xlfn.SINGLE(INDEX(Data!$A$1:$A$818,_xlfn.AGGREGATE(15,6,((OFFSET(Data!$A$1,0,MATCH(V$6,Data!$1:$1,0)-1,1000,1)=IF(V$7="","Yes",V$7))*(Data!$D$1:'Data'!$D$818&lt;=IF($H$2="Marked",1,"")))/((OFFSET(Data!$A$1,0,MATCH(V$6,Data!$1:$1,0)-1,1000,1)=IF(V$7="","Yes",V$7))*(Data!$D$1:'Data'!$D$818&lt;=IF($H$2="Marked",1,"")))*ROW(Data!$C$1:$C$818),ROW(V145)-ROW(V$7)),1)),"")</f>
        <v>VH1</v>
      </c>
      <c r="W145" s="38" t="str">
        <f ca="1">IF(X145="","",IF(INDEX(Data!$CA:$CA,MATCH(X145,Data!$A:$A,0),1)=0,"",INDEX(Data!$CA:$CA,MATCH(X145,Data!$A:$A,0),1)))</f>
        <v/>
      </c>
      <c r="X145" s="38" t="str" cm="1">
        <f t="array" aca="1" ref="X145" ca="1">IFERROR(_xlfn.SINGLE(INDEX(Data!$A$1:$A$818,_xlfn.AGGREGATE(15,6,((OFFSET(Data!$A$1,0,MATCH(X$6,Data!$1:$1,0)-1,1000,1)=IF(X$7="","Yes",X$7))*(Data!$D$1:'Data'!$D$818&lt;=IF($H$2="Marked",1,"")))/((OFFSET(Data!$A$1,0,MATCH(X$6,Data!$1:$1,0)-1,1000,1)=IF(X$7="","Yes",X$7))*(Data!$D$1:'Data'!$D$818&lt;=IF($H$2="Marked",1,"")))*ROW(Data!$C$1:$C$818),ROW(X145)-ROW(X$7)),1)),"")</f>
        <v/>
      </c>
      <c r="Y145" s="38" t="str">
        <f ca="1">IF(Z145="","",IF(INDEX(Data!$CA:$CA,MATCH(Z145,Data!$A:$A,0),1)=0,"",INDEX(Data!$CA:$CA,MATCH(Z145,Data!$A:$A,0),1)))</f>
        <v/>
      </c>
      <c r="Z145" s="38" t="str" cm="1">
        <f t="array" aca="1" ref="Z145" ca="1">IFERROR(_xlfn.SINGLE(INDEX(Data!$A$1:$A$818,_xlfn.AGGREGATE(15,6,((OFFSET(Data!$A$1,0,MATCH(Z$6,Data!$1:$1,0)-1,1000,1)=IF(Z$7="","Yes",Z$7))*(Data!$D$1:'Data'!$D$818&lt;=IF($H$2="Marked",1,"")))/((OFFSET(Data!$A$1,0,MATCH(Z$6,Data!$1:$1,0)-1,1000,1)=IF(Z$7="","Yes",Z$7))*(Data!$D$1:'Data'!$D$818&lt;=IF($H$2="Marked",1,"")))*ROW(Data!$C$1:$C$818),ROW(Z145)-ROW(Z$7)),1)),"")</f>
        <v/>
      </c>
      <c r="AA145" s="38" t="str">
        <f ca="1">IF(AB145="","",IF(INDEX(Data!$CA:$CA,MATCH(AB145,Data!$A:$A,0),1)=0,"",INDEX(Data!$CA:$CA,MATCH(AB145,Data!$A:$A,0),1)))</f>
        <v/>
      </c>
      <c r="AB145" s="38" t="str" cm="1">
        <f t="array" aca="1" ref="AB145" ca="1">IFERROR(_xlfn.SINGLE(INDEX(Data!$A$1:$A$818,_xlfn.AGGREGATE(15,6,((OFFSET(Data!$A$1,0,MATCH(AB$6,Data!$1:$1,0)-1,1000,1)=IF(AB$7="","Yes",AB$7))*(Data!$D$1:'Data'!$D$818&lt;=IF($H$2="Marked",1,"")))/((OFFSET(Data!$A$1,0,MATCH(AB$6,Data!$1:$1,0)-1,1000,1)=IF(AB$7="","Yes",AB$7))*(Data!$D$1:'Data'!$D$818&lt;=IF($H$2="Marked",1,"")))*ROW(Data!$C$1:$C$818),ROW(AB145)-ROW(AB$7)),1)),"")</f>
        <v>RCN Nuestra Tele</v>
      </c>
      <c r="AC145" s="38" t="str">
        <f ca="1">IF(AD145="","",IF(INDEX(Data!$CA:$CA,MATCH(AD145,Data!$A:$A,0),1)=0,"",INDEX(Data!$CA:$CA,MATCH(AD145,Data!$A:$A,0),1)))</f>
        <v/>
      </c>
      <c r="AD145" s="38" t="str" cm="1">
        <f t="array" aca="1" ref="AD145" ca="1">IFERROR(_xlfn.SINGLE(INDEX(Data!$A$1:$A$818,_xlfn.AGGREGATE(15,6,((OFFSET(Data!$A$1,0,MATCH(AD$6,Data!$1:$1,0)-1,1000,1)=IF(AD$7="","Yes",AD$7))*(Data!$D$1:'Data'!$D$818&lt;=IF($H$2="Marked",1,"")))/((OFFSET(Data!$A$1,0,MATCH(AD$6,Data!$1:$1,0)-1,1000,1)=IF(AD$7="","Yes",AD$7))*(Data!$D$1:'Data'!$D$818&lt;=IF($H$2="Marked",1,"")))*ROW(Data!$C$1:$C$818),ROW(AD145)-ROW(AD$7)),1)),"")</f>
        <v>Up Faith &amp; Family</v>
      </c>
      <c r="AE145" s="38" t="str">
        <f ca="1">IF(AF145="","",IF(INDEX(Data!$CA:$CA,MATCH(AF145,Data!$A:$A,0),1)=0,"",INDEX(Data!$CA:$CA,MATCH(AF145,Data!$A:$A,0),1)))</f>
        <v/>
      </c>
      <c r="AF145" s="38" t="str" cm="1">
        <f t="array" aca="1" ref="AF145" ca="1">IFERROR(_xlfn.SINGLE(INDEX(Data!$A$1:$A$818,_xlfn.AGGREGATE(15,6,((OFFSET(Data!$A$1,0,MATCH(AF$6,Data!$1:$1,0)-1,1000,1)=IF(AF$7="","Yes",AF$7))*(Data!$D$1:'Data'!$D$818&lt;=IF($H$2="Marked",1,"")))/((OFFSET(Data!$A$1,0,MATCH(AF$6,Data!$1:$1,0)-1,1000,1)=IF(AF$7="","Yes",AF$7))*(Data!$D$1:'Data'!$D$818&lt;=IF($H$2="Marked",1,"")))*ROW(Data!$C$1:$C$818),ROW(AF145)-ROW(AF$7)),1)),"")</f>
        <v/>
      </c>
      <c r="AG145" s="38" t="str">
        <f ca="1">IF(AH145="","",IF(INDEX(Data!$CA:$CA,MATCH(AH145,Data!$A:$A,0),1)=0,"",INDEX(Data!$CA:$CA,MATCH(AH145,Data!$A:$A,0),1)))</f>
        <v/>
      </c>
      <c r="AH145" s="38" t="str" cm="1">
        <f t="array" aca="1" ref="AH145" ca="1">IFERROR(_xlfn.SINGLE(INDEX(Data!$A$1:$A$818,_xlfn.AGGREGATE(15,6,((OFFSET(Data!$A$1,0,MATCH(AH$6,Data!$1:$1,0)-1,1000,1)=IF(AH$7="","Yes",AH$7))*(Data!$D$1:'Data'!$D$818&lt;=IF($H$2="Marked",1,"")))/((OFFSET(Data!$A$1,0,MATCH(AH$6,Data!$1:$1,0)-1,1000,1)=IF(AH$7="","Yes",AH$7))*(Data!$D$1:'Data'!$D$818&lt;=IF($H$2="Marked",1,"")))*ROW(Data!$C$1:$C$818),ROW(AH145)-ROW(AH$7)),1)),"")</f>
        <v/>
      </c>
      <c r="AI145" s="38" t="str">
        <f ca="1">IF(AJ145="","",IF(INDEX(Data!$CA:$CA,MATCH(AJ145,Data!$A:$A,0),1)=0,"",INDEX(Data!$CA:$CA,MATCH(AJ145,Data!$A:$A,0),1)))</f>
        <v/>
      </c>
      <c r="AJ145" s="38" t="str" cm="1">
        <f t="array" aca="1" ref="AJ145" ca="1">IFERROR(_xlfn.SINGLE(INDEX(Data!$A$1:$A$818,_xlfn.AGGREGATE(15,6,((OFFSET(Data!$A$1,0,MATCH(AJ$6,Data!$1:$1,0)-1,1000,1)=IF(AJ$7="","Yes",AJ$7))*(Data!$D$1:'Data'!$D$818&lt;=IF($H$2="Marked",1,"")))/((OFFSET(Data!$A$1,0,MATCH(AJ$6,Data!$1:$1,0)-1,1000,1)=IF(AJ$7="","Yes",AJ$7))*(Data!$D$1:'Data'!$D$818&lt;=IF($H$2="Marked",1,"")))*ROW(Data!$C$1:$C$818),ROW(AJ145)-ROW(AJ$7)),1)),"")</f>
        <v/>
      </c>
      <c r="AK145" s="38" t="str">
        <f ca="1">IF(AL145="","",IF(INDEX(Data!$CA:$CA,MATCH(AL145,Data!$A:$A,0),1)=0,"",INDEX(Data!$CA:$CA,MATCH(AL145,Data!$A:$A,0),1)))</f>
        <v/>
      </c>
      <c r="AL145" s="38" t="str" cm="1">
        <f t="array" aca="1" ref="AL145" ca="1">IFERROR(_xlfn.SINGLE(INDEX(Data!$A$1:$A$818,_xlfn.AGGREGATE(15,6,((OFFSET(Data!$A$1,0,MATCH(AL$6,Data!$1:$1,0)-1,1000,1)=IF(AL$7="","Yes",AL$7))*(Data!$D$1:'Data'!$D$818&lt;=IF($H$2="Marked",1,"")))/((OFFSET(Data!$A$1,0,MATCH(AL$6,Data!$1:$1,0)-1,1000,1)=IF(AL$7="","Yes",AL$7))*(Data!$D$1:'Data'!$D$818&lt;=IF($H$2="Marked",1,"")))*ROW(Data!$C$1:$C$818),ROW(AL145)-ROW(AL$7)),1)),"")</f>
        <v/>
      </c>
      <c r="AM145" s="38" t="str">
        <f ca="1">IF(AN145="","",IF(INDEX(Data!$CA:$CA,MATCH(AN145,Data!$A:$A,0),1)=0,"",INDEX(Data!$CA:$CA,MATCH(AN145,Data!$A:$A,0),1)))</f>
        <v/>
      </c>
      <c r="AN145" s="38" t="str" cm="1">
        <f t="array" aca="1" ref="AN145" ca="1">IFERROR(_xlfn.SINGLE(INDEX(Data!$A$1:$A$818,_xlfn.AGGREGATE(15,6,((OFFSET(Data!$A$1,0,MATCH(AN$6,Data!$1:$1,0)-1,1000,1)=IF(AN$7="","Yes",AN$7))*(Data!$D$1:'Data'!$D$818&lt;=IF($H$2="Marked",1,"")))/((OFFSET(Data!$A$1,0,MATCH(AN$6,Data!$1:$1,0)-1,1000,1)=IF(AN$7="","Yes",AN$7))*(Data!$D$1:'Data'!$D$818&lt;=IF($H$2="Marked",1,"")))*ROW(Data!$C$1:$C$818),ROW(AN145)-ROW(AN$7)),1)),"")</f>
        <v/>
      </c>
      <c r="AO145" s="38" t="str">
        <f ca="1">IF(AP145="","",IF(INDEX(Data!$CA:$CA,MATCH(AP145,Data!$A:$A,0),1)=0,"",INDEX(Data!$CA:$CA,MATCH(AP145,Data!$A:$A,0),1)))</f>
        <v/>
      </c>
      <c r="AP145" s="38" t="str" cm="1">
        <f t="array" aca="1" ref="AP145" ca="1">IFERROR(_xlfn.SINGLE(INDEX(Data!$A$1:$A$818,_xlfn.AGGREGATE(15,6,((OFFSET(Data!$A$1,0,MATCH(AP$6,Data!$1:$1,0)-1,1000,1)=IF(AP$7="","Yes",AP$7))*(Data!$D$1:'Data'!$D$818&lt;=IF($H$2="Marked",1,"")))/((OFFSET(Data!$A$1,0,MATCH(AP$6,Data!$1:$1,0)-1,1000,1)=IF(AP$7="","Yes",AP$7))*(Data!$D$1:'Data'!$D$818&lt;=IF($H$2="Marked",1,"")))*ROW(Data!$C$1:$C$818),ROW(AP145)-ROW(AP$7)),1)),"")</f>
        <v/>
      </c>
      <c r="AQ145" s="38" t="str">
        <f ca="1">IF(AR145="","",IF(INDEX(Data!$CA:$CA,MATCH(AR145,Data!$A:$A,0),1)=0,"",INDEX(Data!$CA:$CA,MATCH(AR145,Data!$A:$A,0),1)))</f>
        <v/>
      </c>
      <c r="AR145" s="38" t="str" cm="1">
        <f t="array" aca="1" ref="AR145" ca="1">IFERROR(_xlfn.SINGLE(INDEX(Data!$A$1:$A$818,_xlfn.AGGREGATE(15,6,((OFFSET(Data!$A$1,0,MATCH(AR$6,Data!$1:$1,0)-1,1000,1)=IF(AR$7="","Yes",AR$7))*(Data!$D$1:'Data'!$D$818&lt;=IF($H$2="Marked",1,"")))/((OFFSET(Data!$A$1,0,MATCH(AR$6,Data!$1:$1,0)-1,1000,1)=IF(AR$7="","Yes",AR$7))*(Data!$D$1:'Data'!$D$818&lt;=IF($H$2="Marked",1,"")))*ROW(Data!$C$1:$C$818),ROW(AR145)-ROW(AR$7)),1)),"")</f>
        <v/>
      </c>
      <c r="AS145" s="38" t="str">
        <f ca="1">IF(AT145="","",IF(INDEX(Data!$CA:$CA,MATCH(AT145,Data!$A:$A,0),1)=0,"",INDEX(Data!$CA:$CA,MATCH(AT145,Data!$A:$A,0),1)))</f>
        <v/>
      </c>
      <c r="AT145" s="38" t="str" cm="1">
        <f t="array" aca="1" ref="AT145" ca="1">IFERROR(_xlfn.SINGLE(INDEX(Data!$A$1:$A$818,_xlfn.AGGREGATE(15,6,((OFFSET(Data!$A$1,0,MATCH(AT$6,Data!$1:$1,0)-1,1000,1)=IF(AT$7="","Yes",AT$7))*(Data!$D$1:'Data'!$D$818&lt;=IF($H$2="Marked",1,"")))/((OFFSET(Data!$A$1,0,MATCH(AT$6,Data!$1:$1,0)-1,1000,1)=IF(AT$7="","Yes",AT$7))*(Data!$D$1:'Data'!$D$818&lt;=IF($H$2="Marked",1,"")))*ROW(Data!$C$1:$C$818),ROW(AT145)-ROW(AT$7)),1)),"")</f>
        <v/>
      </c>
    </row>
    <row r="146" spans="1:46" x14ac:dyDescent="0.35">
      <c r="A146" s="38" t="str">
        <f ca="1">IF(B146="","",IF(INDEX(Data!$CA:$CA,MATCH(B146,Data!$A:$A,0),1)=0,"",INDEX(Data!$CA:$CA,MATCH(B146,Data!$A:$A,0),1)))</f>
        <v/>
      </c>
      <c r="B146" s="38" t="str" cm="1">
        <f t="array" aca="1" ref="B146" ca="1">IFERROR(_xlfn.SINGLE(INDEX(Data!$A$1:$A$818,_xlfn.AGGREGATE(15,6,((OFFSET(Data!$A$1,0,MATCH(B$6,Data!$1:$1,0)-1,1000,1)=IF(B$7="","Yes",B$7))*(Data!$D$1:'Data'!$D$818&lt;=IF($H$2="Marked",1,"")))/((OFFSET(Data!$A$1,0,MATCH(B$6,Data!$1:$1,0)-1,1000,1)=IF(B$7="","Yes",B$7))*(Data!$D$1:'Data'!$D$818&lt;=IF($H$2="Marked",1,"")))*ROW(Data!$C$1:$C$818),ROW(B146)-ROW(B$7)),1)),"")</f>
        <v/>
      </c>
      <c r="C146" s="38" t="str">
        <f ca="1">IF(D146="","",IF(INDEX(Data!$CA:$CA,MATCH(D146,Data!$A:$A,0),1)=0,"",INDEX(Data!$CA:$CA,MATCH(D146,Data!$A:$A,0),1)))</f>
        <v/>
      </c>
      <c r="D146" s="38" t="str" cm="1">
        <f t="array" aca="1" ref="D146" ca="1">IFERROR(_xlfn.SINGLE(INDEX(Data!$A$1:$A$818,_xlfn.AGGREGATE(15,6,((OFFSET(Data!$A$1,0,MATCH(D$6,Data!$1:$1,0)-1,1000,1)=IF(D$7="","Yes",D$7))*(Data!$D$1:'Data'!$D$818&lt;=IF($H$2="Marked",1,"")))/((OFFSET(Data!$A$1,0,MATCH(D$6,Data!$1:$1,0)-1,1000,1)=IF(D$7="","Yes",D$7))*(Data!$D$1:'Data'!$D$818&lt;=IF($H$2="Marked",1,"")))*ROW(Data!$C$1:$C$818),ROW(D146)-ROW(D$7)),1)),"")</f>
        <v/>
      </c>
      <c r="E146" s="38" t="str">
        <f ca="1">IF(F146="","",IF(INDEX(Data!$CA:$CA,MATCH(F146,Data!$A:$A,0),1)=0,"",INDEX(Data!$CA:$CA,MATCH(F146,Data!$A:$A,0),1)))</f>
        <v/>
      </c>
      <c r="F146" s="38" t="str" cm="1">
        <f t="array" aca="1" ref="F146" ca="1">IFERROR(_xlfn.SINGLE(INDEX(Data!$A$1:$A$818,_xlfn.AGGREGATE(15,6,((OFFSET(Data!$A$1,0,MATCH(F$6,Data!$1:$1,0)-1,1000,1)=IF(F$7="","Yes",F$7))*(Data!$D$1:'Data'!$D$818&lt;=IF($H$2="Marked",1,"")))/((OFFSET(Data!$A$1,0,MATCH(F$6,Data!$1:$1,0)-1,1000,1)=IF(F$7="","Yes",F$7))*(Data!$D$1:'Data'!$D$818&lt;=IF($H$2="Marked",1,"")))*ROW(Data!$C$1:$C$818),ROW(F146)-ROW(F$7)),1)),"")</f>
        <v/>
      </c>
      <c r="G146" s="38" t="str">
        <f ca="1">IF(H146="","",IF(INDEX(Data!$CA:$CA,MATCH(H146,Data!$A:$A,0),1)=0,"",INDEX(Data!$CA:$CA,MATCH(H146,Data!$A:$A,0),1)))</f>
        <v/>
      </c>
      <c r="H146" s="38" t="str" cm="1">
        <f t="array" aca="1" ref="H146" ca="1">IFERROR(_xlfn.SINGLE(INDEX(Data!$A$1:$A$818,_xlfn.AGGREGATE(15,6,((OFFSET(Data!$A$1,0,MATCH(H$6,Data!$1:$1,0)-1,1000,1)=IF(H$7="","Yes",H$7))*(Data!$D$1:'Data'!$D$818&lt;=IF($H$2="Marked",1,"")))/((OFFSET(Data!$A$1,0,MATCH(H$6,Data!$1:$1,0)-1,1000,1)=IF(H$7="","Yes",H$7))*(Data!$D$1:'Data'!$D$818&lt;=IF($H$2="Marked",1,"")))*ROW(Data!$C$1:$C$818),ROW(H146)-ROW(H$7)),1)),"")</f>
        <v/>
      </c>
      <c r="I146" s="38" t="str">
        <f ca="1">IF(J146="","",IF(INDEX(Data!$CA:$CA,MATCH(J146,Data!$A:$A,0),1)=0,"",INDEX(Data!$CA:$CA,MATCH(J146,Data!$A:$A,0),1)))</f>
        <v/>
      </c>
      <c r="J146" s="38" t="str" cm="1">
        <f t="array" aca="1" ref="J146" ca="1">IFERROR(_xlfn.SINGLE(INDEX(Data!$A$1:$A$818,_xlfn.AGGREGATE(15,6,((OFFSET(Data!$A$1,0,MATCH(J$6,Data!$1:$1,0)-1,1000,1)=IF(J$7="","Yes",J$7))*(Data!$D$1:'Data'!$D$818&lt;=IF($H$2="Marked",1,"")))/((OFFSET(Data!$A$1,0,MATCH(J$6,Data!$1:$1,0)-1,1000,1)=IF(J$7="","Yes",J$7))*(Data!$D$1:'Data'!$D$818&lt;=IF($H$2="Marked",1,"")))*ROW(Data!$C$1:$C$818),ROW(J146)-ROW(J$7)),1)),"")</f>
        <v/>
      </c>
      <c r="K146" s="38" t="str">
        <f ca="1">IF(L146="","",IF(INDEX(Data!$CA:$CA,MATCH(L146,Data!$A:$A,0),1)=0,"",INDEX(Data!$CA:$CA,MATCH(L146,Data!$A:$A,0),1)))</f>
        <v/>
      </c>
      <c r="L146" s="38" t="str" cm="1">
        <f t="array" aca="1" ref="L146" ca="1">IFERROR(_xlfn.SINGLE(INDEX(Data!$A$1:$A$818,_xlfn.AGGREGATE(15,6,((OFFSET(Data!$A$1,0,MATCH(L$6,Data!$1:$1,0)-1,1000,1)=IF(L$7="","Yes",L$7))*(Data!$D$1:'Data'!$D$818&lt;=IF($H$2="Marked",1,"")))/((OFFSET(Data!$A$1,0,MATCH(L$6,Data!$1:$1,0)-1,1000,1)=IF(L$7="","Yes",L$7))*(Data!$D$1:'Data'!$D$818&lt;=IF($H$2="Marked",1,"")))*ROW(Data!$C$1:$C$818),ROW(L146)-ROW(L$7)),1)),"")</f>
        <v>TBS</v>
      </c>
      <c r="M146" s="38" t="str">
        <f ca="1">IF(N146="","",IF(INDEX(Data!$CA:$CA,MATCH(N146,Data!$A:$A,0),1)=0,"",INDEX(Data!$CA:$CA,MATCH(N146,Data!$A:$A,0),1)))</f>
        <v/>
      </c>
      <c r="N146" s="38" t="str" cm="1">
        <f t="array" aca="1" ref="N146" ca="1">IFERROR(_xlfn.SINGLE(INDEX(Data!$A$1:$A$818,_xlfn.AGGREGATE(15,6,((OFFSET(Data!$A$1,0,MATCH(N$6,Data!$1:$1,0)-1,1000,1)=IF(N$7="","Yes",N$7))*(Data!$D$1:'Data'!$D$818&lt;=IF($H$2="Marked",1,"")))/((OFFSET(Data!$A$1,0,MATCH(N$6,Data!$1:$1,0)-1,1000,1)=IF(N$7="","Yes",N$7))*(Data!$D$1:'Data'!$D$818&lt;=IF($H$2="Marked",1,"")))*ROW(Data!$C$1:$C$818),ROW(N146)-ROW(N$7)),1)),"")</f>
        <v>Oxygen</v>
      </c>
      <c r="O146" s="38" t="str">
        <f ca="1">IF(P146="","",IF(INDEX(Data!$CA:$CA,MATCH(P146,Data!$A:$A,0),1)=0,"",INDEX(Data!$CA:$CA,MATCH(P146,Data!$A:$A,0),1)))</f>
        <v/>
      </c>
      <c r="P146" s="38" t="str" cm="1">
        <f t="array" aca="1" ref="P146" ca="1">IFERROR(_xlfn.SINGLE(INDEX(Data!$A$1:$A$818,_xlfn.AGGREGATE(15,6,((OFFSET(Data!$A$1,0,MATCH(P$6,Data!$1:$1,0)-1,1000,1)=IF(P$7="","Yes",P$7))*(Data!$D$1:'Data'!$D$818&lt;=IF($H$2="Marked",1,"")))/((OFFSET(Data!$A$1,0,MATCH(P$6,Data!$1:$1,0)-1,1000,1)=IF(P$7="","Yes",P$7))*(Data!$D$1:'Data'!$D$818&lt;=IF($H$2="Marked",1,"")))*ROW(Data!$C$1:$C$818),ROW(P146)-ROW(P$7)),1)),"")</f>
        <v>MSNBC</v>
      </c>
      <c r="Q146" s="38" t="str">
        <f ca="1">IF(R146="","",IF(INDEX(Data!$CA:$CA,MATCH(R146,Data!$A:$A,0),1)=0,"",INDEX(Data!$CA:$CA,MATCH(R146,Data!$A:$A,0),1)))</f>
        <v/>
      </c>
      <c r="R146" s="38" t="str" cm="1">
        <f t="array" aca="1" ref="R146" ca="1">IFERROR(_xlfn.SINGLE(INDEX(Data!$A$1:$A$818,_xlfn.AGGREGATE(15,6,((OFFSET(Data!$A$1,0,MATCH(R$6,Data!$1:$1,0)-1,1000,1)=IF(R$7="","Yes",R$7))*(Data!$D$1:'Data'!$D$818&lt;=IF($H$2="Marked",1,"")))/((OFFSET(Data!$A$1,0,MATCH(R$6,Data!$1:$1,0)-1,1000,1)=IF(R$7="","Yes",R$7))*(Data!$D$1:'Data'!$D$818&lt;=IF($H$2="Marked",1,"")))*ROW(Data!$C$1:$C$818),ROW(R146)-ROW(R$7)),1)),"")</f>
        <v/>
      </c>
      <c r="S146" s="38" t="str">
        <f ca="1">IF(T146="","",IF(INDEX(Data!$CA:$CA,MATCH(T146,Data!$A:$A,0),1)=0,"",INDEX(Data!$CA:$CA,MATCH(T146,Data!$A:$A,0),1)))</f>
        <v/>
      </c>
      <c r="T146" s="38" t="str" cm="1">
        <f t="array" aca="1" ref="T146" ca="1">IFERROR(_xlfn.SINGLE(INDEX(Data!$A$1:$A$818,_xlfn.AGGREGATE(15,6,((OFFSET(Data!$A$1,0,MATCH(T$6,Data!$1:$1,0)-1,1000,1)=IF(T$7="","Yes",T$7))*(Data!$D$1:'Data'!$D$818&lt;=IF($H$2="Marked",1,"")))/((OFFSET(Data!$A$1,0,MATCH(T$6,Data!$1:$1,0)-1,1000,1)=IF(T$7="","Yes",T$7))*(Data!$D$1:'Data'!$D$818&lt;=IF($H$2="Marked",1,"")))*ROW(Data!$C$1:$C$818),ROW(T146)-ROW(T$7)),1)),"")</f>
        <v/>
      </c>
      <c r="U146" s="38" t="str">
        <f ca="1">IF(V146="","",IF(INDEX(Data!$CA:$CA,MATCH(V146,Data!$A:$A,0),1)=0,"",INDEX(Data!$CA:$CA,MATCH(V146,Data!$A:$A,0),1)))</f>
        <v/>
      </c>
      <c r="V146" s="38" t="str" cm="1">
        <f t="array" aca="1" ref="V146" ca="1">IFERROR(_xlfn.SINGLE(INDEX(Data!$A$1:$A$818,_xlfn.AGGREGATE(15,6,((OFFSET(Data!$A$1,0,MATCH(V$6,Data!$1:$1,0)-1,1000,1)=IF(V$7="","Yes",V$7))*(Data!$D$1:'Data'!$D$818&lt;=IF($H$2="Marked",1,"")))/((OFFSET(Data!$A$1,0,MATCH(V$6,Data!$1:$1,0)-1,1000,1)=IF(V$7="","Yes",V$7))*(Data!$D$1:'Data'!$D$818&lt;=IF($H$2="Marked",1,"")))*ROW(Data!$C$1:$C$818),ROW(V146)-ROW(V$7)),1)),"")</f>
        <v>Weather Channel</v>
      </c>
      <c r="W146" s="38" t="str">
        <f ca="1">IF(X146="","",IF(INDEX(Data!$CA:$CA,MATCH(X146,Data!$A:$A,0),1)=0,"",INDEX(Data!$CA:$CA,MATCH(X146,Data!$A:$A,0),1)))</f>
        <v/>
      </c>
      <c r="X146" s="38" t="str" cm="1">
        <f t="array" aca="1" ref="X146" ca="1">IFERROR(_xlfn.SINGLE(INDEX(Data!$A$1:$A$818,_xlfn.AGGREGATE(15,6,((OFFSET(Data!$A$1,0,MATCH(X$6,Data!$1:$1,0)-1,1000,1)=IF(X$7="","Yes",X$7))*(Data!$D$1:'Data'!$D$818&lt;=IF($H$2="Marked",1,"")))/((OFFSET(Data!$A$1,0,MATCH(X$6,Data!$1:$1,0)-1,1000,1)=IF(X$7="","Yes",X$7))*(Data!$D$1:'Data'!$D$818&lt;=IF($H$2="Marked",1,"")))*ROW(Data!$C$1:$C$818),ROW(X146)-ROW(X$7)),1)),"")</f>
        <v/>
      </c>
      <c r="Y146" s="38" t="str">
        <f ca="1">IF(Z146="","",IF(INDEX(Data!$CA:$CA,MATCH(Z146,Data!$A:$A,0),1)=0,"",INDEX(Data!$CA:$CA,MATCH(Z146,Data!$A:$A,0),1)))</f>
        <v/>
      </c>
      <c r="Z146" s="38" t="str" cm="1">
        <f t="array" aca="1" ref="Z146" ca="1">IFERROR(_xlfn.SINGLE(INDEX(Data!$A$1:$A$818,_xlfn.AGGREGATE(15,6,((OFFSET(Data!$A$1,0,MATCH(Z$6,Data!$1:$1,0)-1,1000,1)=IF(Z$7="","Yes",Z$7))*(Data!$D$1:'Data'!$D$818&lt;=IF($H$2="Marked",1,"")))/((OFFSET(Data!$A$1,0,MATCH(Z$6,Data!$1:$1,0)-1,1000,1)=IF(Z$7="","Yes",Z$7))*(Data!$D$1:'Data'!$D$818&lt;=IF($H$2="Marked",1,"")))*ROW(Data!$C$1:$C$818),ROW(Z146)-ROW(Z$7)),1)),"")</f>
        <v/>
      </c>
      <c r="AA146" s="38" t="str">
        <f ca="1">IF(AB146="","",IF(INDEX(Data!$CA:$CA,MATCH(AB146,Data!$A:$A,0),1)=0,"",INDEX(Data!$CA:$CA,MATCH(AB146,Data!$A:$A,0),1)))</f>
        <v/>
      </c>
      <c r="AB146" s="38" t="str" cm="1">
        <f t="array" aca="1" ref="AB146" ca="1">IFERROR(_xlfn.SINGLE(INDEX(Data!$A$1:$A$818,_xlfn.AGGREGATE(15,6,((OFFSET(Data!$A$1,0,MATCH(AB$6,Data!$1:$1,0)-1,1000,1)=IF(AB$7="","Yes",AB$7))*(Data!$D$1:'Data'!$D$818&lt;=IF($H$2="Marked",1,"")))/((OFFSET(Data!$A$1,0,MATCH(AB$6,Data!$1:$1,0)-1,1000,1)=IF(AB$7="","Yes",AB$7))*(Data!$D$1:'Data'!$D$818&lt;=IF($H$2="Marked",1,"")))*ROW(Data!$C$1:$C$818),ROW(AB146)-ROW(AB$7)),1)),"")</f>
        <v>RFD-TV</v>
      </c>
      <c r="AC146" s="38" t="str">
        <f ca="1">IF(AD146="","",IF(INDEX(Data!$CA:$CA,MATCH(AD146,Data!$A:$A,0),1)=0,"",INDEX(Data!$CA:$CA,MATCH(AD146,Data!$A:$A,0),1)))</f>
        <v/>
      </c>
      <c r="AD146" s="38" t="str" cm="1">
        <f t="array" aca="1" ref="AD146" ca="1">IFERROR(_xlfn.SINGLE(INDEX(Data!$A$1:$A$818,_xlfn.AGGREGATE(15,6,((OFFSET(Data!$A$1,0,MATCH(AD$6,Data!$1:$1,0)-1,1000,1)=IF(AD$7="","Yes",AD$7))*(Data!$D$1:'Data'!$D$818&lt;=IF($H$2="Marked",1,"")))/((OFFSET(Data!$A$1,0,MATCH(AD$6,Data!$1:$1,0)-1,1000,1)=IF(AD$7="","Yes",AD$7))*(Data!$D$1:'Data'!$D$818&lt;=IF($H$2="Marked",1,"")))*ROW(Data!$C$1:$C$818),ROW(AD146)-ROW(AD$7)),1)),"")</f>
        <v>VH1</v>
      </c>
      <c r="AE146" s="38" t="str">
        <f ca="1">IF(AF146="","",IF(INDEX(Data!$CA:$CA,MATCH(AF146,Data!$A:$A,0),1)=0,"",INDEX(Data!$CA:$CA,MATCH(AF146,Data!$A:$A,0),1)))</f>
        <v/>
      </c>
      <c r="AF146" s="38" t="str" cm="1">
        <f t="array" aca="1" ref="AF146" ca="1">IFERROR(_xlfn.SINGLE(INDEX(Data!$A$1:$A$818,_xlfn.AGGREGATE(15,6,((OFFSET(Data!$A$1,0,MATCH(AF$6,Data!$1:$1,0)-1,1000,1)=IF(AF$7="","Yes",AF$7))*(Data!$D$1:'Data'!$D$818&lt;=IF($H$2="Marked",1,"")))/((OFFSET(Data!$A$1,0,MATCH(AF$6,Data!$1:$1,0)-1,1000,1)=IF(AF$7="","Yes",AF$7))*(Data!$D$1:'Data'!$D$818&lt;=IF($H$2="Marked",1,"")))*ROW(Data!$C$1:$C$818),ROW(AF146)-ROW(AF$7)),1)),"")</f>
        <v/>
      </c>
      <c r="AG146" s="38" t="str">
        <f ca="1">IF(AH146="","",IF(INDEX(Data!$CA:$CA,MATCH(AH146,Data!$A:$A,0),1)=0,"",INDEX(Data!$CA:$CA,MATCH(AH146,Data!$A:$A,0),1)))</f>
        <v/>
      </c>
      <c r="AH146" s="38" t="str" cm="1">
        <f t="array" aca="1" ref="AH146" ca="1">IFERROR(_xlfn.SINGLE(INDEX(Data!$A$1:$A$818,_xlfn.AGGREGATE(15,6,((OFFSET(Data!$A$1,0,MATCH(AH$6,Data!$1:$1,0)-1,1000,1)=IF(AH$7="","Yes",AH$7))*(Data!$D$1:'Data'!$D$818&lt;=IF($H$2="Marked",1,"")))/((OFFSET(Data!$A$1,0,MATCH(AH$6,Data!$1:$1,0)-1,1000,1)=IF(AH$7="","Yes",AH$7))*(Data!$D$1:'Data'!$D$818&lt;=IF($H$2="Marked",1,"")))*ROW(Data!$C$1:$C$818),ROW(AH146)-ROW(AH$7)),1)),"")</f>
        <v/>
      </c>
      <c r="AI146" s="38" t="str">
        <f ca="1">IF(AJ146="","",IF(INDEX(Data!$CA:$CA,MATCH(AJ146,Data!$A:$A,0),1)=0,"",INDEX(Data!$CA:$CA,MATCH(AJ146,Data!$A:$A,0),1)))</f>
        <v/>
      </c>
      <c r="AJ146" s="38" t="str" cm="1">
        <f t="array" aca="1" ref="AJ146" ca="1">IFERROR(_xlfn.SINGLE(INDEX(Data!$A$1:$A$818,_xlfn.AGGREGATE(15,6,((OFFSET(Data!$A$1,0,MATCH(AJ$6,Data!$1:$1,0)-1,1000,1)=IF(AJ$7="","Yes",AJ$7))*(Data!$D$1:'Data'!$D$818&lt;=IF($H$2="Marked",1,"")))/((OFFSET(Data!$A$1,0,MATCH(AJ$6,Data!$1:$1,0)-1,1000,1)=IF(AJ$7="","Yes",AJ$7))*(Data!$D$1:'Data'!$D$818&lt;=IF($H$2="Marked",1,"")))*ROW(Data!$C$1:$C$818),ROW(AJ146)-ROW(AJ$7)),1)),"")</f>
        <v/>
      </c>
      <c r="AK146" s="38" t="str">
        <f ca="1">IF(AL146="","",IF(INDEX(Data!$CA:$CA,MATCH(AL146,Data!$A:$A,0),1)=0,"",INDEX(Data!$CA:$CA,MATCH(AL146,Data!$A:$A,0),1)))</f>
        <v/>
      </c>
      <c r="AL146" s="38" t="str" cm="1">
        <f t="array" aca="1" ref="AL146" ca="1">IFERROR(_xlfn.SINGLE(INDEX(Data!$A$1:$A$818,_xlfn.AGGREGATE(15,6,((OFFSET(Data!$A$1,0,MATCH(AL$6,Data!$1:$1,0)-1,1000,1)=IF(AL$7="","Yes",AL$7))*(Data!$D$1:'Data'!$D$818&lt;=IF($H$2="Marked",1,"")))/((OFFSET(Data!$A$1,0,MATCH(AL$6,Data!$1:$1,0)-1,1000,1)=IF(AL$7="","Yes",AL$7))*(Data!$D$1:'Data'!$D$818&lt;=IF($H$2="Marked",1,"")))*ROW(Data!$C$1:$C$818),ROW(AL146)-ROW(AL$7)),1)),"")</f>
        <v/>
      </c>
      <c r="AM146" s="38" t="str">
        <f ca="1">IF(AN146="","",IF(INDEX(Data!$CA:$CA,MATCH(AN146,Data!$A:$A,0),1)=0,"",INDEX(Data!$CA:$CA,MATCH(AN146,Data!$A:$A,0),1)))</f>
        <v/>
      </c>
      <c r="AN146" s="38" t="str" cm="1">
        <f t="array" aca="1" ref="AN146" ca="1">IFERROR(_xlfn.SINGLE(INDEX(Data!$A$1:$A$818,_xlfn.AGGREGATE(15,6,((OFFSET(Data!$A$1,0,MATCH(AN$6,Data!$1:$1,0)-1,1000,1)=IF(AN$7="","Yes",AN$7))*(Data!$D$1:'Data'!$D$818&lt;=IF($H$2="Marked",1,"")))/((OFFSET(Data!$A$1,0,MATCH(AN$6,Data!$1:$1,0)-1,1000,1)=IF(AN$7="","Yes",AN$7))*(Data!$D$1:'Data'!$D$818&lt;=IF($H$2="Marked",1,"")))*ROW(Data!$C$1:$C$818),ROW(AN146)-ROW(AN$7)),1)),"")</f>
        <v/>
      </c>
      <c r="AO146" s="38" t="str">
        <f ca="1">IF(AP146="","",IF(INDEX(Data!$CA:$CA,MATCH(AP146,Data!$A:$A,0),1)=0,"",INDEX(Data!$CA:$CA,MATCH(AP146,Data!$A:$A,0),1)))</f>
        <v/>
      </c>
      <c r="AP146" s="38" t="str" cm="1">
        <f t="array" aca="1" ref="AP146" ca="1">IFERROR(_xlfn.SINGLE(INDEX(Data!$A$1:$A$818,_xlfn.AGGREGATE(15,6,((OFFSET(Data!$A$1,0,MATCH(AP$6,Data!$1:$1,0)-1,1000,1)=IF(AP$7="","Yes",AP$7))*(Data!$D$1:'Data'!$D$818&lt;=IF($H$2="Marked",1,"")))/((OFFSET(Data!$A$1,0,MATCH(AP$6,Data!$1:$1,0)-1,1000,1)=IF(AP$7="","Yes",AP$7))*(Data!$D$1:'Data'!$D$818&lt;=IF($H$2="Marked",1,"")))*ROW(Data!$C$1:$C$818),ROW(AP146)-ROW(AP$7)),1)),"")</f>
        <v/>
      </c>
      <c r="AQ146" s="38" t="str">
        <f ca="1">IF(AR146="","",IF(INDEX(Data!$CA:$CA,MATCH(AR146,Data!$A:$A,0),1)=0,"",INDEX(Data!$CA:$CA,MATCH(AR146,Data!$A:$A,0),1)))</f>
        <v/>
      </c>
      <c r="AR146" s="38" t="str" cm="1">
        <f t="array" aca="1" ref="AR146" ca="1">IFERROR(_xlfn.SINGLE(INDEX(Data!$A$1:$A$818,_xlfn.AGGREGATE(15,6,((OFFSET(Data!$A$1,0,MATCH(AR$6,Data!$1:$1,0)-1,1000,1)=IF(AR$7="","Yes",AR$7))*(Data!$D$1:'Data'!$D$818&lt;=IF($H$2="Marked",1,"")))/((OFFSET(Data!$A$1,0,MATCH(AR$6,Data!$1:$1,0)-1,1000,1)=IF(AR$7="","Yes",AR$7))*(Data!$D$1:'Data'!$D$818&lt;=IF($H$2="Marked",1,"")))*ROW(Data!$C$1:$C$818),ROW(AR146)-ROW(AR$7)),1)),"")</f>
        <v/>
      </c>
      <c r="AS146" s="38" t="str">
        <f ca="1">IF(AT146="","",IF(INDEX(Data!$CA:$CA,MATCH(AT146,Data!$A:$A,0),1)=0,"",INDEX(Data!$CA:$CA,MATCH(AT146,Data!$A:$A,0),1)))</f>
        <v/>
      </c>
      <c r="AT146" s="38" t="str" cm="1">
        <f t="array" aca="1" ref="AT146" ca="1">IFERROR(_xlfn.SINGLE(INDEX(Data!$A$1:$A$818,_xlfn.AGGREGATE(15,6,((OFFSET(Data!$A$1,0,MATCH(AT$6,Data!$1:$1,0)-1,1000,1)=IF(AT$7="","Yes",AT$7))*(Data!$D$1:'Data'!$D$818&lt;=IF($H$2="Marked",1,"")))/((OFFSET(Data!$A$1,0,MATCH(AT$6,Data!$1:$1,0)-1,1000,1)=IF(AT$7="","Yes",AT$7))*(Data!$D$1:'Data'!$D$818&lt;=IF($H$2="Marked",1,"")))*ROW(Data!$C$1:$C$818),ROW(AT146)-ROW(AT$7)),1)),"")</f>
        <v/>
      </c>
    </row>
    <row r="147" spans="1:46" ht="24" x14ac:dyDescent="0.35">
      <c r="A147" s="38" t="str">
        <f ca="1">IF(B147="","",IF(INDEX(Data!$CA:$CA,MATCH(B147,Data!$A:$A,0),1)=0,"",INDEX(Data!$CA:$CA,MATCH(B147,Data!$A:$A,0),1)))</f>
        <v/>
      </c>
      <c r="B147" s="38" t="str" cm="1">
        <f t="array" aca="1" ref="B147" ca="1">IFERROR(_xlfn.SINGLE(INDEX(Data!$A$1:$A$818,_xlfn.AGGREGATE(15,6,((OFFSET(Data!$A$1,0,MATCH(B$6,Data!$1:$1,0)-1,1000,1)=IF(B$7="","Yes",B$7))*(Data!$D$1:'Data'!$D$818&lt;=IF($H$2="Marked",1,"")))/((OFFSET(Data!$A$1,0,MATCH(B$6,Data!$1:$1,0)-1,1000,1)=IF(B$7="","Yes",B$7))*(Data!$D$1:'Data'!$D$818&lt;=IF($H$2="Marked",1,"")))*ROW(Data!$C$1:$C$818),ROW(B147)-ROW(B$7)),1)),"")</f>
        <v/>
      </c>
      <c r="C147" s="38" t="str">
        <f ca="1">IF(D147="","",IF(INDEX(Data!$CA:$CA,MATCH(D147,Data!$A:$A,0),1)=0,"",INDEX(Data!$CA:$CA,MATCH(D147,Data!$A:$A,0),1)))</f>
        <v/>
      </c>
      <c r="D147" s="38" t="str" cm="1">
        <f t="array" aca="1" ref="D147" ca="1">IFERROR(_xlfn.SINGLE(INDEX(Data!$A$1:$A$818,_xlfn.AGGREGATE(15,6,((OFFSET(Data!$A$1,0,MATCH(D$6,Data!$1:$1,0)-1,1000,1)=IF(D$7="","Yes",D$7))*(Data!$D$1:'Data'!$D$818&lt;=IF($H$2="Marked",1,"")))/((OFFSET(Data!$A$1,0,MATCH(D$6,Data!$1:$1,0)-1,1000,1)=IF(D$7="","Yes",D$7))*(Data!$D$1:'Data'!$D$818&lt;=IF($H$2="Marked",1,"")))*ROW(Data!$C$1:$C$818),ROW(D147)-ROW(D$7)),1)),"")</f>
        <v/>
      </c>
      <c r="E147" s="38" t="str">
        <f ca="1">IF(F147="","",IF(INDEX(Data!$CA:$CA,MATCH(F147,Data!$A:$A,0),1)=0,"",INDEX(Data!$CA:$CA,MATCH(F147,Data!$A:$A,0),1)))</f>
        <v/>
      </c>
      <c r="F147" s="38" t="str" cm="1">
        <f t="array" aca="1" ref="F147" ca="1">IFERROR(_xlfn.SINGLE(INDEX(Data!$A$1:$A$818,_xlfn.AGGREGATE(15,6,((OFFSET(Data!$A$1,0,MATCH(F$6,Data!$1:$1,0)-1,1000,1)=IF(F$7="","Yes",F$7))*(Data!$D$1:'Data'!$D$818&lt;=IF($H$2="Marked",1,"")))/((OFFSET(Data!$A$1,0,MATCH(F$6,Data!$1:$1,0)-1,1000,1)=IF(F$7="","Yes",F$7))*(Data!$D$1:'Data'!$D$818&lt;=IF($H$2="Marked",1,"")))*ROW(Data!$C$1:$C$818),ROW(F147)-ROW(F$7)),1)),"")</f>
        <v/>
      </c>
      <c r="G147" s="38" t="str">
        <f ca="1">IF(H147="","",IF(INDEX(Data!$CA:$CA,MATCH(H147,Data!$A:$A,0),1)=0,"",INDEX(Data!$CA:$CA,MATCH(H147,Data!$A:$A,0),1)))</f>
        <v/>
      </c>
      <c r="H147" s="38" t="str" cm="1">
        <f t="array" aca="1" ref="H147" ca="1">IFERROR(_xlfn.SINGLE(INDEX(Data!$A$1:$A$818,_xlfn.AGGREGATE(15,6,((OFFSET(Data!$A$1,0,MATCH(H$6,Data!$1:$1,0)-1,1000,1)=IF(H$7="","Yes",H$7))*(Data!$D$1:'Data'!$D$818&lt;=IF($H$2="Marked",1,"")))/((OFFSET(Data!$A$1,0,MATCH(H$6,Data!$1:$1,0)-1,1000,1)=IF(H$7="","Yes",H$7))*(Data!$D$1:'Data'!$D$818&lt;=IF($H$2="Marked",1,"")))*ROW(Data!$C$1:$C$818),ROW(H147)-ROW(H$7)),1)),"")</f>
        <v/>
      </c>
      <c r="I147" s="38" t="str">
        <f ca="1">IF(J147="","",IF(INDEX(Data!$CA:$CA,MATCH(J147,Data!$A:$A,0),1)=0,"",INDEX(Data!$CA:$CA,MATCH(J147,Data!$A:$A,0),1)))</f>
        <v/>
      </c>
      <c r="J147" s="38" t="str" cm="1">
        <f t="array" aca="1" ref="J147" ca="1">IFERROR(_xlfn.SINGLE(INDEX(Data!$A$1:$A$818,_xlfn.AGGREGATE(15,6,((OFFSET(Data!$A$1,0,MATCH(J$6,Data!$1:$1,0)-1,1000,1)=IF(J$7="","Yes",J$7))*(Data!$D$1:'Data'!$D$818&lt;=IF($H$2="Marked",1,"")))/((OFFSET(Data!$A$1,0,MATCH(J$6,Data!$1:$1,0)-1,1000,1)=IF(J$7="","Yes",J$7))*(Data!$D$1:'Data'!$D$818&lt;=IF($H$2="Marked",1,"")))*ROW(Data!$C$1:$C$818),ROW(J147)-ROW(J$7)),1)),"")</f>
        <v/>
      </c>
      <c r="K147" s="38" t="str">
        <f ca="1">IF(L147="","",IF(INDEX(Data!$CA:$CA,MATCH(L147,Data!$A:$A,0),1)=0,"",INDEX(Data!$CA:$CA,MATCH(L147,Data!$A:$A,0),1)))</f>
        <v/>
      </c>
      <c r="L147" s="38" t="str" cm="1">
        <f t="array" aca="1" ref="L147" ca="1">IFERROR(_xlfn.SINGLE(INDEX(Data!$A$1:$A$818,_xlfn.AGGREGATE(15,6,((OFFSET(Data!$A$1,0,MATCH(L$6,Data!$1:$1,0)-1,1000,1)=IF(L$7="","Yes",L$7))*(Data!$D$1:'Data'!$D$818&lt;=IF($H$2="Marked",1,"")))/((OFFSET(Data!$A$1,0,MATCH(L$6,Data!$1:$1,0)-1,1000,1)=IF(L$7="","Yes",L$7))*(Data!$D$1:'Data'!$D$818&lt;=IF($H$2="Marked",1,"")))*ROW(Data!$C$1:$C$818),ROW(L147)-ROW(L$7)),1)),"")</f>
        <v>TCM</v>
      </c>
      <c r="M147" s="38" t="str">
        <f ca="1">IF(N147="","",IF(INDEX(Data!$CA:$CA,MATCH(N147,Data!$A:$A,0),1)=0,"",INDEX(Data!$CA:$CA,MATCH(N147,Data!$A:$A,0),1)))</f>
        <v/>
      </c>
      <c r="N147" s="38" t="str" cm="1">
        <f t="array" aca="1" ref="N147" ca="1">IFERROR(_xlfn.SINGLE(INDEX(Data!$A$1:$A$818,_xlfn.AGGREGATE(15,6,((OFFSET(Data!$A$1,0,MATCH(N$6,Data!$1:$1,0)-1,1000,1)=IF(N$7="","Yes",N$7))*(Data!$D$1:'Data'!$D$818&lt;=IF($H$2="Marked",1,"")))/((OFFSET(Data!$A$1,0,MATCH(N$6,Data!$1:$1,0)-1,1000,1)=IF(N$7="","Yes",N$7))*(Data!$D$1:'Data'!$D$818&lt;=IF($H$2="Marked",1,"")))*ROW(Data!$C$1:$C$818),ROW(N147)-ROW(N$7)),1)),"")</f>
        <v>Paramount Network</v>
      </c>
      <c r="O147" s="38">
        <f ca="1">IF(P147="","",IF(INDEX(Data!$CA:$CA,MATCH(P147,Data!$A:$A,0),1)=0,"",INDEX(Data!$CA:$CA,MATCH(P147,Data!$A:$A,0),1)))</f>
        <v>3</v>
      </c>
      <c r="P147" s="38" t="str" cm="1">
        <f t="array" aca="1" ref="P147" ca="1">IFERROR(_xlfn.SINGLE(INDEX(Data!$A$1:$A$818,_xlfn.AGGREGATE(15,6,((OFFSET(Data!$A$1,0,MATCH(P$6,Data!$1:$1,0)-1,1000,1)=IF(P$7="","Yes",P$7))*(Data!$D$1:'Data'!$D$818&lt;=IF($H$2="Marked",1,"")))/((OFFSET(Data!$A$1,0,MATCH(P$6,Data!$1:$1,0)-1,1000,1)=IF(P$7="","Yes",P$7))*(Data!$D$1:'Data'!$D$818&lt;=IF($H$2="Marked",1,"")))*ROW(Data!$C$1:$C$818),ROW(P147)-ROW(P$7)),1)),"")</f>
        <v>MTV</v>
      </c>
      <c r="Q147" s="38" t="str">
        <f ca="1">IF(R147="","",IF(INDEX(Data!$CA:$CA,MATCH(R147,Data!$A:$A,0),1)=0,"",INDEX(Data!$CA:$CA,MATCH(R147,Data!$A:$A,0),1)))</f>
        <v/>
      </c>
      <c r="R147" s="38" t="str" cm="1">
        <f t="array" aca="1" ref="R147" ca="1">IFERROR(_xlfn.SINGLE(INDEX(Data!$A$1:$A$818,_xlfn.AGGREGATE(15,6,((OFFSET(Data!$A$1,0,MATCH(R$6,Data!$1:$1,0)-1,1000,1)=IF(R$7="","Yes",R$7))*(Data!$D$1:'Data'!$D$818&lt;=IF($H$2="Marked",1,"")))/((OFFSET(Data!$A$1,0,MATCH(R$6,Data!$1:$1,0)-1,1000,1)=IF(R$7="","Yes",R$7))*(Data!$D$1:'Data'!$D$818&lt;=IF($H$2="Marked",1,"")))*ROW(Data!$C$1:$C$818),ROW(R147)-ROW(R$7)),1)),"")</f>
        <v/>
      </c>
      <c r="S147" s="38" t="str">
        <f ca="1">IF(T147="","",IF(INDEX(Data!$CA:$CA,MATCH(T147,Data!$A:$A,0),1)=0,"",INDEX(Data!$CA:$CA,MATCH(T147,Data!$A:$A,0),1)))</f>
        <v/>
      </c>
      <c r="T147" s="38" t="str" cm="1">
        <f t="array" aca="1" ref="T147" ca="1">IFERROR(_xlfn.SINGLE(INDEX(Data!$A$1:$A$818,_xlfn.AGGREGATE(15,6,((OFFSET(Data!$A$1,0,MATCH(T$6,Data!$1:$1,0)-1,1000,1)=IF(T$7="","Yes",T$7))*(Data!$D$1:'Data'!$D$818&lt;=IF($H$2="Marked",1,"")))/((OFFSET(Data!$A$1,0,MATCH(T$6,Data!$1:$1,0)-1,1000,1)=IF(T$7="","Yes",T$7))*(Data!$D$1:'Data'!$D$818&lt;=IF($H$2="Marked",1,"")))*ROW(Data!$C$1:$C$818),ROW(T147)-ROW(T$7)),1)),"")</f>
        <v/>
      </c>
      <c r="U147" s="38" t="str">
        <f ca="1">IF(V147="","",IF(INDEX(Data!$CA:$CA,MATCH(V147,Data!$A:$A,0),1)=0,"",INDEX(Data!$CA:$CA,MATCH(V147,Data!$A:$A,0),1)))</f>
        <v/>
      </c>
      <c r="V147" s="38" t="str" cm="1">
        <f t="array" aca="1" ref="V147" ca="1">IFERROR(_xlfn.SINGLE(INDEX(Data!$A$1:$A$818,_xlfn.AGGREGATE(15,6,((OFFSET(Data!$A$1,0,MATCH(V$6,Data!$1:$1,0)-1,1000,1)=IF(V$7="","Yes",V$7))*(Data!$D$1:'Data'!$D$818&lt;=IF($H$2="Marked",1,"")))/((OFFSET(Data!$A$1,0,MATCH(V$6,Data!$1:$1,0)-1,1000,1)=IF(V$7="","Yes",V$7))*(Data!$D$1:'Data'!$D$818&lt;=IF($H$2="Marked",1,"")))*ROW(Data!$C$1:$C$818),ROW(V147)-ROW(V$7)),1)),"")</f>
        <v>Women's Sports Network</v>
      </c>
      <c r="W147" s="38" t="str">
        <f ca="1">IF(X147="","",IF(INDEX(Data!$CA:$CA,MATCH(X147,Data!$A:$A,0),1)=0,"",INDEX(Data!$CA:$CA,MATCH(X147,Data!$A:$A,0),1)))</f>
        <v/>
      </c>
      <c r="X147" s="38" t="str" cm="1">
        <f t="array" aca="1" ref="X147" ca="1">IFERROR(_xlfn.SINGLE(INDEX(Data!$A$1:$A$818,_xlfn.AGGREGATE(15,6,((OFFSET(Data!$A$1,0,MATCH(X$6,Data!$1:$1,0)-1,1000,1)=IF(X$7="","Yes",X$7))*(Data!$D$1:'Data'!$D$818&lt;=IF($H$2="Marked",1,"")))/((OFFSET(Data!$A$1,0,MATCH(X$6,Data!$1:$1,0)-1,1000,1)=IF(X$7="","Yes",X$7))*(Data!$D$1:'Data'!$D$818&lt;=IF($H$2="Marked",1,"")))*ROW(Data!$C$1:$C$818),ROW(X147)-ROW(X$7)),1)),"")</f>
        <v/>
      </c>
      <c r="Y147" s="38" t="str">
        <f ca="1">IF(Z147="","",IF(INDEX(Data!$CA:$CA,MATCH(Z147,Data!$A:$A,0),1)=0,"",INDEX(Data!$CA:$CA,MATCH(Z147,Data!$A:$A,0),1)))</f>
        <v/>
      </c>
      <c r="Z147" s="38" t="str" cm="1">
        <f t="array" aca="1" ref="Z147" ca="1">IFERROR(_xlfn.SINGLE(INDEX(Data!$A$1:$A$818,_xlfn.AGGREGATE(15,6,((OFFSET(Data!$A$1,0,MATCH(Z$6,Data!$1:$1,0)-1,1000,1)=IF(Z$7="","Yes",Z$7))*(Data!$D$1:'Data'!$D$818&lt;=IF($H$2="Marked",1,"")))/((OFFSET(Data!$A$1,0,MATCH(Z$6,Data!$1:$1,0)-1,1000,1)=IF(Z$7="","Yes",Z$7))*(Data!$D$1:'Data'!$D$818&lt;=IF($H$2="Marked",1,"")))*ROW(Data!$C$1:$C$818),ROW(Z147)-ROW(Z$7)),1)),"")</f>
        <v/>
      </c>
      <c r="AA147" s="38" t="str">
        <f ca="1">IF(AB147="","",IF(INDEX(Data!$CA:$CA,MATCH(AB147,Data!$A:$A,0),1)=0,"",INDEX(Data!$CA:$CA,MATCH(AB147,Data!$A:$A,0),1)))</f>
        <v/>
      </c>
      <c r="AB147" s="38" t="str" cm="1">
        <f t="array" aca="1" ref="AB147" ca="1">IFERROR(_xlfn.SINGLE(INDEX(Data!$A$1:$A$818,_xlfn.AGGREGATE(15,6,((OFFSET(Data!$A$1,0,MATCH(AB$6,Data!$1:$1,0)-1,1000,1)=IF(AB$7="","Yes",AB$7))*(Data!$D$1:'Data'!$D$818&lt;=IF($H$2="Marked",1,"")))/((OFFSET(Data!$A$1,0,MATCH(AB$6,Data!$1:$1,0)-1,1000,1)=IF(AB$7="","Yes",AB$7))*(Data!$D$1:'Data'!$D$818&lt;=IF($H$2="Marked",1,"")))*ROW(Data!$C$1:$C$818),ROW(AB147)-ROW(AB$7)),1)),"")</f>
        <v>Science</v>
      </c>
      <c r="AC147" s="38" t="str">
        <f ca="1">IF(AD147="","",IF(INDEX(Data!$CA:$CA,MATCH(AD147,Data!$A:$A,0),1)=0,"",INDEX(Data!$CA:$CA,MATCH(AD147,Data!$A:$A,0),1)))</f>
        <v/>
      </c>
      <c r="AD147" s="38" t="str" cm="1">
        <f t="array" aca="1" ref="AD147" ca="1">IFERROR(_xlfn.SINGLE(INDEX(Data!$A$1:$A$818,_xlfn.AGGREGATE(15,6,((OFFSET(Data!$A$1,0,MATCH(AD$6,Data!$1:$1,0)-1,1000,1)=IF(AD$7="","Yes",AD$7))*(Data!$D$1:'Data'!$D$818&lt;=IF($H$2="Marked",1,"")))/((OFFSET(Data!$A$1,0,MATCH(AD$6,Data!$1:$1,0)-1,1000,1)=IF(AD$7="","Yes",AD$7))*(Data!$D$1:'Data'!$D$818&lt;=IF($H$2="Marked",1,"")))*ROW(Data!$C$1:$C$818),ROW(AD147)-ROW(AD$7)),1)),"")</f>
        <v>Vice</v>
      </c>
      <c r="AE147" s="38" t="str">
        <f ca="1">IF(AF147="","",IF(INDEX(Data!$CA:$CA,MATCH(AF147,Data!$A:$A,0),1)=0,"",INDEX(Data!$CA:$CA,MATCH(AF147,Data!$A:$A,0),1)))</f>
        <v/>
      </c>
      <c r="AF147" s="38" t="str" cm="1">
        <f t="array" aca="1" ref="AF147" ca="1">IFERROR(_xlfn.SINGLE(INDEX(Data!$A$1:$A$818,_xlfn.AGGREGATE(15,6,((OFFSET(Data!$A$1,0,MATCH(AF$6,Data!$1:$1,0)-1,1000,1)=IF(AF$7="","Yes",AF$7))*(Data!$D$1:'Data'!$D$818&lt;=IF($H$2="Marked",1,"")))/((OFFSET(Data!$A$1,0,MATCH(AF$6,Data!$1:$1,0)-1,1000,1)=IF(AF$7="","Yes",AF$7))*(Data!$D$1:'Data'!$D$818&lt;=IF($H$2="Marked",1,"")))*ROW(Data!$C$1:$C$818),ROW(AF147)-ROW(AF$7)),1)),"")</f>
        <v/>
      </c>
      <c r="AG147" s="38" t="str">
        <f ca="1">IF(AH147="","",IF(INDEX(Data!$CA:$CA,MATCH(AH147,Data!$A:$A,0),1)=0,"",INDEX(Data!$CA:$CA,MATCH(AH147,Data!$A:$A,0),1)))</f>
        <v/>
      </c>
      <c r="AH147" s="38" t="str" cm="1">
        <f t="array" aca="1" ref="AH147" ca="1">IFERROR(_xlfn.SINGLE(INDEX(Data!$A$1:$A$818,_xlfn.AGGREGATE(15,6,((OFFSET(Data!$A$1,0,MATCH(AH$6,Data!$1:$1,0)-1,1000,1)=IF(AH$7="","Yes",AH$7))*(Data!$D$1:'Data'!$D$818&lt;=IF($H$2="Marked",1,"")))/((OFFSET(Data!$A$1,0,MATCH(AH$6,Data!$1:$1,0)-1,1000,1)=IF(AH$7="","Yes",AH$7))*(Data!$D$1:'Data'!$D$818&lt;=IF($H$2="Marked",1,"")))*ROW(Data!$C$1:$C$818),ROW(AH147)-ROW(AH$7)),1)),"")</f>
        <v/>
      </c>
      <c r="AI147" s="38" t="str">
        <f ca="1">IF(AJ147="","",IF(INDEX(Data!$CA:$CA,MATCH(AJ147,Data!$A:$A,0),1)=0,"",INDEX(Data!$CA:$CA,MATCH(AJ147,Data!$A:$A,0),1)))</f>
        <v/>
      </c>
      <c r="AJ147" s="38" t="str" cm="1">
        <f t="array" aca="1" ref="AJ147" ca="1">IFERROR(_xlfn.SINGLE(INDEX(Data!$A$1:$A$818,_xlfn.AGGREGATE(15,6,((OFFSET(Data!$A$1,0,MATCH(AJ$6,Data!$1:$1,0)-1,1000,1)=IF(AJ$7="","Yes",AJ$7))*(Data!$D$1:'Data'!$D$818&lt;=IF($H$2="Marked",1,"")))/((OFFSET(Data!$A$1,0,MATCH(AJ$6,Data!$1:$1,0)-1,1000,1)=IF(AJ$7="","Yes",AJ$7))*(Data!$D$1:'Data'!$D$818&lt;=IF($H$2="Marked",1,"")))*ROW(Data!$C$1:$C$818),ROW(AJ147)-ROW(AJ$7)),1)),"")</f>
        <v/>
      </c>
      <c r="AK147" s="38" t="str">
        <f ca="1">IF(AL147="","",IF(INDEX(Data!$CA:$CA,MATCH(AL147,Data!$A:$A,0),1)=0,"",INDEX(Data!$CA:$CA,MATCH(AL147,Data!$A:$A,0),1)))</f>
        <v/>
      </c>
      <c r="AL147" s="38" t="str" cm="1">
        <f t="array" aca="1" ref="AL147" ca="1">IFERROR(_xlfn.SINGLE(INDEX(Data!$A$1:$A$818,_xlfn.AGGREGATE(15,6,((OFFSET(Data!$A$1,0,MATCH(AL$6,Data!$1:$1,0)-1,1000,1)=IF(AL$7="","Yes",AL$7))*(Data!$D$1:'Data'!$D$818&lt;=IF($H$2="Marked",1,"")))/((OFFSET(Data!$A$1,0,MATCH(AL$6,Data!$1:$1,0)-1,1000,1)=IF(AL$7="","Yes",AL$7))*(Data!$D$1:'Data'!$D$818&lt;=IF($H$2="Marked",1,"")))*ROW(Data!$C$1:$C$818),ROW(AL147)-ROW(AL$7)),1)),"")</f>
        <v/>
      </c>
      <c r="AM147" s="38" t="str">
        <f ca="1">IF(AN147="","",IF(INDEX(Data!$CA:$CA,MATCH(AN147,Data!$A:$A,0),1)=0,"",INDEX(Data!$CA:$CA,MATCH(AN147,Data!$A:$A,0),1)))</f>
        <v/>
      </c>
      <c r="AN147" s="38" t="str" cm="1">
        <f t="array" aca="1" ref="AN147" ca="1">IFERROR(_xlfn.SINGLE(INDEX(Data!$A$1:$A$818,_xlfn.AGGREGATE(15,6,((OFFSET(Data!$A$1,0,MATCH(AN$6,Data!$1:$1,0)-1,1000,1)=IF(AN$7="","Yes",AN$7))*(Data!$D$1:'Data'!$D$818&lt;=IF($H$2="Marked",1,"")))/((OFFSET(Data!$A$1,0,MATCH(AN$6,Data!$1:$1,0)-1,1000,1)=IF(AN$7="","Yes",AN$7))*(Data!$D$1:'Data'!$D$818&lt;=IF($H$2="Marked",1,"")))*ROW(Data!$C$1:$C$818),ROW(AN147)-ROW(AN$7)),1)),"")</f>
        <v/>
      </c>
      <c r="AO147" s="38" t="str">
        <f ca="1">IF(AP147="","",IF(INDEX(Data!$CA:$CA,MATCH(AP147,Data!$A:$A,0),1)=0,"",INDEX(Data!$CA:$CA,MATCH(AP147,Data!$A:$A,0),1)))</f>
        <v/>
      </c>
      <c r="AP147" s="38" t="str" cm="1">
        <f t="array" aca="1" ref="AP147" ca="1">IFERROR(_xlfn.SINGLE(INDEX(Data!$A$1:$A$818,_xlfn.AGGREGATE(15,6,((OFFSET(Data!$A$1,0,MATCH(AP$6,Data!$1:$1,0)-1,1000,1)=IF(AP$7="","Yes",AP$7))*(Data!$D$1:'Data'!$D$818&lt;=IF($H$2="Marked",1,"")))/((OFFSET(Data!$A$1,0,MATCH(AP$6,Data!$1:$1,0)-1,1000,1)=IF(AP$7="","Yes",AP$7))*(Data!$D$1:'Data'!$D$818&lt;=IF($H$2="Marked",1,"")))*ROW(Data!$C$1:$C$818),ROW(AP147)-ROW(AP$7)),1)),"")</f>
        <v/>
      </c>
      <c r="AQ147" s="38" t="str">
        <f ca="1">IF(AR147="","",IF(INDEX(Data!$CA:$CA,MATCH(AR147,Data!$A:$A,0),1)=0,"",INDEX(Data!$CA:$CA,MATCH(AR147,Data!$A:$A,0),1)))</f>
        <v/>
      </c>
      <c r="AR147" s="38" t="str" cm="1">
        <f t="array" aca="1" ref="AR147" ca="1">IFERROR(_xlfn.SINGLE(INDEX(Data!$A$1:$A$818,_xlfn.AGGREGATE(15,6,((OFFSET(Data!$A$1,0,MATCH(AR$6,Data!$1:$1,0)-1,1000,1)=IF(AR$7="","Yes",AR$7))*(Data!$D$1:'Data'!$D$818&lt;=IF($H$2="Marked",1,"")))/((OFFSET(Data!$A$1,0,MATCH(AR$6,Data!$1:$1,0)-1,1000,1)=IF(AR$7="","Yes",AR$7))*(Data!$D$1:'Data'!$D$818&lt;=IF($H$2="Marked",1,"")))*ROW(Data!$C$1:$C$818),ROW(AR147)-ROW(AR$7)),1)),"")</f>
        <v/>
      </c>
      <c r="AS147" s="38" t="str">
        <f ca="1">IF(AT147="","",IF(INDEX(Data!$CA:$CA,MATCH(AT147,Data!$A:$A,0),1)=0,"",INDEX(Data!$CA:$CA,MATCH(AT147,Data!$A:$A,0),1)))</f>
        <v/>
      </c>
      <c r="AT147" s="38" t="str" cm="1">
        <f t="array" aca="1" ref="AT147" ca="1">IFERROR(_xlfn.SINGLE(INDEX(Data!$A$1:$A$818,_xlfn.AGGREGATE(15,6,((OFFSET(Data!$A$1,0,MATCH(AT$6,Data!$1:$1,0)-1,1000,1)=IF(AT$7="","Yes",AT$7))*(Data!$D$1:'Data'!$D$818&lt;=IF($H$2="Marked",1,"")))/((OFFSET(Data!$A$1,0,MATCH(AT$6,Data!$1:$1,0)-1,1000,1)=IF(AT$7="","Yes",AT$7))*(Data!$D$1:'Data'!$D$818&lt;=IF($H$2="Marked",1,"")))*ROW(Data!$C$1:$C$818),ROW(AT147)-ROW(AT$7)),1)),"")</f>
        <v/>
      </c>
    </row>
    <row r="148" spans="1:46" x14ac:dyDescent="0.35">
      <c r="A148" s="38" t="str">
        <f ca="1">IF(B148="","",IF(INDEX(Data!$CA:$CA,MATCH(B148,Data!$A:$A,0),1)=0,"",INDEX(Data!$CA:$CA,MATCH(B148,Data!$A:$A,0),1)))</f>
        <v/>
      </c>
      <c r="B148" s="38" t="str" cm="1">
        <f t="array" aca="1" ref="B148" ca="1">IFERROR(_xlfn.SINGLE(INDEX(Data!$A$1:$A$818,_xlfn.AGGREGATE(15,6,((OFFSET(Data!$A$1,0,MATCH(B$6,Data!$1:$1,0)-1,1000,1)=IF(B$7="","Yes",B$7))*(Data!$D$1:'Data'!$D$818&lt;=IF($H$2="Marked",1,"")))/((OFFSET(Data!$A$1,0,MATCH(B$6,Data!$1:$1,0)-1,1000,1)=IF(B$7="","Yes",B$7))*(Data!$D$1:'Data'!$D$818&lt;=IF($H$2="Marked",1,"")))*ROW(Data!$C$1:$C$818),ROW(B148)-ROW(B$7)),1)),"")</f>
        <v/>
      </c>
      <c r="C148" s="38" t="str">
        <f ca="1">IF(D148="","",IF(INDEX(Data!$CA:$CA,MATCH(D148,Data!$A:$A,0),1)=0,"",INDEX(Data!$CA:$CA,MATCH(D148,Data!$A:$A,0),1)))</f>
        <v/>
      </c>
      <c r="D148" s="38" t="str" cm="1">
        <f t="array" aca="1" ref="D148" ca="1">IFERROR(_xlfn.SINGLE(INDEX(Data!$A$1:$A$818,_xlfn.AGGREGATE(15,6,((OFFSET(Data!$A$1,0,MATCH(D$6,Data!$1:$1,0)-1,1000,1)=IF(D$7="","Yes",D$7))*(Data!$D$1:'Data'!$D$818&lt;=IF($H$2="Marked",1,"")))/((OFFSET(Data!$A$1,0,MATCH(D$6,Data!$1:$1,0)-1,1000,1)=IF(D$7="","Yes",D$7))*(Data!$D$1:'Data'!$D$818&lt;=IF($H$2="Marked",1,"")))*ROW(Data!$C$1:$C$818),ROW(D148)-ROW(D$7)),1)),"")</f>
        <v/>
      </c>
      <c r="E148" s="38" t="str">
        <f ca="1">IF(F148="","",IF(INDEX(Data!$CA:$CA,MATCH(F148,Data!$A:$A,0),1)=0,"",INDEX(Data!$CA:$CA,MATCH(F148,Data!$A:$A,0),1)))</f>
        <v/>
      </c>
      <c r="F148" s="38" t="str" cm="1">
        <f t="array" aca="1" ref="F148" ca="1">IFERROR(_xlfn.SINGLE(INDEX(Data!$A$1:$A$818,_xlfn.AGGREGATE(15,6,((OFFSET(Data!$A$1,0,MATCH(F$6,Data!$1:$1,0)-1,1000,1)=IF(F$7="","Yes",F$7))*(Data!$D$1:'Data'!$D$818&lt;=IF($H$2="Marked",1,"")))/((OFFSET(Data!$A$1,0,MATCH(F$6,Data!$1:$1,0)-1,1000,1)=IF(F$7="","Yes",F$7))*(Data!$D$1:'Data'!$D$818&lt;=IF($H$2="Marked",1,"")))*ROW(Data!$C$1:$C$818),ROW(F148)-ROW(F$7)),1)),"")</f>
        <v/>
      </c>
      <c r="G148" s="38" t="str">
        <f ca="1">IF(H148="","",IF(INDEX(Data!$CA:$CA,MATCH(H148,Data!$A:$A,0),1)=0,"",INDEX(Data!$CA:$CA,MATCH(H148,Data!$A:$A,0),1)))</f>
        <v/>
      </c>
      <c r="H148" s="38" t="str" cm="1">
        <f t="array" aca="1" ref="H148" ca="1">IFERROR(_xlfn.SINGLE(INDEX(Data!$A$1:$A$818,_xlfn.AGGREGATE(15,6,((OFFSET(Data!$A$1,0,MATCH(H$6,Data!$1:$1,0)-1,1000,1)=IF(H$7="","Yes",H$7))*(Data!$D$1:'Data'!$D$818&lt;=IF($H$2="Marked",1,"")))/((OFFSET(Data!$A$1,0,MATCH(H$6,Data!$1:$1,0)-1,1000,1)=IF(H$7="","Yes",H$7))*(Data!$D$1:'Data'!$D$818&lt;=IF($H$2="Marked",1,"")))*ROW(Data!$C$1:$C$818),ROW(H148)-ROW(H$7)),1)),"")</f>
        <v/>
      </c>
      <c r="I148" s="38" t="str">
        <f ca="1">IF(J148="","",IF(INDEX(Data!$CA:$CA,MATCH(J148,Data!$A:$A,0),1)=0,"",INDEX(Data!$CA:$CA,MATCH(J148,Data!$A:$A,0),1)))</f>
        <v/>
      </c>
      <c r="J148" s="38" t="str" cm="1">
        <f t="array" aca="1" ref="J148" ca="1">IFERROR(_xlfn.SINGLE(INDEX(Data!$A$1:$A$818,_xlfn.AGGREGATE(15,6,((OFFSET(Data!$A$1,0,MATCH(J$6,Data!$1:$1,0)-1,1000,1)=IF(J$7="","Yes",J$7))*(Data!$D$1:'Data'!$D$818&lt;=IF($H$2="Marked",1,"")))/((OFFSET(Data!$A$1,0,MATCH(J$6,Data!$1:$1,0)-1,1000,1)=IF(J$7="","Yes",J$7))*(Data!$D$1:'Data'!$D$818&lt;=IF($H$2="Marked",1,"")))*ROW(Data!$C$1:$C$818),ROW(J148)-ROW(J$7)),1)),"")</f>
        <v/>
      </c>
      <c r="K148" s="38" t="str">
        <f ca="1">IF(L148="","",IF(INDEX(Data!$CA:$CA,MATCH(L148,Data!$A:$A,0),1)=0,"",INDEX(Data!$CA:$CA,MATCH(L148,Data!$A:$A,0),1)))</f>
        <v/>
      </c>
      <c r="L148" s="38" t="str" cm="1">
        <f t="array" aca="1" ref="L148" ca="1">IFERROR(_xlfn.SINGLE(INDEX(Data!$A$1:$A$818,_xlfn.AGGREGATE(15,6,((OFFSET(Data!$A$1,0,MATCH(L$6,Data!$1:$1,0)-1,1000,1)=IF(L$7="","Yes",L$7))*(Data!$D$1:'Data'!$D$818&lt;=IF($H$2="Marked",1,"")))/((OFFSET(Data!$A$1,0,MATCH(L$6,Data!$1:$1,0)-1,1000,1)=IF(L$7="","Yes",L$7))*(Data!$D$1:'Data'!$D$818&lt;=IF($H$2="Marked",1,"")))*ROW(Data!$C$1:$C$818),ROW(L148)-ROW(L$7)),1)),"")</f>
        <v>Teen Nick</v>
      </c>
      <c r="M148" s="38" t="str">
        <f ca="1">IF(N148="","",IF(INDEX(Data!$CA:$CA,MATCH(N148,Data!$A:$A,0),1)=0,"",INDEX(Data!$CA:$CA,MATCH(N148,Data!$A:$A,0),1)))</f>
        <v/>
      </c>
      <c r="N148" s="38" t="str" cm="1">
        <f t="array" aca="1" ref="N148" ca="1">IFERROR(_xlfn.SINGLE(INDEX(Data!$A$1:$A$818,_xlfn.AGGREGATE(15,6,((OFFSET(Data!$A$1,0,MATCH(N$6,Data!$1:$1,0)-1,1000,1)=IF(N$7="","Yes",N$7))*(Data!$D$1:'Data'!$D$818&lt;=IF($H$2="Marked",1,"")))/((OFFSET(Data!$A$1,0,MATCH(N$6,Data!$1:$1,0)-1,1000,1)=IF(N$7="","Yes",N$7))*(Data!$D$1:'Data'!$D$818&lt;=IF($H$2="Marked",1,"")))*ROW(Data!$C$1:$C$818),ROW(N148)-ROW(N$7)),1)),"")</f>
        <v>PBS Kids</v>
      </c>
      <c r="O148" s="38" t="str">
        <f ca="1">IF(P148="","",IF(INDEX(Data!$CA:$CA,MATCH(P148,Data!$A:$A,0),1)=0,"",INDEX(Data!$CA:$CA,MATCH(P148,Data!$A:$A,0),1)))</f>
        <v/>
      </c>
      <c r="P148" s="38" t="str" cm="1">
        <f t="array" aca="1" ref="P148" ca="1">IFERROR(_xlfn.SINGLE(INDEX(Data!$A$1:$A$818,_xlfn.AGGREGATE(15,6,((OFFSET(Data!$A$1,0,MATCH(P$6,Data!$1:$1,0)-1,1000,1)=IF(P$7="","Yes",P$7))*(Data!$D$1:'Data'!$D$818&lt;=IF($H$2="Marked",1,"")))/((OFFSET(Data!$A$1,0,MATCH(P$6,Data!$1:$1,0)-1,1000,1)=IF(P$7="","Yes",P$7))*(Data!$D$1:'Data'!$D$818&lt;=IF($H$2="Marked",1,"")))*ROW(Data!$C$1:$C$818),ROW(P148)-ROW(P$7)),1)),"")</f>
        <v>MTV Classic</v>
      </c>
      <c r="Q148" s="38" t="str">
        <f ca="1">IF(R148="","",IF(INDEX(Data!$CA:$CA,MATCH(R148,Data!$A:$A,0),1)=0,"",INDEX(Data!$CA:$CA,MATCH(R148,Data!$A:$A,0),1)))</f>
        <v/>
      </c>
      <c r="R148" s="38" t="str" cm="1">
        <f t="array" aca="1" ref="R148" ca="1">IFERROR(_xlfn.SINGLE(INDEX(Data!$A$1:$A$818,_xlfn.AGGREGATE(15,6,((OFFSET(Data!$A$1,0,MATCH(R$6,Data!$1:$1,0)-1,1000,1)=IF(R$7="","Yes",R$7))*(Data!$D$1:'Data'!$D$818&lt;=IF($H$2="Marked",1,"")))/((OFFSET(Data!$A$1,0,MATCH(R$6,Data!$1:$1,0)-1,1000,1)=IF(R$7="","Yes",R$7))*(Data!$D$1:'Data'!$D$818&lt;=IF($H$2="Marked",1,"")))*ROW(Data!$C$1:$C$818),ROW(R148)-ROW(R$7)),1)),"")</f>
        <v/>
      </c>
      <c r="S148" s="38" t="str">
        <f ca="1">IF(T148="","",IF(INDEX(Data!$CA:$CA,MATCH(T148,Data!$A:$A,0),1)=0,"",INDEX(Data!$CA:$CA,MATCH(T148,Data!$A:$A,0),1)))</f>
        <v/>
      </c>
      <c r="T148" s="38" t="str" cm="1">
        <f t="array" aca="1" ref="T148" ca="1">IFERROR(_xlfn.SINGLE(INDEX(Data!$A$1:$A$818,_xlfn.AGGREGATE(15,6,((OFFSET(Data!$A$1,0,MATCH(T$6,Data!$1:$1,0)-1,1000,1)=IF(T$7="","Yes",T$7))*(Data!$D$1:'Data'!$D$818&lt;=IF($H$2="Marked",1,"")))/((OFFSET(Data!$A$1,0,MATCH(T$6,Data!$1:$1,0)-1,1000,1)=IF(T$7="","Yes",T$7))*(Data!$D$1:'Data'!$D$818&lt;=IF($H$2="Marked",1,"")))*ROW(Data!$C$1:$C$818),ROW(T148)-ROW(T$7)),1)),"")</f>
        <v/>
      </c>
      <c r="U148" s="38" t="str">
        <f ca="1">IF(V148="","",IF(INDEX(Data!$CA:$CA,MATCH(V148,Data!$A:$A,0),1)=0,"",INDEX(Data!$CA:$CA,MATCH(V148,Data!$A:$A,0),1)))</f>
        <v/>
      </c>
      <c r="V148" s="38" t="str" cm="1">
        <f t="array" aca="1" ref="V148" ca="1">IFERROR(_xlfn.SINGLE(INDEX(Data!$A$1:$A$818,_xlfn.AGGREGATE(15,6,((OFFSET(Data!$A$1,0,MATCH(V$6,Data!$1:$1,0)-1,1000,1)=IF(V$7="","Yes",V$7))*(Data!$D$1:'Data'!$D$818&lt;=IF($H$2="Marked",1,"")))/((OFFSET(Data!$A$1,0,MATCH(V$6,Data!$1:$1,0)-1,1000,1)=IF(V$7="","Yes",V$7))*(Data!$D$1:'Data'!$D$818&lt;=IF($H$2="Marked",1,"")))*ROW(Data!$C$1:$C$818),ROW(V148)-ROW(V$7)),1)),"")</f>
        <v/>
      </c>
      <c r="W148" s="38" t="str">
        <f ca="1">IF(X148="","",IF(INDEX(Data!$CA:$CA,MATCH(X148,Data!$A:$A,0),1)=0,"",INDEX(Data!$CA:$CA,MATCH(X148,Data!$A:$A,0),1)))</f>
        <v/>
      </c>
      <c r="X148" s="38" t="str" cm="1">
        <f t="array" aca="1" ref="X148" ca="1">IFERROR(_xlfn.SINGLE(INDEX(Data!$A$1:$A$818,_xlfn.AGGREGATE(15,6,((OFFSET(Data!$A$1,0,MATCH(X$6,Data!$1:$1,0)-1,1000,1)=IF(X$7="","Yes",X$7))*(Data!$D$1:'Data'!$D$818&lt;=IF($H$2="Marked",1,"")))/((OFFSET(Data!$A$1,0,MATCH(X$6,Data!$1:$1,0)-1,1000,1)=IF(X$7="","Yes",X$7))*(Data!$D$1:'Data'!$D$818&lt;=IF($H$2="Marked",1,"")))*ROW(Data!$C$1:$C$818),ROW(X148)-ROW(X$7)),1)),"")</f>
        <v/>
      </c>
      <c r="Y148" s="38" t="str">
        <f ca="1">IF(Z148="","",IF(INDEX(Data!$CA:$CA,MATCH(Z148,Data!$A:$A,0),1)=0,"",INDEX(Data!$CA:$CA,MATCH(Z148,Data!$A:$A,0),1)))</f>
        <v/>
      </c>
      <c r="Z148" s="38" t="str" cm="1">
        <f t="array" aca="1" ref="Z148" ca="1">IFERROR(_xlfn.SINGLE(INDEX(Data!$A$1:$A$818,_xlfn.AGGREGATE(15,6,((OFFSET(Data!$A$1,0,MATCH(Z$6,Data!$1:$1,0)-1,1000,1)=IF(Z$7="","Yes",Z$7))*(Data!$D$1:'Data'!$D$818&lt;=IF($H$2="Marked",1,"")))/((OFFSET(Data!$A$1,0,MATCH(Z$6,Data!$1:$1,0)-1,1000,1)=IF(Z$7="","Yes",Z$7))*(Data!$D$1:'Data'!$D$818&lt;=IF($H$2="Marked",1,"")))*ROW(Data!$C$1:$C$818),ROW(Z148)-ROW(Z$7)),1)),"")</f>
        <v/>
      </c>
      <c r="AA148" s="38" t="str">
        <f ca="1">IF(AB148="","",IF(INDEX(Data!$CA:$CA,MATCH(AB148,Data!$A:$A,0),1)=0,"",INDEX(Data!$CA:$CA,MATCH(AB148,Data!$A:$A,0),1)))</f>
        <v/>
      </c>
      <c r="AB148" s="38" t="str" cm="1">
        <f t="array" aca="1" ref="AB148" ca="1">IFERROR(_xlfn.SINGLE(INDEX(Data!$A$1:$A$818,_xlfn.AGGREGATE(15,6,((OFFSET(Data!$A$1,0,MATCH(AB$6,Data!$1:$1,0)-1,1000,1)=IF(AB$7="","Yes",AB$7))*(Data!$D$1:'Data'!$D$818&lt;=IF($H$2="Marked",1,"")))/((OFFSET(Data!$A$1,0,MATCH(AB$6,Data!$1:$1,0)-1,1000,1)=IF(AB$7="","Yes",AB$7))*(Data!$D$1:'Data'!$D$818&lt;=IF($H$2="Marked",1,"")))*ROW(Data!$C$1:$C$818),ROW(AB148)-ROW(AB$7)),1)),"")</f>
        <v>SEC Network</v>
      </c>
      <c r="AC148" s="38" t="str">
        <f ca="1">IF(AD148="","",IF(INDEX(Data!$CA:$CA,MATCH(AD148,Data!$A:$A,0),1)=0,"",INDEX(Data!$CA:$CA,MATCH(AD148,Data!$A:$A,0),1)))</f>
        <v/>
      </c>
      <c r="AD148" s="38" t="str" cm="1">
        <f t="array" aca="1" ref="AD148" ca="1">IFERROR(_xlfn.SINGLE(INDEX(Data!$A$1:$A$818,_xlfn.AGGREGATE(15,6,((OFFSET(Data!$A$1,0,MATCH(AD$6,Data!$1:$1,0)-1,1000,1)=IF(AD$7="","Yes",AD$7))*(Data!$D$1:'Data'!$D$818&lt;=IF($H$2="Marked",1,"")))/((OFFSET(Data!$A$1,0,MATCH(AD$6,Data!$1:$1,0)-1,1000,1)=IF(AD$7="","Yes",AD$7))*(Data!$D$1:'Data'!$D$818&lt;=IF($H$2="Marked",1,"")))*ROW(Data!$C$1:$C$818),ROW(AD148)-ROW(AD$7)),1)),"")</f>
        <v>World Poker Tour</v>
      </c>
      <c r="AE148" s="38" t="str">
        <f ca="1">IF(AF148="","",IF(INDEX(Data!$CA:$CA,MATCH(AF148,Data!$A:$A,0),1)=0,"",INDEX(Data!$CA:$CA,MATCH(AF148,Data!$A:$A,0),1)))</f>
        <v/>
      </c>
      <c r="AF148" s="38" t="str" cm="1">
        <f t="array" aca="1" ref="AF148" ca="1">IFERROR(_xlfn.SINGLE(INDEX(Data!$A$1:$A$818,_xlfn.AGGREGATE(15,6,((OFFSET(Data!$A$1,0,MATCH(AF$6,Data!$1:$1,0)-1,1000,1)=IF(AF$7="","Yes",AF$7))*(Data!$D$1:'Data'!$D$818&lt;=IF($H$2="Marked",1,"")))/((OFFSET(Data!$A$1,0,MATCH(AF$6,Data!$1:$1,0)-1,1000,1)=IF(AF$7="","Yes",AF$7))*(Data!$D$1:'Data'!$D$818&lt;=IF($H$2="Marked",1,"")))*ROW(Data!$C$1:$C$818),ROW(AF148)-ROW(AF$7)),1)),"")</f>
        <v/>
      </c>
      <c r="AG148" s="38" t="str">
        <f ca="1">IF(AH148="","",IF(INDEX(Data!$CA:$CA,MATCH(AH148,Data!$A:$A,0),1)=0,"",INDEX(Data!$CA:$CA,MATCH(AH148,Data!$A:$A,0),1)))</f>
        <v/>
      </c>
      <c r="AH148" s="38" t="str" cm="1">
        <f t="array" aca="1" ref="AH148" ca="1">IFERROR(_xlfn.SINGLE(INDEX(Data!$A$1:$A$818,_xlfn.AGGREGATE(15,6,((OFFSET(Data!$A$1,0,MATCH(AH$6,Data!$1:$1,0)-1,1000,1)=IF(AH$7="","Yes",AH$7))*(Data!$D$1:'Data'!$D$818&lt;=IF($H$2="Marked",1,"")))/((OFFSET(Data!$A$1,0,MATCH(AH$6,Data!$1:$1,0)-1,1000,1)=IF(AH$7="","Yes",AH$7))*(Data!$D$1:'Data'!$D$818&lt;=IF($H$2="Marked",1,"")))*ROW(Data!$C$1:$C$818),ROW(AH148)-ROW(AH$7)),1)),"")</f>
        <v/>
      </c>
      <c r="AI148" s="38" t="str">
        <f ca="1">IF(AJ148="","",IF(INDEX(Data!$CA:$CA,MATCH(AJ148,Data!$A:$A,0),1)=0,"",INDEX(Data!$CA:$CA,MATCH(AJ148,Data!$A:$A,0),1)))</f>
        <v/>
      </c>
      <c r="AJ148" s="38" t="str" cm="1">
        <f t="array" aca="1" ref="AJ148" ca="1">IFERROR(_xlfn.SINGLE(INDEX(Data!$A$1:$A$818,_xlfn.AGGREGATE(15,6,((OFFSET(Data!$A$1,0,MATCH(AJ$6,Data!$1:$1,0)-1,1000,1)=IF(AJ$7="","Yes",AJ$7))*(Data!$D$1:'Data'!$D$818&lt;=IF($H$2="Marked",1,"")))/((OFFSET(Data!$A$1,0,MATCH(AJ$6,Data!$1:$1,0)-1,1000,1)=IF(AJ$7="","Yes",AJ$7))*(Data!$D$1:'Data'!$D$818&lt;=IF($H$2="Marked",1,"")))*ROW(Data!$C$1:$C$818),ROW(AJ148)-ROW(AJ$7)),1)),"")</f>
        <v/>
      </c>
      <c r="AK148" s="38" t="str">
        <f ca="1">IF(AL148="","",IF(INDEX(Data!$CA:$CA,MATCH(AL148,Data!$A:$A,0),1)=0,"",INDEX(Data!$CA:$CA,MATCH(AL148,Data!$A:$A,0),1)))</f>
        <v/>
      </c>
      <c r="AL148" s="38" t="str" cm="1">
        <f t="array" aca="1" ref="AL148" ca="1">IFERROR(_xlfn.SINGLE(INDEX(Data!$A$1:$A$818,_xlfn.AGGREGATE(15,6,((OFFSET(Data!$A$1,0,MATCH(AL$6,Data!$1:$1,0)-1,1000,1)=IF(AL$7="","Yes",AL$7))*(Data!$D$1:'Data'!$D$818&lt;=IF($H$2="Marked",1,"")))/((OFFSET(Data!$A$1,0,MATCH(AL$6,Data!$1:$1,0)-1,1000,1)=IF(AL$7="","Yes",AL$7))*(Data!$D$1:'Data'!$D$818&lt;=IF($H$2="Marked",1,"")))*ROW(Data!$C$1:$C$818),ROW(AL148)-ROW(AL$7)),1)),"")</f>
        <v/>
      </c>
      <c r="AM148" s="38" t="str">
        <f ca="1">IF(AN148="","",IF(INDEX(Data!$CA:$CA,MATCH(AN148,Data!$A:$A,0),1)=0,"",INDEX(Data!$CA:$CA,MATCH(AN148,Data!$A:$A,0),1)))</f>
        <v/>
      </c>
      <c r="AN148" s="38" t="str" cm="1">
        <f t="array" aca="1" ref="AN148" ca="1">IFERROR(_xlfn.SINGLE(INDEX(Data!$A$1:$A$818,_xlfn.AGGREGATE(15,6,((OFFSET(Data!$A$1,0,MATCH(AN$6,Data!$1:$1,0)-1,1000,1)=IF(AN$7="","Yes",AN$7))*(Data!$D$1:'Data'!$D$818&lt;=IF($H$2="Marked",1,"")))/((OFFSET(Data!$A$1,0,MATCH(AN$6,Data!$1:$1,0)-1,1000,1)=IF(AN$7="","Yes",AN$7))*(Data!$D$1:'Data'!$D$818&lt;=IF($H$2="Marked",1,"")))*ROW(Data!$C$1:$C$818),ROW(AN148)-ROW(AN$7)),1)),"")</f>
        <v/>
      </c>
      <c r="AO148" s="38" t="str">
        <f ca="1">IF(AP148="","",IF(INDEX(Data!$CA:$CA,MATCH(AP148,Data!$A:$A,0),1)=0,"",INDEX(Data!$CA:$CA,MATCH(AP148,Data!$A:$A,0),1)))</f>
        <v/>
      </c>
      <c r="AP148" s="38" t="str" cm="1">
        <f t="array" aca="1" ref="AP148" ca="1">IFERROR(_xlfn.SINGLE(INDEX(Data!$A$1:$A$818,_xlfn.AGGREGATE(15,6,((OFFSET(Data!$A$1,0,MATCH(AP$6,Data!$1:$1,0)-1,1000,1)=IF(AP$7="","Yes",AP$7))*(Data!$D$1:'Data'!$D$818&lt;=IF($H$2="Marked",1,"")))/((OFFSET(Data!$A$1,0,MATCH(AP$6,Data!$1:$1,0)-1,1000,1)=IF(AP$7="","Yes",AP$7))*(Data!$D$1:'Data'!$D$818&lt;=IF($H$2="Marked",1,"")))*ROW(Data!$C$1:$C$818),ROW(AP148)-ROW(AP$7)),1)),"")</f>
        <v/>
      </c>
      <c r="AQ148" s="38" t="str">
        <f ca="1">IF(AR148="","",IF(INDEX(Data!$CA:$CA,MATCH(AR148,Data!$A:$A,0),1)=0,"",INDEX(Data!$CA:$CA,MATCH(AR148,Data!$A:$A,0),1)))</f>
        <v/>
      </c>
      <c r="AR148" s="38" t="str" cm="1">
        <f t="array" aca="1" ref="AR148" ca="1">IFERROR(_xlfn.SINGLE(INDEX(Data!$A$1:$A$818,_xlfn.AGGREGATE(15,6,((OFFSET(Data!$A$1,0,MATCH(AR$6,Data!$1:$1,0)-1,1000,1)=IF(AR$7="","Yes",AR$7))*(Data!$D$1:'Data'!$D$818&lt;=IF($H$2="Marked",1,"")))/((OFFSET(Data!$A$1,0,MATCH(AR$6,Data!$1:$1,0)-1,1000,1)=IF(AR$7="","Yes",AR$7))*(Data!$D$1:'Data'!$D$818&lt;=IF($H$2="Marked",1,"")))*ROW(Data!$C$1:$C$818),ROW(AR148)-ROW(AR$7)),1)),"")</f>
        <v/>
      </c>
      <c r="AS148" s="38" t="str">
        <f ca="1">IF(AT148="","",IF(INDEX(Data!$CA:$CA,MATCH(AT148,Data!$A:$A,0),1)=0,"",INDEX(Data!$CA:$CA,MATCH(AT148,Data!$A:$A,0),1)))</f>
        <v/>
      </c>
      <c r="AT148" s="38" t="str" cm="1">
        <f t="array" aca="1" ref="AT148" ca="1">IFERROR(_xlfn.SINGLE(INDEX(Data!$A$1:$A$818,_xlfn.AGGREGATE(15,6,((OFFSET(Data!$A$1,0,MATCH(AT$6,Data!$1:$1,0)-1,1000,1)=IF(AT$7="","Yes",AT$7))*(Data!$D$1:'Data'!$D$818&lt;=IF($H$2="Marked",1,"")))/((OFFSET(Data!$A$1,0,MATCH(AT$6,Data!$1:$1,0)-1,1000,1)=IF(AT$7="","Yes",AT$7))*(Data!$D$1:'Data'!$D$818&lt;=IF($H$2="Marked",1,"")))*ROW(Data!$C$1:$C$818),ROW(AT148)-ROW(AT$7)),1)),"")</f>
        <v/>
      </c>
    </row>
    <row r="149" spans="1:46" ht="24" x14ac:dyDescent="0.35">
      <c r="A149" s="38" t="str">
        <f ca="1">IF(B149="","",IF(INDEX(Data!$CA:$CA,MATCH(B149,Data!$A:$A,0),1)=0,"",INDEX(Data!$CA:$CA,MATCH(B149,Data!$A:$A,0),1)))</f>
        <v/>
      </c>
      <c r="B149" s="38" t="str" cm="1">
        <f t="array" aca="1" ref="B149" ca="1">IFERROR(_xlfn.SINGLE(INDEX(Data!$A$1:$A$818,_xlfn.AGGREGATE(15,6,((OFFSET(Data!$A$1,0,MATCH(B$6,Data!$1:$1,0)-1,1000,1)=IF(B$7="","Yes",B$7))*(Data!$D$1:'Data'!$D$818&lt;=IF($H$2="Marked",1,"")))/((OFFSET(Data!$A$1,0,MATCH(B$6,Data!$1:$1,0)-1,1000,1)=IF(B$7="","Yes",B$7))*(Data!$D$1:'Data'!$D$818&lt;=IF($H$2="Marked",1,"")))*ROW(Data!$C$1:$C$818),ROW(B149)-ROW(B$7)),1)),"")</f>
        <v/>
      </c>
      <c r="C149" s="38" t="str">
        <f ca="1">IF(D149="","",IF(INDEX(Data!$CA:$CA,MATCH(D149,Data!$A:$A,0),1)=0,"",INDEX(Data!$CA:$CA,MATCH(D149,Data!$A:$A,0),1)))</f>
        <v/>
      </c>
      <c r="D149" s="38" t="str" cm="1">
        <f t="array" aca="1" ref="D149" ca="1">IFERROR(_xlfn.SINGLE(INDEX(Data!$A$1:$A$818,_xlfn.AGGREGATE(15,6,((OFFSET(Data!$A$1,0,MATCH(D$6,Data!$1:$1,0)-1,1000,1)=IF(D$7="","Yes",D$7))*(Data!$D$1:'Data'!$D$818&lt;=IF($H$2="Marked",1,"")))/((OFFSET(Data!$A$1,0,MATCH(D$6,Data!$1:$1,0)-1,1000,1)=IF(D$7="","Yes",D$7))*(Data!$D$1:'Data'!$D$818&lt;=IF($H$2="Marked",1,"")))*ROW(Data!$C$1:$C$818),ROW(D149)-ROW(D$7)),1)),"")</f>
        <v/>
      </c>
      <c r="E149" s="38" t="str">
        <f ca="1">IF(F149="","",IF(INDEX(Data!$CA:$CA,MATCH(F149,Data!$A:$A,0),1)=0,"",INDEX(Data!$CA:$CA,MATCH(F149,Data!$A:$A,0),1)))</f>
        <v/>
      </c>
      <c r="F149" s="38" t="str" cm="1">
        <f t="array" aca="1" ref="F149" ca="1">IFERROR(_xlfn.SINGLE(INDEX(Data!$A$1:$A$818,_xlfn.AGGREGATE(15,6,((OFFSET(Data!$A$1,0,MATCH(F$6,Data!$1:$1,0)-1,1000,1)=IF(F$7="","Yes",F$7))*(Data!$D$1:'Data'!$D$818&lt;=IF($H$2="Marked",1,"")))/((OFFSET(Data!$A$1,0,MATCH(F$6,Data!$1:$1,0)-1,1000,1)=IF(F$7="","Yes",F$7))*(Data!$D$1:'Data'!$D$818&lt;=IF($H$2="Marked",1,"")))*ROW(Data!$C$1:$C$818),ROW(F149)-ROW(F$7)),1)),"")</f>
        <v/>
      </c>
      <c r="G149" s="38" t="str">
        <f ca="1">IF(H149="","",IF(INDEX(Data!$CA:$CA,MATCH(H149,Data!$A:$A,0),1)=0,"",INDEX(Data!$CA:$CA,MATCH(H149,Data!$A:$A,0),1)))</f>
        <v/>
      </c>
      <c r="H149" s="38" t="str" cm="1">
        <f t="array" aca="1" ref="H149" ca="1">IFERROR(_xlfn.SINGLE(INDEX(Data!$A$1:$A$818,_xlfn.AGGREGATE(15,6,((OFFSET(Data!$A$1,0,MATCH(H$6,Data!$1:$1,0)-1,1000,1)=IF(H$7="","Yes",H$7))*(Data!$D$1:'Data'!$D$818&lt;=IF($H$2="Marked",1,"")))/((OFFSET(Data!$A$1,0,MATCH(H$6,Data!$1:$1,0)-1,1000,1)=IF(H$7="","Yes",H$7))*(Data!$D$1:'Data'!$D$818&lt;=IF($H$2="Marked",1,"")))*ROW(Data!$C$1:$C$818),ROW(H149)-ROW(H$7)),1)),"")</f>
        <v/>
      </c>
      <c r="I149" s="38" t="str">
        <f ca="1">IF(J149="","",IF(INDEX(Data!$CA:$CA,MATCH(J149,Data!$A:$A,0),1)=0,"",INDEX(Data!$CA:$CA,MATCH(J149,Data!$A:$A,0),1)))</f>
        <v/>
      </c>
      <c r="J149" s="38" t="str" cm="1">
        <f t="array" aca="1" ref="J149" ca="1">IFERROR(_xlfn.SINGLE(INDEX(Data!$A$1:$A$818,_xlfn.AGGREGATE(15,6,((OFFSET(Data!$A$1,0,MATCH(J$6,Data!$1:$1,0)-1,1000,1)=IF(J$7="","Yes",J$7))*(Data!$D$1:'Data'!$D$818&lt;=IF($H$2="Marked",1,"")))/((OFFSET(Data!$A$1,0,MATCH(J$6,Data!$1:$1,0)-1,1000,1)=IF(J$7="","Yes",J$7))*(Data!$D$1:'Data'!$D$818&lt;=IF($H$2="Marked",1,"")))*ROW(Data!$C$1:$C$818),ROW(J149)-ROW(J$7)),1)),"")</f>
        <v/>
      </c>
      <c r="K149" s="38" t="str">
        <f ca="1">IF(L149="","",IF(INDEX(Data!$CA:$CA,MATCH(L149,Data!$A:$A,0),1)=0,"",INDEX(Data!$CA:$CA,MATCH(L149,Data!$A:$A,0),1)))</f>
        <v/>
      </c>
      <c r="L149" s="38" t="str" cm="1">
        <f t="array" aca="1" ref="L149" ca="1">IFERROR(_xlfn.SINGLE(INDEX(Data!$A$1:$A$818,_xlfn.AGGREGATE(15,6,((OFFSET(Data!$A$1,0,MATCH(L$6,Data!$1:$1,0)-1,1000,1)=IF(L$7="","Yes",L$7))*(Data!$D$1:'Data'!$D$818&lt;=IF($H$2="Marked",1,"")))/((OFFSET(Data!$A$1,0,MATCH(L$6,Data!$1:$1,0)-1,1000,1)=IF(L$7="","Yes",L$7))*(Data!$D$1:'Data'!$D$818&lt;=IF($H$2="Marked",1,"")))*ROW(Data!$C$1:$C$818),ROW(L149)-ROW(L$7)),1)),"")</f>
        <v>Tennis Channel</v>
      </c>
      <c r="M149" s="38" t="str">
        <f ca="1">IF(N149="","",IF(INDEX(Data!$CA:$CA,MATCH(N149,Data!$A:$A,0),1)=0,"",INDEX(Data!$CA:$CA,MATCH(N149,Data!$A:$A,0),1)))</f>
        <v/>
      </c>
      <c r="N149" s="38" t="str" cm="1">
        <f t="array" aca="1" ref="N149" ca="1">IFERROR(_xlfn.SINGLE(INDEX(Data!$A$1:$A$818,_xlfn.AGGREGATE(15,6,((OFFSET(Data!$A$1,0,MATCH(N$6,Data!$1:$1,0)-1,1000,1)=IF(N$7="","Yes",N$7))*(Data!$D$1:'Data'!$D$818&lt;=IF($H$2="Marked",1,"")))/((OFFSET(Data!$A$1,0,MATCH(N$6,Data!$1:$1,0)-1,1000,1)=IF(N$7="","Yes",N$7))*(Data!$D$1:'Data'!$D$818&lt;=IF($H$2="Marked",1,"")))*ROW(Data!$C$1:$C$818),ROW(N149)-ROW(N$7)),1)),"")</f>
        <v>POP</v>
      </c>
      <c r="O149" s="38" t="str">
        <f ca="1">IF(P149="","",IF(INDEX(Data!$CA:$CA,MATCH(P149,Data!$A:$A,0),1)=0,"",INDEX(Data!$CA:$CA,MATCH(P149,Data!$A:$A,0),1)))</f>
        <v/>
      </c>
      <c r="P149" s="38" t="str" cm="1">
        <f t="array" aca="1" ref="P149" ca="1">IFERROR(_xlfn.SINGLE(INDEX(Data!$A$1:$A$818,_xlfn.AGGREGATE(15,6,((OFFSET(Data!$A$1,0,MATCH(P$6,Data!$1:$1,0)-1,1000,1)=IF(P$7="","Yes",P$7))*(Data!$D$1:'Data'!$D$818&lt;=IF($H$2="Marked",1,"")))/((OFFSET(Data!$A$1,0,MATCH(P$6,Data!$1:$1,0)-1,1000,1)=IF(P$7="","Yes",P$7))*(Data!$D$1:'Data'!$D$818&lt;=IF($H$2="Marked",1,"")))*ROW(Data!$C$1:$C$818),ROW(P149)-ROW(P$7)),1)),"")</f>
        <v>MTV Live</v>
      </c>
      <c r="Q149" s="38" t="str">
        <f ca="1">IF(R149="","",IF(INDEX(Data!$CA:$CA,MATCH(R149,Data!$A:$A,0),1)=0,"",INDEX(Data!$CA:$CA,MATCH(R149,Data!$A:$A,0),1)))</f>
        <v/>
      </c>
      <c r="R149" s="38" t="str" cm="1">
        <f t="array" aca="1" ref="R149" ca="1">IFERROR(_xlfn.SINGLE(INDEX(Data!$A$1:$A$818,_xlfn.AGGREGATE(15,6,((OFFSET(Data!$A$1,0,MATCH(R$6,Data!$1:$1,0)-1,1000,1)=IF(R$7="","Yes",R$7))*(Data!$D$1:'Data'!$D$818&lt;=IF($H$2="Marked",1,"")))/((OFFSET(Data!$A$1,0,MATCH(R$6,Data!$1:$1,0)-1,1000,1)=IF(R$7="","Yes",R$7))*(Data!$D$1:'Data'!$D$818&lt;=IF($H$2="Marked",1,"")))*ROW(Data!$C$1:$C$818),ROW(R149)-ROW(R$7)),1)),"")</f>
        <v/>
      </c>
      <c r="S149" s="38" t="str">
        <f ca="1">IF(T149="","",IF(INDEX(Data!$CA:$CA,MATCH(T149,Data!$A:$A,0),1)=0,"",INDEX(Data!$CA:$CA,MATCH(T149,Data!$A:$A,0),1)))</f>
        <v/>
      </c>
      <c r="T149" s="38" t="str" cm="1">
        <f t="array" aca="1" ref="T149" ca="1">IFERROR(_xlfn.SINGLE(INDEX(Data!$A$1:$A$818,_xlfn.AGGREGATE(15,6,((OFFSET(Data!$A$1,0,MATCH(T$6,Data!$1:$1,0)-1,1000,1)=IF(T$7="","Yes",T$7))*(Data!$D$1:'Data'!$D$818&lt;=IF($H$2="Marked",1,"")))/((OFFSET(Data!$A$1,0,MATCH(T$6,Data!$1:$1,0)-1,1000,1)=IF(T$7="","Yes",T$7))*(Data!$D$1:'Data'!$D$818&lt;=IF($H$2="Marked",1,"")))*ROW(Data!$C$1:$C$818),ROW(T149)-ROW(T$7)),1)),"")</f>
        <v/>
      </c>
      <c r="U149" s="38" t="str">
        <f ca="1">IF(V149="","",IF(INDEX(Data!$CA:$CA,MATCH(V149,Data!$A:$A,0),1)=0,"",INDEX(Data!$CA:$CA,MATCH(V149,Data!$A:$A,0),1)))</f>
        <v/>
      </c>
      <c r="V149" s="38" t="str" cm="1">
        <f t="array" aca="1" ref="V149" ca="1">IFERROR(_xlfn.SINGLE(INDEX(Data!$A$1:$A$818,_xlfn.AGGREGATE(15,6,((OFFSET(Data!$A$1,0,MATCH(V$6,Data!$1:$1,0)-1,1000,1)=IF(V$7="","Yes",V$7))*(Data!$D$1:'Data'!$D$818&lt;=IF($H$2="Marked",1,"")))/((OFFSET(Data!$A$1,0,MATCH(V$6,Data!$1:$1,0)-1,1000,1)=IF(V$7="","Yes",V$7))*(Data!$D$1:'Data'!$D$818&lt;=IF($H$2="Marked",1,"")))*ROW(Data!$C$1:$C$818),ROW(V149)-ROW(V$7)),1)),"")</f>
        <v/>
      </c>
      <c r="W149" s="38" t="str">
        <f ca="1">IF(X149="","",IF(INDEX(Data!$CA:$CA,MATCH(X149,Data!$A:$A,0),1)=0,"",INDEX(Data!$CA:$CA,MATCH(X149,Data!$A:$A,0),1)))</f>
        <v/>
      </c>
      <c r="X149" s="38" t="str" cm="1">
        <f t="array" aca="1" ref="X149" ca="1">IFERROR(_xlfn.SINGLE(INDEX(Data!$A$1:$A$818,_xlfn.AGGREGATE(15,6,((OFFSET(Data!$A$1,0,MATCH(X$6,Data!$1:$1,0)-1,1000,1)=IF(X$7="","Yes",X$7))*(Data!$D$1:'Data'!$D$818&lt;=IF($H$2="Marked",1,"")))/((OFFSET(Data!$A$1,0,MATCH(X$6,Data!$1:$1,0)-1,1000,1)=IF(X$7="","Yes",X$7))*(Data!$D$1:'Data'!$D$818&lt;=IF($H$2="Marked",1,"")))*ROW(Data!$C$1:$C$818),ROW(X149)-ROW(X$7)),1)),"")</f>
        <v/>
      </c>
      <c r="Y149" s="38" t="str">
        <f ca="1">IF(Z149="","",IF(INDEX(Data!$CA:$CA,MATCH(Z149,Data!$A:$A,0),1)=0,"",INDEX(Data!$CA:$CA,MATCH(Z149,Data!$A:$A,0),1)))</f>
        <v/>
      </c>
      <c r="Z149" s="38" t="str" cm="1">
        <f t="array" aca="1" ref="Z149" ca="1">IFERROR(_xlfn.SINGLE(INDEX(Data!$A$1:$A$818,_xlfn.AGGREGATE(15,6,((OFFSET(Data!$A$1,0,MATCH(Z$6,Data!$1:$1,0)-1,1000,1)=IF(Z$7="","Yes",Z$7))*(Data!$D$1:'Data'!$D$818&lt;=IF($H$2="Marked",1,"")))/((OFFSET(Data!$A$1,0,MATCH(Z$6,Data!$1:$1,0)-1,1000,1)=IF(Z$7="","Yes",Z$7))*(Data!$D$1:'Data'!$D$818&lt;=IF($H$2="Marked",1,"")))*ROW(Data!$C$1:$C$818),ROW(Z149)-ROW(Z$7)),1)),"")</f>
        <v/>
      </c>
      <c r="AA149" s="38" t="str">
        <f ca="1">IF(AB149="","",IF(INDEX(Data!$CA:$CA,MATCH(AB149,Data!$A:$A,0),1)=0,"",INDEX(Data!$CA:$CA,MATCH(AB149,Data!$A:$A,0),1)))</f>
        <v/>
      </c>
      <c r="AB149" s="38" t="str" cm="1">
        <f t="array" aca="1" ref="AB149" ca="1">IFERROR(_xlfn.SINGLE(INDEX(Data!$A$1:$A$818,_xlfn.AGGREGATE(15,6,((OFFSET(Data!$A$1,0,MATCH(AB$6,Data!$1:$1,0)-1,1000,1)=IF(AB$7="","Yes",AB$7))*(Data!$D$1:'Data'!$D$818&lt;=IF($H$2="Marked",1,"")))/((OFFSET(Data!$A$1,0,MATCH(AB$6,Data!$1:$1,0)-1,1000,1)=IF(AB$7="","Yes",AB$7))*(Data!$D$1:'Data'!$D$818&lt;=IF($H$2="Marked",1,"")))*ROW(Data!$C$1:$C$818),ROW(AB149)-ROW(AB$7)),1)),"")</f>
        <v>Sony Movie Channel</v>
      </c>
      <c r="AC149" s="38" t="str">
        <f ca="1">IF(AD149="","",IF(INDEX(Data!$CA:$CA,MATCH(AD149,Data!$A:$A,0),1)=0,"",INDEX(Data!$CA:$CA,MATCH(AD149,Data!$A:$A,0),1)))</f>
        <v/>
      </c>
      <c r="AD149" s="38" t="str" cm="1">
        <f t="array" aca="1" ref="AD149" ca="1">IFERROR(_xlfn.SINGLE(INDEX(Data!$A$1:$A$818,_xlfn.AGGREGATE(15,6,((OFFSET(Data!$A$1,0,MATCH(AD$6,Data!$1:$1,0)-1,1000,1)=IF(AD$7="","Yes",AD$7))*(Data!$D$1:'Data'!$D$818&lt;=IF($H$2="Marked",1,"")))/((OFFSET(Data!$A$1,0,MATCH(AD$6,Data!$1:$1,0)-1,1000,1)=IF(AD$7="","Yes",AD$7))*(Data!$D$1:'Data'!$D$818&lt;=IF($H$2="Marked",1,"")))*ROW(Data!$C$1:$C$818),ROW(AD149)-ROW(AD$7)),1)),"")</f>
        <v/>
      </c>
      <c r="AE149" s="38" t="str">
        <f ca="1">IF(AF149="","",IF(INDEX(Data!$CA:$CA,MATCH(AF149,Data!$A:$A,0),1)=0,"",INDEX(Data!$CA:$CA,MATCH(AF149,Data!$A:$A,0),1)))</f>
        <v/>
      </c>
      <c r="AF149" s="38" t="str" cm="1">
        <f t="array" aca="1" ref="AF149" ca="1">IFERROR(_xlfn.SINGLE(INDEX(Data!$A$1:$A$818,_xlfn.AGGREGATE(15,6,((OFFSET(Data!$A$1,0,MATCH(AF$6,Data!$1:$1,0)-1,1000,1)=IF(AF$7="","Yes",AF$7))*(Data!$D$1:'Data'!$D$818&lt;=IF($H$2="Marked",1,"")))/((OFFSET(Data!$A$1,0,MATCH(AF$6,Data!$1:$1,0)-1,1000,1)=IF(AF$7="","Yes",AF$7))*(Data!$D$1:'Data'!$D$818&lt;=IF($H$2="Marked",1,"")))*ROW(Data!$C$1:$C$818),ROW(AF149)-ROW(AF$7)),1)),"")</f>
        <v/>
      </c>
      <c r="AG149" s="38" t="str">
        <f ca="1">IF(AH149="","",IF(INDEX(Data!$CA:$CA,MATCH(AH149,Data!$A:$A,0),1)=0,"",INDEX(Data!$CA:$CA,MATCH(AH149,Data!$A:$A,0),1)))</f>
        <v/>
      </c>
      <c r="AH149" s="38" t="str" cm="1">
        <f t="array" aca="1" ref="AH149" ca="1">IFERROR(_xlfn.SINGLE(INDEX(Data!$A$1:$A$818,_xlfn.AGGREGATE(15,6,((OFFSET(Data!$A$1,0,MATCH(AH$6,Data!$1:$1,0)-1,1000,1)=IF(AH$7="","Yes",AH$7))*(Data!$D$1:'Data'!$D$818&lt;=IF($H$2="Marked",1,"")))/((OFFSET(Data!$A$1,0,MATCH(AH$6,Data!$1:$1,0)-1,1000,1)=IF(AH$7="","Yes",AH$7))*(Data!$D$1:'Data'!$D$818&lt;=IF($H$2="Marked",1,"")))*ROW(Data!$C$1:$C$818),ROW(AH149)-ROW(AH$7)),1)),"")</f>
        <v/>
      </c>
      <c r="AI149" s="38" t="str">
        <f ca="1">IF(AJ149="","",IF(INDEX(Data!$CA:$CA,MATCH(AJ149,Data!$A:$A,0),1)=0,"",INDEX(Data!$CA:$CA,MATCH(AJ149,Data!$A:$A,0),1)))</f>
        <v/>
      </c>
      <c r="AJ149" s="38" t="str" cm="1">
        <f t="array" aca="1" ref="AJ149" ca="1">IFERROR(_xlfn.SINGLE(INDEX(Data!$A$1:$A$818,_xlfn.AGGREGATE(15,6,((OFFSET(Data!$A$1,0,MATCH(AJ$6,Data!$1:$1,0)-1,1000,1)=IF(AJ$7="","Yes",AJ$7))*(Data!$D$1:'Data'!$D$818&lt;=IF($H$2="Marked",1,"")))/((OFFSET(Data!$A$1,0,MATCH(AJ$6,Data!$1:$1,0)-1,1000,1)=IF(AJ$7="","Yes",AJ$7))*(Data!$D$1:'Data'!$D$818&lt;=IF($H$2="Marked",1,"")))*ROW(Data!$C$1:$C$818),ROW(AJ149)-ROW(AJ$7)),1)),"")</f>
        <v/>
      </c>
      <c r="AK149" s="38" t="str">
        <f ca="1">IF(AL149="","",IF(INDEX(Data!$CA:$CA,MATCH(AL149,Data!$A:$A,0),1)=0,"",INDEX(Data!$CA:$CA,MATCH(AL149,Data!$A:$A,0),1)))</f>
        <v/>
      </c>
      <c r="AL149" s="38" t="str" cm="1">
        <f t="array" aca="1" ref="AL149" ca="1">IFERROR(_xlfn.SINGLE(INDEX(Data!$A$1:$A$818,_xlfn.AGGREGATE(15,6,((OFFSET(Data!$A$1,0,MATCH(AL$6,Data!$1:$1,0)-1,1000,1)=IF(AL$7="","Yes",AL$7))*(Data!$D$1:'Data'!$D$818&lt;=IF($H$2="Marked",1,"")))/((OFFSET(Data!$A$1,0,MATCH(AL$6,Data!$1:$1,0)-1,1000,1)=IF(AL$7="","Yes",AL$7))*(Data!$D$1:'Data'!$D$818&lt;=IF($H$2="Marked",1,"")))*ROW(Data!$C$1:$C$818),ROW(AL149)-ROW(AL$7)),1)),"")</f>
        <v/>
      </c>
      <c r="AM149" s="38" t="str">
        <f ca="1">IF(AN149="","",IF(INDEX(Data!$CA:$CA,MATCH(AN149,Data!$A:$A,0),1)=0,"",INDEX(Data!$CA:$CA,MATCH(AN149,Data!$A:$A,0),1)))</f>
        <v/>
      </c>
      <c r="AN149" s="38" t="str" cm="1">
        <f t="array" aca="1" ref="AN149" ca="1">IFERROR(_xlfn.SINGLE(INDEX(Data!$A$1:$A$818,_xlfn.AGGREGATE(15,6,((OFFSET(Data!$A$1,0,MATCH(AN$6,Data!$1:$1,0)-1,1000,1)=IF(AN$7="","Yes",AN$7))*(Data!$D$1:'Data'!$D$818&lt;=IF($H$2="Marked",1,"")))/((OFFSET(Data!$A$1,0,MATCH(AN$6,Data!$1:$1,0)-1,1000,1)=IF(AN$7="","Yes",AN$7))*(Data!$D$1:'Data'!$D$818&lt;=IF($H$2="Marked",1,"")))*ROW(Data!$C$1:$C$818),ROW(AN149)-ROW(AN$7)),1)),"")</f>
        <v/>
      </c>
      <c r="AO149" s="38" t="str">
        <f ca="1">IF(AP149="","",IF(INDEX(Data!$CA:$CA,MATCH(AP149,Data!$A:$A,0),1)=0,"",INDEX(Data!$CA:$CA,MATCH(AP149,Data!$A:$A,0),1)))</f>
        <v/>
      </c>
      <c r="AP149" s="38" t="str" cm="1">
        <f t="array" aca="1" ref="AP149" ca="1">IFERROR(_xlfn.SINGLE(INDEX(Data!$A$1:$A$818,_xlfn.AGGREGATE(15,6,((OFFSET(Data!$A$1,0,MATCH(AP$6,Data!$1:$1,0)-1,1000,1)=IF(AP$7="","Yes",AP$7))*(Data!$D$1:'Data'!$D$818&lt;=IF($H$2="Marked",1,"")))/((OFFSET(Data!$A$1,0,MATCH(AP$6,Data!$1:$1,0)-1,1000,1)=IF(AP$7="","Yes",AP$7))*(Data!$D$1:'Data'!$D$818&lt;=IF($H$2="Marked",1,"")))*ROW(Data!$C$1:$C$818),ROW(AP149)-ROW(AP$7)),1)),"")</f>
        <v/>
      </c>
      <c r="AQ149" s="38" t="str">
        <f ca="1">IF(AR149="","",IF(INDEX(Data!$CA:$CA,MATCH(AR149,Data!$A:$A,0),1)=0,"",INDEX(Data!$CA:$CA,MATCH(AR149,Data!$A:$A,0),1)))</f>
        <v/>
      </c>
      <c r="AR149" s="38" t="str" cm="1">
        <f t="array" aca="1" ref="AR149" ca="1">IFERROR(_xlfn.SINGLE(INDEX(Data!$A$1:$A$818,_xlfn.AGGREGATE(15,6,((OFFSET(Data!$A$1,0,MATCH(AR$6,Data!$1:$1,0)-1,1000,1)=IF(AR$7="","Yes",AR$7))*(Data!$D$1:'Data'!$D$818&lt;=IF($H$2="Marked",1,"")))/((OFFSET(Data!$A$1,0,MATCH(AR$6,Data!$1:$1,0)-1,1000,1)=IF(AR$7="","Yes",AR$7))*(Data!$D$1:'Data'!$D$818&lt;=IF($H$2="Marked",1,"")))*ROW(Data!$C$1:$C$818),ROW(AR149)-ROW(AR$7)),1)),"")</f>
        <v/>
      </c>
      <c r="AS149" s="38" t="str">
        <f ca="1">IF(AT149="","",IF(INDEX(Data!$CA:$CA,MATCH(AT149,Data!$A:$A,0),1)=0,"",INDEX(Data!$CA:$CA,MATCH(AT149,Data!$A:$A,0),1)))</f>
        <v/>
      </c>
      <c r="AT149" s="38" t="str" cm="1">
        <f t="array" aca="1" ref="AT149" ca="1">IFERROR(_xlfn.SINGLE(INDEX(Data!$A$1:$A$818,_xlfn.AGGREGATE(15,6,((OFFSET(Data!$A$1,0,MATCH(AT$6,Data!$1:$1,0)-1,1000,1)=IF(AT$7="","Yes",AT$7))*(Data!$D$1:'Data'!$D$818&lt;=IF($H$2="Marked",1,"")))/((OFFSET(Data!$A$1,0,MATCH(AT$6,Data!$1:$1,0)-1,1000,1)=IF(AT$7="","Yes",AT$7))*(Data!$D$1:'Data'!$D$818&lt;=IF($H$2="Marked",1,"")))*ROW(Data!$C$1:$C$818),ROW(AT149)-ROW(AT$7)),1)),"")</f>
        <v/>
      </c>
    </row>
    <row r="150" spans="1:46" x14ac:dyDescent="0.35">
      <c r="A150" s="38" t="str">
        <f ca="1">IF(B150="","",IF(INDEX(Data!$CA:$CA,MATCH(B150,Data!$A:$A,0),1)=0,"",INDEX(Data!$CA:$CA,MATCH(B150,Data!$A:$A,0),1)))</f>
        <v/>
      </c>
      <c r="B150" s="38" t="str" cm="1">
        <f t="array" aca="1" ref="B150" ca="1">IFERROR(_xlfn.SINGLE(INDEX(Data!$A$1:$A$818,_xlfn.AGGREGATE(15,6,((OFFSET(Data!$A$1,0,MATCH(B$6,Data!$1:$1,0)-1,1000,1)=IF(B$7="","Yes",B$7))*(Data!$D$1:'Data'!$D$818&lt;=IF($H$2="Marked",1,"")))/((OFFSET(Data!$A$1,0,MATCH(B$6,Data!$1:$1,0)-1,1000,1)=IF(B$7="","Yes",B$7))*(Data!$D$1:'Data'!$D$818&lt;=IF($H$2="Marked",1,"")))*ROW(Data!$C$1:$C$818),ROW(B150)-ROW(B$7)),1)),"")</f>
        <v/>
      </c>
      <c r="C150" s="38" t="str">
        <f ca="1">IF(D150="","",IF(INDEX(Data!$CA:$CA,MATCH(D150,Data!$A:$A,0),1)=0,"",INDEX(Data!$CA:$CA,MATCH(D150,Data!$A:$A,0),1)))</f>
        <v/>
      </c>
      <c r="D150" s="38" t="str" cm="1">
        <f t="array" aca="1" ref="D150" ca="1">IFERROR(_xlfn.SINGLE(INDEX(Data!$A$1:$A$818,_xlfn.AGGREGATE(15,6,((OFFSET(Data!$A$1,0,MATCH(D$6,Data!$1:$1,0)-1,1000,1)=IF(D$7="","Yes",D$7))*(Data!$D$1:'Data'!$D$818&lt;=IF($H$2="Marked",1,"")))/((OFFSET(Data!$A$1,0,MATCH(D$6,Data!$1:$1,0)-1,1000,1)=IF(D$7="","Yes",D$7))*(Data!$D$1:'Data'!$D$818&lt;=IF($H$2="Marked",1,"")))*ROW(Data!$C$1:$C$818),ROW(D150)-ROW(D$7)),1)),"")</f>
        <v/>
      </c>
      <c r="E150" s="38" t="str">
        <f ca="1">IF(F150="","",IF(INDEX(Data!$CA:$CA,MATCH(F150,Data!$A:$A,0),1)=0,"",INDEX(Data!$CA:$CA,MATCH(F150,Data!$A:$A,0),1)))</f>
        <v/>
      </c>
      <c r="F150" s="38" t="str" cm="1">
        <f t="array" aca="1" ref="F150" ca="1">IFERROR(_xlfn.SINGLE(INDEX(Data!$A$1:$A$818,_xlfn.AGGREGATE(15,6,((OFFSET(Data!$A$1,0,MATCH(F$6,Data!$1:$1,0)-1,1000,1)=IF(F$7="","Yes",F$7))*(Data!$D$1:'Data'!$D$818&lt;=IF($H$2="Marked",1,"")))/((OFFSET(Data!$A$1,0,MATCH(F$6,Data!$1:$1,0)-1,1000,1)=IF(F$7="","Yes",F$7))*(Data!$D$1:'Data'!$D$818&lt;=IF($H$2="Marked",1,"")))*ROW(Data!$C$1:$C$818),ROW(F150)-ROW(F$7)),1)),"")</f>
        <v/>
      </c>
      <c r="G150" s="38" t="str">
        <f ca="1">IF(H150="","",IF(INDEX(Data!$CA:$CA,MATCH(H150,Data!$A:$A,0),1)=0,"",INDEX(Data!$CA:$CA,MATCH(H150,Data!$A:$A,0),1)))</f>
        <v/>
      </c>
      <c r="H150" s="38" t="str" cm="1">
        <f t="array" aca="1" ref="H150" ca="1">IFERROR(_xlfn.SINGLE(INDEX(Data!$A$1:$A$818,_xlfn.AGGREGATE(15,6,((OFFSET(Data!$A$1,0,MATCH(H$6,Data!$1:$1,0)-1,1000,1)=IF(H$7="","Yes",H$7))*(Data!$D$1:'Data'!$D$818&lt;=IF($H$2="Marked",1,"")))/((OFFSET(Data!$A$1,0,MATCH(H$6,Data!$1:$1,0)-1,1000,1)=IF(H$7="","Yes",H$7))*(Data!$D$1:'Data'!$D$818&lt;=IF($H$2="Marked",1,"")))*ROW(Data!$C$1:$C$818),ROW(H150)-ROW(H$7)),1)),"")</f>
        <v/>
      </c>
      <c r="I150" s="38" t="str">
        <f ca="1">IF(J150="","",IF(INDEX(Data!$CA:$CA,MATCH(J150,Data!$A:$A,0),1)=0,"",INDEX(Data!$CA:$CA,MATCH(J150,Data!$A:$A,0),1)))</f>
        <v/>
      </c>
      <c r="J150" s="38" t="str" cm="1">
        <f t="array" aca="1" ref="J150" ca="1">IFERROR(_xlfn.SINGLE(INDEX(Data!$A$1:$A$818,_xlfn.AGGREGATE(15,6,((OFFSET(Data!$A$1,0,MATCH(J$6,Data!$1:$1,0)-1,1000,1)=IF(J$7="","Yes",J$7))*(Data!$D$1:'Data'!$D$818&lt;=IF($H$2="Marked",1,"")))/((OFFSET(Data!$A$1,0,MATCH(J$6,Data!$1:$1,0)-1,1000,1)=IF(J$7="","Yes",J$7))*(Data!$D$1:'Data'!$D$818&lt;=IF($H$2="Marked",1,"")))*ROW(Data!$C$1:$C$818),ROW(J150)-ROW(J$7)),1)),"")</f>
        <v/>
      </c>
      <c r="K150" s="38" t="str">
        <f ca="1">IF(L150="","",IF(INDEX(Data!$CA:$CA,MATCH(L150,Data!$A:$A,0),1)=0,"",INDEX(Data!$CA:$CA,MATCH(L150,Data!$A:$A,0),1)))</f>
        <v/>
      </c>
      <c r="L150" s="38" t="str" cm="1">
        <f t="array" aca="1" ref="L150" ca="1">IFERROR(_xlfn.SINGLE(INDEX(Data!$A$1:$A$818,_xlfn.AGGREGATE(15,6,((OFFSET(Data!$A$1,0,MATCH(L$6,Data!$1:$1,0)-1,1000,1)=IF(L$7="","Yes",L$7))*(Data!$D$1:'Data'!$D$818&lt;=IF($H$2="Marked",1,"")))/((OFFSET(Data!$A$1,0,MATCH(L$6,Data!$1:$1,0)-1,1000,1)=IF(L$7="","Yes",L$7))*(Data!$D$1:'Data'!$D$818&lt;=IF($H$2="Marked",1,"")))*ROW(Data!$C$1:$C$818),ROW(L150)-ROW(L$7)),1)),"")</f>
        <v>The First</v>
      </c>
      <c r="M150" s="38" t="str">
        <f ca="1">IF(N150="","",IF(INDEX(Data!$CA:$CA,MATCH(N150,Data!$A:$A,0),1)=0,"",INDEX(Data!$CA:$CA,MATCH(N150,Data!$A:$A,0),1)))</f>
        <v/>
      </c>
      <c r="N150" s="38" t="str" cm="1">
        <f t="array" aca="1" ref="N150" ca="1">IFERROR(_xlfn.SINGLE(INDEX(Data!$A$1:$A$818,_xlfn.AGGREGATE(15,6,((OFFSET(Data!$A$1,0,MATCH(N$6,Data!$1:$1,0)-1,1000,1)=IF(N$7="","Yes",N$7))*(Data!$D$1:'Data'!$D$818&lt;=IF($H$2="Marked",1,"")))/((OFFSET(Data!$A$1,0,MATCH(N$6,Data!$1:$1,0)-1,1000,1)=IF(N$7="","Yes",N$7))*(Data!$D$1:'Data'!$D$818&lt;=IF($H$2="Marked",1,"")))*ROW(Data!$C$1:$C$818),ROW(N150)-ROW(N$7)),1)),"")</f>
        <v>QVC</v>
      </c>
      <c r="O150" s="38" t="str">
        <f ca="1">IF(P150="","",IF(INDEX(Data!$CA:$CA,MATCH(P150,Data!$A:$A,0),1)=0,"",INDEX(Data!$CA:$CA,MATCH(P150,Data!$A:$A,0),1)))</f>
        <v/>
      </c>
      <c r="P150" s="38" t="str" cm="1">
        <f t="array" aca="1" ref="P150" ca="1">IFERROR(_xlfn.SINGLE(INDEX(Data!$A$1:$A$818,_xlfn.AGGREGATE(15,6,((OFFSET(Data!$A$1,0,MATCH(P$6,Data!$1:$1,0)-1,1000,1)=IF(P$7="","Yes",P$7))*(Data!$D$1:'Data'!$D$818&lt;=IF($H$2="Marked",1,"")))/((OFFSET(Data!$A$1,0,MATCH(P$6,Data!$1:$1,0)-1,1000,1)=IF(P$7="","Yes",P$7))*(Data!$D$1:'Data'!$D$818&lt;=IF($H$2="Marked",1,"")))*ROW(Data!$C$1:$C$818),ROW(P150)-ROW(P$7)),1)),"")</f>
        <v>MTV2</v>
      </c>
      <c r="Q150" s="38" t="str">
        <f ca="1">IF(R150="","",IF(INDEX(Data!$CA:$CA,MATCH(R150,Data!$A:$A,0),1)=0,"",INDEX(Data!$CA:$CA,MATCH(R150,Data!$A:$A,0),1)))</f>
        <v/>
      </c>
      <c r="R150" s="38" t="str" cm="1">
        <f t="array" aca="1" ref="R150" ca="1">IFERROR(_xlfn.SINGLE(INDEX(Data!$A$1:$A$818,_xlfn.AGGREGATE(15,6,((OFFSET(Data!$A$1,0,MATCH(R$6,Data!$1:$1,0)-1,1000,1)=IF(R$7="","Yes",R$7))*(Data!$D$1:'Data'!$D$818&lt;=IF($H$2="Marked",1,"")))/((OFFSET(Data!$A$1,0,MATCH(R$6,Data!$1:$1,0)-1,1000,1)=IF(R$7="","Yes",R$7))*(Data!$D$1:'Data'!$D$818&lt;=IF($H$2="Marked",1,"")))*ROW(Data!$C$1:$C$818),ROW(R150)-ROW(R$7)),1)),"")</f>
        <v/>
      </c>
      <c r="S150" s="38" t="str">
        <f ca="1">IF(T150="","",IF(INDEX(Data!$CA:$CA,MATCH(T150,Data!$A:$A,0),1)=0,"",INDEX(Data!$CA:$CA,MATCH(T150,Data!$A:$A,0),1)))</f>
        <v/>
      </c>
      <c r="T150" s="38" t="str" cm="1">
        <f t="array" aca="1" ref="T150" ca="1">IFERROR(_xlfn.SINGLE(INDEX(Data!$A$1:$A$818,_xlfn.AGGREGATE(15,6,((OFFSET(Data!$A$1,0,MATCH(T$6,Data!$1:$1,0)-1,1000,1)=IF(T$7="","Yes",T$7))*(Data!$D$1:'Data'!$D$818&lt;=IF($H$2="Marked",1,"")))/((OFFSET(Data!$A$1,0,MATCH(T$6,Data!$1:$1,0)-1,1000,1)=IF(T$7="","Yes",T$7))*(Data!$D$1:'Data'!$D$818&lt;=IF($H$2="Marked",1,"")))*ROW(Data!$C$1:$C$818),ROW(T150)-ROW(T$7)),1)),"")</f>
        <v/>
      </c>
      <c r="U150" s="38" t="str">
        <f ca="1">IF(V150="","",IF(INDEX(Data!$CA:$CA,MATCH(V150,Data!$A:$A,0),1)=0,"",INDEX(Data!$CA:$CA,MATCH(V150,Data!$A:$A,0),1)))</f>
        <v/>
      </c>
      <c r="V150" s="38" t="str" cm="1">
        <f t="array" aca="1" ref="V150" ca="1">IFERROR(_xlfn.SINGLE(INDEX(Data!$A$1:$A$818,_xlfn.AGGREGATE(15,6,((OFFSET(Data!$A$1,0,MATCH(V$6,Data!$1:$1,0)-1,1000,1)=IF(V$7="","Yes",V$7))*(Data!$D$1:'Data'!$D$818&lt;=IF($H$2="Marked",1,"")))/((OFFSET(Data!$A$1,0,MATCH(V$6,Data!$1:$1,0)-1,1000,1)=IF(V$7="","Yes",V$7))*(Data!$D$1:'Data'!$D$818&lt;=IF($H$2="Marked",1,"")))*ROW(Data!$C$1:$C$818),ROW(V150)-ROW(V$7)),1)),"")</f>
        <v/>
      </c>
      <c r="W150" s="38" t="str">
        <f ca="1">IF(X150="","",IF(INDEX(Data!$CA:$CA,MATCH(X150,Data!$A:$A,0),1)=0,"",INDEX(Data!$CA:$CA,MATCH(X150,Data!$A:$A,0),1)))</f>
        <v/>
      </c>
      <c r="X150" s="38" t="str" cm="1">
        <f t="array" aca="1" ref="X150" ca="1">IFERROR(_xlfn.SINGLE(INDEX(Data!$A$1:$A$818,_xlfn.AGGREGATE(15,6,((OFFSET(Data!$A$1,0,MATCH(X$6,Data!$1:$1,0)-1,1000,1)=IF(X$7="","Yes",X$7))*(Data!$D$1:'Data'!$D$818&lt;=IF($H$2="Marked",1,"")))/((OFFSET(Data!$A$1,0,MATCH(X$6,Data!$1:$1,0)-1,1000,1)=IF(X$7="","Yes",X$7))*(Data!$D$1:'Data'!$D$818&lt;=IF($H$2="Marked",1,"")))*ROW(Data!$C$1:$C$818),ROW(X150)-ROW(X$7)),1)),"")</f>
        <v/>
      </c>
      <c r="Y150" s="38" t="str">
        <f ca="1">IF(Z150="","",IF(INDEX(Data!$CA:$CA,MATCH(Z150,Data!$A:$A,0),1)=0,"",INDEX(Data!$CA:$CA,MATCH(Z150,Data!$A:$A,0),1)))</f>
        <v/>
      </c>
      <c r="Z150" s="38" t="str" cm="1">
        <f t="array" aca="1" ref="Z150" ca="1">IFERROR(_xlfn.SINGLE(INDEX(Data!$A$1:$A$818,_xlfn.AGGREGATE(15,6,((OFFSET(Data!$A$1,0,MATCH(Z$6,Data!$1:$1,0)-1,1000,1)=IF(Z$7="","Yes",Z$7))*(Data!$D$1:'Data'!$D$818&lt;=IF($H$2="Marked",1,"")))/((OFFSET(Data!$A$1,0,MATCH(Z$6,Data!$1:$1,0)-1,1000,1)=IF(Z$7="","Yes",Z$7))*(Data!$D$1:'Data'!$D$818&lt;=IF($H$2="Marked",1,"")))*ROW(Data!$C$1:$C$818),ROW(Z150)-ROW(Z$7)),1)),"")</f>
        <v/>
      </c>
      <c r="AA150" s="38" t="str">
        <f ca="1">IF(AB150="","",IF(INDEX(Data!$CA:$CA,MATCH(AB150,Data!$A:$A,0),1)=0,"",INDEX(Data!$CA:$CA,MATCH(AB150,Data!$A:$A,0),1)))</f>
        <v/>
      </c>
      <c r="AB150" s="38" t="str" cm="1">
        <f t="array" aca="1" ref="AB150" ca="1">IFERROR(_xlfn.SINGLE(INDEX(Data!$A$1:$A$818,_xlfn.AGGREGATE(15,6,((OFFSET(Data!$A$1,0,MATCH(AB$6,Data!$1:$1,0)-1,1000,1)=IF(AB$7="","Yes",AB$7))*(Data!$D$1:'Data'!$D$818&lt;=IF($H$2="Marked",1,"")))/((OFFSET(Data!$A$1,0,MATCH(AB$6,Data!$1:$1,0)-1,1000,1)=IF(AB$7="","Yes",AB$7))*(Data!$D$1:'Data'!$D$818&lt;=IF($H$2="Marked",1,"")))*ROW(Data!$C$1:$C$818),ROW(AB150)-ROW(AB$7)),1)),"")</f>
        <v>Stadium</v>
      </c>
      <c r="AC150" s="38" t="str">
        <f ca="1">IF(AD150="","",IF(INDEX(Data!$CA:$CA,MATCH(AD150,Data!$A:$A,0),1)=0,"",INDEX(Data!$CA:$CA,MATCH(AD150,Data!$A:$A,0),1)))</f>
        <v/>
      </c>
      <c r="AD150" s="38" t="str" cm="1">
        <f t="array" aca="1" ref="AD150" ca="1">IFERROR(_xlfn.SINGLE(INDEX(Data!$A$1:$A$818,_xlfn.AGGREGATE(15,6,((OFFSET(Data!$A$1,0,MATCH(AD$6,Data!$1:$1,0)-1,1000,1)=IF(AD$7="","Yes",AD$7))*(Data!$D$1:'Data'!$D$818&lt;=IF($H$2="Marked",1,"")))/((OFFSET(Data!$A$1,0,MATCH(AD$6,Data!$1:$1,0)-1,1000,1)=IF(AD$7="","Yes",AD$7))*(Data!$D$1:'Data'!$D$818&lt;=IF($H$2="Marked",1,"")))*ROW(Data!$C$1:$C$818),ROW(AD150)-ROW(AD$7)),1)),"")</f>
        <v/>
      </c>
      <c r="AE150" s="38" t="str">
        <f ca="1">IF(AF150="","",IF(INDEX(Data!$CA:$CA,MATCH(AF150,Data!$A:$A,0),1)=0,"",INDEX(Data!$CA:$CA,MATCH(AF150,Data!$A:$A,0),1)))</f>
        <v/>
      </c>
      <c r="AF150" s="38" t="str" cm="1">
        <f t="array" aca="1" ref="AF150" ca="1">IFERROR(_xlfn.SINGLE(INDEX(Data!$A$1:$A$818,_xlfn.AGGREGATE(15,6,((OFFSET(Data!$A$1,0,MATCH(AF$6,Data!$1:$1,0)-1,1000,1)=IF(AF$7="","Yes",AF$7))*(Data!$D$1:'Data'!$D$818&lt;=IF($H$2="Marked",1,"")))/((OFFSET(Data!$A$1,0,MATCH(AF$6,Data!$1:$1,0)-1,1000,1)=IF(AF$7="","Yes",AF$7))*(Data!$D$1:'Data'!$D$818&lt;=IF($H$2="Marked",1,"")))*ROW(Data!$C$1:$C$818),ROW(AF150)-ROW(AF$7)),1)),"")</f>
        <v/>
      </c>
      <c r="AG150" s="38" t="str">
        <f ca="1">IF(AH150="","",IF(INDEX(Data!$CA:$CA,MATCH(AH150,Data!$A:$A,0),1)=0,"",INDEX(Data!$CA:$CA,MATCH(AH150,Data!$A:$A,0),1)))</f>
        <v/>
      </c>
      <c r="AH150" s="38" t="str" cm="1">
        <f t="array" aca="1" ref="AH150" ca="1">IFERROR(_xlfn.SINGLE(INDEX(Data!$A$1:$A$818,_xlfn.AGGREGATE(15,6,((OFFSET(Data!$A$1,0,MATCH(AH$6,Data!$1:$1,0)-1,1000,1)=IF(AH$7="","Yes",AH$7))*(Data!$D$1:'Data'!$D$818&lt;=IF($H$2="Marked",1,"")))/((OFFSET(Data!$A$1,0,MATCH(AH$6,Data!$1:$1,0)-1,1000,1)=IF(AH$7="","Yes",AH$7))*(Data!$D$1:'Data'!$D$818&lt;=IF($H$2="Marked",1,"")))*ROW(Data!$C$1:$C$818),ROW(AH150)-ROW(AH$7)),1)),"")</f>
        <v/>
      </c>
      <c r="AI150" s="38" t="str">
        <f ca="1">IF(AJ150="","",IF(INDEX(Data!$CA:$CA,MATCH(AJ150,Data!$A:$A,0),1)=0,"",INDEX(Data!$CA:$CA,MATCH(AJ150,Data!$A:$A,0),1)))</f>
        <v/>
      </c>
      <c r="AJ150" s="38" t="str" cm="1">
        <f t="array" aca="1" ref="AJ150" ca="1">IFERROR(_xlfn.SINGLE(INDEX(Data!$A$1:$A$818,_xlfn.AGGREGATE(15,6,((OFFSET(Data!$A$1,0,MATCH(AJ$6,Data!$1:$1,0)-1,1000,1)=IF(AJ$7="","Yes",AJ$7))*(Data!$D$1:'Data'!$D$818&lt;=IF($H$2="Marked",1,"")))/((OFFSET(Data!$A$1,0,MATCH(AJ$6,Data!$1:$1,0)-1,1000,1)=IF(AJ$7="","Yes",AJ$7))*(Data!$D$1:'Data'!$D$818&lt;=IF($H$2="Marked",1,"")))*ROW(Data!$C$1:$C$818),ROW(AJ150)-ROW(AJ$7)),1)),"")</f>
        <v/>
      </c>
      <c r="AK150" s="38" t="str">
        <f ca="1">IF(AL150="","",IF(INDEX(Data!$CA:$CA,MATCH(AL150,Data!$A:$A,0),1)=0,"",INDEX(Data!$CA:$CA,MATCH(AL150,Data!$A:$A,0),1)))</f>
        <v/>
      </c>
      <c r="AL150" s="38" t="str" cm="1">
        <f t="array" aca="1" ref="AL150" ca="1">IFERROR(_xlfn.SINGLE(INDEX(Data!$A$1:$A$818,_xlfn.AGGREGATE(15,6,((OFFSET(Data!$A$1,0,MATCH(AL$6,Data!$1:$1,0)-1,1000,1)=IF(AL$7="","Yes",AL$7))*(Data!$D$1:'Data'!$D$818&lt;=IF($H$2="Marked",1,"")))/((OFFSET(Data!$A$1,0,MATCH(AL$6,Data!$1:$1,0)-1,1000,1)=IF(AL$7="","Yes",AL$7))*(Data!$D$1:'Data'!$D$818&lt;=IF($H$2="Marked",1,"")))*ROW(Data!$C$1:$C$818),ROW(AL150)-ROW(AL$7)),1)),"")</f>
        <v/>
      </c>
      <c r="AM150" s="38" t="str">
        <f ca="1">IF(AN150="","",IF(INDEX(Data!$CA:$CA,MATCH(AN150,Data!$A:$A,0),1)=0,"",INDEX(Data!$CA:$CA,MATCH(AN150,Data!$A:$A,0),1)))</f>
        <v/>
      </c>
      <c r="AN150" s="38" t="str" cm="1">
        <f t="array" aca="1" ref="AN150" ca="1">IFERROR(_xlfn.SINGLE(INDEX(Data!$A$1:$A$818,_xlfn.AGGREGATE(15,6,((OFFSET(Data!$A$1,0,MATCH(AN$6,Data!$1:$1,0)-1,1000,1)=IF(AN$7="","Yes",AN$7))*(Data!$D$1:'Data'!$D$818&lt;=IF($H$2="Marked",1,"")))/((OFFSET(Data!$A$1,0,MATCH(AN$6,Data!$1:$1,0)-1,1000,1)=IF(AN$7="","Yes",AN$7))*(Data!$D$1:'Data'!$D$818&lt;=IF($H$2="Marked",1,"")))*ROW(Data!$C$1:$C$818),ROW(AN150)-ROW(AN$7)),1)),"")</f>
        <v/>
      </c>
      <c r="AO150" s="38" t="str">
        <f ca="1">IF(AP150="","",IF(INDEX(Data!$CA:$CA,MATCH(AP150,Data!$A:$A,0),1)=0,"",INDEX(Data!$CA:$CA,MATCH(AP150,Data!$A:$A,0),1)))</f>
        <v/>
      </c>
      <c r="AP150" s="38" t="str" cm="1">
        <f t="array" aca="1" ref="AP150" ca="1">IFERROR(_xlfn.SINGLE(INDEX(Data!$A$1:$A$818,_xlfn.AGGREGATE(15,6,((OFFSET(Data!$A$1,0,MATCH(AP$6,Data!$1:$1,0)-1,1000,1)=IF(AP$7="","Yes",AP$7))*(Data!$D$1:'Data'!$D$818&lt;=IF($H$2="Marked",1,"")))/((OFFSET(Data!$A$1,0,MATCH(AP$6,Data!$1:$1,0)-1,1000,1)=IF(AP$7="","Yes",AP$7))*(Data!$D$1:'Data'!$D$818&lt;=IF($H$2="Marked",1,"")))*ROW(Data!$C$1:$C$818),ROW(AP150)-ROW(AP$7)),1)),"")</f>
        <v/>
      </c>
      <c r="AQ150" s="38" t="str">
        <f ca="1">IF(AR150="","",IF(INDEX(Data!$CA:$CA,MATCH(AR150,Data!$A:$A,0),1)=0,"",INDEX(Data!$CA:$CA,MATCH(AR150,Data!$A:$A,0),1)))</f>
        <v/>
      </c>
      <c r="AR150" s="38" t="str" cm="1">
        <f t="array" aca="1" ref="AR150" ca="1">IFERROR(_xlfn.SINGLE(INDEX(Data!$A$1:$A$818,_xlfn.AGGREGATE(15,6,((OFFSET(Data!$A$1,0,MATCH(AR$6,Data!$1:$1,0)-1,1000,1)=IF(AR$7="","Yes",AR$7))*(Data!$D$1:'Data'!$D$818&lt;=IF($H$2="Marked",1,"")))/((OFFSET(Data!$A$1,0,MATCH(AR$6,Data!$1:$1,0)-1,1000,1)=IF(AR$7="","Yes",AR$7))*(Data!$D$1:'Data'!$D$818&lt;=IF($H$2="Marked",1,"")))*ROW(Data!$C$1:$C$818),ROW(AR150)-ROW(AR$7)),1)),"")</f>
        <v/>
      </c>
      <c r="AS150" s="38" t="str">
        <f ca="1">IF(AT150="","",IF(INDEX(Data!$CA:$CA,MATCH(AT150,Data!$A:$A,0),1)=0,"",INDEX(Data!$CA:$CA,MATCH(AT150,Data!$A:$A,0),1)))</f>
        <v/>
      </c>
      <c r="AT150" s="38" t="str" cm="1">
        <f t="array" aca="1" ref="AT150" ca="1">IFERROR(_xlfn.SINGLE(INDEX(Data!$A$1:$A$818,_xlfn.AGGREGATE(15,6,((OFFSET(Data!$A$1,0,MATCH(AT$6,Data!$1:$1,0)-1,1000,1)=IF(AT$7="","Yes",AT$7))*(Data!$D$1:'Data'!$D$818&lt;=IF($H$2="Marked",1,"")))/((OFFSET(Data!$A$1,0,MATCH(AT$6,Data!$1:$1,0)-1,1000,1)=IF(AT$7="","Yes",AT$7))*(Data!$D$1:'Data'!$D$818&lt;=IF($H$2="Marked",1,"")))*ROW(Data!$C$1:$C$818),ROW(AT150)-ROW(AT$7)),1)),"")</f>
        <v/>
      </c>
    </row>
    <row r="151" spans="1:46" x14ac:dyDescent="0.35">
      <c r="A151" s="38" t="str">
        <f ca="1">IF(B151="","",IF(INDEX(Data!$CA:$CA,MATCH(B151,Data!$A:$A,0),1)=0,"",INDEX(Data!$CA:$CA,MATCH(B151,Data!$A:$A,0),1)))</f>
        <v/>
      </c>
      <c r="B151" s="38" t="str" cm="1">
        <f t="array" aca="1" ref="B151" ca="1">IFERROR(_xlfn.SINGLE(INDEX(Data!$A$1:$A$818,_xlfn.AGGREGATE(15,6,((OFFSET(Data!$A$1,0,MATCH(B$6,Data!$1:$1,0)-1,1000,1)=IF(B$7="","Yes",B$7))*(Data!$D$1:'Data'!$D$818&lt;=IF($H$2="Marked",1,"")))/((OFFSET(Data!$A$1,0,MATCH(B$6,Data!$1:$1,0)-1,1000,1)=IF(B$7="","Yes",B$7))*(Data!$D$1:'Data'!$D$818&lt;=IF($H$2="Marked",1,"")))*ROW(Data!$C$1:$C$818),ROW(B151)-ROW(B$7)),1)),"")</f>
        <v/>
      </c>
      <c r="C151" s="38" t="str">
        <f ca="1">IF(D151="","",IF(INDEX(Data!$CA:$CA,MATCH(D151,Data!$A:$A,0),1)=0,"",INDEX(Data!$CA:$CA,MATCH(D151,Data!$A:$A,0),1)))</f>
        <v/>
      </c>
      <c r="D151" s="38" t="str" cm="1">
        <f t="array" aca="1" ref="D151" ca="1">IFERROR(_xlfn.SINGLE(INDEX(Data!$A$1:$A$818,_xlfn.AGGREGATE(15,6,((OFFSET(Data!$A$1,0,MATCH(D$6,Data!$1:$1,0)-1,1000,1)=IF(D$7="","Yes",D$7))*(Data!$D$1:'Data'!$D$818&lt;=IF($H$2="Marked",1,"")))/((OFFSET(Data!$A$1,0,MATCH(D$6,Data!$1:$1,0)-1,1000,1)=IF(D$7="","Yes",D$7))*(Data!$D$1:'Data'!$D$818&lt;=IF($H$2="Marked",1,"")))*ROW(Data!$C$1:$C$818),ROW(D151)-ROW(D$7)),1)),"")</f>
        <v/>
      </c>
      <c r="E151" s="38" t="str">
        <f ca="1">IF(F151="","",IF(INDEX(Data!$CA:$CA,MATCH(F151,Data!$A:$A,0),1)=0,"",INDEX(Data!$CA:$CA,MATCH(F151,Data!$A:$A,0),1)))</f>
        <v/>
      </c>
      <c r="F151" s="38" t="str" cm="1">
        <f t="array" aca="1" ref="F151" ca="1">IFERROR(_xlfn.SINGLE(INDEX(Data!$A$1:$A$818,_xlfn.AGGREGATE(15,6,((OFFSET(Data!$A$1,0,MATCH(F$6,Data!$1:$1,0)-1,1000,1)=IF(F$7="","Yes",F$7))*(Data!$D$1:'Data'!$D$818&lt;=IF($H$2="Marked",1,"")))/((OFFSET(Data!$A$1,0,MATCH(F$6,Data!$1:$1,0)-1,1000,1)=IF(F$7="","Yes",F$7))*(Data!$D$1:'Data'!$D$818&lt;=IF($H$2="Marked",1,"")))*ROW(Data!$C$1:$C$818),ROW(F151)-ROW(F$7)),1)),"")</f>
        <v/>
      </c>
      <c r="G151" s="38" t="str">
        <f ca="1">IF(H151="","",IF(INDEX(Data!$CA:$CA,MATCH(H151,Data!$A:$A,0),1)=0,"",INDEX(Data!$CA:$CA,MATCH(H151,Data!$A:$A,0),1)))</f>
        <v/>
      </c>
      <c r="H151" s="38" t="str" cm="1">
        <f t="array" aca="1" ref="H151" ca="1">IFERROR(_xlfn.SINGLE(INDEX(Data!$A$1:$A$818,_xlfn.AGGREGATE(15,6,((OFFSET(Data!$A$1,0,MATCH(H$6,Data!$1:$1,0)-1,1000,1)=IF(H$7="","Yes",H$7))*(Data!$D$1:'Data'!$D$818&lt;=IF($H$2="Marked",1,"")))/((OFFSET(Data!$A$1,0,MATCH(H$6,Data!$1:$1,0)-1,1000,1)=IF(H$7="","Yes",H$7))*(Data!$D$1:'Data'!$D$818&lt;=IF($H$2="Marked",1,"")))*ROW(Data!$C$1:$C$818),ROW(H151)-ROW(H$7)),1)),"")</f>
        <v/>
      </c>
      <c r="I151" s="38" t="str">
        <f ca="1">IF(J151="","",IF(INDEX(Data!$CA:$CA,MATCH(J151,Data!$A:$A,0),1)=0,"",INDEX(Data!$CA:$CA,MATCH(J151,Data!$A:$A,0),1)))</f>
        <v/>
      </c>
      <c r="J151" s="38" t="str" cm="1">
        <f t="array" aca="1" ref="J151" ca="1">IFERROR(_xlfn.SINGLE(INDEX(Data!$A$1:$A$818,_xlfn.AGGREGATE(15,6,((OFFSET(Data!$A$1,0,MATCH(J$6,Data!$1:$1,0)-1,1000,1)=IF(J$7="","Yes",J$7))*(Data!$D$1:'Data'!$D$818&lt;=IF($H$2="Marked",1,"")))/((OFFSET(Data!$A$1,0,MATCH(J$6,Data!$1:$1,0)-1,1000,1)=IF(J$7="","Yes",J$7))*(Data!$D$1:'Data'!$D$818&lt;=IF($H$2="Marked",1,"")))*ROW(Data!$C$1:$C$818),ROW(J151)-ROW(J$7)),1)),"")</f>
        <v/>
      </c>
      <c r="K151" s="38" t="str">
        <f ca="1">IF(L151="","",IF(INDEX(Data!$CA:$CA,MATCH(L151,Data!$A:$A,0),1)=0,"",INDEX(Data!$CA:$CA,MATCH(L151,Data!$A:$A,0),1)))</f>
        <v/>
      </c>
      <c r="L151" s="38" t="str" cm="1">
        <f t="array" aca="1" ref="L151" ca="1">IFERROR(_xlfn.SINGLE(INDEX(Data!$A$1:$A$818,_xlfn.AGGREGATE(15,6,((OFFSET(Data!$A$1,0,MATCH(L$6,Data!$1:$1,0)-1,1000,1)=IF(L$7="","Yes",L$7))*(Data!$D$1:'Data'!$D$818&lt;=IF($H$2="Marked",1,"")))/((OFFSET(Data!$A$1,0,MATCH(L$6,Data!$1:$1,0)-1,1000,1)=IF(L$7="","Yes",L$7))*(Data!$D$1:'Data'!$D$818&lt;=IF($H$2="Marked",1,"")))*ROW(Data!$C$1:$C$818),ROW(L151)-ROW(L$7)),1)),"")</f>
        <v>TheGrio</v>
      </c>
      <c r="M151" s="38" t="str">
        <f ca="1">IF(N151="","",IF(INDEX(Data!$CA:$CA,MATCH(N151,Data!$A:$A,0),1)=0,"",INDEX(Data!$CA:$CA,MATCH(N151,Data!$A:$A,0),1)))</f>
        <v/>
      </c>
      <c r="N151" s="38" t="str" cm="1">
        <f t="array" aca="1" ref="N151" ca="1">IFERROR(_xlfn.SINGLE(INDEX(Data!$A$1:$A$818,_xlfn.AGGREGATE(15,6,((OFFSET(Data!$A$1,0,MATCH(N$6,Data!$1:$1,0)-1,1000,1)=IF(N$7="","Yes",N$7))*(Data!$D$1:'Data'!$D$818&lt;=IF($H$2="Marked",1,"")))/((OFFSET(Data!$A$1,0,MATCH(N$6,Data!$1:$1,0)-1,1000,1)=IF(N$7="","Yes",N$7))*(Data!$D$1:'Data'!$D$818&lt;=IF($H$2="Marked",1,"")))*ROW(Data!$C$1:$C$818),ROW(N151)-ROW(N$7)),1)),"")</f>
        <v>QVC 2</v>
      </c>
      <c r="O151" s="38" t="str">
        <f ca="1">IF(P151="","",IF(INDEX(Data!$CA:$CA,MATCH(P151,Data!$A:$A,0),1)=0,"",INDEX(Data!$CA:$CA,MATCH(P151,Data!$A:$A,0),1)))</f>
        <v/>
      </c>
      <c r="P151" s="38" t="str" cm="1">
        <f t="array" aca="1" ref="P151" ca="1">IFERROR(_xlfn.SINGLE(INDEX(Data!$A$1:$A$818,_xlfn.AGGREGATE(15,6,((OFFSET(Data!$A$1,0,MATCH(P$6,Data!$1:$1,0)-1,1000,1)=IF(P$7="","Yes",P$7))*(Data!$D$1:'Data'!$D$818&lt;=IF($H$2="Marked",1,"")))/((OFFSET(Data!$A$1,0,MATCH(P$6,Data!$1:$1,0)-1,1000,1)=IF(P$7="","Yes",P$7))*(Data!$D$1:'Data'!$D$818&lt;=IF($H$2="Marked",1,"")))*ROW(Data!$C$1:$C$818),ROW(P151)-ROW(P$7)),1)),"")</f>
        <v>MyNetworkTV</v>
      </c>
      <c r="Q151" s="38" t="str">
        <f ca="1">IF(R151="","",IF(INDEX(Data!$CA:$CA,MATCH(R151,Data!$A:$A,0),1)=0,"",INDEX(Data!$CA:$CA,MATCH(R151,Data!$A:$A,0),1)))</f>
        <v/>
      </c>
      <c r="R151" s="38" t="str" cm="1">
        <f t="array" aca="1" ref="R151" ca="1">IFERROR(_xlfn.SINGLE(INDEX(Data!$A$1:$A$818,_xlfn.AGGREGATE(15,6,((OFFSET(Data!$A$1,0,MATCH(R$6,Data!$1:$1,0)-1,1000,1)=IF(R$7="","Yes",R$7))*(Data!$D$1:'Data'!$D$818&lt;=IF($H$2="Marked",1,"")))/((OFFSET(Data!$A$1,0,MATCH(R$6,Data!$1:$1,0)-1,1000,1)=IF(R$7="","Yes",R$7))*(Data!$D$1:'Data'!$D$818&lt;=IF($H$2="Marked",1,"")))*ROW(Data!$C$1:$C$818),ROW(R151)-ROW(R$7)),1)),"")</f>
        <v/>
      </c>
      <c r="S151" s="38" t="str">
        <f ca="1">IF(T151="","",IF(INDEX(Data!$CA:$CA,MATCH(T151,Data!$A:$A,0),1)=0,"",INDEX(Data!$CA:$CA,MATCH(T151,Data!$A:$A,0),1)))</f>
        <v/>
      </c>
      <c r="T151" s="38" t="str" cm="1">
        <f t="array" aca="1" ref="T151" ca="1">IFERROR(_xlfn.SINGLE(INDEX(Data!$A$1:$A$818,_xlfn.AGGREGATE(15,6,((OFFSET(Data!$A$1,0,MATCH(T$6,Data!$1:$1,0)-1,1000,1)=IF(T$7="","Yes",T$7))*(Data!$D$1:'Data'!$D$818&lt;=IF($H$2="Marked",1,"")))/((OFFSET(Data!$A$1,0,MATCH(T$6,Data!$1:$1,0)-1,1000,1)=IF(T$7="","Yes",T$7))*(Data!$D$1:'Data'!$D$818&lt;=IF($H$2="Marked",1,"")))*ROW(Data!$C$1:$C$818),ROW(T151)-ROW(T$7)),1)),"")</f>
        <v/>
      </c>
      <c r="U151" s="38" t="str">
        <f ca="1">IF(V151="","",IF(INDEX(Data!$CA:$CA,MATCH(V151,Data!$A:$A,0),1)=0,"",INDEX(Data!$CA:$CA,MATCH(V151,Data!$A:$A,0),1)))</f>
        <v/>
      </c>
      <c r="V151" s="38" t="str" cm="1">
        <f t="array" aca="1" ref="V151" ca="1">IFERROR(_xlfn.SINGLE(INDEX(Data!$A$1:$A$818,_xlfn.AGGREGATE(15,6,((OFFSET(Data!$A$1,0,MATCH(V$6,Data!$1:$1,0)-1,1000,1)=IF(V$7="","Yes",V$7))*(Data!$D$1:'Data'!$D$818&lt;=IF($H$2="Marked",1,"")))/((OFFSET(Data!$A$1,0,MATCH(V$6,Data!$1:$1,0)-1,1000,1)=IF(V$7="","Yes",V$7))*(Data!$D$1:'Data'!$D$818&lt;=IF($H$2="Marked",1,"")))*ROW(Data!$C$1:$C$818),ROW(V151)-ROW(V$7)),1)),"")</f>
        <v/>
      </c>
      <c r="W151" s="38" t="str">
        <f ca="1">IF(X151="","",IF(INDEX(Data!$CA:$CA,MATCH(X151,Data!$A:$A,0),1)=0,"",INDEX(Data!$CA:$CA,MATCH(X151,Data!$A:$A,0),1)))</f>
        <v/>
      </c>
      <c r="X151" s="38" t="str" cm="1">
        <f t="array" aca="1" ref="X151" ca="1">IFERROR(_xlfn.SINGLE(INDEX(Data!$A$1:$A$818,_xlfn.AGGREGATE(15,6,((OFFSET(Data!$A$1,0,MATCH(X$6,Data!$1:$1,0)-1,1000,1)=IF(X$7="","Yes",X$7))*(Data!$D$1:'Data'!$D$818&lt;=IF($H$2="Marked",1,"")))/((OFFSET(Data!$A$1,0,MATCH(X$6,Data!$1:$1,0)-1,1000,1)=IF(X$7="","Yes",X$7))*(Data!$D$1:'Data'!$D$818&lt;=IF($H$2="Marked",1,"")))*ROW(Data!$C$1:$C$818),ROW(X151)-ROW(X$7)),1)),"")</f>
        <v/>
      </c>
      <c r="Y151" s="38" t="str">
        <f ca="1">IF(Z151="","",IF(INDEX(Data!$CA:$CA,MATCH(Z151,Data!$A:$A,0),1)=0,"",INDEX(Data!$CA:$CA,MATCH(Z151,Data!$A:$A,0),1)))</f>
        <v/>
      </c>
      <c r="Z151" s="38" t="str" cm="1">
        <f t="array" aca="1" ref="Z151" ca="1">IFERROR(_xlfn.SINGLE(INDEX(Data!$A$1:$A$818,_xlfn.AGGREGATE(15,6,((OFFSET(Data!$A$1,0,MATCH(Z$6,Data!$1:$1,0)-1,1000,1)=IF(Z$7="","Yes",Z$7))*(Data!$D$1:'Data'!$D$818&lt;=IF($H$2="Marked",1,"")))/((OFFSET(Data!$A$1,0,MATCH(Z$6,Data!$1:$1,0)-1,1000,1)=IF(Z$7="","Yes",Z$7))*(Data!$D$1:'Data'!$D$818&lt;=IF($H$2="Marked",1,"")))*ROW(Data!$C$1:$C$818),ROW(Z151)-ROW(Z$7)),1)),"")</f>
        <v/>
      </c>
      <c r="AA151" s="38" t="str">
        <f ca="1">IF(AB151="","",IF(INDEX(Data!$CA:$CA,MATCH(AB151,Data!$A:$A,0),1)=0,"",INDEX(Data!$CA:$CA,MATCH(AB151,Data!$A:$A,0),1)))</f>
        <v/>
      </c>
      <c r="AB151" s="38" t="str" cm="1">
        <f t="array" aca="1" ref="AB151" ca="1">IFERROR(_xlfn.SINGLE(INDEX(Data!$A$1:$A$818,_xlfn.AGGREGATE(15,6,((OFFSET(Data!$A$1,0,MATCH(AB$6,Data!$1:$1,0)-1,1000,1)=IF(AB$7="","Yes",AB$7))*(Data!$D$1:'Data'!$D$818&lt;=IF($H$2="Marked",1,"")))/((OFFSET(Data!$A$1,0,MATCH(AB$6,Data!$1:$1,0)-1,1000,1)=IF(AB$7="","Yes",AB$7))*(Data!$D$1:'Data'!$D$818&lt;=IF($H$2="Marked",1,"")))*ROW(Data!$C$1:$C$818),ROW(AB151)-ROW(AB$7)),1)),"")</f>
        <v>Teen Nick</v>
      </c>
      <c r="AC151" s="38" t="str">
        <f ca="1">IF(AD151="","",IF(INDEX(Data!$CA:$CA,MATCH(AD151,Data!$A:$A,0),1)=0,"",INDEX(Data!$CA:$CA,MATCH(AD151,Data!$A:$A,0),1)))</f>
        <v/>
      </c>
      <c r="AD151" s="38" t="str" cm="1">
        <f t="array" aca="1" ref="AD151" ca="1">IFERROR(_xlfn.SINGLE(INDEX(Data!$A$1:$A$818,_xlfn.AGGREGATE(15,6,((OFFSET(Data!$A$1,0,MATCH(AD$6,Data!$1:$1,0)-1,1000,1)=IF(AD$7="","Yes",AD$7))*(Data!$D$1:'Data'!$D$818&lt;=IF($H$2="Marked",1,"")))/((OFFSET(Data!$A$1,0,MATCH(AD$6,Data!$1:$1,0)-1,1000,1)=IF(AD$7="","Yes",AD$7))*(Data!$D$1:'Data'!$D$818&lt;=IF($H$2="Marked",1,"")))*ROW(Data!$C$1:$C$818),ROW(AD151)-ROW(AD$7)),1)),"")</f>
        <v/>
      </c>
      <c r="AE151" s="38" t="str">
        <f ca="1">IF(AF151="","",IF(INDEX(Data!$CA:$CA,MATCH(AF151,Data!$A:$A,0),1)=0,"",INDEX(Data!$CA:$CA,MATCH(AF151,Data!$A:$A,0),1)))</f>
        <v/>
      </c>
      <c r="AF151" s="38" t="str" cm="1">
        <f t="array" aca="1" ref="AF151" ca="1">IFERROR(_xlfn.SINGLE(INDEX(Data!$A$1:$A$818,_xlfn.AGGREGATE(15,6,((OFFSET(Data!$A$1,0,MATCH(AF$6,Data!$1:$1,0)-1,1000,1)=IF(AF$7="","Yes",AF$7))*(Data!$D$1:'Data'!$D$818&lt;=IF($H$2="Marked",1,"")))/((OFFSET(Data!$A$1,0,MATCH(AF$6,Data!$1:$1,0)-1,1000,1)=IF(AF$7="","Yes",AF$7))*(Data!$D$1:'Data'!$D$818&lt;=IF($H$2="Marked",1,"")))*ROW(Data!$C$1:$C$818),ROW(AF151)-ROW(AF$7)),1)),"")</f>
        <v/>
      </c>
      <c r="AG151" s="38" t="str">
        <f ca="1">IF(AH151="","",IF(INDEX(Data!$CA:$CA,MATCH(AH151,Data!$A:$A,0),1)=0,"",INDEX(Data!$CA:$CA,MATCH(AH151,Data!$A:$A,0),1)))</f>
        <v/>
      </c>
      <c r="AH151" s="38" t="str" cm="1">
        <f t="array" aca="1" ref="AH151" ca="1">IFERROR(_xlfn.SINGLE(INDEX(Data!$A$1:$A$818,_xlfn.AGGREGATE(15,6,((OFFSET(Data!$A$1,0,MATCH(AH$6,Data!$1:$1,0)-1,1000,1)=IF(AH$7="","Yes",AH$7))*(Data!$D$1:'Data'!$D$818&lt;=IF($H$2="Marked",1,"")))/((OFFSET(Data!$A$1,0,MATCH(AH$6,Data!$1:$1,0)-1,1000,1)=IF(AH$7="","Yes",AH$7))*(Data!$D$1:'Data'!$D$818&lt;=IF($H$2="Marked",1,"")))*ROW(Data!$C$1:$C$818),ROW(AH151)-ROW(AH$7)),1)),"")</f>
        <v/>
      </c>
      <c r="AI151" s="38" t="str">
        <f ca="1">IF(AJ151="","",IF(INDEX(Data!$CA:$CA,MATCH(AJ151,Data!$A:$A,0),1)=0,"",INDEX(Data!$CA:$CA,MATCH(AJ151,Data!$A:$A,0),1)))</f>
        <v/>
      </c>
      <c r="AJ151" s="38" t="str" cm="1">
        <f t="array" aca="1" ref="AJ151" ca="1">IFERROR(_xlfn.SINGLE(INDEX(Data!$A$1:$A$818,_xlfn.AGGREGATE(15,6,((OFFSET(Data!$A$1,0,MATCH(AJ$6,Data!$1:$1,0)-1,1000,1)=IF(AJ$7="","Yes",AJ$7))*(Data!$D$1:'Data'!$D$818&lt;=IF($H$2="Marked",1,"")))/((OFFSET(Data!$A$1,0,MATCH(AJ$6,Data!$1:$1,0)-1,1000,1)=IF(AJ$7="","Yes",AJ$7))*(Data!$D$1:'Data'!$D$818&lt;=IF($H$2="Marked",1,"")))*ROW(Data!$C$1:$C$818),ROW(AJ151)-ROW(AJ$7)),1)),"")</f>
        <v/>
      </c>
      <c r="AK151" s="38" t="str">
        <f ca="1">IF(AL151="","",IF(INDEX(Data!$CA:$CA,MATCH(AL151,Data!$A:$A,0),1)=0,"",INDEX(Data!$CA:$CA,MATCH(AL151,Data!$A:$A,0),1)))</f>
        <v/>
      </c>
      <c r="AL151" s="38" t="str" cm="1">
        <f t="array" aca="1" ref="AL151" ca="1">IFERROR(_xlfn.SINGLE(INDEX(Data!$A$1:$A$818,_xlfn.AGGREGATE(15,6,((OFFSET(Data!$A$1,0,MATCH(AL$6,Data!$1:$1,0)-1,1000,1)=IF(AL$7="","Yes",AL$7))*(Data!$D$1:'Data'!$D$818&lt;=IF($H$2="Marked",1,"")))/((OFFSET(Data!$A$1,0,MATCH(AL$6,Data!$1:$1,0)-1,1000,1)=IF(AL$7="","Yes",AL$7))*(Data!$D$1:'Data'!$D$818&lt;=IF($H$2="Marked",1,"")))*ROW(Data!$C$1:$C$818),ROW(AL151)-ROW(AL$7)),1)),"")</f>
        <v/>
      </c>
      <c r="AM151" s="38" t="str">
        <f ca="1">IF(AN151="","",IF(INDEX(Data!$CA:$CA,MATCH(AN151,Data!$A:$A,0),1)=0,"",INDEX(Data!$CA:$CA,MATCH(AN151,Data!$A:$A,0),1)))</f>
        <v/>
      </c>
      <c r="AN151" s="38" t="str" cm="1">
        <f t="array" aca="1" ref="AN151" ca="1">IFERROR(_xlfn.SINGLE(INDEX(Data!$A$1:$A$818,_xlfn.AGGREGATE(15,6,((OFFSET(Data!$A$1,0,MATCH(AN$6,Data!$1:$1,0)-1,1000,1)=IF(AN$7="","Yes",AN$7))*(Data!$D$1:'Data'!$D$818&lt;=IF($H$2="Marked",1,"")))/((OFFSET(Data!$A$1,0,MATCH(AN$6,Data!$1:$1,0)-1,1000,1)=IF(AN$7="","Yes",AN$7))*(Data!$D$1:'Data'!$D$818&lt;=IF($H$2="Marked",1,"")))*ROW(Data!$C$1:$C$818),ROW(AN151)-ROW(AN$7)),1)),"")</f>
        <v/>
      </c>
      <c r="AO151" s="38" t="str">
        <f ca="1">IF(AP151="","",IF(INDEX(Data!$CA:$CA,MATCH(AP151,Data!$A:$A,0),1)=0,"",INDEX(Data!$CA:$CA,MATCH(AP151,Data!$A:$A,0),1)))</f>
        <v/>
      </c>
      <c r="AP151" s="38" t="str" cm="1">
        <f t="array" aca="1" ref="AP151" ca="1">IFERROR(_xlfn.SINGLE(INDEX(Data!$A$1:$A$818,_xlfn.AGGREGATE(15,6,((OFFSET(Data!$A$1,0,MATCH(AP$6,Data!$1:$1,0)-1,1000,1)=IF(AP$7="","Yes",AP$7))*(Data!$D$1:'Data'!$D$818&lt;=IF($H$2="Marked",1,"")))/((OFFSET(Data!$A$1,0,MATCH(AP$6,Data!$1:$1,0)-1,1000,1)=IF(AP$7="","Yes",AP$7))*(Data!$D$1:'Data'!$D$818&lt;=IF($H$2="Marked",1,"")))*ROW(Data!$C$1:$C$818),ROW(AP151)-ROW(AP$7)),1)),"")</f>
        <v/>
      </c>
      <c r="AQ151" s="38" t="str">
        <f ca="1">IF(AR151="","",IF(INDEX(Data!$CA:$CA,MATCH(AR151,Data!$A:$A,0),1)=0,"",INDEX(Data!$CA:$CA,MATCH(AR151,Data!$A:$A,0),1)))</f>
        <v/>
      </c>
      <c r="AR151" s="38" t="str" cm="1">
        <f t="array" aca="1" ref="AR151" ca="1">IFERROR(_xlfn.SINGLE(INDEX(Data!$A$1:$A$818,_xlfn.AGGREGATE(15,6,((OFFSET(Data!$A$1,0,MATCH(AR$6,Data!$1:$1,0)-1,1000,1)=IF(AR$7="","Yes",AR$7))*(Data!$D$1:'Data'!$D$818&lt;=IF($H$2="Marked",1,"")))/((OFFSET(Data!$A$1,0,MATCH(AR$6,Data!$1:$1,0)-1,1000,1)=IF(AR$7="","Yes",AR$7))*(Data!$D$1:'Data'!$D$818&lt;=IF($H$2="Marked",1,"")))*ROW(Data!$C$1:$C$818),ROW(AR151)-ROW(AR$7)),1)),"")</f>
        <v/>
      </c>
      <c r="AS151" s="38" t="str">
        <f ca="1">IF(AT151="","",IF(INDEX(Data!$CA:$CA,MATCH(AT151,Data!$A:$A,0),1)=0,"",INDEX(Data!$CA:$CA,MATCH(AT151,Data!$A:$A,0),1)))</f>
        <v/>
      </c>
      <c r="AT151" s="38" t="str" cm="1">
        <f t="array" aca="1" ref="AT151" ca="1">IFERROR(_xlfn.SINGLE(INDEX(Data!$A$1:$A$818,_xlfn.AGGREGATE(15,6,((OFFSET(Data!$A$1,0,MATCH(AT$6,Data!$1:$1,0)-1,1000,1)=IF(AT$7="","Yes",AT$7))*(Data!$D$1:'Data'!$D$818&lt;=IF($H$2="Marked",1,"")))/((OFFSET(Data!$A$1,0,MATCH(AT$6,Data!$1:$1,0)-1,1000,1)=IF(AT$7="","Yes",AT$7))*(Data!$D$1:'Data'!$D$818&lt;=IF($H$2="Marked",1,"")))*ROW(Data!$C$1:$C$818),ROW(AT151)-ROW(AT$7)),1)),"")</f>
        <v/>
      </c>
    </row>
    <row r="152" spans="1:46" x14ac:dyDescent="0.35">
      <c r="A152" s="38" t="str">
        <f ca="1">IF(B152="","",IF(INDEX(Data!$CA:$CA,MATCH(B152,Data!$A:$A,0),1)=0,"",INDEX(Data!$CA:$CA,MATCH(B152,Data!$A:$A,0),1)))</f>
        <v/>
      </c>
      <c r="B152" s="38" t="str" cm="1">
        <f t="array" aca="1" ref="B152" ca="1">IFERROR(_xlfn.SINGLE(INDEX(Data!$A$1:$A$818,_xlfn.AGGREGATE(15,6,((OFFSET(Data!$A$1,0,MATCH(B$6,Data!$1:$1,0)-1,1000,1)=IF(B$7="","Yes",B$7))*(Data!$D$1:'Data'!$D$818&lt;=IF($H$2="Marked",1,"")))/((OFFSET(Data!$A$1,0,MATCH(B$6,Data!$1:$1,0)-1,1000,1)=IF(B$7="","Yes",B$7))*(Data!$D$1:'Data'!$D$818&lt;=IF($H$2="Marked",1,"")))*ROW(Data!$C$1:$C$818),ROW(B152)-ROW(B$7)),1)),"")</f>
        <v/>
      </c>
      <c r="C152" s="38" t="str">
        <f ca="1">IF(D152="","",IF(INDEX(Data!$CA:$CA,MATCH(D152,Data!$A:$A,0),1)=0,"",INDEX(Data!$CA:$CA,MATCH(D152,Data!$A:$A,0),1)))</f>
        <v/>
      </c>
      <c r="D152" s="38" t="str" cm="1">
        <f t="array" aca="1" ref="D152" ca="1">IFERROR(_xlfn.SINGLE(INDEX(Data!$A$1:$A$818,_xlfn.AGGREGATE(15,6,((OFFSET(Data!$A$1,0,MATCH(D$6,Data!$1:$1,0)-1,1000,1)=IF(D$7="","Yes",D$7))*(Data!$D$1:'Data'!$D$818&lt;=IF($H$2="Marked",1,"")))/((OFFSET(Data!$A$1,0,MATCH(D$6,Data!$1:$1,0)-1,1000,1)=IF(D$7="","Yes",D$7))*(Data!$D$1:'Data'!$D$818&lt;=IF($H$2="Marked",1,"")))*ROW(Data!$C$1:$C$818),ROW(D152)-ROW(D$7)),1)),"")</f>
        <v/>
      </c>
      <c r="E152" s="38" t="str">
        <f ca="1">IF(F152="","",IF(INDEX(Data!$CA:$CA,MATCH(F152,Data!$A:$A,0),1)=0,"",INDEX(Data!$CA:$CA,MATCH(F152,Data!$A:$A,0),1)))</f>
        <v/>
      </c>
      <c r="F152" s="38" t="str" cm="1">
        <f t="array" aca="1" ref="F152" ca="1">IFERROR(_xlfn.SINGLE(INDEX(Data!$A$1:$A$818,_xlfn.AGGREGATE(15,6,((OFFSET(Data!$A$1,0,MATCH(F$6,Data!$1:$1,0)-1,1000,1)=IF(F$7="","Yes",F$7))*(Data!$D$1:'Data'!$D$818&lt;=IF($H$2="Marked",1,"")))/((OFFSET(Data!$A$1,0,MATCH(F$6,Data!$1:$1,0)-1,1000,1)=IF(F$7="","Yes",F$7))*(Data!$D$1:'Data'!$D$818&lt;=IF($H$2="Marked",1,"")))*ROW(Data!$C$1:$C$818),ROW(F152)-ROW(F$7)),1)),"")</f>
        <v/>
      </c>
      <c r="G152" s="38" t="str">
        <f ca="1">IF(H152="","",IF(INDEX(Data!$CA:$CA,MATCH(H152,Data!$A:$A,0),1)=0,"",INDEX(Data!$CA:$CA,MATCH(H152,Data!$A:$A,0),1)))</f>
        <v/>
      </c>
      <c r="H152" s="38" t="str" cm="1">
        <f t="array" aca="1" ref="H152" ca="1">IFERROR(_xlfn.SINGLE(INDEX(Data!$A$1:$A$818,_xlfn.AGGREGATE(15,6,((OFFSET(Data!$A$1,0,MATCH(H$6,Data!$1:$1,0)-1,1000,1)=IF(H$7="","Yes",H$7))*(Data!$D$1:'Data'!$D$818&lt;=IF($H$2="Marked",1,"")))/((OFFSET(Data!$A$1,0,MATCH(H$6,Data!$1:$1,0)-1,1000,1)=IF(H$7="","Yes",H$7))*(Data!$D$1:'Data'!$D$818&lt;=IF($H$2="Marked",1,"")))*ROW(Data!$C$1:$C$818),ROW(H152)-ROW(H$7)),1)),"")</f>
        <v/>
      </c>
      <c r="I152" s="38" t="str">
        <f ca="1">IF(J152="","",IF(INDEX(Data!$CA:$CA,MATCH(J152,Data!$A:$A,0),1)=0,"",INDEX(Data!$CA:$CA,MATCH(J152,Data!$A:$A,0),1)))</f>
        <v/>
      </c>
      <c r="J152" s="38" t="str" cm="1">
        <f t="array" aca="1" ref="J152" ca="1">IFERROR(_xlfn.SINGLE(INDEX(Data!$A$1:$A$818,_xlfn.AGGREGATE(15,6,((OFFSET(Data!$A$1,0,MATCH(J$6,Data!$1:$1,0)-1,1000,1)=IF(J$7="","Yes",J$7))*(Data!$D$1:'Data'!$D$818&lt;=IF($H$2="Marked",1,"")))/((OFFSET(Data!$A$1,0,MATCH(J$6,Data!$1:$1,0)-1,1000,1)=IF(J$7="","Yes",J$7))*(Data!$D$1:'Data'!$D$818&lt;=IF($H$2="Marked",1,"")))*ROW(Data!$C$1:$C$818),ROW(J152)-ROW(J$7)),1)),"")</f>
        <v/>
      </c>
      <c r="K152" s="38" t="str">
        <f ca="1">IF(L152="","",IF(INDEX(Data!$CA:$CA,MATCH(L152,Data!$A:$A,0),1)=0,"",INDEX(Data!$CA:$CA,MATCH(L152,Data!$A:$A,0),1)))</f>
        <v/>
      </c>
      <c r="L152" s="38" t="str" cm="1">
        <f t="array" aca="1" ref="L152" ca="1">IFERROR(_xlfn.SINGLE(INDEX(Data!$A$1:$A$818,_xlfn.AGGREGATE(15,6,((OFFSET(Data!$A$1,0,MATCH(L$6,Data!$1:$1,0)-1,1000,1)=IF(L$7="","Yes",L$7))*(Data!$D$1:'Data'!$D$818&lt;=IF($H$2="Marked",1,"")))/((OFFSET(Data!$A$1,0,MATCH(L$6,Data!$1:$1,0)-1,1000,1)=IF(L$7="","Yes",L$7))*(Data!$D$1:'Data'!$D$818&lt;=IF($H$2="Marked",1,"")))*ROW(Data!$C$1:$C$818),ROW(L152)-ROW(L$7)),1)),"")</f>
        <v>TLC</v>
      </c>
      <c r="M152" s="38" t="str">
        <f ca="1">IF(N152="","",IF(INDEX(Data!$CA:$CA,MATCH(N152,Data!$A:$A,0),1)=0,"",INDEX(Data!$CA:$CA,MATCH(N152,Data!$A:$A,0),1)))</f>
        <v/>
      </c>
      <c r="N152" s="38" t="str" cm="1">
        <f t="array" aca="1" ref="N152" ca="1">IFERROR(_xlfn.SINGLE(INDEX(Data!$A$1:$A$818,_xlfn.AGGREGATE(15,6,((OFFSET(Data!$A$1,0,MATCH(N$6,Data!$1:$1,0)-1,1000,1)=IF(N$7="","Yes",N$7))*(Data!$D$1:'Data'!$D$818&lt;=IF($H$2="Marked",1,"")))/((OFFSET(Data!$A$1,0,MATCH(N$6,Data!$1:$1,0)-1,1000,1)=IF(N$7="","Yes",N$7))*(Data!$D$1:'Data'!$D$818&lt;=IF($H$2="Marked",1,"")))*ROW(Data!$C$1:$C$818),ROW(N152)-ROW(N$7)),1)),"")</f>
        <v>Reelz</v>
      </c>
      <c r="O152" s="38" t="str">
        <f ca="1">IF(P152="","",IF(INDEX(Data!$CA:$CA,MATCH(P152,Data!$A:$A,0),1)=0,"",INDEX(Data!$CA:$CA,MATCH(P152,Data!$A:$A,0),1)))</f>
        <v/>
      </c>
      <c r="P152" s="38" t="str" cm="1">
        <f t="array" aca="1" ref="P152" ca="1">IFERROR(_xlfn.SINGLE(INDEX(Data!$A$1:$A$818,_xlfn.AGGREGATE(15,6,((OFFSET(Data!$A$1,0,MATCH(P$6,Data!$1:$1,0)-1,1000,1)=IF(P$7="","Yes",P$7))*(Data!$D$1:'Data'!$D$818&lt;=IF($H$2="Marked",1,"")))/((OFFSET(Data!$A$1,0,MATCH(P$6,Data!$1:$1,0)-1,1000,1)=IF(P$7="","Yes",P$7))*(Data!$D$1:'Data'!$D$818&lt;=IF($H$2="Marked",1,"")))*ROW(Data!$C$1:$C$818),ROW(P152)-ROW(P$7)),1)),"")</f>
        <v>Nat Geo Wild</v>
      </c>
      <c r="Q152" s="38" t="str">
        <f ca="1">IF(R152="","",IF(INDEX(Data!$CA:$CA,MATCH(R152,Data!$A:$A,0),1)=0,"",INDEX(Data!$CA:$CA,MATCH(R152,Data!$A:$A,0),1)))</f>
        <v/>
      </c>
      <c r="R152" s="38" t="str" cm="1">
        <f t="array" aca="1" ref="R152" ca="1">IFERROR(_xlfn.SINGLE(INDEX(Data!$A$1:$A$818,_xlfn.AGGREGATE(15,6,((OFFSET(Data!$A$1,0,MATCH(R$6,Data!$1:$1,0)-1,1000,1)=IF(R$7="","Yes",R$7))*(Data!$D$1:'Data'!$D$818&lt;=IF($H$2="Marked",1,"")))/((OFFSET(Data!$A$1,0,MATCH(R$6,Data!$1:$1,0)-1,1000,1)=IF(R$7="","Yes",R$7))*(Data!$D$1:'Data'!$D$818&lt;=IF($H$2="Marked",1,"")))*ROW(Data!$C$1:$C$818),ROW(R152)-ROW(R$7)),1)),"")</f>
        <v/>
      </c>
      <c r="S152" s="38" t="str">
        <f ca="1">IF(T152="","",IF(INDEX(Data!$CA:$CA,MATCH(T152,Data!$A:$A,0),1)=0,"",INDEX(Data!$CA:$CA,MATCH(T152,Data!$A:$A,0),1)))</f>
        <v/>
      </c>
      <c r="T152" s="38" t="str" cm="1">
        <f t="array" aca="1" ref="T152" ca="1">IFERROR(_xlfn.SINGLE(INDEX(Data!$A$1:$A$818,_xlfn.AGGREGATE(15,6,((OFFSET(Data!$A$1,0,MATCH(T$6,Data!$1:$1,0)-1,1000,1)=IF(T$7="","Yes",T$7))*(Data!$D$1:'Data'!$D$818&lt;=IF($H$2="Marked",1,"")))/((OFFSET(Data!$A$1,0,MATCH(T$6,Data!$1:$1,0)-1,1000,1)=IF(T$7="","Yes",T$7))*(Data!$D$1:'Data'!$D$818&lt;=IF($H$2="Marked",1,"")))*ROW(Data!$C$1:$C$818),ROW(T152)-ROW(T$7)),1)),"")</f>
        <v/>
      </c>
      <c r="U152" s="38" t="str">
        <f ca="1">IF(V152="","",IF(INDEX(Data!$CA:$CA,MATCH(V152,Data!$A:$A,0),1)=0,"",INDEX(Data!$CA:$CA,MATCH(V152,Data!$A:$A,0),1)))</f>
        <v/>
      </c>
      <c r="V152" s="38" t="str" cm="1">
        <f t="array" aca="1" ref="V152" ca="1">IFERROR(_xlfn.SINGLE(INDEX(Data!$A$1:$A$818,_xlfn.AGGREGATE(15,6,((OFFSET(Data!$A$1,0,MATCH(V$6,Data!$1:$1,0)-1,1000,1)=IF(V$7="","Yes",V$7))*(Data!$D$1:'Data'!$D$818&lt;=IF($H$2="Marked",1,"")))/((OFFSET(Data!$A$1,0,MATCH(V$6,Data!$1:$1,0)-1,1000,1)=IF(V$7="","Yes",V$7))*(Data!$D$1:'Data'!$D$818&lt;=IF($H$2="Marked",1,"")))*ROW(Data!$C$1:$C$818),ROW(V152)-ROW(V$7)),1)),"")</f>
        <v/>
      </c>
      <c r="W152" s="38" t="str">
        <f ca="1">IF(X152="","",IF(INDEX(Data!$CA:$CA,MATCH(X152,Data!$A:$A,0),1)=0,"",INDEX(Data!$CA:$CA,MATCH(X152,Data!$A:$A,0),1)))</f>
        <v/>
      </c>
      <c r="X152" s="38" t="str" cm="1">
        <f t="array" aca="1" ref="X152" ca="1">IFERROR(_xlfn.SINGLE(INDEX(Data!$A$1:$A$818,_xlfn.AGGREGATE(15,6,((OFFSET(Data!$A$1,0,MATCH(X$6,Data!$1:$1,0)-1,1000,1)=IF(X$7="","Yes",X$7))*(Data!$D$1:'Data'!$D$818&lt;=IF($H$2="Marked",1,"")))/((OFFSET(Data!$A$1,0,MATCH(X$6,Data!$1:$1,0)-1,1000,1)=IF(X$7="","Yes",X$7))*(Data!$D$1:'Data'!$D$818&lt;=IF($H$2="Marked",1,"")))*ROW(Data!$C$1:$C$818),ROW(X152)-ROW(X$7)),1)),"")</f>
        <v/>
      </c>
      <c r="Y152" s="38" t="str">
        <f ca="1">IF(Z152="","",IF(INDEX(Data!$CA:$CA,MATCH(Z152,Data!$A:$A,0),1)=0,"",INDEX(Data!$CA:$CA,MATCH(Z152,Data!$A:$A,0),1)))</f>
        <v/>
      </c>
      <c r="Z152" s="38" t="str" cm="1">
        <f t="array" aca="1" ref="Z152" ca="1">IFERROR(_xlfn.SINGLE(INDEX(Data!$A$1:$A$818,_xlfn.AGGREGATE(15,6,((OFFSET(Data!$A$1,0,MATCH(Z$6,Data!$1:$1,0)-1,1000,1)=IF(Z$7="","Yes",Z$7))*(Data!$D$1:'Data'!$D$818&lt;=IF($H$2="Marked",1,"")))/((OFFSET(Data!$A$1,0,MATCH(Z$6,Data!$1:$1,0)-1,1000,1)=IF(Z$7="","Yes",Z$7))*(Data!$D$1:'Data'!$D$818&lt;=IF($H$2="Marked",1,"")))*ROW(Data!$C$1:$C$818),ROW(Z152)-ROW(Z$7)),1)),"")</f>
        <v/>
      </c>
      <c r="AA152" s="38" t="str">
        <f ca="1">IF(AB152="","",IF(INDEX(Data!$CA:$CA,MATCH(AB152,Data!$A:$A,0),1)=0,"",INDEX(Data!$CA:$CA,MATCH(AB152,Data!$A:$A,0),1)))</f>
        <v/>
      </c>
      <c r="AB152" s="38" t="str" cm="1">
        <f t="array" aca="1" ref="AB152" ca="1">IFERROR(_xlfn.SINGLE(INDEX(Data!$A$1:$A$818,_xlfn.AGGREGATE(15,6,((OFFSET(Data!$A$1,0,MATCH(AB$6,Data!$1:$1,0)-1,1000,1)=IF(AB$7="","Yes",AB$7))*(Data!$D$1:'Data'!$D$818&lt;=IF($H$2="Marked",1,"")))/((OFFSET(Data!$A$1,0,MATCH(AB$6,Data!$1:$1,0)-1,1000,1)=IF(AB$7="","Yes",AB$7))*(Data!$D$1:'Data'!$D$818&lt;=IF($H$2="Marked",1,"")))*ROW(Data!$C$1:$C$818),ROW(AB152)-ROW(AB$7)),1)),"")</f>
        <v>Telefe</v>
      </c>
      <c r="AC152" s="38" t="str">
        <f ca="1">IF(AD152="","",IF(INDEX(Data!$CA:$CA,MATCH(AD152,Data!$A:$A,0),1)=0,"",INDEX(Data!$CA:$CA,MATCH(AD152,Data!$A:$A,0),1)))</f>
        <v/>
      </c>
      <c r="AD152" s="38" t="str" cm="1">
        <f t="array" aca="1" ref="AD152" ca="1">IFERROR(_xlfn.SINGLE(INDEX(Data!$A$1:$A$818,_xlfn.AGGREGATE(15,6,((OFFSET(Data!$A$1,0,MATCH(AD$6,Data!$1:$1,0)-1,1000,1)=IF(AD$7="","Yes",AD$7))*(Data!$D$1:'Data'!$D$818&lt;=IF($H$2="Marked",1,"")))/((OFFSET(Data!$A$1,0,MATCH(AD$6,Data!$1:$1,0)-1,1000,1)=IF(AD$7="","Yes",AD$7))*(Data!$D$1:'Data'!$D$818&lt;=IF($H$2="Marked",1,"")))*ROW(Data!$C$1:$C$818),ROW(AD152)-ROW(AD$7)),1)),"")</f>
        <v/>
      </c>
      <c r="AE152" s="38" t="str">
        <f ca="1">IF(AF152="","",IF(INDEX(Data!$CA:$CA,MATCH(AF152,Data!$A:$A,0),1)=0,"",INDEX(Data!$CA:$CA,MATCH(AF152,Data!$A:$A,0),1)))</f>
        <v/>
      </c>
      <c r="AF152" s="38" t="str" cm="1">
        <f t="array" aca="1" ref="AF152" ca="1">IFERROR(_xlfn.SINGLE(INDEX(Data!$A$1:$A$818,_xlfn.AGGREGATE(15,6,((OFFSET(Data!$A$1,0,MATCH(AF$6,Data!$1:$1,0)-1,1000,1)=IF(AF$7="","Yes",AF$7))*(Data!$D$1:'Data'!$D$818&lt;=IF($H$2="Marked",1,"")))/((OFFSET(Data!$A$1,0,MATCH(AF$6,Data!$1:$1,0)-1,1000,1)=IF(AF$7="","Yes",AF$7))*(Data!$D$1:'Data'!$D$818&lt;=IF($H$2="Marked",1,"")))*ROW(Data!$C$1:$C$818),ROW(AF152)-ROW(AF$7)),1)),"")</f>
        <v/>
      </c>
      <c r="AG152" s="38" t="str">
        <f ca="1">IF(AH152="","",IF(INDEX(Data!$CA:$CA,MATCH(AH152,Data!$A:$A,0),1)=0,"",INDEX(Data!$CA:$CA,MATCH(AH152,Data!$A:$A,0),1)))</f>
        <v/>
      </c>
      <c r="AH152" s="38" t="str" cm="1">
        <f t="array" aca="1" ref="AH152" ca="1">IFERROR(_xlfn.SINGLE(INDEX(Data!$A$1:$A$818,_xlfn.AGGREGATE(15,6,((OFFSET(Data!$A$1,0,MATCH(AH$6,Data!$1:$1,0)-1,1000,1)=IF(AH$7="","Yes",AH$7))*(Data!$D$1:'Data'!$D$818&lt;=IF($H$2="Marked",1,"")))/((OFFSET(Data!$A$1,0,MATCH(AH$6,Data!$1:$1,0)-1,1000,1)=IF(AH$7="","Yes",AH$7))*(Data!$D$1:'Data'!$D$818&lt;=IF($H$2="Marked",1,"")))*ROW(Data!$C$1:$C$818),ROW(AH152)-ROW(AH$7)),1)),"")</f>
        <v/>
      </c>
      <c r="AI152" s="38" t="str">
        <f ca="1">IF(AJ152="","",IF(INDEX(Data!$CA:$CA,MATCH(AJ152,Data!$A:$A,0),1)=0,"",INDEX(Data!$CA:$CA,MATCH(AJ152,Data!$A:$A,0),1)))</f>
        <v/>
      </c>
      <c r="AJ152" s="38" t="str" cm="1">
        <f t="array" aca="1" ref="AJ152" ca="1">IFERROR(_xlfn.SINGLE(INDEX(Data!$A$1:$A$818,_xlfn.AGGREGATE(15,6,((OFFSET(Data!$A$1,0,MATCH(AJ$6,Data!$1:$1,0)-1,1000,1)=IF(AJ$7="","Yes",AJ$7))*(Data!$D$1:'Data'!$D$818&lt;=IF($H$2="Marked",1,"")))/((OFFSET(Data!$A$1,0,MATCH(AJ$6,Data!$1:$1,0)-1,1000,1)=IF(AJ$7="","Yes",AJ$7))*(Data!$D$1:'Data'!$D$818&lt;=IF($H$2="Marked",1,"")))*ROW(Data!$C$1:$C$818),ROW(AJ152)-ROW(AJ$7)),1)),"")</f>
        <v/>
      </c>
      <c r="AK152" s="38" t="str">
        <f ca="1">IF(AL152="","",IF(INDEX(Data!$CA:$CA,MATCH(AL152,Data!$A:$A,0),1)=0,"",INDEX(Data!$CA:$CA,MATCH(AL152,Data!$A:$A,0),1)))</f>
        <v/>
      </c>
      <c r="AL152" s="38" t="str" cm="1">
        <f t="array" aca="1" ref="AL152" ca="1">IFERROR(_xlfn.SINGLE(INDEX(Data!$A$1:$A$818,_xlfn.AGGREGATE(15,6,((OFFSET(Data!$A$1,0,MATCH(AL$6,Data!$1:$1,0)-1,1000,1)=IF(AL$7="","Yes",AL$7))*(Data!$D$1:'Data'!$D$818&lt;=IF($H$2="Marked",1,"")))/((OFFSET(Data!$A$1,0,MATCH(AL$6,Data!$1:$1,0)-1,1000,1)=IF(AL$7="","Yes",AL$7))*(Data!$D$1:'Data'!$D$818&lt;=IF($H$2="Marked",1,"")))*ROW(Data!$C$1:$C$818),ROW(AL152)-ROW(AL$7)),1)),"")</f>
        <v/>
      </c>
      <c r="AM152" s="38" t="str">
        <f ca="1">IF(AN152="","",IF(INDEX(Data!$CA:$CA,MATCH(AN152,Data!$A:$A,0),1)=0,"",INDEX(Data!$CA:$CA,MATCH(AN152,Data!$A:$A,0),1)))</f>
        <v/>
      </c>
      <c r="AN152" s="38" t="str" cm="1">
        <f t="array" aca="1" ref="AN152" ca="1">IFERROR(_xlfn.SINGLE(INDEX(Data!$A$1:$A$818,_xlfn.AGGREGATE(15,6,((OFFSET(Data!$A$1,0,MATCH(AN$6,Data!$1:$1,0)-1,1000,1)=IF(AN$7="","Yes",AN$7))*(Data!$D$1:'Data'!$D$818&lt;=IF($H$2="Marked",1,"")))/((OFFSET(Data!$A$1,0,MATCH(AN$6,Data!$1:$1,0)-1,1000,1)=IF(AN$7="","Yes",AN$7))*(Data!$D$1:'Data'!$D$818&lt;=IF($H$2="Marked",1,"")))*ROW(Data!$C$1:$C$818),ROW(AN152)-ROW(AN$7)),1)),"")</f>
        <v/>
      </c>
      <c r="AO152" s="38" t="str">
        <f ca="1">IF(AP152="","",IF(INDEX(Data!$CA:$CA,MATCH(AP152,Data!$A:$A,0),1)=0,"",INDEX(Data!$CA:$CA,MATCH(AP152,Data!$A:$A,0),1)))</f>
        <v/>
      </c>
      <c r="AP152" s="38" t="str" cm="1">
        <f t="array" aca="1" ref="AP152" ca="1">IFERROR(_xlfn.SINGLE(INDEX(Data!$A$1:$A$818,_xlfn.AGGREGATE(15,6,((OFFSET(Data!$A$1,0,MATCH(AP$6,Data!$1:$1,0)-1,1000,1)=IF(AP$7="","Yes",AP$7))*(Data!$D$1:'Data'!$D$818&lt;=IF($H$2="Marked",1,"")))/((OFFSET(Data!$A$1,0,MATCH(AP$6,Data!$1:$1,0)-1,1000,1)=IF(AP$7="","Yes",AP$7))*(Data!$D$1:'Data'!$D$818&lt;=IF($H$2="Marked",1,"")))*ROW(Data!$C$1:$C$818),ROW(AP152)-ROW(AP$7)),1)),"")</f>
        <v/>
      </c>
      <c r="AQ152" s="38" t="str">
        <f ca="1">IF(AR152="","",IF(INDEX(Data!$CA:$CA,MATCH(AR152,Data!$A:$A,0),1)=0,"",INDEX(Data!$CA:$CA,MATCH(AR152,Data!$A:$A,0),1)))</f>
        <v/>
      </c>
      <c r="AR152" s="38" t="str" cm="1">
        <f t="array" aca="1" ref="AR152" ca="1">IFERROR(_xlfn.SINGLE(INDEX(Data!$A$1:$A$818,_xlfn.AGGREGATE(15,6,((OFFSET(Data!$A$1,0,MATCH(AR$6,Data!$1:$1,0)-1,1000,1)=IF(AR$7="","Yes",AR$7))*(Data!$D$1:'Data'!$D$818&lt;=IF($H$2="Marked",1,"")))/((OFFSET(Data!$A$1,0,MATCH(AR$6,Data!$1:$1,0)-1,1000,1)=IF(AR$7="","Yes",AR$7))*(Data!$D$1:'Data'!$D$818&lt;=IF($H$2="Marked",1,"")))*ROW(Data!$C$1:$C$818),ROW(AR152)-ROW(AR$7)),1)),"")</f>
        <v/>
      </c>
      <c r="AS152" s="38" t="str">
        <f ca="1">IF(AT152="","",IF(INDEX(Data!$CA:$CA,MATCH(AT152,Data!$A:$A,0),1)=0,"",INDEX(Data!$CA:$CA,MATCH(AT152,Data!$A:$A,0),1)))</f>
        <v/>
      </c>
      <c r="AT152" s="38" t="str" cm="1">
        <f t="array" aca="1" ref="AT152" ca="1">IFERROR(_xlfn.SINGLE(INDEX(Data!$A$1:$A$818,_xlfn.AGGREGATE(15,6,((OFFSET(Data!$A$1,0,MATCH(AT$6,Data!$1:$1,0)-1,1000,1)=IF(AT$7="","Yes",AT$7))*(Data!$D$1:'Data'!$D$818&lt;=IF($H$2="Marked",1,"")))/((OFFSET(Data!$A$1,0,MATCH(AT$6,Data!$1:$1,0)-1,1000,1)=IF(AT$7="","Yes",AT$7))*(Data!$D$1:'Data'!$D$818&lt;=IF($H$2="Marked",1,"")))*ROW(Data!$C$1:$C$818),ROW(AT152)-ROW(AT$7)),1)),"")</f>
        <v/>
      </c>
    </row>
    <row r="153" spans="1:46" ht="24" x14ac:dyDescent="0.35">
      <c r="A153" s="38" t="str">
        <f ca="1">IF(B153="","",IF(INDEX(Data!$CA:$CA,MATCH(B153,Data!$A:$A,0),1)=0,"",INDEX(Data!$CA:$CA,MATCH(B153,Data!$A:$A,0),1)))</f>
        <v/>
      </c>
      <c r="B153" s="38" t="str" cm="1">
        <f t="array" aca="1" ref="B153" ca="1">IFERROR(_xlfn.SINGLE(INDEX(Data!$A$1:$A$818,_xlfn.AGGREGATE(15,6,((OFFSET(Data!$A$1,0,MATCH(B$6,Data!$1:$1,0)-1,1000,1)=IF(B$7="","Yes",B$7))*(Data!$D$1:'Data'!$D$818&lt;=IF($H$2="Marked",1,"")))/((OFFSET(Data!$A$1,0,MATCH(B$6,Data!$1:$1,0)-1,1000,1)=IF(B$7="","Yes",B$7))*(Data!$D$1:'Data'!$D$818&lt;=IF($H$2="Marked",1,"")))*ROW(Data!$C$1:$C$818),ROW(B153)-ROW(B$7)),1)),"")</f>
        <v/>
      </c>
      <c r="C153" s="38" t="str">
        <f ca="1">IF(D153="","",IF(INDEX(Data!$CA:$CA,MATCH(D153,Data!$A:$A,0),1)=0,"",INDEX(Data!$CA:$CA,MATCH(D153,Data!$A:$A,0),1)))</f>
        <v/>
      </c>
      <c r="D153" s="38" t="str" cm="1">
        <f t="array" aca="1" ref="D153" ca="1">IFERROR(_xlfn.SINGLE(INDEX(Data!$A$1:$A$818,_xlfn.AGGREGATE(15,6,((OFFSET(Data!$A$1,0,MATCH(D$6,Data!$1:$1,0)-1,1000,1)=IF(D$7="","Yes",D$7))*(Data!$D$1:'Data'!$D$818&lt;=IF($H$2="Marked",1,"")))/((OFFSET(Data!$A$1,0,MATCH(D$6,Data!$1:$1,0)-1,1000,1)=IF(D$7="","Yes",D$7))*(Data!$D$1:'Data'!$D$818&lt;=IF($H$2="Marked",1,"")))*ROW(Data!$C$1:$C$818),ROW(D153)-ROW(D$7)),1)),"")</f>
        <v/>
      </c>
      <c r="E153" s="38" t="str">
        <f ca="1">IF(F153="","",IF(INDEX(Data!$CA:$CA,MATCH(F153,Data!$A:$A,0),1)=0,"",INDEX(Data!$CA:$CA,MATCH(F153,Data!$A:$A,0),1)))</f>
        <v/>
      </c>
      <c r="F153" s="38" t="str" cm="1">
        <f t="array" aca="1" ref="F153" ca="1">IFERROR(_xlfn.SINGLE(INDEX(Data!$A$1:$A$818,_xlfn.AGGREGATE(15,6,((OFFSET(Data!$A$1,0,MATCH(F$6,Data!$1:$1,0)-1,1000,1)=IF(F$7="","Yes",F$7))*(Data!$D$1:'Data'!$D$818&lt;=IF($H$2="Marked",1,"")))/((OFFSET(Data!$A$1,0,MATCH(F$6,Data!$1:$1,0)-1,1000,1)=IF(F$7="","Yes",F$7))*(Data!$D$1:'Data'!$D$818&lt;=IF($H$2="Marked",1,"")))*ROW(Data!$C$1:$C$818),ROW(F153)-ROW(F$7)),1)),"")</f>
        <v/>
      </c>
      <c r="G153" s="38" t="str">
        <f ca="1">IF(H153="","",IF(INDEX(Data!$CA:$CA,MATCH(H153,Data!$A:$A,0),1)=0,"",INDEX(Data!$CA:$CA,MATCH(H153,Data!$A:$A,0),1)))</f>
        <v/>
      </c>
      <c r="H153" s="38" t="str" cm="1">
        <f t="array" aca="1" ref="H153" ca="1">IFERROR(_xlfn.SINGLE(INDEX(Data!$A$1:$A$818,_xlfn.AGGREGATE(15,6,((OFFSET(Data!$A$1,0,MATCH(H$6,Data!$1:$1,0)-1,1000,1)=IF(H$7="","Yes",H$7))*(Data!$D$1:'Data'!$D$818&lt;=IF($H$2="Marked",1,"")))/((OFFSET(Data!$A$1,0,MATCH(H$6,Data!$1:$1,0)-1,1000,1)=IF(H$7="","Yes",H$7))*(Data!$D$1:'Data'!$D$818&lt;=IF($H$2="Marked",1,"")))*ROW(Data!$C$1:$C$818),ROW(H153)-ROW(H$7)),1)),"")</f>
        <v/>
      </c>
      <c r="I153" s="38" t="str">
        <f ca="1">IF(J153="","",IF(INDEX(Data!$CA:$CA,MATCH(J153,Data!$A:$A,0),1)=0,"",INDEX(Data!$CA:$CA,MATCH(J153,Data!$A:$A,0),1)))</f>
        <v/>
      </c>
      <c r="J153" s="38" t="str" cm="1">
        <f t="array" aca="1" ref="J153" ca="1">IFERROR(_xlfn.SINGLE(INDEX(Data!$A$1:$A$818,_xlfn.AGGREGATE(15,6,((OFFSET(Data!$A$1,0,MATCH(J$6,Data!$1:$1,0)-1,1000,1)=IF(J$7="","Yes",J$7))*(Data!$D$1:'Data'!$D$818&lt;=IF($H$2="Marked",1,"")))/((OFFSET(Data!$A$1,0,MATCH(J$6,Data!$1:$1,0)-1,1000,1)=IF(J$7="","Yes",J$7))*(Data!$D$1:'Data'!$D$818&lt;=IF($H$2="Marked",1,"")))*ROW(Data!$C$1:$C$818),ROW(J153)-ROW(J$7)),1)),"")</f>
        <v/>
      </c>
      <c r="K153" s="38" t="str">
        <f ca="1">IF(L153="","",IF(INDEX(Data!$CA:$CA,MATCH(L153,Data!$A:$A,0),1)=0,"",INDEX(Data!$CA:$CA,MATCH(L153,Data!$A:$A,0),1)))</f>
        <v/>
      </c>
      <c r="L153" s="38" t="str" cm="1">
        <f t="array" aca="1" ref="L153" ca="1">IFERROR(_xlfn.SINGLE(INDEX(Data!$A$1:$A$818,_xlfn.AGGREGATE(15,6,((OFFSET(Data!$A$1,0,MATCH(L$6,Data!$1:$1,0)-1,1000,1)=IF(L$7="","Yes",L$7))*(Data!$D$1:'Data'!$D$818&lt;=IF($H$2="Marked",1,"")))/((OFFSET(Data!$A$1,0,MATCH(L$6,Data!$1:$1,0)-1,1000,1)=IF(L$7="","Yes",L$7))*(Data!$D$1:'Data'!$D$818&lt;=IF($H$2="Marked",1,"")))*ROW(Data!$C$1:$C$818),ROW(L153)-ROW(L$7)),1)),"")</f>
        <v>TNT</v>
      </c>
      <c r="M153" s="38" t="str">
        <f ca="1">IF(N153="","",IF(INDEX(Data!$CA:$CA,MATCH(N153,Data!$A:$A,0),1)=0,"",INDEX(Data!$CA:$CA,MATCH(N153,Data!$A:$A,0),1)))</f>
        <v/>
      </c>
      <c r="N153" s="38" t="str" cm="1">
        <f t="array" aca="1" ref="N153" ca="1">IFERROR(_xlfn.SINGLE(INDEX(Data!$A$1:$A$818,_xlfn.AGGREGATE(15,6,((OFFSET(Data!$A$1,0,MATCH(N$6,Data!$1:$1,0)-1,1000,1)=IF(N$7="","Yes",N$7))*(Data!$D$1:'Data'!$D$818&lt;=IF($H$2="Marked",1,"")))/((OFFSET(Data!$A$1,0,MATCH(N$6,Data!$1:$1,0)-1,1000,1)=IF(N$7="","Yes",N$7))*(Data!$D$1:'Data'!$D$818&lt;=IF($H$2="Marked",1,"")))*ROW(Data!$C$1:$C$818),ROW(N153)-ROW(N$7)),1)),"")</f>
        <v>Revolt</v>
      </c>
      <c r="O153" s="38" t="str">
        <f ca="1">IF(P153="","",IF(INDEX(Data!$CA:$CA,MATCH(P153,Data!$A:$A,0),1)=0,"",INDEX(Data!$CA:$CA,MATCH(P153,Data!$A:$A,0),1)))</f>
        <v/>
      </c>
      <c r="P153" s="38" t="str" cm="1">
        <f t="array" aca="1" ref="P153" ca="1">IFERROR(_xlfn.SINGLE(INDEX(Data!$A$1:$A$818,_xlfn.AGGREGATE(15,6,((OFFSET(Data!$A$1,0,MATCH(P$6,Data!$1:$1,0)-1,1000,1)=IF(P$7="","Yes",P$7))*(Data!$D$1:'Data'!$D$818&lt;=IF($H$2="Marked",1,"")))/((OFFSET(Data!$A$1,0,MATCH(P$6,Data!$1:$1,0)-1,1000,1)=IF(P$7="","Yes",P$7))*(Data!$D$1:'Data'!$D$818&lt;=IF($H$2="Marked",1,"")))*ROW(Data!$C$1:$C$818),ROW(P153)-ROW(P$7)),1)),"")</f>
        <v>National Geographic</v>
      </c>
      <c r="Q153" s="38" t="str">
        <f ca="1">IF(R153="","",IF(INDEX(Data!$CA:$CA,MATCH(R153,Data!$A:$A,0),1)=0,"",INDEX(Data!$CA:$CA,MATCH(R153,Data!$A:$A,0),1)))</f>
        <v/>
      </c>
      <c r="R153" s="38" t="str" cm="1">
        <f t="array" aca="1" ref="R153" ca="1">IFERROR(_xlfn.SINGLE(INDEX(Data!$A$1:$A$818,_xlfn.AGGREGATE(15,6,((OFFSET(Data!$A$1,0,MATCH(R$6,Data!$1:$1,0)-1,1000,1)=IF(R$7="","Yes",R$7))*(Data!$D$1:'Data'!$D$818&lt;=IF($H$2="Marked",1,"")))/((OFFSET(Data!$A$1,0,MATCH(R$6,Data!$1:$1,0)-1,1000,1)=IF(R$7="","Yes",R$7))*(Data!$D$1:'Data'!$D$818&lt;=IF($H$2="Marked",1,"")))*ROW(Data!$C$1:$C$818),ROW(R153)-ROW(R$7)),1)),"")</f>
        <v/>
      </c>
      <c r="S153" s="38" t="str">
        <f ca="1">IF(T153="","",IF(INDEX(Data!$CA:$CA,MATCH(T153,Data!$A:$A,0),1)=0,"",INDEX(Data!$CA:$CA,MATCH(T153,Data!$A:$A,0),1)))</f>
        <v/>
      </c>
      <c r="T153" s="38" t="str" cm="1">
        <f t="array" aca="1" ref="T153" ca="1">IFERROR(_xlfn.SINGLE(INDEX(Data!$A$1:$A$818,_xlfn.AGGREGATE(15,6,((OFFSET(Data!$A$1,0,MATCH(T$6,Data!$1:$1,0)-1,1000,1)=IF(T$7="","Yes",T$7))*(Data!$D$1:'Data'!$D$818&lt;=IF($H$2="Marked",1,"")))/((OFFSET(Data!$A$1,0,MATCH(T$6,Data!$1:$1,0)-1,1000,1)=IF(T$7="","Yes",T$7))*(Data!$D$1:'Data'!$D$818&lt;=IF($H$2="Marked",1,"")))*ROW(Data!$C$1:$C$818),ROW(T153)-ROW(T$7)),1)),"")</f>
        <v/>
      </c>
      <c r="U153" s="38" t="str">
        <f ca="1">IF(V153="","",IF(INDEX(Data!$CA:$CA,MATCH(V153,Data!$A:$A,0),1)=0,"",INDEX(Data!$CA:$CA,MATCH(V153,Data!$A:$A,0),1)))</f>
        <v/>
      </c>
      <c r="V153" s="38" t="str" cm="1">
        <f t="array" aca="1" ref="V153" ca="1">IFERROR(_xlfn.SINGLE(INDEX(Data!$A$1:$A$818,_xlfn.AGGREGATE(15,6,((OFFSET(Data!$A$1,0,MATCH(V$6,Data!$1:$1,0)-1,1000,1)=IF(V$7="","Yes",V$7))*(Data!$D$1:'Data'!$D$818&lt;=IF($H$2="Marked",1,"")))/((OFFSET(Data!$A$1,0,MATCH(V$6,Data!$1:$1,0)-1,1000,1)=IF(V$7="","Yes",V$7))*(Data!$D$1:'Data'!$D$818&lt;=IF($H$2="Marked",1,"")))*ROW(Data!$C$1:$C$818),ROW(V153)-ROW(V$7)),1)),"")</f>
        <v/>
      </c>
      <c r="W153" s="38" t="str">
        <f ca="1">IF(X153="","",IF(INDEX(Data!$CA:$CA,MATCH(X153,Data!$A:$A,0),1)=0,"",INDEX(Data!$CA:$CA,MATCH(X153,Data!$A:$A,0),1)))</f>
        <v/>
      </c>
      <c r="X153" s="38" t="str" cm="1">
        <f t="array" aca="1" ref="X153" ca="1">IFERROR(_xlfn.SINGLE(INDEX(Data!$A$1:$A$818,_xlfn.AGGREGATE(15,6,((OFFSET(Data!$A$1,0,MATCH(X$6,Data!$1:$1,0)-1,1000,1)=IF(X$7="","Yes",X$7))*(Data!$D$1:'Data'!$D$818&lt;=IF($H$2="Marked",1,"")))/((OFFSET(Data!$A$1,0,MATCH(X$6,Data!$1:$1,0)-1,1000,1)=IF(X$7="","Yes",X$7))*(Data!$D$1:'Data'!$D$818&lt;=IF($H$2="Marked",1,"")))*ROW(Data!$C$1:$C$818),ROW(X153)-ROW(X$7)),1)),"")</f>
        <v/>
      </c>
      <c r="Y153" s="38" t="str">
        <f ca="1">IF(Z153="","",IF(INDEX(Data!$CA:$CA,MATCH(Z153,Data!$A:$A,0),1)=0,"",INDEX(Data!$CA:$CA,MATCH(Z153,Data!$A:$A,0),1)))</f>
        <v/>
      </c>
      <c r="Z153" s="38" t="str" cm="1">
        <f t="array" aca="1" ref="Z153" ca="1">IFERROR(_xlfn.SINGLE(INDEX(Data!$A$1:$A$818,_xlfn.AGGREGATE(15,6,((OFFSET(Data!$A$1,0,MATCH(Z$6,Data!$1:$1,0)-1,1000,1)=IF(Z$7="","Yes",Z$7))*(Data!$D$1:'Data'!$D$818&lt;=IF($H$2="Marked",1,"")))/((OFFSET(Data!$A$1,0,MATCH(Z$6,Data!$1:$1,0)-1,1000,1)=IF(Z$7="","Yes",Z$7))*(Data!$D$1:'Data'!$D$818&lt;=IF($H$2="Marked",1,"")))*ROW(Data!$C$1:$C$818),ROW(Z153)-ROW(Z$7)),1)),"")</f>
        <v/>
      </c>
      <c r="AA153" s="38" t="str">
        <f ca="1">IF(AB153="","",IF(INDEX(Data!$CA:$CA,MATCH(AB153,Data!$A:$A,0),1)=0,"",INDEX(Data!$CA:$CA,MATCH(AB153,Data!$A:$A,0),1)))</f>
        <v/>
      </c>
      <c r="AB153" s="38" t="str" cm="1">
        <f t="array" aca="1" ref="AB153" ca="1">IFERROR(_xlfn.SINGLE(INDEX(Data!$A$1:$A$818,_xlfn.AGGREGATE(15,6,((OFFSET(Data!$A$1,0,MATCH(AB$6,Data!$1:$1,0)-1,1000,1)=IF(AB$7="","Yes",AB$7))*(Data!$D$1:'Data'!$D$818&lt;=IF($H$2="Marked",1,"")))/((OFFSET(Data!$A$1,0,MATCH(AB$6,Data!$1:$1,0)-1,1000,1)=IF(AB$7="","Yes",AB$7))*(Data!$D$1:'Data'!$D$818&lt;=IF($H$2="Marked",1,"")))*ROW(Data!$C$1:$C$818),ROW(AB153)-ROW(AB$7)),1)),"")</f>
        <v>TeleFórmula</v>
      </c>
      <c r="AC153" s="38" t="str">
        <f ca="1">IF(AD153="","",IF(INDEX(Data!$CA:$CA,MATCH(AD153,Data!$A:$A,0),1)=0,"",INDEX(Data!$CA:$CA,MATCH(AD153,Data!$A:$A,0),1)))</f>
        <v/>
      </c>
      <c r="AD153" s="38" t="str" cm="1">
        <f t="array" aca="1" ref="AD153" ca="1">IFERROR(_xlfn.SINGLE(INDEX(Data!$A$1:$A$818,_xlfn.AGGREGATE(15,6,((OFFSET(Data!$A$1,0,MATCH(AD$6,Data!$1:$1,0)-1,1000,1)=IF(AD$7="","Yes",AD$7))*(Data!$D$1:'Data'!$D$818&lt;=IF($H$2="Marked",1,"")))/((OFFSET(Data!$A$1,0,MATCH(AD$6,Data!$1:$1,0)-1,1000,1)=IF(AD$7="","Yes",AD$7))*(Data!$D$1:'Data'!$D$818&lt;=IF($H$2="Marked",1,"")))*ROW(Data!$C$1:$C$818),ROW(AD153)-ROW(AD$7)),1)),"")</f>
        <v/>
      </c>
      <c r="AE153" s="38" t="str">
        <f ca="1">IF(AF153="","",IF(INDEX(Data!$CA:$CA,MATCH(AF153,Data!$A:$A,0),1)=0,"",INDEX(Data!$CA:$CA,MATCH(AF153,Data!$A:$A,0),1)))</f>
        <v/>
      </c>
      <c r="AF153" s="38" t="str" cm="1">
        <f t="array" aca="1" ref="AF153" ca="1">IFERROR(_xlfn.SINGLE(INDEX(Data!$A$1:$A$818,_xlfn.AGGREGATE(15,6,((OFFSET(Data!$A$1,0,MATCH(AF$6,Data!$1:$1,0)-1,1000,1)=IF(AF$7="","Yes",AF$7))*(Data!$D$1:'Data'!$D$818&lt;=IF($H$2="Marked",1,"")))/((OFFSET(Data!$A$1,0,MATCH(AF$6,Data!$1:$1,0)-1,1000,1)=IF(AF$7="","Yes",AF$7))*(Data!$D$1:'Data'!$D$818&lt;=IF($H$2="Marked",1,"")))*ROW(Data!$C$1:$C$818),ROW(AF153)-ROW(AF$7)),1)),"")</f>
        <v/>
      </c>
      <c r="AG153" s="38" t="str">
        <f ca="1">IF(AH153="","",IF(INDEX(Data!$CA:$CA,MATCH(AH153,Data!$A:$A,0),1)=0,"",INDEX(Data!$CA:$CA,MATCH(AH153,Data!$A:$A,0),1)))</f>
        <v/>
      </c>
      <c r="AH153" s="38" t="str" cm="1">
        <f t="array" aca="1" ref="AH153" ca="1">IFERROR(_xlfn.SINGLE(INDEX(Data!$A$1:$A$818,_xlfn.AGGREGATE(15,6,((OFFSET(Data!$A$1,0,MATCH(AH$6,Data!$1:$1,0)-1,1000,1)=IF(AH$7="","Yes",AH$7))*(Data!$D$1:'Data'!$D$818&lt;=IF($H$2="Marked",1,"")))/((OFFSET(Data!$A$1,0,MATCH(AH$6,Data!$1:$1,0)-1,1000,1)=IF(AH$7="","Yes",AH$7))*(Data!$D$1:'Data'!$D$818&lt;=IF($H$2="Marked",1,"")))*ROW(Data!$C$1:$C$818),ROW(AH153)-ROW(AH$7)),1)),"")</f>
        <v/>
      </c>
      <c r="AI153" s="38" t="str">
        <f ca="1">IF(AJ153="","",IF(INDEX(Data!$CA:$CA,MATCH(AJ153,Data!$A:$A,0),1)=0,"",INDEX(Data!$CA:$CA,MATCH(AJ153,Data!$A:$A,0),1)))</f>
        <v/>
      </c>
      <c r="AJ153" s="38" t="str" cm="1">
        <f t="array" aca="1" ref="AJ153" ca="1">IFERROR(_xlfn.SINGLE(INDEX(Data!$A$1:$A$818,_xlfn.AGGREGATE(15,6,((OFFSET(Data!$A$1,0,MATCH(AJ$6,Data!$1:$1,0)-1,1000,1)=IF(AJ$7="","Yes",AJ$7))*(Data!$D$1:'Data'!$D$818&lt;=IF($H$2="Marked",1,"")))/((OFFSET(Data!$A$1,0,MATCH(AJ$6,Data!$1:$1,0)-1,1000,1)=IF(AJ$7="","Yes",AJ$7))*(Data!$D$1:'Data'!$D$818&lt;=IF($H$2="Marked",1,"")))*ROW(Data!$C$1:$C$818),ROW(AJ153)-ROW(AJ$7)),1)),"")</f>
        <v/>
      </c>
      <c r="AK153" s="38" t="str">
        <f ca="1">IF(AL153="","",IF(INDEX(Data!$CA:$CA,MATCH(AL153,Data!$A:$A,0),1)=0,"",INDEX(Data!$CA:$CA,MATCH(AL153,Data!$A:$A,0),1)))</f>
        <v/>
      </c>
      <c r="AL153" s="38" t="str" cm="1">
        <f t="array" aca="1" ref="AL153" ca="1">IFERROR(_xlfn.SINGLE(INDEX(Data!$A$1:$A$818,_xlfn.AGGREGATE(15,6,((OFFSET(Data!$A$1,0,MATCH(AL$6,Data!$1:$1,0)-1,1000,1)=IF(AL$7="","Yes",AL$7))*(Data!$D$1:'Data'!$D$818&lt;=IF($H$2="Marked",1,"")))/((OFFSET(Data!$A$1,0,MATCH(AL$6,Data!$1:$1,0)-1,1000,1)=IF(AL$7="","Yes",AL$7))*(Data!$D$1:'Data'!$D$818&lt;=IF($H$2="Marked",1,"")))*ROW(Data!$C$1:$C$818),ROW(AL153)-ROW(AL$7)),1)),"")</f>
        <v/>
      </c>
      <c r="AM153" s="38" t="str">
        <f ca="1">IF(AN153="","",IF(INDEX(Data!$CA:$CA,MATCH(AN153,Data!$A:$A,0),1)=0,"",INDEX(Data!$CA:$CA,MATCH(AN153,Data!$A:$A,0),1)))</f>
        <v/>
      </c>
      <c r="AN153" s="38" t="str" cm="1">
        <f t="array" aca="1" ref="AN153" ca="1">IFERROR(_xlfn.SINGLE(INDEX(Data!$A$1:$A$818,_xlfn.AGGREGATE(15,6,((OFFSET(Data!$A$1,0,MATCH(AN$6,Data!$1:$1,0)-1,1000,1)=IF(AN$7="","Yes",AN$7))*(Data!$D$1:'Data'!$D$818&lt;=IF($H$2="Marked",1,"")))/((OFFSET(Data!$A$1,0,MATCH(AN$6,Data!$1:$1,0)-1,1000,1)=IF(AN$7="","Yes",AN$7))*(Data!$D$1:'Data'!$D$818&lt;=IF($H$2="Marked",1,"")))*ROW(Data!$C$1:$C$818),ROW(AN153)-ROW(AN$7)),1)),"")</f>
        <v/>
      </c>
      <c r="AO153" s="38" t="str">
        <f ca="1">IF(AP153="","",IF(INDEX(Data!$CA:$CA,MATCH(AP153,Data!$A:$A,0),1)=0,"",INDEX(Data!$CA:$CA,MATCH(AP153,Data!$A:$A,0),1)))</f>
        <v/>
      </c>
      <c r="AP153" s="38" t="str" cm="1">
        <f t="array" aca="1" ref="AP153" ca="1">IFERROR(_xlfn.SINGLE(INDEX(Data!$A$1:$A$818,_xlfn.AGGREGATE(15,6,((OFFSET(Data!$A$1,0,MATCH(AP$6,Data!$1:$1,0)-1,1000,1)=IF(AP$7="","Yes",AP$7))*(Data!$D$1:'Data'!$D$818&lt;=IF($H$2="Marked",1,"")))/((OFFSET(Data!$A$1,0,MATCH(AP$6,Data!$1:$1,0)-1,1000,1)=IF(AP$7="","Yes",AP$7))*(Data!$D$1:'Data'!$D$818&lt;=IF($H$2="Marked",1,"")))*ROW(Data!$C$1:$C$818),ROW(AP153)-ROW(AP$7)),1)),"")</f>
        <v/>
      </c>
      <c r="AQ153" s="38" t="str">
        <f ca="1">IF(AR153="","",IF(INDEX(Data!$CA:$CA,MATCH(AR153,Data!$A:$A,0),1)=0,"",INDEX(Data!$CA:$CA,MATCH(AR153,Data!$A:$A,0),1)))</f>
        <v/>
      </c>
      <c r="AR153" s="38" t="str" cm="1">
        <f t="array" aca="1" ref="AR153" ca="1">IFERROR(_xlfn.SINGLE(INDEX(Data!$A$1:$A$818,_xlfn.AGGREGATE(15,6,((OFFSET(Data!$A$1,0,MATCH(AR$6,Data!$1:$1,0)-1,1000,1)=IF(AR$7="","Yes",AR$7))*(Data!$D$1:'Data'!$D$818&lt;=IF($H$2="Marked",1,"")))/((OFFSET(Data!$A$1,0,MATCH(AR$6,Data!$1:$1,0)-1,1000,1)=IF(AR$7="","Yes",AR$7))*(Data!$D$1:'Data'!$D$818&lt;=IF($H$2="Marked",1,"")))*ROW(Data!$C$1:$C$818),ROW(AR153)-ROW(AR$7)),1)),"")</f>
        <v/>
      </c>
      <c r="AS153" s="38" t="str">
        <f ca="1">IF(AT153="","",IF(INDEX(Data!$CA:$CA,MATCH(AT153,Data!$A:$A,0),1)=0,"",INDEX(Data!$CA:$CA,MATCH(AT153,Data!$A:$A,0),1)))</f>
        <v/>
      </c>
      <c r="AT153" s="38" t="str" cm="1">
        <f t="array" aca="1" ref="AT153" ca="1">IFERROR(_xlfn.SINGLE(INDEX(Data!$A$1:$A$818,_xlfn.AGGREGATE(15,6,((OFFSET(Data!$A$1,0,MATCH(AT$6,Data!$1:$1,0)-1,1000,1)=IF(AT$7="","Yes",AT$7))*(Data!$D$1:'Data'!$D$818&lt;=IF($H$2="Marked",1,"")))/((OFFSET(Data!$A$1,0,MATCH(AT$6,Data!$1:$1,0)-1,1000,1)=IF(AT$7="","Yes",AT$7))*(Data!$D$1:'Data'!$D$818&lt;=IF($H$2="Marked",1,"")))*ROW(Data!$C$1:$C$818),ROW(AT153)-ROW(AT$7)),1)),"")</f>
        <v/>
      </c>
    </row>
    <row r="154" spans="1:46" x14ac:dyDescent="0.35">
      <c r="A154" s="38" t="str">
        <f ca="1">IF(B154="","",IF(INDEX(Data!$CA:$CA,MATCH(B154,Data!$A:$A,0),1)=0,"",INDEX(Data!$CA:$CA,MATCH(B154,Data!$A:$A,0),1)))</f>
        <v/>
      </c>
      <c r="B154" s="38" t="str" cm="1">
        <f t="array" aca="1" ref="B154" ca="1">IFERROR(_xlfn.SINGLE(INDEX(Data!$A$1:$A$818,_xlfn.AGGREGATE(15,6,((OFFSET(Data!$A$1,0,MATCH(B$6,Data!$1:$1,0)-1,1000,1)=IF(B$7="","Yes",B$7))*(Data!$D$1:'Data'!$D$818&lt;=IF($H$2="Marked",1,"")))/((OFFSET(Data!$A$1,0,MATCH(B$6,Data!$1:$1,0)-1,1000,1)=IF(B$7="","Yes",B$7))*(Data!$D$1:'Data'!$D$818&lt;=IF($H$2="Marked",1,"")))*ROW(Data!$C$1:$C$818),ROW(B154)-ROW(B$7)),1)),"")</f>
        <v/>
      </c>
      <c r="C154" s="38" t="str">
        <f ca="1">IF(D154="","",IF(INDEX(Data!$CA:$CA,MATCH(D154,Data!$A:$A,0),1)=0,"",INDEX(Data!$CA:$CA,MATCH(D154,Data!$A:$A,0),1)))</f>
        <v/>
      </c>
      <c r="D154" s="38" t="str" cm="1">
        <f t="array" aca="1" ref="D154" ca="1">IFERROR(_xlfn.SINGLE(INDEX(Data!$A$1:$A$818,_xlfn.AGGREGATE(15,6,((OFFSET(Data!$A$1,0,MATCH(D$6,Data!$1:$1,0)-1,1000,1)=IF(D$7="","Yes",D$7))*(Data!$D$1:'Data'!$D$818&lt;=IF($H$2="Marked",1,"")))/((OFFSET(Data!$A$1,0,MATCH(D$6,Data!$1:$1,0)-1,1000,1)=IF(D$7="","Yes",D$7))*(Data!$D$1:'Data'!$D$818&lt;=IF($H$2="Marked",1,"")))*ROW(Data!$C$1:$C$818),ROW(D154)-ROW(D$7)),1)),"")</f>
        <v/>
      </c>
      <c r="E154" s="38" t="str">
        <f ca="1">IF(F154="","",IF(INDEX(Data!$CA:$CA,MATCH(F154,Data!$A:$A,0),1)=0,"",INDEX(Data!$CA:$CA,MATCH(F154,Data!$A:$A,0),1)))</f>
        <v/>
      </c>
      <c r="F154" s="38" t="str" cm="1">
        <f t="array" aca="1" ref="F154" ca="1">IFERROR(_xlfn.SINGLE(INDEX(Data!$A$1:$A$818,_xlfn.AGGREGATE(15,6,((OFFSET(Data!$A$1,0,MATCH(F$6,Data!$1:$1,0)-1,1000,1)=IF(F$7="","Yes",F$7))*(Data!$D$1:'Data'!$D$818&lt;=IF($H$2="Marked",1,"")))/((OFFSET(Data!$A$1,0,MATCH(F$6,Data!$1:$1,0)-1,1000,1)=IF(F$7="","Yes",F$7))*(Data!$D$1:'Data'!$D$818&lt;=IF($H$2="Marked",1,"")))*ROW(Data!$C$1:$C$818),ROW(F154)-ROW(F$7)),1)),"")</f>
        <v/>
      </c>
      <c r="G154" s="38" t="str">
        <f ca="1">IF(H154="","",IF(INDEX(Data!$CA:$CA,MATCH(H154,Data!$A:$A,0),1)=0,"",INDEX(Data!$CA:$CA,MATCH(H154,Data!$A:$A,0),1)))</f>
        <v/>
      </c>
      <c r="H154" s="38" t="str" cm="1">
        <f t="array" aca="1" ref="H154" ca="1">IFERROR(_xlfn.SINGLE(INDEX(Data!$A$1:$A$818,_xlfn.AGGREGATE(15,6,((OFFSET(Data!$A$1,0,MATCH(H$6,Data!$1:$1,0)-1,1000,1)=IF(H$7="","Yes",H$7))*(Data!$D$1:'Data'!$D$818&lt;=IF($H$2="Marked",1,"")))/((OFFSET(Data!$A$1,0,MATCH(H$6,Data!$1:$1,0)-1,1000,1)=IF(H$7="","Yes",H$7))*(Data!$D$1:'Data'!$D$818&lt;=IF($H$2="Marked",1,"")))*ROW(Data!$C$1:$C$818),ROW(H154)-ROW(H$7)),1)),"")</f>
        <v/>
      </c>
      <c r="I154" s="38" t="str">
        <f ca="1">IF(J154="","",IF(INDEX(Data!$CA:$CA,MATCH(J154,Data!$A:$A,0),1)=0,"",INDEX(Data!$CA:$CA,MATCH(J154,Data!$A:$A,0),1)))</f>
        <v/>
      </c>
      <c r="J154" s="38" t="str" cm="1">
        <f t="array" aca="1" ref="J154" ca="1">IFERROR(_xlfn.SINGLE(INDEX(Data!$A$1:$A$818,_xlfn.AGGREGATE(15,6,((OFFSET(Data!$A$1,0,MATCH(J$6,Data!$1:$1,0)-1,1000,1)=IF(J$7="","Yes",J$7))*(Data!$D$1:'Data'!$D$818&lt;=IF($H$2="Marked",1,"")))/((OFFSET(Data!$A$1,0,MATCH(J$6,Data!$1:$1,0)-1,1000,1)=IF(J$7="","Yes",J$7))*(Data!$D$1:'Data'!$D$818&lt;=IF($H$2="Marked",1,"")))*ROW(Data!$C$1:$C$818),ROW(J154)-ROW(J$7)),1)),"")</f>
        <v/>
      </c>
      <c r="K154" s="38" t="str">
        <f ca="1">IF(L154="","",IF(INDEX(Data!$CA:$CA,MATCH(L154,Data!$A:$A,0),1)=0,"",INDEX(Data!$CA:$CA,MATCH(L154,Data!$A:$A,0),1)))</f>
        <v/>
      </c>
      <c r="L154" s="38" t="str" cm="1">
        <f t="array" aca="1" ref="L154" ca="1">IFERROR(_xlfn.SINGLE(INDEX(Data!$A$1:$A$818,_xlfn.AGGREGATE(15,6,((OFFSET(Data!$A$1,0,MATCH(L$6,Data!$1:$1,0)-1,1000,1)=IF(L$7="","Yes",L$7))*(Data!$D$1:'Data'!$D$818&lt;=IF($H$2="Marked",1,"")))/((OFFSET(Data!$A$1,0,MATCH(L$6,Data!$1:$1,0)-1,1000,1)=IF(L$7="","Yes",L$7))*(Data!$D$1:'Data'!$D$818&lt;=IF($H$2="Marked",1,"")))*ROW(Data!$C$1:$C$818),ROW(L154)-ROW(L$7)),1)),"")</f>
        <v>Travel Channel</v>
      </c>
      <c r="M154" s="38" t="str">
        <f ca="1">IF(N154="","",IF(INDEX(Data!$CA:$CA,MATCH(N154,Data!$A:$A,0),1)=0,"",INDEX(Data!$CA:$CA,MATCH(N154,Data!$A:$A,0),1)))</f>
        <v/>
      </c>
      <c r="N154" s="38" t="str" cm="1">
        <f t="array" aca="1" ref="N154" ca="1">IFERROR(_xlfn.SINGLE(INDEX(Data!$A$1:$A$818,_xlfn.AGGREGATE(15,6,((OFFSET(Data!$A$1,0,MATCH(N$6,Data!$1:$1,0)-1,1000,1)=IF(N$7="","Yes",N$7))*(Data!$D$1:'Data'!$D$818&lt;=IF($H$2="Marked",1,"")))/((OFFSET(Data!$A$1,0,MATCH(N$6,Data!$1:$1,0)-1,1000,1)=IF(N$7="","Yes",N$7))*(Data!$D$1:'Data'!$D$818&lt;=IF($H$2="Marked",1,"")))*ROW(Data!$C$1:$C$818),ROW(N154)-ROW(N$7)),1)),"")</f>
        <v>RFD-TV</v>
      </c>
      <c r="O154" s="38" t="str">
        <f ca="1">IF(P154="","",IF(INDEX(Data!$CA:$CA,MATCH(P154,Data!$A:$A,0),1)=0,"",INDEX(Data!$CA:$CA,MATCH(P154,Data!$A:$A,0),1)))</f>
        <v/>
      </c>
      <c r="P154" s="38" t="str" cm="1">
        <f t="array" aca="1" ref="P154" ca="1">IFERROR(_xlfn.SINGLE(INDEX(Data!$A$1:$A$818,_xlfn.AGGREGATE(15,6,((OFFSET(Data!$A$1,0,MATCH(P$6,Data!$1:$1,0)-1,1000,1)=IF(P$7="","Yes",P$7))*(Data!$D$1:'Data'!$D$818&lt;=IF($H$2="Marked",1,"")))/((OFFSET(Data!$A$1,0,MATCH(P$6,Data!$1:$1,0)-1,1000,1)=IF(P$7="","Yes",P$7))*(Data!$D$1:'Data'!$D$818&lt;=IF($H$2="Marked",1,"")))*ROW(Data!$C$1:$C$818),ROW(P154)-ROW(P$7)),1)),"")</f>
        <v>NBA TV</v>
      </c>
      <c r="Q154" s="38" t="str">
        <f ca="1">IF(R154="","",IF(INDEX(Data!$CA:$CA,MATCH(R154,Data!$A:$A,0),1)=0,"",INDEX(Data!$CA:$CA,MATCH(R154,Data!$A:$A,0),1)))</f>
        <v/>
      </c>
      <c r="R154" s="38" t="str" cm="1">
        <f t="array" aca="1" ref="R154" ca="1">IFERROR(_xlfn.SINGLE(INDEX(Data!$A$1:$A$818,_xlfn.AGGREGATE(15,6,((OFFSET(Data!$A$1,0,MATCH(R$6,Data!$1:$1,0)-1,1000,1)=IF(R$7="","Yes",R$7))*(Data!$D$1:'Data'!$D$818&lt;=IF($H$2="Marked",1,"")))/((OFFSET(Data!$A$1,0,MATCH(R$6,Data!$1:$1,0)-1,1000,1)=IF(R$7="","Yes",R$7))*(Data!$D$1:'Data'!$D$818&lt;=IF($H$2="Marked",1,"")))*ROW(Data!$C$1:$C$818),ROW(R154)-ROW(R$7)),1)),"")</f>
        <v/>
      </c>
      <c r="S154" s="38" t="str">
        <f ca="1">IF(T154="","",IF(INDEX(Data!$CA:$CA,MATCH(T154,Data!$A:$A,0),1)=0,"",INDEX(Data!$CA:$CA,MATCH(T154,Data!$A:$A,0),1)))</f>
        <v/>
      </c>
      <c r="T154" s="38" t="str" cm="1">
        <f t="array" aca="1" ref="T154" ca="1">IFERROR(_xlfn.SINGLE(INDEX(Data!$A$1:$A$818,_xlfn.AGGREGATE(15,6,((OFFSET(Data!$A$1,0,MATCH(T$6,Data!$1:$1,0)-1,1000,1)=IF(T$7="","Yes",T$7))*(Data!$D$1:'Data'!$D$818&lt;=IF($H$2="Marked",1,"")))/((OFFSET(Data!$A$1,0,MATCH(T$6,Data!$1:$1,0)-1,1000,1)=IF(T$7="","Yes",T$7))*(Data!$D$1:'Data'!$D$818&lt;=IF($H$2="Marked",1,"")))*ROW(Data!$C$1:$C$818),ROW(T154)-ROW(T$7)),1)),"")</f>
        <v/>
      </c>
      <c r="U154" s="38" t="str">
        <f ca="1">IF(V154="","",IF(INDEX(Data!$CA:$CA,MATCH(V154,Data!$A:$A,0),1)=0,"",INDEX(Data!$CA:$CA,MATCH(V154,Data!$A:$A,0),1)))</f>
        <v/>
      </c>
      <c r="V154" s="38" t="str" cm="1">
        <f t="array" aca="1" ref="V154" ca="1">IFERROR(_xlfn.SINGLE(INDEX(Data!$A$1:$A$818,_xlfn.AGGREGATE(15,6,((OFFSET(Data!$A$1,0,MATCH(V$6,Data!$1:$1,0)-1,1000,1)=IF(V$7="","Yes",V$7))*(Data!$D$1:'Data'!$D$818&lt;=IF($H$2="Marked",1,"")))/((OFFSET(Data!$A$1,0,MATCH(V$6,Data!$1:$1,0)-1,1000,1)=IF(V$7="","Yes",V$7))*(Data!$D$1:'Data'!$D$818&lt;=IF($H$2="Marked",1,"")))*ROW(Data!$C$1:$C$818),ROW(V154)-ROW(V$7)),1)),"")</f>
        <v/>
      </c>
      <c r="W154" s="38" t="str">
        <f ca="1">IF(X154="","",IF(INDEX(Data!$CA:$CA,MATCH(X154,Data!$A:$A,0),1)=0,"",INDEX(Data!$CA:$CA,MATCH(X154,Data!$A:$A,0),1)))</f>
        <v/>
      </c>
      <c r="X154" s="38" t="str" cm="1">
        <f t="array" aca="1" ref="X154" ca="1">IFERROR(_xlfn.SINGLE(INDEX(Data!$A$1:$A$818,_xlfn.AGGREGATE(15,6,((OFFSET(Data!$A$1,0,MATCH(X$6,Data!$1:$1,0)-1,1000,1)=IF(X$7="","Yes",X$7))*(Data!$D$1:'Data'!$D$818&lt;=IF($H$2="Marked",1,"")))/((OFFSET(Data!$A$1,0,MATCH(X$6,Data!$1:$1,0)-1,1000,1)=IF(X$7="","Yes",X$7))*(Data!$D$1:'Data'!$D$818&lt;=IF($H$2="Marked",1,"")))*ROW(Data!$C$1:$C$818),ROW(X154)-ROW(X$7)),1)),"")</f>
        <v/>
      </c>
      <c r="Y154" s="38" t="str">
        <f ca="1">IF(Z154="","",IF(INDEX(Data!$CA:$CA,MATCH(Z154,Data!$A:$A,0),1)=0,"",INDEX(Data!$CA:$CA,MATCH(Z154,Data!$A:$A,0),1)))</f>
        <v/>
      </c>
      <c r="Z154" s="38" t="str" cm="1">
        <f t="array" aca="1" ref="Z154" ca="1">IFERROR(_xlfn.SINGLE(INDEX(Data!$A$1:$A$818,_xlfn.AGGREGATE(15,6,((OFFSET(Data!$A$1,0,MATCH(Z$6,Data!$1:$1,0)-1,1000,1)=IF(Z$7="","Yes",Z$7))*(Data!$D$1:'Data'!$D$818&lt;=IF($H$2="Marked",1,"")))/((OFFSET(Data!$A$1,0,MATCH(Z$6,Data!$1:$1,0)-1,1000,1)=IF(Z$7="","Yes",Z$7))*(Data!$D$1:'Data'!$D$818&lt;=IF($H$2="Marked",1,"")))*ROW(Data!$C$1:$C$818),ROW(Z154)-ROW(Z$7)),1)),"")</f>
        <v/>
      </c>
      <c r="AA154" s="38" t="str">
        <f ca="1">IF(AB154="","",IF(INDEX(Data!$CA:$CA,MATCH(AB154,Data!$A:$A,0),1)=0,"",INDEX(Data!$CA:$CA,MATCH(AB154,Data!$A:$A,0),1)))</f>
        <v/>
      </c>
      <c r="AB154" s="38" t="str" cm="1">
        <f t="array" aca="1" ref="AB154" ca="1">IFERROR(_xlfn.SINGLE(INDEX(Data!$A$1:$A$818,_xlfn.AGGREGATE(15,6,((OFFSET(Data!$A$1,0,MATCH(AB$6,Data!$1:$1,0)-1,1000,1)=IF(AB$7="","Yes",AB$7))*(Data!$D$1:'Data'!$D$818&lt;=IF($H$2="Marked",1,"")))/((OFFSET(Data!$A$1,0,MATCH(AB$6,Data!$1:$1,0)-1,1000,1)=IF(AB$7="","Yes",AB$7))*(Data!$D$1:'Data'!$D$818&lt;=IF($H$2="Marked",1,"")))*ROW(Data!$C$1:$C$818),ROW(AB154)-ROW(AB$7)),1)),"")</f>
        <v>Telehit</v>
      </c>
      <c r="AC154" s="38" t="str">
        <f ca="1">IF(AD154="","",IF(INDEX(Data!$CA:$CA,MATCH(AD154,Data!$A:$A,0),1)=0,"",INDEX(Data!$CA:$CA,MATCH(AD154,Data!$A:$A,0),1)))</f>
        <v/>
      </c>
      <c r="AD154" s="38" t="str" cm="1">
        <f t="array" aca="1" ref="AD154" ca="1">IFERROR(_xlfn.SINGLE(INDEX(Data!$A$1:$A$818,_xlfn.AGGREGATE(15,6,((OFFSET(Data!$A$1,0,MATCH(AD$6,Data!$1:$1,0)-1,1000,1)=IF(AD$7="","Yes",AD$7))*(Data!$D$1:'Data'!$D$818&lt;=IF($H$2="Marked",1,"")))/((OFFSET(Data!$A$1,0,MATCH(AD$6,Data!$1:$1,0)-1,1000,1)=IF(AD$7="","Yes",AD$7))*(Data!$D$1:'Data'!$D$818&lt;=IF($H$2="Marked",1,"")))*ROW(Data!$C$1:$C$818),ROW(AD154)-ROW(AD$7)),1)),"")</f>
        <v/>
      </c>
      <c r="AE154" s="38" t="str">
        <f ca="1">IF(AF154="","",IF(INDEX(Data!$CA:$CA,MATCH(AF154,Data!$A:$A,0),1)=0,"",INDEX(Data!$CA:$CA,MATCH(AF154,Data!$A:$A,0),1)))</f>
        <v/>
      </c>
      <c r="AF154" s="38" t="str" cm="1">
        <f t="array" aca="1" ref="AF154" ca="1">IFERROR(_xlfn.SINGLE(INDEX(Data!$A$1:$A$818,_xlfn.AGGREGATE(15,6,((OFFSET(Data!$A$1,0,MATCH(AF$6,Data!$1:$1,0)-1,1000,1)=IF(AF$7="","Yes",AF$7))*(Data!$D$1:'Data'!$D$818&lt;=IF($H$2="Marked",1,"")))/((OFFSET(Data!$A$1,0,MATCH(AF$6,Data!$1:$1,0)-1,1000,1)=IF(AF$7="","Yes",AF$7))*(Data!$D$1:'Data'!$D$818&lt;=IF($H$2="Marked",1,"")))*ROW(Data!$C$1:$C$818),ROW(AF154)-ROW(AF$7)),1)),"")</f>
        <v/>
      </c>
      <c r="AG154" s="38" t="str">
        <f ca="1">IF(AH154="","",IF(INDEX(Data!$CA:$CA,MATCH(AH154,Data!$A:$A,0),1)=0,"",INDEX(Data!$CA:$CA,MATCH(AH154,Data!$A:$A,0),1)))</f>
        <v/>
      </c>
      <c r="AH154" s="38" t="str" cm="1">
        <f t="array" aca="1" ref="AH154" ca="1">IFERROR(_xlfn.SINGLE(INDEX(Data!$A$1:$A$818,_xlfn.AGGREGATE(15,6,((OFFSET(Data!$A$1,0,MATCH(AH$6,Data!$1:$1,0)-1,1000,1)=IF(AH$7="","Yes",AH$7))*(Data!$D$1:'Data'!$D$818&lt;=IF($H$2="Marked",1,"")))/((OFFSET(Data!$A$1,0,MATCH(AH$6,Data!$1:$1,0)-1,1000,1)=IF(AH$7="","Yes",AH$7))*(Data!$D$1:'Data'!$D$818&lt;=IF($H$2="Marked",1,"")))*ROW(Data!$C$1:$C$818),ROW(AH154)-ROW(AH$7)),1)),"")</f>
        <v/>
      </c>
      <c r="AI154" s="38" t="str">
        <f ca="1">IF(AJ154="","",IF(INDEX(Data!$CA:$CA,MATCH(AJ154,Data!$A:$A,0),1)=0,"",INDEX(Data!$CA:$CA,MATCH(AJ154,Data!$A:$A,0),1)))</f>
        <v/>
      </c>
      <c r="AJ154" s="38" t="str" cm="1">
        <f t="array" aca="1" ref="AJ154" ca="1">IFERROR(_xlfn.SINGLE(INDEX(Data!$A$1:$A$818,_xlfn.AGGREGATE(15,6,((OFFSET(Data!$A$1,0,MATCH(AJ$6,Data!$1:$1,0)-1,1000,1)=IF(AJ$7="","Yes",AJ$7))*(Data!$D$1:'Data'!$D$818&lt;=IF($H$2="Marked",1,"")))/((OFFSET(Data!$A$1,0,MATCH(AJ$6,Data!$1:$1,0)-1,1000,1)=IF(AJ$7="","Yes",AJ$7))*(Data!$D$1:'Data'!$D$818&lt;=IF($H$2="Marked",1,"")))*ROW(Data!$C$1:$C$818),ROW(AJ154)-ROW(AJ$7)),1)),"")</f>
        <v/>
      </c>
      <c r="AK154" s="38" t="str">
        <f ca="1">IF(AL154="","",IF(INDEX(Data!$CA:$CA,MATCH(AL154,Data!$A:$A,0),1)=0,"",INDEX(Data!$CA:$CA,MATCH(AL154,Data!$A:$A,0),1)))</f>
        <v/>
      </c>
      <c r="AL154" s="38" t="str" cm="1">
        <f t="array" aca="1" ref="AL154" ca="1">IFERROR(_xlfn.SINGLE(INDEX(Data!$A$1:$A$818,_xlfn.AGGREGATE(15,6,((OFFSET(Data!$A$1,0,MATCH(AL$6,Data!$1:$1,0)-1,1000,1)=IF(AL$7="","Yes",AL$7))*(Data!$D$1:'Data'!$D$818&lt;=IF($H$2="Marked",1,"")))/((OFFSET(Data!$A$1,0,MATCH(AL$6,Data!$1:$1,0)-1,1000,1)=IF(AL$7="","Yes",AL$7))*(Data!$D$1:'Data'!$D$818&lt;=IF($H$2="Marked",1,"")))*ROW(Data!$C$1:$C$818),ROW(AL154)-ROW(AL$7)),1)),"")</f>
        <v/>
      </c>
      <c r="AM154" s="38" t="str">
        <f ca="1">IF(AN154="","",IF(INDEX(Data!$CA:$CA,MATCH(AN154,Data!$A:$A,0),1)=0,"",INDEX(Data!$CA:$CA,MATCH(AN154,Data!$A:$A,0),1)))</f>
        <v/>
      </c>
      <c r="AN154" s="38" t="str" cm="1">
        <f t="array" aca="1" ref="AN154" ca="1">IFERROR(_xlfn.SINGLE(INDEX(Data!$A$1:$A$818,_xlfn.AGGREGATE(15,6,((OFFSET(Data!$A$1,0,MATCH(AN$6,Data!$1:$1,0)-1,1000,1)=IF(AN$7="","Yes",AN$7))*(Data!$D$1:'Data'!$D$818&lt;=IF($H$2="Marked",1,"")))/((OFFSET(Data!$A$1,0,MATCH(AN$6,Data!$1:$1,0)-1,1000,1)=IF(AN$7="","Yes",AN$7))*(Data!$D$1:'Data'!$D$818&lt;=IF($H$2="Marked",1,"")))*ROW(Data!$C$1:$C$818),ROW(AN154)-ROW(AN$7)),1)),"")</f>
        <v/>
      </c>
      <c r="AO154" s="38" t="str">
        <f ca="1">IF(AP154="","",IF(INDEX(Data!$CA:$CA,MATCH(AP154,Data!$A:$A,0),1)=0,"",INDEX(Data!$CA:$CA,MATCH(AP154,Data!$A:$A,0),1)))</f>
        <v/>
      </c>
      <c r="AP154" s="38" t="str" cm="1">
        <f t="array" aca="1" ref="AP154" ca="1">IFERROR(_xlfn.SINGLE(INDEX(Data!$A$1:$A$818,_xlfn.AGGREGATE(15,6,((OFFSET(Data!$A$1,0,MATCH(AP$6,Data!$1:$1,0)-1,1000,1)=IF(AP$7="","Yes",AP$7))*(Data!$D$1:'Data'!$D$818&lt;=IF($H$2="Marked",1,"")))/((OFFSET(Data!$A$1,0,MATCH(AP$6,Data!$1:$1,0)-1,1000,1)=IF(AP$7="","Yes",AP$7))*(Data!$D$1:'Data'!$D$818&lt;=IF($H$2="Marked",1,"")))*ROW(Data!$C$1:$C$818),ROW(AP154)-ROW(AP$7)),1)),"")</f>
        <v/>
      </c>
      <c r="AQ154" s="38" t="str">
        <f ca="1">IF(AR154="","",IF(INDEX(Data!$CA:$CA,MATCH(AR154,Data!$A:$A,0),1)=0,"",INDEX(Data!$CA:$CA,MATCH(AR154,Data!$A:$A,0),1)))</f>
        <v/>
      </c>
      <c r="AR154" s="38" t="str" cm="1">
        <f t="array" aca="1" ref="AR154" ca="1">IFERROR(_xlfn.SINGLE(INDEX(Data!$A$1:$A$818,_xlfn.AGGREGATE(15,6,((OFFSET(Data!$A$1,0,MATCH(AR$6,Data!$1:$1,0)-1,1000,1)=IF(AR$7="","Yes",AR$7))*(Data!$D$1:'Data'!$D$818&lt;=IF($H$2="Marked",1,"")))/((OFFSET(Data!$A$1,0,MATCH(AR$6,Data!$1:$1,0)-1,1000,1)=IF(AR$7="","Yes",AR$7))*(Data!$D$1:'Data'!$D$818&lt;=IF($H$2="Marked",1,"")))*ROW(Data!$C$1:$C$818),ROW(AR154)-ROW(AR$7)),1)),"")</f>
        <v/>
      </c>
      <c r="AS154" s="38" t="str">
        <f ca="1">IF(AT154="","",IF(INDEX(Data!$CA:$CA,MATCH(AT154,Data!$A:$A,0),1)=0,"",INDEX(Data!$CA:$CA,MATCH(AT154,Data!$A:$A,0),1)))</f>
        <v/>
      </c>
      <c r="AT154" s="38" t="str" cm="1">
        <f t="array" aca="1" ref="AT154" ca="1">IFERROR(_xlfn.SINGLE(INDEX(Data!$A$1:$A$818,_xlfn.AGGREGATE(15,6,((OFFSET(Data!$A$1,0,MATCH(AT$6,Data!$1:$1,0)-1,1000,1)=IF(AT$7="","Yes",AT$7))*(Data!$D$1:'Data'!$D$818&lt;=IF($H$2="Marked",1,"")))/((OFFSET(Data!$A$1,0,MATCH(AT$6,Data!$1:$1,0)-1,1000,1)=IF(AT$7="","Yes",AT$7))*(Data!$D$1:'Data'!$D$818&lt;=IF($H$2="Marked",1,"")))*ROW(Data!$C$1:$C$818),ROW(AT154)-ROW(AT$7)),1)),"")</f>
        <v/>
      </c>
    </row>
    <row r="155" spans="1:46" ht="24" x14ac:dyDescent="0.35">
      <c r="A155" s="38" t="str">
        <f ca="1">IF(B155="","",IF(INDEX(Data!$CA:$CA,MATCH(B155,Data!$A:$A,0),1)=0,"",INDEX(Data!$CA:$CA,MATCH(B155,Data!$A:$A,0),1)))</f>
        <v/>
      </c>
      <c r="B155" s="38" t="str" cm="1">
        <f t="array" aca="1" ref="B155" ca="1">IFERROR(_xlfn.SINGLE(INDEX(Data!$A$1:$A$818,_xlfn.AGGREGATE(15,6,((OFFSET(Data!$A$1,0,MATCH(B$6,Data!$1:$1,0)-1,1000,1)=IF(B$7="","Yes",B$7))*(Data!$D$1:'Data'!$D$818&lt;=IF($H$2="Marked",1,"")))/((OFFSET(Data!$A$1,0,MATCH(B$6,Data!$1:$1,0)-1,1000,1)=IF(B$7="","Yes",B$7))*(Data!$D$1:'Data'!$D$818&lt;=IF($H$2="Marked",1,"")))*ROW(Data!$C$1:$C$818),ROW(B155)-ROW(B$7)),1)),"")</f>
        <v/>
      </c>
      <c r="C155" s="38" t="str">
        <f ca="1">IF(D155="","",IF(INDEX(Data!$CA:$CA,MATCH(D155,Data!$A:$A,0),1)=0,"",INDEX(Data!$CA:$CA,MATCH(D155,Data!$A:$A,0),1)))</f>
        <v/>
      </c>
      <c r="D155" s="38" t="str" cm="1">
        <f t="array" aca="1" ref="D155" ca="1">IFERROR(_xlfn.SINGLE(INDEX(Data!$A$1:$A$818,_xlfn.AGGREGATE(15,6,((OFFSET(Data!$A$1,0,MATCH(D$6,Data!$1:$1,0)-1,1000,1)=IF(D$7="","Yes",D$7))*(Data!$D$1:'Data'!$D$818&lt;=IF($H$2="Marked",1,"")))/((OFFSET(Data!$A$1,0,MATCH(D$6,Data!$1:$1,0)-1,1000,1)=IF(D$7="","Yes",D$7))*(Data!$D$1:'Data'!$D$818&lt;=IF($H$2="Marked",1,"")))*ROW(Data!$C$1:$C$818),ROW(D155)-ROW(D$7)),1)),"")</f>
        <v/>
      </c>
      <c r="E155" s="38" t="str">
        <f ca="1">IF(F155="","",IF(INDEX(Data!$CA:$CA,MATCH(F155,Data!$A:$A,0),1)=0,"",INDEX(Data!$CA:$CA,MATCH(F155,Data!$A:$A,0),1)))</f>
        <v/>
      </c>
      <c r="F155" s="38" t="str" cm="1">
        <f t="array" aca="1" ref="F155" ca="1">IFERROR(_xlfn.SINGLE(INDEX(Data!$A$1:$A$818,_xlfn.AGGREGATE(15,6,((OFFSET(Data!$A$1,0,MATCH(F$6,Data!$1:$1,0)-1,1000,1)=IF(F$7="","Yes",F$7))*(Data!$D$1:'Data'!$D$818&lt;=IF($H$2="Marked",1,"")))/((OFFSET(Data!$A$1,0,MATCH(F$6,Data!$1:$1,0)-1,1000,1)=IF(F$7="","Yes",F$7))*(Data!$D$1:'Data'!$D$818&lt;=IF($H$2="Marked",1,"")))*ROW(Data!$C$1:$C$818),ROW(F155)-ROW(F$7)),1)),"")</f>
        <v/>
      </c>
      <c r="G155" s="38" t="str">
        <f ca="1">IF(H155="","",IF(INDEX(Data!$CA:$CA,MATCH(H155,Data!$A:$A,0),1)=0,"",INDEX(Data!$CA:$CA,MATCH(H155,Data!$A:$A,0),1)))</f>
        <v/>
      </c>
      <c r="H155" s="38" t="str" cm="1">
        <f t="array" aca="1" ref="H155" ca="1">IFERROR(_xlfn.SINGLE(INDEX(Data!$A$1:$A$818,_xlfn.AGGREGATE(15,6,((OFFSET(Data!$A$1,0,MATCH(H$6,Data!$1:$1,0)-1,1000,1)=IF(H$7="","Yes",H$7))*(Data!$D$1:'Data'!$D$818&lt;=IF($H$2="Marked",1,"")))/((OFFSET(Data!$A$1,0,MATCH(H$6,Data!$1:$1,0)-1,1000,1)=IF(H$7="","Yes",H$7))*(Data!$D$1:'Data'!$D$818&lt;=IF($H$2="Marked",1,"")))*ROW(Data!$C$1:$C$818),ROW(H155)-ROW(H$7)),1)),"")</f>
        <v/>
      </c>
      <c r="I155" s="38" t="str">
        <f ca="1">IF(J155="","",IF(INDEX(Data!$CA:$CA,MATCH(J155,Data!$A:$A,0),1)=0,"",INDEX(Data!$CA:$CA,MATCH(J155,Data!$A:$A,0),1)))</f>
        <v/>
      </c>
      <c r="J155" s="38" t="str" cm="1">
        <f t="array" aca="1" ref="J155" ca="1">IFERROR(_xlfn.SINGLE(INDEX(Data!$A$1:$A$818,_xlfn.AGGREGATE(15,6,((OFFSET(Data!$A$1,0,MATCH(J$6,Data!$1:$1,0)-1,1000,1)=IF(J$7="","Yes",J$7))*(Data!$D$1:'Data'!$D$818&lt;=IF($H$2="Marked",1,"")))/((OFFSET(Data!$A$1,0,MATCH(J$6,Data!$1:$1,0)-1,1000,1)=IF(J$7="","Yes",J$7))*(Data!$D$1:'Data'!$D$818&lt;=IF($H$2="Marked",1,"")))*ROW(Data!$C$1:$C$818),ROW(J155)-ROW(J$7)),1)),"")</f>
        <v/>
      </c>
      <c r="K155" s="38" t="str">
        <f ca="1">IF(L155="","",IF(INDEX(Data!$CA:$CA,MATCH(L155,Data!$A:$A,0),1)=0,"",INDEX(Data!$CA:$CA,MATCH(L155,Data!$A:$A,0),1)))</f>
        <v/>
      </c>
      <c r="L155" s="38" t="str" cm="1">
        <f t="array" aca="1" ref="L155" ca="1">IFERROR(_xlfn.SINGLE(INDEX(Data!$A$1:$A$818,_xlfn.AGGREGATE(15,6,((OFFSET(Data!$A$1,0,MATCH(L$6,Data!$1:$1,0)-1,1000,1)=IF(L$7="","Yes",L$7))*(Data!$D$1:'Data'!$D$818&lt;=IF($H$2="Marked",1,"")))/((OFFSET(Data!$A$1,0,MATCH(L$6,Data!$1:$1,0)-1,1000,1)=IF(L$7="","Yes",L$7))*(Data!$D$1:'Data'!$D$818&lt;=IF($H$2="Marked",1,"")))*ROW(Data!$C$1:$C$818),ROW(L155)-ROW(L$7)),1)),"")</f>
        <v>TruTV</v>
      </c>
      <c r="M155" s="38" t="str">
        <f ca="1">IF(N155="","",IF(INDEX(Data!$CA:$CA,MATCH(N155,Data!$A:$A,0),1)=0,"",INDEX(Data!$CA:$CA,MATCH(N155,Data!$A:$A,0),1)))</f>
        <v/>
      </c>
      <c r="N155" s="38" t="str" cm="1">
        <f t="array" aca="1" ref="N155" ca="1">IFERROR(_xlfn.SINGLE(INDEX(Data!$A$1:$A$818,_xlfn.AGGREGATE(15,6,((OFFSET(Data!$A$1,0,MATCH(N$6,Data!$1:$1,0)-1,1000,1)=IF(N$7="","Yes",N$7))*(Data!$D$1:'Data'!$D$818&lt;=IF($H$2="Marked",1,"")))/((OFFSET(Data!$A$1,0,MATCH(N$6,Data!$1:$1,0)-1,1000,1)=IF(N$7="","Yes",N$7))*(Data!$D$1:'Data'!$D$818&lt;=IF($H$2="Marked",1,"")))*ROW(Data!$C$1:$C$818),ROW(N155)-ROW(N$7)),1)),"")</f>
        <v>Root Sports Northwest</v>
      </c>
      <c r="O155" s="38">
        <f ca="1">IF(P155="","",IF(INDEX(Data!$CA:$CA,MATCH(P155,Data!$A:$A,0),1)=0,"",INDEX(Data!$CA:$CA,MATCH(P155,Data!$A:$A,0),1)))</f>
        <v>1</v>
      </c>
      <c r="P155" s="38" t="str" cm="1">
        <f t="array" aca="1" ref="P155" ca="1">IFERROR(_xlfn.SINGLE(INDEX(Data!$A$1:$A$818,_xlfn.AGGREGATE(15,6,((OFFSET(Data!$A$1,0,MATCH(P$6,Data!$1:$1,0)-1,1000,1)=IF(P$7="","Yes",P$7))*(Data!$D$1:'Data'!$D$818&lt;=IF($H$2="Marked",1,"")))/((OFFSET(Data!$A$1,0,MATCH(P$6,Data!$1:$1,0)-1,1000,1)=IF(P$7="","Yes",P$7))*(Data!$D$1:'Data'!$D$818&lt;=IF($H$2="Marked",1,"")))*ROW(Data!$C$1:$C$818),ROW(P155)-ROW(P$7)),1)),"")</f>
        <v>NBC</v>
      </c>
      <c r="Q155" s="38" t="str">
        <f ca="1">IF(R155="","",IF(INDEX(Data!$CA:$CA,MATCH(R155,Data!$A:$A,0),1)=0,"",INDEX(Data!$CA:$CA,MATCH(R155,Data!$A:$A,0),1)))</f>
        <v/>
      </c>
      <c r="R155" s="38" t="str" cm="1">
        <f t="array" aca="1" ref="R155" ca="1">IFERROR(_xlfn.SINGLE(INDEX(Data!$A$1:$A$818,_xlfn.AGGREGATE(15,6,((OFFSET(Data!$A$1,0,MATCH(R$6,Data!$1:$1,0)-1,1000,1)=IF(R$7="","Yes",R$7))*(Data!$D$1:'Data'!$D$818&lt;=IF($H$2="Marked",1,"")))/((OFFSET(Data!$A$1,0,MATCH(R$6,Data!$1:$1,0)-1,1000,1)=IF(R$7="","Yes",R$7))*(Data!$D$1:'Data'!$D$818&lt;=IF($H$2="Marked",1,"")))*ROW(Data!$C$1:$C$818),ROW(R155)-ROW(R$7)),1)),"")</f>
        <v/>
      </c>
      <c r="S155" s="38" t="str">
        <f ca="1">IF(T155="","",IF(INDEX(Data!$CA:$CA,MATCH(T155,Data!$A:$A,0),1)=0,"",INDEX(Data!$CA:$CA,MATCH(T155,Data!$A:$A,0),1)))</f>
        <v/>
      </c>
      <c r="T155" s="38" t="str" cm="1">
        <f t="array" aca="1" ref="T155" ca="1">IFERROR(_xlfn.SINGLE(INDEX(Data!$A$1:$A$818,_xlfn.AGGREGATE(15,6,((OFFSET(Data!$A$1,0,MATCH(T$6,Data!$1:$1,0)-1,1000,1)=IF(T$7="","Yes",T$7))*(Data!$D$1:'Data'!$D$818&lt;=IF($H$2="Marked",1,"")))/((OFFSET(Data!$A$1,0,MATCH(T$6,Data!$1:$1,0)-1,1000,1)=IF(T$7="","Yes",T$7))*(Data!$D$1:'Data'!$D$818&lt;=IF($H$2="Marked",1,"")))*ROW(Data!$C$1:$C$818),ROW(T155)-ROW(T$7)),1)),"")</f>
        <v/>
      </c>
      <c r="U155" s="38" t="str">
        <f ca="1">IF(V155="","",IF(INDEX(Data!$CA:$CA,MATCH(V155,Data!$A:$A,0),1)=0,"",INDEX(Data!$CA:$CA,MATCH(V155,Data!$A:$A,0),1)))</f>
        <v/>
      </c>
      <c r="V155" s="38" t="str" cm="1">
        <f t="array" aca="1" ref="V155" ca="1">IFERROR(_xlfn.SINGLE(INDEX(Data!$A$1:$A$818,_xlfn.AGGREGATE(15,6,((OFFSET(Data!$A$1,0,MATCH(V$6,Data!$1:$1,0)-1,1000,1)=IF(V$7="","Yes",V$7))*(Data!$D$1:'Data'!$D$818&lt;=IF($H$2="Marked",1,"")))/((OFFSET(Data!$A$1,0,MATCH(V$6,Data!$1:$1,0)-1,1000,1)=IF(V$7="","Yes",V$7))*(Data!$D$1:'Data'!$D$818&lt;=IF($H$2="Marked",1,"")))*ROW(Data!$C$1:$C$818),ROW(V155)-ROW(V$7)),1)),"")</f>
        <v/>
      </c>
      <c r="W155" s="38" t="str">
        <f ca="1">IF(X155="","",IF(INDEX(Data!$CA:$CA,MATCH(X155,Data!$A:$A,0),1)=0,"",INDEX(Data!$CA:$CA,MATCH(X155,Data!$A:$A,0),1)))</f>
        <v/>
      </c>
      <c r="X155" s="38" t="str" cm="1">
        <f t="array" aca="1" ref="X155" ca="1">IFERROR(_xlfn.SINGLE(INDEX(Data!$A$1:$A$818,_xlfn.AGGREGATE(15,6,((OFFSET(Data!$A$1,0,MATCH(X$6,Data!$1:$1,0)-1,1000,1)=IF(X$7="","Yes",X$7))*(Data!$D$1:'Data'!$D$818&lt;=IF($H$2="Marked",1,"")))/((OFFSET(Data!$A$1,0,MATCH(X$6,Data!$1:$1,0)-1,1000,1)=IF(X$7="","Yes",X$7))*(Data!$D$1:'Data'!$D$818&lt;=IF($H$2="Marked",1,"")))*ROW(Data!$C$1:$C$818),ROW(X155)-ROW(X$7)),1)),"")</f>
        <v/>
      </c>
      <c r="Y155" s="38" t="str">
        <f ca="1">IF(Z155="","",IF(INDEX(Data!$CA:$CA,MATCH(Z155,Data!$A:$A,0),1)=0,"",INDEX(Data!$CA:$CA,MATCH(Z155,Data!$A:$A,0),1)))</f>
        <v/>
      </c>
      <c r="Z155" s="38" t="str" cm="1">
        <f t="array" aca="1" ref="Z155" ca="1">IFERROR(_xlfn.SINGLE(INDEX(Data!$A$1:$A$818,_xlfn.AGGREGATE(15,6,((OFFSET(Data!$A$1,0,MATCH(Z$6,Data!$1:$1,0)-1,1000,1)=IF(Z$7="","Yes",Z$7))*(Data!$D$1:'Data'!$D$818&lt;=IF($H$2="Marked",1,"")))/((OFFSET(Data!$A$1,0,MATCH(Z$6,Data!$1:$1,0)-1,1000,1)=IF(Z$7="","Yes",Z$7))*(Data!$D$1:'Data'!$D$818&lt;=IF($H$2="Marked",1,"")))*ROW(Data!$C$1:$C$818),ROW(Z155)-ROW(Z$7)),1)),"")</f>
        <v/>
      </c>
      <c r="AA155" s="38" t="str">
        <f ca="1">IF(AB155="","",IF(INDEX(Data!$CA:$CA,MATCH(AB155,Data!$A:$A,0),1)=0,"",INDEX(Data!$CA:$CA,MATCH(AB155,Data!$A:$A,0),1)))</f>
        <v/>
      </c>
      <c r="AB155" s="38" t="str" cm="1">
        <f t="array" aca="1" ref="AB155" ca="1">IFERROR(_xlfn.SINGLE(INDEX(Data!$A$1:$A$818,_xlfn.AGGREGATE(15,6,((OFFSET(Data!$A$1,0,MATCH(AB$6,Data!$1:$1,0)-1,1000,1)=IF(AB$7="","Yes",AB$7))*(Data!$D$1:'Data'!$D$818&lt;=IF($H$2="Marked",1,"")))/((OFFSET(Data!$A$1,0,MATCH(AB$6,Data!$1:$1,0)-1,1000,1)=IF(AB$7="","Yes",AB$7))*(Data!$D$1:'Data'!$D$818&lt;=IF($H$2="Marked",1,"")))*ROW(Data!$C$1:$C$818),ROW(AB155)-ROW(AB$7)),1)),"")</f>
        <v>Telehit Música</v>
      </c>
      <c r="AC155" s="38" t="str">
        <f ca="1">IF(AD155="","",IF(INDEX(Data!$CA:$CA,MATCH(AD155,Data!$A:$A,0),1)=0,"",INDEX(Data!$CA:$CA,MATCH(AD155,Data!$A:$A,0),1)))</f>
        <v/>
      </c>
      <c r="AD155" s="38" t="str" cm="1">
        <f t="array" aca="1" ref="AD155" ca="1">IFERROR(_xlfn.SINGLE(INDEX(Data!$A$1:$A$818,_xlfn.AGGREGATE(15,6,((OFFSET(Data!$A$1,0,MATCH(AD$6,Data!$1:$1,0)-1,1000,1)=IF(AD$7="","Yes",AD$7))*(Data!$D$1:'Data'!$D$818&lt;=IF($H$2="Marked",1,"")))/((OFFSET(Data!$A$1,0,MATCH(AD$6,Data!$1:$1,0)-1,1000,1)=IF(AD$7="","Yes",AD$7))*(Data!$D$1:'Data'!$D$818&lt;=IF($H$2="Marked",1,"")))*ROW(Data!$C$1:$C$818),ROW(AD155)-ROW(AD$7)),1)),"")</f>
        <v/>
      </c>
      <c r="AE155" s="38" t="str">
        <f ca="1">IF(AF155="","",IF(INDEX(Data!$CA:$CA,MATCH(AF155,Data!$A:$A,0),1)=0,"",INDEX(Data!$CA:$CA,MATCH(AF155,Data!$A:$A,0),1)))</f>
        <v/>
      </c>
      <c r="AF155" s="38" t="str" cm="1">
        <f t="array" aca="1" ref="AF155" ca="1">IFERROR(_xlfn.SINGLE(INDEX(Data!$A$1:$A$818,_xlfn.AGGREGATE(15,6,((OFFSET(Data!$A$1,0,MATCH(AF$6,Data!$1:$1,0)-1,1000,1)=IF(AF$7="","Yes",AF$7))*(Data!$D$1:'Data'!$D$818&lt;=IF($H$2="Marked",1,"")))/((OFFSET(Data!$A$1,0,MATCH(AF$6,Data!$1:$1,0)-1,1000,1)=IF(AF$7="","Yes",AF$7))*(Data!$D$1:'Data'!$D$818&lt;=IF($H$2="Marked",1,"")))*ROW(Data!$C$1:$C$818),ROW(AF155)-ROW(AF$7)),1)),"")</f>
        <v/>
      </c>
      <c r="AG155" s="38" t="str">
        <f ca="1">IF(AH155="","",IF(INDEX(Data!$CA:$CA,MATCH(AH155,Data!$A:$A,0),1)=0,"",INDEX(Data!$CA:$CA,MATCH(AH155,Data!$A:$A,0),1)))</f>
        <v/>
      </c>
      <c r="AH155" s="38" t="str" cm="1">
        <f t="array" aca="1" ref="AH155" ca="1">IFERROR(_xlfn.SINGLE(INDEX(Data!$A$1:$A$818,_xlfn.AGGREGATE(15,6,((OFFSET(Data!$A$1,0,MATCH(AH$6,Data!$1:$1,0)-1,1000,1)=IF(AH$7="","Yes",AH$7))*(Data!$D$1:'Data'!$D$818&lt;=IF($H$2="Marked",1,"")))/((OFFSET(Data!$A$1,0,MATCH(AH$6,Data!$1:$1,0)-1,1000,1)=IF(AH$7="","Yes",AH$7))*(Data!$D$1:'Data'!$D$818&lt;=IF($H$2="Marked",1,"")))*ROW(Data!$C$1:$C$818),ROW(AH155)-ROW(AH$7)),1)),"")</f>
        <v/>
      </c>
      <c r="AI155" s="38" t="str">
        <f ca="1">IF(AJ155="","",IF(INDEX(Data!$CA:$CA,MATCH(AJ155,Data!$A:$A,0),1)=0,"",INDEX(Data!$CA:$CA,MATCH(AJ155,Data!$A:$A,0),1)))</f>
        <v/>
      </c>
      <c r="AJ155" s="38" t="str" cm="1">
        <f t="array" aca="1" ref="AJ155" ca="1">IFERROR(_xlfn.SINGLE(INDEX(Data!$A$1:$A$818,_xlfn.AGGREGATE(15,6,((OFFSET(Data!$A$1,0,MATCH(AJ$6,Data!$1:$1,0)-1,1000,1)=IF(AJ$7="","Yes",AJ$7))*(Data!$D$1:'Data'!$D$818&lt;=IF($H$2="Marked",1,"")))/((OFFSET(Data!$A$1,0,MATCH(AJ$6,Data!$1:$1,0)-1,1000,1)=IF(AJ$7="","Yes",AJ$7))*(Data!$D$1:'Data'!$D$818&lt;=IF($H$2="Marked",1,"")))*ROW(Data!$C$1:$C$818),ROW(AJ155)-ROW(AJ$7)),1)),"")</f>
        <v/>
      </c>
      <c r="AK155" s="38" t="str">
        <f ca="1">IF(AL155="","",IF(INDEX(Data!$CA:$CA,MATCH(AL155,Data!$A:$A,0),1)=0,"",INDEX(Data!$CA:$CA,MATCH(AL155,Data!$A:$A,0),1)))</f>
        <v/>
      </c>
      <c r="AL155" s="38" t="str" cm="1">
        <f t="array" aca="1" ref="AL155" ca="1">IFERROR(_xlfn.SINGLE(INDEX(Data!$A$1:$A$818,_xlfn.AGGREGATE(15,6,((OFFSET(Data!$A$1,0,MATCH(AL$6,Data!$1:$1,0)-1,1000,1)=IF(AL$7="","Yes",AL$7))*(Data!$D$1:'Data'!$D$818&lt;=IF($H$2="Marked",1,"")))/((OFFSET(Data!$A$1,0,MATCH(AL$6,Data!$1:$1,0)-1,1000,1)=IF(AL$7="","Yes",AL$7))*(Data!$D$1:'Data'!$D$818&lt;=IF($H$2="Marked",1,"")))*ROW(Data!$C$1:$C$818),ROW(AL155)-ROW(AL$7)),1)),"")</f>
        <v/>
      </c>
      <c r="AM155" s="38" t="str">
        <f ca="1">IF(AN155="","",IF(INDEX(Data!$CA:$CA,MATCH(AN155,Data!$A:$A,0),1)=0,"",INDEX(Data!$CA:$CA,MATCH(AN155,Data!$A:$A,0),1)))</f>
        <v/>
      </c>
      <c r="AN155" s="38" t="str" cm="1">
        <f t="array" aca="1" ref="AN155" ca="1">IFERROR(_xlfn.SINGLE(INDEX(Data!$A$1:$A$818,_xlfn.AGGREGATE(15,6,((OFFSET(Data!$A$1,0,MATCH(AN$6,Data!$1:$1,0)-1,1000,1)=IF(AN$7="","Yes",AN$7))*(Data!$D$1:'Data'!$D$818&lt;=IF($H$2="Marked",1,"")))/((OFFSET(Data!$A$1,0,MATCH(AN$6,Data!$1:$1,0)-1,1000,1)=IF(AN$7="","Yes",AN$7))*(Data!$D$1:'Data'!$D$818&lt;=IF($H$2="Marked",1,"")))*ROW(Data!$C$1:$C$818),ROW(AN155)-ROW(AN$7)),1)),"")</f>
        <v/>
      </c>
      <c r="AO155" s="38" t="str">
        <f ca="1">IF(AP155="","",IF(INDEX(Data!$CA:$CA,MATCH(AP155,Data!$A:$A,0),1)=0,"",INDEX(Data!$CA:$CA,MATCH(AP155,Data!$A:$A,0),1)))</f>
        <v/>
      </c>
      <c r="AP155" s="38" t="str" cm="1">
        <f t="array" aca="1" ref="AP155" ca="1">IFERROR(_xlfn.SINGLE(INDEX(Data!$A$1:$A$818,_xlfn.AGGREGATE(15,6,((OFFSET(Data!$A$1,0,MATCH(AP$6,Data!$1:$1,0)-1,1000,1)=IF(AP$7="","Yes",AP$7))*(Data!$D$1:'Data'!$D$818&lt;=IF($H$2="Marked",1,"")))/((OFFSET(Data!$A$1,0,MATCH(AP$6,Data!$1:$1,0)-1,1000,1)=IF(AP$7="","Yes",AP$7))*(Data!$D$1:'Data'!$D$818&lt;=IF($H$2="Marked",1,"")))*ROW(Data!$C$1:$C$818),ROW(AP155)-ROW(AP$7)),1)),"")</f>
        <v/>
      </c>
      <c r="AQ155" s="38" t="str">
        <f ca="1">IF(AR155="","",IF(INDEX(Data!$CA:$CA,MATCH(AR155,Data!$A:$A,0),1)=0,"",INDEX(Data!$CA:$CA,MATCH(AR155,Data!$A:$A,0),1)))</f>
        <v/>
      </c>
      <c r="AR155" s="38" t="str" cm="1">
        <f t="array" aca="1" ref="AR155" ca="1">IFERROR(_xlfn.SINGLE(INDEX(Data!$A$1:$A$818,_xlfn.AGGREGATE(15,6,((OFFSET(Data!$A$1,0,MATCH(AR$6,Data!$1:$1,0)-1,1000,1)=IF(AR$7="","Yes",AR$7))*(Data!$D$1:'Data'!$D$818&lt;=IF($H$2="Marked",1,"")))/((OFFSET(Data!$A$1,0,MATCH(AR$6,Data!$1:$1,0)-1,1000,1)=IF(AR$7="","Yes",AR$7))*(Data!$D$1:'Data'!$D$818&lt;=IF($H$2="Marked",1,"")))*ROW(Data!$C$1:$C$818),ROW(AR155)-ROW(AR$7)),1)),"")</f>
        <v/>
      </c>
      <c r="AS155" s="38" t="str">
        <f ca="1">IF(AT155="","",IF(INDEX(Data!$CA:$CA,MATCH(AT155,Data!$A:$A,0),1)=0,"",INDEX(Data!$CA:$CA,MATCH(AT155,Data!$A:$A,0),1)))</f>
        <v/>
      </c>
      <c r="AT155" s="38" t="str" cm="1">
        <f t="array" aca="1" ref="AT155" ca="1">IFERROR(_xlfn.SINGLE(INDEX(Data!$A$1:$A$818,_xlfn.AGGREGATE(15,6,((OFFSET(Data!$A$1,0,MATCH(AT$6,Data!$1:$1,0)-1,1000,1)=IF(AT$7="","Yes",AT$7))*(Data!$D$1:'Data'!$D$818&lt;=IF($H$2="Marked",1,"")))/((OFFSET(Data!$A$1,0,MATCH(AT$6,Data!$1:$1,0)-1,1000,1)=IF(AT$7="","Yes",AT$7))*(Data!$D$1:'Data'!$D$818&lt;=IF($H$2="Marked",1,"")))*ROW(Data!$C$1:$C$818),ROW(AT155)-ROW(AT$7)),1)),"")</f>
        <v/>
      </c>
    </row>
    <row r="156" spans="1:46" ht="24" x14ac:dyDescent="0.35">
      <c r="A156" s="38" t="str">
        <f ca="1">IF(B156="","",IF(INDEX(Data!$CA:$CA,MATCH(B156,Data!$A:$A,0),1)=0,"",INDEX(Data!$CA:$CA,MATCH(B156,Data!$A:$A,0),1)))</f>
        <v/>
      </c>
      <c r="B156" s="38" t="str" cm="1">
        <f t="array" aca="1" ref="B156" ca="1">IFERROR(_xlfn.SINGLE(INDEX(Data!$A$1:$A$818,_xlfn.AGGREGATE(15,6,((OFFSET(Data!$A$1,0,MATCH(B$6,Data!$1:$1,0)-1,1000,1)=IF(B$7="","Yes",B$7))*(Data!$D$1:'Data'!$D$818&lt;=IF($H$2="Marked",1,"")))/((OFFSET(Data!$A$1,0,MATCH(B$6,Data!$1:$1,0)-1,1000,1)=IF(B$7="","Yes",B$7))*(Data!$D$1:'Data'!$D$818&lt;=IF($H$2="Marked",1,"")))*ROW(Data!$C$1:$C$818),ROW(B156)-ROW(B$7)),1)),"")</f>
        <v/>
      </c>
      <c r="C156" s="38" t="str">
        <f ca="1">IF(D156="","",IF(INDEX(Data!$CA:$CA,MATCH(D156,Data!$A:$A,0),1)=0,"",INDEX(Data!$CA:$CA,MATCH(D156,Data!$A:$A,0),1)))</f>
        <v/>
      </c>
      <c r="D156" s="38" t="str" cm="1">
        <f t="array" aca="1" ref="D156" ca="1">IFERROR(_xlfn.SINGLE(INDEX(Data!$A$1:$A$818,_xlfn.AGGREGATE(15,6,((OFFSET(Data!$A$1,0,MATCH(D$6,Data!$1:$1,0)-1,1000,1)=IF(D$7="","Yes",D$7))*(Data!$D$1:'Data'!$D$818&lt;=IF($H$2="Marked",1,"")))/((OFFSET(Data!$A$1,0,MATCH(D$6,Data!$1:$1,0)-1,1000,1)=IF(D$7="","Yes",D$7))*(Data!$D$1:'Data'!$D$818&lt;=IF($H$2="Marked",1,"")))*ROW(Data!$C$1:$C$818),ROW(D156)-ROW(D$7)),1)),"")</f>
        <v/>
      </c>
      <c r="E156" s="38" t="str">
        <f ca="1">IF(F156="","",IF(INDEX(Data!$CA:$CA,MATCH(F156,Data!$A:$A,0),1)=0,"",INDEX(Data!$CA:$CA,MATCH(F156,Data!$A:$A,0),1)))</f>
        <v/>
      </c>
      <c r="F156" s="38" t="str" cm="1">
        <f t="array" aca="1" ref="F156" ca="1">IFERROR(_xlfn.SINGLE(INDEX(Data!$A$1:$A$818,_xlfn.AGGREGATE(15,6,((OFFSET(Data!$A$1,0,MATCH(F$6,Data!$1:$1,0)-1,1000,1)=IF(F$7="","Yes",F$7))*(Data!$D$1:'Data'!$D$818&lt;=IF($H$2="Marked",1,"")))/((OFFSET(Data!$A$1,0,MATCH(F$6,Data!$1:$1,0)-1,1000,1)=IF(F$7="","Yes",F$7))*(Data!$D$1:'Data'!$D$818&lt;=IF($H$2="Marked",1,"")))*ROW(Data!$C$1:$C$818),ROW(F156)-ROW(F$7)),1)),"")</f>
        <v/>
      </c>
      <c r="G156" s="38" t="str">
        <f ca="1">IF(H156="","",IF(INDEX(Data!$CA:$CA,MATCH(H156,Data!$A:$A,0),1)=0,"",INDEX(Data!$CA:$CA,MATCH(H156,Data!$A:$A,0),1)))</f>
        <v/>
      </c>
      <c r="H156" s="38" t="str" cm="1">
        <f t="array" aca="1" ref="H156" ca="1">IFERROR(_xlfn.SINGLE(INDEX(Data!$A$1:$A$818,_xlfn.AGGREGATE(15,6,((OFFSET(Data!$A$1,0,MATCH(H$6,Data!$1:$1,0)-1,1000,1)=IF(H$7="","Yes",H$7))*(Data!$D$1:'Data'!$D$818&lt;=IF($H$2="Marked",1,"")))/((OFFSET(Data!$A$1,0,MATCH(H$6,Data!$1:$1,0)-1,1000,1)=IF(H$7="","Yes",H$7))*(Data!$D$1:'Data'!$D$818&lt;=IF($H$2="Marked",1,"")))*ROW(Data!$C$1:$C$818),ROW(H156)-ROW(H$7)),1)),"")</f>
        <v/>
      </c>
      <c r="I156" s="38" t="str">
        <f ca="1">IF(J156="","",IF(INDEX(Data!$CA:$CA,MATCH(J156,Data!$A:$A,0),1)=0,"",INDEX(Data!$CA:$CA,MATCH(J156,Data!$A:$A,0),1)))</f>
        <v/>
      </c>
      <c r="J156" s="38" t="str" cm="1">
        <f t="array" aca="1" ref="J156" ca="1">IFERROR(_xlfn.SINGLE(INDEX(Data!$A$1:$A$818,_xlfn.AGGREGATE(15,6,((OFFSET(Data!$A$1,0,MATCH(J$6,Data!$1:$1,0)-1,1000,1)=IF(J$7="","Yes",J$7))*(Data!$D$1:'Data'!$D$818&lt;=IF($H$2="Marked",1,"")))/((OFFSET(Data!$A$1,0,MATCH(J$6,Data!$1:$1,0)-1,1000,1)=IF(J$7="","Yes",J$7))*(Data!$D$1:'Data'!$D$818&lt;=IF($H$2="Marked",1,"")))*ROW(Data!$C$1:$C$818),ROW(J156)-ROW(J$7)),1)),"")</f>
        <v/>
      </c>
      <c r="K156" s="38" t="str">
        <f ca="1">IF(L156="","",IF(INDEX(Data!$CA:$CA,MATCH(L156,Data!$A:$A,0),1)=0,"",INDEX(Data!$CA:$CA,MATCH(L156,Data!$A:$A,0),1)))</f>
        <v/>
      </c>
      <c r="L156" s="38" t="str" cm="1">
        <f t="array" aca="1" ref="L156" ca="1">IFERROR(_xlfn.SINGLE(INDEX(Data!$A$1:$A$818,_xlfn.AGGREGATE(15,6,((OFFSET(Data!$A$1,0,MATCH(L$6,Data!$1:$1,0)-1,1000,1)=IF(L$7="","Yes",L$7))*(Data!$D$1:'Data'!$D$818&lt;=IF($H$2="Marked",1,"")))/((OFFSET(Data!$A$1,0,MATCH(L$6,Data!$1:$1,0)-1,1000,1)=IF(L$7="","Yes",L$7))*(Data!$D$1:'Data'!$D$818&lt;=IF($H$2="Marked",1,"")))*ROW(Data!$C$1:$C$818),ROW(L156)-ROW(L$7)),1)),"")</f>
        <v>TV Land</v>
      </c>
      <c r="M156" s="38" t="str">
        <f ca="1">IF(N156="","",IF(INDEX(Data!$CA:$CA,MATCH(N156,Data!$A:$A,0),1)=0,"",INDEX(Data!$CA:$CA,MATCH(N156,Data!$A:$A,0),1)))</f>
        <v/>
      </c>
      <c r="N156" s="38" t="str" cm="1">
        <f t="array" aca="1" ref="N156" ca="1">IFERROR(_xlfn.SINGLE(INDEX(Data!$A$1:$A$818,_xlfn.AGGREGATE(15,6,((OFFSET(Data!$A$1,0,MATCH(N$6,Data!$1:$1,0)-1,1000,1)=IF(N$7="","Yes",N$7))*(Data!$D$1:'Data'!$D$818&lt;=IF($H$2="Marked",1,"")))/((OFFSET(Data!$A$1,0,MATCH(N$6,Data!$1:$1,0)-1,1000,1)=IF(N$7="","Yes",N$7))*(Data!$D$1:'Data'!$D$818&lt;=IF($H$2="Marked",1,"")))*ROW(Data!$C$1:$C$818),ROW(N156)-ROW(N$7)),1)),"")</f>
        <v>Science</v>
      </c>
      <c r="O156" s="38" t="str">
        <f ca="1">IF(P156="","",IF(INDEX(Data!$CA:$CA,MATCH(P156,Data!$A:$A,0),1)=0,"",INDEX(Data!$CA:$CA,MATCH(P156,Data!$A:$A,0),1)))</f>
        <v/>
      </c>
      <c r="P156" s="38" t="str" cm="1">
        <f t="array" aca="1" ref="P156" ca="1">IFERROR(_xlfn.SINGLE(INDEX(Data!$A$1:$A$818,_xlfn.AGGREGATE(15,6,((OFFSET(Data!$A$1,0,MATCH(P$6,Data!$1:$1,0)-1,1000,1)=IF(P$7="","Yes",P$7))*(Data!$D$1:'Data'!$D$818&lt;=IF($H$2="Marked",1,"")))/((OFFSET(Data!$A$1,0,MATCH(P$6,Data!$1:$1,0)-1,1000,1)=IF(P$7="","Yes",P$7))*(Data!$D$1:'Data'!$D$818&lt;=IF($H$2="Marked",1,"")))*ROW(Data!$C$1:$C$818),ROW(P156)-ROW(P$7)),1)),"")</f>
        <v>NBC Sports Bay Area</v>
      </c>
      <c r="Q156" s="38" t="str">
        <f ca="1">IF(R156="","",IF(INDEX(Data!$CA:$CA,MATCH(R156,Data!$A:$A,0),1)=0,"",INDEX(Data!$CA:$CA,MATCH(R156,Data!$A:$A,0),1)))</f>
        <v/>
      </c>
      <c r="R156" s="38" t="str" cm="1">
        <f t="array" aca="1" ref="R156" ca="1">IFERROR(_xlfn.SINGLE(INDEX(Data!$A$1:$A$818,_xlfn.AGGREGATE(15,6,((OFFSET(Data!$A$1,0,MATCH(R$6,Data!$1:$1,0)-1,1000,1)=IF(R$7="","Yes",R$7))*(Data!$D$1:'Data'!$D$818&lt;=IF($H$2="Marked",1,"")))/((OFFSET(Data!$A$1,0,MATCH(R$6,Data!$1:$1,0)-1,1000,1)=IF(R$7="","Yes",R$7))*(Data!$D$1:'Data'!$D$818&lt;=IF($H$2="Marked",1,"")))*ROW(Data!$C$1:$C$818),ROW(R156)-ROW(R$7)),1)),"")</f>
        <v/>
      </c>
      <c r="S156" s="38" t="str">
        <f ca="1">IF(T156="","",IF(INDEX(Data!$CA:$CA,MATCH(T156,Data!$A:$A,0),1)=0,"",INDEX(Data!$CA:$CA,MATCH(T156,Data!$A:$A,0),1)))</f>
        <v/>
      </c>
      <c r="T156" s="38" t="str" cm="1">
        <f t="array" aca="1" ref="T156" ca="1">IFERROR(_xlfn.SINGLE(INDEX(Data!$A$1:$A$818,_xlfn.AGGREGATE(15,6,((OFFSET(Data!$A$1,0,MATCH(T$6,Data!$1:$1,0)-1,1000,1)=IF(T$7="","Yes",T$7))*(Data!$D$1:'Data'!$D$818&lt;=IF($H$2="Marked",1,"")))/((OFFSET(Data!$A$1,0,MATCH(T$6,Data!$1:$1,0)-1,1000,1)=IF(T$7="","Yes",T$7))*(Data!$D$1:'Data'!$D$818&lt;=IF($H$2="Marked",1,"")))*ROW(Data!$C$1:$C$818),ROW(T156)-ROW(T$7)),1)),"")</f>
        <v/>
      </c>
      <c r="U156" s="38" t="str">
        <f ca="1">IF(V156="","",IF(INDEX(Data!$CA:$CA,MATCH(V156,Data!$A:$A,0),1)=0,"",INDEX(Data!$CA:$CA,MATCH(V156,Data!$A:$A,0),1)))</f>
        <v/>
      </c>
      <c r="V156" s="38" t="str" cm="1">
        <f t="array" aca="1" ref="V156" ca="1">IFERROR(_xlfn.SINGLE(INDEX(Data!$A$1:$A$818,_xlfn.AGGREGATE(15,6,((OFFSET(Data!$A$1,0,MATCH(V$6,Data!$1:$1,0)-1,1000,1)=IF(V$7="","Yes",V$7))*(Data!$D$1:'Data'!$D$818&lt;=IF($H$2="Marked",1,"")))/((OFFSET(Data!$A$1,0,MATCH(V$6,Data!$1:$1,0)-1,1000,1)=IF(V$7="","Yes",V$7))*(Data!$D$1:'Data'!$D$818&lt;=IF($H$2="Marked",1,"")))*ROW(Data!$C$1:$C$818),ROW(V156)-ROW(V$7)),1)),"")</f>
        <v/>
      </c>
      <c r="W156" s="38" t="str">
        <f ca="1">IF(X156="","",IF(INDEX(Data!$CA:$CA,MATCH(X156,Data!$A:$A,0),1)=0,"",INDEX(Data!$CA:$CA,MATCH(X156,Data!$A:$A,0),1)))</f>
        <v/>
      </c>
      <c r="X156" s="38" t="str" cm="1">
        <f t="array" aca="1" ref="X156" ca="1">IFERROR(_xlfn.SINGLE(INDEX(Data!$A$1:$A$818,_xlfn.AGGREGATE(15,6,((OFFSET(Data!$A$1,0,MATCH(X$6,Data!$1:$1,0)-1,1000,1)=IF(X$7="","Yes",X$7))*(Data!$D$1:'Data'!$D$818&lt;=IF($H$2="Marked",1,"")))/((OFFSET(Data!$A$1,0,MATCH(X$6,Data!$1:$1,0)-1,1000,1)=IF(X$7="","Yes",X$7))*(Data!$D$1:'Data'!$D$818&lt;=IF($H$2="Marked",1,"")))*ROW(Data!$C$1:$C$818),ROW(X156)-ROW(X$7)),1)),"")</f>
        <v/>
      </c>
      <c r="Y156" s="38" t="str">
        <f ca="1">IF(Z156="","",IF(INDEX(Data!$CA:$CA,MATCH(Z156,Data!$A:$A,0),1)=0,"",INDEX(Data!$CA:$CA,MATCH(Z156,Data!$A:$A,0),1)))</f>
        <v/>
      </c>
      <c r="Z156" s="38" t="str" cm="1">
        <f t="array" aca="1" ref="Z156" ca="1">IFERROR(_xlfn.SINGLE(INDEX(Data!$A$1:$A$818,_xlfn.AGGREGATE(15,6,((OFFSET(Data!$A$1,0,MATCH(Z$6,Data!$1:$1,0)-1,1000,1)=IF(Z$7="","Yes",Z$7))*(Data!$D$1:'Data'!$D$818&lt;=IF($H$2="Marked",1,"")))/((OFFSET(Data!$A$1,0,MATCH(Z$6,Data!$1:$1,0)-1,1000,1)=IF(Z$7="","Yes",Z$7))*(Data!$D$1:'Data'!$D$818&lt;=IF($H$2="Marked",1,"")))*ROW(Data!$C$1:$C$818),ROW(Z156)-ROW(Z$7)),1)),"")</f>
        <v/>
      </c>
      <c r="AA156" s="38" t="str">
        <f ca="1">IF(AB156="","",IF(INDEX(Data!$CA:$CA,MATCH(AB156,Data!$A:$A,0),1)=0,"",INDEX(Data!$CA:$CA,MATCH(AB156,Data!$A:$A,0),1)))</f>
        <v/>
      </c>
      <c r="AB156" s="38" t="str" cm="1">
        <f t="array" aca="1" ref="AB156" ca="1">IFERROR(_xlfn.SINGLE(INDEX(Data!$A$1:$A$818,_xlfn.AGGREGATE(15,6,((OFFSET(Data!$A$1,0,MATCH(AB$6,Data!$1:$1,0)-1,1000,1)=IF(AB$7="","Yes",AB$7))*(Data!$D$1:'Data'!$D$818&lt;=IF($H$2="Marked",1,"")))/((OFFSET(Data!$A$1,0,MATCH(AB$6,Data!$1:$1,0)-1,1000,1)=IF(AB$7="","Yes",AB$7))*(Data!$D$1:'Data'!$D$818&lt;=IF($H$2="Marked",1,"")))*ROW(Data!$C$1:$C$818),ROW(AB156)-ROW(AB$7)),1)),"")</f>
        <v>Telenovelas</v>
      </c>
      <c r="AC156" s="38" t="str">
        <f ca="1">IF(AD156="","",IF(INDEX(Data!$CA:$CA,MATCH(AD156,Data!$A:$A,0),1)=0,"",INDEX(Data!$CA:$CA,MATCH(AD156,Data!$A:$A,0),1)))</f>
        <v/>
      </c>
      <c r="AD156" s="38" t="str" cm="1">
        <f t="array" aca="1" ref="AD156" ca="1">IFERROR(_xlfn.SINGLE(INDEX(Data!$A$1:$A$818,_xlfn.AGGREGATE(15,6,((OFFSET(Data!$A$1,0,MATCH(AD$6,Data!$1:$1,0)-1,1000,1)=IF(AD$7="","Yes",AD$7))*(Data!$D$1:'Data'!$D$818&lt;=IF($H$2="Marked",1,"")))/((OFFSET(Data!$A$1,0,MATCH(AD$6,Data!$1:$1,0)-1,1000,1)=IF(AD$7="","Yes",AD$7))*(Data!$D$1:'Data'!$D$818&lt;=IF($H$2="Marked",1,"")))*ROW(Data!$C$1:$C$818),ROW(AD156)-ROW(AD$7)),1)),"")</f>
        <v/>
      </c>
      <c r="AE156" s="38" t="str">
        <f ca="1">IF(AF156="","",IF(INDEX(Data!$CA:$CA,MATCH(AF156,Data!$A:$A,0),1)=0,"",INDEX(Data!$CA:$CA,MATCH(AF156,Data!$A:$A,0),1)))</f>
        <v/>
      </c>
      <c r="AF156" s="38" t="str" cm="1">
        <f t="array" aca="1" ref="AF156" ca="1">IFERROR(_xlfn.SINGLE(INDEX(Data!$A$1:$A$818,_xlfn.AGGREGATE(15,6,((OFFSET(Data!$A$1,0,MATCH(AF$6,Data!$1:$1,0)-1,1000,1)=IF(AF$7="","Yes",AF$7))*(Data!$D$1:'Data'!$D$818&lt;=IF($H$2="Marked",1,"")))/((OFFSET(Data!$A$1,0,MATCH(AF$6,Data!$1:$1,0)-1,1000,1)=IF(AF$7="","Yes",AF$7))*(Data!$D$1:'Data'!$D$818&lt;=IF($H$2="Marked",1,"")))*ROW(Data!$C$1:$C$818),ROW(AF156)-ROW(AF$7)),1)),"")</f>
        <v/>
      </c>
      <c r="AG156" s="38" t="str">
        <f ca="1">IF(AH156="","",IF(INDEX(Data!$CA:$CA,MATCH(AH156,Data!$A:$A,0),1)=0,"",INDEX(Data!$CA:$CA,MATCH(AH156,Data!$A:$A,0),1)))</f>
        <v/>
      </c>
      <c r="AH156" s="38" t="str" cm="1">
        <f t="array" aca="1" ref="AH156" ca="1">IFERROR(_xlfn.SINGLE(INDEX(Data!$A$1:$A$818,_xlfn.AGGREGATE(15,6,((OFFSET(Data!$A$1,0,MATCH(AH$6,Data!$1:$1,0)-1,1000,1)=IF(AH$7="","Yes",AH$7))*(Data!$D$1:'Data'!$D$818&lt;=IF($H$2="Marked",1,"")))/((OFFSET(Data!$A$1,0,MATCH(AH$6,Data!$1:$1,0)-1,1000,1)=IF(AH$7="","Yes",AH$7))*(Data!$D$1:'Data'!$D$818&lt;=IF($H$2="Marked",1,"")))*ROW(Data!$C$1:$C$818),ROW(AH156)-ROW(AH$7)),1)),"")</f>
        <v/>
      </c>
      <c r="AI156" s="38" t="str">
        <f ca="1">IF(AJ156="","",IF(INDEX(Data!$CA:$CA,MATCH(AJ156,Data!$A:$A,0),1)=0,"",INDEX(Data!$CA:$CA,MATCH(AJ156,Data!$A:$A,0),1)))</f>
        <v/>
      </c>
      <c r="AJ156" s="38" t="str" cm="1">
        <f t="array" aca="1" ref="AJ156" ca="1">IFERROR(_xlfn.SINGLE(INDEX(Data!$A$1:$A$818,_xlfn.AGGREGATE(15,6,((OFFSET(Data!$A$1,0,MATCH(AJ$6,Data!$1:$1,0)-1,1000,1)=IF(AJ$7="","Yes",AJ$7))*(Data!$D$1:'Data'!$D$818&lt;=IF($H$2="Marked",1,"")))/((OFFSET(Data!$A$1,0,MATCH(AJ$6,Data!$1:$1,0)-1,1000,1)=IF(AJ$7="","Yes",AJ$7))*(Data!$D$1:'Data'!$D$818&lt;=IF($H$2="Marked",1,"")))*ROW(Data!$C$1:$C$818),ROW(AJ156)-ROW(AJ$7)),1)),"")</f>
        <v/>
      </c>
      <c r="AK156" s="38" t="str">
        <f ca="1">IF(AL156="","",IF(INDEX(Data!$CA:$CA,MATCH(AL156,Data!$A:$A,0),1)=0,"",INDEX(Data!$CA:$CA,MATCH(AL156,Data!$A:$A,0),1)))</f>
        <v/>
      </c>
      <c r="AL156" s="38" t="str" cm="1">
        <f t="array" aca="1" ref="AL156" ca="1">IFERROR(_xlfn.SINGLE(INDEX(Data!$A$1:$A$818,_xlfn.AGGREGATE(15,6,((OFFSET(Data!$A$1,0,MATCH(AL$6,Data!$1:$1,0)-1,1000,1)=IF(AL$7="","Yes",AL$7))*(Data!$D$1:'Data'!$D$818&lt;=IF($H$2="Marked",1,"")))/((OFFSET(Data!$A$1,0,MATCH(AL$6,Data!$1:$1,0)-1,1000,1)=IF(AL$7="","Yes",AL$7))*(Data!$D$1:'Data'!$D$818&lt;=IF($H$2="Marked",1,"")))*ROW(Data!$C$1:$C$818),ROW(AL156)-ROW(AL$7)),1)),"")</f>
        <v/>
      </c>
      <c r="AM156" s="38" t="str">
        <f ca="1">IF(AN156="","",IF(INDEX(Data!$CA:$CA,MATCH(AN156,Data!$A:$A,0),1)=0,"",INDEX(Data!$CA:$CA,MATCH(AN156,Data!$A:$A,0),1)))</f>
        <v/>
      </c>
      <c r="AN156" s="38" t="str" cm="1">
        <f t="array" aca="1" ref="AN156" ca="1">IFERROR(_xlfn.SINGLE(INDEX(Data!$A$1:$A$818,_xlfn.AGGREGATE(15,6,((OFFSET(Data!$A$1,0,MATCH(AN$6,Data!$1:$1,0)-1,1000,1)=IF(AN$7="","Yes",AN$7))*(Data!$D$1:'Data'!$D$818&lt;=IF($H$2="Marked",1,"")))/((OFFSET(Data!$A$1,0,MATCH(AN$6,Data!$1:$1,0)-1,1000,1)=IF(AN$7="","Yes",AN$7))*(Data!$D$1:'Data'!$D$818&lt;=IF($H$2="Marked",1,"")))*ROW(Data!$C$1:$C$818),ROW(AN156)-ROW(AN$7)),1)),"")</f>
        <v/>
      </c>
      <c r="AO156" s="38" t="str">
        <f ca="1">IF(AP156="","",IF(INDEX(Data!$CA:$CA,MATCH(AP156,Data!$A:$A,0),1)=0,"",INDEX(Data!$CA:$CA,MATCH(AP156,Data!$A:$A,0),1)))</f>
        <v/>
      </c>
      <c r="AP156" s="38" t="str" cm="1">
        <f t="array" aca="1" ref="AP156" ca="1">IFERROR(_xlfn.SINGLE(INDEX(Data!$A$1:$A$818,_xlfn.AGGREGATE(15,6,((OFFSET(Data!$A$1,0,MATCH(AP$6,Data!$1:$1,0)-1,1000,1)=IF(AP$7="","Yes",AP$7))*(Data!$D$1:'Data'!$D$818&lt;=IF($H$2="Marked",1,"")))/((OFFSET(Data!$A$1,0,MATCH(AP$6,Data!$1:$1,0)-1,1000,1)=IF(AP$7="","Yes",AP$7))*(Data!$D$1:'Data'!$D$818&lt;=IF($H$2="Marked",1,"")))*ROW(Data!$C$1:$C$818),ROW(AP156)-ROW(AP$7)),1)),"")</f>
        <v/>
      </c>
      <c r="AQ156" s="38" t="str">
        <f ca="1">IF(AR156="","",IF(INDEX(Data!$CA:$CA,MATCH(AR156,Data!$A:$A,0),1)=0,"",INDEX(Data!$CA:$CA,MATCH(AR156,Data!$A:$A,0),1)))</f>
        <v/>
      </c>
      <c r="AR156" s="38" t="str" cm="1">
        <f t="array" aca="1" ref="AR156" ca="1">IFERROR(_xlfn.SINGLE(INDEX(Data!$A$1:$A$818,_xlfn.AGGREGATE(15,6,((OFFSET(Data!$A$1,0,MATCH(AR$6,Data!$1:$1,0)-1,1000,1)=IF(AR$7="","Yes",AR$7))*(Data!$D$1:'Data'!$D$818&lt;=IF($H$2="Marked",1,"")))/((OFFSET(Data!$A$1,0,MATCH(AR$6,Data!$1:$1,0)-1,1000,1)=IF(AR$7="","Yes",AR$7))*(Data!$D$1:'Data'!$D$818&lt;=IF($H$2="Marked",1,"")))*ROW(Data!$C$1:$C$818),ROW(AR156)-ROW(AR$7)),1)),"")</f>
        <v/>
      </c>
      <c r="AS156" s="38" t="str">
        <f ca="1">IF(AT156="","",IF(INDEX(Data!$CA:$CA,MATCH(AT156,Data!$A:$A,0),1)=0,"",INDEX(Data!$CA:$CA,MATCH(AT156,Data!$A:$A,0),1)))</f>
        <v/>
      </c>
      <c r="AT156" s="38" t="str" cm="1">
        <f t="array" aca="1" ref="AT156" ca="1">IFERROR(_xlfn.SINGLE(INDEX(Data!$A$1:$A$818,_xlfn.AGGREGATE(15,6,((OFFSET(Data!$A$1,0,MATCH(AT$6,Data!$1:$1,0)-1,1000,1)=IF(AT$7="","Yes",AT$7))*(Data!$D$1:'Data'!$D$818&lt;=IF($H$2="Marked",1,"")))/((OFFSET(Data!$A$1,0,MATCH(AT$6,Data!$1:$1,0)-1,1000,1)=IF(AT$7="","Yes",AT$7))*(Data!$D$1:'Data'!$D$818&lt;=IF($H$2="Marked",1,"")))*ROW(Data!$C$1:$C$818),ROW(AT156)-ROW(AT$7)),1)),"")</f>
        <v/>
      </c>
    </row>
    <row r="157" spans="1:46" ht="24" x14ac:dyDescent="0.35">
      <c r="A157" s="38" t="str">
        <f ca="1">IF(B157="","",IF(INDEX(Data!$CA:$CA,MATCH(B157,Data!$A:$A,0),1)=0,"",INDEX(Data!$CA:$CA,MATCH(B157,Data!$A:$A,0),1)))</f>
        <v/>
      </c>
      <c r="B157" s="38" t="str" cm="1">
        <f t="array" aca="1" ref="B157" ca="1">IFERROR(_xlfn.SINGLE(INDEX(Data!$A$1:$A$818,_xlfn.AGGREGATE(15,6,((OFFSET(Data!$A$1,0,MATCH(B$6,Data!$1:$1,0)-1,1000,1)=IF(B$7="","Yes",B$7))*(Data!$D$1:'Data'!$D$818&lt;=IF($H$2="Marked",1,"")))/((OFFSET(Data!$A$1,0,MATCH(B$6,Data!$1:$1,0)-1,1000,1)=IF(B$7="","Yes",B$7))*(Data!$D$1:'Data'!$D$818&lt;=IF($H$2="Marked",1,"")))*ROW(Data!$C$1:$C$818),ROW(B157)-ROW(B$7)),1)),"")</f>
        <v/>
      </c>
      <c r="C157" s="38" t="str">
        <f ca="1">IF(D157="","",IF(INDEX(Data!$CA:$CA,MATCH(D157,Data!$A:$A,0),1)=0,"",INDEX(Data!$CA:$CA,MATCH(D157,Data!$A:$A,0),1)))</f>
        <v/>
      </c>
      <c r="D157" s="38" t="str" cm="1">
        <f t="array" aca="1" ref="D157" ca="1">IFERROR(_xlfn.SINGLE(INDEX(Data!$A$1:$A$818,_xlfn.AGGREGATE(15,6,((OFFSET(Data!$A$1,0,MATCH(D$6,Data!$1:$1,0)-1,1000,1)=IF(D$7="","Yes",D$7))*(Data!$D$1:'Data'!$D$818&lt;=IF($H$2="Marked",1,"")))/((OFFSET(Data!$A$1,0,MATCH(D$6,Data!$1:$1,0)-1,1000,1)=IF(D$7="","Yes",D$7))*(Data!$D$1:'Data'!$D$818&lt;=IF($H$2="Marked",1,"")))*ROW(Data!$C$1:$C$818),ROW(D157)-ROW(D$7)),1)),"")</f>
        <v/>
      </c>
      <c r="E157" s="38" t="str">
        <f ca="1">IF(F157="","",IF(INDEX(Data!$CA:$CA,MATCH(F157,Data!$A:$A,0),1)=0,"",INDEX(Data!$CA:$CA,MATCH(F157,Data!$A:$A,0),1)))</f>
        <v/>
      </c>
      <c r="F157" s="38" t="str" cm="1">
        <f t="array" aca="1" ref="F157" ca="1">IFERROR(_xlfn.SINGLE(INDEX(Data!$A$1:$A$818,_xlfn.AGGREGATE(15,6,((OFFSET(Data!$A$1,0,MATCH(F$6,Data!$1:$1,0)-1,1000,1)=IF(F$7="","Yes",F$7))*(Data!$D$1:'Data'!$D$818&lt;=IF($H$2="Marked",1,"")))/((OFFSET(Data!$A$1,0,MATCH(F$6,Data!$1:$1,0)-1,1000,1)=IF(F$7="","Yes",F$7))*(Data!$D$1:'Data'!$D$818&lt;=IF($H$2="Marked",1,"")))*ROW(Data!$C$1:$C$818),ROW(F157)-ROW(F$7)),1)),"")</f>
        <v/>
      </c>
      <c r="G157" s="38" t="str">
        <f ca="1">IF(H157="","",IF(INDEX(Data!$CA:$CA,MATCH(H157,Data!$A:$A,0),1)=0,"",INDEX(Data!$CA:$CA,MATCH(H157,Data!$A:$A,0),1)))</f>
        <v/>
      </c>
      <c r="H157" s="38" t="str" cm="1">
        <f t="array" aca="1" ref="H157" ca="1">IFERROR(_xlfn.SINGLE(INDEX(Data!$A$1:$A$818,_xlfn.AGGREGATE(15,6,((OFFSET(Data!$A$1,0,MATCH(H$6,Data!$1:$1,0)-1,1000,1)=IF(H$7="","Yes",H$7))*(Data!$D$1:'Data'!$D$818&lt;=IF($H$2="Marked",1,"")))/((OFFSET(Data!$A$1,0,MATCH(H$6,Data!$1:$1,0)-1,1000,1)=IF(H$7="","Yes",H$7))*(Data!$D$1:'Data'!$D$818&lt;=IF($H$2="Marked",1,"")))*ROW(Data!$C$1:$C$818),ROW(H157)-ROW(H$7)),1)),"")</f>
        <v/>
      </c>
      <c r="I157" s="38" t="str">
        <f ca="1">IF(J157="","",IF(INDEX(Data!$CA:$CA,MATCH(J157,Data!$A:$A,0),1)=0,"",INDEX(Data!$CA:$CA,MATCH(J157,Data!$A:$A,0),1)))</f>
        <v/>
      </c>
      <c r="J157" s="38" t="str" cm="1">
        <f t="array" aca="1" ref="J157" ca="1">IFERROR(_xlfn.SINGLE(INDEX(Data!$A$1:$A$818,_xlfn.AGGREGATE(15,6,((OFFSET(Data!$A$1,0,MATCH(J$6,Data!$1:$1,0)-1,1000,1)=IF(J$7="","Yes",J$7))*(Data!$D$1:'Data'!$D$818&lt;=IF($H$2="Marked",1,"")))/((OFFSET(Data!$A$1,0,MATCH(J$6,Data!$1:$1,0)-1,1000,1)=IF(J$7="","Yes",J$7))*(Data!$D$1:'Data'!$D$818&lt;=IF($H$2="Marked",1,"")))*ROW(Data!$C$1:$C$818),ROW(J157)-ROW(J$7)),1)),"")</f>
        <v/>
      </c>
      <c r="K157" s="38" t="str">
        <f ca="1">IF(L157="","",IF(INDEX(Data!$CA:$CA,MATCH(L157,Data!$A:$A,0),1)=0,"",INDEX(Data!$CA:$CA,MATCH(L157,Data!$A:$A,0),1)))</f>
        <v/>
      </c>
      <c r="L157" s="38" t="str" cm="1">
        <f t="array" aca="1" ref="L157" ca="1">IFERROR(_xlfn.SINGLE(INDEX(Data!$A$1:$A$818,_xlfn.AGGREGATE(15,6,((OFFSET(Data!$A$1,0,MATCH(L$6,Data!$1:$1,0)-1,1000,1)=IF(L$7="","Yes",L$7))*(Data!$D$1:'Data'!$D$818&lt;=IF($H$2="Marked",1,"")))/((OFFSET(Data!$A$1,0,MATCH(L$6,Data!$1:$1,0)-1,1000,1)=IF(L$7="","Yes",L$7))*(Data!$D$1:'Data'!$D$818&lt;=IF($H$2="Marked",1,"")))*ROW(Data!$C$1:$C$818),ROW(L157)-ROW(L$7)),1)),"")</f>
        <v>TV One</v>
      </c>
      <c r="M157" s="38" t="str">
        <f ca="1">IF(N157="","",IF(INDEX(Data!$CA:$CA,MATCH(N157,Data!$A:$A,0),1)=0,"",INDEX(Data!$CA:$CA,MATCH(N157,Data!$A:$A,0),1)))</f>
        <v/>
      </c>
      <c r="N157" s="38" t="str" cm="1">
        <f t="array" aca="1" ref="N157" ca="1">IFERROR(_xlfn.SINGLE(INDEX(Data!$A$1:$A$818,_xlfn.AGGREGATE(15,6,((OFFSET(Data!$A$1,0,MATCH(N$6,Data!$1:$1,0)-1,1000,1)=IF(N$7="","Yes",N$7))*(Data!$D$1:'Data'!$D$818&lt;=IF($H$2="Marked",1,"")))/((OFFSET(Data!$A$1,0,MATCH(N$6,Data!$1:$1,0)-1,1000,1)=IF(N$7="","Yes",N$7))*(Data!$D$1:'Data'!$D$818&lt;=IF($H$2="Marked",1,"")))*ROW(Data!$C$1:$C$818),ROW(N157)-ROW(N$7)),1)),"")</f>
        <v>Scientology Network</v>
      </c>
      <c r="O157" s="38" t="str">
        <f ca="1">IF(P157="","",IF(INDEX(Data!$CA:$CA,MATCH(P157,Data!$A:$A,0),1)=0,"",INDEX(Data!$CA:$CA,MATCH(P157,Data!$A:$A,0),1)))</f>
        <v/>
      </c>
      <c r="P157" s="38" t="str" cm="1">
        <f t="array" aca="1" ref="P157" ca="1">IFERROR(_xlfn.SINGLE(INDEX(Data!$A$1:$A$818,_xlfn.AGGREGATE(15,6,((OFFSET(Data!$A$1,0,MATCH(P$6,Data!$1:$1,0)-1,1000,1)=IF(P$7="","Yes",P$7))*(Data!$D$1:'Data'!$D$818&lt;=IF($H$2="Marked",1,"")))/((OFFSET(Data!$A$1,0,MATCH(P$6,Data!$1:$1,0)-1,1000,1)=IF(P$7="","Yes",P$7))*(Data!$D$1:'Data'!$D$818&lt;=IF($H$2="Marked",1,"")))*ROW(Data!$C$1:$C$818),ROW(P157)-ROW(P$7)),1)),"")</f>
        <v>NBC Sports Boston</v>
      </c>
      <c r="Q157" s="38" t="str">
        <f ca="1">IF(R157="","",IF(INDEX(Data!$CA:$CA,MATCH(R157,Data!$A:$A,0),1)=0,"",INDEX(Data!$CA:$CA,MATCH(R157,Data!$A:$A,0),1)))</f>
        <v/>
      </c>
      <c r="R157" s="38" t="str" cm="1">
        <f t="array" aca="1" ref="R157" ca="1">IFERROR(_xlfn.SINGLE(INDEX(Data!$A$1:$A$818,_xlfn.AGGREGATE(15,6,((OFFSET(Data!$A$1,0,MATCH(R$6,Data!$1:$1,0)-1,1000,1)=IF(R$7="","Yes",R$7))*(Data!$D$1:'Data'!$D$818&lt;=IF($H$2="Marked",1,"")))/((OFFSET(Data!$A$1,0,MATCH(R$6,Data!$1:$1,0)-1,1000,1)=IF(R$7="","Yes",R$7))*(Data!$D$1:'Data'!$D$818&lt;=IF($H$2="Marked",1,"")))*ROW(Data!$C$1:$C$818),ROW(R157)-ROW(R$7)),1)),"")</f>
        <v/>
      </c>
      <c r="S157" s="38" t="str">
        <f ca="1">IF(T157="","",IF(INDEX(Data!$CA:$CA,MATCH(T157,Data!$A:$A,0),1)=0,"",INDEX(Data!$CA:$CA,MATCH(T157,Data!$A:$A,0),1)))</f>
        <v/>
      </c>
      <c r="T157" s="38" t="str" cm="1">
        <f t="array" aca="1" ref="T157" ca="1">IFERROR(_xlfn.SINGLE(INDEX(Data!$A$1:$A$818,_xlfn.AGGREGATE(15,6,((OFFSET(Data!$A$1,0,MATCH(T$6,Data!$1:$1,0)-1,1000,1)=IF(T$7="","Yes",T$7))*(Data!$D$1:'Data'!$D$818&lt;=IF($H$2="Marked",1,"")))/((OFFSET(Data!$A$1,0,MATCH(T$6,Data!$1:$1,0)-1,1000,1)=IF(T$7="","Yes",T$7))*(Data!$D$1:'Data'!$D$818&lt;=IF($H$2="Marked",1,"")))*ROW(Data!$C$1:$C$818),ROW(T157)-ROW(T$7)),1)),"")</f>
        <v/>
      </c>
      <c r="U157" s="38" t="str">
        <f ca="1">IF(V157="","",IF(INDEX(Data!$CA:$CA,MATCH(V157,Data!$A:$A,0),1)=0,"",INDEX(Data!$CA:$CA,MATCH(V157,Data!$A:$A,0),1)))</f>
        <v/>
      </c>
      <c r="V157" s="38" t="str" cm="1">
        <f t="array" aca="1" ref="V157" ca="1">IFERROR(_xlfn.SINGLE(INDEX(Data!$A$1:$A$818,_xlfn.AGGREGATE(15,6,((OFFSET(Data!$A$1,0,MATCH(V$6,Data!$1:$1,0)-1,1000,1)=IF(V$7="","Yes",V$7))*(Data!$D$1:'Data'!$D$818&lt;=IF($H$2="Marked",1,"")))/((OFFSET(Data!$A$1,0,MATCH(V$6,Data!$1:$1,0)-1,1000,1)=IF(V$7="","Yes",V$7))*(Data!$D$1:'Data'!$D$818&lt;=IF($H$2="Marked",1,"")))*ROW(Data!$C$1:$C$818),ROW(V157)-ROW(V$7)),1)),"")</f>
        <v/>
      </c>
      <c r="W157" s="38" t="str">
        <f ca="1">IF(X157="","",IF(INDEX(Data!$CA:$CA,MATCH(X157,Data!$A:$A,0),1)=0,"",INDEX(Data!$CA:$CA,MATCH(X157,Data!$A:$A,0),1)))</f>
        <v/>
      </c>
      <c r="X157" s="38" t="str" cm="1">
        <f t="array" aca="1" ref="X157" ca="1">IFERROR(_xlfn.SINGLE(INDEX(Data!$A$1:$A$818,_xlfn.AGGREGATE(15,6,((OFFSET(Data!$A$1,0,MATCH(X$6,Data!$1:$1,0)-1,1000,1)=IF(X$7="","Yes",X$7))*(Data!$D$1:'Data'!$D$818&lt;=IF($H$2="Marked",1,"")))/((OFFSET(Data!$A$1,0,MATCH(X$6,Data!$1:$1,0)-1,1000,1)=IF(X$7="","Yes",X$7))*(Data!$D$1:'Data'!$D$818&lt;=IF($H$2="Marked",1,"")))*ROW(Data!$C$1:$C$818),ROW(X157)-ROW(X$7)),1)),"")</f>
        <v/>
      </c>
      <c r="Y157" s="38" t="str">
        <f ca="1">IF(Z157="","",IF(INDEX(Data!$CA:$CA,MATCH(Z157,Data!$A:$A,0),1)=0,"",INDEX(Data!$CA:$CA,MATCH(Z157,Data!$A:$A,0),1)))</f>
        <v/>
      </c>
      <c r="Z157" s="38" t="str" cm="1">
        <f t="array" aca="1" ref="Z157" ca="1">IFERROR(_xlfn.SINGLE(INDEX(Data!$A$1:$A$818,_xlfn.AGGREGATE(15,6,((OFFSET(Data!$A$1,0,MATCH(Z$6,Data!$1:$1,0)-1,1000,1)=IF(Z$7="","Yes",Z$7))*(Data!$D$1:'Data'!$D$818&lt;=IF($H$2="Marked",1,"")))/((OFFSET(Data!$A$1,0,MATCH(Z$6,Data!$1:$1,0)-1,1000,1)=IF(Z$7="","Yes",Z$7))*(Data!$D$1:'Data'!$D$818&lt;=IF($H$2="Marked",1,"")))*ROW(Data!$C$1:$C$818),ROW(Z157)-ROW(Z$7)),1)),"")</f>
        <v/>
      </c>
      <c r="AA157" s="38" t="str">
        <f ca="1">IF(AB157="","",IF(INDEX(Data!$CA:$CA,MATCH(AB157,Data!$A:$A,0),1)=0,"",INDEX(Data!$CA:$CA,MATCH(AB157,Data!$A:$A,0),1)))</f>
        <v/>
      </c>
      <c r="AB157" s="38" t="str" cm="1">
        <f t="array" aca="1" ref="AB157" ca="1">IFERROR(_xlfn.SINGLE(INDEX(Data!$A$1:$A$818,_xlfn.AGGREGATE(15,6,((OFFSET(Data!$A$1,0,MATCH(AB$6,Data!$1:$1,0)-1,1000,1)=IF(AB$7="","Yes",AB$7))*(Data!$D$1:'Data'!$D$818&lt;=IF($H$2="Marked",1,"")))/((OFFSET(Data!$A$1,0,MATCH(AB$6,Data!$1:$1,0)-1,1000,1)=IF(AB$7="","Yes",AB$7))*(Data!$D$1:'Data'!$D$818&lt;=IF($H$2="Marked",1,"")))*ROW(Data!$C$1:$C$818),ROW(AB157)-ROW(AB$7)),1)),"")</f>
        <v>The Cowboy Channel</v>
      </c>
      <c r="AC157" s="38" t="str">
        <f ca="1">IF(AD157="","",IF(INDEX(Data!$CA:$CA,MATCH(AD157,Data!$A:$A,0),1)=0,"",INDEX(Data!$CA:$CA,MATCH(AD157,Data!$A:$A,0),1)))</f>
        <v/>
      </c>
      <c r="AD157" s="38" t="str" cm="1">
        <f t="array" aca="1" ref="AD157" ca="1">IFERROR(_xlfn.SINGLE(INDEX(Data!$A$1:$A$818,_xlfn.AGGREGATE(15,6,((OFFSET(Data!$A$1,0,MATCH(AD$6,Data!$1:$1,0)-1,1000,1)=IF(AD$7="","Yes",AD$7))*(Data!$D$1:'Data'!$D$818&lt;=IF($H$2="Marked",1,"")))/((OFFSET(Data!$A$1,0,MATCH(AD$6,Data!$1:$1,0)-1,1000,1)=IF(AD$7="","Yes",AD$7))*(Data!$D$1:'Data'!$D$818&lt;=IF($H$2="Marked",1,"")))*ROW(Data!$C$1:$C$818),ROW(AD157)-ROW(AD$7)),1)),"")</f>
        <v/>
      </c>
      <c r="AE157" s="38" t="str">
        <f ca="1">IF(AF157="","",IF(INDEX(Data!$CA:$CA,MATCH(AF157,Data!$A:$A,0),1)=0,"",INDEX(Data!$CA:$CA,MATCH(AF157,Data!$A:$A,0),1)))</f>
        <v/>
      </c>
      <c r="AF157" s="38" t="str" cm="1">
        <f t="array" aca="1" ref="AF157" ca="1">IFERROR(_xlfn.SINGLE(INDEX(Data!$A$1:$A$818,_xlfn.AGGREGATE(15,6,((OFFSET(Data!$A$1,0,MATCH(AF$6,Data!$1:$1,0)-1,1000,1)=IF(AF$7="","Yes",AF$7))*(Data!$D$1:'Data'!$D$818&lt;=IF($H$2="Marked",1,"")))/((OFFSET(Data!$A$1,0,MATCH(AF$6,Data!$1:$1,0)-1,1000,1)=IF(AF$7="","Yes",AF$7))*(Data!$D$1:'Data'!$D$818&lt;=IF($H$2="Marked",1,"")))*ROW(Data!$C$1:$C$818),ROW(AF157)-ROW(AF$7)),1)),"")</f>
        <v/>
      </c>
      <c r="AG157" s="38" t="str">
        <f ca="1">IF(AH157="","",IF(INDEX(Data!$CA:$CA,MATCH(AH157,Data!$A:$A,0),1)=0,"",INDEX(Data!$CA:$CA,MATCH(AH157,Data!$A:$A,0),1)))</f>
        <v/>
      </c>
      <c r="AH157" s="38" t="str" cm="1">
        <f t="array" aca="1" ref="AH157" ca="1">IFERROR(_xlfn.SINGLE(INDEX(Data!$A$1:$A$818,_xlfn.AGGREGATE(15,6,((OFFSET(Data!$A$1,0,MATCH(AH$6,Data!$1:$1,0)-1,1000,1)=IF(AH$7="","Yes",AH$7))*(Data!$D$1:'Data'!$D$818&lt;=IF($H$2="Marked",1,"")))/((OFFSET(Data!$A$1,0,MATCH(AH$6,Data!$1:$1,0)-1,1000,1)=IF(AH$7="","Yes",AH$7))*(Data!$D$1:'Data'!$D$818&lt;=IF($H$2="Marked",1,"")))*ROW(Data!$C$1:$C$818),ROW(AH157)-ROW(AH$7)),1)),"")</f>
        <v/>
      </c>
      <c r="AI157" s="38" t="str">
        <f ca="1">IF(AJ157="","",IF(INDEX(Data!$CA:$CA,MATCH(AJ157,Data!$A:$A,0),1)=0,"",INDEX(Data!$CA:$CA,MATCH(AJ157,Data!$A:$A,0),1)))</f>
        <v/>
      </c>
      <c r="AJ157" s="38" t="str" cm="1">
        <f t="array" aca="1" ref="AJ157" ca="1">IFERROR(_xlfn.SINGLE(INDEX(Data!$A$1:$A$818,_xlfn.AGGREGATE(15,6,((OFFSET(Data!$A$1,0,MATCH(AJ$6,Data!$1:$1,0)-1,1000,1)=IF(AJ$7="","Yes",AJ$7))*(Data!$D$1:'Data'!$D$818&lt;=IF($H$2="Marked",1,"")))/((OFFSET(Data!$A$1,0,MATCH(AJ$6,Data!$1:$1,0)-1,1000,1)=IF(AJ$7="","Yes",AJ$7))*(Data!$D$1:'Data'!$D$818&lt;=IF($H$2="Marked",1,"")))*ROW(Data!$C$1:$C$818),ROW(AJ157)-ROW(AJ$7)),1)),"")</f>
        <v/>
      </c>
      <c r="AK157" s="38" t="str">
        <f ca="1">IF(AL157="","",IF(INDEX(Data!$CA:$CA,MATCH(AL157,Data!$A:$A,0),1)=0,"",INDEX(Data!$CA:$CA,MATCH(AL157,Data!$A:$A,0),1)))</f>
        <v/>
      </c>
      <c r="AL157" s="38" t="str" cm="1">
        <f t="array" aca="1" ref="AL157" ca="1">IFERROR(_xlfn.SINGLE(INDEX(Data!$A$1:$A$818,_xlfn.AGGREGATE(15,6,((OFFSET(Data!$A$1,0,MATCH(AL$6,Data!$1:$1,0)-1,1000,1)=IF(AL$7="","Yes",AL$7))*(Data!$D$1:'Data'!$D$818&lt;=IF($H$2="Marked",1,"")))/((OFFSET(Data!$A$1,0,MATCH(AL$6,Data!$1:$1,0)-1,1000,1)=IF(AL$7="","Yes",AL$7))*(Data!$D$1:'Data'!$D$818&lt;=IF($H$2="Marked",1,"")))*ROW(Data!$C$1:$C$818),ROW(AL157)-ROW(AL$7)),1)),"")</f>
        <v/>
      </c>
      <c r="AM157" s="38" t="str">
        <f ca="1">IF(AN157="","",IF(INDEX(Data!$CA:$CA,MATCH(AN157,Data!$A:$A,0),1)=0,"",INDEX(Data!$CA:$CA,MATCH(AN157,Data!$A:$A,0),1)))</f>
        <v/>
      </c>
      <c r="AN157" s="38" t="str" cm="1">
        <f t="array" aca="1" ref="AN157" ca="1">IFERROR(_xlfn.SINGLE(INDEX(Data!$A$1:$A$818,_xlfn.AGGREGATE(15,6,((OFFSET(Data!$A$1,0,MATCH(AN$6,Data!$1:$1,0)-1,1000,1)=IF(AN$7="","Yes",AN$7))*(Data!$D$1:'Data'!$D$818&lt;=IF($H$2="Marked",1,"")))/((OFFSET(Data!$A$1,0,MATCH(AN$6,Data!$1:$1,0)-1,1000,1)=IF(AN$7="","Yes",AN$7))*(Data!$D$1:'Data'!$D$818&lt;=IF($H$2="Marked",1,"")))*ROW(Data!$C$1:$C$818),ROW(AN157)-ROW(AN$7)),1)),"")</f>
        <v/>
      </c>
      <c r="AO157" s="38" t="str">
        <f ca="1">IF(AP157="","",IF(INDEX(Data!$CA:$CA,MATCH(AP157,Data!$A:$A,0),1)=0,"",INDEX(Data!$CA:$CA,MATCH(AP157,Data!$A:$A,0),1)))</f>
        <v/>
      </c>
      <c r="AP157" s="38" t="str" cm="1">
        <f t="array" aca="1" ref="AP157" ca="1">IFERROR(_xlfn.SINGLE(INDEX(Data!$A$1:$A$818,_xlfn.AGGREGATE(15,6,((OFFSET(Data!$A$1,0,MATCH(AP$6,Data!$1:$1,0)-1,1000,1)=IF(AP$7="","Yes",AP$7))*(Data!$D$1:'Data'!$D$818&lt;=IF($H$2="Marked",1,"")))/((OFFSET(Data!$A$1,0,MATCH(AP$6,Data!$1:$1,0)-1,1000,1)=IF(AP$7="","Yes",AP$7))*(Data!$D$1:'Data'!$D$818&lt;=IF($H$2="Marked",1,"")))*ROW(Data!$C$1:$C$818),ROW(AP157)-ROW(AP$7)),1)),"")</f>
        <v/>
      </c>
      <c r="AQ157" s="38" t="str">
        <f ca="1">IF(AR157="","",IF(INDEX(Data!$CA:$CA,MATCH(AR157,Data!$A:$A,0),1)=0,"",INDEX(Data!$CA:$CA,MATCH(AR157,Data!$A:$A,0),1)))</f>
        <v/>
      </c>
      <c r="AR157" s="38" t="str" cm="1">
        <f t="array" aca="1" ref="AR157" ca="1">IFERROR(_xlfn.SINGLE(INDEX(Data!$A$1:$A$818,_xlfn.AGGREGATE(15,6,((OFFSET(Data!$A$1,0,MATCH(AR$6,Data!$1:$1,0)-1,1000,1)=IF(AR$7="","Yes",AR$7))*(Data!$D$1:'Data'!$D$818&lt;=IF($H$2="Marked",1,"")))/((OFFSET(Data!$A$1,0,MATCH(AR$6,Data!$1:$1,0)-1,1000,1)=IF(AR$7="","Yes",AR$7))*(Data!$D$1:'Data'!$D$818&lt;=IF($H$2="Marked",1,"")))*ROW(Data!$C$1:$C$818),ROW(AR157)-ROW(AR$7)),1)),"")</f>
        <v/>
      </c>
      <c r="AS157" s="38" t="str">
        <f ca="1">IF(AT157="","",IF(INDEX(Data!$CA:$CA,MATCH(AT157,Data!$A:$A,0),1)=0,"",INDEX(Data!$CA:$CA,MATCH(AT157,Data!$A:$A,0),1)))</f>
        <v/>
      </c>
      <c r="AT157" s="38" t="str" cm="1">
        <f t="array" aca="1" ref="AT157" ca="1">IFERROR(_xlfn.SINGLE(INDEX(Data!$A$1:$A$818,_xlfn.AGGREGATE(15,6,((OFFSET(Data!$A$1,0,MATCH(AT$6,Data!$1:$1,0)-1,1000,1)=IF(AT$7="","Yes",AT$7))*(Data!$D$1:'Data'!$D$818&lt;=IF($H$2="Marked",1,"")))/((OFFSET(Data!$A$1,0,MATCH(AT$6,Data!$1:$1,0)-1,1000,1)=IF(AT$7="","Yes",AT$7))*(Data!$D$1:'Data'!$D$818&lt;=IF($H$2="Marked",1,"")))*ROW(Data!$C$1:$C$818),ROW(AT157)-ROW(AT$7)),1)),"")</f>
        <v/>
      </c>
    </row>
    <row r="158" spans="1:46" ht="24" x14ac:dyDescent="0.35">
      <c r="A158" s="38" t="str">
        <f ca="1">IF(B158="","",IF(INDEX(Data!$CA:$CA,MATCH(B158,Data!$A:$A,0),1)=0,"",INDEX(Data!$CA:$CA,MATCH(B158,Data!$A:$A,0),1)))</f>
        <v/>
      </c>
      <c r="B158" s="38" t="str" cm="1">
        <f t="array" aca="1" ref="B158" ca="1">IFERROR(_xlfn.SINGLE(INDEX(Data!$A$1:$A$818,_xlfn.AGGREGATE(15,6,((OFFSET(Data!$A$1,0,MATCH(B$6,Data!$1:$1,0)-1,1000,1)=IF(B$7="","Yes",B$7))*(Data!$D$1:'Data'!$D$818&lt;=IF($H$2="Marked",1,"")))/((OFFSET(Data!$A$1,0,MATCH(B$6,Data!$1:$1,0)-1,1000,1)=IF(B$7="","Yes",B$7))*(Data!$D$1:'Data'!$D$818&lt;=IF($H$2="Marked",1,"")))*ROW(Data!$C$1:$C$818),ROW(B158)-ROW(B$7)),1)),"")</f>
        <v/>
      </c>
      <c r="C158" s="38" t="str">
        <f ca="1">IF(D158="","",IF(INDEX(Data!$CA:$CA,MATCH(D158,Data!$A:$A,0),1)=0,"",INDEX(Data!$CA:$CA,MATCH(D158,Data!$A:$A,0),1)))</f>
        <v/>
      </c>
      <c r="D158" s="38" t="str" cm="1">
        <f t="array" aca="1" ref="D158" ca="1">IFERROR(_xlfn.SINGLE(INDEX(Data!$A$1:$A$818,_xlfn.AGGREGATE(15,6,((OFFSET(Data!$A$1,0,MATCH(D$6,Data!$1:$1,0)-1,1000,1)=IF(D$7="","Yes",D$7))*(Data!$D$1:'Data'!$D$818&lt;=IF($H$2="Marked",1,"")))/((OFFSET(Data!$A$1,0,MATCH(D$6,Data!$1:$1,0)-1,1000,1)=IF(D$7="","Yes",D$7))*(Data!$D$1:'Data'!$D$818&lt;=IF($H$2="Marked",1,"")))*ROW(Data!$C$1:$C$818),ROW(D158)-ROW(D$7)),1)),"")</f>
        <v/>
      </c>
      <c r="E158" s="38" t="str">
        <f ca="1">IF(F158="","",IF(INDEX(Data!$CA:$CA,MATCH(F158,Data!$A:$A,0),1)=0,"",INDEX(Data!$CA:$CA,MATCH(F158,Data!$A:$A,0),1)))</f>
        <v/>
      </c>
      <c r="F158" s="38" t="str" cm="1">
        <f t="array" aca="1" ref="F158" ca="1">IFERROR(_xlfn.SINGLE(INDEX(Data!$A$1:$A$818,_xlfn.AGGREGATE(15,6,((OFFSET(Data!$A$1,0,MATCH(F$6,Data!$1:$1,0)-1,1000,1)=IF(F$7="","Yes",F$7))*(Data!$D$1:'Data'!$D$818&lt;=IF($H$2="Marked",1,"")))/((OFFSET(Data!$A$1,0,MATCH(F$6,Data!$1:$1,0)-1,1000,1)=IF(F$7="","Yes",F$7))*(Data!$D$1:'Data'!$D$818&lt;=IF($H$2="Marked",1,"")))*ROW(Data!$C$1:$C$818),ROW(F158)-ROW(F$7)),1)),"")</f>
        <v/>
      </c>
      <c r="G158" s="38" t="str">
        <f ca="1">IF(H158="","",IF(INDEX(Data!$CA:$CA,MATCH(H158,Data!$A:$A,0),1)=0,"",INDEX(Data!$CA:$CA,MATCH(H158,Data!$A:$A,0),1)))</f>
        <v/>
      </c>
      <c r="H158" s="38" t="str" cm="1">
        <f t="array" aca="1" ref="H158" ca="1">IFERROR(_xlfn.SINGLE(INDEX(Data!$A$1:$A$818,_xlfn.AGGREGATE(15,6,((OFFSET(Data!$A$1,0,MATCH(H$6,Data!$1:$1,0)-1,1000,1)=IF(H$7="","Yes",H$7))*(Data!$D$1:'Data'!$D$818&lt;=IF($H$2="Marked",1,"")))/((OFFSET(Data!$A$1,0,MATCH(H$6,Data!$1:$1,0)-1,1000,1)=IF(H$7="","Yes",H$7))*(Data!$D$1:'Data'!$D$818&lt;=IF($H$2="Marked",1,"")))*ROW(Data!$C$1:$C$818),ROW(H158)-ROW(H$7)),1)),"")</f>
        <v/>
      </c>
      <c r="I158" s="38" t="str">
        <f ca="1">IF(J158="","",IF(INDEX(Data!$CA:$CA,MATCH(J158,Data!$A:$A,0),1)=0,"",INDEX(Data!$CA:$CA,MATCH(J158,Data!$A:$A,0),1)))</f>
        <v/>
      </c>
      <c r="J158" s="38" t="str" cm="1">
        <f t="array" aca="1" ref="J158" ca="1">IFERROR(_xlfn.SINGLE(INDEX(Data!$A$1:$A$818,_xlfn.AGGREGATE(15,6,((OFFSET(Data!$A$1,0,MATCH(J$6,Data!$1:$1,0)-1,1000,1)=IF(J$7="","Yes",J$7))*(Data!$D$1:'Data'!$D$818&lt;=IF($H$2="Marked",1,"")))/((OFFSET(Data!$A$1,0,MATCH(J$6,Data!$1:$1,0)-1,1000,1)=IF(J$7="","Yes",J$7))*(Data!$D$1:'Data'!$D$818&lt;=IF($H$2="Marked",1,"")))*ROW(Data!$C$1:$C$818),ROW(J158)-ROW(J$7)),1)),"")</f>
        <v/>
      </c>
      <c r="K158" s="38" t="str">
        <f ca="1">IF(L158="","",IF(INDEX(Data!$CA:$CA,MATCH(L158,Data!$A:$A,0),1)=0,"",INDEX(Data!$CA:$CA,MATCH(L158,Data!$A:$A,0),1)))</f>
        <v/>
      </c>
      <c r="L158" s="38" t="str" cm="1">
        <f t="array" aca="1" ref="L158" ca="1">IFERROR(_xlfn.SINGLE(INDEX(Data!$A$1:$A$818,_xlfn.AGGREGATE(15,6,((OFFSET(Data!$A$1,0,MATCH(L$6,Data!$1:$1,0)-1,1000,1)=IF(L$7="","Yes",L$7))*(Data!$D$1:'Data'!$D$818&lt;=IF($H$2="Marked",1,"")))/((OFFSET(Data!$A$1,0,MATCH(L$6,Data!$1:$1,0)-1,1000,1)=IF(L$7="","Yes",L$7))*(Data!$D$1:'Data'!$D$818&lt;=IF($H$2="Marked",1,"")))*ROW(Data!$C$1:$C$818),ROW(L158)-ROW(L$7)),1)),"")</f>
        <v>Unimas</v>
      </c>
      <c r="M158" s="38" t="str">
        <f ca="1">IF(N158="","",IF(INDEX(Data!$CA:$CA,MATCH(N158,Data!$A:$A,0),1)=0,"",INDEX(Data!$CA:$CA,MATCH(N158,Data!$A:$A,0),1)))</f>
        <v/>
      </c>
      <c r="N158" s="38" t="str" cm="1">
        <f t="array" aca="1" ref="N158" ca="1">IFERROR(_xlfn.SINGLE(INDEX(Data!$A$1:$A$818,_xlfn.AGGREGATE(15,6,((OFFSET(Data!$A$1,0,MATCH(N$6,Data!$1:$1,0)-1,1000,1)=IF(N$7="","Yes",N$7))*(Data!$D$1:'Data'!$D$818&lt;=IF($H$2="Marked",1,"")))/((OFFSET(Data!$A$1,0,MATCH(N$6,Data!$1:$1,0)-1,1000,1)=IF(N$7="","Yes",N$7))*(Data!$D$1:'Data'!$D$818&lt;=IF($H$2="Marked",1,"")))*ROW(Data!$C$1:$C$818),ROW(N158)-ROW(N$7)),1)),"")</f>
        <v>SEC Network</v>
      </c>
      <c r="O158" s="38" t="str">
        <f ca="1">IF(P158="","",IF(INDEX(Data!$CA:$CA,MATCH(P158,Data!$A:$A,0),1)=0,"",INDEX(Data!$CA:$CA,MATCH(P158,Data!$A:$A,0),1)))</f>
        <v/>
      </c>
      <c r="P158" s="38" t="str" cm="1">
        <f t="array" aca="1" ref="P158" ca="1">IFERROR(_xlfn.SINGLE(INDEX(Data!$A$1:$A$818,_xlfn.AGGREGATE(15,6,((OFFSET(Data!$A$1,0,MATCH(P$6,Data!$1:$1,0)-1,1000,1)=IF(P$7="","Yes",P$7))*(Data!$D$1:'Data'!$D$818&lt;=IF($H$2="Marked",1,"")))/((OFFSET(Data!$A$1,0,MATCH(P$6,Data!$1:$1,0)-1,1000,1)=IF(P$7="","Yes",P$7))*(Data!$D$1:'Data'!$D$818&lt;=IF($H$2="Marked",1,"")))*ROW(Data!$C$1:$C$818),ROW(P158)-ROW(P$7)),1)),"")</f>
        <v>NBC Sports California</v>
      </c>
      <c r="Q158" s="38" t="str">
        <f ca="1">IF(R158="","",IF(INDEX(Data!$CA:$CA,MATCH(R158,Data!$A:$A,0),1)=0,"",INDEX(Data!$CA:$CA,MATCH(R158,Data!$A:$A,0),1)))</f>
        <v/>
      </c>
      <c r="R158" s="38" t="str" cm="1">
        <f t="array" aca="1" ref="R158" ca="1">IFERROR(_xlfn.SINGLE(INDEX(Data!$A$1:$A$818,_xlfn.AGGREGATE(15,6,((OFFSET(Data!$A$1,0,MATCH(R$6,Data!$1:$1,0)-1,1000,1)=IF(R$7="","Yes",R$7))*(Data!$D$1:'Data'!$D$818&lt;=IF($H$2="Marked",1,"")))/((OFFSET(Data!$A$1,0,MATCH(R$6,Data!$1:$1,0)-1,1000,1)=IF(R$7="","Yes",R$7))*(Data!$D$1:'Data'!$D$818&lt;=IF($H$2="Marked",1,"")))*ROW(Data!$C$1:$C$818),ROW(R158)-ROW(R$7)),1)),"")</f>
        <v/>
      </c>
      <c r="S158" s="38" t="str">
        <f ca="1">IF(T158="","",IF(INDEX(Data!$CA:$CA,MATCH(T158,Data!$A:$A,0),1)=0,"",INDEX(Data!$CA:$CA,MATCH(T158,Data!$A:$A,0),1)))</f>
        <v/>
      </c>
      <c r="T158" s="38" t="str" cm="1">
        <f t="array" aca="1" ref="T158" ca="1">IFERROR(_xlfn.SINGLE(INDEX(Data!$A$1:$A$818,_xlfn.AGGREGATE(15,6,((OFFSET(Data!$A$1,0,MATCH(T$6,Data!$1:$1,0)-1,1000,1)=IF(T$7="","Yes",T$7))*(Data!$D$1:'Data'!$D$818&lt;=IF($H$2="Marked",1,"")))/((OFFSET(Data!$A$1,0,MATCH(T$6,Data!$1:$1,0)-1,1000,1)=IF(T$7="","Yes",T$7))*(Data!$D$1:'Data'!$D$818&lt;=IF($H$2="Marked",1,"")))*ROW(Data!$C$1:$C$818),ROW(T158)-ROW(T$7)),1)),"")</f>
        <v/>
      </c>
      <c r="U158" s="38" t="str">
        <f ca="1">IF(V158="","",IF(INDEX(Data!$CA:$CA,MATCH(V158,Data!$A:$A,0),1)=0,"",INDEX(Data!$CA:$CA,MATCH(V158,Data!$A:$A,0),1)))</f>
        <v/>
      </c>
      <c r="V158" s="38" t="str" cm="1">
        <f t="array" aca="1" ref="V158" ca="1">IFERROR(_xlfn.SINGLE(INDEX(Data!$A$1:$A$818,_xlfn.AGGREGATE(15,6,((OFFSET(Data!$A$1,0,MATCH(V$6,Data!$1:$1,0)-1,1000,1)=IF(V$7="","Yes",V$7))*(Data!$D$1:'Data'!$D$818&lt;=IF($H$2="Marked",1,"")))/((OFFSET(Data!$A$1,0,MATCH(V$6,Data!$1:$1,0)-1,1000,1)=IF(V$7="","Yes",V$7))*(Data!$D$1:'Data'!$D$818&lt;=IF($H$2="Marked",1,"")))*ROW(Data!$C$1:$C$818),ROW(V158)-ROW(V$7)),1)),"")</f>
        <v/>
      </c>
      <c r="W158" s="38" t="str">
        <f ca="1">IF(X158="","",IF(INDEX(Data!$CA:$CA,MATCH(X158,Data!$A:$A,0),1)=0,"",INDEX(Data!$CA:$CA,MATCH(X158,Data!$A:$A,0),1)))</f>
        <v/>
      </c>
      <c r="X158" s="38" t="str" cm="1">
        <f t="array" aca="1" ref="X158" ca="1">IFERROR(_xlfn.SINGLE(INDEX(Data!$A$1:$A$818,_xlfn.AGGREGATE(15,6,((OFFSET(Data!$A$1,0,MATCH(X$6,Data!$1:$1,0)-1,1000,1)=IF(X$7="","Yes",X$7))*(Data!$D$1:'Data'!$D$818&lt;=IF($H$2="Marked",1,"")))/((OFFSET(Data!$A$1,0,MATCH(X$6,Data!$1:$1,0)-1,1000,1)=IF(X$7="","Yes",X$7))*(Data!$D$1:'Data'!$D$818&lt;=IF($H$2="Marked",1,"")))*ROW(Data!$C$1:$C$818),ROW(X158)-ROW(X$7)),1)),"")</f>
        <v/>
      </c>
      <c r="Y158" s="38" t="str">
        <f ca="1">IF(Z158="","",IF(INDEX(Data!$CA:$CA,MATCH(Z158,Data!$A:$A,0),1)=0,"",INDEX(Data!$CA:$CA,MATCH(Z158,Data!$A:$A,0),1)))</f>
        <v/>
      </c>
      <c r="Z158" s="38" t="str" cm="1">
        <f t="array" aca="1" ref="Z158" ca="1">IFERROR(_xlfn.SINGLE(INDEX(Data!$A$1:$A$818,_xlfn.AGGREGATE(15,6,((OFFSET(Data!$A$1,0,MATCH(Z$6,Data!$1:$1,0)-1,1000,1)=IF(Z$7="","Yes",Z$7))*(Data!$D$1:'Data'!$D$818&lt;=IF($H$2="Marked",1,"")))/((OFFSET(Data!$A$1,0,MATCH(Z$6,Data!$1:$1,0)-1,1000,1)=IF(Z$7="","Yes",Z$7))*(Data!$D$1:'Data'!$D$818&lt;=IF($H$2="Marked",1,"")))*ROW(Data!$C$1:$C$818),ROW(Z158)-ROW(Z$7)),1)),"")</f>
        <v/>
      </c>
      <c r="AA158" s="38" t="str">
        <f ca="1">IF(AB158="","",IF(INDEX(Data!$CA:$CA,MATCH(AB158,Data!$A:$A,0),1)=0,"",INDEX(Data!$CA:$CA,MATCH(AB158,Data!$A:$A,0),1)))</f>
        <v/>
      </c>
      <c r="AB158" s="38" t="str" cm="1">
        <f t="array" aca="1" ref="AB158" ca="1">IFERROR(_xlfn.SINGLE(INDEX(Data!$A$1:$A$818,_xlfn.AGGREGATE(15,6,((OFFSET(Data!$A$1,0,MATCH(AB$6,Data!$1:$1,0)-1,1000,1)=IF(AB$7="","Yes",AB$7))*(Data!$D$1:'Data'!$D$818&lt;=IF($H$2="Marked",1,"")))/((OFFSET(Data!$A$1,0,MATCH(AB$6,Data!$1:$1,0)-1,1000,1)=IF(AB$7="","Yes",AB$7))*(Data!$D$1:'Data'!$D$818&lt;=IF($H$2="Marked",1,"")))*ROW(Data!$C$1:$C$818),ROW(AB158)-ROW(AB$7)),1)),"")</f>
        <v>The First</v>
      </c>
      <c r="AC158" s="38" t="str">
        <f ca="1">IF(AD158="","",IF(INDEX(Data!$CA:$CA,MATCH(AD158,Data!$A:$A,0),1)=0,"",INDEX(Data!$CA:$CA,MATCH(AD158,Data!$A:$A,0),1)))</f>
        <v/>
      </c>
      <c r="AD158" s="38" t="str" cm="1">
        <f t="array" aca="1" ref="AD158" ca="1">IFERROR(_xlfn.SINGLE(INDEX(Data!$A$1:$A$818,_xlfn.AGGREGATE(15,6,((OFFSET(Data!$A$1,0,MATCH(AD$6,Data!$1:$1,0)-1,1000,1)=IF(AD$7="","Yes",AD$7))*(Data!$D$1:'Data'!$D$818&lt;=IF($H$2="Marked",1,"")))/((OFFSET(Data!$A$1,0,MATCH(AD$6,Data!$1:$1,0)-1,1000,1)=IF(AD$7="","Yes",AD$7))*(Data!$D$1:'Data'!$D$818&lt;=IF($H$2="Marked",1,"")))*ROW(Data!$C$1:$C$818),ROW(AD158)-ROW(AD$7)),1)),"")</f>
        <v/>
      </c>
      <c r="AE158" s="38" t="str">
        <f ca="1">IF(AF158="","",IF(INDEX(Data!$CA:$CA,MATCH(AF158,Data!$A:$A,0),1)=0,"",INDEX(Data!$CA:$CA,MATCH(AF158,Data!$A:$A,0),1)))</f>
        <v/>
      </c>
      <c r="AF158" s="38" t="str" cm="1">
        <f t="array" aca="1" ref="AF158" ca="1">IFERROR(_xlfn.SINGLE(INDEX(Data!$A$1:$A$818,_xlfn.AGGREGATE(15,6,((OFFSET(Data!$A$1,0,MATCH(AF$6,Data!$1:$1,0)-1,1000,1)=IF(AF$7="","Yes",AF$7))*(Data!$D$1:'Data'!$D$818&lt;=IF($H$2="Marked",1,"")))/((OFFSET(Data!$A$1,0,MATCH(AF$6,Data!$1:$1,0)-1,1000,1)=IF(AF$7="","Yes",AF$7))*(Data!$D$1:'Data'!$D$818&lt;=IF($H$2="Marked",1,"")))*ROW(Data!$C$1:$C$818),ROW(AF158)-ROW(AF$7)),1)),"")</f>
        <v/>
      </c>
      <c r="AG158" s="38" t="str">
        <f ca="1">IF(AH158="","",IF(INDEX(Data!$CA:$CA,MATCH(AH158,Data!$A:$A,0),1)=0,"",INDEX(Data!$CA:$CA,MATCH(AH158,Data!$A:$A,0),1)))</f>
        <v/>
      </c>
      <c r="AH158" s="38" t="str" cm="1">
        <f t="array" aca="1" ref="AH158" ca="1">IFERROR(_xlfn.SINGLE(INDEX(Data!$A$1:$A$818,_xlfn.AGGREGATE(15,6,((OFFSET(Data!$A$1,0,MATCH(AH$6,Data!$1:$1,0)-1,1000,1)=IF(AH$7="","Yes",AH$7))*(Data!$D$1:'Data'!$D$818&lt;=IF($H$2="Marked",1,"")))/((OFFSET(Data!$A$1,0,MATCH(AH$6,Data!$1:$1,0)-1,1000,1)=IF(AH$7="","Yes",AH$7))*(Data!$D$1:'Data'!$D$818&lt;=IF($H$2="Marked",1,"")))*ROW(Data!$C$1:$C$818),ROW(AH158)-ROW(AH$7)),1)),"")</f>
        <v/>
      </c>
      <c r="AI158" s="38" t="str">
        <f ca="1">IF(AJ158="","",IF(INDEX(Data!$CA:$CA,MATCH(AJ158,Data!$A:$A,0),1)=0,"",INDEX(Data!$CA:$CA,MATCH(AJ158,Data!$A:$A,0),1)))</f>
        <v/>
      </c>
      <c r="AJ158" s="38" t="str" cm="1">
        <f t="array" aca="1" ref="AJ158" ca="1">IFERROR(_xlfn.SINGLE(INDEX(Data!$A$1:$A$818,_xlfn.AGGREGATE(15,6,((OFFSET(Data!$A$1,0,MATCH(AJ$6,Data!$1:$1,0)-1,1000,1)=IF(AJ$7="","Yes",AJ$7))*(Data!$D$1:'Data'!$D$818&lt;=IF($H$2="Marked",1,"")))/((OFFSET(Data!$A$1,0,MATCH(AJ$6,Data!$1:$1,0)-1,1000,1)=IF(AJ$7="","Yes",AJ$7))*(Data!$D$1:'Data'!$D$818&lt;=IF($H$2="Marked",1,"")))*ROW(Data!$C$1:$C$818),ROW(AJ158)-ROW(AJ$7)),1)),"")</f>
        <v/>
      </c>
      <c r="AK158" s="38" t="str">
        <f ca="1">IF(AL158="","",IF(INDEX(Data!$CA:$CA,MATCH(AL158,Data!$A:$A,0),1)=0,"",INDEX(Data!$CA:$CA,MATCH(AL158,Data!$A:$A,0),1)))</f>
        <v/>
      </c>
      <c r="AL158" s="38" t="str" cm="1">
        <f t="array" aca="1" ref="AL158" ca="1">IFERROR(_xlfn.SINGLE(INDEX(Data!$A$1:$A$818,_xlfn.AGGREGATE(15,6,((OFFSET(Data!$A$1,0,MATCH(AL$6,Data!$1:$1,0)-1,1000,1)=IF(AL$7="","Yes",AL$7))*(Data!$D$1:'Data'!$D$818&lt;=IF($H$2="Marked",1,"")))/((OFFSET(Data!$A$1,0,MATCH(AL$6,Data!$1:$1,0)-1,1000,1)=IF(AL$7="","Yes",AL$7))*(Data!$D$1:'Data'!$D$818&lt;=IF($H$2="Marked",1,"")))*ROW(Data!$C$1:$C$818),ROW(AL158)-ROW(AL$7)),1)),"")</f>
        <v/>
      </c>
      <c r="AM158" s="38" t="str">
        <f ca="1">IF(AN158="","",IF(INDEX(Data!$CA:$CA,MATCH(AN158,Data!$A:$A,0),1)=0,"",INDEX(Data!$CA:$CA,MATCH(AN158,Data!$A:$A,0),1)))</f>
        <v/>
      </c>
      <c r="AN158" s="38" t="str" cm="1">
        <f t="array" aca="1" ref="AN158" ca="1">IFERROR(_xlfn.SINGLE(INDEX(Data!$A$1:$A$818,_xlfn.AGGREGATE(15,6,((OFFSET(Data!$A$1,0,MATCH(AN$6,Data!$1:$1,0)-1,1000,1)=IF(AN$7="","Yes",AN$7))*(Data!$D$1:'Data'!$D$818&lt;=IF($H$2="Marked",1,"")))/((OFFSET(Data!$A$1,0,MATCH(AN$6,Data!$1:$1,0)-1,1000,1)=IF(AN$7="","Yes",AN$7))*(Data!$D$1:'Data'!$D$818&lt;=IF($H$2="Marked",1,"")))*ROW(Data!$C$1:$C$818),ROW(AN158)-ROW(AN$7)),1)),"")</f>
        <v/>
      </c>
      <c r="AO158" s="38" t="str">
        <f ca="1">IF(AP158="","",IF(INDEX(Data!$CA:$CA,MATCH(AP158,Data!$A:$A,0),1)=0,"",INDEX(Data!$CA:$CA,MATCH(AP158,Data!$A:$A,0),1)))</f>
        <v/>
      </c>
      <c r="AP158" s="38" t="str" cm="1">
        <f t="array" aca="1" ref="AP158" ca="1">IFERROR(_xlfn.SINGLE(INDEX(Data!$A$1:$A$818,_xlfn.AGGREGATE(15,6,((OFFSET(Data!$A$1,0,MATCH(AP$6,Data!$1:$1,0)-1,1000,1)=IF(AP$7="","Yes",AP$7))*(Data!$D$1:'Data'!$D$818&lt;=IF($H$2="Marked",1,"")))/((OFFSET(Data!$A$1,0,MATCH(AP$6,Data!$1:$1,0)-1,1000,1)=IF(AP$7="","Yes",AP$7))*(Data!$D$1:'Data'!$D$818&lt;=IF($H$2="Marked",1,"")))*ROW(Data!$C$1:$C$818),ROW(AP158)-ROW(AP$7)),1)),"")</f>
        <v/>
      </c>
      <c r="AQ158" s="38" t="str">
        <f ca="1">IF(AR158="","",IF(INDEX(Data!$CA:$CA,MATCH(AR158,Data!$A:$A,0),1)=0,"",INDEX(Data!$CA:$CA,MATCH(AR158,Data!$A:$A,0),1)))</f>
        <v/>
      </c>
      <c r="AR158" s="38" t="str" cm="1">
        <f t="array" aca="1" ref="AR158" ca="1">IFERROR(_xlfn.SINGLE(INDEX(Data!$A$1:$A$818,_xlfn.AGGREGATE(15,6,((OFFSET(Data!$A$1,0,MATCH(AR$6,Data!$1:$1,0)-1,1000,1)=IF(AR$7="","Yes",AR$7))*(Data!$D$1:'Data'!$D$818&lt;=IF($H$2="Marked",1,"")))/((OFFSET(Data!$A$1,0,MATCH(AR$6,Data!$1:$1,0)-1,1000,1)=IF(AR$7="","Yes",AR$7))*(Data!$D$1:'Data'!$D$818&lt;=IF($H$2="Marked",1,"")))*ROW(Data!$C$1:$C$818),ROW(AR158)-ROW(AR$7)),1)),"")</f>
        <v/>
      </c>
      <c r="AS158" s="38" t="str">
        <f ca="1">IF(AT158="","",IF(INDEX(Data!$CA:$CA,MATCH(AT158,Data!$A:$A,0),1)=0,"",INDEX(Data!$CA:$CA,MATCH(AT158,Data!$A:$A,0),1)))</f>
        <v/>
      </c>
      <c r="AT158" s="38" t="str" cm="1">
        <f t="array" aca="1" ref="AT158" ca="1">IFERROR(_xlfn.SINGLE(INDEX(Data!$A$1:$A$818,_xlfn.AGGREGATE(15,6,((OFFSET(Data!$A$1,0,MATCH(AT$6,Data!$1:$1,0)-1,1000,1)=IF(AT$7="","Yes",AT$7))*(Data!$D$1:'Data'!$D$818&lt;=IF($H$2="Marked",1,"")))/((OFFSET(Data!$A$1,0,MATCH(AT$6,Data!$1:$1,0)-1,1000,1)=IF(AT$7="","Yes",AT$7))*(Data!$D$1:'Data'!$D$818&lt;=IF($H$2="Marked",1,"")))*ROW(Data!$C$1:$C$818),ROW(AT158)-ROW(AT$7)),1)),"")</f>
        <v/>
      </c>
    </row>
    <row r="159" spans="1:46" ht="24" x14ac:dyDescent="0.35">
      <c r="A159" s="38" t="str">
        <f ca="1">IF(B159="","",IF(INDEX(Data!$CA:$CA,MATCH(B159,Data!$A:$A,0),1)=0,"",INDEX(Data!$CA:$CA,MATCH(B159,Data!$A:$A,0),1)))</f>
        <v/>
      </c>
      <c r="B159" s="38" t="str" cm="1">
        <f t="array" aca="1" ref="B159" ca="1">IFERROR(_xlfn.SINGLE(INDEX(Data!$A$1:$A$818,_xlfn.AGGREGATE(15,6,((OFFSET(Data!$A$1,0,MATCH(B$6,Data!$1:$1,0)-1,1000,1)=IF(B$7="","Yes",B$7))*(Data!$D$1:'Data'!$D$818&lt;=IF($H$2="Marked",1,"")))/((OFFSET(Data!$A$1,0,MATCH(B$6,Data!$1:$1,0)-1,1000,1)=IF(B$7="","Yes",B$7))*(Data!$D$1:'Data'!$D$818&lt;=IF($H$2="Marked",1,"")))*ROW(Data!$C$1:$C$818),ROW(B159)-ROW(B$7)),1)),"")</f>
        <v/>
      </c>
      <c r="C159" s="38" t="str">
        <f ca="1">IF(D159="","",IF(INDEX(Data!$CA:$CA,MATCH(D159,Data!$A:$A,0),1)=0,"",INDEX(Data!$CA:$CA,MATCH(D159,Data!$A:$A,0),1)))</f>
        <v/>
      </c>
      <c r="D159" s="38" t="str" cm="1">
        <f t="array" aca="1" ref="D159" ca="1">IFERROR(_xlfn.SINGLE(INDEX(Data!$A$1:$A$818,_xlfn.AGGREGATE(15,6,((OFFSET(Data!$A$1,0,MATCH(D$6,Data!$1:$1,0)-1,1000,1)=IF(D$7="","Yes",D$7))*(Data!$D$1:'Data'!$D$818&lt;=IF($H$2="Marked",1,"")))/((OFFSET(Data!$A$1,0,MATCH(D$6,Data!$1:$1,0)-1,1000,1)=IF(D$7="","Yes",D$7))*(Data!$D$1:'Data'!$D$818&lt;=IF($H$2="Marked",1,"")))*ROW(Data!$C$1:$C$818),ROW(D159)-ROW(D$7)),1)),"")</f>
        <v/>
      </c>
      <c r="E159" s="38" t="str">
        <f ca="1">IF(F159="","",IF(INDEX(Data!$CA:$CA,MATCH(F159,Data!$A:$A,0),1)=0,"",INDEX(Data!$CA:$CA,MATCH(F159,Data!$A:$A,0),1)))</f>
        <v/>
      </c>
      <c r="F159" s="38" t="str" cm="1">
        <f t="array" aca="1" ref="F159" ca="1">IFERROR(_xlfn.SINGLE(INDEX(Data!$A$1:$A$818,_xlfn.AGGREGATE(15,6,((OFFSET(Data!$A$1,0,MATCH(F$6,Data!$1:$1,0)-1,1000,1)=IF(F$7="","Yes",F$7))*(Data!$D$1:'Data'!$D$818&lt;=IF($H$2="Marked",1,"")))/((OFFSET(Data!$A$1,0,MATCH(F$6,Data!$1:$1,0)-1,1000,1)=IF(F$7="","Yes",F$7))*(Data!$D$1:'Data'!$D$818&lt;=IF($H$2="Marked",1,"")))*ROW(Data!$C$1:$C$818),ROW(F159)-ROW(F$7)),1)),"")</f>
        <v/>
      </c>
      <c r="G159" s="38" t="str">
        <f ca="1">IF(H159="","",IF(INDEX(Data!$CA:$CA,MATCH(H159,Data!$A:$A,0),1)=0,"",INDEX(Data!$CA:$CA,MATCH(H159,Data!$A:$A,0),1)))</f>
        <v/>
      </c>
      <c r="H159" s="38" t="str" cm="1">
        <f t="array" aca="1" ref="H159" ca="1">IFERROR(_xlfn.SINGLE(INDEX(Data!$A$1:$A$818,_xlfn.AGGREGATE(15,6,((OFFSET(Data!$A$1,0,MATCH(H$6,Data!$1:$1,0)-1,1000,1)=IF(H$7="","Yes",H$7))*(Data!$D$1:'Data'!$D$818&lt;=IF($H$2="Marked",1,"")))/((OFFSET(Data!$A$1,0,MATCH(H$6,Data!$1:$1,0)-1,1000,1)=IF(H$7="","Yes",H$7))*(Data!$D$1:'Data'!$D$818&lt;=IF($H$2="Marked",1,"")))*ROW(Data!$C$1:$C$818),ROW(H159)-ROW(H$7)),1)),"")</f>
        <v/>
      </c>
      <c r="I159" s="38" t="str">
        <f ca="1">IF(J159="","",IF(INDEX(Data!$CA:$CA,MATCH(J159,Data!$A:$A,0),1)=0,"",INDEX(Data!$CA:$CA,MATCH(J159,Data!$A:$A,0),1)))</f>
        <v/>
      </c>
      <c r="J159" s="38" t="str" cm="1">
        <f t="array" aca="1" ref="J159" ca="1">IFERROR(_xlfn.SINGLE(INDEX(Data!$A$1:$A$818,_xlfn.AGGREGATE(15,6,((OFFSET(Data!$A$1,0,MATCH(J$6,Data!$1:$1,0)-1,1000,1)=IF(J$7="","Yes",J$7))*(Data!$D$1:'Data'!$D$818&lt;=IF($H$2="Marked",1,"")))/((OFFSET(Data!$A$1,0,MATCH(J$6,Data!$1:$1,0)-1,1000,1)=IF(J$7="","Yes",J$7))*(Data!$D$1:'Data'!$D$818&lt;=IF($H$2="Marked",1,"")))*ROW(Data!$C$1:$C$818),ROW(J159)-ROW(J$7)),1)),"")</f>
        <v/>
      </c>
      <c r="K159" s="38" t="str">
        <f ca="1">IF(L159="","",IF(INDEX(Data!$CA:$CA,MATCH(L159,Data!$A:$A,0),1)=0,"",INDEX(Data!$CA:$CA,MATCH(L159,Data!$A:$A,0),1)))</f>
        <v/>
      </c>
      <c r="L159" s="38" t="str" cm="1">
        <f t="array" aca="1" ref="L159" ca="1">IFERROR(_xlfn.SINGLE(INDEX(Data!$A$1:$A$818,_xlfn.AGGREGATE(15,6,((OFFSET(Data!$A$1,0,MATCH(L$6,Data!$1:$1,0)-1,1000,1)=IF(L$7="","Yes",L$7))*(Data!$D$1:'Data'!$D$818&lt;=IF($H$2="Marked",1,"")))/((OFFSET(Data!$A$1,0,MATCH(L$6,Data!$1:$1,0)-1,1000,1)=IF(L$7="","Yes",L$7))*(Data!$D$1:'Data'!$D$818&lt;=IF($H$2="Marked",1,"")))*ROW(Data!$C$1:$C$818),ROW(L159)-ROW(L$7)),1)),"")</f>
        <v>Up Faith &amp; Family</v>
      </c>
      <c r="M159" s="38" t="str">
        <f ca="1">IF(N159="","",IF(INDEX(Data!$CA:$CA,MATCH(N159,Data!$A:$A,0),1)=0,"",INDEX(Data!$CA:$CA,MATCH(N159,Data!$A:$A,0),1)))</f>
        <v/>
      </c>
      <c r="N159" s="38" t="str" cm="1">
        <f t="array" aca="1" ref="N159" ca="1">IFERROR(_xlfn.SINGLE(INDEX(Data!$A$1:$A$818,_xlfn.AGGREGATE(15,6,((OFFSET(Data!$A$1,0,MATCH(N$6,Data!$1:$1,0)-1,1000,1)=IF(N$7="","Yes",N$7))*(Data!$D$1:'Data'!$D$818&lt;=IF($H$2="Marked",1,"")))/((OFFSET(Data!$A$1,0,MATCH(N$6,Data!$1:$1,0)-1,1000,1)=IF(N$7="","Yes",N$7))*(Data!$D$1:'Data'!$D$818&lt;=IF($H$2="Marked",1,"")))*ROW(Data!$C$1:$C$818),ROW(N159)-ROW(N$7)),1)),"")</f>
        <v>Shop LC</v>
      </c>
      <c r="O159" s="38" t="str">
        <f ca="1">IF(P159="","",IF(INDEX(Data!$CA:$CA,MATCH(P159,Data!$A:$A,0),1)=0,"",INDEX(Data!$CA:$CA,MATCH(P159,Data!$A:$A,0),1)))</f>
        <v/>
      </c>
      <c r="P159" s="38" t="str" cm="1">
        <f t="array" aca="1" ref="P159" ca="1">IFERROR(_xlfn.SINGLE(INDEX(Data!$A$1:$A$818,_xlfn.AGGREGATE(15,6,((OFFSET(Data!$A$1,0,MATCH(P$6,Data!$1:$1,0)-1,1000,1)=IF(P$7="","Yes",P$7))*(Data!$D$1:'Data'!$D$818&lt;=IF($H$2="Marked",1,"")))/((OFFSET(Data!$A$1,0,MATCH(P$6,Data!$1:$1,0)-1,1000,1)=IF(P$7="","Yes",P$7))*(Data!$D$1:'Data'!$D$818&lt;=IF($H$2="Marked",1,"")))*ROW(Data!$C$1:$C$818),ROW(P159)-ROW(P$7)),1)),"")</f>
        <v>NBC Sports Chicago</v>
      </c>
      <c r="Q159" s="38" t="str">
        <f ca="1">IF(R159="","",IF(INDEX(Data!$CA:$CA,MATCH(R159,Data!$A:$A,0),1)=0,"",INDEX(Data!$CA:$CA,MATCH(R159,Data!$A:$A,0),1)))</f>
        <v/>
      </c>
      <c r="R159" s="38" t="str" cm="1">
        <f t="array" aca="1" ref="R159" ca="1">IFERROR(_xlfn.SINGLE(INDEX(Data!$A$1:$A$818,_xlfn.AGGREGATE(15,6,((OFFSET(Data!$A$1,0,MATCH(R$6,Data!$1:$1,0)-1,1000,1)=IF(R$7="","Yes",R$7))*(Data!$D$1:'Data'!$D$818&lt;=IF($H$2="Marked",1,"")))/((OFFSET(Data!$A$1,0,MATCH(R$6,Data!$1:$1,0)-1,1000,1)=IF(R$7="","Yes",R$7))*(Data!$D$1:'Data'!$D$818&lt;=IF($H$2="Marked",1,"")))*ROW(Data!$C$1:$C$818),ROW(R159)-ROW(R$7)),1)),"")</f>
        <v/>
      </c>
      <c r="S159" s="38" t="str">
        <f ca="1">IF(T159="","",IF(INDEX(Data!$CA:$CA,MATCH(T159,Data!$A:$A,0),1)=0,"",INDEX(Data!$CA:$CA,MATCH(T159,Data!$A:$A,0),1)))</f>
        <v/>
      </c>
      <c r="T159" s="38" t="str" cm="1">
        <f t="array" aca="1" ref="T159" ca="1">IFERROR(_xlfn.SINGLE(INDEX(Data!$A$1:$A$818,_xlfn.AGGREGATE(15,6,((OFFSET(Data!$A$1,0,MATCH(T$6,Data!$1:$1,0)-1,1000,1)=IF(T$7="","Yes",T$7))*(Data!$D$1:'Data'!$D$818&lt;=IF($H$2="Marked",1,"")))/((OFFSET(Data!$A$1,0,MATCH(T$6,Data!$1:$1,0)-1,1000,1)=IF(T$7="","Yes",T$7))*(Data!$D$1:'Data'!$D$818&lt;=IF($H$2="Marked",1,"")))*ROW(Data!$C$1:$C$818),ROW(T159)-ROW(T$7)),1)),"")</f>
        <v/>
      </c>
      <c r="U159" s="38" t="str">
        <f ca="1">IF(V159="","",IF(INDEX(Data!$CA:$CA,MATCH(V159,Data!$A:$A,0),1)=0,"",INDEX(Data!$CA:$CA,MATCH(V159,Data!$A:$A,0),1)))</f>
        <v/>
      </c>
      <c r="V159" s="38" t="str" cm="1">
        <f t="array" aca="1" ref="V159" ca="1">IFERROR(_xlfn.SINGLE(INDEX(Data!$A$1:$A$818,_xlfn.AGGREGATE(15,6,((OFFSET(Data!$A$1,0,MATCH(V$6,Data!$1:$1,0)-1,1000,1)=IF(V$7="","Yes",V$7))*(Data!$D$1:'Data'!$D$818&lt;=IF($H$2="Marked",1,"")))/((OFFSET(Data!$A$1,0,MATCH(V$6,Data!$1:$1,0)-1,1000,1)=IF(V$7="","Yes",V$7))*(Data!$D$1:'Data'!$D$818&lt;=IF($H$2="Marked",1,"")))*ROW(Data!$C$1:$C$818),ROW(V159)-ROW(V$7)),1)),"")</f>
        <v/>
      </c>
      <c r="W159" s="38" t="str">
        <f ca="1">IF(X159="","",IF(INDEX(Data!$CA:$CA,MATCH(X159,Data!$A:$A,0),1)=0,"",INDEX(Data!$CA:$CA,MATCH(X159,Data!$A:$A,0),1)))</f>
        <v/>
      </c>
      <c r="X159" s="38" t="str" cm="1">
        <f t="array" aca="1" ref="X159" ca="1">IFERROR(_xlfn.SINGLE(INDEX(Data!$A$1:$A$818,_xlfn.AGGREGATE(15,6,((OFFSET(Data!$A$1,0,MATCH(X$6,Data!$1:$1,0)-1,1000,1)=IF(X$7="","Yes",X$7))*(Data!$D$1:'Data'!$D$818&lt;=IF($H$2="Marked",1,"")))/((OFFSET(Data!$A$1,0,MATCH(X$6,Data!$1:$1,0)-1,1000,1)=IF(X$7="","Yes",X$7))*(Data!$D$1:'Data'!$D$818&lt;=IF($H$2="Marked",1,"")))*ROW(Data!$C$1:$C$818),ROW(X159)-ROW(X$7)),1)),"")</f>
        <v/>
      </c>
      <c r="Y159" s="38" t="str">
        <f ca="1">IF(Z159="","",IF(INDEX(Data!$CA:$CA,MATCH(Z159,Data!$A:$A,0),1)=0,"",INDEX(Data!$CA:$CA,MATCH(Z159,Data!$A:$A,0),1)))</f>
        <v/>
      </c>
      <c r="Z159" s="38" t="str" cm="1">
        <f t="array" aca="1" ref="Z159" ca="1">IFERROR(_xlfn.SINGLE(INDEX(Data!$A$1:$A$818,_xlfn.AGGREGATE(15,6,((OFFSET(Data!$A$1,0,MATCH(Z$6,Data!$1:$1,0)-1,1000,1)=IF(Z$7="","Yes",Z$7))*(Data!$D$1:'Data'!$D$818&lt;=IF($H$2="Marked",1,"")))/((OFFSET(Data!$A$1,0,MATCH(Z$6,Data!$1:$1,0)-1,1000,1)=IF(Z$7="","Yes",Z$7))*(Data!$D$1:'Data'!$D$818&lt;=IF($H$2="Marked",1,"")))*ROW(Data!$C$1:$C$818),ROW(Z159)-ROW(Z$7)),1)),"")</f>
        <v/>
      </c>
      <c r="AA159" s="38" t="str">
        <f ca="1">IF(AB159="","",IF(INDEX(Data!$CA:$CA,MATCH(AB159,Data!$A:$A,0),1)=0,"",INDEX(Data!$CA:$CA,MATCH(AB159,Data!$A:$A,0),1)))</f>
        <v/>
      </c>
      <c r="AB159" s="38" t="str" cm="1">
        <f t="array" aca="1" ref="AB159" ca="1">IFERROR(_xlfn.SINGLE(INDEX(Data!$A$1:$A$818,_xlfn.AGGREGATE(15,6,((OFFSET(Data!$A$1,0,MATCH(AB$6,Data!$1:$1,0)-1,1000,1)=IF(AB$7="","Yes",AB$7))*(Data!$D$1:'Data'!$D$818&lt;=IF($H$2="Marked",1,"")))/((OFFSET(Data!$A$1,0,MATCH(AB$6,Data!$1:$1,0)-1,1000,1)=IF(AB$7="","Yes",AB$7))*(Data!$D$1:'Data'!$D$818&lt;=IF($H$2="Marked",1,"")))*ROW(Data!$C$1:$C$818),ROW(AB159)-ROW(AB$7)),1)),"")</f>
        <v>TLC</v>
      </c>
      <c r="AC159" s="38" t="str">
        <f ca="1">IF(AD159="","",IF(INDEX(Data!$CA:$CA,MATCH(AD159,Data!$A:$A,0),1)=0,"",INDEX(Data!$CA:$CA,MATCH(AD159,Data!$A:$A,0),1)))</f>
        <v/>
      </c>
      <c r="AD159" s="38" t="str" cm="1">
        <f t="array" aca="1" ref="AD159" ca="1">IFERROR(_xlfn.SINGLE(INDEX(Data!$A$1:$A$818,_xlfn.AGGREGATE(15,6,((OFFSET(Data!$A$1,0,MATCH(AD$6,Data!$1:$1,0)-1,1000,1)=IF(AD$7="","Yes",AD$7))*(Data!$D$1:'Data'!$D$818&lt;=IF($H$2="Marked",1,"")))/((OFFSET(Data!$A$1,0,MATCH(AD$6,Data!$1:$1,0)-1,1000,1)=IF(AD$7="","Yes",AD$7))*(Data!$D$1:'Data'!$D$818&lt;=IF($H$2="Marked",1,"")))*ROW(Data!$C$1:$C$818),ROW(AD159)-ROW(AD$7)),1)),"")</f>
        <v/>
      </c>
      <c r="AE159" s="38" t="str">
        <f ca="1">IF(AF159="","",IF(INDEX(Data!$CA:$CA,MATCH(AF159,Data!$A:$A,0),1)=0,"",INDEX(Data!$CA:$CA,MATCH(AF159,Data!$A:$A,0),1)))</f>
        <v/>
      </c>
      <c r="AF159" s="38" t="str" cm="1">
        <f t="array" aca="1" ref="AF159" ca="1">IFERROR(_xlfn.SINGLE(INDEX(Data!$A$1:$A$818,_xlfn.AGGREGATE(15,6,((OFFSET(Data!$A$1,0,MATCH(AF$6,Data!$1:$1,0)-1,1000,1)=IF(AF$7="","Yes",AF$7))*(Data!$D$1:'Data'!$D$818&lt;=IF($H$2="Marked",1,"")))/((OFFSET(Data!$A$1,0,MATCH(AF$6,Data!$1:$1,0)-1,1000,1)=IF(AF$7="","Yes",AF$7))*(Data!$D$1:'Data'!$D$818&lt;=IF($H$2="Marked",1,"")))*ROW(Data!$C$1:$C$818),ROW(AF159)-ROW(AF$7)),1)),"")</f>
        <v/>
      </c>
      <c r="AG159" s="38" t="str">
        <f ca="1">IF(AH159="","",IF(INDEX(Data!$CA:$CA,MATCH(AH159,Data!$A:$A,0),1)=0,"",INDEX(Data!$CA:$CA,MATCH(AH159,Data!$A:$A,0),1)))</f>
        <v/>
      </c>
      <c r="AH159" s="38" t="str" cm="1">
        <f t="array" aca="1" ref="AH159" ca="1">IFERROR(_xlfn.SINGLE(INDEX(Data!$A$1:$A$818,_xlfn.AGGREGATE(15,6,((OFFSET(Data!$A$1,0,MATCH(AH$6,Data!$1:$1,0)-1,1000,1)=IF(AH$7="","Yes",AH$7))*(Data!$D$1:'Data'!$D$818&lt;=IF($H$2="Marked",1,"")))/((OFFSET(Data!$A$1,0,MATCH(AH$6,Data!$1:$1,0)-1,1000,1)=IF(AH$7="","Yes",AH$7))*(Data!$D$1:'Data'!$D$818&lt;=IF($H$2="Marked",1,"")))*ROW(Data!$C$1:$C$818),ROW(AH159)-ROW(AH$7)),1)),"")</f>
        <v/>
      </c>
      <c r="AI159" s="38" t="str">
        <f ca="1">IF(AJ159="","",IF(INDEX(Data!$CA:$CA,MATCH(AJ159,Data!$A:$A,0),1)=0,"",INDEX(Data!$CA:$CA,MATCH(AJ159,Data!$A:$A,0),1)))</f>
        <v/>
      </c>
      <c r="AJ159" s="38" t="str" cm="1">
        <f t="array" aca="1" ref="AJ159" ca="1">IFERROR(_xlfn.SINGLE(INDEX(Data!$A$1:$A$818,_xlfn.AGGREGATE(15,6,((OFFSET(Data!$A$1,0,MATCH(AJ$6,Data!$1:$1,0)-1,1000,1)=IF(AJ$7="","Yes",AJ$7))*(Data!$D$1:'Data'!$D$818&lt;=IF($H$2="Marked",1,"")))/((OFFSET(Data!$A$1,0,MATCH(AJ$6,Data!$1:$1,0)-1,1000,1)=IF(AJ$7="","Yes",AJ$7))*(Data!$D$1:'Data'!$D$818&lt;=IF($H$2="Marked",1,"")))*ROW(Data!$C$1:$C$818),ROW(AJ159)-ROW(AJ$7)),1)),"")</f>
        <v/>
      </c>
      <c r="AK159" s="38" t="str">
        <f ca="1">IF(AL159="","",IF(INDEX(Data!$CA:$CA,MATCH(AL159,Data!$A:$A,0),1)=0,"",INDEX(Data!$CA:$CA,MATCH(AL159,Data!$A:$A,0),1)))</f>
        <v/>
      </c>
      <c r="AL159" s="38" t="str" cm="1">
        <f t="array" aca="1" ref="AL159" ca="1">IFERROR(_xlfn.SINGLE(INDEX(Data!$A$1:$A$818,_xlfn.AGGREGATE(15,6,((OFFSET(Data!$A$1,0,MATCH(AL$6,Data!$1:$1,0)-1,1000,1)=IF(AL$7="","Yes",AL$7))*(Data!$D$1:'Data'!$D$818&lt;=IF($H$2="Marked",1,"")))/((OFFSET(Data!$A$1,0,MATCH(AL$6,Data!$1:$1,0)-1,1000,1)=IF(AL$7="","Yes",AL$7))*(Data!$D$1:'Data'!$D$818&lt;=IF($H$2="Marked",1,"")))*ROW(Data!$C$1:$C$818),ROW(AL159)-ROW(AL$7)),1)),"")</f>
        <v/>
      </c>
      <c r="AM159" s="38" t="str">
        <f ca="1">IF(AN159="","",IF(INDEX(Data!$CA:$CA,MATCH(AN159,Data!$A:$A,0),1)=0,"",INDEX(Data!$CA:$CA,MATCH(AN159,Data!$A:$A,0),1)))</f>
        <v/>
      </c>
      <c r="AN159" s="38" t="str" cm="1">
        <f t="array" aca="1" ref="AN159" ca="1">IFERROR(_xlfn.SINGLE(INDEX(Data!$A$1:$A$818,_xlfn.AGGREGATE(15,6,((OFFSET(Data!$A$1,0,MATCH(AN$6,Data!$1:$1,0)-1,1000,1)=IF(AN$7="","Yes",AN$7))*(Data!$D$1:'Data'!$D$818&lt;=IF($H$2="Marked",1,"")))/((OFFSET(Data!$A$1,0,MATCH(AN$6,Data!$1:$1,0)-1,1000,1)=IF(AN$7="","Yes",AN$7))*(Data!$D$1:'Data'!$D$818&lt;=IF($H$2="Marked",1,"")))*ROW(Data!$C$1:$C$818),ROW(AN159)-ROW(AN$7)),1)),"")</f>
        <v/>
      </c>
      <c r="AO159" s="38" t="str">
        <f ca="1">IF(AP159="","",IF(INDEX(Data!$CA:$CA,MATCH(AP159,Data!$A:$A,0),1)=0,"",INDEX(Data!$CA:$CA,MATCH(AP159,Data!$A:$A,0),1)))</f>
        <v/>
      </c>
      <c r="AP159" s="38" t="str" cm="1">
        <f t="array" aca="1" ref="AP159" ca="1">IFERROR(_xlfn.SINGLE(INDEX(Data!$A$1:$A$818,_xlfn.AGGREGATE(15,6,((OFFSET(Data!$A$1,0,MATCH(AP$6,Data!$1:$1,0)-1,1000,1)=IF(AP$7="","Yes",AP$7))*(Data!$D$1:'Data'!$D$818&lt;=IF($H$2="Marked",1,"")))/((OFFSET(Data!$A$1,0,MATCH(AP$6,Data!$1:$1,0)-1,1000,1)=IF(AP$7="","Yes",AP$7))*(Data!$D$1:'Data'!$D$818&lt;=IF($H$2="Marked",1,"")))*ROW(Data!$C$1:$C$818),ROW(AP159)-ROW(AP$7)),1)),"")</f>
        <v/>
      </c>
      <c r="AQ159" s="38" t="str">
        <f ca="1">IF(AR159="","",IF(INDEX(Data!$CA:$CA,MATCH(AR159,Data!$A:$A,0),1)=0,"",INDEX(Data!$CA:$CA,MATCH(AR159,Data!$A:$A,0),1)))</f>
        <v/>
      </c>
      <c r="AR159" s="38" t="str" cm="1">
        <f t="array" aca="1" ref="AR159" ca="1">IFERROR(_xlfn.SINGLE(INDEX(Data!$A$1:$A$818,_xlfn.AGGREGATE(15,6,((OFFSET(Data!$A$1,0,MATCH(AR$6,Data!$1:$1,0)-1,1000,1)=IF(AR$7="","Yes",AR$7))*(Data!$D$1:'Data'!$D$818&lt;=IF($H$2="Marked",1,"")))/((OFFSET(Data!$A$1,0,MATCH(AR$6,Data!$1:$1,0)-1,1000,1)=IF(AR$7="","Yes",AR$7))*(Data!$D$1:'Data'!$D$818&lt;=IF($H$2="Marked",1,"")))*ROW(Data!$C$1:$C$818),ROW(AR159)-ROW(AR$7)),1)),"")</f>
        <v/>
      </c>
      <c r="AS159" s="38" t="str">
        <f ca="1">IF(AT159="","",IF(INDEX(Data!$CA:$CA,MATCH(AT159,Data!$A:$A,0),1)=0,"",INDEX(Data!$CA:$CA,MATCH(AT159,Data!$A:$A,0),1)))</f>
        <v/>
      </c>
      <c r="AT159" s="38" t="str" cm="1">
        <f t="array" aca="1" ref="AT159" ca="1">IFERROR(_xlfn.SINGLE(INDEX(Data!$A$1:$A$818,_xlfn.AGGREGATE(15,6,((OFFSET(Data!$A$1,0,MATCH(AT$6,Data!$1:$1,0)-1,1000,1)=IF(AT$7="","Yes",AT$7))*(Data!$D$1:'Data'!$D$818&lt;=IF($H$2="Marked",1,"")))/((OFFSET(Data!$A$1,0,MATCH(AT$6,Data!$1:$1,0)-1,1000,1)=IF(AT$7="","Yes",AT$7))*(Data!$D$1:'Data'!$D$818&lt;=IF($H$2="Marked",1,"")))*ROW(Data!$C$1:$C$818),ROW(AT159)-ROW(AT$7)),1)),"")</f>
        <v/>
      </c>
    </row>
    <row r="160" spans="1:46" ht="24" x14ac:dyDescent="0.35">
      <c r="A160" s="38" t="str">
        <f ca="1">IF(B160="","",IF(INDEX(Data!$CA:$CA,MATCH(B160,Data!$A:$A,0),1)=0,"",INDEX(Data!$CA:$CA,MATCH(B160,Data!$A:$A,0),1)))</f>
        <v/>
      </c>
      <c r="B160" s="38" t="str" cm="1">
        <f t="array" aca="1" ref="B160" ca="1">IFERROR(_xlfn.SINGLE(INDEX(Data!$A$1:$A$818,_xlfn.AGGREGATE(15,6,((OFFSET(Data!$A$1,0,MATCH(B$6,Data!$1:$1,0)-1,1000,1)=IF(B$7="","Yes",B$7))*(Data!$D$1:'Data'!$D$818&lt;=IF($H$2="Marked",1,"")))/((OFFSET(Data!$A$1,0,MATCH(B$6,Data!$1:$1,0)-1,1000,1)=IF(B$7="","Yes",B$7))*(Data!$D$1:'Data'!$D$818&lt;=IF($H$2="Marked",1,"")))*ROW(Data!$C$1:$C$818),ROW(B160)-ROW(B$7)),1)),"")</f>
        <v/>
      </c>
      <c r="C160" s="38" t="str">
        <f ca="1">IF(D160="","",IF(INDEX(Data!$CA:$CA,MATCH(D160,Data!$A:$A,0),1)=0,"",INDEX(Data!$CA:$CA,MATCH(D160,Data!$A:$A,0),1)))</f>
        <v/>
      </c>
      <c r="D160" s="38" t="str" cm="1">
        <f t="array" aca="1" ref="D160" ca="1">IFERROR(_xlfn.SINGLE(INDEX(Data!$A$1:$A$818,_xlfn.AGGREGATE(15,6,((OFFSET(Data!$A$1,0,MATCH(D$6,Data!$1:$1,0)-1,1000,1)=IF(D$7="","Yes",D$7))*(Data!$D$1:'Data'!$D$818&lt;=IF($H$2="Marked",1,"")))/((OFFSET(Data!$A$1,0,MATCH(D$6,Data!$1:$1,0)-1,1000,1)=IF(D$7="","Yes",D$7))*(Data!$D$1:'Data'!$D$818&lt;=IF($H$2="Marked",1,"")))*ROW(Data!$C$1:$C$818),ROW(D160)-ROW(D$7)),1)),"")</f>
        <v/>
      </c>
      <c r="E160" s="38" t="str">
        <f ca="1">IF(F160="","",IF(INDEX(Data!$CA:$CA,MATCH(F160,Data!$A:$A,0),1)=0,"",INDEX(Data!$CA:$CA,MATCH(F160,Data!$A:$A,0),1)))</f>
        <v/>
      </c>
      <c r="F160" s="38" t="str" cm="1">
        <f t="array" aca="1" ref="F160" ca="1">IFERROR(_xlfn.SINGLE(INDEX(Data!$A$1:$A$818,_xlfn.AGGREGATE(15,6,((OFFSET(Data!$A$1,0,MATCH(F$6,Data!$1:$1,0)-1,1000,1)=IF(F$7="","Yes",F$7))*(Data!$D$1:'Data'!$D$818&lt;=IF($H$2="Marked",1,"")))/((OFFSET(Data!$A$1,0,MATCH(F$6,Data!$1:$1,0)-1,1000,1)=IF(F$7="","Yes",F$7))*(Data!$D$1:'Data'!$D$818&lt;=IF($H$2="Marked",1,"")))*ROW(Data!$C$1:$C$818),ROW(F160)-ROW(F$7)),1)),"")</f>
        <v/>
      </c>
      <c r="G160" s="38" t="str">
        <f ca="1">IF(H160="","",IF(INDEX(Data!$CA:$CA,MATCH(H160,Data!$A:$A,0),1)=0,"",INDEX(Data!$CA:$CA,MATCH(H160,Data!$A:$A,0),1)))</f>
        <v/>
      </c>
      <c r="H160" s="38" t="str" cm="1">
        <f t="array" aca="1" ref="H160" ca="1">IFERROR(_xlfn.SINGLE(INDEX(Data!$A$1:$A$818,_xlfn.AGGREGATE(15,6,((OFFSET(Data!$A$1,0,MATCH(H$6,Data!$1:$1,0)-1,1000,1)=IF(H$7="","Yes",H$7))*(Data!$D$1:'Data'!$D$818&lt;=IF($H$2="Marked",1,"")))/((OFFSET(Data!$A$1,0,MATCH(H$6,Data!$1:$1,0)-1,1000,1)=IF(H$7="","Yes",H$7))*(Data!$D$1:'Data'!$D$818&lt;=IF($H$2="Marked",1,"")))*ROW(Data!$C$1:$C$818),ROW(H160)-ROW(H$7)),1)),"")</f>
        <v/>
      </c>
      <c r="I160" s="38" t="str">
        <f ca="1">IF(J160="","",IF(INDEX(Data!$CA:$CA,MATCH(J160,Data!$A:$A,0),1)=0,"",INDEX(Data!$CA:$CA,MATCH(J160,Data!$A:$A,0),1)))</f>
        <v/>
      </c>
      <c r="J160" s="38" t="str" cm="1">
        <f t="array" aca="1" ref="J160" ca="1">IFERROR(_xlfn.SINGLE(INDEX(Data!$A$1:$A$818,_xlfn.AGGREGATE(15,6,((OFFSET(Data!$A$1,0,MATCH(J$6,Data!$1:$1,0)-1,1000,1)=IF(J$7="","Yes",J$7))*(Data!$D$1:'Data'!$D$818&lt;=IF($H$2="Marked",1,"")))/((OFFSET(Data!$A$1,0,MATCH(J$6,Data!$1:$1,0)-1,1000,1)=IF(J$7="","Yes",J$7))*(Data!$D$1:'Data'!$D$818&lt;=IF($H$2="Marked",1,"")))*ROW(Data!$C$1:$C$818),ROW(J160)-ROW(J$7)),1)),"")</f>
        <v/>
      </c>
      <c r="K160" s="38" t="str">
        <f ca="1">IF(L160="","",IF(INDEX(Data!$CA:$CA,MATCH(L160,Data!$A:$A,0),1)=0,"",INDEX(Data!$CA:$CA,MATCH(L160,Data!$A:$A,0),1)))</f>
        <v/>
      </c>
      <c r="L160" s="38" t="str" cm="1">
        <f t="array" aca="1" ref="L160" ca="1">IFERROR(_xlfn.SINGLE(INDEX(Data!$A$1:$A$818,_xlfn.AGGREGATE(15,6,((OFFSET(Data!$A$1,0,MATCH(L$6,Data!$1:$1,0)-1,1000,1)=IF(L$7="","Yes",L$7))*(Data!$D$1:'Data'!$D$818&lt;=IF($H$2="Marked",1,"")))/((OFFSET(Data!$A$1,0,MATCH(L$6,Data!$1:$1,0)-1,1000,1)=IF(L$7="","Yes",L$7))*(Data!$D$1:'Data'!$D$818&lt;=IF($H$2="Marked",1,"")))*ROW(Data!$C$1:$C$818),ROW(L160)-ROW(L$7)),1)),"")</f>
        <v>USA Network</v>
      </c>
      <c r="M160" s="38" t="str">
        <f ca="1">IF(N160="","",IF(INDEX(Data!$CA:$CA,MATCH(N160,Data!$A:$A,0),1)=0,"",INDEX(Data!$CA:$CA,MATCH(N160,Data!$A:$A,0),1)))</f>
        <v/>
      </c>
      <c r="N160" s="38" t="str" cm="1">
        <f t="array" aca="1" ref="N160" ca="1">IFERROR(_xlfn.SINGLE(INDEX(Data!$A$1:$A$818,_xlfn.AGGREGATE(15,6,((OFFSET(Data!$A$1,0,MATCH(N$6,Data!$1:$1,0)-1,1000,1)=IF(N$7="","Yes",N$7))*(Data!$D$1:'Data'!$D$818&lt;=IF($H$2="Marked",1,"")))/((OFFSET(Data!$A$1,0,MATCH(N$6,Data!$1:$1,0)-1,1000,1)=IF(N$7="","Yes",N$7))*(Data!$D$1:'Data'!$D$818&lt;=IF($H$2="Marked",1,"")))*ROW(Data!$C$1:$C$818),ROW(N160)-ROW(N$7)),1)),"")</f>
        <v>ShortsTV</v>
      </c>
      <c r="O160" s="38" t="str">
        <f ca="1">IF(P160="","",IF(INDEX(Data!$CA:$CA,MATCH(P160,Data!$A:$A,0),1)=0,"",INDEX(Data!$CA:$CA,MATCH(P160,Data!$A:$A,0),1)))</f>
        <v/>
      </c>
      <c r="P160" s="38" t="str" cm="1">
        <f t="array" aca="1" ref="P160" ca="1">IFERROR(_xlfn.SINGLE(INDEX(Data!$A$1:$A$818,_xlfn.AGGREGATE(15,6,((OFFSET(Data!$A$1,0,MATCH(P$6,Data!$1:$1,0)-1,1000,1)=IF(P$7="","Yes",P$7))*(Data!$D$1:'Data'!$D$818&lt;=IF($H$2="Marked",1,"")))/((OFFSET(Data!$A$1,0,MATCH(P$6,Data!$1:$1,0)-1,1000,1)=IF(P$7="","Yes",P$7))*(Data!$D$1:'Data'!$D$818&lt;=IF($H$2="Marked",1,"")))*ROW(Data!$C$1:$C$818),ROW(P160)-ROW(P$7)),1)),"")</f>
        <v>NBC Sports Regionals</v>
      </c>
      <c r="Q160" s="38" t="str">
        <f ca="1">IF(R160="","",IF(INDEX(Data!$CA:$CA,MATCH(R160,Data!$A:$A,0),1)=0,"",INDEX(Data!$CA:$CA,MATCH(R160,Data!$A:$A,0),1)))</f>
        <v/>
      </c>
      <c r="R160" s="38" t="str" cm="1">
        <f t="array" aca="1" ref="R160" ca="1">IFERROR(_xlfn.SINGLE(INDEX(Data!$A$1:$A$818,_xlfn.AGGREGATE(15,6,((OFFSET(Data!$A$1,0,MATCH(R$6,Data!$1:$1,0)-1,1000,1)=IF(R$7="","Yes",R$7))*(Data!$D$1:'Data'!$D$818&lt;=IF($H$2="Marked",1,"")))/((OFFSET(Data!$A$1,0,MATCH(R$6,Data!$1:$1,0)-1,1000,1)=IF(R$7="","Yes",R$7))*(Data!$D$1:'Data'!$D$818&lt;=IF($H$2="Marked",1,"")))*ROW(Data!$C$1:$C$818),ROW(R160)-ROW(R$7)),1)),"")</f>
        <v/>
      </c>
      <c r="S160" s="38" t="str">
        <f ca="1">IF(T160="","",IF(INDEX(Data!$CA:$CA,MATCH(T160,Data!$A:$A,0),1)=0,"",INDEX(Data!$CA:$CA,MATCH(T160,Data!$A:$A,0),1)))</f>
        <v/>
      </c>
      <c r="T160" s="38" t="str" cm="1">
        <f t="array" aca="1" ref="T160" ca="1">IFERROR(_xlfn.SINGLE(INDEX(Data!$A$1:$A$818,_xlfn.AGGREGATE(15,6,((OFFSET(Data!$A$1,0,MATCH(T$6,Data!$1:$1,0)-1,1000,1)=IF(T$7="","Yes",T$7))*(Data!$D$1:'Data'!$D$818&lt;=IF($H$2="Marked",1,"")))/((OFFSET(Data!$A$1,0,MATCH(T$6,Data!$1:$1,0)-1,1000,1)=IF(T$7="","Yes",T$7))*(Data!$D$1:'Data'!$D$818&lt;=IF($H$2="Marked",1,"")))*ROW(Data!$C$1:$C$818),ROW(T160)-ROW(T$7)),1)),"")</f>
        <v/>
      </c>
      <c r="U160" s="38" t="str">
        <f ca="1">IF(V160="","",IF(INDEX(Data!$CA:$CA,MATCH(V160,Data!$A:$A,0),1)=0,"",INDEX(Data!$CA:$CA,MATCH(V160,Data!$A:$A,0),1)))</f>
        <v/>
      </c>
      <c r="V160" s="38" t="str" cm="1">
        <f t="array" aca="1" ref="V160" ca="1">IFERROR(_xlfn.SINGLE(INDEX(Data!$A$1:$A$818,_xlfn.AGGREGATE(15,6,((OFFSET(Data!$A$1,0,MATCH(V$6,Data!$1:$1,0)-1,1000,1)=IF(V$7="","Yes",V$7))*(Data!$D$1:'Data'!$D$818&lt;=IF($H$2="Marked",1,"")))/((OFFSET(Data!$A$1,0,MATCH(V$6,Data!$1:$1,0)-1,1000,1)=IF(V$7="","Yes",V$7))*(Data!$D$1:'Data'!$D$818&lt;=IF($H$2="Marked",1,"")))*ROW(Data!$C$1:$C$818),ROW(V160)-ROW(V$7)),1)),"")</f>
        <v/>
      </c>
      <c r="W160" s="38" t="str">
        <f ca="1">IF(X160="","",IF(INDEX(Data!$CA:$CA,MATCH(X160,Data!$A:$A,0),1)=0,"",INDEX(Data!$CA:$CA,MATCH(X160,Data!$A:$A,0),1)))</f>
        <v/>
      </c>
      <c r="X160" s="38" t="str" cm="1">
        <f t="array" aca="1" ref="X160" ca="1">IFERROR(_xlfn.SINGLE(INDEX(Data!$A$1:$A$818,_xlfn.AGGREGATE(15,6,((OFFSET(Data!$A$1,0,MATCH(X$6,Data!$1:$1,0)-1,1000,1)=IF(X$7="","Yes",X$7))*(Data!$D$1:'Data'!$D$818&lt;=IF($H$2="Marked",1,"")))/((OFFSET(Data!$A$1,0,MATCH(X$6,Data!$1:$1,0)-1,1000,1)=IF(X$7="","Yes",X$7))*(Data!$D$1:'Data'!$D$818&lt;=IF($H$2="Marked",1,"")))*ROW(Data!$C$1:$C$818),ROW(X160)-ROW(X$7)),1)),"")</f>
        <v/>
      </c>
      <c r="Y160" s="38" t="str">
        <f ca="1">IF(Z160="","",IF(INDEX(Data!$CA:$CA,MATCH(Z160,Data!$A:$A,0),1)=0,"",INDEX(Data!$CA:$CA,MATCH(Z160,Data!$A:$A,0),1)))</f>
        <v/>
      </c>
      <c r="Z160" s="38" t="str" cm="1">
        <f t="array" aca="1" ref="Z160" ca="1">IFERROR(_xlfn.SINGLE(INDEX(Data!$A$1:$A$818,_xlfn.AGGREGATE(15,6,((OFFSET(Data!$A$1,0,MATCH(Z$6,Data!$1:$1,0)-1,1000,1)=IF(Z$7="","Yes",Z$7))*(Data!$D$1:'Data'!$D$818&lt;=IF($H$2="Marked",1,"")))/((OFFSET(Data!$A$1,0,MATCH(Z$6,Data!$1:$1,0)-1,1000,1)=IF(Z$7="","Yes",Z$7))*(Data!$D$1:'Data'!$D$818&lt;=IF($H$2="Marked",1,"")))*ROW(Data!$C$1:$C$818),ROW(Z160)-ROW(Z$7)),1)),"")</f>
        <v/>
      </c>
      <c r="AA160" s="38" t="str">
        <f ca="1">IF(AB160="","",IF(INDEX(Data!$CA:$CA,MATCH(AB160,Data!$A:$A,0),1)=0,"",INDEX(Data!$CA:$CA,MATCH(AB160,Data!$A:$A,0),1)))</f>
        <v/>
      </c>
      <c r="AB160" s="38" t="str" cm="1">
        <f t="array" aca="1" ref="AB160" ca="1">IFERROR(_xlfn.SINGLE(INDEX(Data!$A$1:$A$818,_xlfn.AGGREGATE(15,6,((OFFSET(Data!$A$1,0,MATCH(AB$6,Data!$1:$1,0)-1,1000,1)=IF(AB$7="","Yes",AB$7))*(Data!$D$1:'Data'!$D$818&lt;=IF($H$2="Marked",1,"")))/((OFFSET(Data!$A$1,0,MATCH(AB$6,Data!$1:$1,0)-1,1000,1)=IF(AB$7="","Yes",AB$7))*(Data!$D$1:'Data'!$D$818&lt;=IF($H$2="Marked",1,"")))*ROW(Data!$C$1:$C$818),ROW(AB160)-ROW(AB$7)),1)),"")</f>
        <v>Travel Channel</v>
      </c>
      <c r="AC160" s="38" t="str">
        <f ca="1">IF(AD160="","",IF(INDEX(Data!$CA:$CA,MATCH(AD160,Data!$A:$A,0),1)=0,"",INDEX(Data!$CA:$CA,MATCH(AD160,Data!$A:$A,0),1)))</f>
        <v/>
      </c>
      <c r="AD160" s="38" t="str" cm="1">
        <f t="array" aca="1" ref="AD160" ca="1">IFERROR(_xlfn.SINGLE(INDEX(Data!$A$1:$A$818,_xlfn.AGGREGATE(15,6,((OFFSET(Data!$A$1,0,MATCH(AD$6,Data!$1:$1,0)-1,1000,1)=IF(AD$7="","Yes",AD$7))*(Data!$D$1:'Data'!$D$818&lt;=IF($H$2="Marked",1,"")))/((OFFSET(Data!$A$1,0,MATCH(AD$6,Data!$1:$1,0)-1,1000,1)=IF(AD$7="","Yes",AD$7))*(Data!$D$1:'Data'!$D$818&lt;=IF($H$2="Marked",1,"")))*ROW(Data!$C$1:$C$818),ROW(AD160)-ROW(AD$7)),1)),"")</f>
        <v/>
      </c>
      <c r="AE160" s="38" t="str">
        <f ca="1">IF(AF160="","",IF(INDEX(Data!$CA:$CA,MATCH(AF160,Data!$A:$A,0),1)=0,"",INDEX(Data!$CA:$CA,MATCH(AF160,Data!$A:$A,0),1)))</f>
        <v/>
      </c>
      <c r="AF160" s="38" t="str" cm="1">
        <f t="array" aca="1" ref="AF160" ca="1">IFERROR(_xlfn.SINGLE(INDEX(Data!$A$1:$A$818,_xlfn.AGGREGATE(15,6,((OFFSET(Data!$A$1,0,MATCH(AF$6,Data!$1:$1,0)-1,1000,1)=IF(AF$7="","Yes",AF$7))*(Data!$D$1:'Data'!$D$818&lt;=IF($H$2="Marked",1,"")))/((OFFSET(Data!$A$1,0,MATCH(AF$6,Data!$1:$1,0)-1,1000,1)=IF(AF$7="","Yes",AF$7))*(Data!$D$1:'Data'!$D$818&lt;=IF($H$2="Marked",1,"")))*ROW(Data!$C$1:$C$818),ROW(AF160)-ROW(AF$7)),1)),"")</f>
        <v/>
      </c>
      <c r="AG160" s="38" t="str">
        <f ca="1">IF(AH160="","",IF(INDEX(Data!$CA:$CA,MATCH(AH160,Data!$A:$A,0),1)=0,"",INDEX(Data!$CA:$CA,MATCH(AH160,Data!$A:$A,0),1)))</f>
        <v/>
      </c>
      <c r="AH160" s="38" t="str" cm="1">
        <f t="array" aca="1" ref="AH160" ca="1">IFERROR(_xlfn.SINGLE(INDEX(Data!$A$1:$A$818,_xlfn.AGGREGATE(15,6,((OFFSET(Data!$A$1,0,MATCH(AH$6,Data!$1:$1,0)-1,1000,1)=IF(AH$7="","Yes",AH$7))*(Data!$D$1:'Data'!$D$818&lt;=IF($H$2="Marked",1,"")))/((OFFSET(Data!$A$1,0,MATCH(AH$6,Data!$1:$1,0)-1,1000,1)=IF(AH$7="","Yes",AH$7))*(Data!$D$1:'Data'!$D$818&lt;=IF($H$2="Marked",1,"")))*ROW(Data!$C$1:$C$818),ROW(AH160)-ROW(AH$7)),1)),"")</f>
        <v/>
      </c>
      <c r="AI160" s="38" t="str">
        <f ca="1">IF(AJ160="","",IF(INDEX(Data!$CA:$CA,MATCH(AJ160,Data!$A:$A,0),1)=0,"",INDEX(Data!$CA:$CA,MATCH(AJ160,Data!$A:$A,0),1)))</f>
        <v/>
      </c>
      <c r="AJ160" s="38" t="str" cm="1">
        <f t="array" aca="1" ref="AJ160" ca="1">IFERROR(_xlfn.SINGLE(INDEX(Data!$A$1:$A$818,_xlfn.AGGREGATE(15,6,((OFFSET(Data!$A$1,0,MATCH(AJ$6,Data!$1:$1,0)-1,1000,1)=IF(AJ$7="","Yes",AJ$7))*(Data!$D$1:'Data'!$D$818&lt;=IF($H$2="Marked",1,"")))/((OFFSET(Data!$A$1,0,MATCH(AJ$6,Data!$1:$1,0)-1,1000,1)=IF(AJ$7="","Yes",AJ$7))*(Data!$D$1:'Data'!$D$818&lt;=IF($H$2="Marked",1,"")))*ROW(Data!$C$1:$C$818),ROW(AJ160)-ROW(AJ$7)),1)),"")</f>
        <v/>
      </c>
      <c r="AK160" s="38" t="str">
        <f ca="1">IF(AL160="","",IF(INDEX(Data!$CA:$CA,MATCH(AL160,Data!$A:$A,0),1)=0,"",INDEX(Data!$CA:$CA,MATCH(AL160,Data!$A:$A,0),1)))</f>
        <v/>
      </c>
      <c r="AL160" s="38" t="str" cm="1">
        <f t="array" aca="1" ref="AL160" ca="1">IFERROR(_xlfn.SINGLE(INDEX(Data!$A$1:$A$818,_xlfn.AGGREGATE(15,6,((OFFSET(Data!$A$1,0,MATCH(AL$6,Data!$1:$1,0)-1,1000,1)=IF(AL$7="","Yes",AL$7))*(Data!$D$1:'Data'!$D$818&lt;=IF($H$2="Marked",1,"")))/((OFFSET(Data!$A$1,0,MATCH(AL$6,Data!$1:$1,0)-1,1000,1)=IF(AL$7="","Yes",AL$7))*(Data!$D$1:'Data'!$D$818&lt;=IF($H$2="Marked",1,"")))*ROW(Data!$C$1:$C$818),ROW(AL160)-ROW(AL$7)),1)),"")</f>
        <v/>
      </c>
      <c r="AM160" s="38" t="str">
        <f ca="1">IF(AN160="","",IF(INDEX(Data!$CA:$CA,MATCH(AN160,Data!$A:$A,0),1)=0,"",INDEX(Data!$CA:$CA,MATCH(AN160,Data!$A:$A,0),1)))</f>
        <v/>
      </c>
      <c r="AN160" s="38" t="str" cm="1">
        <f t="array" aca="1" ref="AN160" ca="1">IFERROR(_xlfn.SINGLE(INDEX(Data!$A$1:$A$818,_xlfn.AGGREGATE(15,6,((OFFSET(Data!$A$1,0,MATCH(AN$6,Data!$1:$1,0)-1,1000,1)=IF(AN$7="","Yes",AN$7))*(Data!$D$1:'Data'!$D$818&lt;=IF($H$2="Marked",1,"")))/((OFFSET(Data!$A$1,0,MATCH(AN$6,Data!$1:$1,0)-1,1000,1)=IF(AN$7="","Yes",AN$7))*(Data!$D$1:'Data'!$D$818&lt;=IF($H$2="Marked",1,"")))*ROW(Data!$C$1:$C$818),ROW(AN160)-ROW(AN$7)),1)),"")</f>
        <v/>
      </c>
      <c r="AO160" s="38" t="str">
        <f ca="1">IF(AP160="","",IF(INDEX(Data!$CA:$CA,MATCH(AP160,Data!$A:$A,0),1)=0,"",INDEX(Data!$CA:$CA,MATCH(AP160,Data!$A:$A,0),1)))</f>
        <v/>
      </c>
      <c r="AP160" s="38" t="str" cm="1">
        <f t="array" aca="1" ref="AP160" ca="1">IFERROR(_xlfn.SINGLE(INDEX(Data!$A$1:$A$818,_xlfn.AGGREGATE(15,6,((OFFSET(Data!$A$1,0,MATCH(AP$6,Data!$1:$1,0)-1,1000,1)=IF(AP$7="","Yes",AP$7))*(Data!$D$1:'Data'!$D$818&lt;=IF($H$2="Marked",1,"")))/((OFFSET(Data!$A$1,0,MATCH(AP$6,Data!$1:$1,0)-1,1000,1)=IF(AP$7="","Yes",AP$7))*(Data!$D$1:'Data'!$D$818&lt;=IF($H$2="Marked",1,"")))*ROW(Data!$C$1:$C$818),ROW(AP160)-ROW(AP$7)),1)),"")</f>
        <v/>
      </c>
      <c r="AQ160" s="38" t="str">
        <f ca="1">IF(AR160="","",IF(INDEX(Data!$CA:$CA,MATCH(AR160,Data!$A:$A,0),1)=0,"",INDEX(Data!$CA:$CA,MATCH(AR160,Data!$A:$A,0),1)))</f>
        <v/>
      </c>
      <c r="AR160" s="38" t="str" cm="1">
        <f t="array" aca="1" ref="AR160" ca="1">IFERROR(_xlfn.SINGLE(INDEX(Data!$A$1:$A$818,_xlfn.AGGREGATE(15,6,((OFFSET(Data!$A$1,0,MATCH(AR$6,Data!$1:$1,0)-1,1000,1)=IF(AR$7="","Yes",AR$7))*(Data!$D$1:'Data'!$D$818&lt;=IF($H$2="Marked",1,"")))/((OFFSET(Data!$A$1,0,MATCH(AR$6,Data!$1:$1,0)-1,1000,1)=IF(AR$7="","Yes",AR$7))*(Data!$D$1:'Data'!$D$818&lt;=IF($H$2="Marked",1,"")))*ROW(Data!$C$1:$C$818),ROW(AR160)-ROW(AR$7)),1)),"")</f>
        <v/>
      </c>
      <c r="AS160" s="38" t="str">
        <f ca="1">IF(AT160="","",IF(INDEX(Data!$CA:$CA,MATCH(AT160,Data!$A:$A,0),1)=0,"",INDEX(Data!$CA:$CA,MATCH(AT160,Data!$A:$A,0),1)))</f>
        <v/>
      </c>
      <c r="AT160" s="38" t="str" cm="1">
        <f t="array" aca="1" ref="AT160" ca="1">IFERROR(_xlfn.SINGLE(INDEX(Data!$A$1:$A$818,_xlfn.AGGREGATE(15,6,((OFFSET(Data!$A$1,0,MATCH(AT$6,Data!$1:$1,0)-1,1000,1)=IF(AT$7="","Yes",AT$7))*(Data!$D$1:'Data'!$D$818&lt;=IF($H$2="Marked",1,"")))/((OFFSET(Data!$A$1,0,MATCH(AT$6,Data!$1:$1,0)-1,1000,1)=IF(AT$7="","Yes",AT$7))*(Data!$D$1:'Data'!$D$818&lt;=IF($H$2="Marked",1,"")))*ROW(Data!$C$1:$C$818),ROW(AT160)-ROW(AT$7)),1)),"")</f>
        <v/>
      </c>
    </row>
    <row r="161" spans="1:46" ht="24" x14ac:dyDescent="0.35">
      <c r="A161" s="38" t="str">
        <f ca="1">IF(B161="","",IF(INDEX(Data!$CA:$CA,MATCH(B161,Data!$A:$A,0),1)=0,"",INDEX(Data!$CA:$CA,MATCH(B161,Data!$A:$A,0),1)))</f>
        <v/>
      </c>
      <c r="B161" s="38" t="str" cm="1">
        <f t="array" aca="1" ref="B161" ca="1">IFERROR(_xlfn.SINGLE(INDEX(Data!$A$1:$A$818,_xlfn.AGGREGATE(15,6,((OFFSET(Data!$A$1,0,MATCH(B$6,Data!$1:$1,0)-1,1000,1)=IF(B$7="","Yes",B$7))*(Data!$D$1:'Data'!$D$818&lt;=IF($H$2="Marked",1,"")))/((OFFSET(Data!$A$1,0,MATCH(B$6,Data!$1:$1,0)-1,1000,1)=IF(B$7="","Yes",B$7))*(Data!$D$1:'Data'!$D$818&lt;=IF($H$2="Marked",1,"")))*ROW(Data!$C$1:$C$818),ROW(B161)-ROW(B$7)),1)),"")</f>
        <v/>
      </c>
      <c r="C161" s="38" t="str">
        <f ca="1">IF(D161="","",IF(INDEX(Data!$CA:$CA,MATCH(D161,Data!$A:$A,0),1)=0,"",INDEX(Data!$CA:$CA,MATCH(D161,Data!$A:$A,0),1)))</f>
        <v/>
      </c>
      <c r="D161" s="38" t="str" cm="1">
        <f t="array" aca="1" ref="D161" ca="1">IFERROR(_xlfn.SINGLE(INDEX(Data!$A$1:$A$818,_xlfn.AGGREGATE(15,6,((OFFSET(Data!$A$1,0,MATCH(D$6,Data!$1:$1,0)-1,1000,1)=IF(D$7="","Yes",D$7))*(Data!$D$1:'Data'!$D$818&lt;=IF($H$2="Marked",1,"")))/((OFFSET(Data!$A$1,0,MATCH(D$6,Data!$1:$1,0)-1,1000,1)=IF(D$7="","Yes",D$7))*(Data!$D$1:'Data'!$D$818&lt;=IF($H$2="Marked",1,"")))*ROW(Data!$C$1:$C$818),ROW(D161)-ROW(D$7)),1)),"")</f>
        <v/>
      </c>
      <c r="E161" s="38" t="str">
        <f ca="1">IF(F161="","",IF(INDEX(Data!$CA:$CA,MATCH(F161,Data!$A:$A,0),1)=0,"",INDEX(Data!$CA:$CA,MATCH(F161,Data!$A:$A,0),1)))</f>
        <v/>
      </c>
      <c r="F161" s="38" t="str" cm="1">
        <f t="array" aca="1" ref="F161" ca="1">IFERROR(_xlfn.SINGLE(INDEX(Data!$A$1:$A$818,_xlfn.AGGREGATE(15,6,((OFFSET(Data!$A$1,0,MATCH(F$6,Data!$1:$1,0)-1,1000,1)=IF(F$7="","Yes",F$7))*(Data!$D$1:'Data'!$D$818&lt;=IF($H$2="Marked",1,"")))/((OFFSET(Data!$A$1,0,MATCH(F$6,Data!$1:$1,0)-1,1000,1)=IF(F$7="","Yes",F$7))*(Data!$D$1:'Data'!$D$818&lt;=IF($H$2="Marked",1,"")))*ROW(Data!$C$1:$C$818),ROW(F161)-ROW(F$7)),1)),"")</f>
        <v/>
      </c>
      <c r="G161" s="38" t="str">
        <f ca="1">IF(H161="","",IF(INDEX(Data!$CA:$CA,MATCH(H161,Data!$A:$A,0),1)=0,"",INDEX(Data!$CA:$CA,MATCH(H161,Data!$A:$A,0),1)))</f>
        <v/>
      </c>
      <c r="H161" s="38" t="str" cm="1">
        <f t="array" aca="1" ref="H161" ca="1">IFERROR(_xlfn.SINGLE(INDEX(Data!$A$1:$A$818,_xlfn.AGGREGATE(15,6,((OFFSET(Data!$A$1,0,MATCH(H$6,Data!$1:$1,0)-1,1000,1)=IF(H$7="","Yes",H$7))*(Data!$D$1:'Data'!$D$818&lt;=IF($H$2="Marked",1,"")))/((OFFSET(Data!$A$1,0,MATCH(H$6,Data!$1:$1,0)-1,1000,1)=IF(H$7="","Yes",H$7))*(Data!$D$1:'Data'!$D$818&lt;=IF($H$2="Marked",1,"")))*ROW(Data!$C$1:$C$818),ROW(H161)-ROW(H$7)),1)),"")</f>
        <v/>
      </c>
      <c r="I161" s="38" t="str">
        <f ca="1">IF(J161="","",IF(INDEX(Data!$CA:$CA,MATCH(J161,Data!$A:$A,0),1)=0,"",INDEX(Data!$CA:$CA,MATCH(J161,Data!$A:$A,0),1)))</f>
        <v/>
      </c>
      <c r="J161" s="38" t="str" cm="1">
        <f t="array" aca="1" ref="J161" ca="1">IFERROR(_xlfn.SINGLE(INDEX(Data!$A$1:$A$818,_xlfn.AGGREGATE(15,6,((OFFSET(Data!$A$1,0,MATCH(J$6,Data!$1:$1,0)-1,1000,1)=IF(J$7="","Yes",J$7))*(Data!$D$1:'Data'!$D$818&lt;=IF($H$2="Marked",1,"")))/((OFFSET(Data!$A$1,0,MATCH(J$6,Data!$1:$1,0)-1,1000,1)=IF(J$7="","Yes",J$7))*(Data!$D$1:'Data'!$D$818&lt;=IF($H$2="Marked",1,"")))*ROW(Data!$C$1:$C$818),ROW(J161)-ROW(J$7)),1)),"")</f>
        <v/>
      </c>
      <c r="K161" s="38" t="str">
        <f ca="1">IF(L161="","",IF(INDEX(Data!$CA:$CA,MATCH(L161,Data!$A:$A,0),1)=0,"",INDEX(Data!$CA:$CA,MATCH(L161,Data!$A:$A,0),1)))</f>
        <v/>
      </c>
      <c r="L161" s="38" t="str" cm="1">
        <f t="array" aca="1" ref="L161" ca="1">IFERROR(_xlfn.SINGLE(INDEX(Data!$A$1:$A$818,_xlfn.AGGREGATE(15,6,((OFFSET(Data!$A$1,0,MATCH(L$6,Data!$1:$1,0)-1,1000,1)=IF(L$7="","Yes",L$7))*(Data!$D$1:'Data'!$D$818&lt;=IF($H$2="Marked",1,"")))/((OFFSET(Data!$A$1,0,MATCH(L$6,Data!$1:$1,0)-1,1000,1)=IF(L$7="","Yes",L$7))*(Data!$D$1:'Data'!$D$818&lt;=IF($H$2="Marked",1,"")))*ROW(Data!$C$1:$C$818),ROW(L161)-ROW(L$7)),1)),"")</f>
        <v>VH1</v>
      </c>
      <c r="M161" s="38" t="str">
        <f ca="1">IF(N161="","",IF(INDEX(Data!$CA:$CA,MATCH(N161,Data!$A:$A,0),1)=0,"",INDEX(Data!$CA:$CA,MATCH(N161,Data!$A:$A,0),1)))</f>
        <v/>
      </c>
      <c r="N161" s="38" t="str" cm="1">
        <f t="array" aca="1" ref="N161" ca="1">IFERROR(_xlfn.SINGLE(INDEX(Data!$A$1:$A$818,_xlfn.AGGREGATE(15,6,((OFFSET(Data!$A$1,0,MATCH(N$6,Data!$1:$1,0)-1,1000,1)=IF(N$7="","Yes",N$7))*(Data!$D$1:'Data'!$D$818&lt;=IF($H$2="Marked",1,"")))/((OFFSET(Data!$A$1,0,MATCH(N$6,Data!$1:$1,0)-1,1000,1)=IF(N$7="","Yes",N$7))*(Data!$D$1:'Data'!$D$818&lt;=IF($H$2="Marked",1,"")))*ROW(Data!$C$1:$C$818),ROW(N161)-ROW(N$7)),1)),"")</f>
        <v>Smithsonian</v>
      </c>
      <c r="O161" s="38" t="str">
        <f ca="1">IF(P161="","",IF(INDEX(Data!$CA:$CA,MATCH(P161,Data!$A:$A,0),1)=0,"",INDEX(Data!$CA:$CA,MATCH(P161,Data!$A:$A,0),1)))</f>
        <v/>
      </c>
      <c r="P161" s="38" t="str" cm="1">
        <f t="array" aca="1" ref="P161" ca="1">IFERROR(_xlfn.SINGLE(INDEX(Data!$A$1:$A$818,_xlfn.AGGREGATE(15,6,((OFFSET(Data!$A$1,0,MATCH(P$6,Data!$1:$1,0)-1,1000,1)=IF(P$7="","Yes",P$7))*(Data!$D$1:'Data'!$D$818&lt;=IF($H$2="Marked",1,"")))/((OFFSET(Data!$A$1,0,MATCH(P$6,Data!$1:$1,0)-1,1000,1)=IF(P$7="","Yes",P$7))*(Data!$D$1:'Data'!$D$818&lt;=IF($H$2="Marked",1,"")))*ROW(Data!$C$1:$C$818),ROW(P161)-ROW(P$7)),1)),"")</f>
        <v>NBC Sports Washington</v>
      </c>
      <c r="Q161" s="38" t="str">
        <f ca="1">IF(R161="","",IF(INDEX(Data!$CA:$CA,MATCH(R161,Data!$A:$A,0),1)=0,"",INDEX(Data!$CA:$CA,MATCH(R161,Data!$A:$A,0),1)))</f>
        <v/>
      </c>
      <c r="R161" s="38" t="str" cm="1">
        <f t="array" aca="1" ref="R161" ca="1">IFERROR(_xlfn.SINGLE(INDEX(Data!$A$1:$A$818,_xlfn.AGGREGATE(15,6,((OFFSET(Data!$A$1,0,MATCH(R$6,Data!$1:$1,0)-1,1000,1)=IF(R$7="","Yes",R$7))*(Data!$D$1:'Data'!$D$818&lt;=IF($H$2="Marked",1,"")))/((OFFSET(Data!$A$1,0,MATCH(R$6,Data!$1:$1,0)-1,1000,1)=IF(R$7="","Yes",R$7))*(Data!$D$1:'Data'!$D$818&lt;=IF($H$2="Marked",1,"")))*ROW(Data!$C$1:$C$818),ROW(R161)-ROW(R$7)),1)),"")</f>
        <v/>
      </c>
      <c r="S161" s="38" t="str">
        <f ca="1">IF(T161="","",IF(INDEX(Data!$CA:$CA,MATCH(T161,Data!$A:$A,0),1)=0,"",INDEX(Data!$CA:$CA,MATCH(T161,Data!$A:$A,0),1)))</f>
        <v/>
      </c>
      <c r="T161" s="38" t="str" cm="1">
        <f t="array" aca="1" ref="T161" ca="1">IFERROR(_xlfn.SINGLE(INDEX(Data!$A$1:$A$818,_xlfn.AGGREGATE(15,6,((OFFSET(Data!$A$1,0,MATCH(T$6,Data!$1:$1,0)-1,1000,1)=IF(T$7="","Yes",T$7))*(Data!$D$1:'Data'!$D$818&lt;=IF($H$2="Marked",1,"")))/((OFFSET(Data!$A$1,0,MATCH(T$6,Data!$1:$1,0)-1,1000,1)=IF(T$7="","Yes",T$7))*(Data!$D$1:'Data'!$D$818&lt;=IF($H$2="Marked",1,"")))*ROW(Data!$C$1:$C$818),ROW(T161)-ROW(T$7)),1)),"")</f>
        <v/>
      </c>
      <c r="U161" s="38" t="str">
        <f ca="1">IF(V161="","",IF(INDEX(Data!$CA:$CA,MATCH(V161,Data!$A:$A,0),1)=0,"",INDEX(Data!$CA:$CA,MATCH(V161,Data!$A:$A,0),1)))</f>
        <v/>
      </c>
      <c r="V161" s="38" t="str" cm="1">
        <f t="array" aca="1" ref="V161" ca="1">IFERROR(_xlfn.SINGLE(INDEX(Data!$A$1:$A$818,_xlfn.AGGREGATE(15,6,((OFFSET(Data!$A$1,0,MATCH(V$6,Data!$1:$1,0)-1,1000,1)=IF(V$7="","Yes",V$7))*(Data!$D$1:'Data'!$D$818&lt;=IF($H$2="Marked",1,"")))/((OFFSET(Data!$A$1,0,MATCH(V$6,Data!$1:$1,0)-1,1000,1)=IF(V$7="","Yes",V$7))*(Data!$D$1:'Data'!$D$818&lt;=IF($H$2="Marked",1,"")))*ROW(Data!$C$1:$C$818),ROW(V161)-ROW(V$7)),1)),"")</f>
        <v/>
      </c>
      <c r="W161" s="38" t="str">
        <f ca="1">IF(X161="","",IF(INDEX(Data!$CA:$CA,MATCH(X161,Data!$A:$A,0),1)=0,"",INDEX(Data!$CA:$CA,MATCH(X161,Data!$A:$A,0),1)))</f>
        <v/>
      </c>
      <c r="X161" s="38" t="str" cm="1">
        <f t="array" aca="1" ref="X161" ca="1">IFERROR(_xlfn.SINGLE(INDEX(Data!$A$1:$A$818,_xlfn.AGGREGATE(15,6,((OFFSET(Data!$A$1,0,MATCH(X$6,Data!$1:$1,0)-1,1000,1)=IF(X$7="","Yes",X$7))*(Data!$D$1:'Data'!$D$818&lt;=IF($H$2="Marked",1,"")))/((OFFSET(Data!$A$1,0,MATCH(X$6,Data!$1:$1,0)-1,1000,1)=IF(X$7="","Yes",X$7))*(Data!$D$1:'Data'!$D$818&lt;=IF($H$2="Marked",1,"")))*ROW(Data!$C$1:$C$818),ROW(X161)-ROW(X$7)),1)),"")</f>
        <v/>
      </c>
      <c r="Y161" s="38" t="str">
        <f ca="1">IF(Z161="","",IF(INDEX(Data!$CA:$CA,MATCH(Z161,Data!$A:$A,0),1)=0,"",INDEX(Data!$CA:$CA,MATCH(Z161,Data!$A:$A,0),1)))</f>
        <v/>
      </c>
      <c r="Z161" s="38" t="str" cm="1">
        <f t="array" aca="1" ref="Z161" ca="1">IFERROR(_xlfn.SINGLE(INDEX(Data!$A$1:$A$818,_xlfn.AGGREGATE(15,6,((OFFSET(Data!$A$1,0,MATCH(Z$6,Data!$1:$1,0)-1,1000,1)=IF(Z$7="","Yes",Z$7))*(Data!$D$1:'Data'!$D$818&lt;=IF($H$2="Marked",1,"")))/((OFFSET(Data!$A$1,0,MATCH(Z$6,Data!$1:$1,0)-1,1000,1)=IF(Z$7="","Yes",Z$7))*(Data!$D$1:'Data'!$D$818&lt;=IF($H$2="Marked",1,"")))*ROW(Data!$C$1:$C$818),ROW(Z161)-ROW(Z$7)),1)),"")</f>
        <v/>
      </c>
      <c r="AA161" s="38" t="str">
        <f ca="1">IF(AB161="","",IF(INDEX(Data!$CA:$CA,MATCH(AB161,Data!$A:$A,0),1)=0,"",INDEX(Data!$CA:$CA,MATCH(AB161,Data!$A:$A,0),1)))</f>
        <v/>
      </c>
      <c r="AB161" s="38" t="str" cm="1">
        <f t="array" aca="1" ref="AB161" ca="1">IFERROR(_xlfn.SINGLE(INDEX(Data!$A$1:$A$818,_xlfn.AGGREGATE(15,6,((OFFSET(Data!$A$1,0,MATCH(AB$6,Data!$1:$1,0)-1,1000,1)=IF(AB$7="","Yes",AB$7))*(Data!$D$1:'Data'!$D$818&lt;=IF($H$2="Marked",1,"")))/((OFFSET(Data!$A$1,0,MATCH(AB$6,Data!$1:$1,0)-1,1000,1)=IF(AB$7="","Yes",AB$7))*(Data!$D$1:'Data'!$D$818&lt;=IF($H$2="Marked",1,"")))*ROW(Data!$C$1:$C$818),ROW(AB161)-ROW(AB$7)),1)),"")</f>
        <v>TUDN</v>
      </c>
      <c r="AC161" s="38" t="str">
        <f ca="1">IF(AD161="","",IF(INDEX(Data!$CA:$CA,MATCH(AD161,Data!$A:$A,0),1)=0,"",INDEX(Data!$CA:$CA,MATCH(AD161,Data!$A:$A,0),1)))</f>
        <v/>
      </c>
      <c r="AD161" s="38" t="str" cm="1">
        <f t="array" aca="1" ref="AD161" ca="1">IFERROR(_xlfn.SINGLE(INDEX(Data!$A$1:$A$818,_xlfn.AGGREGATE(15,6,((OFFSET(Data!$A$1,0,MATCH(AD$6,Data!$1:$1,0)-1,1000,1)=IF(AD$7="","Yes",AD$7))*(Data!$D$1:'Data'!$D$818&lt;=IF($H$2="Marked",1,"")))/((OFFSET(Data!$A$1,0,MATCH(AD$6,Data!$1:$1,0)-1,1000,1)=IF(AD$7="","Yes",AD$7))*(Data!$D$1:'Data'!$D$818&lt;=IF($H$2="Marked",1,"")))*ROW(Data!$C$1:$C$818),ROW(AD161)-ROW(AD$7)),1)),"")</f>
        <v/>
      </c>
      <c r="AE161" s="38" t="str">
        <f ca="1">IF(AF161="","",IF(INDEX(Data!$CA:$CA,MATCH(AF161,Data!$A:$A,0),1)=0,"",INDEX(Data!$CA:$CA,MATCH(AF161,Data!$A:$A,0),1)))</f>
        <v/>
      </c>
      <c r="AF161" s="38" t="str" cm="1">
        <f t="array" aca="1" ref="AF161" ca="1">IFERROR(_xlfn.SINGLE(INDEX(Data!$A$1:$A$818,_xlfn.AGGREGATE(15,6,((OFFSET(Data!$A$1,0,MATCH(AF$6,Data!$1:$1,0)-1,1000,1)=IF(AF$7="","Yes",AF$7))*(Data!$D$1:'Data'!$D$818&lt;=IF($H$2="Marked",1,"")))/((OFFSET(Data!$A$1,0,MATCH(AF$6,Data!$1:$1,0)-1,1000,1)=IF(AF$7="","Yes",AF$7))*(Data!$D$1:'Data'!$D$818&lt;=IF($H$2="Marked",1,"")))*ROW(Data!$C$1:$C$818),ROW(AF161)-ROW(AF$7)),1)),"")</f>
        <v/>
      </c>
      <c r="AG161" s="38" t="str">
        <f ca="1">IF(AH161="","",IF(INDEX(Data!$CA:$CA,MATCH(AH161,Data!$A:$A,0),1)=0,"",INDEX(Data!$CA:$CA,MATCH(AH161,Data!$A:$A,0),1)))</f>
        <v/>
      </c>
      <c r="AH161" s="38" t="str" cm="1">
        <f t="array" aca="1" ref="AH161" ca="1">IFERROR(_xlfn.SINGLE(INDEX(Data!$A$1:$A$818,_xlfn.AGGREGATE(15,6,((OFFSET(Data!$A$1,0,MATCH(AH$6,Data!$1:$1,0)-1,1000,1)=IF(AH$7="","Yes",AH$7))*(Data!$D$1:'Data'!$D$818&lt;=IF($H$2="Marked",1,"")))/((OFFSET(Data!$A$1,0,MATCH(AH$6,Data!$1:$1,0)-1,1000,1)=IF(AH$7="","Yes",AH$7))*(Data!$D$1:'Data'!$D$818&lt;=IF($H$2="Marked",1,"")))*ROW(Data!$C$1:$C$818),ROW(AH161)-ROW(AH$7)),1)),"")</f>
        <v/>
      </c>
      <c r="AI161" s="38" t="str">
        <f ca="1">IF(AJ161="","",IF(INDEX(Data!$CA:$CA,MATCH(AJ161,Data!$A:$A,0),1)=0,"",INDEX(Data!$CA:$CA,MATCH(AJ161,Data!$A:$A,0),1)))</f>
        <v/>
      </c>
      <c r="AJ161" s="38" t="str" cm="1">
        <f t="array" aca="1" ref="AJ161" ca="1">IFERROR(_xlfn.SINGLE(INDEX(Data!$A$1:$A$818,_xlfn.AGGREGATE(15,6,((OFFSET(Data!$A$1,0,MATCH(AJ$6,Data!$1:$1,0)-1,1000,1)=IF(AJ$7="","Yes",AJ$7))*(Data!$D$1:'Data'!$D$818&lt;=IF($H$2="Marked",1,"")))/((OFFSET(Data!$A$1,0,MATCH(AJ$6,Data!$1:$1,0)-1,1000,1)=IF(AJ$7="","Yes",AJ$7))*(Data!$D$1:'Data'!$D$818&lt;=IF($H$2="Marked",1,"")))*ROW(Data!$C$1:$C$818),ROW(AJ161)-ROW(AJ$7)),1)),"")</f>
        <v/>
      </c>
      <c r="AK161" s="38" t="str">
        <f ca="1">IF(AL161="","",IF(INDEX(Data!$CA:$CA,MATCH(AL161,Data!$A:$A,0),1)=0,"",INDEX(Data!$CA:$CA,MATCH(AL161,Data!$A:$A,0),1)))</f>
        <v/>
      </c>
      <c r="AL161" s="38" t="str" cm="1">
        <f t="array" aca="1" ref="AL161" ca="1">IFERROR(_xlfn.SINGLE(INDEX(Data!$A$1:$A$818,_xlfn.AGGREGATE(15,6,((OFFSET(Data!$A$1,0,MATCH(AL$6,Data!$1:$1,0)-1,1000,1)=IF(AL$7="","Yes",AL$7))*(Data!$D$1:'Data'!$D$818&lt;=IF($H$2="Marked",1,"")))/((OFFSET(Data!$A$1,0,MATCH(AL$6,Data!$1:$1,0)-1,1000,1)=IF(AL$7="","Yes",AL$7))*(Data!$D$1:'Data'!$D$818&lt;=IF($H$2="Marked",1,"")))*ROW(Data!$C$1:$C$818),ROW(AL161)-ROW(AL$7)),1)),"")</f>
        <v/>
      </c>
      <c r="AM161" s="38" t="str">
        <f ca="1">IF(AN161="","",IF(INDEX(Data!$CA:$CA,MATCH(AN161,Data!$A:$A,0),1)=0,"",INDEX(Data!$CA:$CA,MATCH(AN161,Data!$A:$A,0),1)))</f>
        <v/>
      </c>
      <c r="AN161" s="38" t="str" cm="1">
        <f t="array" aca="1" ref="AN161" ca="1">IFERROR(_xlfn.SINGLE(INDEX(Data!$A$1:$A$818,_xlfn.AGGREGATE(15,6,((OFFSET(Data!$A$1,0,MATCH(AN$6,Data!$1:$1,0)-1,1000,1)=IF(AN$7="","Yes",AN$7))*(Data!$D$1:'Data'!$D$818&lt;=IF($H$2="Marked",1,"")))/((OFFSET(Data!$A$1,0,MATCH(AN$6,Data!$1:$1,0)-1,1000,1)=IF(AN$7="","Yes",AN$7))*(Data!$D$1:'Data'!$D$818&lt;=IF($H$2="Marked",1,"")))*ROW(Data!$C$1:$C$818),ROW(AN161)-ROW(AN$7)),1)),"")</f>
        <v/>
      </c>
      <c r="AO161" s="38" t="str">
        <f ca="1">IF(AP161="","",IF(INDEX(Data!$CA:$CA,MATCH(AP161,Data!$A:$A,0),1)=0,"",INDEX(Data!$CA:$CA,MATCH(AP161,Data!$A:$A,0),1)))</f>
        <v/>
      </c>
      <c r="AP161" s="38" t="str" cm="1">
        <f t="array" aca="1" ref="AP161" ca="1">IFERROR(_xlfn.SINGLE(INDEX(Data!$A$1:$A$818,_xlfn.AGGREGATE(15,6,((OFFSET(Data!$A$1,0,MATCH(AP$6,Data!$1:$1,0)-1,1000,1)=IF(AP$7="","Yes",AP$7))*(Data!$D$1:'Data'!$D$818&lt;=IF($H$2="Marked",1,"")))/((OFFSET(Data!$A$1,0,MATCH(AP$6,Data!$1:$1,0)-1,1000,1)=IF(AP$7="","Yes",AP$7))*(Data!$D$1:'Data'!$D$818&lt;=IF($H$2="Marked",1,"")))*ROW(Data!$C$1:$C$818),ROW(AP161)-ROW(AP$7)),1)),"")</f>
        <v/>
      </c>
      <c r="AQ161" s="38" t="str">
        <f ca="1">IF(AR161="","",IF(INDEX(Data!$CA:$CA,MATCH(AR161,Data!$A:$A,0),1)=0,"",INDEX(Data!$CA:$CA,MATCH(AR161,Data!$A:$A,0),1)))</f>
        <v/>
      </c>
      <c r="AR161" s="38" t="str" cm="1">
        <f t="array" aca="1" ref="AR161" ca="1">IFERROR(_xlfn.SINGLE(INDEX(Data!$A$1:$A$818,_xlfn.AGGREGATE(15,6,((OFFSET(Data!$A$1,0,MATCH(AR$6,Data!$1:$1,0)-1,1000,1)=IF(AR$7="","Yes",AR$7))*(Data!$D$1:'Data'!$D$818&lt;=IF($H$2="Marked",1,"")))/((OFFSET(Data!$A$1,0,MATCH(AR$6,Data!$1:$1,0)-1,1000,1)=IF(AR$7="","Yes",AR$7))*(Data!$D$1:'Data'!$D$818&lt;=IF($H$2="Marked",1,"")))*ROW(Data!$C$1:$C$818),ROW(AR161)-ROW(AR$7)),1)),"")</f>
        <v/>
      </c>
      <c r="AS161" s="38" t="str">
        <f ca="1">IF(AT161="","",IF(INDEX(Data!$CA:$CA,MATCH(AT161,Data!$A:$A,0),1)=0,"",INDEX(Data!$CA:$CA,MATCH(AT161,Data!$A:$A,0),1)))</f>
        <v/>
      </c>
      <c r="AT161" s="38" t="str" cm="1">
        <f t="array" aca="1" ref="AT161" ca="1">IFERROR(_xlfn.SINGLE(INDEX(Data!$A$1:$A$818,_xlfn.AGGREGATE(15,6,((OFFSET(Data!$A$1,0,MATCH(AT$6,Data!$1:$1,0)-1,1000,1)=IF(AT$7="","Yes",AT$7))*(Data!$D$1:'Data'!$D$818&lt;=IF($H$2="Marked",1,"")))/((OFFSET(Data!$A$1,0,MATCH(AT$6,Data!$1:$1,0)-1,1000,1)=IF(AT$7="","Yes",AT$7))*(Data!$D$1:'Data'!$D$818&lt;=IF($H$2="Marked",1,"")))*ROW(Data!$C$1:$C$818),ROW(AT161)-ROW(AT$7)),1)),"")</f>
        <v/>
      </c>
    </row>
    <row r="162" spans="1:46" x14ac:dyDescent="0.35">
      <c r="A162" s="38" t="str">
        <f ca="1">IF(B162="","",IF(INDEX(Data!$CA:$CA,MATCH(B162,Data!$A:$A,0),1)=0,"",INDEX(Data!$CA:$CA,MATCH(B162,Data!$A:$A,0),1)))</f>
        <v/>
      </c>
      <c r="B162" s="38" t="str" cm="1">
        <f t="array" aca="1" ref="B162" ca="1">IFERROR(_xlfn.SINGLE(INDEX(Data!$A$1:$A$818,_xlfn.AGGREGATE(15,6,((OFFSET(Data!$A$1,0,MATCH(B$6,Data!$1:$1,0)-1,1000,1)=IF(B$7="","Yes",B$7))*(Data!$D$1:'Data'!$D$818&lt;=IF($H$2="Marked",1,"")))/((OFFSET(Data!$A$1,0,MATCH(B$6,Data!$1:$1,0)-1,1000,1)=IF(B$7="","Yes",B$7))*(Data!$D$1:'Data'!$D$818&lt;=IF($H$2="Marked",1,"")))*ROW(Data!$C$1:$C$818),ROW(B162)-ROW(B$7)),1)),"")</f>
        <v/>
      </c>
      <c r="C162" s="38" t="str">
        <f ca="1">IF(D162="","",IF(INDEX(Data!$CA:$CA,MATCH(D162,Data!$A:$A,0),1)=0,"",INDEX(Data!$CA:$CA,MATCH(D162,Data!$A:$A,0),1)))</f>
        <v/>
      </c>
      <c r="D162" s="38" t="str" cm="1">
        <f t="array" aca="1" ref="D162" ca="1">IFERROR(_xlfn.SINGLE(INDEX(Data!$A$1:$A$818,_xlfn.AGGREGATE(15,6,((OFFSET(Data!$A$1,0,MATCH(D$6,Data!$1:$1,0)-1,1000,1)=IF(D$7="","Yes",D$7))*(Data!$D$1:'Data'!$D$818&lt;=IF($H$2="Marked",1,"")))/((OFFSET(Data!$A$1,0,MATCH(D$6,Data!$1:$1,0)-1,1000,1)=IF(D$7="","Yes",D$7))*(Data!$D$1:'Data'!$D$818&lt;=IF($H$2="Marked",1,"")))*ROW(Data!$C$1:$C$818),ROW(D162)-ROW(D$7)),1)),"")</f>
        <v/>
      </c>
      <c r="E162" s="38" t="str">
        <f ca="1">IF(F162="","",IF(INDEX(Data!$CA:$CA,MATCH(F162,Data!$A:$A,0),1)=0,"",INDEX(Data!$CA:$CA,MATCH(F162,Data!$A:$A,0),1)))</f>
        <v/>
      </c>
      <c r="F162" s="38" t="str" cm="1">
        <f t="array" aca="1" ref="F162" ca="1">IFERROR(_xlfn.SINGLE(INDEX(Data!$A$1:$A$818,_xlfn.AGGREGATE(15,6,((OFFSET(Data!$A$1,0,MATCH(F$6,Data!$1:$1,0)-1,1000,1)=IF(F$7="","Yes",F$7))*(Data!$D$1:'Data'!$D$818&lt;=IF($H$2="Marked",1,"")))/((OFFSET(Data!$A$1,0,MATCH(F$6,Data!$1:$1,0)-1,1000,1)=IF(F$7="","Yes",F$7))*(Data!$D$1:'Data'!$D$818&lt;=IF($H$2="Marked",1,"")))*ROW(Data!$C$1:$C$818),ROW(F162)-ROW(F$7)),1)),"")</f>
        <v/>
      </c>
      <c r="G162" s="38" t="str">
        <f ca="1">IF(H162="","",IF(INDEX(Data!$CA:$CA,MATCH(H162,Data!$A:$A,0),1)=0,"",INDEX(Data!$CA:$CA,MATCH(H162,Data!$A:$A,0),1)))</f>
        <v/>
      </c>
      <c r="H162" s="38" t="str" cm="1">
        <f t="array" aca="1" ref="H162" ca="1">IFERROR(_xlfn.SINGLE(INDEX(Data!$A$1:$A$818,_xlfn.AGGREGATE(15,6,((OFFSET(Data!$A$1,0,MATCH(H$6,Data!$1:$1,0)-1,1000,1)=IF(H$7="","Yes",H$7))*(Data!$D$1:'Data'!$D$818&lt;=IF($H$2="Marked",1,"")))/((OFFSET(Data!$A$1,0,MATCH(H$6,Data!$1:$1,0)-1,1000,1)=IF(H$7="","Yes",H$7))*(Data!$D$1:'Data'!$D$818&lt;=IF($H$2="Marked",1,"")))*ROW(Data!$C$1:$C$818),ROW(H162)-ROW(H$7)),1)),"")</f>
        <v/>
      </c>
      <c r="I162" s="38" t="str">
        <f ca="1">IF(J162="","",IF(INDEX(Data!$CA:$CA,MATCH(J162,Data!$A:$A,0),1)=0,"",INDEX(Data!$CA:$CA,MATCH(J162,Data!$A:$A,0),1)))</f>
        <v/>
      </c>
      <c r="J162" s="38" t="str" cm="1">
        <f t="array" aca="1" ref="J162" ca="1">IFERROR(_xlfn.SINGLE(INDEX(Data!$A$1:$A$818,_xlfn.AGGREGATE(15,6,((OFFSET(Data!$A$1,0,MATCH(J$6,Data!$1:$1,0)-1,1000,1)=IF(J$7="","Yes",J$7))*(Data!$D$1:'Data'!$D$818&lt;=IF($H$2="Marked",1,"")))/((OFFSET(Data!$A$1,0,MATCH(J$6,Data!$1:$1,0)-1,1000,1)=IF(J$7="","Yes",J$7))*(Data!$D$1:'Data'!$D$818&lt;=IF($H$2="Marked",1,"")))*ROW(Data!$C$1:$C$818),ROW(J162)-ROW(J$7)),1)),"")</f>
        <v/>
      </c>
      <c r="K162" s="38" t="str">
        <f ca="1">IF(L162="","",IF(INDEX(Data!$CA:$CA,MATCH(L162,Data!$A:$A,0),1)=0,"",INDEX(Data!$CA:$CA,MATCH(L162,Data!$A:$A,0),1)))</f>
        <v/>
      </c>
      <c r="L162" s="38" t="str" cm="1">
        <f t="array" aca="1" ref="L162" ca="1">IFERROR(_xlfn.SINGLE(INDEX(Data!$A$1:$A$818,_xlfn.AGGREGATE(15,6,((OFFSET(Data!$A$1,0,MATCH(L$6,Data!$1:$1,0)-1,1000,1)=IF(L$7="","Yes",L$7))*(Data!$D$1:'Data'!$D$818&lt;=IF($H$2="Marked",1,"")))/((OFFSET(Data!$A$1,0,MATCH(L$6,Data!$1:$1,0)-1,1000,1)=IF(L$7="","Yes",L$7))*(Data!$D$1:'Data'!$D$818&lt;=IF($H$2="Marked",1,"")))*ROW(Data!$C$1:$C$818),ROW(L162)-ROW(L$7)),1)),"")</f>
        <v>Vice</v>
      </c>
      <c r="M162" s="38" t="str">
        <f ca="1">IF(N162="","",IF(INDEX(Data!$CA:$CA,MATCH(N162,Data!$A:$A,0),1)=0,"",INDEX(Data!$CA:$CA,MATCH(N162,Data!$A:$A,0),1)))</f>
        <v/>
      </c>
      <c r="N162" s="38" t="str" cm="1">
        <f t="array" aca="1" ref="N162" ca="1">IFERROR(_xlfn.SINGLE(INDEX(Data!$A$1:$A$818,_xlfn.AGGREGATE(15,6,((OFFSET(Data!$A$1,0,MATCH(N$6,Data!$1:$1,0)-1,1000,1)=IF(N$7="","Yes",N$7))*(Data!$D$1:'Data'!$D$818&lt;=IF($H$2="Marked",1,"")))/((OFFSET(Data!$A$1,0,MATCH(N$6,Data!$1:$1,0)-1,1000,1)=IF(N$7="","Yes",N$7))*(Data!$D$1:'Data'!$D$818&lt;=IF($H$2="Marked",1,"")))*ROW(Data!$C$1:$C$818),ROW(N162)-ROW(N$7)),1)),"")</f>
        <v>SNY</v>
      </c>
      <c r="O162" s="38" t="str">
        <f ca="1">IF(P162="","",IF(INDEX(Data!$CA:$CA,MATCH(P162,Data!$A:$A,0),1)=0,"",INDEX(Data!$CA:$CA,MATCH(P162,Data!$A:$A,0),1)))</f>
        <v/>
      </c>
      <c r="P162" s="38" t="str" cm="1">
        <f t="array" aca="1" ref="P162" ca="1">IFERROR(_xlfn.SINGLE(INDEX(Data!$A$1:$A$818,_xlfn.AGGREGATE(15,6,((OFFSET(Data!$A$1,0,MATCH(P$6,Data!$1:$1,0)-1,1000,1)=IF(P$7="","Yes",P$7))*(Data!$D$1:'Data'!$D$818&lt;=IF($H$2="Marked",1,"")))/((OFFSET(Data!$A$1,0,MATCH(P$6,Data!$1:$1,0)-1,1000,1)=IF(P$7="","Yes",P$7))*(Data!$D$1:'Data'!$D$818&lt;=IF($H$2="Marked",1,"")))*ROW(Data!$C$1:$C$818),ROW(P162)-ROW(P$7)),1)),"")</f>
        <v>NESN</v>
      </c>
      <c r="Q162" s="38" t="str">
        <f ca="1">IF(R162="","",IF(INDEX(Data!$CA:$CA,MATCH(R162,Data!$A:$A,0),1)=0,"",INDEX(Data!$CA:$CA,MATCH(R162,Data!$A:$A,0),1)))</f>
        <v/>
      </c>
      <c r="R162" s="38" t="str" cm="1">
        <f t="array" aca="1" ref="R162" ca="1">IFERROR(_xlfn.SINGLE(INDEX(Data!$A$1:$A$818,_xlfn.AGGREGATE(15,6,((OFFSET(Data!$A$1,0,MATCH(R$6,Data!$1:$1,0)-1,1000,1)=IF(R$7="","Yes",R$7))*(Data!$D$1:'Data'!$D$818&lt;=IF($H$2="Marked",1,"")))/((OFFSET(Data!$A$1,0,MATCH(R$6,Data!$1:$1,0)-1,1000,1)=IF(R$7="","Yes",R$7))*(Data!$D$1:'Data'!$D$818&lt;=IF($H$2="Marked",1,"")))*ROW(Data!$C$1:$C$818),ROW(R162)-ROW(R$7)),1)),"")</f>
        <v/>
      </c>
      <c r="S162" s="38" t="str">
        <f ca="1">IF(T162="","",IF(INDEX(Data!$CA:$CA,MATCH(T162,Data!$A:$A,0),1)=0,"",INDEX(Data!$CA:$CA,MATCH(T162,Data!$A:$A,0),1)))</f>
        <v/>
      </c>
      <c r="T162" s="38" t="str" cm="1">
        <f t="array" aca="1" ref="T162" ca="1">IFERROR(_xlfn.SINGLE(INDEX(Data!$A$1:$A$818,_xlfn.AGGREGATE(15,6,((OFFSET(Data!$A$1,0,MATCH(T$6,Data!$1:$1,0)-1,1000,1)=IF(T$7="","Yes",T$7))*(Data!$D$1:'Data'!$D$818&lt;=IF($H$2="Marked",1,"")))/((OFFSET(Data!$A$1,0,MATCH(T$6,Data!$1:$1,0)-1,1000,1)=IF(T$7="","Yes",T$7))*(Data!$D$1:'Data'!$D$818&lt;=IF($H$2="Marked",1,"")))*ROW(Data!$C$1:$C$818),ROW(T162)-ROW(T$7)),1)),"")</f>
        <v/>
      </c>
      <c r="U162" s="38" t="str">
        <f ca="1">IF(V162="","",IF(INDEX(Data!$CA:$CA,MATCH(V162,Data!$A:$A,0),1)=0,"",INDEX(Data!$CA:$CA,MATCH(V162,Data!$A:$A,0),1)))</f>
        <v/>
      </c>
      <c r="V162" s="38" t="str" cm="1">
        <f t="array" aca="1" ref="V162" ca="1">IFERROR(_xlfn.SINGLE(INDEX(Data!$A$1:$A$818,_xlfn.AGGREGATE(15,6,((OFFSET(Data!$A$1,0,MATCH(V$6,Data!$1:$1,0)-1,1000,1)=IF(V$7="","Yes",V$7))*(Data!$D$1:'Data'!$D$818&lt;=IF($H$2="Marked",1,"")))/((OFFSET(Data!$A$1,0,MATCH(V$6,Data!$1:$1,0)-1,1000,1)=IF(V$7="","Yes",V$7))*(Data!$D$1:'Data'!$D$818&lt;=IF($H$2="Marked",1,"")))*ROW(Data!$C$1:$C$818),ROW(V162)-ROW(V$7)),1)),"")</f>
        <v/>
      </c>
      <c r="W162" s="38" t="str">
        <f ca="1">IF(X162="","",IF(INDEX(Data!$CA:$CA,MATCH(X162,Data!$A:$A,0),1)=0,"",INDEX(Data!$CA:$CA,MATCH(X162,Data!$A:$A,0),1)))</f>
        <v/>
      </c>
      <c r="X162" s="38" t="str" cm="1">
        <f t="array" aca="1" ref="X162" ca="1">IFERROR(_xlfn.SINGLE(INDEX(Data!$A$1:$A$818,_xlfn.AGGREGATE(15,6,((OFFSET(Data!$A$1,0,MATCH(X$6,Data!$1:$1,0)-1,1000,1)=IF(X$7="","Yes",X$7))*(Data!$D$1:'Data'!$D$818&lt;=IF($H$2="Marked",1,"")))/((OFFSET(Data!$A$1,0,MATCH(X$6,Data!$1:$1,0)-1,1000,1)=IF(X$7="","Yes",X$7))*(Data!$D$1:'Data'!$D$818&lt;=IF($H$2="Marked",1,"")))*ROW(Data!$C$1:$C$818),ROW(X162)-ROW(X$7)),1)),"")</f>
        <v/>
      </c>
      <c r="Y162" s="38" t="str">
        <f ca="1">IF(Z162="","",IF(INDEX(Data!$CA:$CA,MATCH(Z162,Data!$A:$A,0),1)=0,"",INDEX(Data!$CA:$CA,MATCH(Z162,Data!$A:$A,0),1)))</f>
        <v/>
      </c>
      <c r="Z162" s="38" t="str" cm="1">
        <f t="array" aca="1" ref="Z162" ca="1">IFERROR(_xlfn.SINGLE(INDEX(Data!$A$1:$A$818,_xlfn.AGGREGATE(15,6,((OFFSET(Data!$A$1,0,MATCH(Z$6,Data!$1:$1,0)-1,1000,1)=IF(Z$7="","Yes",Z$7))*(Data!$D$1:'Data'!$D$818&lt;=IF($H$2="Marked",1,"")))/((OFFSET(Data!$A$1,0,MATCH(Z$6,Data!$1:$1,0)-1,1000,1)=IF(Z$7="","Yes",Z$7))*(Data!$D$1:'Data'!$D$818&lt;=IF($H$2="Marked",1,"")))*ROW(Data!$C$1:$C$818),ROW(Z162)-ROW(Z$7)),1)),"")</f>
        <v/>
      </c>
      <c r="AA162" s="38" t="str">
        <f ca="1">IF(AB162="","",IF(INDEX(Data!$CA:$CA,MATCH(AB162,Data!$A:$A,0),1)=0,"",INDEX(Data!$CA:$CA,MATCH(AB162,Data!$A:$A,0),1)))</f>
        <v/>
      </c>
      <c r="AB162" s="38" t="str" cm="1">
        <f t="array" aca="1" ref="AB162" ca="1">IFERROR(_xlfn.SINGLE(INDEX(Data!$A$1:$A$818,_xlfn.AGGREGATE(15,6,((OFFSET(Data!$A$1,0,MATCH(AB$6,Data!$1:$1,0)-1,1000,1)=IF(AB$7="","Yes",AB$7))*(Data!$D$1:'Data'!$D$818&lt;=IF($H$2="Marked",1,"")))/((OFFSET(Data!$A$1,0,MATCH(AB$6,Data!$1:$1,0)-1,1000,1)=IF(AB$7="","Yes",AB$7))*(Data!$D$1:'Data'!$D$818&lt;=IF($H$2="Marked",1,"")))*ROW(Data!$C$1:$C$818),ROW(AB162)-ROW(AB$7)),1)),"")</f>
        <v>TV Dominicana</v>
      </c>
      <c r="AC162" s="38" t="str">
        <f ca="1">IF(AD162="","",IF(INDEX(Data!$CA:$CA,MATCH(AD162,Data!$A:$A,0),1)=0,"",INDEX(Data!$CA:$CA,MATCH(AD162,Data!$A:$A,0),1)))</f>
        <v/>
      </c>
      <c r="AD162" s="38" t="str" cm="1">
        <f t="array" aca="1" ref="AD162" ca="1">IFERROR(_xlfn.SINGLE(INDEX(Data!$A$1:$A$818,_xlfn.AGGREGATE(15,6,((OFFSET(Data!$A$1,0,MATCH(AD$6,Data!$1:$1,0)-1,1000,1)=IF(AD$7="","Yes",AD$7))*(Data!$D$1:'Data'!$D$818&lt;=IF($H$2="Marked",1,"")))/((OFFSET(Data!$A$1,0,MATCH(AD$6,Data!$1:$1,0)-1,1000,1)=IF(AD$7="","Yes",AD$7))*(Data!$D$1:'Data'!$D$818&lt;=IF($H$2="Marked",1,"")))*ROW(Data!$C$1:$C$818),ROW(AD162)-ROW(AD$7)),1)),"")</f>
        <v/>
      </c>
      <c r="AE162" s="38" t="str">
        <f ca="1">IF(AF162="","",IF(INDEX(Data!$CA:$CA,MATCH(AF162,Data!$A:$A,0),1)=0,"",INDEX(Data!$CA:$CA,MATCH(AF162,Data!$A:$A,0),1)))</f>
        <v/>
      </c>
      <c r="AF162" s="38" t="str" cm="1">
        <f t="array" aca="1" ref="AF162" ca="1">IFERROR(_xlfn.SINGLE(INDEX(Data!$A$1:$A$818,_xlfn.AGGREGATE(15,6,((OFFSET(Data!$A$1,0,MATCH(AF$6,Data!$1:$1,0)-1,1000,1)=IF(AF$7="","Yes",AF$7))*(Data!$D$1:'Data'!$D$818&lt;=IF($H$2="Marked",1,"")))/((OFFSET(Data!$A$1,0,MATCH(AF$6,Data!$1:$1,0)-1,1000,1)=IF(AF$7="","Yes",AF$7))*(Data!$D$1:'Data'!$D$818&lt;=IF($H$2="Marked",1,"")))*ROW(Data!$C$1:$C$818),ROW(AF162)-ROW(AF$7)),1)),"")</f>
        <v/>
      </c>
      <c r="AG162" s="38" t="str">
        <f ca="1">IF(AH162="","",IF(INDEX(Data!$CA:$CA,MATCH(AH162,Data!$A:$A,0),1)=0,"",INDEX(Data!$CA:$CA,MATCH(AH162,Data!$A:$A,0),1)))</f>
        <v/>
      </c>
      <c r="AH162" s="38" t="str" cm="1">
        <f t="array" aca="1" ref="AH162" ca="1">IFERROR(_xlfn.SINGLE(INDEX(Data!$A$1:$A$818,_xlfn.AGGREGATE(15,6,((OFFSET(Data!$A$1,0,MATCH(AH$6,Data!$1:$1,0)-1,1000,1)=IF(AH$7="","Yes",AH$7))*(Data!$D$1:'Data'!$D$818&lt;=IF($H$2="Marked",1,"")))/((OFFSET(Data!$A$1,0,MATCH(AH$6,Data!$1:$1,0)-1,1000,1)=IF(AH$7="","Yes",AH$7))*(Data!$D$1:'Data'!$D$818&lt;=IF($H$2="Marked",1,"")))*ROW(Data!$C$1:$C$818),ROW(AH162)-ROW(AH$7)),1)),"")</f>
        <v/>
      </c>
      <c r="AI162" s="38" t="str">
        <f ca="1">IF(AJ162="","",IF(INDEX(Data!$CA:$CA,MATCH(AJ162,Data!$A:$A,0),1)=0,"",INDEX(Data!$CA:$CA,MATCH(AJ162,Data!$A:$A,0),1)))</f>
        <v/>
      </c>
      <c r="AJ162" s="38" t="str" cm="1">
        <f t="array" aca="1" ref="AJ162" ca="1">IFERROR(_xlfn.SINGLE(INDEX(Data!$A$1:$A$818,_xlfn.AGGREGATE(15,6,((OFFSET(Data!$A$1,0,MATCH(AJ$6,Data!$1:$1,0)-1,1000,1)=IF(AJ$7="","Yes",AJ$7))*(Data!$D$1:'Data'!$D$818&lt;=IF($H$2="Marked",1,"")))/((OFFSET(Data!$A$1,0,MATCH(AJ$6,Data!$1:$1,0)-1,1000,1)=IF(AJ$7="","Yes",AJ$7))*(Data!$D$1:'Data'!$D$818&lt;=IF($H$2="Marked",1,"")))*ROW(Data!$C$1:$C$818),ROW(AJ162)-ROW(AJ$7)),1)),"")</f>
        <v/>
      </c>
      <c r="AK162" s="38" t="str">
        <f ca="1">IF(AL162="","",IF(INDEX(Data!$CA:$CA,MATCH(AL162,Data!$A:$A,0),1)=0,"",INDEX(Data!$CA:$CA,MATCH(AL162,Data!$A:$A,0),1)))</f>
        <v/>
      </c>
      <c r="AL162" s="38" t="str" cm="1">
        <f t="array" aca="1" ref="AL162" ca="1">IFERROR(_xlfn.SINGLE(INDEX(Data!$A$1:$A$818,_xlfn.AGGREGATE(15,6,((OFFSET(Data!$A$1,0,MATCH(AL$6,Data!$1:$1,0)-1,1000,1)=IF(AL$7="","Yes",AL$7))*(Data!$D$1:'Data'!$D$818&lt;=IF($H$2="Marked",1,"")))/((OFFSET(Data!$A$1,0,MATCH(AL$6,Data!$1:$1,0)-1,1000,1)=IF(AL$7="","Yes",AL$7))*(Data!$D$1:'Data'!$D$818&lt;=IF($H$2="Marked",1,"")))*ROW(Data!$C$1:$C$818),ROW(AL162)-ROW(AL$7)),1)),"")</f>
        <v/>
      </c>
      <c r="AM162" s="38" t="str">
        <f ca="1">IF(AN162="","",IF(INDEX(Data!$CA:$CA,MATCH(AN162,Data!$A:$A,0),1)=0,"",INDEX(Data!$CA:$CA,MATCH(AN162,Data!$A:$A,0),1)))</f>
        <v/>
      </c>
      <c r="AN162" s="38" t="str" cm="1">
        <f t="array" aca="1" ref="AN162" ca="1">IFERROR(_xlfn.SINGLE(INDEX(Data!$A$1:$A$818,_xlfn.AGGREGATE(15,6,((OFFSET(Data!$A$1,0,MATCH(AN$6,Data!$1:$1,0)-1,1000,1)=IF(AN$7="","Yes",AN$7))*(Data!$D$1:'Data'!$D$818&lt;=IF($H$2="Marked",1,"")))/((OFFSET(Data!$A$1,0,MATCH(AN$6,Data!$1:$1,0)-1,1000,1)=IF(AN$7="","Yes",AN$7))*(Data!$D$1:'Data'!$D$818&lt;=IF($H$2="Marked",1,"")))*ROW(Data!$C$1:$C$818),ROW(AN162)-ROW(AN$7)),1)),"")</f>
        <v/>
      </c>
      <c r="AO162" s="38" t="str">
        <f ca="1">IF(AP162="","",IF(INDEX(Data!$CA:$CA,MATCH(AP162,Data!$A:$A,0),1)=0,"",INDEX(Data!$CA:$CA,MATCH(AP162,Data!$A:$A,0),1)))</f>
        <v/>
      </c>
      <c r="AP162" s="38" t="str" cm="1">
        <f t="array" aca="1" ref="AP162" ca="1">IFERROR(_xlfn.SINGLE(INDEX(Data!$A$1:$A$818,_xlfn.AGGREGATE(15,6,((OFFSET(Data!$A$1,0,MATCH(AP$6,Data!$1:$1,0)-1,1000,1)=IF(AP$7="","Yes",AP$7))*(Data!$D$1:'Data'!$D$818&lt;=IF($H$2="Marked",1,"")))/((OFFSET(Data!$A$1,0,MATCH(AP$6,Data!$1:$1,0)-1,1000,1)=IF(AP$7="","Yes",AP$7))*(Data!$D$1:'Data'!$D$818&lt;=IF($H$2="Marked",1,"")))*ROW(Data!$C$1:$C$818),ROW(AP162)-ROW(AP$7)),1)),"")</f>
        <v/>
      </c>
      <c r="AQ162" s="38" t="str">
        <f ca="1">IF(AR162="","",IF(INDEX(Data!$CA:$CA,MATCH(AR162,Data!$A:$A,0),1)=0,"",INDEX(Data!$CA:$CA,MATCH(AR162,Data!$A:$A,0),1)))</f>
        <v/>
      </c>
      <c r="AR162" s="38" t="str" cm="1">
        <f t="array" aca="1" ref="AR162" ca="1">IFERROR(_xlfn.SINGLE(INDEX(Data!$A$1:$A$818,_xlfn.AGGREGATE(15,6,((OFFSET(Data!$A$1,0,MATCH(AR$6,Data!$1:$1,0)-1,1000,1)=IF(AR$7="","Yes",AR$7))*(Data!$D$1:'Data'!$D$818&lt;=IF($H$2="Marked",1,"")))/((OFFSET(Data!$A$1,0,MATCH(AR$6,Data!$1:$1,0)-1,1000,1)=IF(AR$7="","Yes",AR$7))*(Data!$D$1:'Data'!$D$818&lt;=IF($H$2="Marked",1,"")))*ROW(Data!$C$1:$C$818),ROW(AR162)-ROW(AR$7)),1)),"")</f>
        <v/>
      </c>
      <c r="AS162" s="38" t="str">
        <f ca="1">IF(AT162="","",IF(INDEX(Data!$CA:$CA,MATCH(AT162,Data!$A:$A,0),1)=0,"",INDEX(Data!$CA:$CA,MATCH(AT162,Data!$A:$A,0),1)))</f>
        <v/>
      </c>
      <c r="AT162" s="38" t="str" cm="1">
        <f t="array" aca="1" ref="AT162" ca="1">IFERROR(_xlfn.SINGLE(INDEX(Data!$A$1:$A$818,_xlfn.AGGREGATE(15,6,((OFFSET(Data!$A$1,0,MATCH(AT$6,Data!$1:$1,0)-1,1000,1)=IF(AT$7="","Yes",AT$7))*(Data!$D$1:'Data'!$D$818&lt;=IF($H$2="Marked",1,"")))/((OFFSET(Data!$A$1,0,MATCH(AT$6,Data!$1:$1,0)-1,1000,1)=IF(AT$7="","Yes",AT$7))*(Data!$D$1:'Data'!$D$818&lt;=IF($H$2="Marked",1,"")))*ROW(Data!$C$1:$C$818),ROW(AT162)-ROW(AT$7)),1)),"")</f>
        <v/>
      </c>
    </row>
    <row r="163" spans="1:46" ht="24" x14ac:dyDescent="0.35">
      <c r="A163" s="38" t="str">
        <f ca="1">IF(B163="","",IF(INDEX(Data!$CA:$CA,MATCH(B163,Data!$A:$A,0),1)=0,"",INDEX(Data!$CA:$CA,MATCH(B163,Data!$A:$A,0),1)))</f>
        <v/>
      </c>
      <c r="B163" s="38" t="str" cm="1">
        <f t="array" aca="1" ref="B163" ca="1">IFERROR(_xlfn.SINGLE(INDEX(Data!$A$1:$A$818,_xlfn.AGGREGATE(15,6,((OFFSET(Data!$A$1,0,MATCH(B$6,Data!$1:$1,0)-1,1000,1)=IF(B$7="","Yes",B$7))*(Data!$D$1:'Data'!$D$818&lt;=IF($H$2="Marked",1,"")))/((OFFSET(Data!$A$1,0,MATCH(B$6,Data!$1:$1,0)-1,1000,1)=IF(B$7="","Yes",B$7))*(Data!$D$1:'Data'!$D$818&lt;=IF($H$2="Marked",1,"")))*ROW(Data!$C$1:$C$818),ROW(B163)-ROW(B$7)),1)),"")</f>
        <v/>
      </c>
      <c r="C163" s="38" t="str">
        <f ca="1">IF(D163="","",IF(INDEX(Data!$CA:$CA,MATCH(D163,Data!$A:$A,0),1)=0,"",INDEX(Data!$CA:$CA,MATCH(D163,Data!$A:$A,0),1)))</f>
        <v/>
      </c>
      <c r="D163" s="38" t="str" cm="1">
        <f t="array" aca="1" ref="D163" ca="1">IFERROR(_xlfn.SINGLE(INDEX(Data!$A$1:$A$818,_xlfn.AGGREGATE(15,6,((OFFSET(Data!$A$1,0,MATCH(D$6,Data!$1:$1,0)-1,1000,1)=IF(D$7="","Yes",D$7))*(Data!$D$1:'Data'!$D$818&lt;=IF($H$2="Marked",1,"")))/((OFFSET(Data!$A$1,0,MATCH(D$6,Data!$1:$1,0)-1,1000,1)=IF(D$7="","Yes",D$7))*(Data!$D$1:'Data'!$D$818&lt;=IF($H$2="Marked",1,"")))*ROW(Data!$C$1:$C$818),ROW(D163)-ROW(D$7)),1)),"")</f>
        <v/>
      </c>
      <c r="E163" s="38" t="str">
        <f ca="1">IF(F163="","",IF(INDEX(Data!$CA:$CA,MATCH(F163,Data!$A:$A,0),1)=0,"",INDEX(Data!$CA:$CA,MATCH(F163,Data!$A:$A,0),1)))</f>
        <v/>
      </c>
      <c r="F163" s="38" t="str" cm="1">
        <f t="array" aca="1" ref="F163" ca="1">IFERROR(_xlfn.SINGLE(INDEX(Data!$A$1:$A$818,_xlfn.AGGREGATE(15,6,((OFFSET(Data!$A$1,0,MATCH(F$6,Data!$1:$1,0)-1,1000,1)=IF(F$7="","Yes",F$7))*(Data!$D$1:'Data'!$D$818&lt;=IF($H$2="Marked",1,"")))/((OFFSET(Data!$A$1,0,MATCH(F$6,Data!$1:$1,0)-1,1000,1)=IF(F$7="","Yes",F$7))*(Data!$D$1:'Data'!$D$818&lt;=IF($H$2="Marked",1,"")))*ROW(Data!$C$1:$C$818),ROW(F163)-ROW(F$7)),1)),"")</f>
        <v/>
      </c>
      <c r="G163" s="38" t="str">
        <f ca="1">IF(H163="","",IF(INDEX(Data!$CA:$CA,MATCH(H163,Data!$A:$A,0),1)=0,"",INDEX(Data!$CA:$CA,MATCH(H163,Data!$A:$A,0),1)))</f>
        <v/>
      </c>
      <c r="H163" s="38" t="str" cm="1">
        <f t="array" aca="1" ref="H163" ca="1">IFERROR(_xlfn.SINGLE(INDEX(Data!$A$1:$A$818,_xlfn.AGGREGATE(15,6,((OFFSET(Data!$A$1,0,MATCH(H$6,Data!$1:$1,0)-1,1000,1)=IF(H$7="","Yes",H$7))*(Data!$D$1:'Data'!$D$818&lt;=IF($H$2="Marked",1,"")))/((OFFSET(Data!$A$1,0,MATCH(H$6,Data!$1:$1,0)-1,1000,1)=IF(H$7="","Yes",H$7))*(Data!$D$1:'Data'!$D$818&lt;=IF($H$2="Marked",1,"")))*ROW(Data!$C$1:$C$818),ROW(H163)-ROW(H$7)),1)),"")</f>
        <v/>
      </c>
      <c r="I163" s="38" t="str">
        <f ca="1">IF(J163="","",IF(INDEX(Data!$CA:$CA,MATCH(J163,Data!$A:$A,0),1)=0,"",INDEX(Data!$CA:$CA,MATCH(J163,Data!$A:$A,0),1)))</f>
        <v/>
      </c>
      <c r="J163" s="38" t="str" cm="1">
        <f t="array" aca="1" ref="J163" ca="1">IFERROR(_xlfn.SINGLE(INDEX(Data!$A$1:$A$818,_xlfn.AGGREGATE(15,6,((OFFSET(Data!$A$1,0,MATCH(J$6,Data!$1:$1,0)-1,1000,1)=IF(J$7="","Yes",J$7))*(Data!$D$1:'Data'!$D$818&lt;=IF($H$2="Marked",1,"")))/((OFFSET(Data!$A$1,0,MATCH(J$6,Data!$1:$1,0)-1,1000,1)=IF(J$7="","Yes",J$7))*(Data!$D$1:'Data'!$D$818&lt;=IF($H$2="Marked",1,"")))*ROW(Data!$C$1:$C$818),ROW(J163)-ROW(J$7)),1)),"")</f>
        <v/>
      </c>
      <c r="K163" s="38" t="str">
        <f ca="1">IF(L163="","",IF(INDEX(Data!$CA:$CA,MATCH(L163,Data!$A:$A,0),1)=0,"",INDEX(Data!$CA:$CA,MATCH(L163,Data!$A:$A,0),1)))</f>
        <v/>
      </c>
      <c r="L163" s="38" t="str" cm="1">
        <f t="array" aca="1" ref="L163" ca="1">IFERROR(_xlfn.SINGLE(INDEX(Data!$A$1:$A$818,_xlfn.AGGREGATE(15,6,((OFFSET(Data!$A$1,0,MATCH(L$6,Data!$1:$1,0)-1,1000,1)=IF(L$7="","Yes",L$7))*(Data!$D$1:'Data'!$D$818&lt;=IF($H$2="Marked",1,"")))/((OFFSET(Data!$A$1,0,MATCH(L$6,Data!$1:$1,0)-1,1000,1)=IF(L$7="","Yes",L$7))*(Data!$D$1:'Data'!$D$818&lt;=IF($H$2="Marked",1,"")))*ROW(Data!$C$1:$C$818),ROW(L163)-ROW(L$7)),1)),"")</f>
        <v>We TV</v>
      </c>
      <c r="M163" s="38" t="str">
        <f ca="1">IF(N163="","",IF(INDEX(Data!$CA:$CA,MATCH(N163,Data!$A:$A,0),1)=0,"",INDEX(Data!$CA:$CA,MATCH(N163,Data!$A:$A,0),1)))</f>
        <v/>
      </c>
      <c r="N163" s="38" t="str" cm="1">
        <f t="array" aca="1" ref="N163" ca="1">IFERROR(_xlfn.SINGLE(INDEX(Data!$A$1:$A$818,_xlfn.AGGREGATE(15,6,((OFFSET(Data!$A$1,0,MATCH(N$6,Data!$1:$1,0)-1,1000,1)=IF(N$7="","Yes",N$7))*(Data!$D$1:'Data'!$D$818&lt;=IF($H$2="Marked",1,"")))/((OFFSET(Data!$A$1,0,MATCH(N$6,Data!$1:$1,0)-1,1000,1)=IF(N$7="","Yes",N$7))*(Data!$D$1:'Data'!$D$818&lt;=IF($H$2="Marked",1,"")))*ROW(Data!$C$1:$C$818),ROW(N163)-ROW(N$7)),1)),"")</f>
        <v>Spectrum SportsNet</v>
      </c>
      <c r="O163" s="38" t="str">
        <f ca="1">IF(P163="","",IF(INDEX(Data!$CA:$CA,MATCH(P163,Data!$A:$A,0),1)=0,"",INDEX(Data!$CA:$CA,MATCH(P163,Data!$A:$A,0),1)))</f>
        <v/>
      </c>
      <c r="P163" s="38" t="str" cm="1">
        <f t="array" aca="1" ref="P163" ca="1">IFERROR(_xlfn.SINGLE(INDEX(Data!$A$1:$A$818,_xlfn.AGGREGATE(15,6,((OFFSET(Data!$A$1,0,MATCH(P$6,Data!$1:$1,0)-1,1000,1)=IF(P$7="","Yes",P$7))*(Data!$D$1:'Data'!$D$818&lt;=IF($H$2="Marked",1,"")))/((OFFSET(Data!$A$1,0,MATCH(P$6,Data!$1:$1,0)-1,1000,1)=IF(P$7="","Yes",P$7))*(Data!$D$1:'Data'!$D$818&lt;=IF($H$2="Marked",1,"")))*ROW(Data!$C$1:$C$818),ROW(P163)-ROW(P$7)),1)),"")</f>
        <v>NewsNation</v>
      </c>
      <c r="Q163" s="38" t="str">
        <f ca="1">IF(R163="","",IF(INDEX(Data!$CA:$CA,MATCH(R163,Data!$A:$A,0),1)=0,"",INDEX(Data!$CA:$CA,MATCH(R163,Data!$A:$A,0),1)))</f>
        <v/>
      </c>
      <c r="R163" s="38" t="str" cm="1">
        <f t="array" aca="1" ref="R163" ca="1">IFERROR(_xlfn.SINGLE(INDEX(Data!$A$1:$A$818,_xlfn.AGGREGATE(15,6,((OFFSET(Data!$A$1,0,MATCH(R$6,Data!$1:$1,0)-1,1000,1)=IF(R$7="","Yes",R$7))*(Data!$D$1:'Data'!$D$818&lt;=IF($H$2="Marked",1,"")))/((OFFSET(Data!$A$1,0,MATCH(R$6,Data!$1:$1,0)-1,1000,1)=IF(R$7="","Yes",R$7))*(Data!$D$1:'Data'!$D$818&lt;=IF($H$2="Marked",1,"")))*ROW(Data!$C$1:$C$818),ROW(R163)-ROW(R$7)),1)),"")</f>
        <v/>
      </c>
      <c r="S163" s="38" t="str">
        <f ca="1">IF(T163="","",IF(INDEX(Data!$CA:$CA,MATCH(T163,Data!$A:$A,0),1)=0,"",INDEX(Data!$CA:$CA,MATCH(T163,Data!$A:$A,0),1)))</f>
        <v/>
      </c>
      <c r="T163" s="38" t="str" cm="1">
        <f t="array" aca="1" ref="T163" ca="1">IFERROR(_xlfn.SINGLE(INDEX(Data!$A$1:$A$818,_xlfn.AGGREGATE(15,6,((OFFSET(Data!$A$1,0,MATCH(T$6,Data!$1:$1,0)-1,1000,1)=IF(T$7="","Yes",T$7))*(Data!$D$1:'Data'!$D$818&lt;=IF($H$2="Marked",1,"")))/((OFFSET(Data!$A$1,0,MATCH(T$6,Data!$1:$1,0)-1,1000,1)=IF(T$7="","Yes",T$7))*(Data!$D$1:'Data'!$D$818&lt;=IF($H$2="Marked",1,"")))*ROW(Data!$C$1:$C$818),ROW(T163)-ROW(T$7)),1)),"")</f>
        <v/>
      </c>
      <c r="U163" s="38" t="str">
        <f ca="1">IF(V163="","",IF(INDEX(Data!$CA:$CA,MATCH(V163,Data!$A:$A,0),1)=0,"",INDEX(Data!$CA:$CA,MATCH(V163,Data!$A:$A,0),1)))</f>
        <v/>
      </c>
      <c r="V163" s="38" t="str" cm="1">
        <f t="array" aca="1" ref="V163" ca="1">IFERROR(_xlfn.SINGLE(INDEX(Data!$A$1:$A$818,_xlfn.AGGREGATE(15,6,((OFFSET(Data!$A$1,0,MATCH(V$6,Data!$1:$1,0)-1,1000,1)=IF(V$7="","Yes",V$7))*(Data!$D$1:'Data'!$D$818&lt;=IF($H$2="Marked",1,"")))/((OFFSET(Data!$A$1,0,MATCH(V$6,Data!$1:$1,0)-1,1000,1)=IF(V$7="","Yes",V$7))*(Data!$D$1:'Data'!$D$818&lt;=IF($H$2="Marked",1,"")))*ROW(Data!$C$1:$C$818),ROW(V163)-ROW(V$7)),1)),"")</f>
        <v/>
      </c>
      <c r="W163" s="38" t="str">
        <f ca="1">IF(X163="","",IF(INDEX(Data!$CA:$CA,MATCH(X163,Data!$A:$A,0),1)=0,"",INDEX(Data!$CA:$CA,MATCH(X163,Data!$A:$A,0),1)))</f>
        <v/>
      </c>
      <c r="X163" s="38" t="str" cm="1">
        <f t="array" aca="1" ref="X163" ca="1">IFERROR(_xlfn.SINGLE(INDEX(Data!$A$1:$A$818,_xlfn.AGGREGATE(15,6,((OFFSET(Data!$A$1,0,MATCH(X$6,Data!$1:$1,0)-1,1000,1)=IF(X$7="","Yes",X$7))*(Data!$D$1:'Data'!$D$818&lt;=IF($H$2="Marked",1,"")))/((OFFSET(Data!$A$1,0,MATCH(X$6,Data!$1:$1,0)-1,1000,1)=IF(X$7="","Yes",X$7))*(Data!$D$1:'Data'!$D$818&lt;=IF($H$2="Marked",1,"")))*ROW(Data!$C$1:$C$818),ROW(X163)-ROW(X$7)),1)),"")</f>
        <v/>
      </c>
      <c r="Y163" s="38" t="str">
        <f ca="1">IF(Z163="","",IF(INDEX(Data!$CA:$CA,MATCH(Z163,Data!$A:$A,0),1)=0,"",INDEX(Data!$CA:$CA,MATCH(Z163,Data!$A:$A,0),1)))</f>
        <v/>
      </c>
      <c r="Z163" s="38" t="str" cm="1">
        <f t="array" aca="1" ref="Z163" ca="1">IFERROR(_xlfn.SINGLE(INDEX(Data!$A$1:$A$818,_xlfn.AGGREGATE(15,6,((OFFSET(Data!$A$1,0,MATCH(Z$6,Data!$1:$1,0)-1,1000,1)=IF(Z$7="","Yes",Z$7))*(Data!$D$1:'Data'!$D$818&lt;=IF($H$2="Marked",1,"")))/((OFFSET(Data!$A$1,0,MATCH(Z$6,Data!$1:$1,0)-1,1000,1)=IF(Z$7="","Yes",Z$7))*(Data!$D$1:'Data'!$D$818&lt;=IF($H$2="Marked",1,"")))*ROW(Data!$C$1:$C$818),ROW(Z163)-ROW(Z$7)),1)),"")</f>
        <v/>
      </c>
      <c r="AA163" s="38" t="str">
        <f ca="1">IF(AB163="","",IF(INDEX(Data!$CA:$CA,MATCH(AB163,Data!$A:$A,0),1)=0,"",INDEX(Data!$CA:$CA,MATCH(AB163,Data!$A:$A,0),1)))</f>
        <v/>
      </c>
      <c r="AB163" s="38" t="str" cm="1">
        <f t="array" aca="1" ref="AB163" ca="1">IFERROR(_xlfn.SINGLE(INDEX(Data!$A$1:$A$818,_xlfn.AGGREGATE(15,6,((OFFSET(Data!$A$1,0,MATCH(AB$6,Data!$1:$1,0)-1,1000,1)=IF(AB$7="","Yes",AB$7))*(Data!$D$1:'Data'!$D$818&lt;=IF($H$2="Marked",1,"")))/((OFFSET(Data!$A$1,0,MATCH(AB$6,Data!$1:$1,0)-1,1000,1)=IF(AB$7="","Yes",AB$7))*(Data!$D$1:'Data'!$D$818&lt;=IF($H$2="Marked",1,"")))*ROW(Data!$C$1:$C$818),ROW(AB163)-ROW(AB$7)),1)),"")</f>
        <v>TV Land</v>
      </c>
      <c r="AC163" s="38" t="str">
        <f ca="1">IF(AD163="","",IF(INDEX(Data!$CA:$CA,MATCH(AD163,Data!$A:$A,0),1)=0,"",INDEX(Data!$CA:$CA,MATCH(AD163,Data!$A:$A,0),1)))</f>
        <v/>
      </c>
      <c r="AD163" s="38" t="str" cm="1">
        <f t="array" aca="1" ref="AD163" ca="1">IFERROR(_xlfn.SINGLE(INDEX(Data!$A$1:$A$818,_xlfn.AGGREGATE(15,6,((OFFSET(Data!$A$1,0,MATCH(AD$6,Data!$1:$1,0)-1,1000,1)=IF(AD$7="","Yes",AD$7))*(Data!$D$1:'Data'!$D$818&lt;=IF($H$2="Marked",1,"")))/((OFFSET(Data!$A$1,0,MATCH(AD$6,Data!$1:$1,0)-1,1000,1)=IF(AD$7="","Yes",AD$7))*(Data!$D$1:'Data'!$D$818&lt;=IF($H$2="Marked",1,"")))*ROW(Data!$C$1:$C$818),ROW(AD163)-ROW(AD$7)),1)),"")</f>
        <v/>
      </c>
      <c r="AE163" s="38" t="str">
        <f ca="1">IF(AF163="","",IF(INDEX(Data!$CA:$CA,MATCH(AF163,Data!$A:$A,0),1)=0,"",INDEX(Data!$CA:$CA,MATCH(AF163,Data!$A:$A,0),1)))</f>
        <v/>
      </c>
      <c r="AF163" s="38" t="str" cm="1">
        <f t="array" aca="1" ref="AF163" ca="1">IFERROR(_xlfn.SINGLE(INDEX(Data!$A$1:$A$818,_xlfn.AGGREGATE(15,6,((OFFSET(Data!$A$1,0,MATCH(AF$6,Data!$1:$1,0)-1,1000,1)=IF(AF$7="","Yes",AF$7))*(Data!$D$1:'Data'!$D$818&lt;=IF($H$2="Marked",1,"")))/((OFFSET(Data!$A$1,0,MATCH(AF$6,Data!$1:$1,0)-1,1000,1)=IF(AF$7="","Yes",AF$7))*(Data!$D$1:'Data'!$D$818&lt;=IF($H$2="Marked",1,"")))*ROW(Data!$C$1:$C$818),ROW(AF163)-ROW(AF$7)),1)),"")</f>
        <v/>
      </c>
      <c r="AG163" s="38" t="str">
        <f ca="1">IF(AH163="","",IF(INDEX(Data!$CA:$CA,MATCH(AH163,Data!$A:$A,0),1)=0,"",INDEX(Data!$CA:$CA,MATCH(AH163,Data!$A:$A,0),1)))</f>
        <v/>
      </c>
      <c r="AH163" s="38" t="str" cm="1">
        <f t="array" aca="1" ref="AH163" ca="1">IFERROR(_xlfn.SINGLE(INDEX(Data!$A$1:$A$818,_xlfn.AGGREGATE(15,6,((OFFSET(Data!$A$1,0,MATCH(AH$6,Data!$1:$1,0)-1,1000,1)=IF(AH$7="","Yes",AH$7))*(Data!$D$1:'Data'!$D$818&lt;=IF($H$2="Marked",1,"")))/((OFFSET(Data!$A$1,0,MATCH(AH$6,Data!$1:$1,0)-1,1000,1)=IF(AH$7="","Yes",AH$7))*(Data!$D$1:'Data'!$D$818&lt;=IF($H$2="Marked",1,"")))*ROW(Data!$C$1:$C$818),ROW(AH163)-ROW(AH$7)),1)),"")</f>
        <v/>
      </c>
      <c r="AI163" s="38" t="str">
        <f ca="1">IF(AJ163="","",IF(INDEX(Data!$CA:$CA,MATCH(AJ163,Data!$A:$A,0),1)=0,"",INDEX(Data!$CA:$CA,MATCH(AJ163,Data!$A:$A,0),1)))</f>
        <v/>
      </c>
      <c r="AJ163" s="38" t="str" cm="1">
        <f t="array" aca="1" ref="AJ163" ca="1">IFERROR(_xlfn.SINGLE(INDEX(Data!$A$1:$A$818,_xlfn.AGGREGATE(15,6,((OFFSET(Data!$A$1,0,MATCH(AJ$6,Data!$1:$1,0)-1,1000,1)=IF(AJ$7="","Yes",AJ$7))*(Data!$D$1:'Data'!$D$818&lt;=IF($H$2="Marked",1,"")))/((OFFSET(Data!$A$1,0,MATCH(AJ$6,Data!$1:$1,0)-1,1000,1)=IF(AJ$7="","Yes",AJ$7))*(Data!$D$1:'Data'!$D$818&lt;=IF($H$2="Marked",1,"")))*ROW(Data!$C$1:$C$818),ROW(AJ163)-ROW(AJ$7)),1)),"")</f>
        <v/>
      </c>
      <c r="AK163" s="38" t="str">
        <f ca="1">IF(AL163="","",IF(INDEX(Data!$CA:$CA,MATCH(AL163,Data!$A:$A,0),1)=0,"",INDEX(Data!$CA:$CA,MATCH(AL163,Data!$A:$A,0),1)))</f>
        <v/>
      </c>
      <c r="AL163" s="38" t="str" cm="1">
        <f t="array" aca="1" ref="AL163" ca="1">IFERROR(_xlfn.SINGLE(INDEX(Data!$A$1:$A$818,_xlfn.AGGREGATE(15,6,((OFFSET(Data!$A$1,0,MATCH(AL$6,Data!$1:$1,0)-1,1000,1)=IF(AL$7="","Yes",AL$7))*(Data!$D$1:'Data'!$D$818&lt;=IF($H$2="Marked",1,"")))/((OFFSET(Data!$A$1,0,MATCH(AL$6,Data!$1:$1,0)-1,1000,1)=IF(AL$7="","Yes",AL$7))*(Data!$D$1:'Data'!$D$818&lt;=IF($H$2="Marked",1,"")))*ROW(Data!$C$1:$C$818),ROW(AL163)-ROW(AL$7)),1)),"")</f>
        <v/>
      </c>
      <c r="AM163" s="38" t="str">
        <f ca="1">IF(AN163="","",IF(INDEX(Data!$CA:$CA,MATCH(AN163,Data!$A:$A,0),1)=0,"",INDEX(Data!$CA:$CA,MATCH(AN163,Data!$A:$A,0),1)))</f>
        <v/>
      </c>
      <c r="AN163" s="38" t="str" cm="1">
        <f t="array" aca="1" ref="AN163" ca="1">IFERROR(_xlfn.SINGLE(INDEX(Data!$A$1:$A$818,_xlfn.AGGREGATE(15,6,((OFFSET(Data!$A$1,0,MATCH(AN$6,Data!$1:$1,0)-1,1000,1)=IF(AN$7="","Yes",AN$7))*(Data!$D$1:'Data'!$D$818&lt;=IF($H$2="Marked",1,"")))/((OFFSET(Data!$A$1,0,MATCH(AN$6,Data!$1:$1,0)-1,1000,1)=IF(AN$7="","Yes",AN$7))*(Data!$D$1:'Data'!$D$818&lt;=IF($H$2="Marked",1,"")))*ROW(Data!$C$1:$C$818),ROW(AN163)-ROW(AN$7)),1)),"")</f>
        <v/>
      </c>
      <c r="AO163" s="38" t="str">
        <f ca="1">IF(AP163="","",IF(INDEX(Data!$CA:$CA,MATCH(AP163,Data!$A:$A,0),1)=0,"",INDEX(Data!$CA:$CA,MATCH(AP163,Data!$A:$A,0),1)))</f>
        <v/>
      </c>
      <c r="AP163" s="38" t="str" cm="1">
        <f t="array" aca="1" ref="AP163" ca="1">IFERROR(_xlfn.SINGLE(INDEX(Data!$A$1:$A$818,_xlfn.AGGREGATE(15,6,((OFFSET(Data!$A$1,0,MATCH(AP$6,Data!$1:$1,0)-1,1000,1)=IF(AP$7="","Yes",AP$7))*(Data!$D$1:'Data'!$D$818&lt;=IF($H$2="Marked",1,"")))/((OFFSET(Data!$A$1,0,MATCH(AP$6,Data!$1:$1,0)-1,1000,1)=IF(AP$7="","Yes",AP$7))*(Data!$D$1:'Data'!$D$818&lt;=IF($H$2="Marked",1,"")))*ROW(Data!$C$1:$C$818),ROW(AP163)-ROW(AP$7)),1)),"")</f>
        <v/>
      </c>
      <c r="AQ163" s="38" t="str">
        <f ca="1">IF(AR163="","",IF(INDEX(Data!$CA:$CA,MATCH(AR163,Data!$A:$A,0),1)=0,"",INDEX(Data!$CA:$CA,MATCH(AR163,Data!$A:$A,0),1)))</f>
        <v/>
      </c>
      <c r="AR163" s="38" t="str" cm="1">
        <f t="array" aca="1" ref="AR163" ca="1">IFERROR(_xlfn.SINGLE(INDEX(Data!$A$1:$A$818,_xlfn.AGGREGATE(15,6,((OFFSET(Data!$A$1,0,MATCH(AR$6,Data!$1:$1,0)-1,1000,1)=IF(AR$7="","Yes",AR$7))*(Data!$D$1:'Data'!$D$818&lt;=IF($H$2="Marked",1,"")))/((OFFSET(Data!$A$1,0,MATCH(AR$6,Data!$1:$1,0)-1,1000,1)=IF(AR$7="","Yes",AR$7))*(Data!$D$1:'Data'!$D$818&lt;=IF($H$2="Marked",1,"")))*ROW(Data!$C$1:$C$818),ROW(AR163)-ROW(AR$7)),1)),"")</f>
        <v/>
      </c>
      <c r="AS163" s="38" t="str">
        <f ca="1">IF(AT163="","",IF(INDEX(Data!$CA:$CA,MATCH(AT163,Data!$A:$A,0),1)=0,"",INDEX(Data!$CA:$CA,MATCH(AT163,Data!$A:$A,0),1)))</f>
        <v/>
      </c>
      <c r="AT163" s="38" t="str" cm="1">
        <f t="array" aca="1" ref="AT163" ca="1">IFERROR(_xlfn.SINGLE(INDEX(Data!$A$1:$A$818,_xlfn.AGGREGATE(15,6,((OFFSET(Data!$A$1,0,MATCH(AT$6,Data!$1:$1,0)-1,1000,1)=IF(AT$7="","Yes",AT$7))*(Data!$D$1:'Data'!$D$818&lt;=IF($H$2="Marked",1,"")))/((OFFSET(Data!$A$1,0,MATCH(AT$6,Data!$1:$1,0)-1,1000,1)=IF(AT$7="","Yes",AT$7))*(Data!$D$1:'Data'!$D$818&lt;=IF($H$2="Marked",1,"")))*ROW(Data!$C$1:$C$818),ROW(AT163)-ROW(AT$7)),1)),"")</f>
        <v/>
      </c>
    </row>
    <row r="164" spans="1:46" ht="24" x14ac:dyDescent="0.35">
      <c r="A164" s="38" t="str">
        <f ca="1">IF(B164="","",IF(INDEX(Data!$CA:$CA,MATCH(B164,Data!$A:$A,0),1)=0,"",INDEX(Data!$CA:$CA,MATCH(B164,Data!$A:$A,0),1)))</f>
        <v/>
      </c>
      <c r="B164" s="38" t="str" cm="1">
        <f t="array" aca="1" ref="B164" ca="1">IFERROR(_xlfn.SINGLE(INDEX(Data!$A$1:$A$818,_xlfn.AGGREGATE(15,6,((OFFSET(Data!$A$1,0,MATCH(B$6,Data!$1:$1,0)-1,1000,1)=IF(B$7="","Yes",B$7))*(Data!$D$1:'Data'!$D$818&lt;=IF($H$2="Marked",1,"")))/((OFFSET(Data!$A$1,0,MATCH(B$6,Data!$1:$1,0)-1,1000,1)=IF(B$7="","Yes",B$7))*(Data!$D$1:'Data'!$D$818&lt;=IF($H$2="Marked",1,"")))*ROW(Data!$C$1:$C$818),ROW(B164)-ROW(B$7)),1)),"")</f>
        <v/>
      </c>
      <c r="C164" s="38" t="str">
        <f ca="1">IF(D164="","",IF(INDEX(Data!$CA:$CA,MATCH(D164,Data!$A:$A,0),1)=0,"",INDEX(Data!$CA:$CA,MATCH(D164,Data!$A:$A,0),1)))</f>
        <v/>
      </c>
      <c r="D164" s="38" t="str" cm="1">
        <f t="array" aca="1" ref="D164" ca="1">IFERROR(_xlfn.SINGLE(INDEX(Data!$A$1:$A$818,_xlfn.AGGREGATE(15,6,((OFFSET(Data!$A$1,0,MATCH(D$6,Data!$1:$1,0)-1,1000,1)=IF(D$7="","Yes",D$7))*(Data!$D$1:'Data'!$D$818&lt;=IF($H$2="Marked",1,"")))/((OFFSET(Data!$A$1,0,MATCH(D$6,Data!$1:$1,0)-1,1000,1)=IF(D$7="","Yes",D$7))*(Data!$D$1:'Data'!$D$818&lt;=IF($H$2="Marked",1,"")))*ROW(Data!$C$1:$C$818),ROW(D164)-ROW(D$7)),1)),"")</f>
        <v/>
      </c>
      <c r="E164" s="38" t="str">
        <f ca="1">IF(F164="","",IF(INDEX(Data!$CA:$CA,MATCH(F164,Data!$A:$A,0),1)=0,"",INDEX(Data!$CA:$CA,MATCH(F164,Data!$A:$A,0),1)))</f>
        <v/>
      </c>
      <c r="F164" s="38" t="str" cm="1">
        <f t="array" aca="1" ref="F164" ca="1">IFERROR(_xlfn.SINGLE(INDEX(Data!$A$1:$A$818,_xlfn.AGGREGATE(15,6,((OFFSET(Data!$A$1,0,MATCH(F$6,Data!$1:$1,0)-1,1000,1)=IF(F$7="","Yes",F$7))*(Data!$D$1:'Data'!$D$818&lt;=IF($H$2="Marked",1,"")))/((OFFSET(Data!$A$1,0,MATCH(F$6,Data!$1:$1,0)-1,1000,1)=IF(F$7="","Yes",F$7))*(Data!$D$1:'Data'!$D$818&lt;=IF($H$2="Marked",1,"")))*ROW(Data!$C$1:$C$818),ROW(F164)-ROW(F$7)),1)),"")</f>
        <v/>
      </c>
      <c r="G164" s="38" t="str">
        <f ca="1">IF(H164="","",IF(INDEX(Data!$CA:$CA,MATCH(H164,Data!$A:$A,0),1)=0,"",INDEX(Data!$CA:$CA,MATCH(H164,Data!$A:$A,0),1)))</f>
        <v/>
      </c>
      <c r="H164" s="38" t="str" cm="1">
        <f t="array" aca="1" ref="H164" ca="1">IFERROR(_xlfn.SINGLE(INDEX(Data!$A$1:$A$818,_xlfn.AGGREGATE(15,6,((OFFSET(Data!$A$1,0,MATCH(H$6,Data!$1:$1,0)-1,1000,1)=IF(H$7="","Yes",H$7))*(Data!$D$1:'Data'!$D$818&lt;=IF($H$2="Marked",1,"")))/((OFFSET(Data!$A$1,0,MATCH(H$6,Data!$1:$1,0)-1,1000,1)=IF(H$7="","Yes",H$7))*(Data!$D$1:'Data'!$D$818&lt;=IF($H$2="Marked",1,"")))*ROW(Data!$C$1:$C$818),ROW(H164)-ROW(H$7)),1)),"")</f>
        <v/>
      </c>
      <c r="I164" s="38" t="str">
        <f ca="1">IF(J164="","",IF(INDEX(Data!$CA:$CA,MATCH(J164,Data!$A:$A,0),1)=0,"",INDEX(Data!$CA:$CA,MATCH(J164,Data!$A:$A,0),1)))</f>
        <v/>
      </c>
      <c r="J164" s="38" t="str" cm="1">
        <f t="array" aca="1" ref="J164" ca="1">IFERROR(_xlfn.SINGLE(INDEX(Data!$A$1:$A$818,_xlfn.AGGREGATE(15,6,((OFFSET(Data!$A$1,0,MATCH(J$6,Data!$1:$1,0)-1,1000,1)=IF(J$7="","Yes",J$7))*(Data!$D$1:'Data'!$D$818&lt;=IF($H$2="Marked",1,"")))/((OFFSET(Data!$A$1,0,MATCH(J$6,Data!$1:$1,0)-1,1000,1)=IF(J$7="","Yes",J$7))*(Data!$D$1:'Data'!$D$818&lt;=IF($H$2="Marked",1,"")))*ROW(Data!$C$1:$C$818),ROW(J164)-ROW(J$7)),1)),"")</f>
        <v/>
      </c>
      <c r="K164" s="38" t="str">
        <f ca="1">IF(L164="","",IF(INDEX(Data!$CA:$CA,MATCH(L164,Data!$A:$A,0),1)=0,"",INDEX(Data!$CA:$CA,MATCH(L164,Data!$A:$A,0),1)))</f>
        <v/>
      </c>
      <c r="L164" s="38" t="str" cm="1">
        <f t="array" aca="1" ref="L164" ca="1">IFERROR(_xlfn.SINGLE(INDEX(Data!$A$1:$A$818,_xlfn.AGGREGATE(15,6,((OFFSET(Data!$A$1,0,MATCH(L$6,Data!$1:$1,0)-1,1000,1)=IF(L$7="","Yes",L$7))*(Data!$D$1:'Data'!$D$818&lt;=IF($H$2="Marked",1,"")))/((OFFSET(Data!$A$1,0,MATCH(L$6,Data!$1:$1,0)-1,1000,1)=IF(L$7="","Yes",L$7))*(Data!$D$1:'Data'!$D$818&lt;=IF($H$2="Marked",1,"")))*ROW(Data!$C$1:$C$818),ROW(L164)-ROW(L$7)),1)),"")</f>
        <v>Weather Channel</v>
      </c>
      <c r="M164" s="38" t="str">
        <f ca="1">IF(N164="","",IF(INDEX(Data!$CA:$CA,MATCH(N164,Data!$A:$A,0),1)=0,"",INDEX(Data!$CA:$CA,MATCH(N164,Data!$A:$A,0),1)))</f>
        <v/>
      </c>
      <c r="N164" s="38" t="str" cm="1">
        <f t="array" aca="1" ref="N164" ca="1">IFERROR(_xlfn.SINGLE(INDEX(Data!$A$1:$A$818,_xlfn.AGGREGATE(15,6,((OFFSET(Data!$A$1,0,MATCH(N$6,Data!$1:$1,0)-1,1000,1)=IF(N$7="","Yes",N$7))*(Data!$D$1:'Data'!$D$818&lt;=IF($H$2="Marked",1,"")))/((OFFSET(Data!$A$1,0,MATCH(N$6,Data!$1:$1,0)-1,1000,1)=IF(N$7="","Yes",N$7))*(Data!$D$1:'Data'!$D$818&lt;=IF($H$2="Marked",1,"")))*ROW(Data!$C$1:$C$818),ROW(N164)-ROW(N$7)),1)),"")</f>
        <v>Spectrum SportsNet LA</v>
      </c>
      <c r="O164" s="38" t="str">
        <f ca="1">IF(P164="","",IF(INDEX(Data!$CA:$CA,MATCH(P164,Data!$A:$A,0),1)=0,"",INDEX(Data!$CA:$CA,MATCH(P164,Data!$A:$A,0),1)))</f>
        <v/>
      </c>
      <c r="P164" s="38" t="str" cm="1">
        <f t="array" aca="1" ref="P164" ca="1">IFERROR(_xlfn.SINGLE(INDEX(Data!$A$1:$A$818,_xlfn.AGGREGATE(15,6,((OFFSET(Data!$A$1,0,MATCH(P$6,Data!$1:$1,0)-1,1000,1)=IF(P$7="","Yes",P$7))*(Data!$D$1:'Data'!$D$818&lt;=IF($H$2="Marked",1,"")))/((OFFSET(Data!$A$1,0,MATCH(P$6,Data!$1:$1,0)-1,1000,1)=IF(P$7="","Yes",P$7))*(Data!$D$1:'Data'!$D$818&lt;=IF($H$2="Marked",1,"")))*ROW(Data!$C$1:$C$818),ROW(P164)-ROW(P$7)),1)),"")</f>
        <v>NHL Network</v>
      </c>
      <c r="Q164" s="38" t="str">
        <f ca="1">IF(R164="","",IF(INDEX(Data!$CA:$CA,MATCH(R164,Data!$A:$A,0),1)=0,"",INDEX(Data!$CA:$CA,MATCH(R164,Data!$A:$A,0),1)))</f>
        <v/>
      </c>
      <c r="R164" s="38" t="str" cm="1">
        <f t="array" aca="1" ref="R164" ca="1">IFERROR(_xlfn.SINGLE(INDEX(Data!$A$1:$A$818,_xlfn.AGGREGATE(15,6,((OFFSET(Data!$A$1,0,MATCH(R$6,Data!$1:$1,0)-1,1000,1)=IF(R$7="","Yes",R$7))*(Data!$D$1:'Data'!$D$818&lt;=IF($H$2="Marked",1,"")))/((OFFSET(Data!$A$1,0,MATCH(R$6,Data!$1:$1,0)-1,1000,1)=IF(R$7="","Yes",R$7))*(Data!$D$1:'Data'!$D$818&lt;=IF($H$2="Marked",1,"")))*ROW(Data!$C$1:$C$818),ROW(R164)-ROW(R$7)),1)),"")</f>
        <v/>
      </c>
      <c r="S164" s="38" t="str">
        <f ca="1">IF(T164="","",IF(INDEX(Data!$CA:$CA,MATCH(T164,Data!$A:$A,0),1)=0,"",INDEX(Data!$CA:$CA,MATCH(T164,Data!$A:$A,0),1)))</f>
        <v/>
      </c>
      <c r="T164" s="38" t="str" cm="1">
        <f t="array" aca="1" ref="T164" ca="1">IFERROR(_xlfn.SINGLE(INDEX(Data!$A$1:$A$818,_xlfn.AGGREGATE(15,6,((OFFSET(Data!$A$1,0,MATCH(T$6,Data!$1:$1,0)-1,1000,1)=IF(T$7="","Yes",T$7))*(Data!$D$1:'Data'!$D$818&lt;=IF($H$2="Marked",1,"")))/((OFFSET(Data!$A$1,0,MATCH(T$6,Data!$1:$1,0)-1,1000,1)=IF(T$7="","Yes",T$7))*(Data!$D$1:'Data'!$D$818&lt;=IF($H$2="Marked",1,"")))*ROW(Data!$C$1:$C$818),ROW(T164)-ROW(T$7)),1)),"")</f>
        <v/>
      </c>
      <c r="U164" s="38" t="str">
        <f ca="1">IF(V164="","",IF(INDEX(Data!$CA:$CA,MATCH(V164,Data!$A:$A,0),1)=0,"",INDEX(Data!$CA:$CA,MATCH(V164,Data!$A:$A,0),1)))</f>
        <v/>
      </c>
      <c r="V164" s="38" t="str" cm="1">
        <f t="array" aca="1" ref="V164" ca="1">IFERROR(_xlfn.SINGLE(INDEX(Data!$A$1:$A$818,_xlfn.AGGREGATE(15,6,((OFFSET(Data!$A$1,0,MATCH(V$6,Data!$1:$1,0)-1,1000,1)=IF(V$7="","Yes",V$7))*(Data!$D$1:'Data'!$D$818&lt;=IF($H$2="Marked",1,"")))/((OFFSET(Data!$A$1,0,MATCH(V$6,Data!$1:$1,0)-1,1000,1)=IF(V$7="","Yes",V$7))*(Data!$D$1:'Data'!$D$818&lt;=IF($H$2="Marked",1,"")))*ROW(Data!$C$1:$C$818),ROW(V164)-ROW(V$7)),1)),"")</f>
        <v/>
      </c>
      <c r="W164" s="38" t="str">
        <f ca="1">IF(X164="","",IF(INDEX(Data!$CA:$CA,MATCH(X164,Data!$A:$A,0),1)=0,"",INDEX(Data!$CA:$CA,MATCH(X164,Data!$A:$A,0),1)))</f>
        <v/>
      </c>
      <c r="X164" s="38" t="str" cm="1">
        <f t="array" aca="1" ref="X164" ca="1">IFERROR(_xlfn.SINGLE(INDEX(Data!$A$1:$A$818,_xlfn.AGGREGATE(15,6,((OFFSET(Data!$A$1,0,MATCH(X$6,Data!$1:$1,0)-1,1000,1)=IF(X$7="","Yes",X$7))*(Data!$D$1:'Data'!$D$818&lt;=IF($H$2="Marked",1,"")))/((OFFSET(Data!$A$1,0,MATCH(X$6,Data!$1:$1,0)-1,1000,1)=IF(X$7="","Yes",X$7))*(Data!$D$1:'Data'!$D$818&lt;=IF($H$2="Marked",1,"")))*ROW(Data!$C$1:$C$818),ROW(X164)-ROW(X$7)),1)),"")</f>
        <v/>
      </c>
      <c r="Y164" s="38" t="str">
        <f ca="1">IF(Z164="","",IF(INDEX(Data!$CA:$CA,MATCH(Z164,Data!$A:$A,0),1)=0,"",INDEX(Data!$CA:$CA,MATCH(Z164,Data!$A:$A,0),1)))</f>
        <v/>
      </c>
      <c r="Z164" s="38" t="str" cm="1">
        <f t="array" aca="1" ref="Z164" ca="1">IFERROR(_xlfn.SINGLE(INDEX(Data!$A$1:$A$818,_xlfn.AGGREGATE(15,6,((OFFSET(Data!$A$1,0,MATCH(Z$6,Data!$1:$1,0)-1,1000,1)=IF(Z$7="","Yes",Z$7))*(Data!$D$1:'Data'!$D$818&lt;=IF($H$2="Marked",1,"")))/((OFFSET(Data!$A$1,0,MATCH(Z$6,Data!$1:$1,0)-1,1000,1)=IF(Z$7="","Yes",Z$7))*(Data!$D$1:'Data'!$D$818&lt;=IF($H$2="Marked",1,"")))*ROW(Data!$C$1:$C$818),ROW(Z164)-ROW(Z$7)),1)),"")</f>
        <v/>
      </c>
      <c r="AA164" s="38" t="str">
        <f ca="1">IF(AB164="","",IF(INDEX(Data!$CA:$CA,MATCH(AB164,Data!$A:$A,0),1)=0,"",INDEX(Data!$CA:$CA,MATCH(AB164,Data!$A:$A,0),1)))</f>
        <v/>
      </c>
      <c r="AB164" s="38" t="str" cm="1">
        <f t="array" aca="1" ref="AB164" ca="1">IFERROR(_xlfn.SINGLE(INDEX(Data!$A$1:$A$818,_xlfn.AGGREGATE(15,6,((OFFSET(Data!$A$1,0,MATCH(AB$6,Data!$1:$1,0)-1,1000,1)=IF(AB$7="","Yes",AB$7))*(Data!$D$1:'Data'!$D$818&lt;=IF($H$2="Marked",1,"")))/((OFFSET(Data!$A$1,0,MATCH(AB$6,Data!$1:$1,0)-1,1000,1)=IF(AB$7="","Yes",AB$7))*(Data!$D$1:'Data'!$D$818&lt;=IF($H$2="Marked",1,"")))*ROW(Data!$C$1:$C$818),ROW(AB164)-ROW(AB$7)),1)),"")</f>
        <v>TV One</v>
      </c>
      <c r="AC164" s="38" t="str">
        <f ca="1">IF(AD164="","",IF(INDEX(Data!$CA:$CA,MATCH(AD164,Data!$A:$A,0),1)=0,"",INDEX(Data!$CA:$CA,MATCH(AD164,Data!$A:$A,0),1)))</f>
        <v/>
      </c>
      <c r="AD164" s="38" t="str" cm="1">
        <f t="array" aca="1" ref="AD164" ca="1">IFERROR(_xlfn.SINGLE(INDEX(Data!$A$1:$A$818,_xlfn.AGGREGATE(15,6,((OFFSET(Data!$A$1,0,MATCH(AD$6,Data!$1:$1,0)-1,1000,1)=IF(AD$7="","Yes",AD$7))*(Data!$D$1:'Data'!$D$818&lt;=IF($H$2="Marked",1,"")))/((OFFSET(Data!$A$1,0,MATCH(AD$6,Data!$1:$1,0)-1,1000,1)=IF(AD$7="","Yes",AD$7))*(Data!$D$1:'Data'!$D$818&lt;=IF($H$2="Marked",1,"")))*ROW(Data!$C$1:$C$818),ROW(AD164)-ROW(AD$7)),1)),"")</f>
        <v/>
      </c>
      <c r="AE164" s="38" t="str">
        <f ca="1">IF(AF164="","",IF(INDEX(Data!$CA:$CA,MATCH(AF164,Data!$A:$A,0),1)=0,"",INDEX(Data!$CA:$CA,MATCH(AF164,Data!$A:$A,0),1)))</f>
        <v/>
      </c>
      <c r="AF164" s="38" t="str" cm="1">
        <f t="array" aca="1" ref="AF164" ca="1">IFERROR(_xlfn.SINGLE(INDEX(Data!$A$1:$A$818,_xlfn.AGGREGATE(15,6,((OFFSET(Data!$A$1,0,MATCH(AF$6,Data!$1:$1,0)-1,1000,1)=IF(AF$7="","Yes",AF$7))*(Data!$D$1:'Data'!$D$818&lt;=IF($H$2="Marked",1,"")))/((OFFSET(Data!$A$1,0,MATCH(AF$6,Data!$1:$1,0)-1,1000,1)=IF(AF$7="","Yes",AF$7))*(Data!$D$1:'Data'!$D$818&lt;=IF($H$2="Marked",1,"")))*ROW(Data!$C$1:$C$818),ROW(AF164)-ROW(AF$7)),1)),"")</f>
        <v/>
      </c>
      <c r="AG164" s="38" t="str">
        <f ca="1">IF(AH164="","",IF(INDEX(Data!$CA:$CA,MATCH(AH164,Data!$A:$A,0),1)=0,"",INDEX(Data!$CA:$CA,MATCH(AH164,Data!$A:$A,0),1)))</f>
        <v/>
      </c>
      <c r="AH164" s="38" t="str" cm="1">
        <f t="array" aca="1" ref="AH164" ca="1">IFERROR(_xlfn.SINGLE(INDEX(Data!$A$1:$A$818,_xlfn.AGGREGATE(15,6,((OFFSET(Data!$A$1,0,MATCH(AH$6,Data!$1:$1,0)-1,1000,1)=IF(AH$7="","Yes",AH$7))*(Data!$D$1:'Data'!$D$818&lt;=IF($H$2="Marked",1,"")))/((OFFSET(Data!$A$1,0,MATCH(AH$6,Data!$1:$1,0)-1,1000,1)=IF(AH$7="","Yes",AH$7))*(Data!$D$1:'Data'!$D$818&lt;=IF($H$2="Marked",1,"")))*ROW(Data!$C$1:$C$818),ROW(AH164)-ROW(AH$7)),1)),"")</f>
        <v/>
      </c>
      <c r="AI164" s="38" t="str">
        <f ca="1">IF(AJ164="","",IF(INDEX(Data!$CA:$CA,MATCH(AJ164,Data!$A:$A,0),1)=0,"",INDEX(Data!$CA:$CA,MATCH(AJ164,Data!$A:$A,0),1)))</f>
        <v/>
      </c>
      <c r="AJ164" s="38" t="str" cm="1">
        <f t="array" aca="1" ref="AJ164" ca="1">IFERROR(_xlfn.SINGLE(INDEX(Data!$A$1:$A$818,_xlfn.AGGREGATE(15,6,((OFFSET(Data!$A$1,0,MATCH(AJ$6,Data!$1:$1,0)-1,1000,1)=IF(AJ$7="","Yes",AJ$7))*(Data!$D$1:'Data'!$D$818&lt;=IF($H$2="Marked",1,"")))/((OFFSET(Data!$A$1,0,MATCH(AJ$6,Data!$1:$1,0)-1,1000,1)=IF(AJ$7="","Yes",AJ$7))*(Data!$D$1:'Data'!$D$818&lt;=IF($H$2="Marked",1,"")))*ROW(Data!$C$1:$C$818),ROW(AJ164)-ROW(AJ$7)),1)),"")</f>
        <v/>
      </c>
      <c r="AK164" s="38" t="str">
        <f ca="1">IF(AL164="","",IF(INDEX(Data!$CA:$CA,MATCH(AL164,Data!$A:$A,0),1)=0,"",INDEX(Data!$CA:$CA,MATCH(AL164,Data!$A:$A,0),1)))</f>
        <v/>
      </c>
      <c r="AL164" s="38" t="str" cm="1">
        <f t="array" aca="1" ref="AL164" ca="1">IFERROR(_xlfn.SINGLE(INDEX(Data!$A$1:$A$818,_xlfn.AGGREGATE(15,6,((OFFSET(Data!$A$1,0,MATCH(AL$6,Data!$1:$1,0)-1,1000,1)=IF(AL$7="","Yes",AL$7))*(Data!$D$1:'Data'!$D$818&lt;=IF($H$2="Marked",1,"")))/((OFFSET(Data!$A$1,0,MATCH(AL$6,Data!$1:$1,0)-1,1000,1)=IF(AL$7="","Yes",AL$7))*(Data!$D$1:'Data'!$D$818&lt;=IF($H$2="Marked",1,"")))*ROW(Data!$C$1:$C$818),ROW(AL164)-ROW(AL$7)),1)),"")</f>
        <v/>
      </c>
      <c r="AM164" s="38" t="str">
        <f ca="1">IF(AN164="","",IF(INDEX(Data!$CA:$CA,MATCH(AN164,Data!$A:$A,0),1)=0,"",INDEX(Data!$CA:$CA,MATCH(AN164,Data!$A:$A,0),1)))</f>
        <v/>
      </c>
      <c r="AN164" s="38" t="str" cm="1">
        <f t="array" aca="1" ref="AN164" ca="1">IFERROR(_xlfn.SINGLE(INDEX(Data!$A$1:$A$818,_xlfn.AGGREGATE(15,6,((OFFSET(Data!$A$1,0,MATCH(AN$6,Data!$1:$1,0)-1,1000,1)=IF(AN$7="","Yes",AN$7))*(Data!$D$1:'Data'!$D$818&lt;=IF($H$2="Marked",1,"")))/((OFFSET(Data!$A$1,0,MATCH(AN$6,Data!$1:$1,0)-1,1000,1)=IF(AN$7="","Yes",AN$7))*(Data!$D$1:'Data'!$D$818&lt;=IF($H$2="Marked",1,"")))*ROW(Data!$C$1:$C$818),ROW(AN164)-ROW(AN$7)),1)),"")</f>
        <v/>
      </c>
      <c r="AO164" s="38" t="str">
        <f ca="1">IF(AP164="","",IF(INDEX(Data!$CA:$CA,MATCH(AP164,Data!$A:$A,0),1)=0,"",INDEX(Data!$CA:$CA,MATCH(AP164,Data!$A:$A,0),1)))</f>
        <v/>
      </c>
      <c r="AP164" s="38" t="str" cm="1">
        <f t="array" aca="1" ref="AP164" ca="1">IFERROR(_xlfn.SINGLE(INDEX(Data!$A$1:$A$818,_xlfn.AGGREGATE(15,6,((OFFSET(Data!$A$1,0,MATCH(AP$6,Data!$1:$1,0)-1,1000,1)=IF(AP$7="","Yes",AP$7))*(Data!$D$1:'Data'!$D$818&lt;=IF($H$2="Marked",1,"")))/((OFFSET(Data!$A$1,0,MATCH(AP$6,Data!$1:$1,0)-1,1000,1)=IF(AP$7="","Yes",AP$7))*(Data!$D$1:'Data'!$D$818&lt;=IF($H$2="Marked",1,"")))*ROW(Data!$C$1:$C$818),ROW(AP164)-ROW(AP$7)),1)),"")</f>
        <v/>
      </c>
      <c r="AQ164" s="38" t="str">
        <f ca="1">IF(AR164="","",IF(INDEX(Data!$CA:$CA,MATCH(AR164,Data!$A:$A,0),1)=0,"",INDEX(Data!$CA:$CA,MATCH(AR164,Data!$A:$A,0),1)))</f>
        <v/>
      </c>
      <c r="AR164" s="38" t="str" cm="1">
        <f t="array" aca="1" ref="AR164" ca="1">IFERROR(_xlfn.SINGLE(INDEX(Data!$A$1:$A$818,_xlfn.AGGREGATE(15,6,((OFFSET(Data!$A$1,0,MATCH(AR$6,Data!$1:$1,0)-1,1000,1)=IF(AR$7="","Yes",AR$7))*(Data!$D$1:'Data'!$D$818&lt;=IF($H$2="Marked",1,"")))/((OFFSET(Data!$A$1,0,MATCH(AR$6,Data!$1:$1,0)-1,1000,1)=IF(AR$7="","Yes",AR$7))*(Data!$D$1:'Data'!$D$818&lt;=IF($H$2="Marked",1,"")))*ROW(Data!$C$1:$C$818),ROW(AR164)-ROW(AR$7)),1)),"")</f>
        <v/>
      </c>
      <c r="AS164" s="38" t="str">
        <f ca="1">IF(AT164="","",IF(INDEX(Data!$CA:$CA,MATCH(AT164,Data!$A:$A,0),1)=0,"",INDEX(Data!$CA:$CA,MATCH(AT164,Data!$A:$A,0),1)))</f>
        <v/>
      </c>
      <c r="AT164" s="38" t="str" cm="1">
        <f t="array" aca="1" ref="AT164" ca="1">IFERROR(_xlfn.SINGLE(INDEX(Data!$A$1:$A$818,_xlfn.AGGREGATE(15,6,((OFFSET(Data!$A$1,0,MATCH(AT$6,Data!$1:$1,0)-1,1000,1)=IF(AT$7="","Yes",AT$7))*(Data!$D$1:'Data'!$D$818&lt;=IF($H$2="Marked",1,"")))/((OFFSET(Data!$A$1,0,MATCH(AT$6,Data!$1:$1,0)-1,1000,1)=IF(AT$7="","Yes",AT$7))*(Data!$D$1:'Data'!$D$818&lt;=IF($H$2="Marked",1,"")))*ROW(Data!$C$1:$C$818),ROW(AT164)-ROW(AT$7)),1)),"")</f>
        <v/>
      </c>
    </row>
    <row r="165" spans="1:46" ht="24" x14ac:dyDescent="0.35">
      <c r="A165" s="38" t="str">
        <f ca="1">IF(B165="","",IF(INDEX(Data!$CA:$CA,MATCH(B165,Data!$A:$A,0),1)=0,"",INDEX(Data!$CA:$CA,MATCH(B165,Data!$A:$A,0),1)))</f>
        <v/>
      </c>
      <c r="B165" s="38" t="str" cm="1">
        <f t="array" aca="1" ref="B165" ca="1">IFERROR(_xlfn.SINGLE(INDEX(Data!$A$1:$A$818,_xlfn.AGGREGATE(15,6,((OFFSET(Data!$A$1,0,MATCH(B$6,Data!$1:$1,0)-1,1000,1)=IF(B$7="","Yes",B$7))*(Data!$D$1:'Data'!$D$818&lt;=IF($H$2="Marked",1,"")))/((OFFSET(Data!$A$1,0,MATCH(B$6,Data!$1:$1,0)-1,1000,1)=IF(B$7="","Yes",B$7))*(Data!$D$1:'Data'!$D$818&lt;=IF($H$2="Marked",1,"")))*ROW(Data!$C$1:$C$818),ROW(B165)-ROW(B$7)),1)),"")</f>
        <v/>
      </c>
      <c r="C165" s="38" t="str">
        <f ca="1">IF(D165="","",IF(INDEX(Data!$CA:$CA,MATCH(D165,Data!$A:$A,0),1)=0,"",INDEX(Data!$CA:$CA,MATCH(D165,Data!$A:$A,0),1)))</f>
        <v/>
      </c>
      <c r="D165" s="38" t="str" cm="1">
        <f t="array" aca="1" ref="D165" ca="1">IFERROR(_xlfn.SINGLE(INDEX(Data!$A$1:$A$818,_xlfn.AGGREGATE(15,6,((OFFSET(Data!$A$1,0,MATCH(D$6,Data!$1:$1,0)-1,1000,1)=IF(D$7="","Yes",D$7))*(Data!$D$1:'Data'!$D$818&lt;=IF($H$2="Marked",1,"")))/((OFFSET(Data!$A$1,0,MATCH(D$6,Data!$1:$1,0)-1,1000,1)=IF(D$7="","Yes",D$7))*(Data!$D$1:'Data'!$D$818&lt;=IF($H$2="Marked",1,"")))*ROW(Data!$C$1:$C$818),ROW(D165)-ROW(D$7)),1)),"")</f>
        <v/>
      </c>
      <c r="E165" s="38" t="str">
        <f ca="1">IF(F165="","",IF(INDEX(Data!$CA:$CA,MATCH(F165,Data!$A:$A,0),1)=0,"",INDEX(Data!$CA:$CA,MATCH(F165,Data!$A:$A,0),1)))</f>
        <v/>
      </c>
      <c r="F165" s="38" t="str" cm="1">
        <f t="array" aca="1" ref="F165" ca="1">IFERROR(_xlfn.SINGLE(INDEX(Data!$A$1:$A$818,_xlfn.AGGREGATE(15,6,((OFFSET(Data!$A$1,0,MATCH(F$6,Data!$1:$1,0)-1,1000,1)=IF(F$7="","Yes",F$7))*(Data!$D$1:'Data'!$D$818&lt;=IF($H$2="Marked",1,"")))/((OFFSET(Data!$A$1,0,MATCH(F$6,Data!$1:$1,0)-1,1000,1)=IF(F$7="","Yes",F$7))*(Data!$D$1:'Data'!$D$818&lt;=IF($H$2="Marked",1,"")))*ROW(Data!$C$1:$C$818),ROW(F165)-ROW(F$7)),1)),"")</f>
        <v/>
      </c>
      <c r="G165" s="38" t="str">
        <f ca="1">IF(H165="","",IF(INDEX(Data!$CA:$CA,MATCH(H165,Data!$A:$A,0),1)=0,"",INDEX(Data!$CA:$CA,MATCH(H165,Data!$A:$A,0),1)))</f>
        <v/>
      </c>
      <c r="H165" s="38" t="str" cm="1">
        <f t="array" aca="1" ref="H165" ca="1">IFERROR(_xlfn.SINGLE(INDEX(Data!$A$1:$A$818,_xlfn.AGGREGATE(15,6,((OFFSET(Data!$A$1,0,MATCH(H$6,Data!$1:$1,0)-1,1000,1)=IF(H$7="","Yes",H$7))*(Data!$D$1:'Data'!$D$818&lt;=IF($H$2="Marked",1,"")))/((OFFSET(Data!$A$1,0,MATCH(H$6,Data!$1:$1,0)-1,1000,1)=IF(H$7="","Yes",H$7))*(Data!$D$1:'Data'!$D$818&lt;=IF($H$2="Marked",1,"")))*ROW(Data!$C$1:$C$818),ROW(H165)-ROW(H$7)),1)),"")</f>
        <v/>
      </c>
      <c r="I165" s="38" t="str">
        <f ca="1">IF(J165="","",IF(INDEX(Data!$CA:$CA,MATCH(J165,Data!$A:$A,0),1)=0,"",INDEX(Data!$CA:$CA,MATCH(J165,Data!$A:$A,0),1)))</f>
        <v/>
      </c>
      <c r="J165" s="38" t="str" cm="1">
        <f t="array" aca="1" ref="J165" ca="1">IFERROR(_xlfn.SINGLE(INDEX(Data!$A$1:$A$818,_xlfn.AGGREGATE(15,6,((OFFSET(Data!$A$1,0,MATCH(J$6,Data!$1:$1,0)-1,1000,1)=IF(J$7="","Yes",J$7))*(Data!$D$1:'Data'!$D$818&lt;=IF($H$2="Marked",1,"")))/((OFFSET(Data!$A$1,0,MATCH(J$6,Data!$1:$1,0)-1,1000,1)=IF(J$7="","Yes",J$7))*(Data!$D$1:'Data'!$D$818&lt;=IF($H$2="Marked",1,"")))*ROW(Data!$C$1:$C$818),ROW(J165)-ROW(J$7)),1)),"")</f>
        <v/>
      </c>
      <c r="K165" s="38" t="str">
        <f ca="1">IF(L165="","",IF(INDEX(Data!$CA:$CA,MATCH(L165,Data!$A:$A,0),1)=0,"",INDEX(Data!$CA:$CA,MATCH(L165,Data!$A:$A,0),1)))</f>
        <v/>
      </c>
      <c r="L165" s="38" t="str" cm="1">
        <f t="array" aca="1" ref="L165" ca="1">IFERROR(_xlfn.SINGLE(INDEX(Data!$A$1:$A$818,_xlfn.AGGREGATE(15,6,((OFFSET(Data!$A$1,0,MATCH(L$6,Data!$1:$1,0)-1,1000,1)=IF(L$7="","Yes",L$7))*(Data!$D$1:'Data'!$D$818&lt;=IF($H$2="Marked",1,"")))/((OFFSET(Data!$A$1,0,MATCH(L$6,Data!$1:$1,0)-1,1000,1)=IF(L$7="","Yes",L$7))*(Data!$D$1:'Data'!$D$818&lt;=IF($H$2="Marked",1,"")))*ROW(Data!$C$1:$C$818),ROW(L165)-ROW(L$7)),1)),"")</f>
        <v>YES Network</v>
      </c>
      <c r="M165" s="38" t="str">
        <f ca="1">IF(N165="","",IF(INDEX(Data!$CA:$CA,MATCH(N165,Data!$A:$A,0),1)=0,"",INDEX(Data!$CA:$CA,MATCH(N165,Data!$A:$A,0),1)))</f>
        <v/>
      </c>
      <c r="N165" s="38" t="str" cm="1">
        <f t="array" aca="1" ref="N165" ca="1">IFERROR(_xlfn.SINGLE(INDEX(Data!$A$1:$A$818,_xlfn.AGGREGATE(15,6,((OFFSET(Data!$A$1,0,MATCH(N$6,Data!$1:$1,0)-1,1000,1)=IF(N$7="","Yes",N$7))*(Data!$D$1:'Data'!$D$818&lt;=IF($H$2="Marked",1,"")))/((OFFSET(Data!$A$1,0,MATCH(N$6,Data!$1:$1,0)-1,1000,1)=IF(N$7="","Yes",N$7))*(Data!$D$1:'Data'!$D$818&lt;=IF($H$2="Marked",1,"")))*ROW(Data!$C$1:$C$818),ROW(N165)-ROW(N$7)),1)),"")</f>
        <v>Sportsman Channel</v>
      </c>
      <c r="O165" s="38" t="str">
        <f ca="1">IF(P165="","",IF(INDEX(Data!$CA:$CA,MATCH(P165,Data!$A:$A,0),1)=0,"",INDEX(Data!$CA:$CA,MATCH(P165,Data!$A:$A,0),1)))</f>
        <v/>
      </c>
      <c r="P165" s="38" t="str" cm="1">
        <f t="array" aca="1" ref="P165" ca="1">IFERROR(_xlfn.SINGLE(INDEX(Data!$A$1:$A$818,_xlfn.AGGREGATE(15,6,((OFFSET(Data!$A$1,0,MATCH(P$6,Data!$1:$1,0)-1,1000,1)=IF(P$7="","Yes",P$7))*(Data!$D$1:'Data'!$D$818&lt;=IF($H$2="Marked",1,"")))/((OFFSET(Data!$A$1,0,MATCH(P$6,Data!$1:$1,0)-1,1000,1)=IF(P$7="","Yes",P$7))*(Data!$D$1:'Data'!$D$818&lt;=IF($H$2="Marked",1,"")))*ROW(Data!$C$1:$C$818),ROW(P165)-ROW(P$7)),1)),"")</f>
        <v>Nick Jr.</v>
      </c>
      <c r="Q165" s="38" t="str">
        <f ca="1">IF(R165="","",IF(INDEX(Data!$CA:$CA,MATCH(R165,Data!$A:$A,0),1)=0,"",INDEX(Data!$CA:$CA,MATCH(R165,Data!$A:$A,0),1)))</f>
        <v/>
      </c>
      <c r="R165" s="38" t="str" cm="1">
        <f t="array" aca="1" ref="R165" ca="1">IFERROR(_xlfn.SINGLE(INDEX(Data!$A$1:$A$818,_xlfn.AGGREGATE(15,6,((OFFSET(Data!$A$1,0,MATCH(R$6,Data!$1:$1,0)-1,1000,1)=IF(R$7="","Yes",R$7))*(Data!$D$1:'Data'!$D$818&lt;=IF($H$2="Marked",1,"")))/((OFFSET(Data!$A$1,0,MATCH(R$6,Data!$1:$1,0)-1,1000,1)=IF(R$7="","Yes",R$7))*(Data!$D$1:'Data'!$D$818&lt;=IF($H$2="Marked",1,"")))*ROW(Data!$C$1:$C$818),ROW(R165)-ROW(R$7)),1)),"")</f>
        <v/>
      </c>
      <c r="S165" s="38" t="str">
        <f ca="1">IF(T165="","",IF(INDEX(Data!$CA:$CA,MATCH(T165,Data!$A:$A,0),1)=0,"",INDEX(Data!$CA:$CA,MATCH(T165,Data!$A:$A,0),1)))</f>
        <v/>
      </c>
      <c r="T165" s="38" t="str" cm="1">
        <f t="array" aca="1" ref="T165" ca="1">IFERROR(_xlfn.SINGLE(INDEX(Data!$A$1:$A$818,_xlfn.AGGREGATE(15,6,((OFFSET(Data!$A$1,0,MATCH(T$6,Data!$1:$1,0)-1,1000,1)=IF(T$7="","Yes",T$7))*(Data!$D$1:'Data'!$D$818&lt;=IF($H$2="Marked",1,"")))/((OFFSET(Data!$A$1,0,MATCH(T$6,Data!$1:$1,0)-1,1000,1)=IF(T$7="","Yes",T$7))*(Data!$D$1:'Data'!$D$818&lt;=IF($H$2="Marked",1,"")))*ROW(Data!$C$1:$C$818),ROW(T165)-ROW(T$7)),1)),"")</f>
        <v/>
      </c>
      <c r="U165" s="38" t="str">
        <f ca="1">IF(V165="","",IF(INDEX(Data!$CA:$CA,MATCH(V165,Data!$A:$A,0),1)=0,"",INDEX(Data!$CA:$CA,MATCH(V165,Data!$A:$A,0),1)))</f>
        <v/>
      </c>
      <c r="V165" s="38" t="str" cm="1">
        <f t="array" aca="1" ref="V165" ca="1">IFERROR(_xlfn.SINGLE(INDEX(Data!$A$1:$A$818,_xlfn.AGGREGATE(15,6,((OFFSET(Data!$A$1,0,MATCH(V$6,Data!$1:$1,0)-1,1000,1)=IF(V$7="","Yes",V$7))*(Data!$D$1:'Data'!$D$818&lt;=IF($H$2="Marked",1,"")))/((OFFSET(Data!$A$1,0,MATCH(V$6,Data!$1:$1,0)-1,1000,1)=IF(V$7="","Yes",V$7))*(Data!$D$1:'Data'!$D$818&lt;=IF($H$2="Marked",1,"")))*ROW(Data!$C$1:$C$818),ROW(V165)-ROW(V$7)),1)),"")</f>
        <v/>
      </c>
      <c r="W165" s="38" t="str">
        <f ca="1">IF(X165="","",IF(INDEX(Data!$CA:$CA,MATCH(X165,Data!$A:$A,0),1)=0,"",INDEX(Data!$CA:$CA,MATCH(X165,Data!$A:$A,0),1)))</f>
        <v/>
      </c>
      <c r="X165" s="38" t="str" cm="1">
        <f t="array" aca="1" ref="X165" ca="1">IFERROR(_xlfn.SINGLE(INDEX(Data!$A$1:$A$818,_xlfn.AGGREGATE(15,6,((OFFSET(Data!$A$1,0,MATCH(X$6,Data!$1:$1,0)-1,1000,1)=IF(X$7="","Yes",X$7))*(Data!$D$1:'Data'!$D$818&lt;=IF($H$2="Marked",1,"")))/((OFFSET(Data!$A$1,0,MATCH(X$6,Data!$1:$1,0)-1,1000,1)=IF(X$7="","Yes",X$7))*(Data!$D$1:'Data'!$D$818&lt;=IF($H$2="Marked",1,"")))*ROW(Data!$C$1:$C$818),ROW(X165)-ROW(X$7)),1)),"")</f>
        <v/>
      </c>
      <c r="Y165" s="38" t="str">
        <f ca="1">IF(Z165="","",IF(INDEX(Data!$CA:$CA,MATCH(Z165,Data!$A:$A,0),1)=0,"",INDEX(Data!$CA:$CA,MATCH(Z165,Data!$A:$A,0),1)))</f>
        <v/>
      </c>
      <c r="Z165" s="38" t="str" cm="1">
        <f t="array" aca="1" ref="Z165" ca="1">IFERROR(_xlfn.SINGLE(INDEX(Data!$A$1:$A$818,_xlfn.AGGREGATE(15,6,((OFFSET(Data!$A$1,0,MATCH(Z$6,Data!$1:$1,0)-1,1000,1)=IF(Z$7="","Yes",Z$7))*(Data!$D$1:'Data'!$D$818&lt;=IF($H$2="Marked",1,"")))/((OFFSET(Data!$A$1,0,MATCH(Z$6,Data!$1:$1,0)-1,1000,1)=IF(Z$7="","Yes",Z$7))*(Data!$D$1:'Data'!$D$818&lt;=IF($H$2="Marked",1,"")))*ROW(Data!$C$1:$C$818),ROW(Z165)-ROW(Z$7)),1)),"")</f>
        <v/>
      </c>
      <c r="AA165" s="38" t="str">
        <f ca="1">IF(AB165="","",IF(INDEX(Data!$CA:$CA,MATCH(AB165,Data!$A:$A,0),1)=0,"",INDEX(Data!$CA:$CA,MATCH(AB165,Data!$A:$A,0),1)))</f>
        <v/>
      </c>
      <c r="AB165" s="38" t="str" cm="1">
        <f t="array" aca="1" ref="AB165" ca="1">IFERROR(_xlfn.SINGLE(INDEX(Data!$A$1:$A$818,_xlfn.AGGREGATE(15,6,((OFFSET(Data!$A$1,0,MATCH(AB$6,Data!$1:$1,0)-1,1000,1)=IF(AB$7="","Yes",AB$7))*(Data!$D$1:'Data'!$D$818&lt;=IF($H$2="Marked",1,"")))/((OFFSET(Data!$A$1,0,MATCH(AB$6,Data!$1:$1,0)-1,1000,1)=IF(AB$7="","Yes",AB$7))*(Data!$D$1:'Data'!$D$818&lt;=IF($H$2="Marked",1,"")))*ROW(Data!$C$1:$C$818),ROW(AB165)-ROW(AB$7)),1)),"")</f>
        <v>Ty C TV</v>
      </c>
      <c r="AC165" s="38" t="str">
        <f ca="1">IF(AD165="","",IF(INDEX(Data!$CA:$CA,MATCH(AD165,Data!$A:$A,0),1)=0,"",INDEX(Data!$CA:$CA,MATCH(AD165,Data!$A:$A,0),1)))</f>
        <v/>
      </c>
      <c r="AD165" s="38" t="str" cm="1">
        <f t="array" aca="1" ref="AD165" ca="1">IFERROR(_xlfn.SINGLE(INDEX(Data!$A$1:$A$818,_xlfn.AGGREGATE(15,6,((OFFSET(Data!$A$1,0,MATCH(AD$6,Data!$1:$1,0)-1,1000,1)=IF(AD$7="","Yes",AD$7))*(Data!$D$1:'Data'!$D$818&lt;=IF($H$2="Marked",1,"")))/((OFFSET(Data!$A$1,0,MATCH(AD$6,Data!$1:$1,0)-1,1000,1)=IF(AD$7="","Yes",AD$7))*(Data!$D$1:'Data'!$D$818&lt;=IF($H$2="Marked",1,"")))*ROW(Data!$C$1:$C$818),ROW(AD165)-ROW(AD$7)),1)),"")</f>
        <v/>
      </c>
      <c r="AE165" s="38" t="str">
        <f ca="1">IF(AF165="","",IF(INDEX(Data!$CA:$CA,MATCH(AF165,Data!$A:$A,0),1)=0,"",INDEX(Data!$CA:$CA,MATCH(AF165,Data!$A:$A,0),1)))</f>
        <v/>
      </c>
      <c r="AF165" s="38" t="str" cm="1">
        <f t="array" aca="1" ref="AF165" ca="1">IFERROR(_xlfn.SINGLE(INDEX(Data!$A$1:$A$818,_xlfn.AGGREGATE(15,6,((OFFSET(Data!$A$1,0,MATCH(AF$6,Data!$1:$1,0)-1,1000,1)=IF(AF$7="","Yes",AF$7))*(Data!$D$1:'Data'!$D$818&lt;=IF($H$2="Marked",1,"")))/((OFFSET(Data!$A$1,0,MATCH(AF$6,Data!$1:$1,0)-1,1000,1)=IF(AF$7="","Yes",AF$7))*(Data!$D$1:'Data'!$D$818&lt;=IF($H$2="Marked",1,"")))*ROW(Data!$C$1:$C$818),ROW(AF165)-ROW(AF$7)),1)),"")</f>
        <v/>
      </c>
      <c r="AG165" s="38" t="str">
        <f ca="1">IF(AH165="","",IF(INDEX(Data!$CA:$CA,MATCH(AH165,Data!$A:$A,0),1)=0,"",INDEX(Data!$CA:$CA,MATCH(AH165,Data!$A:$A,0),1)))</f>
        <v/>
      </c>
      <c r="AH165" s="38" t="str" cm="1">
        <f t="array" aca="1" ref="AH165" ca="1">IFERROR(_xlfn.SINGLE(INDEX(Data!$A$1:$A$818,_xlfn.AGGREGATE(15,6,((OFFSET(Data!$A$1,0,MATCH(AH$6,Data!$1:$1,0)-1,1000,1)=IF(AH$7="","Yes",AH$7))*(Data!$D$1:'Data'!$D$818&lt;=IF($H$2="Marked",1,"")))/((OFFSET(Data!$A$1,0,MATCH(AH$6,Data!$1:$1,0)-1,1000,1)=IF(AH$7="","Yes",AH$7))*(Data!$D$1:'Data'!$D$818&lt;=IF($H$2="Marked",1,"")))*ROW(Data!$C$1:$C$818),ROW(AH165)-ROW(AH$7)),1)),"")</f>
        <v/>
      </c>
      <c r="AI165" s="38" t="str">
        <f ca="1">IF(AJ165="","",IF(INDEX(Data!$CA:$CA,MATCH(AJ165,Data!$A:$A,0),1)=0,"",INDEX(Data!$CA:$CA,MATCH(AJ165,Data!$A:$A,0),1)))</f>
        <v/>
      </c>
      <c r="AJ165" s="38" t="str" cm="1">
        <f t="array" aca="1" ref="AJ165" ca="1">IFERROR(_xlfn.SINGLE(INDEX(Data!$A$1:$A$818,_xlfn.AGGREGATE(15,6,((OFFSET(Data!$A$1,0,MATCH(AJ$6,Data!$1:$1,0)-1,1000,1)=IF(AJ$7="","Yes",AJ$7))*(Data!$D$1:'Data'!$D$818&lt;=IF($H$2="Marked",1,"")))/((OFFSET(Data!$A$1,0,MATCH(AJ$6,Data!$1:$1,0)-1,1000,1)=IF(AJ$7="","Yes",AJ$7))*(Data!$D$1:'Data'!$D$818&lt;=IF($H$2="Marked",1,"")))*ROW(Data!$C$1:$C$818),ROW(AJ165)-ROW(AJ$7)),1)),"")</f>
        <v/>
      </c>
      <c r="AK165" s="38" t="str">
        <f ca="1">IF(AL165="","",IF(INDEX(Data!$CA:$CA,MATCH(AL165,Data!$A:$A,0),1)=0,"",INDEX(Data!$CA:$CA,MATCH(AL165,Data!$A:$A,0),1)))</f>
        <v/>
      </c>
      <c r="AL165" s="38" t="str" cm="1">
        <f t="array" aca="1" ref="AL165" ca="1">IFERROR(_xlfn.SINGLE(INDEX(Data!$A$1:$A$818,_xlfn.AGGREGATE(15,6,((OFFSET(Data!$A$1,0,MATCH(AL$6,Data!$1:$1,0)-1,1000,1)=IF(AL$7="","Yes",AL$7))*(Data!$D$1:'Data'!$D$818&lt;=IF($H$2="Marked",1,"")))/((OFFSET(Data!$A$1,0,MATCH(AL$6,Data!$1:$1,0)-1,1000,1)=IF(AL$7="","Yes",AL$7))*(Data!$D$1:'Data'!$D$818&lt;=IF($H$2="Marked",1,"")))*ROW(Data!$C$1:$C$818),ROW(AL165)-ROW(AL$7)),1)),"")</f>
        <v/>
      </c>
      <c r="AM165" s="38" t="str">
        <f ca="1">IF(AN165="","",IF(INDEX(Data!$CA:$CA,MATCH(AN165,Data!$A:$A,0),1)=0,"",INDEX(Data!$CA:$CA,MATCH(AN165,Data!$A:$A,0),1)))</f>
        <v/>
      </c>
      <c r="AN165" s="38" t="str" cm="1">
        <f t="array" aca="1" ref="AN165" ca="1">IFERROR(_xlfn.SINGLE(INDEX(Data!$A$1:$A$818,_xlfn.AGGREGATE(15,6,((OFFSET(Data!$A$1,0,MATCH(AN$6,Data!$1:$1,0)-1,1000,1)=IF(AN$7="","Yes",AN$7))*(Data!$D$1:'Data'!$D$818&lt;=IF($H$2="Marked",1,"")))/((OFFSET(Data!$A$1,0,MATCH(AN$6,Data!$1:$1,0)-1,1000,1)=IF(AN$7="","Yes",AN$7))*(Data!$D$1:'Data'!$D$818&lt;=IF($H$2="Marked",1,"")))*ROW(Data!$C$1:$C$818),ROW(AN165)-ROW(AN$7)),1)),"")</f>
        <v/>
      </c>
      <c r="AO165" s="38" t="str">
        <f ca="1">IF(AP165="","",IF(INDEX(Data!$CA:$CA,MATCH(AP165,Data!$A:$A,0),1)=0,"",INDEX(Data!$CA:$CA,MATCH(AP165,Data!$A:$A,0),1)))</f>
        <v/>
      </c>
      <c r="AP165" s="38" t="str" cm="1">
        <f t="array" aca="1" ref="AP165" ca="1">IFERROR(_xlfn.SINGLE(INDEX(Data!$A$1:$A$818,_xlfn.AGGREGATE(15,6,((OFFSET(Data!$A$1,0,MATCH(AP$6,Data!$1:$1,0)-1,1000,1)=IF(AP$7="","Yes",AP$7))*(Data!$D$1:'Data'!$D$818&lt;=IF($H$2="Marked",1,"")))/((OFFSET(Data!$A$1,0,MATCH(AP$6,Data!$1:$1,0)-1,1000,1)=IF(AP$7="","Yes",AP$7))*(Data!$D$1:'Data'!$D$818&lt;=IF($H$2="Marked",1,"")))*ROW(Data!$C$1:$C$818),ROW(AP165)-ROW(AP$7)),1)),"")</f>
        <v/>
      </c>
      <c r="AQ165" s="38" t="str">
        <f ca="1">IF(AR165="","",IF(INDEX(Data!$CA:$CA,MATCH(AR165,Data!$A:$A,0),1)=0,"",INDEX(Data!$CA:$CA,MATCH(AR165,Data!$A:$A,0),1)))</f>
        <v/>
      </c>
      <c r="AR165" s="38" t="str" cm="1">
        <f t="array" aca="1" ref="AR165" ca="1">IFERROR(_xlfn.SINGLE(INDEX(Data!$A$1:$A$818,_xlfn.AGGREGATE(15,6,((OFFSET(Data!$A$1,0,MATCH(AR$6,Data!$1:$1,0)-1,1000,1)=IF(AR$7="","Yes",AR$7))*(Data!$D$1:'Data'!$D$818&lt;=IF($H$2="Marked",1,"")))/((OFFSET(Data!$A$1,0,MATCH(AR$6,Data!$1:$1,0)-1,1000,1)=IF(AR$7="","Yes",AR$7))*(Data!$D$1:'Data'!$D$818&lt;=IF($H$2="Marked",1,"")))*ROW(Data!$C$1:$C$818),ROW(AR165)-ROW(AR$7)),1)),"")</f>
        <v/>
      </c>
      <c r="AS165" s="38" t="str">
        <f ca="1">IF(AT165="","",IF(INDEX(Data!$CA:$CA,MATCH(AT165,Data!$A:$A,0),1)=0,"",INDEX(Data!$CA:$CA,MATCH(AT165,Data!$A:$A,0),1)))</f>
        <v/>
      </c>
      <c r="AT165" s="38" t="str" cm="1">
        <f t="array" aca="1" ref="AT165" ca="1">IFERROR(_xlfn.SINGLE(INDEX(Data!$A$1:$A$818,_xlfn.AGGREGATE(15,6,((OFFSET(Data!$A$1,0,MATCH(AT$6,Data!$1:$1,0)-1,1000,1)=IF(AT$7="","Yes",AT$7))*(Data!$D$1:'Data'!$D$818&lt;=IF($H$2="Marked",1,"")))/((OFFSET(Data!$A$1,0,MATCH(AT$6,Data!$1:$1,0)-1,1000,1)=IF(AT$7="","Yes",AT$7))*(Data!$D$1:'Data'!$D$818&lt;=IF($H$2="Marked",1,"")))*ROW(Data!$C$1:$C$818),ROW(AT165)-ROW(AT$7)),1)),"")</f>
        <v/>
      </c>
    </row>
    <row r="166" spans="1:46" x14ac:dyDescent="0.35">
      <c r="A166" s="38" t="str">
        <f ca="1">IF(B166="","",IF(INDEX(Data!$CA:$CA,MATCH(B166,Data!$A:$A,0),1)=0,"",INDEX(Data!$CA:$CA,MATCH(B166,Data!$A:$A,0),1)))</f>
        <v/>
      </c>
      <c r="B166" s="38" t="str" cm="1">
        <f t="array" aca="1" ref="B166" ca="1">IFERROR(_xlfn.SINGLE(INDEX(Data!$A$1:$A$818,_xlfn.AGGREGATE(15,6,((OFFSET(Data!$A$1,0,MATCH(B$6,Data!$1:$1,0)-1,1000,1)=IF(B$7="","Yes",B$7))*(Data!$D$1:'Data'!$D$818&lt;=IF($H$2="Marked",1,"")))/((OFFSET(Data!$A$1,0,MATCH(B$6,Data!$1:$1,0)-1,1000,1)=IF(B$7="","Yes",B$7))*(Data!$D$1:'Data'!$D$818&lt;=IF($H$2="Marked",1,"")))*ROW(Data!$C$1:$C$818),ROW(B166)-ROW(B$7)),1)),"")</f>
        <v/>
      </c>
      <c r="C166" s="38" t="str">
        <f ca="1">IF(D166="","",IF(INDEX(Data!$CA:$CA,MATCH(D166,Data!$A:$A,0),1)=0,"",INDEX(Data!$CA:$CA,MATCH(D166,Data!$A:$A,0),1)))</f>
        <v/>
      </c>
      <c r="D166" s="38" t="str" cm="1">
        <f t="array" aca="1" ref="D166" ca="1">IFERROR(_xlfn.SINGLE(INDEX(Data!$A$1:$A$818,_xlfn.AGGREGATE(15,6,((OFFSET(Data!$A$1,0,MATCH(D$6,Data!$1:$1,0)-1,1000,1)=IF(D$7="","Yes",D$7))*(Data!$D$1:'Data'!$D$818&lt;=IF($H$2="Marked",1,"")))/((OFFSET(Data!$A$1,0,MATCH(D$6,Data!$1:$1,0)-1,1000,1)=IF(D$7="","Yes",D$7))*(Data!$D$1:'Data'!$D$818&lt;=IF($H$2="Marked",1,"")))*ROW(Data!$C$1:$C$818),ROW(D166)-ROW(D$7)),1)),"")</f>
        <v/>
      </c>
      <c r="E166" s="38" t="str">
        <f ca="1">IF(F166="","",IF(INDEX(Data!$CA:$CA,MATCH(F166,Data!$A:$A,0),1)=0,"",INDEX(Data!$CA:$CA,MATCH(F166,Data!$A:$A,0),1)))</f>
        <v/>
      </c>
      <c r="F166" s="38" t="str" cm="1">
        <f t="array" aca="1" ref="F166" ca="1">IFERROR(_xlfn.SINGLE(INDEX(Data!$A$1:$A$818,_xlfn.AGGREGATE(15,6,((OFFSET(Data!$A$1,0,MATCH(F$6,Data!$1:$1,0)-1,1000,1)=IF(F$7="","Yes",F$7))*(Data!$D$1:'Data'!$D$818&lt;=IF($H$2="Marked",1,"")))/((OFFSET(Data!$A$1,0,MATCH(F$6,Data!$1:$1,0)-1,1000,1)=IF(F$7="","Yes",F$7))*(Data!$D$1:'Data'!$D$818&lt;=IF($H$2="Marked",1,"")))*ROW(Data!$C$1:$C$818),ROW(F166)-ROW(F$7)),1)),"")</f>
        <v/>
      </c>
      <c r="G166" s="38" t="str">
        <f ca="1">IF(H166="","",IF(INDEX(Data!$CA:$CA,MATCH(H166,Data!$A:$A,0),1)=0,"",INDEX(Data!$CA:$CA,MATCH(H166,Data!$A:$A,0),1)))</f>
        <v/>
      </c>
      <c r="H166" s="38" t="str" cm="1">
        <f t="array" aca="1" ref="H166" ca="1">IFERROR(_xlfn.SINGLE(INDEX(Data!$A$1:$A$818,_xlfn.AGGREGATE(15,6,((OFFSET(Data!$A$1,0,MATCH(H$6,Data!$1:$1,0)-1,1000,1)=IF(H$7="","Yes",H$7))*(Data!$D$1:'Data'!$D$818&lt;=IF($H$2="Marked",1,"")))/((OFFSET(Data!$A$1,0,MATCH(H$6,Data!$1:$1,0)-1,1000,1)=IF(H$7="","Yes",H$7))*(Data!$D$1:'Data'!$D$818&lt;=IF($H$2="Marked",1,"")))*ROW(Data!$C$1:$C$818),ROW(H166)-ROW(H$7)),1)),"")</f>
        <v/>
      </c>
      <c r="I166" s="38" t="str">
        <f ca="1">IF(J166="","",IF(INDEX(Data!$CA:$CA,MATCH(J166,Data!$A:$A,0),1)=0,"",INDEX(Data!$CA:$CA,MATCH(J166,Data!$A:$A,0),1)))</f>
        <v/>
      </c>
      <c r="J166" s="38" t="str" cm="1">
        <f t="array" aca="1" ref="J166" ca="1">IFERROR(_xlfn.SINGLE(INDEX(Data!$A$1:$A$818,_xlfn.AGGREGATE(15,6,((OFFSET(Data!$A$1,0,MATCH(J$6,Data!$1:$1,0)-1,1000,1)=IF(J$7="","Yes",J$7))*(Data!$D$1:'Data'!$D$818&lt;=IF($H$2="Marked",1,"")))/((OFFSET(Data!$A$1,0,MATCH(J$6,Data!$1:$1,0)-1,1000,1)=IF(J$7="","Yes",J$7))*(Data!$D$1:'Data'!$D$818&lt;=IF($H$2="Marked",1,"")))*ROW(Data!$C$1:$C$818),ROW(J166)-ROW(J$7)),1)),"")</f>
        <v/>
      </c>
      <c r="K166" s="38" t="str">
        <f ca="1">IF(L166="","",IF(INDEX(Data!$CA:$CA,MATCH(L166,Data!$A:$A,0),1)=0,"",INDEX(Data!$CA:$CA,MATCH(L166,Data!$A:$A,0),1)))</f>
        <v/>
      </c>
      <c r="L166" s="38" t="str" cm="1">
        <f t="array" aca="1" ref="L166" ca="1">IFERROR(_xlfn.SINGLE(INDEX(Data!$A$1:$A$818,_xlfn.AGGREGATE(15,6,((OFFSET(Data!$A$1,0,MATCH(L$6,Data!$1:$1,0)-1,1000,1)=IF(L$7="","Yes",L$7))*(Data!$D$1:'Data'!$D$818&lt;=IF($H$2="Marked",1,"")))/((OFFSET(Data!$A$1,0,MATCH(L$6,Data!$1:$1,0)-1,1000,1)=IF(L$7="","Yes",L$7))*(Data!$D$1:'Data'!$D$818&lt;=IF($H$2="Marked",1,"")))*ROW(Data!$C$1:$C$818),ROW(L166)-ROW(L$7)),1)),"")</f>
        <v/>
      </c>
      <c r="M166" s="38" t="str">
        <f ca="1">IF(N166="","",IF(INDEX(Data!$CA:$CA,MATCH(N166,Data!$A:$A,0),1)=0,"",INDEX(Data!$CA:$CA,MATCH(N166,Data!$A:$A,0),1)))</f>
        <v/>
      </c>
      <c r="N166" s="38" t="str" cm="1">
        <f t="array" aca="1" ref="N166" ca="1">IFERROR(_xlfn.SINGLE(INDEX(Data!$A$1:$A$818,_xlfn.AGGREGATE(15,6,((OFFSET(Data!$A$1,0,MATCH(N$6,Data!$1:$1,0)-1,1000,1)=IF(N$7="","Yes",N$7))*(Data!$D$1:'Data'!$D$818&lt;=IF($H$2="Marked",1,"")))/((OFFSET(Data!$A$1,0,MATCH(N$6,Data!$1:$1,0)-1,1000,1)=IF(N$7="","Yes",N$7))*(Data!$D$1:'Data'!$D$818&lt;=IF($H$2="Marked",1,"")))*ROW(Data!$C$1:$C$818),ROW(N166)-ROW(N$7)),1)),"")</f>
        <v>Starz Encore</v>
      </c>
      <c r="O166" s="38" t="str">
        <f ca="1">IF(P166="","",IF(INDEX(Data!$CA:$CA,MATCH(P166,Data!$A:$A,0),1)=0,"",INDEX(Data!$CA:$CA,MATCH(P166,Data!$A:$A,0),1)))</f>
        <v/>
      </c>
      <c r="P166" s="38" t="str" cm="1">
        <f t="array" aca="1" ref="P166" ca="1">IFERROR(_xlfn.SINGLE(INDEX(Data!$A$1:$A$818,_xlfn.AGGREGATE(15,6,((OFFSET(Data!$A$1,0,MATCH(P$6,Data!$1:$1,0)-1,1000,1)=IF(P$7="","Yes",P$7))*(Data!$D$1:'Data'!$D$818&lt;=IF($H$2="Marked",1,"")))/((OFFSET(Data!$A$1,0,MATCH(P$6,Data!$1:$1,0)-1,1000,1)=IF(P$7="","Yes",P$7))*(Data!$D$1:'Data'!$D$818&lt;=IF($H$2="Marked",1,"")))*ROW(Data!$C$1:$C$818),ROW(P166)-ROW(P$7)),1)),"")</f>
        <v>Nickelodeon</v>
      </c>
      <c r="Q166" s="38" t="str">
        <f ca="1">IF(R166="","",IF(INDEX(Data!$CA:$CA,MATCH(R166,Data!$A:$A,0),1)=0,"",INDEX(Data!$CA:$CA,MATCH(R166,Data!$A:$A,0),1)))</f>
        <v/>
      </c>
      <c r="R166" s="38" t="str" cm="1">
        <f t="array" aca="1" ref="R166" ca="1">IFERROR(_xlfn.SINGLE(INDEX(Data!$A$1:$A$818,_xlfn.AGGREGATE(15,6,((OFFSET(Data!$A$1,0,MATCH(R$6,Data!$1:$1,0)-1,1000,1)=IF(R$7="","Yes",R$7))*(Data!$D$1:'Data'!$D$818&lt;=IF($H$2="Marked",1,"")))/((OFFSET(Data!$A$1,0,MATCH(R$6,Data!$1:$1,0)-1,1000,1)=IF(R$7="","Yes",R$7))*(Data!$D$1:'Data'!$D$818&lt;=IF($H$2="Marked",1,"")))*ROW(Data!$C$1:$C$818),ROW(R166)-ROW(R$7)),1)),"")</f>
        <v/>
      </c>
      <c r="S166" s="38" t="str">
        <f ca="1">IF(T166="","",IF(INDEX(Data!$CA:$CA,MATCH(T166,Data!$A:$A,0),1)=0,"",INDEX(Data!$CA:$CA,MATCH(T166,Data!$A:$A,0),1)))</f>
        <v/>
      </c>
      <c r="T166" s="38" t="str" cm="1">
        <f t="array" aca="1" ref="T166" ca="1">IFERROR(_xlfn.SINGLE(INDEX(Data!$A$1:$A$818,_xlfn.AGGREGATE(15,6,((OFFSET(Data!$A$1,0,MATCH(T$6,Data!$1:$1,0)-1,1000,1)=IF(T$7="","Yes",T$7))*(Data!$D$1:'Data'!$D$818&lt;=IF($H$2="Marked",1,"")))/((OFFSET(Data!$A$1,0,MATCH(T$6,Data!$1:$1,0)-1,1000,1)=IF(T$7="","Yes",T$7))*(Data!$D$1:'Data'!$D$818&lt;=IF($H$2="Marked",1,"")))*ROW(Data!$C$1:$C$818),ROW(T166)-ROW(T$7)),1)),"")</f>
        <v/>
      </c>
      <c r="U166" s="38" t="str">
        <f ca="1">IF(V166="","",IF(INDEX(Data!$CA:$CA,MATCH(V166,Data!$A:$A,0),1)=0,"",INDEX(Data!$CA:$CA,MATCH(V166,Data!$A:$A,0),1)))</f>
        <v/>
      </c>
      <c r="V166" s="38" t="str" cm="1">
        <f t="array" aca="1" ref="V166" ca="1">IFERROR(_xlfn.SINGLE(INDEX(Data!$A$1:$A$818,_xlfn.AGGREGATE(15,6,((OFFSET(Data!$A$1,0,MATCH(V$6,Data!$1:$1,0)-1,1000,1)=IF(V$7="","Yes",V$7))*(Data!$D$1:'Data'!$D$818&lt;=IF($H$2="Marked",1,"")))/((OFFSET(Data!$A$1,0,MATCH(V$6,Data!$1:$1,0)-1,1000,1)=IF(V$7="","Yes",V$7))*(Data!$D$1:'Data'!$D$818&lt;=IF($H$2="Marked",1,"")))*ROW(Data!$C$1:$C$818),ROW(V166)-ROW(V$7)),1)),"")</f>
        <v/>
      </c>
      <c r="W166" s="38" t="str">
        <f ca="1">IF(X166="","",IF(INDEX(Data!$CA:$CA,MATCH(X166,Data!$A:$A,0),1)=0,"",INDEX(Data!$CA:$CA,MATCH(X166,Data!$A:$A,0),1)))</f>
        <v/>
      </c>
      <c r="X166" s="38" t="str" cm="1">
        <f t="array" aca="1" ref="X166" ca="1">IFERROR(_xlfn.SINGLE(INDEX(Data!$A$1:$A$818,_xlfn.AGGREGATE(15,6,((OFFSET(Data!$A$1,0,MATCH(X$6,Data!$1:$1,0)-1,1000,1)=IF(X$7="","Yes",X$7))*(Data!$D$1:'Data'!$D$818&lt;=IF($H$2="Marked",1,"")))/((OFFSET(Data!$A$1,0,MATCH(X$6,Data!$1:$1,0)-1,1000,1)=IF(X$7="","Yes",X$7))*(Data!$D$1:'Data'!$D$818&lt;=IF($H$2="Marked",1,"")))*ROW(Data!$C$1:$C$818),ROW(X166)-ROW(X$7)),1)),"")</f>
        <v/>
      </c>
      <c r="Y166" s="38" t="str">
        <f ca="1">IF(Z166="","",IF(INDEX(Data!$CA:$CA,MATCH(Z166,Data!$A:$A,0),1)=0,"",INDEX(Data!$CA:$CA,MATCH(Z166,Data!$A:$A,0),1)))</f>
        <v/>
      </c>
      <c r="Z166" s="38" t="str" cm="1">
        <f t="array" aca="1" ref="Z166" ca="1">IFERROR(_xlfn.SINGLE(INDEX(Data!$A$1:$A$818,_xlfn.AGGREGATE(15,6,((OFFSET(Data!$A$1,0,MATCH(Z$6,Data!$1:$1,0)-1,1000,1)=IF(Z$7="","Yes",Z$7))*(Data!$D$1:'Data'!$D$818&lt;=IF($H$2="Marked",1,"")))/((OFFSET(Data!$A$1,0,MATCH(Z$6,Data!$1:$1,0)-1,1000,1)=IF(Z$7="","Yes",Z$7))*(Data!$D$1:'Data'!$D$818&lt;=IF($H$2="Marked",1,"")))*ROW(Data!$C$1:$C$818),ROW(Z166)-ROW(Z$7)),1)),"")</f>
        <v/>
      </c>
      <c r="AA166" s="38" t="str">
        <f ca="1">IF(AB166="","",IF(INDEX(Data!$CA:$CA,MATCH(AB166,Data!$A:$A,0),1)=0,"",INDEX(Data!$CA:$CA,MATCH(AB166,Data!$A:$A,0),1)))</f>
        <v/>
      </c>
      <c r="AB166" s="38" t="str" cm="1">
        <f t="array" aca="1" ref="AB166" ca="1">IFERROR(_xlfn.SINGLE(INDEX(Data!$A$1:$A$818,_xlfn.AGGREGATE(15,6,((OFFSET(Data!$A$1,0,MATCH(AB$6,Data!$1:$1,0)-1,1000,1)=IF(AB$7="","Yes",AB$7))*(Data!$D$1:'Data'!$D$818&lt;=IF($H$2="Marked",1,"")))/((OFFSET(Data!$A$1,0,MATCH(AB$6,Data!$1:$1,0)-1,1000,1)=IF(AB$7="","Yes",AB$7))*(Data!$D$1:'Data'!$D$818&lt;=IF($H$2="Marked",1,"")))*ROW(Data!$C$1:$C$818),ROW(AB166)-ROW(AB$7)),1)),"")</f>
        <v>Unimas</v>
      </c>
      <c r="AC166" s="38" t="str">
        <f ca="1">IF(AD166="","",IF(INDEX(Data!$CA:$CA,MATCH(AD166,Data!$A:$A,0),1)=0,"",INDEX(Data!$CA:$CA,MATCH(AD166,Data!$A:$A,0),1)))</f>
        <v/>
      </c>
      <c r="AD166" s="38" t="str" cm="1">
        <f t="array" aca="1" ref="AD166" ca="1">IFERROR(_xlfn.SINGLE(INDEX(Data!$A$1:$A$818,_xlfn.AGGREGATE(15,6,((OFFSET(Data!$A$1,0,MATCH(AD$6,Data!$1:$1,0)-1,1000,1)=IF(AD$7="","Yes",AD$7))*(Data!$D$1:'Data'!$D$818&lt;=IF($H$2="Marked",1,"")))/((OFFSET(Data!$A$1,0,MATCH(AD$6,Data!$1:$1,0)-1,1000,1)=IF(AD$7="","Yes",AD$7))*(Data!$D$1:'Data'!$D$818&lt;=IF($H$2="Marked",1,"")))*ROW(Data!$C$1:$C$818),ROW(AD166)-ROW(AD$7)),1)),"")</f>
        <v/>
      </c>
      <c r="AE166" s="38" t="str">
        <f ca="1">IF(AF166="","",IF(INDEX(Data!$CA:$CA,MATCH(AF166,Data!$A:$A,0),1)=0,"",INDEX(Data!$CA:$CA,MATCH(AF166,Data!$A:$A,0),1)))</f>
        <v/>
      </c>
      <c r="AF166" s="38" t="str" cm="1">
        <f t="array" aca="1" ref="AF166" ca="1">IFERROR(_xlfn.SINGLE(INDEX(Data!$A$1:$A$818,_xlfn.AGGREGATE(15,6,((OFFSET(Data!$A$1,0,MATCH(AF$6,Data!$1:$1,0)-1,1000,1)=IF(AF$7="","Yes",AF$7))*(Data!$D$1:'Data'!$D$818&lt;=IF($H$2="Marked",1,"")))/((OFFSET(Data!$A$1,0,MATCH(AF$6,Data!$1:$1,0)-1,1000,1)=IF(AF$7="","Yes",AF$7))*(Data!$D$1:'Data'!$D$818&lt;=IF($H$2="Marked",1,"")))*ROW(Data!$C$1:$C$818),ROW(AF166)-ROW(AF$7)),1)),"")</f>
        <v/>
      </c>
      <c r="AG166" s="38" t="str">
        <f ca="1">IF(AH166="","",IF(INDEX(Data!$CA:$CA,MATCH(AH166,Data!$A:$A,0),1)=0,"",INDEX(Data!$CA:$CA,MATCH(AH166,Data!$A:$A,0),1)))</f>
        <v/>
      </c>
      <c r="AH166" s="38" t="str" cm="1">
        <f t="array" aca="1" ref="AH166" ca="1">IFERROR(_xlfn.SINGLE(INDEX(Data!$A$1:$A$818,_xlfn.AGGREGATE(15,6,((OFFSET(Data!$A$1,0,MATCH(AH$6,Data!$1:$1,0)-1,1000,1)=IF(AH$7="","Yes",AH$7))*(Data!$D$1:'Data'!$D$818&lt;=IF($H$2="Marked",1,"")))/((OFFSET(Data!$A$1,0,MATCH(AH$6,Data!$1:$1,0)-1,1000,1)=IF(AH$7="","Yes",AH$7))*(Data!$D$1:'Data'!$D$818&lt;=IF($H$2="Marked",1,"")))*ROW(Data!$C$1:$C$818),ROW(AH166)-ROW(AH$7)),1)),"")</f>
        <v/>
      </c>
      <c r="AI166" s="38" t="str">
        <f ca="1">IF(AJ166="","",IF(INDEX(Data!$CA:$CA,MATCH(AJ166,Data!$A:$A,0),1)=0,"",INDEX(Data!$CA:$CA,MATCH(AJ166,Data!$A:$A,0),1)))</f>
        <v/>
      </c>
      <c r="AJ166" s="38" t="str" cm="1">
        <f t="array" aca="1" ref="AJ166" ca="1">IFERROR(_xlfn.SINGLE(INDEX(Data!$A$1:$A$818,_xlfn.AGGREGATE(15,6,((OFFSET(Data!$A$1,0,MATCH(AJ$6,Data!$1:$1,0)-1,1000,1)=IF(AJ$7="","Yes",AJ$7))*(Data!$D$1:'Data'!$D$818&lt;=IF($H$2="Marked",1,"")))/((OFFSET(Data!$A$1,0,MATCH(AJ$6,Data!$1:$1,0)-1,1000,1)=IF(AJ$7="","Yes",AJ$7))*(Data!$D$1:'Data'!$D$818&lt;=IF($H$2="Marked",1,"")))*ROW(Data!$C$1:$C$818),ROW(AJ166)-ROW(AJ$7)),1)),"")</f>
        <v/>
      </c>
      <c r="AK166" s="38" t="str">
        <f ca="1">IF(AL166="","",IF(INDEX(Data!$CA:$CA,MATCH(AL166,Data!$A:$A,0),1)=0,"",INDEX(Data!$CA:$CA,MATCH(AL166,Data!$A:$A,0),1)))</f>
        <v/>
      </c>
      <c r="AL166" s="38" t="str" cm="1">
        <f t="array" aca="1" ref="AL166" ca="1">IFERROR(_xlfn.SINGLE(INDEX(Data!$A$1:$A$818,_xlfn.AGGREGATE(15,6,((OFFSET(Data!$A$1,0,MATCH(AL$6,Data!$1:$1,0)-1,1000,1)=IF(AL$7="","Yes",AL$7))*(Data!$D$1:'Data'!$D$818&lt;=IF($H$2="Marked",1,"")))/((OFFSET(Data!$A$1,0,MATCH(AL$6,Data!$1:$1,0)-1,1000,1)=IF(AL$7="","Yes",AL$7))*(Data!$D$1:'Data'!$D$818&lt;=IF($H$2="Marked",1,"")))*ROW(Data!$C$1:$C$818),ROW(AL166)-ROW(AL$7)),1)),"")</f>
        <v/>
      </c>
      <c r="AM166" s="38" t="str">
        <f ca="1">IF(AN166="","",IF(INDEX(Data!$CA:$CA,MATCH(AN166,Data!$A:$A,0),1)=0,"",INDEX(Data!$CA:$CA,MATCH(AN166,Data!$A:$A,0),1)))</f>
        <v/>
      </c>
      <c r="AN166" s="38" t="str" cm="1">
        <f t="array" aca="1" ref="AN166" ca="1">IFERROR(_xlfn.SINGLE(INDEX(Data!$A$1:$A$818,_xlfn.AGGREGATE(15,6,((OFFSET(Data!$A$1,0,MATCH(AN$6,Data!$1:$1,0)-1,1000,1)=IF(AN$7="","Yes",AN$7))*(Data!$D$1:'Data'!$D$818&lt;=IF($H$2="Marked",1,"")))/((OFFSET(Data!$A$1,0,MATCH(AN$6,Data!$1:$1,0)-1,1000,1)=IF(AN$7="","Yes",AN$7))*(Data!$D$1:'Data'!$D$818&lt;=IF($H$2="Marked",1,"")))*ROW(Data!$C$1:$C$818),ROW(AN166)-ROW(AN$7)),1)),"")</f>
        <v/>
      </c>
      <c r="AO166" s="38" t="str">
        <f ca="1">IF(AP166="","",IF(INDEX(Data!$CA:$CA,MATCH(AP166,Data!$A:$A,0),1)=0,"",INDEX(Data!$CA:$CA,MATCH(AP166,Data!$A:$A,0),1)))</f>
        <v/>
      </c>
      <c r="AP166" s="38" t="str" cm="1">
        <f t="array" aca="1" ref="AP166" ca="1">IFERROR(_xlfn.SINGLE(INDEX(Data!$A$1:$A$818,_xlfn.AGGREGATE(15,6,((OFFSET(Data!$A$1,0,MATCH(AP$6,Data!$1:$1,0)-1,1000,1)=IF(AP$7="","Yes",AP$7))*(Data!$D$1:'Data'!$D$818&lt;=IF($H$2="Marked",1,"")))/((OFFSET(Data!$A$1,0,MATCH(AP$6,Data!$1:$1,0)-1,1000,1)=IF(AP$7="","Yes",AP$7))*(Data!$D$1:'Data'!$D$818&lt;=IF($H$2="Marked",1,"")))*ROW(Data!$C$1:$C$818),ROW(AP166)-ROW(AP$7)),1)),"")</f>
        <v/>
      </c>
      <c r="AQ166" s="38" t="str">
        <f ca="1">IF(AR166="","",IF(INDEX(Data!$CA:$CA,MATCH(AR166,Data!$A:$A,0),1)=0,"",INDEX(Data!$CA:$CA,MATCH(AR166,Data!$A:$A,0),1)))</f>
        <v/>
      </c>
      <c r="AR166" s="38" t="str" cm="1">
        <f t="array" aca="1" ref="AR166" ca="1">IFERROR(_xlfn.SINGLE(INDEX(Data!$A$1:$A$818,_xlfn.AGGREGATE(15,6,((OFFSET(Data!$A$1,0,MATCH(AR$6,Data!$1:$1,0)-1,1000,1)=IF(AR$7="","Yes",AR$7))*(Data!$D$1:'Data'!$D$818&lt;=IF($H$2="Marked",1,"")))/((OFFSET(Data!$A$1,0,MATCH(AR$6,Data!$1:$1,0)-1,1000,1)=IF(AR$7="","Yes",AR$7))*(Data!$D$1:'Data'!$D$818&lt;=IF($H$2="Marked",1,"")))*ROW(Data!$C$1:$C$818),ROW(AR166)-ROW(AR$7)),1)),"")</f>
        <v/>
      </c>
      <c r="AS166" s="38" t="str">
        <f ca="1">IF(AT166="","",IF(INDEX(Data!$CA:$CA,MATCH(AT166,Data!$A:$A,0),1)=0,"",INDEX(Data!$CA:$CA,MATCH(AT166,Data!$A:$A,0),1)))</f>
        <v/>
      </c>
      <c r="AT166" s="38" t="str" cm="1">
        <f t="array" aca="1" ref="AT166" ca="1">IFERROR(_xlfn.SINGLE(INDEX(Data!$A$1:$A$818,_xlfn.AGGREGATE(15,6,((OFFSET(Data!$A$1,0,MATCH(AT$6,Data!$1:$1,0)-1,1000,1)=IF(AT$7="","Yes",AT$7))*(Data!$D$1:'Data'!$D$818&lt;=IF($H$2="Marked",1,"")))/((OFFSET(Data!$A$1,0,MATCH(AT$6,Data!$1:$1,0)-1,1000,1)=IF(AT$7="","Yes",AT$7))*(Data!$D$1:'Data'!$D$818&lt;=IF($H$2="Marked",1,"")))*ROW(Data!$C$1:$C$818),ROW(AT166)-ROW(AT$7)),1)),"")</f>
        <v/>
      </c>
    </row>
    <row r="167" spans="1:46" ht="24" x14ac:dyDescent="0.35">
      <c r="A167" s="38" t="str">
        <f ca="1">IF(B167="","",IF(INDEX(Data!$CA:$CA,MATCH(B167,Data!$A:$A,0),1)=0,"",INDEX(Data!$CA:$CA,MATCH(B167,Data!$A:$A,0),1)))</f>
        <v/>
      </c>
      <c r="B167" s="38" t="str" cm="1">
        <f t="array" aca="1" ref="B167" ca="1">IFERROR(_xlfn.SINGLE(INDEX(Data!$A$1:$A$818,_xlfn.AGGREGATE(15,6,((OFFSET(Data!$A$1,0,MATCH(B$6,Data!$1:$1,0)-1,1000,1)=IF(B$7="","Yes",B$7))*(Data!$D$1:'Data'!$D$818&lt;=IF($H$2="Marked",1,"")))/((OFFSET(Data!$A$1,0,MATCH(B$6,Data!$1:$1,0)-1,1000,1)=IF(B$7="","Yes",B$7))*(Data!$D$1:'Data'!$D$818&lt;=IF($H$2="Marked",1,"")))*ROW(Data!$C$1:$C$818),ROW(B167)-ROW(B$7)),1)),"")</f>
        <v/>
      </c>
      <c r="C167" s="38" t="str">
        <f ca="1">IF(D167="","",IF(INDEX(Data!$CA:$CA,MATCH(D167,Data!$A:$A,0),1)=0,"",INDEX(Data!$CA:$CA,MATCH(D167,Data!$A:$A,0),1)))</f>
        <v/>
      </c>
      <c r="D167" s="38" t="str" cm="1">
        <f t="array" aca="1" ref="D167" ca="1">IFERROR(_xlfn.SINGLE(INDEX(Data!$A$1:$A$818,_xlfn.AGGREGATE(15,6,((OFFSET(Data!$A$1,0,MATCH(D$6,Data!$1:$1,0)-1,1000,1)=IF(D$7="","Yes",D$7))*(Data!$D$1:'Data'!$D$818&lt;=IF($H$2="Marked",1,"")))/((OFFSET(Data!$A$1,0,MATCH(D$6,Data!$1:$1,0)-1,1000,1)=IF(D$7="","Yes",D$7))*(Data!$D$1:'Data'!$D$818&lt;=IF($H$2="Marked",1,"")))*ROW(Data!$C$1:$C$818),ROW(D167)-ROW(D$7)),1)),"")</f>
        <v/>
      </c>
      <c r="E167" s="38" t="str">
        <f ca="1">IF(F167="","",IF(INDEX(Data!$CA:$CA,MATCH(F167,Data!$A:$A,0),1)=0,"",INDEX(Data!$CA:$CA,MATCH(F167,Data!$A:$A,0),1)))</f>
        <v/>
      </c>
      <c r="F167" s="38" t="str" cm="1">
        <f t="array" aca="1" ref="F167" ca="1">IFERROR(_xlfn.SINGLE(INDEX(Data!$A$1:$A$818,_xlfn.AGGREGATE(15,6,((OFFSET(Data!$A$1,0,MATCH(F$6,Data!$1:$1,0)-1,1000,1)=IF(F$7="","Yes",F$7))*(Data!$D$1:'Data'!$D$818&lt;=IF($H$2="Marked",1,"")))/((OFFSET(Data!$A$1,0,MATCH(F$6,Data!$1:$1,0)-1,1000,1)=IF(F$7="","Yes",F$7))*(Data!$D$1:'Data'!$D$818&lt;=IF($H$2="Marked",1,"")))*ROW(Data!$C$1:$C$818),ROW(F167)-ROW(F$7)),1)),"")</f>
        <v/>
      </c>
      <c r="G167" s="38" t="str">
        <f ca="1">IF(H167="","",IF(INDEX(Data!$CA:$CA,MATCH(H167,Data!$A:$A,0),1)=0,"",INDEX(Data!$CA:$CA,MATCH(H167,Data!$A:$A,0),1)))</f>
        <v/>
      </c>
      <c r="H167" s="38" t="str" cm="1">
        <f t="array" aca="1" ref="H167" ca="1">IFERROR(_xlfn.SINGLE(INDEX(Data!$A$1:$A$818,_xlfn.AGGREGATE(15,6,((OFFSET(Data!$A$1,0,MATCH(H$6,Data!$1:$1,0)-1,1000,1)=IF(H$7="","Yes",H$7))*(Data!$D$1:'Data'!$D$818&lt;=IF($H$2="Marked",1,"")))/((OFFSET(Data!$A$1,0,MATCH(H$6,Data!$1:$1,0)-1,1000,1)=IF(H$7="","Yes",H$7))*(Data!$D$1:'Data'!$D$818&lt;=IF($H$2="Marked",1,"")))*ROW(Data!$C$1:$C$818),ROW(H167)-ROW(H$7)),1)),"")</f>
        <v/>
      </c>
      <c r="I167" s="38" t="str">
        <f ca="1">IF(J167="","",IF(INDEX(Data!$CA:$CA,MATCH(J167,Data!$A:$A,0),1)=0,"",INDEX(Data!$CA:$CA,MATCH(J167,Data!$A:$A,0),1)))</f>
        <v/>
      </c>
      <c r="J167" s="38" t="str" cm="1">
        <f t="array" aca="1" ref="J167" ca="1">IFERROR(_xlfn.SINGLE(INDEX(Data!$A$1:$A$818,_xlfn.AGGREGATE(15,6,((OFFSET(Data!$A$1,0,MATCH(J$6,Data!$1:$1,0)-1,1000,1)=IF(J$7="","Yes",J$7))*(Data!$D$1:'Data'!$D$818&lt;=IF($H$2="Marked",1,"")))/((OFFSET(Data!$A$1,0,MATCH(J$6,Data!$1:$1,0)-1,1000,1)=IF(J$7="","Yes",J$7))*(Data!$D$1:'Data'!$D$818&lt;=IF($H$2="Marked",1,"")))*ROW(Data!$C$1:$C$818),ROW(J167)-ROW(J$7)),1)),"")</f>
        <v/>
      </c>
      <c r="K167" s="38" t="str">
        <f ca="1">IF(L167="","",IF(INDEX(Data!$CA:$CA,MATCH(L167,Data!$A:$A,0),1)=0,"",INDEX(Data!$CA:$CA,MATCH(L167,Data!$A:$A,0),1)))</f>
        <v/>
      </c>
      <c r="L167" s="38" t="str" cm="1">
        <f t="array" aca="1" ref="L167" ca="1">IFERROR(_xlfn.SINGLE(INDEX(Data!$A$1:$A$818,_xlfn.AGGREGATE(15,6,((OFFSET(Data!$A$1,0,MATCH(L$6,Data!$1:$1,0)-1,1000,1)=IF(L$7="","Yes",L$7))*(Data!$D$1:'Data'!$D$818&lt;=IF($H$2="Marked",1,"")))/((OFFSET(Data!$A$1,0,MATCH(L$6,Data!$1:$1,0)-1,1000,1)=IF(L$7="","Yes",L$7))*(Data!$D$1:'Data'!$D$818&lt;=IF($H$2="Marked",1,"")))*ROW(Data!$C$1:$C$818),ROW(L167)-ROW(L$7)),1)),"")</f>
        <v/>
      </c>
      <c r="M167" s="38" t="str">
        <f ca="1">IF(N167="","",IF(INDEX(Data!$CA:$CA,MATCH(N167,Data!$A:$A,0),1)=0,"",INDEX(Data!$CA:$CA,MATCH(N167,Data!$A:$A,0),1)))</f>
        <v/>
      </c>
      <c r="N167" s="38" t="str" cm="1">
        <f t="array" aca="1" ref="N167" ca="1">IFERROR(_xlfn.SINGLE(INDEX(Data!$A$1:$A$818,_xlfn.AGGREGATE(15,6,((OFFSET(Data!$A$1,0,MATCH(N$6,Data!$1:$1,0)-1,1000,1)=IF(N$7="","Yes",N$7))*(Data!$D$1:'Data'!$D$818&lt;=IF($H$2="Marked",1,"")))/((OFFSET(Data!$A$1,0,MATCH(N$6,Data!$1:$1,0)-1,1000,1)=IF(N$7="","Yes",N$7))*(Data!$D$1:'Data'!$D$818&lt;=IF($H$2="Marked",1,"")))*ROW(Data!$C$1:$C$818),ROW(N167)-ROW(N$7)),1)),"")</f>
        <v>Starz Encore Action</v>
      </c>
      <c r="O167" s="38" t="str">
        <f ca="1">IF(P167="","",IF(INDEX(Data!$CA:$CA,MATCH(P167,Data!$A:$A,0),1)=0,"",INDEX(Data!$CA:$CA,MATCH(P167,Data!$A:$A,0),1)))</f>
        <v/>
      </c>
      <c r="P167" s="38" t="str" cm="1">
        <f t="array" aca="1" ref="P167" ca="1">IFERROR(_xlfn.SINGLE(INDEX(Data!$A$1:$A$818,_xlfn.AGGREGATE(15,6,((OFFSET(Data!$A$1,0,MATCH(P$6,Data!$1:$1,0)-1,1000,1)=IF(P$7="","Yes",P$7))*(Data!$D$1:'Data'!$D$818&lt;=IF($H$2="Marked",1,"")))/((OFFSET(Data!$A$1,0,MATCH(P$6,Data!$1:$1,0)-1,1000,1)=IF(P$7="","Yes",P$7))*(Data!$D$1:'Data'!$D$818&lt;=IF($H$2="Marked",1,"")))*ROW(Data!$C$1:$C$818),ROW(P167)-ROW(P$7)),1)),"")</f>
        <v>Nicktoons</v>
      </c>
      <c r="Q167" s="38" t="str">
        <f ca="1">IF(R167="","",IF(INDEX(Data!$CA:$CA,MATCH(R167,Data!$A:$A,0),1)=0,"",INDEX(Data!$CA:$CA,MATCH(R167,Data!$A:$A,0),1)))</f>
        <v/>
      </c>
      <c r="R167" s="38" t="str" cm="1">
        <f t="array" aca="1" ref="R167" ca="1">IFERROR(_xlfn.SINGLE(INDEX(Data!$A$1:$A$818,_xlfn.AGGREGATE(15,6,((OFFSET(Data!$A$1,0,MATCH(R$6,Data!$1:$1,0)-1,1000,1)=IF(R$7="","Yes",R$7))*(Data!$D$1:'Data'!$D$818&lt;=IF($H$2="Marked",1,"")))/((OFFSET(Data!$A$1,0,MATCH(R$6,Data!$1:$1,0)-1,1000,1)=IF(R$7="","Yes",R$7))*(Data!$D$1:'Data'!$D$818&lt;=IF($H$2="Marked",1,"")))*ROW(Data!$C$1:$C$818),ROW(R167)-ROW(R$7)),1)),"")</f>
        <v/>
      </c>
      <c r="S167" s="38" t="str">
        <f ca="1">IF(T167="","",IF(INDEX(Data!$CA:$CA,MATCH(T167,Data!$A:$A,0),1)=0,"",INDEX(Data!$CA:$CA,MATCH(T167,Data!$A:$A,0),1)))</f>
        <v/>
      </c>
      <c r="T167" s="38" t="str" cm="1">
        <f t="array" aca="1" ref="T167" ca="1">IFERROR(_xlfn.SINGLE(INDEX(Data!$A$1:$A$818,_xlfn.AGGREGATE(15,6,((OFFSET(Data!$A$1,0,MATCH(T$6,Data!$1:$1,0)-1,1000,1)=IF(T$7="","Yes",T$7))*(Data!$D$1:'Data'!$D$818&lt;=IF($H$2="Marked",1,"")))/((OFFSET(Data!$A$1,0,MATCH(T$6,Data!$1:$1,0)-1,1000,1)=IF(T$7="","Yes",T$7))*(Data!$D$1:'Data'!$D$818&lt;=IF($H$2="Marked",1,"")))*ROW(Data!$C$1:$C$818),ROW(T167)-ROW(T$7)),1)),"")</f>
        <v/>
      </c>
      <c r="U167" s="38" t="str">
        <f ca="1">IF(V167="","",IF(INDEX(Data!$CA:$CA,MATCH(V167,Data!$A:$A,0),1)=0,"",INDEX(Data!$CA:$CA,MATCH(V167,Data!$A:$A,0),1)))</f>
        <v/>
      </c>
      <c r="V167" s="38" t="str" cm="1">
        <f t="array" aca="1" ref="V167" ca="1">IFERROR(_xlfn.SINGLE(INDEX(Data!$A$1:$A$818,_xlfn.AGGREGATE(15,6,((OFFSET(Data!$A$1,0,MATCH(V$6,Data!$1:$1,0)-1,1000,1)=IF(V$7="","Yes",V$7))*(Data!$D$1:'Data'!$D$818&lt;=IF($H$2="Marked",1,"")))/((OFFSET(Data!$A$1,0,MATCH(V$6,Data!$1:$1,0)-1,1000,1)=IF(V$7="","Yes",V$7))*(Data!$D$1:'Data'!$D$818&lt;=IF($H$2="Marked",1,"")))*ROW(Data!$C$1:$C$818),ROW(V167)-ROW(V$7)),1)),"")</f>
        <v/>
      </c>
      <c r="W167" s="38" t="str">
        <f ca="1">IF(X167="","",IF(INDEX(Data!$CA:$CA,MATCH(X167,Data!$A:$A,0),1)=0,"",INDEX(Data!$CA:$CA,MATCH(X167,Data!$A:$A,0),1)))</f>
        <v/>
      </c>
      <c r="X167" s="38" t="str" cm="1">
        <f t="array" aca="1" ref="X167" ca="1">IFERROR(_xlfn.SINGLE(INDEX(Data!$A$1:$A$818,_xlfn.AGGREGATE(15,6,((OFFSET(Data!$A$1,0,MATCH(X$6,Data!$1:$1,0)-1,1000,1)=IF(X$7="","Yes",X$7))*(Data!$D$1:'Data'!$D$818&lt;=IF($H$2="Marked",1,"")))/((OFFSET(Data!$A$1,0,MATCH(X$6,Data!$1:$1,0)-1,1000,1)=IF(X$7="","Yes",X$7))*(Data!$D$1:'Data'!$D$818&lt;=IF($H$2="Marked",1,"")))*ROW(Data!$C$1:$C$818),ROW(X167)-ROW(X$7)),1)),"")</f>
        <v/>
      </c>
      <c r="Y167" s="38" t="str">
        <f ca="1">IF(Z167="","",IF(INDEX(Data!$CA:$CA,MATCH(Z167,Data!$A:$A,0),1)=0,"",INDEX(Data!$CA:$CA,MATCH(Z167,Data!$A:$A,0),1)))</f>
        <v/>
      </c>
      <c r="Z167" s="38" t="str" cm="1">
        <f t="array" aca="1" ref="Z167" ca="1">IFERROR(_xlfn.SINGLE(INDEX(Data!$A$1:$A$818,_xlfn.AGGREGATE(15,6,((OFFSET(Data!$A$1,0,MATCH(Z$6,Data!$1:$1,0)-1,1000,1)=IF(Z$7="","Yes",Z$7))*(Data!$D$1:'Data'!$D$818&lt;=IF($H$2="Marked",1,"")))/((OFFSET(Data!$A$1,0,MATCH(Z$6,Data!$1:$1,0)-1,1000,1)=IF(Z$7="","Yes",Z$7))*(Data!$D$1:'Data'!$D$818&lt;=IF($H$2="Marked",1,"")))*ROW(Data!$C$1:$C$818),ROW(Z167)-ROW(Z$7)),1)),"")</f>
        <v/>
      </c>
      <c r="AA167" s="38" t="str">
        <f ca="1">IF(AB167="","",IF(INDEX(Data!$CA:$CA,MATCH(AB167,Data!$A:$A,0),1)=0,"",INDEX(Data!$CA:$CA,MATCH(AB167,Data!$A:$A,0),1)))</f>
        <v/>
      </c>
      <c r="AB167" s="38" t="str" cm="1">
        <f t="array" aca="1" ref="AB167" ca="1">IFERROR(_xlfn.SINGLE(INDEX(Data!$A$1:$A$818,_xlfn.AGGREGATE(15,6,((OFFSET(Data!$A$1,0,MATCH(AB$6,Data!$1:$1,0)-1,1000,1)=IF(AB$7="","Yes",AB$7))*(Data!$D$1:'Data'!$D$818&lt;=IF($H$2="Marked",1,"")))/((OFFSET(Data!$A$1,0,MATCH(AB$6,Data!$1:$1,0)-1,1000,1)=IF(AB$7="","Yes",AB$7))*(Data!$D$1:'Data'!$D$818&lt;=IF($H$2="Marked",1,"")))*ROW(Data!$C$1:$C$818),ROW(AB167)-ROW(AB$7)),1)),"")</f>
        <v>Univision</v>
      </c>
      <c r="AC167" s="38" t="str">
        <f ca="1">IF(AD167="","",IF(INDEX(Data!$CA:$CA,MATCH(AD167,Data!$A:$A,0),1)=0,"",INDEX(Data!$CA:$CA,MATCH(AD167,Data!$A:$A,0),1)))</f>
        <v/>
      </c>
      <c r="AD167" s="38" t="str" cm="1">
        <f t="array" aca="1" ref="AD167" ca="1">IFERROR(_xlfn.SINGLE(INDEX(Data!$A$1:$A$818,_xlfn.AGGREGATE(15,6,((OFFSET(Data!$A$1,0,MATCH(AD$6,Data!$1:$1,0)-1,1000,1)=IF(AD$7="","Yes",AD$7))*(Data!$D$1:'Data'!$D$818&lt;=IF($H$2="Marked",1,"")))/((OFFSET(Data!$A$1,0,MATCH(AD$6,Data!$1:$1,0)-1,1000,1)=IF(AD$7="","Yes",AD$7))*(Data!$D$1:'Data'!$D$818&lt;=IF($H$2="Marked",1,"")))*ROW(Data!$C$1:$C$818),ROW(AD167)-ROW(AD$7)),1)),"")</f>
        <v/>
      </c>
      <c r="AE167" s="38" t="str">
        <f ca="1">IF(AF167="","",IF(INDEX(Data!$CA:$CA,MATCH(AF167,Data!$A:$A,0),1)=0,"",INDEX(Data!$CA:$CA,MATCH(AF167,Data!$A:$A,0),1)))</f>
        <v/>
      </c>
      <c r="AF167" s="38" t="str" cm="1">
        <f t="array" aca="1" ref="AF167" ca="1">IFERROR(_xlfn.SINGLE(INDEX(Data!$A$1:$A$818,_xlfn.AGGREGATE(15,6,((OFFSET(Data!$A$1,0,MATCH(AF$6,Data!$1:$1,0)-1,1000,1)=IF(AF$7="","Yes",AF$7))*(Data!$D$1:'Data'!$D$818&lt;=IF($H$2="Marked",1,"")))/((OFFSET(Data!$A$1,0,MATCH(AF$6,Data!$1:$1,0)-1,1000,1)=IF(AF$7="","Yes",AF$7))*(Data!$D$1:'Data'!$D$818&lt;=IF($H$2="Marked",1,"")))*ROW(Data!$C$1:$C$818),ROW(AF167)-ROW(AF$7)),1)),"")</f>
        <v/>
      </c>
      <c r="AG167" s="38" t="str">
        <f ca="1">IF(AH167="","",IF(INDEX(Data!$CA:$CA,MATCH(AH167,Data!$A:$A,0),1)=0,"",INDEX(Data!$CA:$CA,MATCH(AH167,Data!$A:$A,0),1)))</f>
        <v/>
      </c>
      <c r="AH167" s="38" t="str" cm="1">
        <f t="array" aca="1" ref="AH167" ca="1">IFERROR(_xlfn.SINGLE(INDEX(Data!$A$1:$A$818,_xlfn.AGGREGATE(15,6,((OFFSET(Data!$A$1,0,MATCH(AH$6,Data!$1:$1,0)-1,1000,1)=IF(AH$7="","Yes",AH$7))*(Data!$D$1:'Data'!$D$818&lt;=IF($H$2="Marked",1,"")))/((OFFSET(Data!$A$1,0,MATCH(AH$6,Data!$1:$1,0)-1,1000,1)=IF(AH$7="","Yes",AH$7))*(Data!$D$1:'Data'!$D$818&lt;=IF($H$2="Marked",1,"")))*ROW(Data!$C$1:$C$818),ROW(AH167)-ROW(AH$7)),1)),"")</f>
        <v/>
      </c>
      <c r="AI167" s="38" t="str">
        <f ca="1">IF(AJ167="","",IF(INDEX(Data!$CA:$CA,MATCH(AJ167,Data!$A:$A,0),1)=0,"",INDEX(Data!$CA:$CA,MATCH(AJ167,Data!$A:$A,0),1)))</f>
        <v/>
      </c>
      <c r="AJ167" s="38" t="str" cm="1">
        <f t="array" aca="1" ref="AJ167" ca="1">IFERROR(_xlfn.SINGLE(INDEX(Data!$A$1:$A$818,_xlfn.AGGREGATE(15,6,((OFFSET(Data!$A$1,0,MATCH(AJ$6,Data!$1:$1,0)-1,1000,1)=IF(AJ$7="","Yes",AJ$7))*(Data!$D$1:'Data'!$D$818&lt;=IF($H$2="Marked",1,"")))/((OFFSET(Data!$A$1,0,MATCH(AJ$6,Data!$1:$1,0)-1,1000,1)=IF(AJ$7="","Yes",AJ$7))*(Data!$D$1:'Data'!$D$818&lt;=IF($H$2="Marked",1,"")))*ROW(Data!$C$1:$C$818),ROW(AJ167)-ROW(AJ$7)),1)),"")</f>
        <v/>
      </c>
      <c r="AK167" s="38" t="str">
        <f ca="1">IF(AL167="","",IF(INDEX(Data!$CA:$CA,MATCH(AL167,Data!$A:$A,0),1)=0,"",INDEX(Data!$CA:$CA,MATCH(AL167,Data!$A:$A,0),1)))</f>
        <v/>
      </c>
      <c r="AL167" s="38" t="str" cm="1">
        <f t="array" aca="1" ref="AL167" ca="1">IFERROR(_xlfn.SINGLE(INDEX(Data!$A$1:$A$818,_xlfn.AGGREGATE(15,6,((OFFSET(Data!$A$1,0,MATCH(AL$6,Data!$1:$1,0)-1,1000,1)=IF(AL$7="","Yes",AL$7))*(Data!$D$1:'Data'!$D$818&lt;=IF($H$2="Marked",1,"")))/((OFFSET(Data!$A$1,0,MATCH(AL$6,Data!$1:$1,0)-1,1000,1)=IF(AL$7="","Yes",AL$7))*(Data!$D$1:'Data'!$D$818&lt;=IF($H$2="Marked",1,"")))*ROW(Data!$C$1:$C$818),ROW(AL167)-ROW(AL$7)),1)),"")</f>
        <v/>
      </c>
      <c r="AM167" s="38" t="str">
        <f ca="1">IF(AN167="","",IF(INDEX(Data!$CA:$CA,MATCH(AN167,Data!$A:$A,0),1)=0,"",INDEX(Data!$CA:$CA,MATCH(AN167,Data!$A:$A,0),1)))</f>
        <v/>
      </c>
      <c r="AN167" s="38" t="str" cm="1">
        <f t="array" aca="1" ref="AN167" ca="1">IFERROR(_xlfn.SINGLE(INDEX(Data!$A$1:$A$818,_xlfn.AGGREGATE(15,6,((OFFSET(Data!$A$1,0,MATCH(AN$6,Data!$1:$1,0)-1,1000,1)=IF(AN$7="","Yes",AN$7))*(Data!$D$1:'Data'!$D$818&lt;=IF($H$2="Marked",1,"")))/((OFFSET(Data!$A$1,0,MATCH(AN$6,Data!$1:$1,0)-1,1000,1)=IF(AN$7="","Yes",AN$7))*(Data!$D$1:'Data'!$D$818&lt;=IF($H$2="Marked",1,"")))*ROW(Data!$C$1:$C$818),ROW(AN167)-ROW(AN$7)),1)),"")</f>
        <v/>
      </c>
      <c r="AO167" s="38" t="str">
        <f ca="1">IF(AP167="","",IF(INDEX(Data!$CA:$CA,MATCH(AP167,Data!$A:$A,0),1)=0,"",INDEX(Data!$CA:$CA,MATCH(AP167,Data!$A:$A,0),1)))</f>
        <v/>
      </c>
      <c r="AP167" s="38" t="str" cm="1">
        <f t="array" aca="1" ref="AP167" ca="1">IFERROR(_xlfn.SINGLE(INDEX(Data!$A$1:$A$818,_xlfn.AGGREGATE(15,6,((OFFSET(Data!$A$1,0,MATCH(AP$6,Data!$1:$1,0)-1,1000,1)=IF(AP$7="","Yes",AP$7))*(Data!$D$1:'Data'!$D$818&lt;=IF($H$2="Marked",1,"")))/((OFFSET(Data!$A$1,0,MATCH(AP$6,Data!$1:$1,0)-1,1000,1)=IF(AP$7="","Yes",AP$7))*(Data!$D$1:'Data'!$D$818&lt;=IF($H$2="Marked",1,"")))*ROW(Data!$C$1:$C$818),ROW(AP167)-ROW(AP$7)),1)),"")</f>
        <v/>
      </c>
      <c r="AQ167" s="38" t="str">
        <f ca="1">IF(AR167="","",IF(INDEX(Data!$CA:$CA,MATCH(AR167,Data!$A:$A,0),1)=0,"",INDEX(Data!$CA:$CA,MATCH(AR167,Data!$A:$A,0),1)))</f>
        <v/>
      </c>
      <c r="AR167" s="38" t="str" cm="1">
        <f t="array" aca="1" ref="AR167" ca="1">IFERROR(_xlfn.SINGLE(INDEX(Data!$A$1:$A$818,_xlfn.AGGREGATE(15,6,((OFFSET(Data!$A$1,0,MATCH(AR$6,Data!$1:$1,0)-1,1000,1)=IF(AR$7="","Yes",AR$7))*(Data!$D$1:'Data'!$D$818&lt;=IF($H$2="Marked",1,"")))/((OFFSET(Data!$A$1,0,MATCH(AR$6,Data!$1:$1,0)-1,1000,1)=IF(AR$7="","Yes",AR$7))*(Data!$D$1:'Data'!$D$818&lt;=IF($H$2="Marked",1,"")))*ROW(Data!$C$1:$C$818),ROW(AR167)-ROW(AR$7)),1)),"")</f>
        <v/>
      </c>
      <c r="AS167" s="38" t="str">
        <f ca="1">IF(AT167="","",IF(INDEX(Data!$CA:$CA,MATCH(AT167,Data!$A:$A,0),1)=0,"",INDEX(Data!$CA:$CA,MATCH(AT167,Data!$A:$A,0),1)))</f>
        <v/>
      </c>
      <c r="AT167" s="38" t="str" cm="1">
        <f t="array" aca="1" ref="AT167" ca="1">IFERROR(_xlfn.SINGLE(INDEX(Data!$A$1:$A$818,_xlfn.AGGREGATE(15,6,((OFFSET(Data!$A$1,0,MATCH(AT$6,Data!$1:$1,0)-1,1000,1)=IF(AT$7="","Yes",AT$7))*(Data!$D$1:'Data'!$D$818&lt;=IF($H$2="Marked",1,"")))/((OFFSET(Data!$A$1,0,MATCH(AT$6,Data!$1:$1,0)-1,1000,1)=IF(AT$7="","Yes",AT$7))*(Data!$D$1:'Data'!$D$818&lt;=IF($H$2="Marked",1,"")))*ROW(Data!$C$1:$C$818),ROW(AT167)-ROW(AT$7)),1)),"")</f>
        <v/>
      </c>
    </row>
    <row r="168" spans="1:46" x14ac:dyDescent="0.35">
      <c r="A168" s="38" t="str">
        <f ca="1">IF(B168="","",IF(INDEX(Data!$CA:$CA,MATCH(B168,Data!$A:$A,0),1)=0,"",INDEX(Data!$CA:$CA,MATCH(B168,Data!$A:$A,0),1)))</f>
        <v/>
      </c>
      <c r="B168" s="38" t="str" cm="1">
        <f t="array" aca="1" ref="B168" ca="1">IFERROR(_xlfn.SINGLE(INDEX(Data!$A$1:$A$818,_xlfn.AGGREGATE(15,6,((OFFSET(Data!$A$1,0,MATCH(B$6,Data!$1:$1,0)-1,1000,1)=IF(B$7="","Yes",B$7))*(Data!$D$1:'Data'!$D$818&lt;=IF($H$2="Marked",1,"")))/((OFFSET(Data!$A$1,0,MATCH(B$6,Data!$1:$1,0)-1,1000,1)=IF(B$7="","Yes",B$7))*(Data!$D$1:'Data'!$D$818&lt;=IF($H$2="Marked",1,"")))*ROW(Data!$C$1:$C$818),ROW(B168)-ROW(B$7)),1)),"")</f>
        <v/>
      </c>
      <c r="C168" s="38" t="str">
        <f ca="1">IF(D168="","",IF(INDEX(Data!$CA:$CA,MATCH(D168,Data!$A:$A,0),1)=0,"",INDEX(Data!$CA:$CA,MATCH(D168,Data!$A:$A,0),1)))</f>
        <v/>
      </c>
      <c r="D168" s="38" t="str" cm="1">
        <f t="array" aca="1" ref="D168" ca="1">IFERROR(_xlfn.SINGLE(INDEX(Data!$A$1:$A$818,_xlfn.AGGREGATE(15,6,((OFFSET(Data!$A$1,0,MATCH(D$6,Data!$1:$1,0)-1,1000,1)=IF(D$7="","Yes",D$7))*(Data!$D$1:'Data'!$D$818&lt;=IF($H$2="Marked",1,"")))/((OFFSET(Data!$A$1,0,MATCH(D$6,Data!$1:$1,0)-1,1000,1)=IF(D$7="","Yes",D$7))*(Data!$D$1:'Data'!$D$818&lt;=IF($H$2="Marked",1,"")))*ROW(Data!$C$1:$C$818),ROW(D168)-ROW(D$7)),1)),"")</f>
        <v/>
      </c>
      <c r="E168" s="38" t="str">
        <f ca="1">IF(F168="","",IF(INDEX(Data!$CA:$CA,MATCH(F168,Data!$A:$A,0),1)=0,"",INDEX(Data!$CA:$CA,MATCH(F168,Data!$A:$A,0),1)))</f>
        <v/>
      </c>
      <c r="F168" s="38" t="str" cm="1">
        <f t="array" aca="1" ref="F168" ca="1">IFERROR(_xlfn.SINGLE(INDEX(Data!$A$1:$A$818,_xlfn.AGGREGATE(15,6,((OFFSET(Data!$A$1,0,MATCH(F$6,Data!$1:$1,0)-1,1000,1)=IF(F$7="","Yes",F$7))*(Data!$D$1:'Data'!$D$818&lt;=IF($H$2="Marked",1,"")))/((OFFSET(Data!$A$1,0,MATCH(F$6,Data!$1:$1,0)-1,1000,1)=IF(F$7="","Yes",F$7))*(Data!$D$1:'Data'!$D$818&lt;=IF($H$2="Marked",1,"")))*ROW(Data!$C$1:$C$818),ROW(F168)-ROW(F$7)),1)),"")</f>
        <v/>
      </c>
      <c r="G168" s="38" t="str">
        <f ca="1">IF(H168="","",IF(INDEX(Data!$CA:$CA,MATCH(H168,Data!$A:$A,0),1)=0,"",INDEX(Data!$CA:$CA,MATCH(H168,Data!$A:$A,0),1)))</f>
        <v/>
      </c>
      <c r="H168" s="38" t="str" cm="1">
        <f t="array" aca="1" ref="H168" ca="1">IFERROR(_xlfn.SINGLE(INDEX(Data!$A$1:$A$818,_xlfn.AGGREGATE(15,6,((OFFSET(Data!$A$1,0,MATCH(H$6,Data!$1:$1,0)-1,1000,1)=IF(H$7="","Yes",H$7))*(Data!$D$1:'Data'!$D$818&lt;=IF($H$2="Marked",1,"")))/((OFFSET(Data!$A$1,0,MATCH(H$6,Data!$1:$1,0)-1,1000,1)=IF(H$7="","Yes",H$7))*(Data!$D$1:'Data'!$D$818&lt;=IF($H$2="Marked",1,"")))*ROW(Data!$C$1:$C$818),ROW(H168)-ROW(H$7)),1)),"")</f>
        <v/>
      </c>
      <c r="I168" s="38" t="str">
        <f ca="1">IF(J168="","",IF(INDEX(Data!$CA:$CA,MATCH(J168,Data!$A:$A,0),1)=0,"",INDEX(Data!$CA:$CA,MATCH(J168,Data!$A:$A,0),1)))</f>
        <v/>
      </c>
      <c r="J168" s="38" t="str" cm="1">
        <f t="array" aca="1" ref="J168" ca="1">IFERROR(_xlfn.SINGLE(INDEX(Data!$A$1:$A$818,_xlfn.AGGREGATE(15,6,((OFFSET(Data!$A$1,0,MATCH(J$6,Data!$1:$1,0)-1,1000,1)=IF(J$7="","Yes",J$7))*(Data!$D$1:'Data'!$D$818&lt;=IF($H$2="Marked",1,"")))/((OFFSET(Data!$A$1,0,MATCH(J$6,Data!$1:$1,0)-1,1000,1)=IF(J$7="","Yes",J$7))*(Data!$D$1:'Data'!$D$818&lt;=IF($H$2="Marked",1,"")))*ROW(Data!$C$1:$C$818),ROW(J168)-ROW(J$7)),1)),"")</f>
        <v/>
      </c>
      <c r="K168" s="38" t="str">
        <f ca="1">IF(L168="","",IF(INDEX(Data!$CA:$CA,MATCH(L168,Data!$A:$A,0),1)=0,"",INDEX(Data!$CA:$CA,MATCH(L168,Data!$A:$A,0),1)))</f>
        <v/>
      </c>
      <c r="L168" s="38" t="str" cm="1">
        <f t="array" aca="1" ref="L168" ca="1">IFERROR(_xlfn.SINGLE(INDEX(Data!$A$1:$A$818,_xlfn.AGGREGATE(15,6,((OFFSET(Data!$A$1,0,MATCH(L$6,Data!$1:$1,0)-1,1000,1)=IF(L$7="","Yes",L$7))*(Data!$D$1:'Data'!$D$818&lt;=IF($H$2="Marked",1,"")))/((OFFSET(Data!$A$1,0,MATCH(L$6,Data!$1:$1,0)-1,1000,1)=IF(L$7="","Yes",L$7))*(Data!$D$1:'Data'!$D$818&lt;=IF($H$2="Marked",1,"")))*ROW(Data!$C$1:$C$818),ROW(L168)-ROW(L$7)),1)),"")</f>
        <v/>
      </c>
      <c r="M168" s="38" t="str">
        <f ca="1">IF(N168="","",IF(INDEX(Data!$CA:$CA,MATCH(N168,Data!$A:$A,0),1)=0,"",INDEX(Data!$CA:$CA,MATCH(N168,Data!$A:$A,0),1)))</f>
        <v/>
      </c>
      <c r="N168" s="38" t="str" cm="1">
        <f t="array" aca="1" ref="N168" ca="1">IFERROR(_xlfn.SINGLE(INDEX(Data!$A$1:$A$818,_xlfn.AGGREGATE(15,6,((OFFSET(Data!$A$1,0,MATCH(N$6,Data!$1:$1,0)-1,1000,1)=IF(N$7="","Yes",N$7))*(Data!$D$1:'Data'!$D$818&lt;=IF($H$2="Marked",1,"")))/((OFFSET(Data!$A$1,0,MATCH(N$6,Data!$1:$1,0)-1,1000,1)=IF(N$7="","Yes",N$7))*(Data!$D$1:'Data'!$D$818&lt;=IF($H$2="Marked",1,"")))*ROW(Data!$C$1:$C$818),ROW(N168)-ROW(N$7)),1)),"")</f>
        <v>Starz Encore Black</v>
      </c>
      <c r="O168" s="38" t="str">
        <f ca="1">IF(P168="","",IF(INDEX(Data!$CA:$CA,MATCH(P168,Data!$A:$A,0),1)=0,"",INDEX(Data!$CA:$CA,MATCH(P168,Data!$A:$A,0),1)))</f>
        <v/>
      </c>
      <c r="P168" s="38" t="str" cm="1">
        <f t="array" aca="1" ref="P168" ca="1">IFERROR(_xlfn.SINGLE(INDEX(Data!$A$1:$A$818,_xlfn.AGGREGATE(15,6,((OFFSET(Data!$A$1,0,MATCH(P$6,Data!$1:$1,0)-1,1000,1)=IF(P$7="","Yes",P$7))*(Data!$D$1:'Data'!$D$818&lt;=IF($H$2="Marked",1,"")))/((OFFSET(Data!$A$1,0,MATCH(P$6,Data!$1:$1,0)-1,1000,1)=IF(P$7="","Yes",P$7))*(Data!$D$1:'Data'!$D$818&lt;=IF($H$2="Marked",1,"")))*ROW(Data!$C$1:$C$818),ROW(P168)-ROW(P$7)),1)),"")</f>
        <v>OuterMax</v>
      </c>
      <c r="Q168" s="38" t="str">
        <f ca="1">IF(R168="","",IF(INDEX(Data!$CA:$CA,MATCH(R168,Data!$A:$A,0),1)=0,"",INDEX(Data!$CA:$CA,MATCH(R168,Data!$A:$A,0),1)))</f>
        <v/>
      </c>
      <c r="R168" s="38" t="str" cm="1">
        <f t="array" aca="1" ref="R168" ca="1">IFERROR(_xlfn.SINGLE(INDEX(Data!$A$1:$A$818,_xlfn.AGGREGATE(15,6,((OFFSET(Data!$A$1,0,MATCH(R$6,Data!$1:$1,0)-1,1000,1)=IF(R$7="","Yes",R$7))*(Data!$D$1:'Data'!$D$818&lt;=IF($H$2="Marked",1,"")))/((OFFSET(Data!$A$1,0,MATCH(R$6,Data!$1:$1,0)-1,1000,1)=IF(R$7="","Yes",R$7))*(Data!$D$1:'Data'!$D$818&lt;=IF($H$2="Marked",1,"")))*ROW(Data!$C$1:$C$818),ROW(R168)-ROW(R$7)),1)),"")</f>
        <v/>
      </c>
      <c r="S168" s="38" t="str">
        <f ca="1">IF(T168="","",IF(INDEX(Data!$CA:$CA,MATCH(T168,Data!$A:$A,0),1)=0,"",INDEX(Data!$CA:$CA,MATCH(T168,Data!$A:$A,0),1)))</f>
        <v/>
      </c>
      <c r="T168" s="38" t="str" cm="1">
        <f t="array" aca="1" ref="T168" ca="1">IFERROR(_xlfn.SINGLE(INDEX(Data!$A$1:$A$818,_xlfn.AGGREGATE(15,6,((OFFSET(Data!$A$1,0,MATCH(T$6,Data!$1:$1,0)-1,1000,1)=IF(T$7="","Yes",T$7))*(Data!$D$1:'Data'!$D$818&lt;=IF($H$2="Marked",1,"")))/((OFFSET(Data!$A$1,0,MATCH(T$6,Data!$1:$1,0)-1,1000,1)=IF(T$7="","Yes",T$7))*(Data!$D$1:'Data'!$D$818&lt;=IF($H$2="Marked",1,"")))*ROW(Data!$C$1:$C$818),ROW(T168)-ROW(T$7)),1)),"")</f>
        <v/>
      </c>
      <c r="U168" s="38" t="str">
        <f ca="1">IF(V168="","",IF(INDEX(Data!$CA:$CA,MATCH(V168,Data!$A:$A,0),1)=0,"",INDEX(Data!$CA:$CA,MATCH(V168,Data!$A:$A,0),1)))</f>
        <v/>
      </c>
      <c r="V168" s="38" t="str" cm="1">
        <f t="array" aca="1" ref="V168" ca="1">IFERROR(_xlfn.SINGLE(INDEX(Data!$A$1:$A$818,_xlfn.AGGREGATE(15,6,((OFFSET(Data!$A$1,0,MATCH(V$6,Data!$1:$1,0)-1,1000,1)=IF(V$7="","Yes",V$7))*(Data!$D$1:'Data'!$D$818&lt;=IF($H$2="Marked",1,"")))/((OFFSET(Data!$A$1,0,MATCH(V$6,Data!$1:$1,0)-1,1000,1)=IF(V$7="","Yes",V$7))*(Data!$D$1:'Data'!$D$818&lt;=IF($H$2="Marked",1,"")))*ROW(Data!$C$1:$C$818),ROW(V168)-ROW(V$7)),1)),"")</f>
        <v/>
      </c>
      <c r="W168" s="38" t="str">
        <f ca="1">IF(X168="","",IF(INDEX(Data!$CA:$CA,MATCH(X168,Data!$A:$A,0),1)=0,"",INDEX(Data!$CA:$CA,MATCH(X168,Data!$A:$A,0),1)))</f>
        <v/>
      </c>
      <c r="X168" s="38" t="str" cm="1">
        <f t="array" aca="1" ref="X168" ca="1">IFERROR(_xlfn.SINGLE(INDEX(Data!$A$1:$A$818,_xlfn.AGGREGATE(15,6,((OFFSET(Data!$A$1,0,MATCH(X$6,Data!$1:$1,0)-1,1000,1)=IF(X$7="","Yes",X$7))*(Data!$D$1:'Data'!$D$818&lt;=IF($H$2="Marked",1,"")))/((OFFSET(Data!$A$1,0,MATCH(X$6,Data!$1:$1,0)-1,1000,1)=IF(X$7="","Yes",X$7))*(Data!$D$1:'Data'!$D$818&lt;=IF($H$2="Marked",1,"")))*ROW(Data!$C$1:$C$818),ROW(X168)-ROW(X$7)),1)),"")</f>
        <v/>
      </c>
      <c r="Y168" s="38" t="str">
        <f ca="1">IF(Z168="","",IF(INDEX(Data!$CA:$CA,MATCH(Z168,Data!$A:$A,0),1)=0,"",INDEX(Data!$CA:$CA,MATCH(Z168,Data!$A:$A,0),1)))</f>
        <v/>
      </c>
      <c r="Z168" s="38" t="str" cm="1">
        <f t="array" aca="1" ref="Z168" ca="1">IFERROR(_xlfn.SINGLE(INDEX(Data!$A$1:$A$818,_xlfn.AGGREGATE(15,6,((OFFSET(Data!$A$1,0,MATCH(Z$6,Data!$1:$1,0)-1,1000,1)=IF(Z$7="","Yes",Z$7))*(Data!$D$1:'Data'!$D$818&lt;=IF($H$2="Marked",1,"")))/((OFFSET(Data!$A$1,0,MATCH(Z$6,Data!$1:$1,0)-1,1000,1)=IF(Z$7="","Yes",Z$7))*(Data!$D$1:'Data'!$D$818&lt;=IF($H$2="Marked",1,"")))*ROW(Data!$C$1:$C$818),ROW(Z168)-ROW(Z$7)),1)),"")</f>
        <v/>
      </c>
      <c r="AA168" s="38" t="str">
        <f ca="1">IF(AB168="","",IF(INDEX(Data!$CA:$CA,MATCH(AB168,Data!$A:$A,0),1)=0,"",INDEX(Data!$CA:$CA,MATCH(AB168,Data!$A:$A,0),1)))</f>
        <v/>
      </c>
      <c r="AB168" s="38" t="str" cm="1">
        <f t="array" aca="1" ref="AB168" ca="1">IFERROR(_xlfn.SINGLE(INDEX(Data!$A$1:$A$818,_xlfn.AGGREGATE(15,6,((OFFSET(Data!$A$1,0,MATCH(AB$6,Data!$1:$1,0)-1,1000,1)=IF(AB$7="","Yes",AB$7))*(Data!$D$1:'Data'!$D$818&lt;=IF($H$2="Marked",1,"")))/((OFFSET(Data!$A$1,0,MATCH(AB$6,Data!$1:$1,0)-1,1000,1)=IF(AB$7="","Yes",AB$7))*(Data!$D$1:'Data'!$D$818&lt;=IF($H$2="Marked",1,"")))*ROW(Data!$C$1:$C$818),ROW(AB168)-ROW(AB$7)),1)),"")</f>
        <v>Up Faith &amp; Family</v>
      </c>
      <c r="AC168" s="38" t="str">
        <f ca="1">IF(AD168="","",IF(INDEX(Data!$CA:$CA,MATCH(AD168,Data!$A:$A,0),1)=0,"",INDEX(Data!$CA:$CA,MATCH(AD168,Data!$A:$A,0),1)))</f>
        <v/>
      </c>
      <c r="AD168" s="38" t="str" cm="1">
        <f t="array" aca="1" ref="AD168" ca="1">IFERROR(_xlfn.SINGLE(INDEX(Data!$A$1:$A$818,_xlfn.AGGREGATE(15,6,((OFFSET(Data!$A$1,0,MATCH(AD$6,Data!$1:$1,0)-1,1000,1)=IF(AD$7="","Yes",AD$7))*(Data!$D$1:'Data'!$D$818&lt;=IF($H$2="Marked",1,"")))/((OFFSET(Data!$A$1,0,MATCH(AD$6,Data!$1:$1,0)-1,1000,1)=IF(AD$7="","Yes",AD$7))*(Data!$D$1:'Data'!$D$818&lt;=IF($H$2="Marked",1,"")))*ROW(Data!$C$1:$C$818),ROW(AD168)-ROW(AD$7)),1)),"")</f>
        <v/>
      </c>
      <c r="AE168" s="38" t="str">
        <f ca="1">IF(AF168="","",IF(INDEX(Data!$CA:$CA,MATCH(AF168,Data!$A:$A,0),1)=0,"",INDEX(Data!$CA:$CA,MATCH(AF168,Data!$A:$A,0),1)))</f>
        <v/>
      </c>
      <c r="AF168" s="38" t="str" cm="1">
        <f t="array" aca="1" ref="AF168" ca="1">IFERROR(_xlfn.SINGLE(INDEX(Data!$A$1:$A$818,_xlfn.AGGREGATE(15,6,((OFFSET(Data!$A$1,0,MATCH(AF$6,Data!$1:$1,0)-1,1000,1)=IF(AF$7="","Yes",AF$7))*(Data!$D$1:'Data'!$D$818&lt;=IF($H$2="Marked",1,"")))/((OFFSET(Data!$A$1,0,MATCH(AF$6,Data!$1:$1,0)-1,1000,1)=IF(AF$7="","Yes",AF$7))*(Data!$D$1:'Data'!$D$818&lt;=IF($H$2="Marked",1,"")))*ROW(Data!$C$1:$C$818),ROW(AF168)-ROW(AF$7)),1)),"")</f>
        <v/>
      </c>
      <c r="AG168" s="38" t="str">
        <f ca="1">IF(AH168="","",IF(INDEX(Data!$CA:$CA,MATCH(AH168,Data!$A:$A,0),1)=0,"",INDEX(Data!$CA:$CA,MATCH(AH168,Data!$A:$A,0),1)))</f>
        <v/>
      </c>
      <c r="AH168" s="38" t="str" cm="1">
        <f t="array" aca="1" ref="AH168" ca="1">IFERROR(_xlfn.SINGLE(INDEX(Data!$A$1:$A$818,_xlfn.AGGREGATE(15,6,((OFFSET(Data!$A$1,0,MATCH(AH$6,Data!$1:$1,0)-1,1000,1)=IF(AH$7="","Yes",AH$7))*(Data!$D$1:'Data'!$D$818&lt;=IF($H$2="Marked",1,"")))/((OFFSET(Data!$A$1,0,MATCH(AH$6,Data!$1:$1,0)-1,1000,1)=IF(AH$7="","Yes",AH$7))*(Data!$D$1:'Data'!$D$818&lt;=IF($H$2="Marked",1,"")))*ROW(Data!$C$1:$C$818),ROW(AH168)-ROW(AH$7)),1)),"")</f>
        <v/>
      </c>
      <c r="AI168" s="38" t="str">
        <f ca="1">IF(AJ168="","",IF(INDEX(Data!$CA:$CA,MATCH(AJ168,Data!$A:$A,0),1)=0,"",INDEX(Data!$CA:$CA,MATCH(AJ168,Data!$A:$A,0),1)))</f>
        <v/>
      </c>
      <c r="AJ168" s="38" t="str" cm="1">
        <f t="array" aca="1" ref="AJ168" ca="1">IFERROR(_xlfn.SINGLE(INDEX(Data!$A$1:$A$818,_xlfn.AGGREGATE(15,6,((OFFSET(Data!$A$1,0,MATCH(AJ$6,Data!$1:$1,0)-1,1000,1)=IF(AJ$7="","Yes",AJ$7))*(Data!$D$1:'Data'!$D$818&lt;=IF($H$2="Marked",1,"")))/((OFFSET(Data!$A$1,0,MATCH(AJ$6,Data!$1:$1,0)-1,1000,1)=IF(AJ$7="","Yes",AJ$7))*(Data!$D$1:'Data'!$D$818&lt;=IF($H$2="Marked",1,"")))*ROW(Data!$C$1:$C$818),ROW(AJ168)-ROW(AJ$7)),1)),"")</f>
        <v/>
      </c>
      <c r="AK168" s="38" t="str">
        <f ca="1">IF(AL168="","",IF(INDEX(Data!$CA:$CA,MATCH(AL168,Data!$A:$A,0),1)=0,"",INDEX(Data!$CA:$CA,MATCH(AL168,Data!$A:$A,0),1)))</f>
        <v/>
      </c>
      <c r="AL168" s="38" t="str" cm="1">
        <f t="array" aca="1" ref="AL168" ca="1">IFERROR(_xlfn.SINGLE(INDEX(Data!$A$1:$A$818,_xlfn.AGGREGATE(15,6,((OFFSET(Data!$A$1,0,MATCH(AL$6,Data!$1:$1,0)-1,1000,1)=IF(AL$7="","Yes",AL$7))*(Data!$D$1:'Data'!$D$818&lt;=IF($H$2="Marked",1,"")))/((OFFSET(Data!$A$1,0,MATCH(AL$6,Data!$1:$1,0)-1,1000,1)=IF(AL$7="","Yes",AL$7))*(Data!$D$1:'Data'!$D$818&lt;=IF($H$2="Marked",1,"")))*ROW(Data!$C$1:$C$818),ROW(AL168)-ROW(AL$7)),1)),"")</f>
        <v/>
      </c>
      <c r="AM168" s="38" t="str">
        <f ca="1">IF(AN168="","",IF(INDEX(Data!$CA:$CA,MATCH(AN168,Data!$A:$A,0),1)=0,"",INDEX(Data!$CA:$CA,MATCH(AN168,Data!$A:$A,0),1)))</f>
        <v/>
      </c>
      <c r="AN168" s="38" t="str" cm="1">
        <f t="array" aca="1" ref="AN168" ca="1">IFERROR(_xlfn.SINGLE(INDEX(Data!$A$1:$A$818,_xlfn.AGGREGATE(15,6,((OFFSET(Data!$A$1,0,MATCH(AN$6,Data!$1:$1,0)-1,1000,1)=IF(AN$7="","Yes",AN$7))*(Data!$D$1:'Data'!$D$818&lt;=IF($H$2="Marked",1,"")))/((OFFSET(Data!$A$1,0,MATCH(AN$6,Data!$1:$1,0)-1,1000,1)=IF(AN$7="","Yes",AN$7))*(Data!$D$1:'Data'!$D$818&lt;=IF($H$2="Marked",1,"")))*ROW(Data!$C$1:$C$818),ROW(AN168)-ROW(AN$7)),1)),"")</f>
        <v/>
      </c>
      <c r="AO168" s="38" t="str">
        <f ca="1">IF(AP168="","",IF(INDEX(Data!$CA:$CA,MATCH(AP168,Data!$A:$A,0),1)=0,"",INDEX(Data!$CA:$CA,MATCH(AP168,Data!$A:$A,0),1)))</f>
        <v/>
      </c>
      <c r="AP168" s="38" t="str" cm="1">
        <f t="array" aca="1" ref="AP168" ca="1">IFERROR(_xlfn.SINGLE(INDEX(Data!$A$1:$A$818,_xlfn.AGGREGATE(15,6,((OFFSET(Data!$A$1,0,MATCH(AP$6,Data!$1:$1,0)-1,1000,1)=IF(AP$7="","Yes",AP$7))*(Data!$D$1:'Data'!$D$818&lt;=IF($H$2="Marked",1,"")))/((OFFSET(Data!$A$1,0,MATCH(AP$6,Data!$1:$1,0)-1,1000,1)=IF(AP$7="","Yes",AP$7))*(Data!$D$1:'Data'!$D$818&lt;=IF($H$2="Marked",1,"")))*ROW(Data!$C$1:$C$818),ROW(AP168)-ROW(AP$7)),1)),"")</f>
        <v/>
      </c>
      <c r="AQ168" s="38" t="str">
        <f ca="1">IF(AR168="","",IF(INDEX(Data!$CA:$CA,MATCH(AR168,Data!$A:$A,0),1)=0,"",INDEX(Data!$CA:$CA,MATCH(AR168,Data!$A:$A,0),1)))</f>
        <v/>
      </c>
      <c r="AR168" s="38" t="str" cm="1">
        <f t="array" aca="1" ref="AR168" ca="1">IFERROR(_xlfn.SINGLE(INDEX(Data!$A$1:$A$818,_xlfn.AGGREGATE(15,6,((OFFSET(Data!$A$1,0,MATCH(AR$6,Data!$1:$1,0)-1,1000,1)=IF(AR$7="","Yes",AR$7))*(Data!$D$1:'Data'!$D$818&lt;=IF($H$2="Marked",1,"")))/((OFFSET(Data!$A$1,0,MATCH(AR$6,Data!$1:$1,0)-1,1000,1)=IF(AR$7="","Yes",AR$7))*(Data!$D$1:'Data'!$D$818&lt;=IF($H$2="Marked",1,"")))*ROW(Data!$C$1:$C$818),ROW(AR168)-ROW(AR$7)),1)),"")</f>
        <v/>
      </c>
      <c r="AS168" s="38" t="str">
        <f ca="1">IF(AT168="","",IF(INDEX(Data!$CA:$CA,MATCH(AT168,Data!$A:$A,0),1)=0,"",INDEX(Data!$CA:$CA,MATCH(AT168,Data!$A:$A,0),1)))</f>
        <v/>
      </c>
      <c r="AT168" s="38" t="str" cm="1">
        <f t="array" aca="1" ref="AT168" ca="1">IFERROR(_xlfn.SINGLE(INDEX(Data!$A$1:$A$818,_xlfn.AGGREGATE(15,6,((OFFSET(Data!$A$1,0,MATCH(AT$6,Data!$1:$1,0)-1,1000,1)=IF(AT$7="","Yes",AT$7))*(Data!$D$1:'Data'!$D$818&lt;=IF($H$2="Marked",1,"")))/((OFFSET(Data!$A$1,0,MATCH(AT$6,Data!$1:$1,0)-1,1000,1)=IF(AT$7="","Yes",AT$7))*(Data!$D$1:'Data'!$D$818&lt;=IF($H$2="Marked",1,"")))*ROW(Data!$C$1:$C$818),ROW(AT168)-ROW(AT$7)),1)),"")</f>
        <v/>
      </c>
    </row>
    <row r="169" spans="1:46" ht="24" x14ac:dyDescent="0.35">
      <c r="A169" s="38" t="str">
        <f ca="1">IF(B169="","",IF(INDEX(Data!$CA:$CA,MATCH(B169,Data!$A:$A,0),1)=0,"",INDEX(Data!$CA:$CA,MATCH(B169,Data!$A:$A,0),1)))</f>
        <v/>
      </c>
      <c r="B169" s="38" t="str" cm="1">
        <f t="array" aca="1" ref="B169" ca="1">IFERROR(_xlfn.SINGLE(INDEX(Data!$A$1:$A$818,_xlfn.AGGREGATE(15,6,((OFFSET(Data!$A$1,0,MATCH(B$6,Data!$1:$1,0)-1,1000,1)=IF(B$7="","Yes",B$7))*(Data!$D$1:'Data'!$D$818&lt;=IF($H$2="Marked",1,"")))/((OFFSET(Data!$A$1,0,MATCH(B$6,Data!$1:$1,0)-1,1000,1)=IF(B$7="","Yes",B$7))*(Data!$D$1:'Data'!$D$818&lt;=IF($H$2="Marked",1,"")))*ROW(Data!$C$1:$C$818),ROW(B169)-ROW(B$7)),1)),"")</f>
        <v/>
      </c>
      <c r="C169" s="38" t="str">
        <f ca="1">IF(D169="","",IF(INDEX(Data!$CA:$CA,MATCH(D169,Data!$A:$A,0),1)=0,"",INDEX(Data!$CA:$CA,MATCH(D169,Data!$A:$A,0),1)))</f>
        <v/>
      </c>
      <c r="D169" s="38" t="str" cm="1">
        <f t="array" aca="1" ref="D169" ca="1">IFERROR(_xlfn.SINGLE(INDEX(Data!$A$1:$A$818,_xlfn.AGGREGATE(15,6,((OFFSET(Data!$A$1,0,MATCH(D$6,Data!$1:$1,0)-1,1000,1)=IF(D$7="","Yes",D$7))*(Data!$D$1:'Data'!$D$818&lt;=IF($H$2="Marked",1,"")))/((OFFSET(Data!$A$1,0,MATCH(D$6,Data!$1:$1,0)-1,1000,1)=IF(D$7="","Yes",D$7))*(Data!$D$1:'Data'!$D$818&lt;=IF($H$2="Marked",1,"")))*ROW(Data!$C$1:$C$818),ROW(D169)-ROW(D$7)),1)),"")</f>
        <v/>
      </c>
      <c r="E169" s="38" t="str">
        <f ca="1">IF(F169="","",IF(INDEX(Data!$CA:$CA,MATCH(F169,Data!$A:$A,0),1)=0,"",INDEX(Data!$CA:$CA,MATCH(F169,Data!$A:$A,0),1)))</f>
        <v/>
      </c>
      <c r="F169" s="38" t="str" cm="1">
        <f t="array" aca="1" ref="F169" ca="1">IFERROR(_xlfn.SINGLE(INDEX(Data!$A$1:$A$818,_xlfn.AGGREGATE(15,6,((OFFSET(Data!$A$1,0,MATCH(F$6,Data!$1:$1,0)-1,1000,1)=IF(F$7="","Yes",F$7))*(Data!$D$1:'Data'!$D$818&lt;=IF($H$2="Marked",1,"")))/((OFFSET(Data!$A$1,0,MATCH(F$6,Data!$1:$1,0)-1,1000,1)=IF(F$7="","Yes",F$7))*(Data!$D$1:'Data'!$D$818&lt;=IF($H$2="Marked",1,"")))*ROW(Data!$C$1:$C$818),ROW(F169)-ROW(F$7)),1)),"")</f>
        <v/>
      </c>
      <c r="G169" s="38" t="str">
        <f ca="1">IF(H169="","",IF(INDEX(Data!$CA:$CA,MATCH(H169,Data!$A:$A,0),1)=0,"",INDEX(Data!$CA:$CA,MATCH(H169,Data!$A:$A,0),1)))</f>
        <v/>
      </c>
      <c r="H169" s="38" t="str" cm="1">
        <f t="array" aca="1" ref="H169" ca="1">IFERROR(_xlfn.SINGLE(INDEX(Data!$A$1:$A$818,_xlfn.AGGREGATE(15,6,((OFFSET(Data!$A$1,0,MATCH(H$6,Data!$1:$1,0)-1,1000,1)=IF(H$7="","Yes",H$7))*(Data!$D$1:'Data'!$D$818&lt;=IF($H$2="Marked",1,"")))/((OFFSET(Data!$A$1,0,MATCH(H$6,Data!$1:$1,0)-1,1000,1)=IF(H$7="","Yes",H$7))*(Data!$D$1:'Data'!$D$818&lt;=IF($H$2="Marked",1,"")))*ROW(Data!$C$1:$C$818),ROW(H169)-ROW(H$7)),1)),"")</f>
        <v/>
      </c>
      <c r="I169" s="38" t="str">
        <f ca="1">IF(J169="","",IF(INDEX(Data!$CA:$CA,MATCH(J169,Data!$A:$A,0),1)=0,"",INDEX(Data!$CA:$CA,MATCH(J169,Data!$A:$A,0),1)))</f>
        <v/>
      </c>
      <c r="J169" s="38" t="str" cm="1">
        <f t="array" aca="1" ref="J169" ca="1">IFERROR(_xlfn.SINGLE(INDEX(Data!$A$1:$A$818,_xlfn.AGGREGATE(15,6,((OFFSET(Data!$A$1,0,MATCH(J$6,Data!$1:$1,0)-1,1000,1)=IF(J$7="","Yes",J$7))*(Data!$D$1:'Data'!$D$818&lt;=IF($H$2="Marked",1,"")))/((OFFSET(Data!$A$1,0,MATCH(J$6,Data!$1:$1,0)-1,1000,1)=IF(J$7="","Yes",J$7))*(Data!$D$1:'Data'!$D$818&lt;=IF($H$2="Marked",1,"")))*ROW(Data!$C$1:$C$818),ROW(J169)-ROW(J$7)),1)),"")</f>
        <v/>
      </c>
      <c r="K169" s="38" t="str">
        <f ca="1">IF(L169="","",IF(INDEX(Data!$CA:$CA,MATCH(L169,Data!$A:$A,0),1)=0,"",INDEX(Data!$CA:$CA,MATCH(L169,Data!$A:$A,0),1)))</f>
        <v/>
      </c>
      <c r="L169" s="38" t="str" cm="1">
        <f t="array" aca="1" ref="L169" ca="1">IFERROR(_xlfn.SINGLE(INDEX(Data!$A$1:$A$818,_xlfn.AGGREGATE(15,6,((OFFSET(Data!$A$1,0,MATCH(L$6,Data!$1:$1,0)-1,1000,1)=IF(L$7="","Yes",L$7))*(Data!$D$1:'Data'!$D$818&lt;=IF($H$2="Marked",1,"")))/((OFFSET(Data!$A$1,0,MATCH(L$6,Data!$1:$1,0)-1,1000,1)=IF(L$7="","Yes",L$7))*(Data!$D$1:'Data'!$D$818&lt;=IF($H$2="Marked",1,"")))*ROW(Data!$C$1:$C$818),ROW(L169)-ROW(L$7)),1)),"")</f>
        <v/>
      </c>
      <c r="M169" s="38" t="str">
        <f ca="1">IF(N169="","",IF(INDEX(Data!$CA:$CA,MATCH(N169,Data!$A:$A,0),1)=0,"",INDEX(Data!$CA:$CA,MATCH(N169,Data!$A:$A,0),1)))</f>
        <v/>
      </c>
      <c r="N169" s="38" t="str" cm="1">
        <f t="array" aca="1" ref="N169" ca="1">IFERROR(_xlfn.SINGLE(INDEX(Data!$A$1:$A$818,_xlfn.AGGREGATE(15,6,((OFFSET(Data!$A$1,0,MATCH(N$6,Data!$1:$1,0)-1,1000,1)=IF(N$7="","Yes",N$7))*(Data!$D$1:'Data'!$D$818&lt;=IF($H$2="Marked",1,"")))/((OFFSET(Data!$A$1,0,MATCH(N$6,Data!$1:$1,0)-1,1000,1)=IF(N$7="","Yes",N$7))*(Data!$D$1:'Data'!$D$818&lt;=IF($H$2="Marked",1,"")))*ROW(Data!$C$1:$C$818),ROW(N169)-ROW(N$7)),1)),"")</f>
        <v>Starz Encore Classic</v>
      </c>
      <c r="O169" s="38" t="str">
        <f ca="1">IF(P169="","",IF(INDEX(Data!$CA:$CA,MATCH(P169,Data!$A:$A,0),1)=0,"",INDEX(Data!$CA:$CA,MATCH(P169,Data!$A:$A,0),1)))</f>
        <v/>
      </c>
      <c r="P169" s="38" t="str" cm="1">
        <f t="array" aca="1" ref="P169" ca="1">IFERROR(_xlfn.SINGLE(INDEX(Data!$A$1:$A$818,_xlfn.AGGREGATE(15,6,((OFFSET(Data!$A$1,0,MATCH(P$6,Data!$1:$1,0)-1,1000,1)=IF(P$7="","Yes",P$7))*(Data!$D$1:'Data'!$D$818&lt;=IF($H$2="Marked",1,"")))/((OFFSET(Data!$A$1,0,MATCH(P$6,Data!$1:$1,0)-1,1000,1)=IF(P$7="","Yes",P$7))*(Data!$D$1:'Data'!$D$818&lt;=IF($H$2="Marked",1,"")))*ROW(Data!$C$1:$C$818),ROW(P169)-ROW(P$7)),1)),"")</f>
        <v>Ovation</v>
      </c>
      <c r="Q169" s="38" t="str">
        <f ca="1">IF(R169="","",IF(INDEX(Data!$CA:$CA,MATCH(R169,Data!$A:$A,0),1)=0,"",INDEX(Data!$CA:$CA,MATCH(R169,Data!$A:$A,0),1)))</f>
        <v/>
      </c>
      <c r="R169" s="38" t="str" cm="1">
        <f t="array" aca="1" ref="R169" ca="1">IFERROR(_xlfn.SINGLE(INDEX(Data!$A$1:$A$818,_xlfn.AGGREGATE(15,6,((OFFSET(Data!$A$1,0,MATCH(R$6,Data!$1:$1,0)-1,1000,1)=IF(R$7="","Yes",R$7))*(Data!$D$1:'Data'!$D$818&lt;=IF($H$2="Marked",1,"")))/((OFFSET(Data!$A$1,0,MATCH(R$6,Data!$1:$1,0)-1,1000,1)=IF(R$7="","Yes",R$7))*(Data!$D$1:'Data'!$D$818&lt;=IF($H$2="Marked",1,"")))*ROW(Data!$C$1:$C$818),ROW(R169)-ROW(R$7)),1)),"")</f>
        <v/>
      </c>
      <c r="S169" s="38" t="str">
        <f ca="1">IF(T169="","",IF(INDEX(Data!$CA:$CA,MATCH(T169,Data!$A:$A,0),1)=0,"",INDEX(Data!$CA:$CA,MATCH(T169,Data!$A:$A,0),1)))</f>
        <v/>
      </c>
      <c r="T169" s="38" t="str" cm="1">
        <f t="array" aca="1" ref="T169" ca="1">IFERROR(_xlfn.SINGLE(INDEX(Data!$A$1:$A$818,_xlfn.AGGREGATE(15,6,((OFFSET(Data!$A$1,0,MATCH(T$6,Data!$1:$1,0)-1,1000,1)=IF(T$7="","Yes",T$7))*(Data!$D$1:'Data'!$D$818&lt;=IF($H$2="Marked",1,"")))/((OFFSET(Data!$A$1,0,MATCH(T$6,Data!$1:$1,0)-1,1000,1)=IF(T$7="","Yes",T$7))*(Data!$D$1:'Data'!$D$818&lt;=IF($H$2="Marked",1,"")))*ROW(Data!$C$1:$C$818),ROW(T169)-ROW(T$7)),1)),"")</f>
        <v/>
      </c>
      <c r="U169" s="38" t="str">
        <f ca="1">IF(V169="","",IF(INDEX(Data!$CA:$CA,MATCH(V169,Data!$A:$A,0),1)=0,"",INDEX(Data!$CA:$CA,MATCH(V169,Data!$A:$A,0),1)))</f>
        <v/>
      </c>
      <c r="V169" s="38" t="str" cm="1">
        <f t="array" aca="1" ref="V169" ca="1">IFERROR(_xlfn.SINGLE(INDEX(Data!$A$1:$A$818,_xlfn.AGGREGATE(15,6,((OFFSET(Data!$A$1,0,MATCH(V$6,Data!$1:$1,0)-1,1000,1)=IF(V$7="","Yes",V$7))*(Data!$D$1:'Data'!$D$818&lt;=IF($H$2="Marked",1,"")))/((OFFSET(Data!$A$1,0,MATCH(V$6,Data!$1:$1,0)-1,1000,1)=IF(V$7="","Yes",V$7))*(Data!$D$1:'Data'!$D$818&lt;=IF($H$2="Marked",1,"")))*ROW(Data!$C$1:$C$818),ROW(V169)-ROW(V$7)),1)),"")</f>
        <v/>
      </c>
      <c r="W169" s="38" t="str">
        <f ca="1">IF(X169="","",IF(INDEX(Data!$CA:$CA,MATCH(X169,Data!$A:$A,0),1)=0,"",INDEX(Data!$CA:$CA,MATCH(X169,Data!$A:$A,0),1)))</f>
        <v/>
      </c>
      <c r="X169" s="38" t="str" cm="1">
        <f t="array" aca="1" ref="X169" ca="1">IFERROR(_xlfn.SINGLE(INDEX(Data!$A$1:$A$818,_xlfn.AGGREGATE(15,6,((OFFSET(Data!$A$1,0,MATCH(X$6,Data!$1:$1,0)-1,1000,1)=IF(X$7="","Yes",X$7))*(Data!$D$1:'Data'!$D$818&lt;=IF($H$2="Marked",1,"")))/((OFFSET(Data!$A$1,0,MATCH(X$6,Data!$1:$1,0)-1,1000,1)=IF(X$7="","Yes",X$7))*(Data!$D$1:'Data'!$D$818&lt;=IF($H$2="Marked",1,"")))*ROW(Data!$C$1:$C$818),ROW(X169)-ROW(X$7)),1)),"")</f>
        <v/>
      </c>
      <c r="Y169" s="38" t="str">
        <f ca="1">IF(Z169="","",IF(INDEX(Data!$CA:$CA,MATCH(Z169,Data!$A:$A,0),1)=0,"",INDEX(Data!$CA:$CA,MATCH(Z169,Data!$A:$A,0),1)))</f>
        <v/>
      </c>
      <c r="Z169" s="38" t="str" cm="1">
        <f t="array" aca="1" ref="Z169" ca="1">IFERROR(_xlfn.SINGLE(INDEX(Data!$A$1:$A$818,_xlfn.AGGREGATE(15,6,((OFFSET(Data!$A$1,0,MATCH(Z$6,Data!$1:$1,0)-1,1000,1)=IF(Z$7="","Yes",Z$7))*(Data!$D$1:'Data'!$D$818&lt;=IF($H$2="Marked",1,"")))/((OFFSET(Data!$A$1,0,MATCH(Z$6,Data!$1:$1,0)-1,1000,1)=IF(Z$7="","Yes",Z$7))*(Data!$D$1:'Data'!$D$818&lt;=IF($H$2="Marked",1,"")))*ROW(Data!$C$1:$C$818),ROW(Z169)-ROW(Z$7)),1)),"")</f>
        <v/>
      </c>
      <c r="AA169" s="38" t="str">
        <f ca="1">IF(AB169="","",IF(INDEX(Data!$CA:$CA,MATCH(AB169,Data!$A:$A,0),1)=0,"",INDEX(Data!$CA:$CA,MATCH(AB169,Data!$A:$A,0),1)))</f>
        <v/>
      </c>
      <c r="AB169" s="38" t="str" cm="1">
        <f t="array" aca="1" ref="AB169" ca="1">IFERROR(_xlfn.SINGLE(INDEX(Data!$A$1:$A$818,_xlfn.AGGREGATE(15,6,((OFFSET(Data!$A$1,0,MATCH(AB$6,Data!$1:$1,0)-1,1000,1)=IF(AB$7="","Yes",AB$7))*(Data!$D$1:'Data'!$D$818&lt;=IF($H$2="Marked",1,"")))/((OFFSET(Data!$A$1,0,MATCH(AB$6,Data!$1:$1,0)-1,1000,1)=IF(AB$7="","Yes",AB$7))*(Data!$D$1:'Data'!$D$818&lt;=IF($H$2="Marked",1,"")))*ROW(Data!$C$1:$C$818),ROW(AB169)-ROW(AB$7)),1)),"")</f>
        <v>VH1</v>
      </c>
      <c r="AC169" s="38" t="str">
        <f ca="1">IF(AD169="","",IF(INDEX(Data!$CA:$CA,MATCH(AD169,Data!$A:$A,0),1)=0,"",INDEX(Data!$CA:$CA,MATCH(AD169,Data!$A:$A,0),1)))</f>
        <v/>
      </c>
      <c r="AD169" s="38" t="str" cm="1">
        <f t="array" aca="1" ref="AD169" ca="1">IFERROR(_xlfn.SINGLE(INDEX(Data!$A$1:$A$818,_xlfn.AGGREGATE(15,6,((OFFSET(Data!$A$1,0,MATCH(AD$6,Data!$1:$1,0)-1,1000,1)=IF(AD$7="","Yes",AD$7))*(Data!$D$1:'Data'!$D$818&lt;=IF($H$2="Marked",1,"")))/((OFFSET(Data!$A$1,0,MATCH(AD$6,Data!$1:$1,0)-1,1000,1)=IF(AD$7="","Yes",AD$7))*(Data!$D$1:'Data'!$D$818&lt;=IF($H$2="Marked",1,"")))*ROW(Data!$C$1:$C$818),ROW(AD169)-ROW(AD$7)),1)),"")</f>
        <v/>
      </c>
      <c r="AE169" s="38" t="str">
        <f ca="1">IF(AF169="","",IF(INDEX(Data!$CA:$CA,MATCH(AF169,Data!$A:$A,0),1)=0,"",INDEX(Data!$CA:$CA,MATCH(AF169,Data!$A:$A,0),1)))</f>
        <v/>
      </c>
      <c r="AF169" s="38" t="str" cm="1">
        <f t="array" aca="1" ref="AF169" ca="1">IFERROR(_xlfn.SINGLE(INDEX(Data!$A$1:$A$818,_xlfn.AGGREGATE(15,6,((OFFSET(Data!$A$1,0,MATCH(AF$6,Data!$1:$1,0)-1,1000,1)=IF(AF$7="","Yes",AF$7))*(Data!$D$1:'Data'!$D$818&lt;=IF($H$2="Marked",1,"")))/((OFFSET(Data!$A$1,0,MATCH(AF$6,Data!$1:$1,0)-1,1000,1)=IF(AF$7="","Yes",AF$7))*(Data!$D$1:'Data'!$D$818&lt;=IF($H$2="Marked",1,"")))*ROW(Data!$C$1:$C$818),ROW(AF169)-ROW(AF$7)),1)),"")</f>
        <v/>
      </c>
      <c r="AG169" s="38" t="str">
        <f ca="1">IF(AH169="","",IF(INDEX(Data!$CA:$CA,MATCH(AH169,Data!$A:$A,0),1)=0,"",INDEX(Data!$CA:$CA,MATCH(AH169,Data!$A:$A,0),1)))</f>
        <v/>
      </c>
      <c r="AH169" s="38" t="str" cm="1">
        <f t="array" aca="1" ref="AH169" ca="1">IFERROR(_xlfn.SINGLE(INDEX(Data!$A$1:$A$818,_xlfn.AGGREGATE(15,6,((OFFSET(Data!$A$1,0,MATCH(AH$6,Data!$1:$1,0)-1,1000,1)=IF(AH$7="","Yes",AH$7))*(Data!$D$1:'Data'!$D$818&lt;=IF($H$2="Marked",1,"")))/((OFFSET(Data!$A$1,0,MATCH(AH$6,Data!$1:$1,0)-1,1000,1)=IF(AH$7="","Yes",AH$7))*(Data!$D$1:'Data'!$D$818&lt;=IF($H$2="Marked",1,"")))*ROW(Data!$C$1:$C$818),ROW(AH169)-ROW(AH$7)),1)),"")</f>
        <v/>
      </c>
      <c r="AI169" s="38" t="str">
        <f ca="1">IF(AJ169="","",IF(INDEX(Data!$CA:$CA,MATCH(AJ169,Data!$A:$A,0),1)=0,"",INDEX(Data!$CA:$CA,MATCH(AJ169,Data!$A:$A,0),1)))</f>
        <v/>
      </c>
      <c r="AJ169" s="38" t="str" cm="1">
        <f t="array" aca="1" ref="AJ169" ca="1">IFERROR(_xlfn.SINGLE(INDEX(Data!$A$1:$A$818,_xlfn.AGGREGATE(15,6,((OFFSET(Data!$A$1,0,MATCH(AJ$6,Data!$1:$1,0)-1,1000,1)=IF(AJ$7="","Yes",AJ$7))*(Data!$D$1:'Data'!$D$818&lt;=IF($H$2="Marked",1,"")))/((OFFSET(Data!$A$1,0,MATCH(AJ$6,Data!$1:$1,0)-1,1000,1)=IF(AJ$7="","Yes",AJ$7))*(Data!$D$1:'Data'!$D$818&lt;=IF($H$2="Marked",1,"")))*ROW(Data!$C$1:$C$818),ROW(AJ169)-ROW(AJ$7)),1)),"")</f>
        <v/>
      </c>
      <c r="AK169" s="38" t="str">
        <f ca="1">IF(AL169="","",IF(INDEX(Data!$CA:$CA,MATCH(AL169,Data!$A:$A,0),1)=0,"",INDEX(Data!$CA:$CA,MATCH(AL169,Data!$A:$A,0),1)))</f>
        <v/>
      </c>
      <c r="AL169" s="38" t="str" cm="1">
        <f t="array" aca="1" ref="AL169" ca="1">IFERROR(_xlfn.SINGLE(INDEX(Data!$A$1:$A$818,_xlfn.AGGREGATE(15,6,((OFFSET(Data!$A$1,0,MATCH(AL$6,Data!$1:$1,0)-1,1000,1)=IF(AL$7="","Yes",AL$7))*(Data!$D$1:'Data'!$D$818&lt;=IF($H$2="Marked",1,"")))/((OFFSET(Data!$A$1,0,MATCH(AL$6,Data!$1:$1,0)-1,1000,1)=IF(AL$7="","Yes",AL$7))*(Data!$D$1:'Data'!$D$818&lt;=IF($H$2="Marked",1,"")))*ROW(Data!$C$1:$C$818),ROW(AL169)-ROW(AL$7)),1)),"")</f>
        <v/>
      </c>
      <c r="AM169" s="38" t="str">
        <f ca="1">IF(AN169="","",IF(INDEX(Data!$CA:$CA,MATCH(AN169,Data!$A:$A,0),1)=0,"",INDEX(Data!$CA:$CA,MATCH(AN169,Data!$A:$A,0),1)))</f>
        <v/>
      </c>
      <c r="AN169" s="38" t="str" cm="1">
        <f t="array" aca="1" ref="AN169" ca="1">IFERROR(_xlfn.SINGLE(INDEX(Data!$A$1:$A$818,_xlfn.AGGREGATE(15,6,((OFFSET(Data!$A$1,0,MATCH(AN$6,Data!$1:$1,0)-1,1000,1)=IF(AN$7="","Yes",AN$7))*(Data!$D$1:'Data'!$D$818&lt;=IF($H$2="Marked",1,"")))/((OFFSET(Data!$A$1,0,MATCH(AN$6,Data!$1:$1,0)-1,1000,1)=IF(AN$7="","Yes",AN$7))*(Data!$D$1:'Data'!$D$818&lt;=IF($H$2="Marked",1,"")))*ROW(Data!$C$1:$C$818),ROW(AN169)-ROW(AN$7)),1)),"")</f>
        <v/>
      </c>
      <c r="AO169" s="38" t="str">
        <f ca="1">IF(AP169="","",IF(INDEX(Data!$CA:$CA,MATCH(AP169,Data!$A:$A,0),1)=0,"",INDEX(Data!$CA:$CA,MATCH(AP169,Data!$A:$A,0),1)))</f>
        <v/>
      </c>
      <c r="AP169" s="38" t="str" cm="1">
        <f t="array" aca="1" ref="AP169" ca="1">IFERROR(_xlfn.SINGLE(INDEX(Data!$A$1:$A$818,_xlfn.AGGREGATE(15,6,((OFFSET(Data!$A$1,0,MATCH(AP$6,Data!$1:$1,0)-1,1000,1)=IF(AP$7="","Yes",AP$7))*(Data!$D$1:'Data'!$D$818&lt;=IF($H$2="Marked",1,"")))/((OFFSET(Data!$A$1,0,MATCH(AP$6,Data!$1:$1,0)-1,1000,1)=IF(AP$7="","Yes",AP$7))*(Data!$D$1:'Data'!$D$818&lt;=IF($H$2="Marked",1,"")))*ROW(Data!$C$1:$C$818),ROW(AP169)-ROW(AP$7)),1)),"")</f>
        <v/>
      </c>
      <c r="AQ169" s="38" t="str">
        <f ca="1">IF(AR169="","",IF(INDEX(Data!$CA:$CA,MATCH(AR169,Data!$A:$A,0),1)=0,"",INDEX(Data!$CA:$CA,MATCH(AR169,Data!$A:$A,0),1)))</f>
        <v/>
      </c>
      <c r="AR169" s="38" t="str" cm="1">
        <f t="array" aca="1" ref="AR169" ca="1">IFERROR(_xlfn.SINGLE(INDEX(Data!$A$1:$A$818,_xlfn.AGGREGATE(15,6,((OFFSET(Data!$A$1,0,MATCH(AR$6,Data!$1:$1,0)-1,1000,1)=IF(AR$7="","Yes",AR$7))*(Data!$D$1:'Data'!$D$818&lt;=IF($H$2="Marked",1,"")))/((OFFSET(Data!$A$1,0,MATCH(AR$6,Data!$1:$1,0)-1,1000,1)=IF(AR$7="","Yes",AR$7))*(Data!$D$1:'Data'!$D$818&lt;=IF($H$2="Marked",1,"")))*ROW(Data!$C$1:$C$818),ROW(AR169)-ROW(AR$7)),1)),"")</f>
        <v/>
      </c>
      <c r="AS169" s="38" t="str">
        <f ca="1">IF(AT169="","",IF(INDEX(Data!$CA:$CA,MATCH(AT169,Data!$A:$A,0),1)=0,"",INDEX(Data!$CA:$CA,MATCH(AT169,Data!$A:$A,0),1)))</f>
        <v/>
      </c>
      <c r="AT169" s="38" t="str" cm="1">
        <f t="array" aca="1" ref="AT169" ca="1">IFERROR(_xlfn.SINGLE(INDEX(Data!$A$1:$A$818,_xlfn.AGGREGATE(15,6,((OFFSET(Data!$A$1,0,MATCH(AT$6,Data!$1:$1,0)-1,1000,1)=IF(AT$7="","Yes",AT$7))*(Data!$D$1:'Data'!$D$818&lt;=IF($H$2="Marked",1,"")))/((OFFSET(Data!$A$1,0,MATCH(AT$6,Data!$1:$1,0)-1,1000,1)=IF(AT$7="","Yes",AT$7))*(Data!$D$1:'Data'!$D$818&lt;=IF($H$2="Marked",1,"")))*ROW(Data!$C$1:$C$818),ROW(AT169)-ROW(AT$7)),1)),"")</f>
        <v/>
      </c>
    </row>
    <row r="170" spans="1:46" ht="24" x14ac:dyDescent="0.35">
      <c r="A170" s="38" t="str">
        <f ca="1">IF(B170="","",IF(INDEX(Data!$CA:$CA,MATCH(B170,Data!$A:$A,0),1)=0,"",INDEX(Data!$CA:$CA,MATCH(B170,Data!$A:$A,0),1)))</f>
        <v/>
      </c>
      <c r="B170" s="38" t="str" cm="1">
        <f t="array" aca="1" ref="B170" ca="1">IFERROR(_xlfn.SINGLE(INDEX(Data!$A$1:$A$818,_xlfn.AGGREGATE(15,6,((OFFSET(Data!$A$1,0,MATCH(B$6,Data!$1:$1,0)-1,1000,1)=IF(B$7="","Yes",B$7))*(Data!$D$1:'Data'!$D$818&lt;=IF($H$2="Marked",1,"")))/((OFFSET(Data!$A$1,0,MATCH(B$6,Data!$1:$1,0)-1,1000,1)=IF(B$7="","Yes",B$7))*(Data!$D$1:'Data'!$D$818&lt;=IF($H$2="Marked",1,"")))*ROW(Data!$C$1:$C$818),ROW(B170)-ROW(B$7)),1)),"")</f>
        <v/>
      </c>
      <c r="C170" s="38" t="str">
        <f ca="1">IF(D170="","",IF(INDEX(Data!$CA:$CA,MATCH(D170,Data!$A:$A,0),1)=0,"",INDEX(Data!$CA:$CA,MATCH(D170,Data!$A:$A,0),1)))</f>
        <v/>
      </c>
      <c r="D170" s="38" t="str" cm="1">
        <f t="array" aca="1" ref="D170" ca="1">IFERROR(_xlfn.SINGLE(INDEX(Data!$A$1:$A$818,_xlfn.AGGREGATE(15,6,((OFFSET(Data!$A$1,0,MATCH(D$6,Data!$1:$1,0)-1,1000,1)=IF(D$7="","Yes",D$7))*(Data!$D$1:'Data'!$D$818&lt;=IF($H$2="Marked",1,"")))/((OFFSET(Data!$A$1,0,MATCH(D$6,Data!$1:$1,0)-1,1000,1)=IF(D$7="","Yes",D$7))*(Data!$D$1:'Data'!$D$818&lt;=IF($H$2="Marked",1,"")))*ROW(Data!$C$1:$C$818),ROW(D170)-ROW(D$7)),1)),"")</f>
        <v/>
      </c>
      <c r="E170" s="38" t="str">
        <f ca="1">IF(F170="","",IF(INDEX(Data!$CA:$CA,MATCH(F170,Data!$A:$A,0),1)=0,"",INDEX(Data!$CA:$CA,MATCH(F170,Data!$A:$A,0),1)))</f>
        <v/>
      </c>
      <c r="F170" s="38" t="str" cm="1">
        <f t="array" aca="1" ref="F170" ca="1">IFERROR(_xlfn.SINGLE(INDEX(Data!$A$1:$A$818,_xlfn.AGGREGATE(15,6,((OFFSET(Data!$A$1,0,MATCH(F$6,Data!$1:$1,0)-1,1000,1)=IF(F$7="","Yes",F$7))*(Data!$D$1:'Data'!$D$818&lt;=IF($H$2="Marked",1,"")))/((OFFSET(Data!$A$1,0,MATCH(F$6,Data!$1:$1,0)-1,1000,1)=IF(F$7="","Yes",F$7))*(Data!$D$1:'Data'!$D$818&lt;=IF($H$2="Marked",1,"")))*ROW(Data!$C$1:$C$818),ROW(F170)-ROW(F$7)),1)),"")</f>
        <v/>
      </c>
      <c r="G170" s="38" t="str">
        <f ca="1">IF(H170="","",IF(INDEX(Data!$CA:$CA,MATCH(H170,Data!$A:$A,0),1)=0,"",INDEX(Data!$CA:$CA,MATCH(H170,Data!$A:$A,0),1)))</f>
        <v/>
      </c>
      <c r="H170" s="38" t="str" cm="1">
        <f t="array" aca="1" ref="H170" ca="1">IFERROR(_xlfn.SINGLE(INDEX(Data!$A$1:$A$818,_xlfn.AGGREGATE(15,6,((OFFSET(Data!$A$1,0,MATCH(H$6,Data!$1:$1,0)-1,1000,1)=IF(H$7="","Yes",H$7))*(Data!$D$1:'Data'!$D$818&lt;=IF($H$2="Marked",1,"")))/((OFFSET(Data!$A$1,0,MATCH(H$6,Data!$1:$1,0)-1,1000,1)=IF(H$7="","Yes",H$7))*(Data!$D$1:'Data'!$D$818&lt;=IF($H$2="Marked",1,"")))*ROW(Data!$C$1:$C$818),ROW(H170)-ROW(H$7)),1)),"")</f>
        <v/>
      </c>
      <c r="I170" s="38" t="str">
        <f ca="1">IF(J170="","",IF(INDEX(Data!$CA:$CA,MATCH(J170,Data!$A:$A,0),1)=0,"",INDEX(Data!$CA:$CA,MATCH(J170,Data!$A:$A,0),1)))</f>
        <v/>
      </c>
      <c r="J170" s="38" t="str" cm="1">
        <f t="array" aca="1" ref="J170" ca="1">IFERROR(_xlfn.SINGLE(INDEX(Data!$A$1:$A$818,_xlfn.AGGREGATE(15,6,((OFFSET(Data!$A$1,0,MATCH(J$6,Data!$1:$1,0)-1,1000,1)=IF(J$7="","Yes",J$7))*(Data!$D$1:'Data'!$D$818&lt;=IF($H$2="Marked",1,"")))/((OFFSET(Data!$A$1,0,MATCH(J$6,Data!$1:$1,0)-1,1000,1)=IF(J$7="","Yes",J$7))*(Data!$D$1:'Data'!$D$818&lt;=IF($H$2="Marked",1,"")))*ROW(Data!$C$1:$C$818),ROW(J170)-ROW(J$7)),1)),"")</f>
        <v/>
      </c>
      <c r="K170" s="38" t="str">
        <f ca="1">IF(L170="","",IF(INDEX(Data!$CA:$CA,MATCH(L170,Data!$A:$A,0),1)=0,"",INDEX(Data!$CA:$CA,MATCH(L170,Data!$A:$A,0),1)))</f>
        <v/>
      </c>
      <c r="L170" s="38" t="str" cm="1">
        <f t="array" aca="1" ref="L170" ca="1">IFERROR(_xlfn.SINGLE(INDEX(Data!$A$1:$A$818,_xlfn.AGGREGATE(15,6,((OFFSET(Data!$A$1,0,MATCH(L$6,Data!$1:$1,0)-1,1000,1)=IF(L$7="","Yes",L$7))*(Data!$D$1:'Data'!$D$818&lt;=IF($H$2="Marked",1,"")))/((OFFSET(Data!$A$1,0,MATCH(L$6,Data!$1:$1,0)-1,1000,1)=IF(L$7="","Yes",L$7))*(Data!$D$1:'Data'!$D$818&lt;=IF($H$2="Marked",1,"")))*ROW(Data!$C$1:$C$818),ROW(L170)-ROW(L$7)),1)),"")</f>
        <v/>
      </c>
      <c r="M170" s="38" t="str">
        <f ca="1">IF(N170="","",IF(INDEX(Data!$CA:$CA,MATCH(N170,Data!$A:$A,0),1)=0,"",INDEX(Data!$CA:$CA,MATCH(N170,Data!$A:$A,0),1)))</f>
        <v/>
      </c>
      <c r="N170" s="38" t="str" cm="1">
        <f t="array" aca="1" ref="N170" ca="1">IFERROR(_xlfn.SINGLE(INDEX(Data!$A$1:$A$818,_xlfn.AGGREGATE(15,6,((OFFSET(Data!$A$1,0,MATCH(N$6,Data!$1:$1,0)-1,1000,1)=IF(N$7="","Yes",N$7))*(Data!$D$1:'Data'!$D$818&lt;=IF($H$2="Marked",1,"")))/((OFFSET(Data!$A$1,0,MATCH(N$6,Data!$1:$1,0)-1,1000,1)=IF(N$7="","Yes",N$7))*(Data!$D$1:'Data'!$D$818&lt;=IF($H$2="Marked",1,"")))*ROW(Data!$C$1:$C$818),ROW(N170)-ROW(N$7)),1)),"")</f>
        <v>Starz Encore Family</v>
      </c>
      <c r="O170" s="38" t="str">
        <f ca="1">IF(P170="","",IF(INDEX(Data!$CA:$CA,MATCH(P170,Data!$A:$A,0),1)=0,"",INDEX(Data!$CA:$CA,MATCH(P170,Data!$A:$A,0),1)))</f>
        <v/>
      </c>
      <c r="P170" s="38" t="str" cm="1">
        <f t="array" aca="1" ref="P170" ca="1">IFERROR(_xlfn.SINGLE(INDEX(Data!$A$1:$A$818,_xlfn.AGGREGATE(15,6,((OFFSET(Data!$A$1,0,MATCH(P$6,Data!$1:$1,0)-1,1000,1)=IF(P$7="","Yes",P$7))*(Data!$D$1:'Data'!$D$818&lt;=IF($H$2="Marked",1,"")))/((OFFSET(Data!$A$1,0,MATCH(P$6,Data!$1:$1,0)-1,1000,1)=IF(P$7="","Yes",P$7))*(Data!$D$1:'Data'!$D$818&lt;=IF($H$2="Marked",1,"")))*ROW(Data!$C$1:$C$818),ROW(P170)-ROW(P$7)),1)),"")</f>
        <v>Own</v>
      </c>
      <c r="Q170" s="38" t="str">
        <f ca="1">IF(R170="","",IF(INDEX(Data!$CA:$CA,MATCH(R170,Data!$A:$A,0),1)=0,"",INDEX(Data!$CA:$CA,MATCH(R170,Data!$A:$A,0),1)))</f>
        <v/>
      </c>
      <c r="R170" s="38" t="str" cm="1">
        <f t="array" aca="1" ref="R170" ca="1">IFERROR(_xlfn.SINGLE(INDEX(Data!$A$1:$A$818,_xlfn.AGGREGATE(15,6,((OFFSET(Data!$A$1,0,MATCH(R$6,Data!$1:$1,0)-1,1000,1)=IF(R$7="","Yes",R$7))*(Data!$D$1:'Data'!$D$818&lt;=IF($H$2="Marked",1,"")))/((OFFSET(Data!$A$1,0,MATCH(R$6,Data!$1:$1,0)-1,1000,1)=IF(R$7="","Yes",R$7))*(Data!$D$1:'Data'!$D$818&lt;=IF($H$2="Marked",1,"")))*ROW(Data!$C$1:$C$818),ROW(R170)-ROW(R$7)),1)),"")</f>
        <v/>
      </c>
      <c r="S170" s="38" t="str">
        <f ca="1">IF(T170="","",IF(INDEX(Data!$CA:$CA,MATCH(T170,Data!$A:$A,0),1)=0,"",INDEX(Data!$CA:$CA,MATCH(T170,Data!$A:$A,0),1)))</f>
        <v/>
      </c>
      <c r="T170" s="38" t="str" cm="1">
        <f t="array" aca="1" ref="T170" ca="1">IFERROR(_xlfn.SINGLE(INDEX(Data!$A$1:$A$818,_xlfn.AGGREGATE(15,6,((OFFSET(Data!$A$1,0,MATCH(T$6,Data!$1:$1,0)-1,1000,1)=IF(T$7="","Yes",T$7))*(Data!$D$1:'Data'!$D$818&lt;=IF($H$2="Marked",1,"")))/((OFFSET(Data!$A$1,0,MATCH(T$6,Data!$1:$1,0)-1,1000,1)=IF(T$7="","Yes",T$7))*(Data!$D$1:'Data'!$D$818&lt;=IF($H$2="Marked",1,"")))*ROW(Data!$C$1:$C$818),ROW(T170)-ROW(T$7)),1)),"")</f>
        <v/>
      </c>
      <c r="U170" s="38" t="str">
        <f ca="1">IF(V170="","",IF(INDEX(Data!$CA:$CA,MATCH(V170,Data!$A:$A,0),1)=0,"",INDEX(Data!$CA:$CA,MATCH(V170,Data!$A:$A,0),1)))</f>
        <v/>
      </c>
      <c r="V170" s="38" t="str" cm="1">
        <f t="array" aca="1" ref="V170" ca="1">IFERROR(_xlfn.SINGLE(INDEX(Data!$A$1:$A$818,_xlfn.AGGREGATE(15,6,((OFFSET(Data!$A$1,0,MATCH(V$6,Data!$1:$1,0)-1,1000,1)=IF(V$7="","Yes",V$7))*(Data!$D$1:'Data'!$D$818&lt;=IF($H$2="Marked",1,"")))/((OFFSET(Data!$A$1,0,MATCH(V$6,Data!$1:$1,0)-1,1000,1)=IF(V$7="","Yes",V$7))*(Data!$D$1:'Data'!$D$818&lt;=IF($H$2="Marked",1,"")))*ROW(Data!$C$1:$C$818),ROW(V170)-ROW(V$7)),1)),"")</f>
        <v/>
      </c>
      <c r="W170" s="38" t="str">
        <f ca="1">IF(X170="","",IF(INDEX(Data!$CA:$CA,MATCH(X170,Data!$A:$A,0),1)=0,"",INDEX(Data!$CA:$CA,MATCH(X170,Data!$A:$A,0),1)))</f>
        <v/>
      </c>
      <c r="X170" s="38" t="str" cm="1">
        <f t="array" aca="1" ref="X170" ca="1">IFERROR(_xlfn.SINGLE(INDEX(Data!$A$1:$A$818,_xlfn.AGGREGATE(15,6,((OFFSET(Data!$A$1,0,MATCH(X$6,Data!$1:$1,0)-1,1000,1)=IF(X$7="","Yes",X$7))*(Data!$D$1:'Data'!$D$818&lt;=IF($H$2="Marked",1,"")))/((OFFSET(Data!$A$1,0,MATCH(X$6,Data!$1:$1,0)-1,1000,1)=IF(X$7="","Yes",X$7))*(Data!$D$1:'Data'!$D$818&lt;=IF($H$2="Marked",1,"")))*ROW(Data!$C$1:$C$818),ROW(X170)-ROW(X$7)),1)),"")</f>
        <v/>
      </c>
      <c r="Y170" s="38" t="str">
        <f ca="1">IF(Z170="","",IF(INDEX(Data!$CA:$CA,MATCH(Z170,Data!$A:$A,0),1)=0,"",INDEX(Data!$CA:$CA,MATCH(Z170,Data!$A:$A,0),1)))</f>
        <v/>
      </c>
      <c r="Z170" s="38" t="str" cm="1">
        <f t="array" aca="1" ref="Z170" ca="1">IFERROR(_xlfn.SINGLE(INDEX(Data!$A$1:$A$818,_xlfn.AGGREGATE(15,6,((OFFSET(Data!$A$1,0,MATCH(Z$6,Data!$1:$1,0)-1,1000,1)=IF(Z$7="","Yes",Z$7))*(Data!$D$1:'Data'!$D$818&lt;=IF($H$2="Marked",1,"")))/((OFFSET(Data!$A$1,0,MATCH(Z$6,Data!$1:$1,0)-1,1000,1)=IF(Z$7="","Yes",Z$7))*(Data!$D$1:'Data'!$D$818&lt;=IF($H$2="Marked",1,"")))*ROW(Data!$C$1:$C$818),ROW(Z170)-ROW(Z$7)),1)),"")</f>
        <v/>
      </c>
      <c r="AA170" s="38" t="str">
        <f ca="1">IF(AB170="","",IF(INDEX(Data!$CA:$CA,MATCH(AB170,Data!$A:$A,0),1)=0,"",INDEX(Data!$CA:$CA,MATCH(AB170,Data!$A:$A,0),1)))</f>
        <v/>
      </c>
      <c r="AB170" s="38" t="str" cm="1">
        <f t="array" aca="1" ref="AB170" ca="1">IFERROR(_xlfn.SINGLE(INDEX(Data!$A$1:$A$818,_xlfn.AGGREGATE(15,6,((OFFSET(Data!$A$1,0,MATCH(AB$6,Data!$1:$1,0)-1,1000,1)=IF(AB$7="","Yes",AB$7))*(Data!$D$1:'Data'!$D$818&lt;=IF($H$2="Marked",1,"")))/((OFFSET(Data!$A$1,0,MATCH(AB$6,Data!$1:$1,0)-1,1000,1)=IF(AB$7="","Yes",AB$7))*(Data!$D$1:'Data'!$D$818&lt;=IF($H$2="Marked",1,"")))*ROW(Data!$C$1:$C$818),ROW(AB170)-ROW(AB$7)),1)),"")</f>
        <v>Vice</v>
      </c>
      <c r="AC170" s="38" t="str">
        <f ca="1">IF(AD170="","",IF(INDEX(Data!$CA:$CA,MATCH(AD170,Data!$A:$A,0),1)=0,"",INDEX(Data!$CA:$CA,MATCH(AD170,Data!$A:$A,0),1)))</f>
        <v/>
      </c>
      <c r="AD170" s="38" t="str" cm="1">
        <f t="array" aca="1" ref="AD170" ca="1">IFERROR(_xlfn.SINGLE(INDEX(Data!$A$1:$A$818,_xlfn.AGGREGATE(15,6,((OFFSET(Data!$A$1,0,MATCH(AD$6,Data!$1:$1,0)-1,1000,1)=IF(AD$7="","Yes",AD$7))*(Data!$D$1:'Data'!$D$818&lt;=IF($H$2="Marked",1,"")))/((OFFSET(Data!$A$1,0,MATCH(AD$6,Data!$1:$1,0)-1,1000,1)=IF(AD$7="","Yes",AD$7))*(Data!$D$1:'Data'!$D$818&lt;=IF($H$2="Marked",1,"")))*ROW(Data!$C$1:$C$818),ROW(AD170)-ROW(AD$7)),1)),"")</f>
        <v/>
      </c>
      <c r="AE170" s="38" t="str">
        <f ca="1">IF(AF170="","",IF(INDEX(Data!$CA:$CA,MATCH(AF170,Data!$A:$A,0),1)=0,"",INDEX(Data!$CA:$CA,MATCH(AF170,Data!$A:$A,0),1)))</f>
        <v/>
      </c>
      <c r="AF170" s="38" t="str" cm="1">
        <f t="array" aca="1" ref="AF170" ca="1">IFERROR(_xlfn.SINGLE(INDEX(Data!$A$1:$A$818,_xlfn.AGGREGATE(15,6,((OFFSET(Data!$A$1,0,MATCH(AF$6,Data!$1:$1,0)-1,1000,1)=IF(AF$7="","Yes",AF$7))*(Data!$D$1:'Data'!$D$818&lt;=IF($H$2="Marked",1,"")))/((OFFSET(Data!$A$1,0,MATCH(AF$6,Data!$1:$1,0)-1,1000,1)=IF(AF$7="","Yes",AF$7))*(Data!$D$1:'Data'!$D$818&lt;=IF($H$2="Marked",1,"")))*ROW(Data!$C$1:$C$818),ROW(AF170)-ROW(AF$7)),1)),"")</f>
        <v/>
      </c>
      <c r="AG170" s="38" t="str">
        <f ca="1">IF(AH170="","",IF(INDEX(Data!$CA:$CA,MATCH(AH170,Data!$A:$A,0),1)=0,"",INDEX(Data!$CA:$CA,MATCH(AH170,Data!$A:$A,0),1)))</f>
        <v/>
      </c>
      <c r="AH170" s="38" t="str" cm="1">
        <f t="array" aca="1" ref="AH170" ca="1">IFERROR(_xlfn.SINGLE(INDEX(Data!$A$1:$A$818,_xlfn.AGGREGATE(15,6,((OFFSET(Data!$A$1,0,MATCH(AH$6,Data!$1:$1,0)-1,1000,1)=IF(AH$7="","Yes",AH$7))*(Data!$D$1:'Data'!$D$818&lt;=IF($H$2="Marked",1,"")))/((OFFSET(Data!$A$1,0,MATCH(AH$6,Data!$1:$1,0)-1,1000,1)=IF(AH$7="","Yes",AH$7))*(Data!$D$1:'Data'!$D$818&lt;=IF($H$2="Marked",1,"")))*ROW(Data!$C$1:$C$818),ROW(AH170)-ROW(AH$7)),1)),"")</f>
        <v/>
      </c>
      <c r="AI170" s="38" t="str">
        <f ca="1">IF(AJ170="","",IF(INDEX(Data!$CA:$CA,MATCH(AJ170,Data!$A:$A,0),1)=0,"",INDEX(Data!$CA:$CA,MATCH(AJ170,Data!$A:$A,0),1)))</f>
        <v/>
      </c>
      <c r="AJ170" s="38" t="str" cm="1">
        <f t="array" aca="1" ref="AJ170" ca="1">IFERROR(_xlfn.SINGLE(INDEX(Data!$A$1:$A$818,_xlfn.AGGREGATE(15,6,((OFFSET(Data!$A$1,0,MATCH(AJ$6,Data!$1:$1,0)-1,1000,1)=IF(AJ$7="","Yes",AJ$7))*(Data!$D$1:'Data'!$D$818&lt;=IF($H$2="Marked",1,"")))/((OFFSET(Data!$A$1,0,MATCH(AJ$6,Data!$1:$1,0)-1,1000,1)=IF(AJ$7="","Yes",AJ$7))*(Data!$D$1:'Data'!$D$818&lt;=IF($H$2="Marked",1,"")))*ROW(Data!$C$1:$C$818),ROW(AJ170)-ROW(AJ$7)),1)),"")</f>
        <v/>
      </c>
      <c r="AK170" s="38" t="str">
        <f ca="1">IF(AL170="","",IF(INDEX(Data!$CA:$CA,MATCH(AL170,Data!$A:$A,0),1)=0,"",INDEX(Data!$CA:$CA,MATCH(AL170,Data!$A:$A,0),1)))</f>
        <v/>
      </c>
      <c r="AL170" s="38" t="str" cm="1">
        <f t="array" aca="1" ref="AL170" ca="1">IFERROR(_xlfn.SINGLE(INDEX(Data!$A$1:$A$818,_xlfn.AGGREGATE(15,6,((OFFSET(Data!$A$1,0,MATCH(AL$6,Data!$1:$1,0)-1,1000,1)=IF(AL$7="","Yes",AL$7))*(Data!$D$1:'Data'!$D$818&lt;=IF($H$2="Marked",1,"")))/((OFFSET(Data!$A$1,0,MATCH(AL$6,Data!$1:$1,0)-1,1000,1)=IF(AL$7="","Yes",AL$7))*(Data!$D$1:'Data'!$D$818&lt;=IF($H$2="Marked",1,"")))*ROW(Data!$C$1:$C$818),ROW(AL170)-ROW(AL$7)),1)),"")</f>
        <v/>
      </c>
      <c r="AM170" s="38" t="str">
        <f ca="1">IF(AN170="","",IF(INDEX(Data!$CA:$CA,MATCH(AN170,Data!$A:$A,0),1)=0,"",INDEX(Data!$CA:$CA,MATCH(AN170,Data!$A:$A,0),1)))</f>
        <v/>
      </c>
      <c r="AN170" s="38" t="str" cm="1">
        <f t="array" aca="1" ref="AN170" ca="1">IFERROR(_xlfn.SINGLE(INDEX(Data!$A$1:$A$818,_xlfn.AGGREGATE(15,6,((OFFSET(Data!$A$1,0,MATCH(AN$6,Data!$1:$1,0)-1,1000,1)=IF(AN$7="","Yes",AN$7))*(Data!$D$1:'Data'!$D$818&lt;=IF($H$2="Marked",1,"")))/((OFFSET(Data!$A$1,0,MATCH(AN$6,Data!$1:$1,0)-1,1000,1)=IF(AN$7="","Yes",AN$7))*(Data!$D$1:'Data'!$D$818&lt;=IF($H$2="Marked",1,"")))*ROW(Data!$C$1:$C$818),ROW(AN170)-ROW(AN$7)),1)),"")</f>
        <v/>
      </c>
      <c r="AO170" s="38" t="str">
        <f ca="1">IF(AP170="","",IF(INDEX(Data!$CA:$CA,MATCH(AP170,Data!$A:$A,0),1)=0,"",INDEX(Data!$CA:$CA,MATCH(AP170,Data!$A:$A,0),1)))</f>
        <v/>
      </c>
      <c r="AP170" s="38" t="str" cm="1">
        <f t="array" aca="1" ref="AP170" ca="1">IFERROR(_xlfn.SINGLE(INDEX(Data!$A$1:$A$818,_xlfn.AGGREGATE(15,6,((OFFSET(Data!$A$1,0,MATCH(AP$6,Data!$1:$1,0)-1,1000,1)=IF(AP$7="","Yes",AP$7))*(Data!$D$1:'Data'!$D$818&lt;=IF($H$2="Marked",1,"")))/((OFFSET(Data!$A$1,0,MATCH(AP$6,Data!$1:$1,0)-1,1000,1)=IF(AP$7="","Yes",AP$7))*(Data!$D$1:'Data'!$D$818&lt;=IF($H$2="Marked",1,"")))*ROW(Data!$C$1:$C$818),ROW(AP170)-ROW(AP$7)),1)),"")</f>
        <v/>
      </c>
      <c r="AQ170" s="38" t="str">
        <f ca="1">IF(AR170="","",IF(INDEX(Data!$CA:$CA,MATCH(AR170,Data!$A:$A,0),1)=0,"",INDEX(Data!$CA:$CA,MATCH(AR170,Data!$A:$A,0),1)))</f>
        <v/>
      </c>
      <c r="AR170" s="38" t="str" cm="1">
        <f t="array" aca="1" ref="AR170" ca="1">IFERROR(_xlfn.SINGLE(INDEX(Data!$A$1:$A$818,_xlfn.AGGREGATE(15,6,((OFFSET(Data!$A$1,0,MATCH(AR$6,Data!$1:$1,0)-1,1000,1)=IF(AR$7="","Yes",AR$7))*(Data!$D$1:'Data'!$D$818&lt;=IF($H$2="Marked",1,"")))/((OFFSET(Data!$A$1,0,MATCH(AR$6,Data!$1:$1,0)-1,1000,1)=IF(AR$7="","Yes",AR$7))*(Data!$D$1:'Data'!$D$818&lt;=IF($H$2="Marked",1,"")))*ROW(Data!$C$1:$C$818),ROW(AR170)-ROW(AR$7)),1)),"")</f>
        <v/>
      </c>
      <c r="AS170" s="38" t="str">
        <f ca="1">IF(AT170="","",IF(INDEX(Data!$CA:$CA,MATCH(AT170,Data!$A:$A,0),1)=0,"",INDEX(Data!$CA:$CA,MATCH(AT170,Data!$A:$A,0),1)))</f>
        <v/>
      </c>
      <c r="AT170" s="38" t="str" cm="1">
        <f t="array" aca="1" ref="AT170" ca="1">IFERROR(_xlfn.SINGLE(INDEX(Data!$A$1:$A$818,_xlfn.AGGREGATE(15,6,((OFFSET(Data!$A$1,0,MATCH(AT$6,Data!$1:$1,0)-1,1000,1)=IF(AT$7="","Yes",AT$7))*(Data!$D$1:'Data'!$D$818&lt;=IF($H$2="Marked",1,"")))/((OFFSET(Data!$A$1,0,MATCH(AT$6,Data!$1:$1,0)-1,1000,1)=IF(AT$7="","Yes",AT$7))*(Data!$D$1:'Data'!$D$818&lt;=IF($H$2="Marked",1,"")))*ROW(Data!$C$1:$C$818),ROW(AT170)-ROW(AT$7)),1)),"")</f>
        <v/>
      </c>
    </row>
    <row r="171" spans="1:46" ht="24" x14ac:dyDescent="0.35">
      <c r="A171" s="38" t="str">
        <f ca="1">IF(B171="","",IF(INDEX(Data!$CA:$CA,MATCH(B171,Data!$A:$A,0),1)=0,"",INDEX(Data!$CA:$CA,MATCH(B171,Data!$A:$A,0),1)))</f>
        <v/>
      </c>
      <c r="B171" s="38" t="str" cm="1">
        <f t="array" aca="1" ref="B171" ca="1">IFERROR(_xlfn.SINGLE(INDEX(Data!$A$1:$A$818,_xlfn.AGGREGATE(15,6,((OFFSET(Data!$A$1,0,MATCH(B$6,Data!$1:$1,0)-1,1000,1)=IF(B$7="","Yes",B$7))*(Data!$D$1:'Data'!$D$818&lt;=IF($H$2="Marked",1,"")))/((OFFSET(Data!$A$1,0,MATCH(B$6,Data!$1:$1,0)-1,1000,1)=IF(B$7="","Yes",B$7))*(Data!$D$1:'Data'!$D$818&lt;=IF($H$2="Marked",1,"")))*ROW(Data!$C$1:$C$818),ROW(B171)-ROW(B$7)),1)),"")</f>
        <v/>
      </c>
      <c r="C171" s="38" t="str">
        <f ca="1">IF(D171="","",IF(INDEX(Data!$CA:$CA,MATCH(D171,Data!$A:$A,0),1)=0,"",INDEX(Data!$CA:$CA,MATCH(D171,Data!$A:$A,0),1)))</f>
        <v/>
      </c>
      <c r="D171" s="38" t="str" cm="1">
        <f t="array" aca="1" ref="D171" ca="1">IFERROR(_xlfn.SINGLE(INDEX(Data!$A$1:$A$818,_xlfn.AGGREGATE(15,6,((OFFSET(Data!$A$1,0,MATCH(D$6,Data!$1:$1,0)-1,1000,1)=IF(D$7="","Yes",D$7))*(Data!$D$1:'Data'!$D$818&lt;=IF($H$2="Marked",1,"")))/((OFFSET(Data!$A$1,0,MATCH(D$6,Data!$1:$1,0)-1,1000,1)=IF(D$7="","Yes",D$7))*(Data!$D$1:'Data'!$D$818&lt;=IF($H$2="Marked",1,"")))*ROW(Data!$C$1:$C$818),ROW(D171)-ROW(D$7)),1)),"")</f>
        <v/>
      </c>
      <c r="E171" s="38" t="str">
        <f ca="1">IF(F171="","",IF(INDEX(Data!$CA:$CA,MATCH(F171,Data!$A:$A,0),1)=0,"",INDEX(Data!$CA:$CA,MATCH(F171,Data!$A:$A,0),1)))</f>
        <v/>
      </c>
      <c r="F171" s="38" t="str" cm="1">
        <f t="array" aca="1" ref="F171" ca="1">IFERROR(_xlfn.SINGLE(INDEX(Data!$A$1:$A$818,_xlfn.AGGREGATE(15,6,((OFFSET(Data!$A$1,0,MATCH(F$6,Data!$1:$1,0)-1,1000,1)=IF(F$7="","Yes",F$7))*(Data!$D$1:'Data'!$D$818&lt;=IF($H$2="Marked",1,"")))/((OFFSET(Data!$A$1,0,MATCH(F$6,Data!$1:$1,0)-1,1000,1)=IF(F$7="","Yes",F$7))*(Data!$D$1:'Data'!$D$818&lt;=IF($H$2="Marked",1,"")))*ROW(Data!$C$1:$C$818),ROW(F171)-ROW(F$7)),1)),"")</f>
        <v/>
      </c>
      <c r="G171" s="38" t="str">
        <f ca="1">IF(H171="","",IF(INDEX(Data!$CA:$CA,MATCH(H171,Data!$A:$A,0),1)=0,"",INDEX(Data!$CA:$CA,MATCH(H171,Data!$A:$A,0),1)))</f>
        <v/>
      </c>
      <c r="H171" s="38" t="str" cm="1">
        <f t="array" aca="1" ref="H171" ca="1">IFERROR(_xlfn.SINGLE(INDEX(Data!$A$1:$A$818,_xlfn.AGGREGATE(15,6,((OFFSET(Data!$A$1,0,MATCH(H$6,Data!$1:$1,0)-1,1000,1)=IF(H$7="","Yes",H$7))*(Data!$D$1:'Data'!$D$818&lt;=IF($H$2="Marked",1,"")))/((OFFSET(Data!$A$1,0,MATCH(H$6,Data!$1:$1,0)-1,1000,1)=IF(H$7="","Yes",H$7))*(Data!$D$1:'Data'!$D$818&lt;=IF($H$2="Marked",1,"")))*ROW(Data!$C$1:$C$818),ROW(H171)-ROW(H$7)),1)),"")</f>
        <v/>
      </c>
      <c r="I171" s="38" t="str">
        <f ca="1">IF(J171="","",IF(INDEX(Data!$CA:$CA,MATCH(J171,Data!$A:$A,0),1)=0,"",INDEX(Data!$CA:$CA,MATCH(J171,Data!$A:$A,0),1)))</f>
        <v/>
      </c>
      <c r="J171" s="38" t="str" cm="1">
        <f t="array" aca="1" ref="J171" ca="1">IFERROR(_xlfn.SINGLE(INDEX(Data!$A$1:$A$818,_xlfn.AGGREGATE(15,6,((OFFSET(Data!$A$1,0,MATCH(J$6,Data!$1:$1,0)-1,1000,1)=IF(J$7="","Yes",J$7))*(Data!$D$1:'Data'!$D$818&lt;=IF($H$2="Marked",1,"")))/((OFFSET(Data!$A$1,0,MATCH(J$6,Data!$1:$1,0)-1,1000,1)=IF(J$7="","Yes",J$7))*(Data!$D$1:'Data'!$D$818&lt;=IF($H$2="Marked",1,"")))*ROW(Data!$C$1:$C$818),ROW(J171)-ROW(J$7)),1)),"")</f>
        <v/>
      </c>
      <c r="K171" s="38" t="str">
        <f ca="1">IF(L171="","",IF(INDEX(Data!$CA:$CA,MATCH(L171,Data!$A:$A,0),1)=0,"",INDEX(Data!$CA:$CA,MATCH(L171,Data!$A:$A,0),1)))</f>
        <v/>
      </c>
      <c r="L171" s="38" t="str" cm="1">
        <f t="array" aca="1" ref="L171" ca="1">IFERROR(_xlfn.SINGLE(INDEX(Data!$A$1:$A$818,_xlfn.AGGREGATE(15,6,((OFFSET(Data!$A$1,0,MATCH(L$6,Data!$1:$1,0)-1,1000,1)=IF(L$7="","Yes",L$7))*(Data!$D$1:'Data'!$D$818&lt;=IF($H$2="Marked",1,"")))/((OFFSET(Data!$A$1,0,MATCH(L$6,Data!$1:$1,0)-1,1000,1)=IF(L$7="","Yes",L$7))*(Data!$D$1:'Data'!$D$818&lt;=IF($H$2="Marked",1,"")))*ROW(Data!$C$1:$C$818),ROW(L171)-ROW(L$7)),1)),"")</f>
        <v/>
      </c>
      <c r="M171" s="38" t="str">
        <f ca="1">IF(N171="","",IF(INDEX(Data!$CA:$CA,MATCH(N171,Data!$A:$A,0),1)=0,"",INDEX(Data!$CA:$CA,MATCH(N171,Data!$A:$A,0),1)))</f>
        <v/>
      </c>
      <c r="N171" s="38" t="str" cm="1">
        <f t="array" aca="1" ref="N171" ca="1">IFERROR(_xlfn.SINGLE(INDEX(Data!$A$1:$A$818,_xlfn.AGGREGATE(15,6,((OFFSET(Data!$A$1,0,MATCH(N$6,Data!$1:$1,0)-1,1000,1)=IF(N$7="","Yes",N$7))*(Data!$D$1:'Data'!$D$818&lt;=IF($H$2="Marked",1,"")))/((OFFSET(Data!$A$1,0,MATCH(N$6,Data!$1:$1,0)-1,1000,1)=IF(N$7="","Yes",N$7))*(Data!$D$1:'Data'!$D$818&lt;=IF($H$2="Marked",1,"")))*ROW(Data!$C$1:$C$818),ROW(N171)-ROW(N$7)),1)),"")</f>
        <v>Starz Encore Suspense</v>
      </c>
      <c r="O171" s="38" t="str">
        <f ca="1">IF(P171="","",IF(INDEX(Data!$CA:$CA,MATCH(P171,Data!$A:$A,0),1)=0,"",INDEX(Data!$CA:$CA,MATCH(P171,Data!$A:$A,0),1)))</f>
        <v/>
      </c>
      <c r="P171" s="38" t="str" cm="1">
        <f t="array" aca="1" ref="P171" ca="1">IFERROR(_xlfn.SINGLE(INDEX(Data!$A$1:$A$818,_xlfn.AGGREGATE(15,6,((OFFSET(Data!$A$1,0,MATCH(P$6,Data!$1:$1,0)-1,1000,1)=IF(P$7="","Yes",P$7))*(Data!$D$1:'Data'!$D$818&lt;=IF($H$2="Marked",1,"")))/((OFFSET(Data!$A$1,0,MATCH(P$6,Data!$1:$1,0)-1,1000,1)=IF(P$7="","Yes",P$7))*(Data!$D$1:'Data'!$D$818&lt;=IF($H$2="Marked",1,"")))*ROW(Data!$C$1:$C$818),ROW(P171)-ROW(P$7)),1)),"")</f>
        <v>Oxygen</v>
      </c>
      <c r="Q171" s="38" t="str">
        <f ca="1">IF(R171="","",IF(INDEX(Data!$CA:$CA,MATCH(R171,Data!$A:$A,0),1)=0,"",INDEX(Data!$CA:$CA,MATCH(R171,Data!$A:$A,0),1)))</f>
        <v/>
      </c>
      <c r="R171" s="38" t="str" cm="1">
        <f t="array" aca="1" ref="R171" ca="1">IFERROR(_xlfn.SINGLE(INDEX(Data!$A$1:$A$818,_xlfn.AGGREGATE(15,6,((OFFSET(Data!$A$1,0,MATCH(R$6,Data!$1:$1,0)-1,1000,1)=IF(R$7="","Yes",R$7))*(Data!$D$1:'Data'!$D$818&lt;=IF($H$2="Marked",1,"")))/((OFFSET(Data!$A$1,0,MATCH(R$6,Data!$1:$1,0)-1,1000,1)=IF(R$7="","Yes",R$7))*(Data!$D$1:'Data'!$D$818&lt;=IF($H$2="Marked",1,"")))*ROW(Data!$C$1:$C$818),ROW(R171)-ROW(R$7)),1)),"")</f>
        <v/>
      </c>
      <c r="S171" s="38" t="str">
        <f ca="1">IF(T171="","",IF(INDEX(Data!$CA:$CA,MATCH(T171,Data!$A:$A,0),1)=0,"",INDEX(Data!$CA:$CA,MATCH(T171,Data!$A:$A,0),1)))</f>
        <v/>
      </c>
      <c r="T171" s="38" t="str" cm="1">
        <f t="array" aca="1" ref="T171" ca="1">IFERROR(_xlfn.SINGLE(INDEX(Data!$A$1:$A$818,_xlfn.AGGREGATE(15,6,((OFFSET(Data!$A$1,0,MATCH(T$6,Data!$1:$1,0)-1,1000,1)=IF(T$7="","Yes",T$7))*(Data!$D$1:'Data'!$D$818&lt;=IF($H$2="Marked",1,"")))/((OFFSET(Data!$A$1,0,MATCH(T$6,Data!$1:$1,0)-1,1000,1)=IF(T$7="","Yes",T$7))*(Data!$D$1:'Data'!$D$818&lt;=IF($H$2="Marked",1,"")))*ROW(Data!$C$1:$C$818),ROW(T171)-ROW(T$7)),1)),"")</f>
        <v/>
      </c>
      <c r="U171" s="38" t="str">
        <f ca="1">IF(V171="","",IF(INDEX(Data!$CA:$CA,MATCH(V171,Data!$A:$A,0),1)=0,"",INDEX(Data!$CA:$CA,MATCH(V171,Data!$A:$A,0),1)))</f>
        <v/>
      </c>
      <c r="V171" s="38" t="str" cm="1">
        <f t="array" aca="1" ref="V171" ca="1">IFERROR(_xlfn.SINGLE(INDEX(Data!$A$1:$A$818,_xlfn.AGGREGATE(15,6,((OFFSET(Data!$A$1,0,MATCH(V$6,Data!$1:$1,0)-1,1000,1)=IF(V$7="","Yes",V$7))*(Data!$D$1:'Data'!$D$818&lt;=IF($H$2="Marked",1,"")))/((OFFSET(Data!$A$1,0,MATCH(V$6,Data!$1:$1,0)-1,1000,1)=IF(V$7="","Yes",V$7))*(Data!$D$1:'Data'!$D$818&lt;=IF($H$2="Marked",1,"")))*ROW(Data!$C$1:$C$818),ROW(V171)-ROW(V$7)),1)),"")</f>
        <v/>
      </c>
      <c r="W171" s="38" t="str">
        <f ca="1">IF(X171="","",IF(INDEX(Data!$CA:$CA,MATCH(X171,Data!$A:$A,0),1)=0,"",INDEX(Data!$CA:$CA,MATCH(X171,Data!$A:$A,0),1)))</f>
        <v/>
      </c>
      <c r="X171" s="38" t="str" cm="1">
        <f t="array" aca="1" ref="X171" ca="1">IFERROR(_xlfn.SINGLE(INDEX(Data!$A$1:$A$818,_xlfn.AGGREGATE(15,6,((OFFSET(Data!$A$1,0,MATCH(X$6,Data!$1:$1,0)-1,1000,1)=IF(X$7="","Yes",X$7))*(Data!$D$1:'Data'!$D$818&lt;=IF($H$2="Marked",1,"")))/((OFFSET(Data!$A$1,0,MATCH(X$6,Data!$1:$1,0)-1,1000,1)=IF(X$7="","Yes",X$7))*(Data!$D$1:'Data'!$D$818&lt;=IF($H$2="Marked",1,"")))*ROW(Data!$C$1:$C$818),ROW(X171)-ROW(X$7)),1)),"")</f>
        <v/>
      </c>
      <c r="Y171" s="38" t="str">
        <f ca="1">IF(Z171="","",IF(INDEX(Data!$CA:$CA,MATCH(Z171,Data!$A:$A,0),1)=0,"",INDEX(Data!$CA:$CA,MATCH(Z171,Data!$A:$A,0),1)))</f>
        <v/>
      </c>
      <c r="Z171" s="38" t="str" cm="1">
        <f t="array" aca="1" ref="Z171" ca="1">IFERROR(_xlfn.SINGLE(INDEX(Data!$A$1:$A$818,_xlfn.AGGREGATE(15,6,((OFFSET(Data!$A$1,0,MATCH(Z$6,Data!$1:$1,0)-1,1000,1)=IF(Z$7="","Yes",Z$7))*(Data!$D$1:'Data'!$D$818&lt;=IF($H$2="Marked",1,"")))/((OFFSET(Data!$A$1,0,MATCH(Z$6,Data!$1:$1,0)-1,1000,1)=IF(Z$7="","Yes",Z$7))*(Data!$D$1:'Data'!$D$818&lt;=IF($H$2="Marked",1,"")))*ROW(Data!$C$1:$C$818),ROW(Z171)-ROW(Z$7)),1)),"")</f>
        <v/>
      </c>
      <c r="AA171" s="38" t="str">
        <f ca="1">IF(AB171="","",IF(INDEX(Data!$CA:$CA,MATCH(AB171,Data!$A:$A,0),1)=0,"",INDEX(Data!$CA:$CA,MATCH(AB171,Data!$A:$A,0),1)))</f>
        <v/>
      </c>
      <c r="AB171" s="38" t="str" cm="1">
        <f t="array" aca="1" ref="AB171" ca="1">IFERROR(_xlfn.SINGLE(INDEX(Data!$A$1:$A$818,_xlfn.AGGREGATE(15,6,((OFFSET(Data!$A$1,0,MATCH(AB$6,Data!$1:$1,0)-1,1000,1)=IF(AB$7="","Yes",AB$7))*(Data!$D$1:'Data'!$D$818&lt;=IF($H$2="Marked",1,"")))/((OFFSET(Data!$A$1,0,MATCH(AB$6,Data!$1:$1,0)-1,1000,1)=IF(AB$7="","Yes",AB$7))*(Data!$D$1:'Data'!$D$818&lt;=IF($H$2="Marked",1,"")))*ROW(Data!$C$1:$C$818),ROW(AB171)-ROW(AB$7)),1)),"")</f>
        <v>WAPA America</v>
      </c>
      <c r="AC171" s="38" t="str">
        <f ca="1">IF(AD171="","",IF(INDEX(Data!$CA:$CA,MATCH(AD171,Data!$A:$A,0),1)=0,"",INDEX(Data!$CA:$CA,MATCH(AD171,Data!$A:$A,0),1)))</f>
        <v/>
      </c>
      <c r="AD171" s="38" t="str" cm="1">
        <f t="array" aca="1" ref="AD171" ca="1">IFERROR(_xlfn.SINGLE(INDEX(Data!$A$1:$A$818,_xlfn.AGGREGATE(15,6,((OFFSET(Data!$A$1,0,MATCH(AD$6,Data!$1:$1,0)-1,1000,1)=IF(AD$7="","Yes",AD$7))*(Data!$D$1:'Data'!$D$818&lt;=IF($H$2="Marked",1,"")))/((OFFSET(Data!$A$1,0,MATCH(AD$6,Data!$1:$1,0)-1,1000,1)=IF(AD$7="","Yes",AD$7))*(Data!$D$1:'Data'!$D$818&lt;=IF($H$2="Marked",1,"")))*ROW(Data!$C$1:$C$818),ROW(AD171)-ROW(AD$7)),1)),"")</f>
        <v/>
      </c>
      <c r="AE171" s="38" t="str">
        <f ca="1">IF(AF171="","",IF(INDEX(Data!$CA:$CA,MATCH(AF171,Data!$A:$A,0),1)=0,"",INDEX(Data!$CA:$CA,MATCH(AF171,Data!$A:$A,0),1)))</f>
        <v/>
      </c>
      <c r="AF171" s="38" t="str" cm="1">
        <f t="array" aca="1" ref="AF171" ca="1">IFERROR(_xlfn.SINGLE(INDEX(Data!$A$1:$A$818,_xlfn.AGGREGATE(15,6,((OFFSET(Data!$A$1,0,MATCH(AF$6,Data!$1:$1,0)-1,1000,1)=IF(AF$7="","Yes",AF$7))*(Data!$D$1:'Data'!$D$818&lt;=IF($H$2="Marked",1,"")))/((OFFSET(Data!$A$1,0,MATCH(AF$6,Data!$1:$1,0)-1,1000,1)=IF(AF$7="","Yes",AF$7))*(Data!$D$1:'Data'!$D$818&lt;=IF($H$2="Marked",1,"")))*ROW(Data!$C$1:$C$818),ROW(AF171)-ROW(AF$7)),1)),"")</f>
        <v/>
      </c>
      <c r="AG171" s="38" t="str">
        <f ca="1">IF(AH171="","",IF(INDEX(Data!$CA:$CA,MATCH(AH171,Data!$A:$A,0),1)=0,"",INDEX(Data!$CA:$CA,MATCH(AH171,Data!$A:$A,0),1)))</f>
        <v/>
      </c>
      <c r="AH171" s="38" t="str" cm="1">
        <f t="array" aca="1" ref="AH171" ca="1">IFERROR(_xlfn.SINGLE(INDEX(Data!$A$1:$A$818,_xlfn.AGGREGATE(15,6,((OFFSET(Data!$A$1,0,MATCH(AH$6,Data!$1:$1,0)-1,1000,1)=IF(AH$7="","Yes",AH$7))*(Data!$D$1:'Data'!$D$818&lt;=IF($H$2="Marked",1,"")))/((OFFSET(Data!$A$1,0,MATCH(AH$6,Data!$1:$1,0)-1,1000,1)=IF(AH$7="","Yes",AH$7))*(Data!$D$1:'Data'!$D$818&lt;=IF($H$2="Marked",1,"")))*ROW(Data!$C$1:$C$818),ROW(AH171)-ROW(AH$7)),1)),"")</f>
        <v/>
      </c>
      <c r="AI171" s="38" t="str">
        <f ca="1">IF(AJ171="","",IF(INDEX(Data!$CA:$CA,MATCH(AJ171,Data!$A:$A,0),1)=0,"",INDEX(Data!$CA:$CA,MATCH(AJ171,Data!$A:$A,0),1)))</f>
        <v/>
      </c>
      <c r="AJ171" s="38" t="str" cm="1">
        <f t="array" aca="1" ref="AJ171" ca="1">IFERROR(_xlfn.SINGLE(INDEX(Data!$A$1:$A$818,_xlfn.AGGREGATE(15,6,((OFFSET(Data!$A$1,0,MATCH(AJ$6,Data!$1:$1,0)-1,1000,1)=IF(AJ$7="","Yes",AJ$7))*(Data!$D$1:'Data'!$D$818&lt;=IF($H$2="Marked",1,"")))/((OFFSET(Data!$A$1,0,MATCH(AJ$6,Data!$1:$1,0)-1,1000,1)=IF(AJ$7="","Yes",AJ$7))*(Data!$D$1:'Data'!$D$818&lt;=IF($H$2="Marked",1,"")))*ROW(Data!$C$1:$C$818),ROW(AJ171)-ROW(AJ$7)),1)),"")</f>
        <v/>
      </c>
      <c r="AK171" s="38" t="str">
        <f ca="1">IF(AL171="","",IF(INDEX(Data!$CA:$CA,MATCH(AL171,Data!$A:$A,0),1)=0,"",INDEX(Data!$CA:$CA,MATCH(AL171,Data!$A:$A,0),1)))</f>
        <v/>
      </c>
      <c r="AL171" s="38" t="str" cm="1">
        <f t="array" aca="1" ref="AL171" ca="1">IFERROR(_xlfn.SINGLE(INDEX(Data!$A$1:$A$818,_xlfn.AGGREGATE(15,6,((OFFSET(Data!$A$1,0,MATCH(AL$6,Data!$1:$1,0)-1,1000,1)=IF(AL$7="","Yes",AL$7))*(Data!$D$1:'Data'!$D$818&lt;=IF($H$2="Marked",1,"")))/((OFFSET(Data!$A$1,0,MATCH(AL$6,Data!$1:$1,0)-1,1000,1)=IF(AL$7="","Yes",AL$7))*(Data!$D$1:'Data'!$D$818&lt;=IF($H$2="Marked",1,"")))*ROW(Data!$C$1:$C$818),ROW(AL171)-ROW(AL$7)),1)),"")</f>
        <v/>
      </c>
      <c r="AM171" s="38" t="str">
        <f ca="1">IF(AN171="","",IF(INDEX(Data!$CA:$CA,MATCH(AN171,Data!$A:$A,0),1)=0,"",INDEX(Data!$CA:$CA,MATCH(AN171,Data!$A:$A,0),1)))</f>
        <v/>
      </c>
      <c r="AN171" s="38" t="str" cm="1">
        <f t="array" aca="1" ref="AN171" ca="1">IFERROR(_xlfn.SINGLE(INDEX(Data!$A$1:$A$818,_xlfn.AGGREGATE(15,6,((OFFSET(Data!$A$1,0,MATCH(AN$6,Data!$1:$1,0)-1,1000,1)=IF(AN$7="","Yes",AN$7))*(Data!$D$1:'Data'!$D$818&lt;=IF($H$2="Marked",1,"")))/((OFFSET(Data!$A$1,0,MATCH(AN$6,Data!$1:$1,0)-1,1000,1)=IF(AN$7="","Yes",AN$7))*(Data!$D$1:'Data'!$D$818&lt;=IF($H$2="Marked",1,"")))*ROW(Data!$C$1:$C$818),ROW(AN171)-ROW(AN$7)),1)),"")</f>
        <v/>
      </c>
      <c r="AO171" s="38" t="str">
        <f ca="1">IF(AP171="","",IF(INDEX(Data!$CA:$CA,MATCH(AP171,Data!$A:$A,0),1)=0,"",INDEX(Data!$CA:$CA,MATCH(AP171,Data!$A:$A,0),1)))</f>
        <v/>
      </c>
      <c r="AP171" s="38" t="str" cm="1">
        <f t="array" aca="1" ref="AP171" ca="1">IFERROR(_xlfn.SINGLE(INDEX(Data!$A$1:$A$818,_xlfn.AGGREGATE(15,6,((OFFSET(Data!$A$1,0,MATCH(AP$6,Data!$1:$1,0)-1,1000,1)=IF(AP$7="","Yes",AP$7))*(Data!$D$1:'Data'!$D$818&lt;=IF($H$2="Marked",1,"")))/((OFFSET(Data!$A$1,0,MATCH(AP$6,Data!$1:$1,0)-1,1000,1)=IF(AP$7="","Yes",AP$7))*(Data!$D$1:'Data'!$D$818&lt;=IF($H$2="Marked",1,"")))*ROW(Data!$C$1:$C$818),ROW(AP171)-ROW(AP$7)),1)),"")</f>
        <v/>
      </c>
      <c r="AQ171" s="38" t="str">
        <f ca="1">IF(AR171="","",IF(INDEX(Data!$CA:$CA,MATCH(AR171,Data!$A:$A,0),1)=0,"",INDEX(Data!$CA:$CA,MATCH(AR171,Data!$A:$A,0),1)))</f>
        <v/>
      </c>
      <c r="AR171" s="38" t="str" cm="1">
        <f t="array" aca="1" ref="AR171" ca="1">IFERROR(_xlfn.SINGLE(INDEX(Data!$A$1:$A$818,_xlfn.AGGREGATE(15,6,((OFFSET(Data!$A$1,0,MATCH(AR$6,Data!$1:$1,0)-1,1000,1)=IF(AR$7="","Yes",AR$7))*(Data!$D$1:'Data'!$D$818&lt;=IF($H$2="Marked",1,"")))/((OFFSET(Data!$A$1,0,MATCH(AR$6,Data!$1:$1,0)-1,1000,1)=IF(AR$7="","Yes",AR$7))*(Data!$D$1:'Data'!$D$818&lt;=IF($H$2="Marked",1,"")))*ROW(Data!$C$1:$C$818),ROW(AR171)-ROW(AR$7)),1)),"")</f>
        <v/>
      </c>
      <c r="AS171" s="38" t="str">
        <f ca="1">IF(AT171="","",IF(INDEX(Data!$CA:$CA,MATCH(AT171,Data!$A:$A,0),1)=0,"",INDEX(Data!$CA:$CA,MATCH(AT171,Data!$A:$A,0),1)))</f>
        <v/>
      </c>
      <c r="AT171" s="38" t="str" cm="1">
        <f t="array" aca="1" ref="AT171" ca="1">IFERROR(_xlfn.SINGLE(INDEX(Data!$A$1:$A$818,_xlfn.AGGREGATE(15,6,((OFFSET(Data!$A$1,0,MATCH(AT$6,Data!$1:$1,0)-1,1000,1)=IF(AT$7="","Yes",AT$7))*(Data!$D$1:'Data'!$D$818&lt;=IF($H$2="Marked",1,"")))/((OFFSET(Data!$A$1,0,MATCH(AT$6,Data!$1:$1,0)-1,1000,1)=IF(AT$7="","Yes",AT$7))*(Data!$D$1:'Data'!$D$818&lt;=IF($H$2="Marked",1,"")))*ROW(Data!$C$1:$C$818),ROW(AT171)-ROW(AT$7)),1)),"")</f>
        <v/>
      </c>
    </row>
    <row r="172" spans="1:46" ht="24" x14ac:dyDescent="0.35">
      <c r="A172" s="38" t="str">
        <f ca="1">IF(B172="","",IF(INDEX(Data!$CA:$CA,MATCH(B172,Data!$A:$A,0),1)=0,"",INDEX(Data!$CA:$CA,MATCH(B172,Data!$A:$A,0),1)))</f>
        <v/>
      </c>
      <c r="B172" s="38" t="str" cm="1">
        <f t="array" aca="1" ref="B172" ca="1">IFERROR(_xlfn.SINGLE(INDEX(Data!$A$1:$A$818,_xlfn.AGGREGATE(15,6,((OFFSET(Data!$A$1,0,MATCH(B$6,Data!$1:$1,0)-1,1000,1)=IF(B$7="","Yes",B$7))*(Data!$D$1:'Data'!$D$818&lt;=IF($H$2="Marked",1,"")))/((OFFSET(Data!$A$1,0,MATCH(B$6,Data!$1:$1,0)-1,1000,1)=IF(B$7="","Yes",B$7))*(Data!$D$1:'Data'!$D$818&lt;=IF($H$2="Marked",1,"")))*ROW(Data!$C$1:$C$818),ROW(B172)-ROW(B$7)),1)),"")</f>
        <v/>
      </c>
      <c r="C172" s="38" t="str">
        <f ca="1">IF(D172="","",IF(INDEX(Data!$CA:$CA,MATCH(D172,Data!$A:$A,0),1)=0,"",INDEX(Data!$CA:$CA,MATCH(D172,Data!$A:$A,0),1)))</f>
        <v/>
      </c>
      <c r="D172" s="38" t="str" cm="1">
        <f t="array" aca="1" ref="D172" ca="1">IFERROR(_xlfn.SINGLE(INDEX(Data!$A$1:$A$818,_xlfn.AGGREGATE(15,6,((OFFSET(Data!$A$1,0,MATCH(D$6,Data!$1:$1,0)-1,1000,1)=IF(D$7="","Yes",D$7))*(Data!$D$1:'Data'!$D$818&lt;=IF($H$2="Marked",1,"")))/((OFFSET(Data!$A$1,0,MATCH(D$6,Data!$1:$1,0)-1,1000,1)=IF(D$7="","Yes",D$7))*(Data!$D$1:'Data'!$D$818&lt;=IF($H$2="Marked",1,"")))*ROW(Data!$C$1:$C$818),ROW(D172)-ROW(D$7)),1)),"")</f>
        <v/>
      </c>
      <c r="E172" s="38" t="str">
        <f ca="1">IF(F172="","",IF(INDEX(Data!$CA:$CA,MATCH(F172,Data!$A:$A,0),1)=0,"",INDEX(Data!$CA:$CA,MATCH(F172,Data!$A:$A,0),1)))</f>
        <v/>
      </c>
      <c r="F172" s="38" t="str" cm="1">
        <f t="array" aca="1" ref="F172" ca="1">IFERROR(_xlfn.SINGLE(INDEX(Data!$A$1:$A$818,_xlfn.AGGREGATE(15,6,((OFFSET(Data!$A$1,0,MATCH(F$6,Data!$1:$1,0)-1,1000,1)=IF(F$7="","Yes",F$7))*(Data!$D$1:'Data'!$D$818&lt;=IF($H$2="Marked",1,"")))/((OFFSET(Data!$A$1,0,MATCH(F$6,Data!$1:$1,0)-1,1000,1)=IF(F$7="","Yes",F$7))*(Data!$D$1:'Data'!$D$818&lt;=IF($H$2="Marked",1,"")))*ROW(Data!$C$1:$C$818),ROW(F172)-ROW(F$7)),1)),"")</f>
        <v/>
      </c>
      <c r="G172" s="38" t="str">
        <f ca="1">IF(H172="","",IF(INDEX(Data!$CA:$CA,MATCH(H172,Data!$A:$A,0),1)=0,"",INDEX(Data!$CA:$CA,MATCH(H172,Data!$A:$A,0),1)))</f>
        <v/>
      </c>
      <c r="H172" s="38" t="str" cm="1">
        <f t="array" aca="1" ref="H172" ca="1">IFERROR(_xlfn.SINGLE(INDEX(Data!$A$1:$A$818,_xlfn.AGGREGATE(15,6,((OFFSET(Data!$A$1,0,MATCH(H$6,Data!$1:$1,0)-1,1000,1)=IF(H$7="","Yes",H$7))*(Data!$D$1:'Data'!$D$818&lt;=IF($H$2="Marked",1,"")))/((OFFSET(Data!$A$1,0,MATCH(H$6,Data!$1:$1,0)-1,1000,1)=IF(H$7="","Yes",H$7))*(Data!$D$1:'Data'!$D$818&lt;=IF($H$2="Marked",1,"")))*ROW(Data!$C$1:$C$818),ROW(H172)-ROW(H$7)),1)),"")</f>
        <v/>
      </c>
      <c r="I172" s="38" t="str">
        <f ca="1">IF(J172="","",IF(INDEX(Data!$CA:$CA,MATCH(J172,Data!$A:$A,0),1)=0,"",INDEX(Data!$CA:$CA,MATCH(J172,Data!$A:$A,0),1)))</f>
        <v/>
      </c>
      <c r="J172" s="38" t="str" cm="1">
        <f t="array" aca="1" ref="J172" ca="1">IFERROR(_xlfn.SINGLE(INDEX(Data!$A$1:$A$818,_xlfn.AGGREGATE(15,6,((OFFSET(Data!$A$1,0,MATCH(J$6,Data!$1:$1,0)-1,1000,1)=IF(J$7="","Yes",J$7))*(Data!$D$1:'Data'!$D$818&lt;=IF($H$2="Marked",1,"")))/((OFFSET(Data!$A$1,0,MATCH(J$6,Data!$1:$1,0)-1,1000,1)=IF(J$7="","Yes",J$7))*(Data!$D$1:'Data'!$D$818&lt;=IF($H$2="Marked",1,"")))*ROW(Data!$C$1:$C$818),ROW(J172)-ROW(J$7)),1)),"")</f>
        <v/>
      </c>
      <c r="K172" s="38" t="str">
        <f ca="1">IF(L172="","",IF(INDEX(Data!$CA:$CA,MATCH(L172,Data!$A:$A,0),1)=0,"",INDEX(Data!$CA:$CA,MATCH(L172,Data!$A:$A,0),1)))</f>
        <v/>
      </c>
      <c r="L172" s="38" t="str" cm="1">
        <f t="array" aca="1" ref="L172" ca="1">IFERROR(_xlfn.SINGLE(INDEX(Data!$A$1:$A$818,_xlfn.AGGREGATE(15,6,((OFFSET(Data!$A$1,0,MATCH(L$6,Data!$1:$1,0)-1,1000,1)=IF(L$7="","Yes",L$7))*(Data!$D$1:'Data'!$D$818&lt;=IF($H$2="Marked",1,"")))/((OFFSET(Data!$A$1,0,MATCH(L$6,Data!$1:$1,0)-1,1000,1)=IF(L$7="","Yes",L$7))*(Data!$D$1:'Data'!$D$818&lt;=IF($H$2="Marked",1,"")))*ROW(Data!$C$1:$C$818),ROW(L172)-ROW(L$7)),1)),"")</f>
        <v/>
      </c>
      <c r="M172" s="38" t="str">
        <f ca="1">IF(N172="","",IF(INDEX(Data!$CA:$CA,MATCH(N172,Data!$A:$A,0),1)=0,"",INDEX(Data!$CA:$CA,MATCH(N172,Data!$A:$A,0),1)))</f>
        <v/>
      </c>
      <c r="N172" s="38" t="str" cm="1">
        <f t="array" aca="1" ref="N172" ca="1">IFERROR(_xlfn.SINGLE(INDEX(Data!$A$1:$A$818,_xlfn.AGGREGATE(15,6,((OFFSET(Data!$A$1,0,MATCH(N$6,Data!$1:$1,0)-1,1000,1)=IF(N$7="","Yes",N$7))*(Data!$D$1:'Data'!$D$818&lt;=IF($H$2="Marked",1,"")))/((OFFSET(Data!$A$1,0,MATCH(N$6,Data!$1:$1,0)-1,1000,1)=IF(N$7="","Yes",N$7))*(Data!$D$1:'Data'!$D$818&lt;=IF($H$2="Marked",1,"")))*ROW(Data!$C$1:$C$818),ROW(N172)-ROW(N$7)),1)),"")</f>
        <v>Starz Encore Westerns</v>
      </c>
      <c r="O172" s="38" t="str">
        <f ca="1">IF(P172="","",IF(INDEX(Data!$CA:$CA,MATCH(P172,Data!$A:$A,0),1)=0,"",INDEX(Data!$CA:$CA,MATCH(P172,Data!$A:$A,0),1)))</f>
        <v/>
      </c>
      <c r="P172" s="38" t="str" cm="1">
        <f t="array" aca="1" ref="P172" ca="1">IFERROR(_xlfn.SINGLE(INDEX(Data!$A$1:$A$818,_xlfn.AGGREGATE(15,6,((OFFSET(Data!$A$1,0,MATCH(P$6,Data!$1:$1,0)-1,1000,1)=IF(P$7="","Yes",P$7))*(Data!$D$1:'Data'!$D$818&lt;=IF($H$2="Marked",1,"")))/((OFFSET(Data!$A$1,0,MATCH(P$6,Data!$1:$1,0)-1,1000,1)=IF(P$7="","Yes",P$7))*(Data!$D$1:'Data'!$D$818&lt;=IF($H$2="Marked",1,"")))*ROW(Data!$C$1:$C$818),ROW(P172)-ROW(P$7)),1)),"")</f>
        <v>Paramount Network</v>
      </c>
      <c r="Q172" s="38" t="str">
        <f ca="1">IF(R172="","",IF(INDEX(Data!$CA:$CA,MATCH(R172,Data!$A:$A,0),1)=0,"",INDEX(Data!$CA:$CA,MATCH(R172,Data!$A:$A,0),1)))</f>
        <v/>
      </c>
      <c r="R172" s="38" t="str" cm="1">
        <f t="array" aca="1" ref="R172" ca="1">IFERROR(_xlfn.SINGLE(INDEX(Data!$A$1:$A$818,_xlfn.AGGREGATE(15,6,((OFFSET(Data!$A$1,0,MATCH(R$6,Data!$1:$1,0)-1,1000,1)=IF(R$7="","Yes",R$7))*(Data!$D$1:'Data'!$D$818&lt;=IF($H$2="Marked",1,"")))/((OFFSET(Data!$A$1,0,MATCH(R$6,Data!$1:$1,0)-1,1000,1)=IF(R$7="","Yes",R$7))*(Data!$D$1:'Data'!$D$818&lt;=IF($H$2="Marked",1,"")))*ROW(Data!$C$1:$C$818),ROW(R172)-ROW(R$7)),1)),"")</f>
        <v/>
      </c>
      <c r="S172" s="38" t="str">
        <f ca="1">IF(T172="","",IF(INDEX(Data!$CA:$CA,MATCH(T172,Data!$A:$A,0),1)=0,"",INDEX(Data!$CA:$CA,MATCH(T172,Data!$A:$A,0),1)))</f>
        <v/>
      </c>
      <c r="T172" s="38" t="str" cm="1">
        <f t="array" aca="1" ref="T172" ca="1">IFERROR(_xlfn.SINGLE(INDEX(Data!$A$1:$A$818,_xlfn.AGGREGATE(15,6,((OFFSET(Data!$A$1,0,MATCH(T$6,Data!$1:$1,0)-1,1000,1)=IF(T$7="","Yes",T$7))*(Data!$D$1:'Data'!$D$818&lt;=IF($H$2="Marked",1,"")))/((OFFSET(Data!$A$1,0,MATCH(T$6,Data!$1:$1,0)-1,1000,1)=IF(T$7="","Yes",T$7))*(Data!$D$1:'Data'!$D$818&lt;=IF($H$2="Marked",1,"")))*ROW(Data!$C$1:$C$818),ROW(T172)-ROW(T$7)),1)),"")</f>
        <v/>
      </c>
      <c r="U172" s="38" t="str">
        <f ca="1">IF(V172="","",IF(INDEX(Data!$CA:$CA,MATCH(V172,Data!$A:$A,0),1)=0,"",INDEX(Data!$CA:$CA,MATCH(V172,Data!$A:$A,0),1)))</f>
        <v/>
      </c>
      <c r="V172" s="38" t="str" cm="1">
        <f t="array" aca="1" ref="V172" ca="1">IFERROR(_xlfn.SINGLE(INDEX(Data!$A$1:$A$818,_xlfn.AGGREGATE(15,6,((OFFSET(Data!$A$1,0,MATCH(V$6,Data!$1:$1,0)-1,1000,1)=IF(V$7="","Yes",V$7))*(Data!$D$1:'Data'!$D$818&lt;=IF($H$2="Marked",1,"")))/((OFFSET(Data!$A$1,0,MATCH(V$6,Data!$1:$1,0)-1,1000,1)=IF(V$7="","Yes",V$7))*(Data!$D$1:'Data'!$D$818&lt;=IF($H$2="Marked",1,"")))*ROW(Data!$C$1:$C$818),ROW(V172)-ROW(V$7)),1)),"")</f>
        <v/>
      </c>
      <c r="W172" s="38" t="str">
        <f ca="1">IF(X172="","",IF(INDEX(Data!$CA:$CA,MATCH(X172,Data!$A:$A,0),1)=0,"",INDEX(Data!$CA:$CA,MATCH(X172,Data!$A:$A,0),1)))</f>
        <v/>
      </c>
      <c r="X172" s="38" t="str" cm="1">
        <f t="array" aca="1" ref="X172" ca="1">IFERROR(_xlfn.SINGLE(INDEX(Data!$A$1:$A$818,_xlfn.AGGREGATE(15,6,((OFFSET(Data!$A$1,0,MATCH(X$6,Data!$1:$1,0)-1,1000,1)=IF(X$7="","Yes",X$7))*(Data!$D$1:'Data'!$D$818&lt;=IF($H$2="Marked",1,"")))/((OFFSET(Data!$A$1,0,MATCH(X$6,Data!$1:$1,0)-1,1000,1)=IF(X$7="","Yes",X$7))*(Data!$D$1:'Data'!$D$818&lt;=IF($H$2="Marked",1,"")))*ROW(Data!$C$1:$C$818),ROW(X172)-ROW(X$7)),1)),"")</f>
        <v/>
      </c>
      <c r="Y172" s="38" t="str">
        <f ca="1">IF(Z172="","",IF(INDEX(Data!$CA:$CA,MATCH(Z172,Data!$A:$A,0),1)=0,"",INDEX(Data!$CA:$CA,MATCH(Z172,Data!$A:$A,0),1)))</f>
        <v/>
      </c>
      <c r="Z172" s="38" t="str" cm="1">
        <f t="array" aca="1" ref="Z172" ca="1">IFERROR(_xlfn.SINGLE(INDEX(Data!$A$1:$A$818,_xlfn.AGGREGATE(15,6,((OFFSET(Data!$A$1,0,MATCH(Z$6,Data!$1:$1,0)-1,1000,1)=IF(Z$7="","Yes",Z$7))*(Data!$D$1:'Data'!$D$818&lt;=IF($H$2="Marked",1,"")))/((OFFSET(Data!$A$1,0,MATCH(Z$6,Data!$1:$1,0)-1,1000,1)=IF(Z$7="","Yes",Z$7))*(Data!$D$1:'Data'!$D$818&lt;=IF($H$2="Marked",1,"")))*ROW(Data!$C$1:$C$818),ROW(Z172)-ROW(Z$7)),1)),"")</f>
        <v/>
      </c>
      <c r="AA172" s="38" t="str">
        <f ca="1">IF(AB172="","",IF(INDEX(Data!$CA:$CA,MATCH(AB172,Data!$A:$A,0),1)=0,"",INDEX(Data!$CA:$CA,MATCH(AB172,Data!$A:$A,0),1)))</f>
        <v/>
      </c>
      <c r="AB172" s="38" t="str" cm="1">
        <f t="array" aca="1" ref="AB172" ca="1">IFERROR(_xlfn.SINGLE(INDEX(Data!$A$1:$A$818,_xlfn.AGGREGATE(15,6,((OFFSET(Data!$A$1,0,MATCH(AB$6,Data!$1:$1,0)-1,1000,1)=IF(AB$7="","Yes",AB$7))*(Data!$D$1:'Data'!$D$818&lt;=IF($H$2="Marked",1,"")))/((OFFSET(Data!$A$1,0,MATCH(AB$6,Data!$1:$1,0)-1,1000,1)=IF(AB$7="","Yes",AB$7))*(Data!$D$1:'Data'!$D$818&lt;=IF($H$2="Marked",1,"")))*ROW(Data!$C$1:$C$818),ROW(AB172)-ROW(AB$7)),1)),"")</f>
        <v>World Poker Tour</v>
      </c>
      <c r="AC172" s="38" t="str">
        <f ca="1">IF(AD172="","",IF(INDEX(Data!$CA:$CA,MATCH(AD172,Data!$A:$A,0),1)=0,"",INDEX(Data!$CA:$CA,MATCH(AD172,Data!$A:$A,0),1)))</f>
        <v/>
      </c>
      <c r="AD172" s="38" t="str" cm="1">
        <f t="array" aca="1" ref="AD172" ca="1">IFERROR(_xlfn.SINGLE(INDEX(Data!$A$1:$A$818,_xlfn.AGGREGATE(15,6,((OFFSET(Data!$A$1,0,MATCH(AD$6,Data!$1:$1,0)-1,1000,1)=IF(AD$7="","Yes",AD$7))*(Data!$D$1:'Data'!$D$818&lt;=IF($H$2="Marked",1,"")))/((OFFSET(Data!$A$1,0,MATCH(AD$6,Data!$1:$1,0)-1,1000,1)=IF(AD$7="","Yes",AD$7))*(Data!$D$1:'Data'!$D$818&lt;=IF($H$2="Marked",1,"")))*ROW(Data!$C$1:$C$818),ROW(AD172)-ROW(AD$7)),1)),"")</f>
        <v/>
      </c>
      <c r="AE172" s="38" t="str">
        <f ca="1">IF(AF172="","",IF(INDEX(Data!$CA:$CA,MATCH(AF172,Data!$A:$A,0),1)=0,"",INDEX(Data!$CA:$CA,MATCH(AF172,Data!$A:$A,0),1)))</f>
        <v/>
      </c>
      <c r="AF172" s="38" t="str" cm="1">
        <f t="array" aca="1" ref="AF172" ca="1">IFERROR(_xlfn.SINGLE(INDEX(Data!$A$1:$A$818,_xlfn.AGGREGATE(15,6,((OFFSET(Data!$A$1,0,MATCH(AF$6,Data!$1:$1,0)-1,1000,1)=IF(AF$7="","Yes",AF$7))*(Data!$D$1:'Data'!$D$818&lt;=IF($H$2="Marked",1,"")))/((OFFSET(Data!$A$1,0,MATCH(AF$6,Data!$1:$1,0)-1,1000,1)=IF(AF$7="","Yes",AF$7))*(Data!$D$1:'Data'!$D$818&lt;=IF($H$2="Marked",1,"")))*ROW(Data!$C$1:$C$818),ROW(AF172)-ROW(AF$7)),1)),"")</f>
        <v/>
      </c>
      <c r="AG172" s="38" t="str">
        <f ca="1">IF(AH172="","",IF(INDEX(Data!$CA:$CA,MATCH(AH172,Data!$A:$A,0),1)=0,"",INDEX(Data!$CA:$CA,MATCH(AH172,Data!$A:$A,0),1)))</f>
        <v/>
      </c>
      <c r="AH172" s="38" t="str" cm="1">
        <f t="array" aca="1" ref="AH172" ca="1">IFERROR(_xlfn.SINGLE(INDEX(Data!$A$1:$A$818,_xlfn.AGGREGATE(15,6,((OFFSET(Data!$A$1,0,MATCH(AH$6,Data!$1:$1,0)-1,1000,1)=IF(AH$7="","Yes",AH$7))*(Data!$D$1:'Data'!$D$818&lt;=IF($H$2="Marked",1,"")))/((OFFSET(Data!$A$1,0,MATCH(AH$6,Data!$1:$1,0)-1,1000,1)=IF(AH$7="","Yes",AH$7))*(Data!$D$1:'Data'!$D$818&lt;=IF($H$2="Marked",1,"")))*ROW(Data!$C$1:$C$818),ROW(AH172)-ROW(AH$7)),1)),"")</f>
        <v/>
      </c>
      <c r="AI172" s="38" t="str">
        <f ca="1">IF(AJ172="","",IF(INDEX(Data!$CA:$CA,MATCH(AJ172,Data!$A:$A,0),1)=0,"",INDEX(Data!$CA:$CA,MATCH(AJ172,Data!$A:$A,0),1)))</f>
        <v/>
      </c>
      <c r="AJ172" s="38" t="str" cm="1">
        <f t="array" aca="1" ref="AJ172" ca="1">IFERROR(_xlfn.SINGLE(INDEX(Data!$A$1:$A$818,_xlfn.AGGREGATE(15,6,((OFFSET(Data!$A$1,0,MATCH(AJ$6,Data!$1:$1,0)-1,1000,1)=IF(AJ$7="","Yes",AJ$7))*(Data!$D$1:'Data'!$D$818&lt;=IF($H$2="Marked",1,"")))/((OFFSET(Data!$A$1,0,MATCH(AJ$6,Data!$1:$1,0)-1,1000,1)=IF(AJ$7="","Yes",AJ$7))*(Data!$D$1:'Data'!$D$818&lt;=IF($H$2="Marked",1,"")))*ROW(Data!$C$1:$C$818),ROW(AJ172)-ROW(AJ$7)),1)),"")</f>
        <v/>
      </c>
      <c r="AK172" s="38" t="str">
        <f ca="1">IF(AL172="","",IF(INDEX(Data!$CA:$CA,MATCH(AL172,Data!$A:$A,0),1)=0,"",INDEX(Data!$CA:$CA,MATCH(AL172,Data!$A:$A,0),1)))</f>
        <v/>
      </c>
      <c r="AL172" s="38" t="str" cm="1">
        <f t="array" aca="1" ref="AL172" ca="1">IFERROR(_xlfn.SINGLE(INDEX(Data!$A$1:$A$818,_xlfn.AGGREGATE(15,6,((OFFSET(Data!$A$1,0,MATCH(AL$6,Data!$1:$1,0)-1,1000,1)=IF(AL$7="","Yes",AL$7))*(Data!$D$1:'Data'!$D$818&lt;=IF($H$2="Marked",1,"")))/((OFFSET(Data!$A$1,0,MATCH(AL$6,Data!$1:$1,0)-1,1000,1)=IF(AL$7="","Yes",AL$7))*(Data!$D$1:'Data'!$D$818&lt;=IF($H$2="Marked",1,"")))*ROW(Data!$C$1:$C$818),ROW(AL172)-ROW(AL$7)),1)),"")</f>
        <v/>
      </c>
      <c r="AM172" s="38" t="str">
        <f ca="1">IF(AN172="","",IF(INDEX(Data!$CA:$CA,MATCH(AN172,Data!$A:$A,0),1)=0,"",INDEX(Data!$CA:$CA,MATCH(AN172,Data!$A:$A,0),1)))</f>
        <v/>
      </c>
      <c r="AN172" s="38" t="str" cm="1">
        <f t="array" aca="1" ref="AN172" ca="1">IFERROR(_xlfn.SINGLE(INDEX(Data!$A$1:$A$818,_xlfn.AGGREGATE(15,6,((OFFSET(Data!$A$1,0,MATCH(AN$6,Data!$1:$1,0)-1,1000,1)=IF(AN$7="","Yes",AN$7))*(Data!$D$1:'Data'!$D$818&lt;=IF($H$2="Marked",1,"")))/((OFFSET(Data!$A$1,0,MATCH(AN$6,Data!$1:$1,0)-1,1000,1)=IF(AN$7="","Yes",AN$7))*(Data!$D$1:'Data'!$D$818&lt;=IF($H$2="Marked",1,"")))*ROW(Data!$C$1:$C$818),ROW(AN172)-ROW(AN$7)),1)),"")</f>
        <v/>
      </c>
      <c r="AO172" s="38" t="str">
        <f ca="1">IF(AP172="","",IF(INDEX(Data!$CA:$CA,MATCH(AP172,Data!$A:$A,0),1)=0,"",INDEX(Data!$CA:$CA,MATCH(AP172,Data!$A:$A,0),1)))</f>
        <v/>
      </c>
      <c r="AP172" s="38" t="str" cm="1">
        <f t="array" aca="1" ref="AP172" ca="1">IFERROR(_xlfn.SINGLE(INDEX(Data!$A$1:$A$818,_xlfn.AGGREGATE(15,6,((OFFSET(Data!$A$1,0,MATCH(AP$6,Data!$1:$1,0)-1,1000,1)=IF(AP$7="","Yes",AP$7))*(Data!$D$1:'Data'!$D$818&lt;=IF($H$2="Marked",1,"")))/((OFFSET(Data!$A$1,0,MATCH(AP$6,Data!$1:$1,0)-1,1000,1)=IF(AP$7="","Yes",AP$7))*(Data!$D$1:'Data'!$D$818&lt;=IF($H$2="Marked",1,"")))*ROW(Data!$C$1:$C$818),ROW(AP172)-ROW(AP$7)),1)),"")</f>
        <v/>
      </c>
      <c r="AQ172" s="38" t="str">
        <f ca="1">IF(AR172="","",IF(INDEX(Data!$CA:$CA,MATCH(AR172,Data!$A:$A,0),1)=0,"",INDEX(Data!$CA:$CA,MATCH(AR172,Data!$A:$A,0),1)))</f>
        <v/>
      </c>
      <c r="AR172" s="38" t="str" cm="1">
        <f t="array" aca="1" ref="AR172" ca="1">IFERROR(_xlfn.SINGLE(INDEX(Data!$A$1:$A$818,_xlfn.AGGREGATE(15,6,((OFFSET(Data!$A$1,0,MATCH(AR$6,Data!$1:$1,0)-1,1000,1)=IF(AR$7="","Yes",AR$7))*(Data!$D$1:'Data'!$D$818&lt;=IF($H$2="Marked",1,"")))/((OFFSET(Data!$A$1,0,MATCH(AR$6,Data!$1:$1,0)-1,1000,1)=IF(AR$7="","Yes",AR$7))*(Data!$D$1:'Data'!$D$818&lt;=IF($H$2="Marked",1,"")))*ROW(Data!$C$1:$C$818),ROW(AR172)-ROW(AR$7)),1)),"")</f>
        <v/>
      </c>
      <c r="AS172" s="38" t="str">
        <f ca="1">IF(AT172="","",IF(INDEX(Data!$CA:$CA,MATCH(AT172,Data!$A:$A,0),1)=0,"",INDEX(Data!$CA:$CA,MATCH(AT172,Data!$A:$A,0),1)))</f>
        <v/>
      </c>
      <c r="AT172" s="38" t="str" cm="1">
        <f t="array" aca="1" ref="AT172" ca="1">IFERROR(_xlfn.SINGLE(INDEX(Data!$A$1:$A$818,_xlfn.AGGREGATE(15,6,((OFFSET(Data!$A$1,0,MATCH(AT$6,Data!$1:$1,0)-1,1000,1)=IF(AT$7="","Yes",AT$7))*(Data!$D$1:'Data'!$D$818&lt;=IF($H$2="Marked",1,"")))/((OFFSET(Data!$A$1,0,MATCH(AT$6,Data!$1:$1,0)-1,1000,1)=IF(AT$7="","Yes",AT$7))*(Data!$D$1:'Data'!$D$818&lt;=IF($H$2="Marked",1,"")))*ROW(Data!$C$1:$C$818),ROW(AT172)-ROW(AT$7)),1)),"")</f>
        <v/>
      </c>
    </row>
    <row r="173" spans="1:46" x14ac:dyDescent="0.35">
      <c r="A173" s="38" t="str">
        <f ca="1">IF(B173="","",IF(INDEX(Data!$CA:$CA,MATCH(B173,Data!$A:$A,0),1)=0,"",INDEX(Data!$CA:$CA,MATCH(B173,Data!$A:$A,0),1)))</f>
        <v/>
      </c>
      <c r="B173" s="38" t="str" cm="1">
        <f t="array" aca="1" ref="B173" ca="1">IFERROR(_xlfn.SINGLE(INDEX(Data!$A$1:$A$818,_xlfn.AGGREGATE(15,6,((OFFSET(Data!$A$1,0,MATCH(B$6,Data!$1:$1,0)-1,1000,1)=IF(B$7="","Yes",B$7))*(Data!$D$1:'Data'!$D$818&lt;=IF($H$2="Marked",1,"")))/((OFFSET(Data!$A$1,0,MATCH(B$6,Data!$1:$1,0)-1,1000,1)=IF(B$7="","Yes",B$7))*(Data!$D$1:'Data'!$D$818&lt;=IF($H$2="Marked",1,"")))*ROW(Data!$C$1:$C$818),ROW(B173)-ROW(B$7)),1)),"")</f>
        <v/>
      </c>
      <c r="C173" s="38" t="str">
        <f ca="1">IF(D173="","",IF(INDEX(Data!$CA:$CA,MATCH(D173,Data!$A:$A,0),1)=0,"",INDEX(Data!$CA:$CA,MATCH(D173,Data!$A:$A,0),1)))</f>
        <v/>
      </c>
      <c r="D173" s="38" t="str" cm="1">
        <f t="array" aca="1" ref="D173" ca="1">IFERROR(_xlfn.SINGLE(INDEX(Data!$A$1:$A$818,_xlfn.AGGREGATE(15,6,((OFFSET(Data!$A$1,0,MATCH(D$6,Data!$1:$1,0)-1,1000,1)=IF(D$7="","Yes",D$7))*(Data!$D$1:'Data'!$D$818&lt;=IF($H$2="Marked",1,"")))/((OFFSET(Data!$A$1,0,MATCH(D$6,Data!$1:$1,0)-1,1000,1)=IF(D$7="","Yes",D$7))*(Data!$D$1:'Data'!$D$818&lt;=IF($H$2="Marked",1,"")))*ROW(Data!$C$1:$C$818),ROW(D173)-ROW(D$7)),1)),"")</f>
        <v/>
      </c>
      <c r="E173" s="38" t="str">
        <f ca="1">IF(F173="","",IF(INDEX(Data!$CA:$CA,MATCH(F173,Data!$A:$A,0),1)=0,"",INDEX(Data!$CA:$CA,MATCH(F173,Data!$A:$A,0),1)))</f>
        <v/>
      </c>
      <c r="F173" s="38" t="str" cm="1">
        <f t="array" aca="1" ref="F173" ca="1">IFERROR(_xlfn.SINGLE(INDEX(Data!$A$1:$A$818,_xlfn.AGGREGATE(15,6,((OFFSET(Data!$A$1,0,MATCH(F$6,Data!$1:$1,0)-1,1000,1)=IF(F$7="","Yes",F$7))*(Data!$D$1:'Data'!$D$818&lt;=IF($H$2="Marked",1,"")))/((OFFSET(Data!$A$1,0,MATCH(F$6,Data!$1:$1,0)-1,1000,1)=IF(F$7="","Yes",F$7))*(Data!$D$1:'Data'!$D$818&lt;=IF($H$2="Marked",1,"")))*ROW(Data!$C$1:$C$818),ROW(F173)-ROW(F$7)),1)),"")</f>
        <v/>
      </c>
      <c r="G173" s="38" t="str">
        <f ca="1">IF(H173="","",IF(INDEX(Data!$CA:$CA,MATCH(H173,Data!$A:$A,0),1)=0,"",INDEX(Data!$CA:$CA,MATCH(H173,Data!$A:$A,0),1)))</f>
        <v/>
      </c>
      <c r="H173" s="38" t="str" cm="1">
        <f t="array" aca="1" ref="H173" ca="1">IFERROR(_xlfn.SINGLE(INDEX(Data!$A$1:$A$818,_xlfn.AGGREGATE(15,6,((OFFSET(Data!$A$1,0,MATCH(H$6,Data!$1:$1,0)-1,1000,1)=IF(H$7="","Yes",H$7))*(Data!$D$1:'Data'!$D$818&lt;=IF($H$2="Marked",1,"")))/((OFFSET(Data!$A$1,0,MATCH(H$6,Data!$1:$1,0)-1,1000,1)=IF(H$7="","Yes",H$7))*(Data!$D$1:'Data'!$D$818&lt;=IF($H$2="Marked",1,"")))*ROW(Data!$C$1:$C$818),ROW(H173)-ROW(H$7)),1)),"")</f>
        <v/>
      </c>
      <c r="I173" s="38" t="str">
        <f ca="1">IF(J173="","",IF(INDEX(Data!$CA:$CA,MATCH(J173,Data!$A:$A,0),1)=0,"",INDEX(Data!$CA:$CA,MATCH(J173,Data!$A:$A,0),1)))</f>
        <v/>
      </c>
      <c r="J173" s="38" t="str" cm="1">
        <f t="array" aca="1" ref="J173" ca="1">IFERROR(_xlfn.SINGLE(INDEX(Data!$A$1:$A$818,_xlfn.AGGREGATE(15,6,((OFFSET(Data!$A$1,0,MATCH(J$6,Data!$1:$1,0)-1,1000,1)=IF(J$7="","Yes",J$7))*(Data!$D$1:'Data'!$D$818&lt;=IF($H$2="Marked",1,"")))/((OFFSET(Data!$A$1,0,MATCH(J$6,Data!$1:$1,0)-1,1000,1)=IF(J$7="","Yes",J$7))*(Data!$D$1:'Data'!$D$818&lt;=IF($H$2="Marked",1,"")))*ROW(Data!$C$1:$C$818),ROW(J173)-ROW(J$7)),1)),"")</f>
        <v/>
      </c>
      <c r="K173" s="38" t="str">
        <f ca="1">IF(L173="","",IF(INDEX(Data!$CA:$CA,MATCH(L173,Data!$A:$A,0),1)=0,"",INDEX(Data!$CA:$CA,MATCH(L173,Data!$A:$A,0),1)))</f>
        <v/>
      </c>
      <c r="L173" s="38" t="str" cm="1">
        <f t="array" aca="1" ref="L173" ca="1">IFERROR(_xlfn.SINGLE(INDEX(Data!$A$1:$A$818,_xlfn.AGGREGATE(15,6,((OFFSET(Data!$A$1,0,MATCH(L$6,Data!$1:$1,0)-1,1000,1)=IF(L$7="","Yes",L$7))*(Data!$D$1:'Data'!$D$818&lt;=IF($H$2="Marked",1,"")))/((OFFSET(Data!$A$1,0,MATCH(L$6,Data!$1:$1,0)-1,1000,1)=IF(L$7="","Yes",L$7))*(Data!$D$1:'Data'!$D$818&lt;=IF($H$2="Marked",1,"")))*ROW(Data!$C$1:$C$818),ROW(L173)-ROW(L$7)),1)),"")</f>
        <v/>
      </c>
      <c r="M173" s="38" t="str">
        <f ca="1">IF(N173="","",IF(INDEX(Data!$CA:$CA,MATCH(N173,Data!$A:$A,0),1)=0,"",INDEX(Data!$CA:$CA,MATCH(N173,Data!$A:$A,0),1)))</f>
        <v/>
      </c>
      <c r="N173" s="38" t="str" cm="1">
        <f t="array" aca="1" ref="N173" ca="1">IFERROR(_xlfn.SINGLE(INDEX(Data!$A$1:$A$818,_xlfn.AGGREGATE(15,6,((OFFSET(Data!$A$1,0,MATCH(N$6,Data!$1:$1,0)-1,1000,1)=IF(N$7="","Yes",N$7))*(Data!$D$1:'Data'!$D$818&lt;=IF($H$2="Marked",1,"")))/((OFFSET(Data!$A$1,0,MATCH(N$6,Data!$1:$1,0)-1,1000,1)=IF(N$7="","Yes",N$7))*(Data!$D$1:'Data'!$D$818&lt;=IF($H$2="Marked",1,"")))*ROW(Data!$C$1:$C$818),ROW(N173)-ROW(N$7)),1)),"")</f>
        <v>Sundance TV</v>
      </c>
      <c r="O173" s="38" t="str">
        <f ca="1">IF(P173="","",IF(INDEX(Data!$CA:$CA,MATCH(P173,Data!$A:$A,0),1)=0,"",INDEX(Data!$CA:$CA,MATCH(P173,Data!$A:$A,0),1)))</f>
        <v/>
      </c>
      <c r="P173" s="38" t="str" cm="1">
        <f t="array" aca="1" ref="P173" ca="1">IFERROR(_xlfn.SINGLE(INDEX(Data!$A$1:$A$818,_xlfn.AGGREGATE(15,6,((OFFSET(Data!$A$1,0,MATCH(P$6,Data!$1:$1,0)-1,1000,1)=IF(P$7="","Yes",P$7))*(Data!$D$1:'Data'!$D$818&lt;=IF($H$2="Marked",1,"")))/((OFFSET(Data!$A$1,0,MATCH(P$6,Data!$1:$1,0)-1,1000,1)=IF(P$7="","Yes",P$7))*(Data!$D$1:'Data'!$D$818&lt;=IF($H$2="Marked",1,"")))*ROW(Data!$C$1:$C$818),ROW(P173)-ROW(P$7)),1)),"")</f>
        <v>PBS Kids</v>
      </c>
      <c r="Q173" s="38" t="str">
        <f ca="1">IF(R173="","",IF(INDEX(Data!$CA:$CA,MATCH(R173,Data!$A:$A,0),1)=0,"",INDEX(Data!$CA:$CA,MATCH(R173,Data!$A:$A,0),1)))</f>
        <v/>
      </c>
      <c r="R173" s="38" t="str" cm="1">
        <f t="array" aca="1" ref="R173" ca="1">IFERROR(_xlfn.SINGLE(INDEX(Data!$A$1:$A$818,_xlfn.AGGREGATE(15,6,((OFFSET(Data!$A$1,0,MATCH(R$6,Data!$1:$1,0)-1,1000,1)=IF(R$7="","Yes",R$7))*(Data!$D$1:'Data'!$D$818&lt;=IF($H$2="Marked",1,"")))/((OFFSET(Data!$A$1,0,MATCH(R$6,Data!$1:$1,0)-1,1000,1)=IF(R$7="","Yes",R$7))*(Data!$D$1:'Data'!$D$818&lt;=IF($H$2="Marked",1,"")))*ROW(Data!$C$1:$C$818),ROW(R173)-ROW(R$7)),1)),"")</f>
        <v/>
      </c>
      <c r="S173" s="38" t="str">
        <f ca="1">IF(T173="","",IF(INDEX(Data!$CA:$CA,MATCH(T173,Data!$A:$A,0),1)=0,"",INDEX(Data!$CA:$CA,MATCH(T173,Data!$A:$A,0),1)))</f>
        <v/>
      </c>
      <c r="T173" s="38" t="str" cm="1">
        <f t="array" aca="1" ref="T173" ca="1">IFERROR(_xlfn.SINGLE(INDEX(Data!$A$1:$A$818,_xlfn.AGGREGATE(15,6,((OFFSET(Data!$A$1,0,MATCH(T$6,Data!$1:$1,0)-1,1000,1)=IF(T$7="","Yes",T$7))*(Data!$D$1:'Data'!$D$818&lt;=IF($H$2="Marked",1,"")))/((OFFSET(Data!$A$1,0,MATCH(T$6,Data!$1:$1,0)-1,1000,1)=IF(T$7="","Yes",T$7))*(Data!$D$1:'Data'!$D$818&lt;=IF($H$2="Marked",1,"")))*ROW(Data!$C$1:$C$818),ROW(T173)-ROW(T$7)),1)),"")</f>
        <v/>
      </c>
      <c r="U173" s="38" t="str">
        <f ca="1">IF(V173="","",IF(INDEX(Data!$CA:$CA,MATCH(V173,Data!$A:$A,0),1)=0,"",INDEX(Data!$CA:$CA,MATCH(V173,Data!$A:$A,0),1)))</f>
        <v/>
      </c>
      <c r="V173" s="38" t="str" cm="1">
        <f t="array" aca="1" ref="V173" ca="1">IFERROR(_xlfn.SINGLE(INDEX(Data!$A$1:$A$818,_xlfn.AGGREGATE(15,6,((OFFSET(Data!$A$1,0,MATCH(V$6,Data!$1:$1,0)-1,1000,1)=IF(V$7="","Yes",V$7))*(Data!$D$1:'Data'!$D$818&lt;=IF($H$2="Marked",1,"")))/((OFFSET(Data!$A$1,0,MATCH(V$6,Data!$1:$1,0)-1,1000,1)=IF(V$7="","Yes",V$7))*(Data!$D$1:'Data'!$D$818&lt;=IF($H$2="Marked",1,"")))*ROW(Data!$C$1:$C$818),ROW(V173)-ROW(V$7)),1)),"")</f>
        <v/>
      </c>
      <c r="W173" s="38" t="str">
        <f ca="1">IF(X173="","",IF(INDEX(Data!$CA:$CA,MATCH(X173,Data!$A:$A,0),1)=0,"",INDEX(Data!$CA:$CA,MATCH(X173,Data!$A:$A,0),1)))</f>
        <v/>
      </c>
      <c r="X173" s="38" t="str" cm="1">
        <f t="array" aca="1" ref="X173" ca="1">IFERROR(_xlfn.SINGLE(INDEX(Data!$A$1:$A$818,_xlfn.AGGREGATE(15,6,((OFFSET(Data!$A$1,0,MATCH(X$6,Data!$1:$1,0)-1,1000,1)=IF(X$7="","Yes",X$7))*(Data!$D$1:'Data'!$D$818&lt;=IF($H$2="Marked",1,"")))/((OFFSET(Data!$A$1,0,MATCH(X$6,Data!$1:$1,0)-1,1000,1)=IF(X$7="","Yes",X$7))*(Data!$D$1:'Data'!$D$818&lt;=IF($H$2="Marked",1,"")))*ROW(Data!$C$1:$C$818),ROW(X173)-ROW(X$7)),1)),"")</f>
        <v/>
      </c>
      <c r="Y173" s="38" t="str">
        <f ca="1">IF(Z173="","",IF(INDEX(Data!$CA:$CA,MATCH(Z173,Data!$A:$A,0),1)=0,"",INDEX(Data!$CA:$CA,MATCH(Z173,Data!$A:$A,0),1)))</f>
        <v/>
      </c>
      <c r="Z173" s="38" t="str" cm="1">
        <f t="array" aca="1" ref="Z173" ca="1">IFERROR(_xlfn.SINGLE(INDEX(Data!$A$1:$A$818,_xlfn.AGGREGATE(15,6,((OFFSET(Data!$A$1,0,MATCH(Z$6,Data!$1:$1,0)-1,1000,1)=IF(Z$7="","Yes",Z$7))*(Data!$D$1:'Data'!$D$818&lt;=IF($H$2="Marked",1,"")))/((OFFSET(Data!$A$1,0,MATCH(Z$6,Data!$1:$1,0)-1,1000,1)=IF(Z$7="","Yes",Z$7))*(Data!$D$1:'Data'!$D$818&lt;=IF($H$2="Marked",1,"")))*ROW(Data!$C$1:$C$818),ROW(Z173)-ROW(Z$7)),1)),"")</f>
        <v/>
      </c>
      <c r="AA173" s="38" t="str">
        <f ca="1">IF(AB173="","",IF(INDEX(Data!$CA:$CA,MATCH(AB173,Data!$A:$A,0),1)=0,"",INDEX(Data!$CA:$CA,MATCH(AB173,Data!$A:$A,0),1)))</f>
        <v/>
      </c>
      <c r="AB173" s="38" t="str" cm="1">
        <f t="array" aca="1" ref="AB173" ca="1">IFERROR(_xlfn.SINGLE(INDEX(Data!$A$1:$A$818,_xlfn.AGGREGATE(15,6,((OFFSET(Data!$A$1,0,MATCH(AB$6,Data!$1:$1,0)-1,1000,1)=IF(AB$7="","Yes",AB$7))*(Data!$D$1:'Data'!$D$818&lt;=IF($H$2="Marked",1,"")))/((OFFSET(Data!$A$1,0,MATCH(AB$6,Data!$1:$1,0)-1,1000,1)=IF(AB$7="","Yes",AB$7))*(Data!$D$1:'Data'!$D$818&lt;=IF($H$2="Marked",1,"")))*ROW(Data!$C$1:$C$818),ROW(AB173)-ROW(AB$7)),1)),"")</f>
        <v/>
      </c>
      <c r="AC173" s="38" t="str">
        <f ca="1">IF(AD173="","",IF(INDEX(Data!$CA:$CA,MATCH(AD173,Data!$A:$A,0),1)=0,"",INDEX(Data!$CA:$CA,MATCH(AD173,Data!$A:$A,0),1)))</f>
        <v/>
      </c>
      <c r="AD173" s="38" t="str" cm="1">
        <f t="array" aca="1" ref="AD173" ca="1">IFERROR(_xlfn.SINGLE(INDEX(Data!$A$1:$A$818,_xlfn.AGGREGATE(15,6,((OFFSET(Data!$A$1,0,MATCH(AD$6,Data!$1:$1,0)-1,1000,1)=IF(AD$7="","Yes",AD$7))*(Data!$D$1:'Data'!$D$818&lt;=IF($H$2="Marked",1,"")))/((OFFSET(Data!$A$1,0,MATCH(AD$6,Data!$1:$1,0)-1,1000,1)=IF(AD$7="","Yes",AD$7))*(Data!$D$1:'Data'!$D$818&lt;=IF($H$2="Marked",1,"")))*ROW(Data!$C$1:$C$818),ROW(AD173)-ROW(AD$7)),1)),"")</f>
        <v/>
      </c>
      <c r="AE173" s="38" t="str">
        <f ca="1">IF(AF173="","",IF(INDEX(Data!$CA:$CA,MATCH(AF173,Data!$A:$A,0),1)=0,"",INDEX(Data!$CA:$CA,MATCH(AF173,Data!$A:$A,0),1)))</f>
        <v/>
      </c>
      <c r="AF173" s="38" t="str" cm="1">
        <f t="array" aca="1" ref="AF173" ca="1">IFERROR(_xlfn.SINGLE(INDEX(Data!$A$1:$A$818,_xlfn.AGGREGATE(15,6,((OFFSET(Data!$A$1,0,MATCH(AF$6,Data!$1:$1,0)-1,1000,1)=IF(AF$7="","Yes",AF$7))*(Data!$D$1:'Data'!$D$818&lt;=IF($H$2="Marked",1,"")))/((OFFSET(Data!$A$1,0,MATCH(AF$6,Data!$1:$1,0)-1,1000,1)=IF(AF$7="","Yes",AF$7))*(Data!$D$1:'Data'!$D$818&lt;=IF($H$2="Marked",1,"")))*ROW(Data!$C$1:$C$818),ROW(AF173)-ROW(AF$7)),1)),"")</f>
        <v/>
      </c>
      <c r="AG173" s="38" t="str">
        <f ca="1">IF(AH173="","",IF(INDEX(Data!$CA:$CA,MATCH(AH173,Data!$A:$A,0),1)=0,"",INDEX(Data!$CA:$CA,MATCH(AH173,Data!$A:$A,0),1)))</f>
        <v/>
      </c>
      <c r="AH173" s="38" t="str" cm="1">
        <f t="array" aca="1" ref="AH173" ca="1">IFERROR(_xlfn.SINGLE(INDEX(Data!$A$1:$A$818,_xlfn.AGGREGATE(15,6,((OFFSET(Data!$A$1,0,MATCH(AH$6,Data!$1:$1,0)-1,1000,1)=IF(AH$7="","Yes",AH$7))*(Data!$D$1:'Data'!$D$818&lt;=IF($H$2="Marked",1,"")))/((OFFSET(Data!$A$1,0,MATCH(AH$6,Data!$1:$1,0)-1,1000,1)=IF(AH$7="","Yes",AH$7))*(Data!$D$1:'Data'!$D$818&lt;=IF($H$2="Marked",1,"")))*ROW(Data!$C$1:$C$818),ROW(AH173)-ROW(AH$7)),1)),"")</f>
        <v/>
      </c>
      <c r="AI173" s="38" t="str">
        <f ca="1">IF(AJ173="","",IF(INDEX(Data!$CA:$CA,MATCH(AJ173,Data!$A:$A,0),1)=0,"",INDEX(Data!$CA:$CA,MATCH(AJ173,Data!$A:$A,0),1)))</f>
        <v/>
      </c>
      <c r="AJ173" s="38" t="str" cm="1">
        <f t="array" aca="1" ref="AJ173" ca="1">IFERROR(_xlfn.SINGLE(INDEX(Data!$A$1:$A$818,_xlfn.AGGREGATE(15,6,((OFFSET(Data!$A$1,0,MATCH(AJ$6,Data!$1:$1,0)-1,1000,1)=IF(AJ$7="","Yes",AJ$7))*(Data!$D$1:'Data'!$D$818&lt;=IF($H$2="Marked",1,"")))/((OFFSET(Data!$A$1,0,MATCH(AJ$6,Data!$1:$1,0)-1,1000,1)=IF(AJ$7="","Yes",AJ$7))*(Data!$D$1:'Data'!$D$818&lt;=IF($H$2="Marked",1,"")))*ROW(Data!$C$1:$C$818),ROW(AJ173)-ROW(AJ$7)),1)),"")</f>
        <v/>
      </c>
      <c r="AK173" s="38" t="str">
        <f ca="1">IF(AL173="","",IF(INDEX(Data!$CA:$CA,MATCH(AL173,Data!$A:$A,0),1)=0,"",INDEX(Data!$CA:$CA,MATCH(AL173,Data!$A:$A,0),1)))</f>
        <v/>
      </c>
      <c r="AL173" s="38" t="str" cm="1">
        <f t="array" aca="1" ref="AL173" ca="1">IFERROR(_xlfn.SINGLE(INDEX(Data!$A$1:$A$818,_xlfn.AGGREGATE(15,6,((OFFSET(Data!$A$1,0,MATCH(AL$6,Data!$1:$1,0)-1,1000,1)=IF(AL$7="","Yes",AL$7))*(Data!$D$1:'Data'!$D$818&lt;=IF($H$2="Marked",1,"")))/((OFFSET(Data!$A$1,0,MATCH(AL$6,Data!$1:$1,0)-1,1000,1)=IF(AL$7="","Yes",AL$7))*(Data!$D$1:'Data'!$D$818&lt;=IF($H$2="Marked",1,"")))*ROW(Data!$C$1:$C$818),ROW(AL173)-ROW(AL$7)),1)),"")</f>
        <v/>
      </c>
      <c r="AM173" s="38" t="str">
        <f ca="1">IF(AN173="","",IF(INDEX(Data!$CA:$CA,MATCH(AN173,Data!$A:$A,0),1)=0,"",INDEX(Data!$CA:$CA,MATCH(AN173,Data!$A:$A,0),1)))</f>
        <v/>
      </c>
      <c r="AN173" s="38" t="str" cm="1">
        <f t="array" aca="1" ref="AN173" ca="1">IFERROR(_xlfn.SINGLE(INDEX(Data!$A$1:$A$818,_xlfn.AGGREGATE(15,6,((OFFSET(Data!$A$1,0,MATCH(AN$6,Data!$1:$1,0)-1,1000,1)=IF(AN$7="","Yes",AN$7))*(Data!$D$1:'Data'!$D$818&lt;=IF($H$2="Marked",1,"")))/((OFFSET(Data!$A$1,0,MATCH(AN$6,Data!$1:$1,0)-1,1000,1)=IF(AN$7="","Yes",AN$7))*(Data!$D$1:'Data'!$D$818&lt;=IF($H$2="Marked",1,"")))*ROW(Data!$C$1:$C$818),ROW(AN173)-ROW(AN$7)),1)),"")</f>
        <v/>
      </c>
      <c r="AO173" s="38" t="str">
        <f ca="1">IF(AP173="","",IF(INDEX(Data!$CA:$CA,MATCH(AP173,Data!$A:$A,0),1)=0,"",INDEX(Data!$CA:$CA,MATCH(AP173,Data!$A:$A,0),1)))</f>
        <v/>
      </c>
      <c r="AP173" s="38" t="str" cm="1">
        <f t="array" aca="1" ref="AP173" ca="1">IFERROR(_xlfn.SINGLE(INDEX(Data!$A$1:$A$818,_xlfn.AGGREGATE(15,6,((OFFSET(Data!$A$1,0,MATCH(AP$6,Data!$1:$1,0)-1,1000,1)=IF(AP$7="","Yes",AP$7))*(Data!$D$1:'Data'!$D$818&lt;=IF($H$2="Marked",1,"")))/((OFFSET(Data!$A$1,0,MATCH(AP$6,Data!$1:$1,0)-1,1000,1)=IF(AP$7="","Yes",AP$7))*(Data!$D$1:'Data'!$D$818&lt;=IF($H$2="Marked",1,"")))*ROW(Data!$C$1:$C$818),ROW(AP173)-ROW(AP$7)),1)),"")</f>
        <v/>
      </c>
      <c r="AQ173" s="38" t="str">
        <f ca="1">IF(AR173="","",IF(INDEX(Data!$CA:$CA,MATCH(AR173,Data!$A:$A,0),1)=0,"",INDEX(Data!$CA:$CA,MATCH(AR173,Data!$A:$A,0),1)))</f>
        <v/>
      </c>
      <c r="AR173" s="38" t="str" cm="1">
        <f t="array" aca="1" ref="AR173" ca="1">IFERROR(_xlfn.SINGLE(INDEX(Data!$A$1:$A$818,_xlfn.AGGREGATE(15,6,((OFFSET(Data!$A$1,0,MATCH(AR$6,Data!$1:$1,0)-1,1000,1)=IF(AR$7="","Yes",AR$7))*(Data!$D$1:'Data'!$D$818&lt;=IF($H$2="Marked",1,"")))/((OFFSET(Data!$A$1,0,MATCH(AR$6,Data!$1:$1,0)-1,1000,1)=IF(AR$7="","Yes",AR$7))*(Data!$D$1:'Data'!$D$818&lt;=IF($H$2="Marked",1,"")))*ROW(Data!$C$1:$C$818),ROW(AR173)-ROW(AR$7)),1)),"")</f>
        <v/>
      </c>
      <c r="AS173" s="38" t="str">
        <f ca="1">IF(AT173="","",IF(INDEX(Data!$CA:$CA,MATCH(AT173,Data!$A:$A,0),1)=0,"",INDEX(Data!$CA:$CA,MATCH(AT173,Data!$A:$A,0),1)))</f>
        <v/>
      </c>
      <c r="AT173" s="38" t="str" cm="1">
        <f t="array" aca="1" ref="AT173" ca="1">IFERROR(_xlfn.SINGLE(INDEX(Data!$A$1:$A$818,_xlfn.AGGREGATE(15,6,((OFFSET(Data!$A$1,0,MATCH(AT$6,Data!$1:$1,0)-1,1000,1)=IF(AT$7="","Yes",AT$7))*(Data!$D$1:'Data'!$D$818&lt;=IF($H$2="Marked",1,"")))/((OFFSET(Data!$A$1,0,MATCH(AT$6,Data!$1:$1,0)-1,1000,1)=IF(AT$7="","Yes",AT$7))*(Data!$D$1:'Data'!$D$818&lt;=IF($H$2="Marked",1,"")))*ROW(Data!$C$1:$C$818),ROW(AT173)-ROW(AT$7)),1)),"")</f>
        <v/>
      </c>
    </row>
    <row r="174" spans="1:46" x14ac:dyDescent="0.35">
      <c r="A174" s="38" t="str">
        <f ca="1">IF(B174="","",IF(INDEX(Data!$CA:$CA,MATCH(B174,Data!$A:$A,0),1)=0,"",INDEX(Data!$CA:$CA,MATCH(B174,Data!$A:$A,0),1)))</f>
        <v/>
      </c>
      <c r="B174" s="38" t="str" cm="1">
        <f t="array" aca="1" ref="B174" ca="1">IFERROR(_xlfn.SINGLE(INDEX(Data!$A$1:$A$818,_xlfn.AGGREGATE(15,6,((OFFSET(Data!$A$1,0,MATCH(B$6,Data!$1:$1,0)-1,1000,1)=IF(B$7="","Yes",B$7))*(Data!$D$1:'Data'!$D$818&lt;=IF($H$2="Marked",1,"")))/((OFFSET(Data!$A$1,0,MATCH(B$6,Data!$1:$1,0)-1,1000,1)=IF(B$7="","Yes",B$7))*(Data!$D$1:'Data'!$D$818&lt;=IF($H$2="Marked",1,"")))*ROW(Data!$C$1:$C$818),ROW(B174)-ROW(B$7)),1)),"")</f>
        <v/>
      </c>
      <c r="C174" s="38" t="str">
        <f ca="1">IF(D174="","",IF(INDEX(Data!$CA:$CA,MATCH(D174,Data!$A:$A,0),1)=0,"",INDEX(Data!$CA:$CA,MATCH(D174,Data!$A:$A,0),1)))</f>
        <v/>
      </c>
      <c r="D174" s="38" t="str" cm="1">
        <f t="array" aca="1" ref="D174" ca="1">IFERROR(_xlfn.SINGLE(INDEX(Data!$A$1:$A$818,_xlfn.AGGREGATE(15,6,((OFFSET(Data!$A$1,0,MATCH(D$6,Data!$1:$1,0)-1,1000,1)=IF(D$7="","Yes",D$7))*(Data!$D$1:'Data'!$D$818&lt;=IF($H$2="Marked",1,"")))/((OFFSET(Data!$A$1,0,MATCH(D$6,Data!$1:$1,0)-1,1000,1)=IF(D$7="","Yes",D$7))*(Data!$D$1:'Data'!$D$818&lt;=IF($H$2="Marked",1,"")))*ROW(Data!$C$1:$C$818),ROW(D174)-ROW(D$7)),1)),"")</f>
        <v/>
      </c>
      <c r="E174" s="38" t="str">
        <f ca="1">IF(F174="","",IF(INDEX(Data!$CA:$CA,MATCH(F174,Data!$A:$A,0),1)=0,"",INDEX(Data!$CA:$CA,MATCH(F174,Data!$A:$A,0),1)))</f>
        <v/>
      </c>
      <c r="F174" s="38" t="str" cm="1">
        <f t="array" aca="1" ref="F174" ca="1">IFERROR(_xlfn.SINGLE(INDEX(Data!$A$1:$A$818,_xlfn.AGGREGATE(15,6,((OFFSET(Data!$A$1,0,MATCH(F$6,Data!$1:$1,0)-1,1000,1)=IF(F$7="","Yes",F$7))*(Data!$D$1:'Data'!$D$818&lt;=IF($H$2="Marked",1,"")))/((OFFSET(Data!$A$1,0,MATCH(F$6,Data!$1:$1,0)-1,1000,1)=IF(F$7="","Yes",F$7))*(Data!$D$1:'Data'!$D$818&lt;=IF($H$2="Marked",1,"")))*ROW(Data!$C$1:$C$818),ROW(F174)-ROW(F$7)),1)),"")</f>
        <v/>
      </c>
      <c r="G174" s="38" t="str">
        <f ca="1">IF(H174="","",IF(INDEX(Data!$CA:$CA,MATCH(H174,Data!$A:$A,0),1)=0,"",INDEX(Data!$CA:$CA,MATCH(H174,Data!$A:$A,0),1)))</f>
        <v/>
      </c>
      <c r="H174" s="38" t="str" cm="1">
        <f t="array" aca="1" ref="H174" ca="1">IFERROR(_xlfn.SINGLE(INDEX(Data!$A$1:$A$818,_xlfn.AGGREGATE(15,6,((OFFSET(Data!$A$1,0,MATCH(H$6,Data!$1:$1,0)-1,1000,1)=IF(H$7="","Yes",H$7))*(Data!$D$1:'Data'!$D$818&lt;=IF($H$2="Marked",1,"")))/((OFFSET(Data!$A$1,0,MATCH(H$6,Data!$1:$1,0)-1,1000,1)=IF(H$7="","Yes",H$7))*(Data!$D$1:'Data'!$D$818&lt;=IF($H$2="Marked",1,"")))*ROW(Data!$C$1:$C$818),ROW(H174)-ROW(H$7)),1)),"")</f>
        <v/>
      </c>
      <c r="I174" s="38" t="str">
        <f ca="1">IF(J174="","",IF(INDEX(Data!$CA:$CA,MATCH(J174,Data!$A:$A,0),1)=0,"",INDEX(Data!$CA:$CA,MATCH(J174,Data!$A:$A,0),1)))</f>
        <v/>
      </c>
      <c r="J174" s="38" t="str" cm="1">
        <f t="array" aca="1" ref="J174" ca="1">IFERROR(_xlfn.SINGLE(INDEX(Data!$A$1:$A$818,_xlfn.AGGREGATE(15,6,((OFFSET(Data!$A$1,0,MATCH(J$6,Data!$1:$1,0)-1,1000,1)=IF(J$7="","Yes",J$7))*(Data!$D$1:'Data'!$D$818&lt;=IF($H$2="Marked",1,"")))/((OFFSET(Data!$A$1,0,MATCH(J$6,Data!$1:$1,0)-1,1000,1)=IF(J$7="","Yes",J$7))*(Data!$D$1:'Data'!$D$818&lt;=IF($H$2="Marked",1,"")))*ROW(Data!$C$1:$C$818),ROW(J174)-ROW(J$7)),1)),"")</f>
        <v/>
      </c>
      <c r="K174" s="38" t="str">
        <f ca="1">IF(L174="","",IF(INDEX(Data!$CA:$CA,MATCH(L174,Data!$A:$A,0),1)=0,"",INDEX(Data!$CA:$CA,MATCH(L174,Data!$A:$A,0),1)))</f>
        <v/>
      </c>
      <c r="L174" s="38" t="str" cm="1">
        <f t="array" aca="1" ref="L174" ca="1">IFERROR(_xlfn.SINGLE(INDEX(Data!$A$1:$A$818,_xlfn.AGGREGATE(15,6,((OFFSET(Data!$A$1,0,MATCH(L$6,Data!$1:$1,0)-1,1000,1)=IF(L$7="","Yes",L$7))*(Data!$D$1:'Data'!$D$818&lt;=IF($H$2="Marked",1,"")))/((OFFSET(Data!$A$1,0,MATCH(L$6,Data!$1:$1,0)-1,1000,1)=IF(L$7="","Yes",L$7))*(Data!$D$1:'Data'!$D$818&lt;=IF($H$2="Marked",1,"")))*ROW(Data!$C$1:$C$818),ROW(L174)-ROW(L$7)),1)),"")</f>
        <v/>
      </c>
      <c r="M174" s="38" t="str">
        <f ca="1">IF(N174="","",IF(INDEX(Data!$CA:$CA,MATCH(N174,Data!$A:$A,0),1)=0,"",INDEX(Data!$CA:$CA,MATCH(N174,Data!$A:$A,0),1)))</f>
        <v/>
      </c>
      <c r="N174" s="38" t="str" cm="1">
        <f t="array" aca="1" ref="N174" ca="1">IFERROR(_xlfn.SINGLE(INDEX(Data!$A$1:$A$818,_xlfn.AGGREGATE(15,6,((OFFSET(Data!$A$1,0,MATCH(N$6,Data!$1:$1,0)-1,1000,1)=IF(N$7="","Yes",N$7))*(Data!$D$1:'Data'!$D$818&lt;=IF($H$2="Marked",1,"")))/((OFFSET(Data!$A$1,0,MATCH(N$6,Data!$1:$1,0)-1,1000,1)=IF(N$7="","Yes",N$7))*(Data!$D$1:'Data'!$D$818&lt;=IF($H$2="Marked",1,"")))*ROW(Data!$C$1:$C$818),ROW(N174)-ROW(N$7)),1)),"")</f>
        <v>Syfy</v>
      </c>
      <c r="O174" s="38" t="str">
        <f ca="1">IF(P174="","",IF(INDEX(Data!$CA:$CA,MATCH(P174,Data!$A:$A,0),1)=0,"",INDEX(Data!$CA:$CA,MATCH(P174,Data!$A:$A,0),1)))</f>
        <v/>
      </c>
      <c r="P174" s="38" t="str" cm="1">
        <f t="array" aca="1" ref="P174" ca="1">IFERROR(_xlfn.SINGLE(INDEX(Data!$A$1:$A$818,_xlfn.AGGREGATE(15,6,((OFFSET(Data!$A$1,0,MATCH(P$6,Data!$1:$1,0)-1,1000,1)=IF(P$7="","Yes",P$7))*(Data!$D$1:'Data'!$D$818&lt;=IF($H$2="Marked",1,"")))/((OFFSET(Data!$A$1,0,MATCH(P$6,Data!$1:$1,0)-1,1000,1)=IF(P$7="","Yes",P$7))*(Data!$D$1:'Data'!$D$818&lt;=IF($H$2="Marked",1,"")))*ROW(Data!$C$1:$C$818),ROW(P174)-ROW(P$7)),1)),"")</f>
        <v>POP</v>
      </c>
      <c r="Q174" s="38" t="str">
        <f ca="1">IF(R174="","",IF(INDEX(Data!$CA:$CA,MATCH(R174,Data!$A:$A,0),1)=0,"",INDEX(Data!$CA:$CA,MATCH(R174,Data!$A:$A,0),1)))</f>
        <v/>
      </c>
      <c r="R174" s="38" t="str" cm="1">
        <f t="array" aca="1" ref="R174" ca="1">IFERROR(_xlfn.SINGLE(INDEX(Data!$A$1:$A$818,_xlfn.AGGREGATE(15,6,((OFFSET(Data!$A$1,0,MATCH(R$6,Data!$1:$1,0)-1,1000,1)=IF(R$7="","Yes",R$7))*(Data!$D$1:'Data'!$D$818&lt;=IF($H$2="Marked",1,"")))/((OFFSET(Data!$A$1,0,MATCH(R$6,Data!$1:$1,0)-1,1000,1)=IF(R$7="","Yes",R$7))*(Data!$D$1:'Data'!$D$818&lt;=IF($H$2="Marked",1,"")))*ROW(Data!$C$1:$C$818),ROW(R174)-ROW(R$7)),1)),"")</f>
        <v/>
      </c>
      <c r="S174" s="38" t="str">
        <f ca="1">IF(T174="","",IF(INDEX(Data!$CA:$CA,MATCH(T174,Data!$A:$A,0),1)=0,"",INDEX(Data!$CA:$CA,MATCH(T174,Data!$A:$A,0),1)))</f>
        <v/>
      </c>
      <c r="T174" s="38" t="str" cm="1">
        <f t="array" aca="1" ref="T174" ca="1">IFERROR(_xlfn.SINGLE(INDEX(Data!$A$1:$A$818,_xlfn.AGGREGATE(15,6,((OFFSET(Data!$A$1,0,MATCH(T$6,Data!$1:$1,0)-1,1000,1)=IF(T$7="","Yes",T$7))*(Data!$D$1:'Data'!$D$818&lt;=IF($H$2="Marked",1,"")))/((OFFSET(Data!$A$1,0,MATCH(T$6,Data!$1:$1,0)-1,1000,1)=IF(T$7="","Yes",T$7))*(Data!$D$1:'Data'!$D$818&lt;=IF($H$2="Marked",1,"")))*ROW(Data!$C$1:$C$818),ROW(T174)-ROW(T$7)),1)),"")</f>
        <v/>
      </c>
      <c r="U174" s="38" t="str">
        <f ca="1">IF(V174="","",IF(INDEX(Data!$CA:$CA,MATCH(V174,Data!$A:$A,0),1)=0,"",INDEX(Data!$CA:$CA,MATCH(V174,Data!$A:$A,0),1)))</f>
        <v/>
      </c>
      <c r="V174" s="38" t="str" cm="1">
        <f t="array" aca="1" ref="V174" ca="1">IFERROR(_xlfn.SINGLE(INDEX(Data!$A$1:$A$818,_xlfn.AGGREGATE(15,6,((OFFSET(Data!$A$1,0,MATCH(V$6,Data!$1:$1,0)-1,1000,1)=IF(V$7="","Yes",V$7))*(Data!$D$1:'Data'!$D$818&lt;=IF($H$2="Marked",1,"")))/((OFFSET(Data!$A$1,0,MATCH(V$6,Data!$1:$1,0)-1,1000,1)=IF(V$7="","Yes",V$7))*(Data!$D$1:'Data'!$D$818&lt;=IF($H$2="Marked",1,"")))*ROW(Data!$C$1:$C$818),ROW(V174)-ROW(V$7)),1)),"")</f>
        <v/>
      </c>
      <c r="W174" s="38" t="str">
        <f ca="1">IF(X174="","",IF(INDEX(Data!$CA:$CA,MATCH(X174,Data!$A:$A,0),1)=0,"",INDEX(Data!$CA:$CA,MATCH(X174,Data!$A:$A,0),1)))</f>
        <v/>
      </c>
      <c r="X174" s="38" t="str" cm="1">
        <f t="array" aca="1" ref="X174" ca="1">IFERROR(_xlfn.SINGLE(INDEX(Data!$A$1:$A$818,_xlfn.AGGREGATE(15,6,((OFFSET(Data!$A$1,0,MATCH(X$6,Data!$1:$1,0)-1,1000,1)=IF(X$7="","Yes",X$7))*(Data!$D$1:'Data'!$D$818&lt;=IF($H$2="Marked",1,"")))/((OFFSET(Data!$A$1,0,MATCH(X$6,Data!$1:$1,0)-1,1000,1)=IF(X$7="","Yes",X$7))*(Data!$D$1:'Data'!$D$818&lt;=IF($H$2="Marked",1,"")))*ROW(Data!$C$1:$C$818),ROW(X174)-ROW(X$7)),1)),"")</f>
        <v/>
      </c>
      <c r="Y174" s="38" t="str">
        <f ca="1">IF(Z174="","",IF(INDEX(Data!$CA:$CA,MATCH(Z174,Data!$A:$A,0),1)=0,"",INDEX(Data!$CA:$CA,MATCH(Z174,Data!$A:$A,0),1)))</f>
        <v/>
      </c>
      <c r="Z174" s="38" t="str" cm="1">
        <f t="array" aca="1" ref="Z174" ca="1">IFERROR(_xlfn.SINGLE(INDEX(Data!$A$1:$A$818,_xlfn.AGGREGATE(15,6,((OFFSET(Data!$A$1,0,MATCH(Z$6,Data!$1:$1,0)-1,1000,1)=IF(Z$7="","Yes",Z$7))*(Data!$D$1:'Data'!$D$818&lt;=IF($H$2="Marked",1,"")))/((OFFSET(Data!$A$1,0,MATCH(Z$6,Data!$1:$1,0)-1,1000,1)=IF(Z$7="","Yes",Z$7))*(Data!$D$1:'Data'!$D$818&lt;=IF($H$2="Marked",1,"")))*ROW(Data!$C$1:$C$818),ROW(Z174)-ROW(Z$7)),1)),"")</f>
        <v/>
      </c>
      <c r="AA174" s="38" t="str">
        <f ca="1">IF(AB174="","",IF(INDEX(Data!$CA:$CA,MATCH(AB174,Data!$A:$A,0),1)=0,"",INDEX(Data!$CA:$CA,MATCH(AB174,Data!$A:$A,0),1)))</f>
        <v/>
      </c>
      <c r="AB174" s="38" t="str" cm="1">
        <f t="array" aca="1" ref="AB174" ca="1">IFERROR(_xlfn.SINGLE(INDEX(Data!$A$1:$A$818,_xlfn.AGGREGATE(15,6,((OFFSET(Data!$A$1,0,MATCH(AB$6,Data!$1:$1,0)-1,1000,1)=IF(AB$7="","Yes",AB$7))*(Data!$D$1:'Data'!$D$818&lt;=IF($H$2="Marked",1,"")))/((OFFSET(Data!$A$1,0,MATCH(AB$6,Data!$1:$1,0)-1,1000,1)=IF(AB$7="","Yes",AB$7))*(Data!$D$1:'Data'!$D$818&lt;=IF($H$2="Marked",1,"")))*ROW(Data!$C$1:$C$818),ROW(AB174)-ROW(AB$7)),1)),"")</f>
        <v/>
      </c>
      <c r="AC174" s="38" t="str">
        <f ca="1">IF(AD174="","",IF(INDEX(Data!$CA:$CA,MATCH(AD174,Data!$A:$A,0),1)=0,"",INDEX(Data!$CA:$CA,MATCH(AD174,Data!$A:$A,0),1)))</f>
        <v/>
      </c>
      <c r="AD174" s="38" t="str" cm="1">
        <f t="array" aca="1" ref="AD174" ca="1">IFERROR(_xlfn.SINGLE(INDEX(Data!$A$1:$A$818,_xlfn.AGGREGATE(15,6,((OFFSET(Data!$A$1,0,MATCH(AD$6,Data!$1:$1,0)-1,1000,1)=IF(AD$7="","Yes",AD$7))*(Data!$D$1:'Data'!$D$818&lt;=IF($H$2="Marked",1,"")))/((OFFSET(Data!$A$1,0,MATCH(AD$6,Data!$1:$1,0)-1,1000,1)=IF(AD$7="","Yes",AD$7))*(Data!$D$1:'Data'!$D$818&lt;=IF($H$2="Marked",1,"")))*ROW(Data!$C$1:$C$818),ROW(AD174)-ROW(AD$7)),1)),"")</f>
        <v/>
      </c>
      <c r="AE174" s="38" t="str">
        <f ca="1">IF(AF174="","",IF(INDEX(Data!$CA:$CA,MATCH(AF174,Data!$A:$A,0),1)=0,"",INDEX(Data!$CA:$CA,MATCH(AF174,Data!$A:$A,0),1)))</f>
        <v/>
      </c>
      <c r="AF174" s="38" t="str" cm="1">
        <f t="array" aca="1" ref="AF174" ca="1">IFERROR(_xlfn.SINGLE(INDEX(Data!$A$1:$A$818,_xlfn.AGGREGATE(15,6,((OFFSET(Data!$A$1,0,MATCH(AF$6,Data!$1:$1,0)-1,1000,1)=IF(AF$7="","Yes",AF$7))*(Data!$D$1:'Data'!$D$818&lt;=IF($H$2="Marked",1,"")))/((OFFSET(Data!$A$1,0,MATCH(AF$6,Data!$1:$1,0)-1,1000,1)=IF(AF$7="","Yes",AF$7))*(Data!$D$1:'Data'!$D$818&lt;=IF($H$2="Marked",1,"")))*ROW(Data!$C$1:$C$818),ROW(AF174)-ROW(AF$7)),1)),"")</f>
        <v/>
      </c>
      <c r="AG174" s="38" t="str">
        <f ca="1">IF(AH174="","",IF(INDEX(Data!$CA:$CA,MATCH(AH174,Data!$A:$A,0),1)=0,"",INDEX(Data!$CA:$CA,MATCH(AH174,Data!$A:$A,0),1)))</f>
        <v/>
      </c>
      <c r="AH174" s="38" t="str" cm="1">
        <f t="array" aca="1" ref="AH174" ca="1">IFERROR(_xlfn.SINGLE(INDEX(Data!$A$1:$A$818,_xlfn.AGGREGATE(15,6,((OFFSET(Data!$A$1,0,MATCH(AH$6,Data!$1:$1,0)-1,1000,1)=IF(AH$7="","Yes",AH$7))*(Data!$D$1:'Data'!$D$818&lt;=IF($H$2="Marked",1,"")))/((OFFSET(Data!$A$1,0,MATCH(AH$6,Data!$1:$1,0)-1,1000,1)=IF(AH$7="","Yes",AH$7))*(Data!$D$1:'Data'!$D$818&lt;=IF($H$2="Marked",1,"")))*ROW(Data!$C$1:$C$818),ROW(AH174)-ROW(AH$7)),1)),"")</f>
        <v/>
      </c>
      <c r="AI174" s="38" t="str">
        <f ca="1">IF(AJ174="","",IF(INDEX(Data!$CA:$CA,MATCH(AJ174,Data!$A:$A,0),1)=0,"",INDEX(Data!$CA:$CA,MATCH(AJ174,Data!$A:$A,0),1)))</f>
        <v/>
      </c>
      <c r="AJ174" s="38" t="str" cm="1">
        <f t="array" aca="1" ref="AJ174" ca="1">IFERROR(_xlfn.SINGLE(INDEX(Data!$A$1:$A$818,_xlfn.AGGREGATE(15,6,((OFFSET(Data!$A$1,0,MATCH(AJ$6,Data!$1:$1,0)-1,1000,1)=IF(AJ$7="","Yes",AJ$7))*(Data!$D$1:'Data'!$D$818&lt;=IF($H$2="Marked",1,"")))/((OFFSET(Data!$A$1,0,MATCH(AJ$6,Data!$1:$1,0)-1,1000,1)=IF(AJ$7="","Yes",AJ$7))*(Data!$D$1:'Data'!$D$818&lt;=IF($H$2="Marked",1,"")))*ROW(Data!$C$1:$C$818),ROW(AJ174)-ROW(AJ$7)),1)),"")</f>
        <v/>
      </c>
      <c r="AK174" s="38" t="str">
        <f ca="1">IF(AL174="","",IF(INDEX(Data!$CA:$CA,MATCH(AL174,Data!$A:$A,0),1)=0,"",INDEX(Data!$CA:$CA,MATCH(AL174,Data!$A:$A,0),1)))</f>
        <v/>
      </c>
      <c r="AL174" s="38" t="str" cm="1">
        <f t="array" aca="1" ref="AL174" ca="1">IFERROR(_xlfn.SINGLE(INDEX(Data!$A$1:$A$818,_xlfn.AGGREGATE(15,6,((OFFSET(Data!$A$1,0,MATCH(AL$6,Data!$1:$1,0)-1,1000,1)=IF(AL$7="","Yes",AL$7))*(Data!$D$1:'Data'!$D$818&lt;=IF($H$2="Marked",1,"")))/((OFFSET(Data!$A$1,0,MATCH(AL$6,Data!$1:$1,0)-1,1000,1)=IF(AL$7="","Yes",AL$7))*(Data!$D$1:'Data'!$D$818&lt;=IF($H$2="Marked",1,"")))*ROW(Data!$C$1:$C$818),ROW(AL174)-ROW(AL$7)),1)),"")</f>
        <v/>
      </c>
      <c r="AM174" s="38" t="str">
        <f ca="1">IF(AN174="","",IF(INDEX(Data!$CA:$CA,MATCH(AN174,Data!$A:$A,0),1)=0,"",INDEX(Data!$CA:$CA,MATCH(AN174,Data!$A:$A,0),1)))</f>
        <v/>
      </c>
      <c r="AN174" s="38" t="str" cm="1">
        <f t="array" aca="1" ref="AN174" ca="1">IFERROR(_xlfn.SINGLE(INDEX(Data!$A$1:$A$818,_xlfn.AGGREGATE(15,6,((OFFSET(Data!$A$1,0,MATCH(AN$6,Data!$1:$1,0)-1,1000,1)=IF(AN$7="","Yes",AN$7))*(Data!$D$1:'Data'!$D$818&lt;=IF($H$2="Marked",1,"")))/((OFFSET(Data!$A$1,0,MATCH(AN$6,Data!$1:$1,0)-1,1000,1)=IF(AN$7="","Yes",AN$7))*(Data!$D$1:'Data'!$D$818&lt;=IF($H$2="Marked",1,"")))*ROW(Data!$C$1:$C$818),ROW(AN174)-ROW(AN$7)),1)),"")</f>
        <v/>
      </c>
      <c r="AO174" s="38" t="str">
        <f ca="1">IF(AP174="","",IF(INDEX(Data!$CA:$CA,MATCH(AP174,Data!$A:$A,0),1)=0,"",INDEX(Data!$CA:$CA,MATCH(AP174,Data!$A:$A,0),1)))</f>
        <v/>
      </c>
      <c r="AP174" s="38" t="str" cm="1">
        <f t="array" aca="1" ref="AP174" ca="1">IFERROR(_xlfn.SINGLE(INDEX(Data!$A$1:$A$818,_xlfn.AGGREGATE(15,6,((OFFSET(Data!$A$1,0,MATCH(AP$6,Data!$1:$1,0)-1,1000,1)=IF(AP$7="","Yes",AP$7))*(Data!$D$1:'Data'!$D$818&lt;=IF($H$2="Marked",1,"")))/((OFFSET(Data!$A$1,0,MATCH(AP$6,Data!$1:$1,0)-1,1000,1)=IF(AP$7="","Yes",AP$7))*(Data!$D$1:'Data'!$D$818&lt;=IF($H$2="Marked",1,"")))*ROW(Data!$C$1:$C$818),ROW(AP174)-ROW(AP$7)),1)),"")</f>
        <v/>
      </c>
      <c r="AQ174" s="38" t="str">
        <f ca="1">IF(AR174="","",IF(INDEX(Data!$CA:$CA,MATCH(AR174,Data!$A:$A,0),1)=0,"",INDEX(Data!$CA:$CA,MATCH(AR174,Data!$A:$A,0),1)))</f>
        <v/>
      </c>
      <c r="AR174" s="38" t="str" cm="1">
        <f t="array" aca="1" ref="AR174" ca="1">IFERROR(_xlfn.SINGLE(INDEX(Data!$A$1:$A$818,_xlfn.AGGREGATE(15,6,((OFFSET(Data!$A$1,0,MATCH(AR$6,Data!$1:$1,0)-1,1000,1)=IF(AR$7="","Yes",AR$7))*(Data!$D$1:'Data'!$D$818&lt;=IF($H$2="Marked",1,"")))/((OFFSET(Data!$A$1,0,MATCH(AR$6,Data!$1:$1,0)-1,1000,1)=IF(AR$7="","Yes",AR$7))*(Data!$D$1:'Data'!$D$818&lt;=IF($H$2="Marked",1,"")))*ROW(Data!$C$1:$C$818),ROW(AR174)-ROW(AR$7)),1)),"")</f>
        <v/>
      </c>
      <c r="AS174" s="38" t="str">
        <f ca="1">IF(AT174="","",IF(INDEX(Data!$CA:$CA,MATCH(AT174,Data!$A:$A,0),1)=0,"",INDEX(Data!$CA:$CA,MATCH(AT174,Data!$A:$A,0),1)))</f>
        <v/>
      </c>
      <c r="AT174" s="38" t="str" cm="1">
        <f t="array" aca="1" ref="AT174" ca="1">IFERROR(_xlfn.SINGLE(INDEX(Data!$A$1:$A$818,_xlfn.AGGREGATE(15,6,((OFFSET(Data!$A$1,0,MATCH(AT$6,Data!$1:$1,0)-1,1000,1)=IF(AT$7="","Yes",AT$7))*(Data!$D$1:'Data'!$D$818&lt;=IF($H$2="Marked",1,"")))/((OFFSET(Data!$A$1,0,MATCH(AT$6,Data!$1:$1,0)-1,1000,1)=IF(AT$7="","Yes",AT$7))*(Data!$D$1:'Data'!$D$818&lt;=IF($H$2="Marked",1,"")))*ROW(Data!$C$1:$C$818),ROW(AT174)-ROW(AT$7)),1)),"")</f>
        <v/>
      </c>
    </row>
    <row r="175" spans="1:46" x14ac:dyDescent="0.35">
      <c r="A175" s="38" t="str">
        <f ca="1">IF(B175="","",IF(INDEX(Data!$CA:$CA,MATCH(B175,Data!$A:$A,0),1)=0,"",INDEX(Data!$CA:$CA,MATCH(B175,Data!$A:$A,0),1)))</f>
        <v/>
      </c>
      <c r="B175" s="38" t="str" cm="1">
        <f t="array" aca="1" ref="B175" ca="1">IFERROR(_xlfn.SINGLE(INDEX(Data!$A$1:$A$818,_xlfn.AGGREGATE(15,6,((OFFSET(Data!$A$1,0,MATCH(B$6,Data!$1:$1,0)-1,1000,1)=IF(B$7="","Yes",B$7))*(Data!$D$1:'Data'!$D$818&lt;=IF($H$2="Marked",1,"")))/((OFFSET(Data!$A$1,0,MATCH(B$6,Data!$1:$1,0)-1,1000,1)=IF(B$7="","Yes",B$7))*(Data!$D$1:'Data'!$D$818&lt;=IF($H$2="Marked",1,"")))*ROW(Data!$C$1:$C$818),ROW(B175)-ROW(B$7)),1)),"")</f>
        <v/>
      </c>
      <c r="C175" s="38" t="str">
        <f ca="1">IF(D175="","",IF(INDEX(Data!$CA:$CA,MATCH(D175,Data!$A:$A,0),1)=0,"",INDEX(Data!$CA:$CA,MATCH(D175,Data!$A:$A,0),1)))</f>
        <v/>
      </c>
      <c r="D175" s="38" t="str" cm="1">
        <f t="array" aca="1" ref="D175" ca="1">IFERROR(_xlfn.SINGLE(INDEX(Data!$A$1:$A$818,_xlfn.AGGREGATE(15,6,((OFFSET(Data!$A$1,0,MATCH(D$6,Data!$1:$1,0)-1,1000,1)=IF(D$7="","Yes",D$7))*(Data!$D$1:'Data'!$D$818&lt;=IF($H$2="Marked",1,"")))/((OFFSET(Data!$A$1,0,MATCH(D$6,Data!$1:$1,0)-1,1000,1)=IF(D$7="","Yes",D$7))*(Data!$D$1:'Data'!$D$818&lt;=IF($H$2="Marked",1,"")))*ROW(Data!$C$1:$C$818),ROW(D175)-ROW(D$7)),1)),"")</f>
        <v/>
      </c>
      <c r="E175" s="38" t="str">
        <f ca="1">IF(F175="","",IF(INDEX(Data!$CA:$CA,MATCH(F175,Data!$A:$A,0),1)=0,"",INDEX(Data!$CA:$CA,MATCH(F175,Data!$A:$A,0),1)))</f>
        <v/>
      </c>
      <c r="F175" s="38" t="str" cm="1">
        <f t="array" aca="1" ref="F175" ca="1">IFERROR(_xlfn.SINGLE(INDEX(Data!$A$1:$A$818,_xlfn.AGGREGATE(15,6,((OFFSET(Data!$A$1,0,MATCH(F$6,Data!$1:$1,0)-1,1000,1)=IF(F$7="","Yes",F$7))*(Data!$D$1:'Data'!$D$818&lt;=IF($H$2="Marked",1,"")))/((OFFSET(Data!$A$1,0,MATCH(F$6,Data!$1:$1,0)-1,1000,1)=IF(F$7="","Yes",F$7))*(Data!$D$1:'Data'!$D$818&lt;=IF($H$2="Marked",1,"")))*ROW(Data!$C$1:$C$818),ROW(F175)-ROW(F$7)),1)),"")</f>
        <v/>
      </c>
      <c r="G175" s="38" t="str">
        <f ca="1">IF(H175="","",IF(INDEX(Data!$CA:$CA,MATCH(H175,Data!$A:$A,0),1)=0,"",INDEX(Data!$CA:$CA,MATCH(H175,Data!$A:$A,0),1)))</f>
        <v/>
      </c>
      <c r="H175" s="38" t="str" cm="1">
        <f t="array" aca="1" ref="H175" ca="1">IFERROR(_xlfn.SINGLE(INDEX(Data!$A$1:$A$818,_xlfn.AGGREGATE(15,6,((OFFSET(Data!$A$1,0,MATCH(H$6,Data!$1:$1,0)-1,1000,1)=IF(H$7="","Yes",H$7))*(Data!$D$1:'Data'!$D$818&lt;=IF($H$2="Marked",1,"")))/((OFFSET(Data!$A$1,0,MATCH(H$6,Data!$1:$1,0)-1,1000,1)=IF(H$7="","Yes",H$7))*(Data!$D$1:'Data'!$D$818&lt;=IF($H$2="Marked",1,"")))*ROW(Data!$C$1:$C$818),ROW(H175)-ROW(H$7)),1)),"")</f>
        <v/>
      </c>
      <c r="I175" s="38" t="str">
        <f ca="1">IF(J175="","",IF(INDEX(Data!$CA:$CA,MATCH(J175,Data!$A:$A,0),1)=0,"",INDEX(Data!$CA:$CA,MATCH(J175,Data!$A:$A,0),1)))</f>
        <v/>
      </c>
      <c r="J175" s="38" t="str" cm="1">
        <f t="array" aca="1" ref="J175" ca="1">IFERROR(_xlfn.SINGLE(INDEX(Data!$A$1:$A$818,_xlfn.AGGREGATE(15,6,((OFFSET(Data!$A$1,0,MATCH(J$6,Data!$1:$1,0)-1,1000,1)=IF(J$7="","Yes",J$7))*(Data!$D$1:'Data'!$D$818&lt;=IF($H$2="Marked",1,"")))/((OFFSET(Data!$A$1,0,MATCH(J$6,Data!$1:$1,0)-1,1000,1)=IF(J$7="","Yes",J$7))*(Data!$D$1:'Data'!$D$818&lt;=IF($H$2="Marked",1,"")))*ROW(Data!$C$1:$C$818),ROW(J175)-ROW(J$7)),1)),"")</f>
        <v/>
      </c>
      <c r="K175" s="38" t="str">
        <f ca="1">IF(L175="","",IF(INDEX(Data!$CA:$CA,MATCH(L175,Data!$A:$A,0),1)=0,"",INDEX(Data!$CA:$CA,MATCH(L175,Data!$A:$A,0),1)))</f>
        <v/>
      </c>
      <c r="L175" s="38" t="str" cm="1">
        <f t="array" aca="1" ref="L175" ca="1">IFERROR(_xlfn.SINGLE(INDEX(Data!$A$1:$A$818,_xlfn.AGGREGATE(15,6,((OFFSET(Data!$A$1,0,MATCH(L$6,Data!$1:$1,0)-1,1000,1)=IF(L$7="","Yes",L$7))*(Data!$D$1:'Data'!$D$818&lt;=IF($H$2="Marked",1,"")))/((OFFSET(Data!$A$1,0,MATCH(L$6,Data!$1:$1,0)-1,1000,1)=IF(L$7="","Yes",L$7))*(Data!$D$1:'Data'!$D$818&lt;=IF($H$2="Marked",1,"")))*ROW(Data!$C$1:$C$818),ROW(L175)-ROW(L$7)),1)),"")</f>
        <v/>
      </c>
      <c r="M175" s="38" t="str">
        <f ca="1">IF(N175="","",IF(INDEX(Data!$CA:$CA,MATCH(N175,Data!$A:$A,0),1)=0,"",INDEX(Data!$CA:$CA,MATCH(N175,Data!$A:$A,0),1)))</f>
        <v/>
      </c>
      <c r="N175" s="38" t="str" cm="1">
        <f t="array" aca="1" ref="N175" ca="1">IFERROR(_xlfn.SINGLE(INDEX(Data!$A$1:$A$818,_xlfn.AGGREGATE(15,6,((OFFSET(Data!$A$1,0,MATCH(N$6,Data!$1:$1,0)-1,1000,1)=IF(N$7="","Yes",N$7))*(Data!$D$1:'Data'!$D$818&lt;=IF($H$2="Marked",1,"")))/((OFFSET(Data!$A$1,0,MATCH(N$6,Data!$1:$1,0)-1,1000,1)=IF(N$7="","Yes",N$7))*(Data!$D$1:'Data'!$D$818&lt;=IF($H$2="Marked",1,"")))*ROW(Data!$C$1:$C$818),ROW(N175)-ROW(N$7)),1)),"")</f>
        <v>Tastemade</v>
      </c>
      <c r="O175" s="38" t="str">
        <f ca="1">IF(P175="","",IF(INDEX(Data!$CA:$CA,MATCH(P175,Data!$A:$A,0),1)=0,"",INDEX(Data!$CA:$CA,MATCH(P175,Data!$A:$A,0),1)))</f>
        <v/>
      </c>
      <c r="P175" s="38" t="str" cm="1">
        <f t="array" aca="1" ref="P175" ca="1">IFERROR(_xlfn.SINGLE(INDEX(Data!$A$1:$A$818,_xlfn.AGGREGATE(15,6,((OFFSET(Data!$A$1,0,MATCH(P$6,Data!$1:$1,0)-1,1000,1)=IF(P$7="","Yes",P$7))*(Data!$D$1:'Data'!$D$818&lt;=IF($H$2="Marked",1,"")))/((OFFSET(Data!$A$1,0,MATCH(P$6,Data!$1:$1,0)-1,1000,1)=IF(P$7="","Yes",P$7))*(Data!$D$1:'Data'!$D$818&lt;=IF($H$2="Marked",1,"")))*ROW(Data!$C$1:$C$818),ROW(P175)-ROW(P$7)),1)),"")</f>
        <v>QVC</v>
      </c>
      <c r="Q175" s="38" t="str">
        <f ca="1">IF(R175="","",IF(INDEX(Data!$CA:$CA,MATCH(R175,Data!$A:$A,0),1)=0,"",INDEX(Data!$CA:$CA,MATCH(R175,Data!$A:$A,0),1)))</f>
        <v/>
      </c>
      <c r="R175" s="38" t="str" cm="1">
        <f t="array" aca="1" ref="R175" ca="1">IFERROR(_xlfn.SINGLE(INDEX(Data!$A$1:$A$818,_xlfn.AGGREGATE(15,6,((OFFSET(Data!$A$1,0,MATCH(R$6,Data!$1:$1,0)-1,1000,1)=IF(R$7="","Yes",R$7))*(Data!$D$1:'Data'!$D$818&lt;=IF($H$2="Marked",1,"")))/((OFFSET(Data!$A$1,0,MATCH(R$6,Data!$1:$1,0)-1,1000,1)=IF(R$7="","Yes",R$7))*(Data!$D$1:'Data'!$D$818&lt;=IF($H$2="Marked",1,"")))*ROW(Data!$C$1:$C$818),ROW(R175)-ROW(R$7)),1)),"")</f>
        <v/>
      </c>
      <c r="S175" s="38" t="str">
        <f ca="1">IF(T175="","",IF(INDEX(Data!$CA:$CA,MATCH(T175,Data!$A:$A,0),1)=0,"",INDEX(Data!$CA:$CA,MATCH(T175,Data!$A:$A,0),1)))</f>
        <v/>
      </c>
      <c r="T175" s="38" t="str" cm="1">
        <f t="array" aca="1" ref="T175" ca="1">IFERROR(_xlfn.SINGLE(INDEX(Data!$A$1:$A$818,_xlfn.AGGREGATE(15,6,((OFFSET(Data!$A$1,0,MATCH(T$6,Data!$1:$1,0)-1,1000,1)=IF(T$7="","Yes",T$7))*(Data!$D$1:'Data'!$D$818&lt;=IF($H$2="Marked",1,"")))/((OFFSET(Data!$A$1,0,MATCH(T$6,Data!$1:$1,0)-1,1000,1)=IF(T$7="","Yes",T$7))*(Data!$D$1:'Data'!$D$818&lt;=IF($H$2="Marked",1,"")))*ROW(Data!$C$1:$C$818),ROW(T175)-ROW(T$7)),1)),"")</f>
        <v/>
      </c>
      <c r="U175" s="38" t="str">
        <f ca="1">IF(V175="","",IF(INDEX(Data!$CA:$CA,MATCH(V175,Data!$A:$A,0),1)=0,"",INDEX(Data!$CA:$CA,MATCH(V175,Data!$A:$A,0),1)))</f>
        <v/>
      </c>
      <c r="V175" s="38" t="str" cm="1">
        <f t="array" aca="1" ref="V175" ca="1">IFERROR(_xlfn.SINGLE(INDEX(Data!$A$1:$A$818,_xlfn.AGGREGATE(15,6,((OFFSET(Data!$A$1,0,MATCH(V$6,Data!$1:$1,0)-1,1000,1)=IF(V$7="","Yes",V$7))*(Data!$D$1:'Data'!$D$818&lt;=IF($H$2="Marked",1,"")))/((OFFSET(Data!$A$1,0,MATCH(V$6,Data!$1:$1,0)-1,1000,1)=IF(V$7="","Yes",V$7))*(Data!$D$1:'Data'!$D$818&lt;=IF($H$2="Marked",1,"")))*ROW(Data!$C$1:$C$818),ROW(V175)-ROW(V$7)),1)),"")</f>
        <v/>
      </c>
      <c r="W175" s="38" t="str">
        <f ca="1">IF(X175="","",IF(INDEX(Data!$CA:$CA,MATCH(X175,Data!$A:$A,0),1)=0,"",INDEX(Data!$CA:$CA,MATCH(X175,Data!$A:$A,0),1)))</f>
        <v/>
      </c>
      <c r="X175" s="38" t="str" cm="1">
        <f t="array" aca="1" ref="X175" ca="1">IFERROR(_xlfn.SINGLE(INDEX(Data!$A$1:$A$818,_xlfn.AGGREGATE(15,6,((OFFSET(Data!$A$1,0,MATCH(X$6,Data!$1:$1,0)-1,1000,1)=IF(X$7="","Yes",X$7))*(Data!$D$1:'Data'!$D$818&lt;=IF($H$2="Marked",1,"")))/((OFFSET(Data!$A$1,0,MATCH(X$6,Data!$1:$1,0)-1,1000,1)=IF(X$7="","Yes",X$7))*(Data!$D$1:'Data'!$D$818&lt;=IF($H$2="Marked",1,"")))*ROW(Data!$C$1:$C$818),ROW(X175)-ROW(X$7)),1)),"")</f>
        <v/>
      </c>
      <c r="Y175" s="38" t="str">
        <f ca="1">IF(Z175="","",IF(INDEX(Data!$CA:$CA,MATCH(Z175,Data!$A:$A,0),1)=0,"",INDEX(Data!$CA:$CA,MATCH(Z175,Data!$A:$A,0),1)))</f>
        <v/>
      </c>
      <c r="Z175" s="38" t="str" cm="1">
        <f t="array" aca="1" ref="Z175" ca="1">IFERROR(_xlfn.SINGLE(INDEX(Data!$A$1:$A$818,_xlfn.AGGREGATE(15,6,((OFFSET(Data!$A$1,0,MATCH(Z$6,Data!$1:$1,0)-1,1000,1)=IF(Z$7="","Yes",Z$7))*(Data!$D$1:'Data'!$D$818&lt;=IF($H$2="Marked",1,"")))/((OFFSET(Data!$A$1,0,MATCH(Z$6,Data!$1:$1,0)-1,1000,1)=IF(Z$7="","Yes",Z$7))*(Data!$D$1:'Data'!$D$818&lt;=IF($H$2="Marked",1,"")))*ROW(Data!$C$1:$C$818),ROW(Z175)-ROW(Z$7)),1)),"")</f>
        <v/>
      </c>
      <c r="AA175" s="38" t="str">
        <f ca="1">IF(AB175="","",IF(INDEX(Data!$CA:$CA,MATCH(AB175,Data!$A:$A,0),1)=0,"",INDEX(Data!$CA:$CA,MATCH(AB175,Data!$A:$A,0),1)))</f>
        <v/>
      </c>
      <c r="AB175" s="38" t="str" cm="1">
        <f t="array" aca="1" ref="AB175" ca="1">IFERROR(_xlfn.SINGLE(INDEX(Data!$A$1:$A$818,_xlfn.AGGREGATE(15,6,((OFFSET(Data!$A$1,0,MATCH(AB$6,Data!$1:$1,0)-1,1000,1)=IF(AB$7="","Yes",AB$7))*(Data!$D$1:'Data'!$D$818&lt;=IF($H$2="Marked",1,"")))/((OFFSET(Data!$A$1,0,MATCH(AB$6,Data!$1:$1,0)-1,1000,1)=IF(AB$7="","Yes",AB$7))*(Data!$D$1:'Data'!$D$818&lt;=IF($H$2="Marked",1,"")))*ROW(Data!$C$1:$C$818),ROW(AB175)-ROW(AB$7)),1)),"")</f>
        <v/>
      </c>
      <c r="AC175" s="38" t="str">
        <f ca="1">IF(AD175="","",IF(INDEX(Data!$CA:$CA,MATCH(AD175,Data!$A:$A,0),1)=0,"",INDEX(Data!$CA:$CA,MATCH(AD175,Data!$A:$A,0),1)))</f>
        <v/>
      </c>
      <c r="AD175" s="38" t="str" cm="1">
        <f t="array" aca="1" ref="AD175" ca="1">IFERROR(_xlfn.SINGLE(INDEX(Data!$A$1:$A$818,_xlfn.AGGREGATE(15,6,((OFFSET(Data!$A$1,0,MATCH(AD$6,Data!$1:$1,0)-1,1000,1)=IF(AD$7="","Yes",AD$7))*(Data!$D$1:'Data'!$D$818&lt;=IF($H$2="Marked",1,"")))/((OFFSET(Data!$A$1,0,MATCH(AD$6,Data!$1:$1,0)-1,1000,1)=IF(AD$7="","Yes",AD$7))*(Data!$D$1:'Data'!$D$818&lt;=IF($H$2="Marked",1,"")))*ROW(Data!$C$1:$C$818),ROW(AD175)-ROW(AD$7)),1)),"")</f>
        <v/>
      </c>
      <c r="AE175" s="38" t="str">
        <f ca="1">IF(AF175="","",IF(INDEX(Data!$CA:$CA,MATCH(AF175,Data!$A:$A,0),1)=0,"",INDEX(Data!$CA:$CA,MATCH(AF175,Data!$A:$A,0),1)))</f>
        <v/>
      </c>
      <c r="AF175" s="38" t="str" cm="1">
        <f t="array" aca="1" ref="AF175" ca="1">IFERROR(_xlfn.SINGLE(INDEX(Data!$A$1:$A$818,_xlfn.AGGREGATE(15,6,((OFFSET(Data!$A$1,0,MATCH(AF$6,Data!$1:$1,0)-1,1000,1)=IF(AF$7="","Yes",AF$7))*(Data!$D$1:'Data'!$D$818&lt;=IF($H$2="Marked",1,"")))/((OFFSET(Data!$A$1,0,MATCH(AF$6,Data!$1:$1,0)-1,1000,1)=IF(AF$7="","Yes",AF$7))*(Data!$D$1:'Data'!$D$818&lt;=IF($H$2="Marked",1,"")))*ROW(Data!$C$1:$C$818),ROW(AF175)-ROW(AF$7)),1)),"")</f>
        <v/>
      </c>
      <c r="AG175" s="38" t="str">
        <f ca="1">IF(AH175="","",IF(INDEX(Data!$CA:$CA,MATCH(AH175,Data!$A:$A,0),1)=0,"",INDEX(Data!$CA:$CA,MATCH(AH175,Data!$A:$A,0),1)))</f>
        <v/>
      </c>
      <c r="AH175" s="38" t="str" cm="1">
        <f t="array" aca="1" ref="AH175" ca="1">IFERROR(_xlfn.SINGLE(INDEX(Data!$A$1:$A$818,_xlfn.AGGREGATE(15,6,((OFFSET(Data!$A$1,0,MATCH(AH$6,Data!$1:$1,0)-1,1000,1)=IF(AH$7="","Yes",AH$7))*(Data!$D$1:'Data'!$D$818&lt;=IF($H$2="Marked",1,"")))/((OFFSET(Data!$A$1,0,MATCH(AH$6,Data!$1:$1,0)-1,1000,1)=IF(AH$7="","Yes",AH$7))*(Data!$D$1:'Data'!$D$818&lt;=IF($H$2="Marked",1,"")))*ROW(Data!$C$1:$C$818),ROW(AH175)-ROW(AH$7)),1)),"")</f>
        <v/>
      </c>
      <c r="AI175" s="38" t="str">
        <f ca="1">IF(AJ175="","",IF(INDEX(Data!$CA:$CA,MATCH(AJ175,Data!$A:$A,0),1)=0,"",INDEX(Data!$CA:$CA,MATCH(AJ175,Data!$A:$A,0),1)))</f>
        <v/>
      </c>
      <c r="AJ175" s="38" t="str" cm="1">
        <f t="array" aca="1" ref="AJ175" ca="1">IFERROR(_xlfn.SINGLE(INDEX(Data!$A$1:$A$818,_xlfn.AGGREGATE(15,6,((OFFSET(Data!$A$1,0,MATCH(AJ$6,Data!$1:$1,0)-1,1000,1)=IF(AJ$7="","Yes",AJ$7))*(Data!$D$1:'Data'!$D$818&lt;=IF($H$2="Marked",1,"")))/((OFFSET(Data!$A$1,0,MATCH(AJ$6,Data!$1:$1,0)-1,1000,1)=IF(AJ$7="","Yes",AJ$7))*(Data!$D$1:'Data'!$D$818&lt;=IF($H$2="Marked",1,"")))*ROW(Data!$C$1:$C$818),ROW(AJ175)-ROW(AJ$7)),1)),"")</f>
        <v/>
      </c>
      <c r="AK175" s="38" t="str">
        <f ca="1">IF(AL175="","",IF(INDEX(Data!$CA:$CA,MATCH(AL175,Data!$A:$A,0),1)=0,"",INDEX(Data!$CA:$CA,MATCH(AL175,Data!$A:$A,0),1)))</f>
        <v/>
      </c>
      <c r="AL175" s="38" t="str" cm="1">
        <f t="array" aca="1" ref="AL175" ca="1">IFERROR(_xlfn.SINGLE(INDEX(Data!$A$1:$A$818,_xlfn.AGGREGATE(15,6,((OFFSET(Data!$A$1,0,MATCH(AL$6,Data!$1:$1,0)-1,1000,1)=IF(AL$7="","Yes",AL$7))*(Data!$D$1:'Data'!$D$818&lt;=IF($H$2="Marked",1,"")))/((OFFSET(Data!$A$1,0,MATCH(AL$6,Data!$1:$1,0)-1,1000,1)=IF(AL$7="","Yes",AL$7))*(Data!$D$1:'Data'!$D$818&lt;=IF($H$2="Marked",1,"")))*ROW(Data!$C$1:$C$818),ROW(AL175)-ROW(AL$7)),1)),"")</f>
        <v/>
      </c>
      <c r="AM175" s="38" t="str">
        <f ca="1">IF(AN175="","",IF(INDEX(Data!$CA:$CA,MATCH(AN175,Data!$A:$A,0),1)=0,"",INDEX(Data!$CA:$CA,MATCH(AN175,Data!$A:$A,0),1)))</f>
        <v/>
      </c>
      <c r="AN175" s="38" t="str" cm="1">
        <f t="array" aca="1" ref="AN175" ca="1">IFERROR(_xlfn.SINGLE(INDEX(Data!$A$1:$A$818,_xlfn.AGGREGATE(15,6,((OFFSET(Data!$A$1,0,MATCH(AN$6,Data!$1:$1,0)-1,1000,1)=IF(AN$7="","Yes",AN$7))*(Data!$D$1:'Data'!$D$818&lt;=IF($H$2="Marked",1,"")))/((OFFSET(Data!$A$1,0,MATCH(AN$6,Data!$1:$1,0)-1,1000,1)=IF(AN$7="","Yes",AN$7))*(Data!$D$1:'Data'!$D$818&lt;=IF($H$2="Marked",1,"")))*ROW(Data!$C$1:$C$818),ROW(AN175)-ROW(AN$7)),1)),"")</f>
        <v/>
      </c>
      <c r="AO175" s="38" t="str">
        <f ca="1">IF(AP175="","",IF(INDEX(Data!$CA:$CA,MATCH(AP175,Data!$A:$A,0),1)=0,"",INDEX(Data!$CA:$CA,MATCH(AP175,Data!$A:$A,0),1)))</f>
        <v/>
      </c>
      <c r="AP175" s="38" t="str" cm="1">
        <f t="array" aca="1" ref="AP175" ca="1">IFERROR(_xlfn.SINGLE(INDEX(Data!$A$1:$A$818,_xlfn.AGGREGATE(15,6,((OFFSET(Data!$A$1,0,MATCH(AP$6,Data!$1:$1,0)-1,1000,1)=IF(AP$7="","Yes",AP$7))*(Data!$D$1:'Data'!$D$818&lt;=IF($H$2="Marked",1,"")))/((OFFSET(Data!$A$1,0,MATCH(AP$6,Data!$1:$1,0)-1,1000,1)=IF(AP$7="","Yes",AP$7))*(Data!$D$1:'Data'!$D$818&lt;=IF($H$2="Marked",1,"")))*ROW(Data!$C$1:$C$818),ROW(AP175)-ROW(AP$7)),1)),"")</f>
        <v/>
      </c>
      <c r="AQ175" s="38" t="str">
        <f ca="1">IF(AR175="","",IF(INDEX(Data!$CA:$CA,MATCH(AR175,Data!$A:$A,0),1)=0,"",INDEX(Data!$CA:$CA,MATCH(AR175,Data!$A:$A,0),1)))</f>
        <v/>
      </c>
      <c r="AR175" s="38" t="str" cm="1">
        <f t="array" aca="1" ref="AR175" ca="1">IFERROR(_xlfn.SINGLE(INDEX(Data!$A$1:$A$818,_xlfn.AGGREGATE(15,6,((OFFSET(Data!$A$1,0,MATCH(AR$6,Data!$1:$1,0)-1,1000,1)=IF(AR$7="","Yes",AR$7))*(Data!$D$1:'Data'!$D$818&lt;=IF($H$2="Marked",1,"")))/((OFFSET(Data!$A$1,0,MATCH(AR$6,Data!$1:$1,0)-1,1000,1)=IF(AR$7="","Yes",AR$7))*(Data!$D$1:'Data'!$D$818&lt;=IF($H$2="Marked",1,"")))*ROW(Data!$C$1:$C$818),ROW(AR175)-ROW(AR$7)),1)),"")</f>
        <v/>
      </c>
      <c r="AS175" s="38" t="str">
        <f ca="1">IF(AT175="","",IF(INDEX(Data!$CA:$CA,MATCH(AT175,Data!$A:$A,0),1)=0,"",INDEX(Data!$CA:$CA,MATCH(AT175,Data!$A:$A,0),1)))</f>
        <v/>
      </c>
      <c r="AT175" s="38" t="str" cm="1">
        <f t="array" aca="1" ref="AT175" ca="1">IFERROR(_xlfn.SINGLE(INDEX(Data!$A$1:$A$818,_xlfn.AGGREGATE(15,6,((OFFSET(Data!$A$1,0,MATCH(AT$6,Data!$1:$1,0)-1,1000,1)=IF(AT$7="","Yes",AT$7))*(Data!$D$1:'Data'!$D$818&lt;=IF($H$2="Marked",1,"")))/((OFFSET(Data!$A$1,0,MATCH(AT$6,Data!$1:$1,0)-1,1000,1)=IF(AT$7="","Yes",AT$7))*(Data!$D$1:'Data'!$D$818&lt;=IF($H$2="Marked",1,"")))*ROW(Data!$C$1:$C$818),ROW(AT175)-ROW(AT$7)),1)),"")</f>
        <v/>
      </c>
    </row>
    <row r="176" spans="1:46" x14ac:dyDescent="0.35">
      <c r="A176" s="38" t="str">
        <f ca="1">IF(B176="","",IF(INDEX(Data!$CA:$CA,MATCH(B176,Data!$A:$A,0),1)=0,"",INDEX(Data!$CA:$CA,MATCH(B176,Data!$A:$A,0),1)))</f>
        <v/>
      </c>
      <c r="B176" s="38" t="str" cm="1">
        <f t="array" aca="1" ref="B176" ca="1">IFERROR(_xlfn.SINGLE(INDEX(Data!$A$1:$A$818,_xlfn.AGGREGATE(15,6,((OFFSET(Data!$A$1,0,MATCH(B$6,Data!$1:$1,0)-1,1000,1)=IF(B$7="","Yes",B$7))*(Data!$D$1:'Data'!$D$818&lt;=IF($H$2="Marked",1,"")))/((OFFSET(Data!$A$1,0,MATCH(B$6,Data!$1:$1,0)-1,1000,1)=IF(B$7="","Yes",B$7))*(Data!$D$1:'Data'!$D$818&lt;=IF($H$2="Marked",1,"")))*ROW(Data!$C$1:$C$818),ROW(B176)-ROW(B$7)),1)),"")</f>
        <v/>
      </c>
      <c r="C176" s="38" t="str">
        <f ca="1">IF(D176="","",IF(INDEX(Data!$CA:$CA,MATCH(D176,Data!$A:$A,0),1)=0,"",INDEX(Data!$CA:$CA,MATCH(D176,Data!$A:$A,0),1)))</f>
        <v/>
      </c>
      <c r="D176" s="38" t="str" cm="1">
        <f t="array" aca="1" ref="D176" ca="1">IFERROR(_xlfn.SINGLE(INDEX(Data!$A$1:$A$818,_xlfn.AGGREGATE(15,6,((OFFSET(Data!$A$1,0,MATCH(D$6,Data!$1:$1,0)-1,1000,1)=IF(D$7="","Yes",D$7))*(Data!$D$1:'Data'!$D$818&lt;=IF($H$2="Marked",1,"")))/((OFFSET(Data!$A$1,0,MATCH(D$6,Data!$1:$1,0)-1,1000,1)=IF(D$7="","Yes",D$7))*(Data!$D$1:'Data'!$D$818&lt;=IF($H$2="Marked",1,"")))*ROW(Data!$C$1:$C$818),ROW(D176)-ROW(D$7)),1)),"")</f>
        <v/>
      </c>
      <c r="E176" s="38" t="str">
        <f ca="1">IF(F176="","",IF(INDEX(Data!$CA:$CA,MATCH(F176,Data!$A:$A,0),1)=0,"",INDEX(Data!$CA:$CA,MATCH(F176,Data!$A:$A,0),1)))</f>
        <v/>
      </c>
      <c r="F176" s="38" t="str" cm="1">
        <f t="array" aca="1" ref="F176" ca="1">IFERROR(_xlfn.SINGLE(INDEX(Data!$A$1:$A$818,_xlfn.AGGREGATE(15,6,((OFFSET(Data!$A$1,0,MATCH(F$6,Data!$1:$1,0)-1,1000,1)=IF(F$7="","Yes",F$7))*(Data!$D$1:'Data'!$D$818&lt;=IF($H$2="Marked",1,"")))/((OFFSET(Data!$A$1,0,MATCH(F$6,Data!$1:$1,0)-1,1000,1)=IF(F$7="","Yes",F$7))*(Data!$D$1:'Data'!$D$818&lt;=IF($H$2="Marked",1,"")))*ROW(Data!$C$1:$C$818),ROW(F176)-ROW(F$7)),1)),"")</f>
        <v/>
      </c>
      <c r="G176" s="38" t="str">
        <f ca="1">IF(H176="","",IF(INDEX(Data!$CA:$CA,MATCH(H176,Data!$A:$A,0),1)=0,"",INDEX(Data!$CA:$CA,MATCH(H176,Data!$A:$A,0),1)))</f>
        <v/>
      </c>
      <c r="H176" s="38" t="str" cm="1">
        <f t="array" aca="1" ref="H176" ca="1">IFERROR(_xlfn.SINGLE(INDEX(Data!$A$1:$A$818,_xlfn.AGGREGATE(15,6,((OFFSET(Data!$A$1,0,MATCH(H$6,Data!$1:$1,0)-1,1000,1)=IF(H$7="","Yes",H$7))*(Data!$D$1:'Data'!$D$818&lt;=IF($H$2="Marked",1,"")))/((OFFSET(Data!$A$1,0,MATCH(H$6,Data!$1:$1,0)-1,1000,1)=IF(H$7="","Yes",H$7))*(Data!$D$1:'Data'!$D$818&lt;=IF($H$2="Marked",1,"")))*ROW(Data!$C$1:$C$818),ROW(H176)-ROW(H$7)),1)),"")</f>
        <v/>
      </c>
      <c r="I176" s="38" t="str">
        <f ca="1">IF(J176="","",IF(INDEX(Data!$CA:$CA,MATCH(J176,Data!$A:$A,0),1)=0,"",INDEX(Data!$CA:$CA,MATCH(J176,Data!$A:$A,0),1)))</f>
        <v/>
      </c>
      <c r="J176" s="38" t="str" cm="1">
        <f t="array" aca="1" ref="J176" ca="1">IFERROR(_xlfn.SINGLE(INDEX(Data!$A$1:$A$818,_xlfn.AGGREGATE(15,6,((OFFSET(Data!$A$1,0,MATCH(J$6,Data!$1:$1,0)-1,1000,1)=IF(J$7="","Yes",J$7))*(Data!$D$1:'Data'!$D$818&lt;=IF($H$2="Marked",1,"")))/((OFFSET(Data!$A$1,0,MATCH(J$6,Data!$1:$1,0)-1,1000,1)=IF(J$7="","Yes",J$7))*(Data!$D$1:'Data'!$D$818&lt;=IF($H$2="Marked",1,"")))*ROW(Data!$C$1:$C$818),ROW(J176)-ROW(J$7)),1)),"")</f>
        <v/>
      </c>
      <c r="K176" s="38" t="str">
        <f ca="1">IF(L176="","",IF(INDEX(Data!$CA:$CA,MATCH(L176,Data!$A:$A,0),1)=0,"",INDEX(Data!$CA:$CA,MATCH(L176,Data!$A:$A,0),1)))</f>
        <v/>
      </c>
      <c r="L176" s="38" t="str" cm="1">
        <f t="array" aca="1" ref="L176" ca="1">IFERROR(_xlfn.SINGLE(INDEX(Data!$A$1:$A$818,_xlfn.AGGREGATE(15,6,((OFFSET(Data!$A$1,0,MATCH(L$6,Data!$1:$1,0)-1,1000,1)=IF(L$7="","Yes",L$7))*(Data!$D$1:'Data'!$D$818&lt;=IF($H$2="Marked",1,"")))/((OFFSET(Data!$A$1,0,MATCH(L$6,Data!$1:$1,0)-1,1000,1)=IF(L$7="","Yes",L$7))*(Data!$D$1:'Data'!$D$818&lt;=IF($H$2="Marked",1,"")))*ROW(Data!$C$1:$C$818),ROW(L176)-ROW(L$7)),1)),"")</f>
        <v/>
      </c>
      <c r="M176" s="38" t="str">
        <f ca="1">IF(N176="","",IF(INDEX(Data!$CA:$CA,MATCH(N176,Data!$A:$A,0),1)=0,"",INDEX(Data!$CA:$CA,MATCH(N176,Data!$A:$A,0),1)))</f>
        <v/>
      </c>
      <c r="N176" s="38" t="str" cm="1">
        <f t="array" aca="1" ref="N176" ca="1">IFERROR(_xlfn.SINGLE(INDEX(Data!$A$1:$A$818,_xlfn.AGGREGATE(15,6,((OFFSET(Data!$A$1,0,MATCH(N$6,Data!$1:$1,0)-1,1000,1)=IF(N$7="","Yes",N$7))*(Data!$D$1:'Data'!$D$818&lt;=IF($H$2="Marked",1,"")))/((OFFSET(Data!$A$1,0,MATCH(N$6,Data!$1:$1,0)-1,1000,1)=IF(N$7="","Yes",N$7))*(Data!$D$1:'Data'!$D$818&lt;=IF($H$2="Marked",1,"")))*ROW(Data!$C$1:$C$818),ROW(N176)-ROW(N$7)),1)),"")</f>
        <v>TBS</v>
      </c>
      <c r="O176" s="38" t="str">
        <f ca="1">IF(P176="","",IF(INDEX(Data!$CA:$CA,MATCH(P176,Data!$A:$A,0),1)=0,"",INDEX(Data!$CA:$CA,MATCH(P176,Data!$A:$A,0),1)))</f>
        <v/>
      </c>
      <c r="P176" s="38" t="str" cm="1">
        <f t="array" aca="1" ref="P176" ca="1">IFERROR(_xlfn.SINGLE(INDEX(Data!$A$1:$A$818,_xlfn.AGGREGATE(15,6,((OFFSET(Data!$A$1,0,MATCH(P$6,Data!$1:$1,0)-1,1000,1)=IF(P$7="","Yes",P$7))*(Data!$D$1:'Data'!$D$818&lt;=IF($H$2="Marked",1,"")))/((OFFSET(Data!$A$1,0,MATCH(P$6,Data!$1:$1,0)-1,1000,1)=IF(P$7="","Yes",P$7))*(Data!$D$1:'Data'!$D$818&lt;=IF($H$2="Marked",1,"")))*ROW(Data!$C$1:$C$818),ROW(P176)-ROW(P$7)),1)),"")</f>
        <v>QVC 2</v>
      </c>
      <c r="Q176" s="38" t="str">
        <f ca="1">IF(R176="","",IF(INDEX(Data!$CA:$CA,MATCH(R176,Data!$A:$A,0),1)=0,"",INDEX(Data!$CA:$CA,MATCH(R176,Data!$A:$A,0),1)))</f>
        <v/>
      </c>
      <c r="R176" s="38" t="str" cm="1">
        <f t="array" aca="1" ref="R176" ca="1">IFERROR(_xlfn.SINGLE(INDEX(Data!$A$1:$A$818,_xlfn.AGGREGATE(15,6,((OFFSET(Data!$A$1,0,MATCH(R$6,Data!$1:$1,0)-1,1000,1)=IF(R$7="","Yes",R$7))*(Data!$D$1:'Data'!$D$818&lt;=IF($H$2="Marked",1,"")))/((OFFSET(Data!$A$1,0,MATCH(R$6,Data!$1:$1,0)-1,1000,1)=IF(R$7="","Yes",R$7))*(Data!$D$1:'Data'!$D$818&lt;=IF($H$2="Marked",1,"")))*ROW(Data!$C$1:$C$818),ROW(R176)-ROW(R$7)),1)),"")</f>
        <v/>
      </c>
      <c r="S176" s="38" t="str">
        <f ca="1">IF(T176="","",IF(INDEX(Data!$CA:$CA,MATCH(T176,Data!$A:$A,0),1)=0,"",INDEX(Data!$CA:$CA,MATCH(T176,Data!$A:$A,0),1)))</f>
        <v/>
      </c>
      <c r="T176" s="38" t="str" cm="1">
        <f t="array" aca="1" ref="T176" ca="1">IFERROR(_xlfn.SINGLE(INDEX(Data!$A$1:$A$818,_xlfn.AGGREGATE(15,6,((OFFSET(Data!$A$1,0,MATCH(T$6,Data!$1:$1,0)-1,1000,1)=IF(T$7="","Yes",T$7))*(Data!$D$1:'Data'!$D$818&lt;=IF($H$2="Marked",1,"")))/((OFFSET(Data!$A$1,0,MATCH(T$6,Data!$1:$1,0)-1,1000,1)=IF(T$7="","Yes",T$7))*(Data!$D$1:'Data'!$D$818&lt;=IF($H$2="Marked",1,"")))*ROW(Data!$C$1:$C$818),ROW(T176)-ROW(T$7)),1)),"")</f>
        <v/>
      </c>
      <c r="U176" s="38" t="str">
        <f ca="1">IF(V176="","",IF(INDEX(Data!$CA:$CA,MATCH(V176,Data!$A:$A,0),1)=0,"",INDEX(Data!$CA:$CA,MATCH(V176,Data!$A:$A,0),1)))</f>
        <v/>
      </c>
      <c r="V176" s="38" t="str" cm="1">
        <f t="array" aca="1" ref="V176" ca="1">IFERROR(_xlfn.SINGLE(INDEX(Data!$A$1:$A$818,_xlfn.AGGREGATE(15,6,((OFFSET(Data!$A$1,0,MATCH(V$6,Data!$1:$1,0)-1,1000,1)=IF(V$7="","Yes",V$7))*(Data!$D$1:'Data'!$D$818&lt;=IF($H$2="Marked",1,"")))/((OFFSET(Data!$A$1,0,MATCH(V$6,Data!$1:$1,0)-1,1000,1)=IF(V$7="","Yes",V$7))*(Data!$D$1:'Data'!$D$818&lt;=IF($H$2="Marked",1,"")))*ROW(Data!$C$1:$C$818),ROW(V176)-ROW(V$7)),1)),"")</f>
        <v/>
      </c>
      <c r="W176" s="38" t="str">
        <f ca="1">IF(X176="","",IF(INDEX(Data!$CA:$CA,MATCH(X176,Data!$A:$A,0),1)=0,"",INDEX(Data!$CA:$CA,MATCH(X176,Data!$A:$A,0),1)))</f>
        <v/>
      </c>
      <c r="X176" s="38" t="str" cm="1">
        <f t="array" aca="1" ref="X176" ca="1">IFERROR(_xlfn.SINGLE(INDEX(Data!$A$1:$A$818,_xlfn.AGGREGATE(15,6,((OFFSET(Data!$A$1,0,MATCH(X$6,Data!$1:$1,0)-1,1000,1)=IF(X$7="","Yes",X$7))*(Data!$D$1:'Data'!$D$818&lt;=IF($H$2="Marked",1,"")))/((OFFSET(Data!$A$1,0,MATCH(X$6,Data!$1:$1,0)-1,1000,1)=IF(X$7="","Yes",X$7))*(Data!$D$1:'Data'!$D$818&lt;=IF($H$2="Marked",1,"")))*ROW(Data!$C$1:$C$818),ROW(X176)-ROW(X$7)),1)),"")</f>
        <v/>
      </c>
      <c r="Y176" s="38" t="str">
        <f ca="1">IF(Z176="","",IF(INDEX(Data!$CA:$CA,MATCH(Z176,Data!$A:$A,0),1)=0,"",INDEX(Data!$CA:$CA,MATCH(Z176,Data!$A:$A,0),1)))</f>
        <v/>
      </c>
      <c r="Z176" s="38" t="str" cm="1">
        <f t="array" aca="1" ref="Z176" ca="1">IFERROR(_xlfn.SINGLE(INDEX(Data!$A$1:$A$818,_xlfn.AGGREGATE(15,6,((OFFSET(Data!$A$1,0,MATCH(Z$6,Data!$1:$1,0)-1,1000,1)=IF(Z$7="","Yes",Z$7))*(Data!$D$1:'Data'!$D$818&lt;=IF($H$2="Marked",1,"")))/((OFFSET(Data!$A$1,0,MATCH(Z$6,Data!$1:$1,0)-1,1000,1)=IF(Z$7="","Yes",Z$7))*(Data!$D$1:'Data'!$D$818&lt;=IF($H$2="Marked",1,"")))*ROW(Data!$C$1:$C$818),ROW(Z176)-ROW(Z$7)),1)),"")</f>
        <v/>
      </c>
      <c r="AA176" s="38" t="str">
        <f ca="1">IF(AB176="","",IF(INDEX(Data!$CA:$CA,MATCH(AB176,Data!$A:$A,0),1)=0,"",INDEX(Data!$CA:$CA,MATCH(AB176,Data!$A:$A,0),1)))</f>
        <v/>
      </c>
      <c r="AB176" s="38" t="str" cm="1">
        <f t="array" aca="1" ref="AB176" ca="1">IFERROR(_xlfn.SINGLE(INDEX(Data!$A$1:$A$818,_xlfn.AGGREGATE(15,6,((OFFSET(Data!$A$1,0,MATCH(AB$6,Data!$1:$1,0)-1,1000,1)=IF(AB$7="","Yes",AB$7))*(Data!$D$1:'Data'!$D$818&lt;=IF($H$2="Marked",1,"")))/((OFFSET(Data!$A$1,0,MATCH(AB$6,Data!$1:$1,0)-1,1000,1)=IF(AB$7="","Yes",AB$7))*(Data!$D$1:'Data'!$D$818&lt;=IF($H$2="Marked",1,"")))*ROW(Data!$C$1:$C$818),ROW(AB176)-ROW(AB$7)),1)),"")</f>
        <v/>
      </c>
      <c r="AC176" s="38" t="str">
        <f ca="1">IF(AD176="","",IF(INDEX(Data!$CA:$CA,MATCH(AD176,Data!$A:$A,0),1)=0,"",INDEX(Data!$CA:$CA,MATCH(AD176,Data!$A:$A,0),1)))</f>
        <v/>
      </c>
      <c r="AD176" s="38" t="str" cm="1">
        <f t="array" aca="1" ref="AD176" ca="1">IFERROR(_xlfn.SINGLE(INDEX(Data!$A$1:$A$818,_xlfn.AGGREGATE(15,6,((OFFSET(Data!$A$1,0,MATCH(AD$6,Data!$1:$1,0)-1,1000,1)=IF(AD$7="","Yes",AD$7))*(Data!$D$1:'Data'!$D$818&lt;=IF($H$2="Marked",1,"")))/((OFFSET(Data!$A$1,0,MATCH(AD$6,Data!$1:$1,0)-1,1000,1)=IF(AD$7="","Yes",AD$7))*(Data!$D$1:'Data'!$D$818&lt;=IF($H$2="Marked",1,"")))*ROW(Data!$C$1:$C$818),ROW(AD176)-ROW(AD$7)),1)),"")</f>
        <v/>
      </c>
      <c r="AE176" s="38" t="str">
        <f ca="1">IF(AF176="","",IF(INDEX(Data!$CA:$CA,MATCH(AF176,Data!$A:$A,0),1)=0,"",INDEX(Data!$CA:$CA,MATCH(AF176,Data!$A:$A,0),1)))</f>
        <v/>
      </c>
      <c r="AF176" s="38" t="str" cm="1">
        <f t="array" aca="1" ref="AF176" ca="1">IFERROR(_xlfn.SINGLE(INDEX(Data!$A$1:$A$818,_xlfn.AGGREGATE(15,6,((OFFSET(Data!$A$1,0,MATCH(AF$6,Data!$1:$1,0)-1,1000,1)=IF(AF$7="","Yes",AF$7))*(Data!$D$1:'Data'!$D$818&lt;=IF($H$2="Marked",1,"")))/((OFFSET(Data!$A$1,0,MATCH(AF$6,Data!$1:$1,0)-1,1000,1)=IF(AF$7="","Yes",AF$7))*(Data!$D$1:'Data'!$D$818&lt;=IF($H$2="Marked",1,"")))*ROW(Data!$C$1:$C$818),ROW(AF176)-ROW(AF$7)),1)),"")</f>
        <v/>
      </c>
      <c r="AG176" s="38" t="str">
        <f ca="1">IF(AH176="","",IF(INDEX(Data!$CA:$CA,MATCH(AH176,Data!$A:$A,0),1)=0,"",INDEX(Data!$CA:$CA,MATCH(AH176,Data!$A:$A,0),1)))</f>
        <v/>
      </c>
      <c r="AH176" s="38" t="str" cm="1">
        <f t="array" aca="1" ref="AH176" ca="1">IFERROR(_xlfn.SINGLE(INDEX(Data!$A$1:$A$818,_xlfn.AGGREGATE(15,6,((OFFSET(Data!$A$1,0,MATCH(AH$6,Data!$1:$1,0)-1,1000,1)=IF(AH$7="","Yes",AH$7))*(Data!$D$1:'Data'!$D$818&lt;=IF($H$2="Marked",1,"")))/((OFFSET(Data!$A$1,0,MATCH(AH$6,Data!$1:$1,0)-1,1000,1)=IF(AH$7="","Yes",AH$7))*(Data!$D$1:'Data'!$D$818&lt;=IF($H$2="Marked",1,"")))*ROW(Data!$C$1:$C$818),ROW(AH176)-ROW(AH$7)),1)),"")</f>
        <v/>
      </c>
      <c r="AI176" s="38" t="str">
        <f ca="1">IF(AJ176="","",IF(INDEX(Data!$CA:$CA,MATCH(AJ176,Data!$A:$A,0),1)=0,"",INDEX(Data!$CA:$CA,MATCH(AJ176,Data!$A:$A,0),1)))</f>
        <v/>
      </c>
      <c r="AJ176" s="38" t="str" cm="1">
        <f t="array" aca="1" ref="AJ176" ca="1">IFERROR(_xlfn.SINGLE(INDEX(Data!$A$1:$A$818,_xlfn.AGGREGATE(15,6,((OFFSET(Data!$A$1,0,MATCH(AJ$6,Data!$1:$1,0)-1,1000,1)=IF(AJ$7="","Yes",AJ$7))*(Data!$D$1:'Data'!$D$818&lt;=IF($H$2="Marked",1,"")))/((OFFSET(Data!$A$1,0,MATCH(AJ$6,Data!$1:$1,0)-1,1000,1)=IF(AJ$7="","Yes",AJ$7))*(Data!$D$1:'Data'!$D$818&lt;=IF($H$2="Marked",1,"")))*ROW(Data!$C$1:$C$818),ROW(AJ176)-ROW(AJ$7)),1)),"")</f>
        <v/>
      </c>
      <c r="AK176" s="38" t="str">
        <f ca="1">IF(AL176="","",IF(INDEX(Data!$CA:$CA,MATCH(AL176,Data!$A:$A,0),1)=0,"",INDEX(Data!$CA:$CA,MATCH(AL176,Data!$A:$A,0),1)))</f>
        <v/>
      </c>
      <c r="AL176" s="38" t="str" cm="1">
        <f t="array" aca="1" ref="AL176" ca="1">IFERROR(_xlfn.SINGLE(INDEX(Data!$A$1:$A$818,_xlfn.AGGREGATE(15,6,((OFFSET(Data!$A$1,0,MATCH(AL$6,Data!$1:$1,0)-1,1000,1)=IF(AL$7="","Yes",AL$7))*(Data!$D$1:'Data'!$D$818&lt;=IF($H$2="Marked",1,"")))/((OFFSET(Data!$A$1,0,MATCH(AL$6,Data!$1:$1,0)-1,1000,1)=IF(AL$7="","Yes",AL$7))*(Data!$D$1:'Data'!$D$818&lt;=IF($H$2="Marked",1,"")))*ROW(Data!$C$1:$C$818),ROW(AL176)-ROW(AL$7)),1)),"")</f>
        <v/>
      </c>
      <c r="AM176" s="38" t="str">
        <f ca="1">IF(AN176="","",IF(INDEX(Data!$CA:$CA,MATCH(AN176,Data!$A:$A,0),1)=0,"",INDEX(Data!$CA:$CA,MATCH(AN176,Data!$A:$A,0),1)))</f>
        <v/>
      </c>
      <c r="AN176" s="38" t="str" cm="1">
        <f t="array" aca="1" ref="AN176" ca="1">IFERROR(_xlfn.SINGLE(INDEX(Data!$A$1:$A$818,_xlfn.AGGREGATE(15,6,((OFFSET(Data!$A$1,0,MATCH(AN$6,Data!$1:$1,0)-1,1000,1)=IF(AN$7="","Yes",AN$7))*(Data!$D$1:'Data'!$D$818&lt;=IF($H$2="Marked",1,"")))/((OFFSET(Data!$A$1,0,MATCH(AN$6,Data!$1:$1,0)-1,1000,1)=IF(AN$7="","Yes",AN$7))*(Data!$D$1:'Data'!$D$818&lt;=IF($H$2="Marked",1,"")))*ROW(Data!$C$1:$C$818),ROW(AN176)-ROW(AN$7)),1)),"")</f>
        <v/>
      </c>
      <c r="AO176" s="38" t="str">
        <f ca="1">IF(AP176="","",IF(INDEX(Data!$CA:$CA,MATCH(AP176,Data!$A:$A,0),1)=0,"",INDEX(Data!$CA:$CA,MATCH(AP176,Data!$A:$A,0),1)))</f>
        <v/>
      </c>
      <c r="AP176" s="38" t="str" cm="1">
        <f t="array" aca="1" ref="AP176" ca="1">IFERROR(_xlfn.SINGLE(INDEX(Data!$A$1:$A$818,_xlfn.AGGREGATE(15,6,((OFFSET(Data!$A$1,0,MATCH(AP$6,Data!$1:$1,0)-1,1000,1)=IF(AP$7="","Yes",AP$7))*(Data!$D$1:'Data'!$D$818&lt;=IF($H$2="Marked",1,"")))/((OFFSET(Data!$A$1,0,MATCH(AP$6,Data!$1:$1,0)-1,1000,1)=IF(AP$7="","Yes",AP$7))*(Data!$D$1:'Data'!$D$818&lt;=IF($H$2="Marked",1,"")))*ROW(Data!$C$1:$C$818),ROW(AP176)-ROW(AP$7)),1)),"")</f>
        <v/>
      </c>
      <c r="AQ176" s="38" t="str">
        <f ca="1">IF(AR176="","",IF(INDEX(Data!$CA:$CA,MATCH(AR176,Data!$A:$A,0),1)=0,"",INDEX(Data!$CA:$CA,MATCH(AR176,Data!$A:$A,0),1)))</f>
        <v/>
      </c>
      <c r="AR176" s="38" t="str" cm="1">
        <f t="array" aca="1" ref="AR176" ca="1">IFERROR(_xlfn.SINGLE(INDEX(Data!$A$1:$A$818,_xlfn.AGGREGATE(15,6,((OFFSET(Data!$A$1,0,MATCH(AR$6,Data!$1:$1,0)-1,1000,1)=IF(AR$7="","Yes",AR$7))*(Data!$D$1:'Data'!$D$818&lt;=IF($H$2="Marked",1,"")))/((OFFSET(Data!$A$1,0,MATCH(AR$6,Data!$1:$1,0)-1,1000,1)=IF(AR$7="","Yes",AR$7))*(Data!$D$1:'Data'!$D$818&lt;=IF($H$2="Marked",1,"")))*ROW(Data!$C$1:$C$818),ROW(AR176)-ROW(AR$7)),1)),"")</f>
        <v/>
      </c>
      <c r="AS176" s="38" t="str">
        <f ca="1">IF(AT176="","",IF(INDEX(Data!$CA:$CA,MATCH(AT176,Data!$A:$A,0),1)=0,"",INDEX(Data!$CA:$CA,MATCH(AT176,Data!$A:$A,0),1)))</f>
        <v/>
      </c>
      <c r="AT176" s="38" t="str" cm="1">
        <f t="array" aca="1" ref="AT176" ca="1">IFERROR(_xlfn.SINGLE(INDEX(Data!$A$1:$A$818,_xlfn.AGGREGATE(15,6,((OFFSET(Data!$A$1,0,MATCH(AT$6,Data!$1:$1,0)-1,1000,1)=IF(AT$7="","Yes",AT$7))*(Data!$D$1:'Data'!$D$818&lt;=IF($H$2="Marked",1,"")))/((OFFSET(Data!$A$1,0,MATCH(AT$6,Data!$1:$1,0)-1,1000,1)=IF(AT$7="","Yes",AT$7))*(Data!$D$1:'Data'!$D$818&lt;=IF($H$2="Marked",1,"")))*ROW(Data!$C$1:$C$818),ROW(AT176)-ROW(AT$7)),1)),"")</f>
        <v/>
      </c>
    </row>
    <row r="177" spans="1:46" x14ac:dyDescent="0.35">
      <c r="A177" s="38" t="str">
        <f ca="1">IF(B177="","",IF(INDEX(Data!$CA:$CA,MATCH(B177,Data!$A:$A,0),1)=0,"",INDEX(Data!$CA:$CA,MATCH(B177,Data!$A:$A,0),1)))</f>
        <v/>
      </c>
      <c r="B177" s="38" t="str" cm="1">
        <f t="array" aca="1" ref="B177" ca="1">IFERROR(_xlfn.SINGLE(INDEX(Data!$A$1:$A$818,_xlfn.AGGREGATE(15,6,((OFFSET(Data!$A$1,0,MATCH(B$6,Data!$1:$1,0)-1,1000,1)=IF(B$7="","Yes",B$7))*(Data!$D$1:'Data'!$D$818&lt;=IF($H$2="Marked",1,"")))/((OFFSET(Data!$A$1,0,MATCH(B$6,Data!$1:$1,0)-1,1000,1)=IF(B$7="","Yes",B$7))*(Data!$D$1:'Data'!$D$818&lt;=IF($H$2="Marked",1,"")))*ROW(Data!$C$1:$C$818),ROW(B177)-ROW(B$7)),1)),"")</f>
        <v/>
      </c>
      <c r="C177" s="38" t="str">
        <f ca="1">IF(D177="","",IF(INDEX(Data!$CA:$CA,MATCH(D177,Data!$A:$A,0),1)=0,"",INDEX(Data!$CA:$CA,MATCH(D177,Data!$A:$A,0),1)))</f>
        <v/>
      </c>
      <c r="D177" s="38" t="str" cm="1">
        <f t="array" aca="1" ref="D177" ca="1">IFERROR(_xlfn.SINGLE(INDEX(Data!$A$1:$A$818,_xlfn.AGGREGATE(15,6,((OFFSET(Data!$A$1,0,MATCH(D$6,Data!$1:$1,0)-1,1000,1)=IF(D$7="","Yes",D$7))*(Data!$D$1:'Data'!$D$818&lt;=IF($H$2="Marked",1,"")))/((OFFSET(Data!$A$1,0,MATCH(D$6,Data!$1:$1,0)-1,1000,1)=IF(D$7="","Yes",D$7))*(Data!$D$1:'Data'!$D$818&lt;=IF($H$2="Marked",1,"")))*ROW(Data!$C$1:$C$818),ROW(D177)-ROW(D$7)),1)),"")</f>
        <v/>
      </c>
      <c r="E177" s="38" t="str">
        <f ca="1">IF(F177="","",IF(INDEX(Data!$CA:$CA,MATCH(F177,Data!$A:$A,0),1)=0,"",INDEX(Data!$CA:$CA,MATCH(F177,Data!$A:$A,0),1)))</f>
        <v/>
      </c>
      <c r="F177" s="38" t="str" cm="1">
        <f t="array" aca="1" ref="F177" ca="1">IFERROR(_xlfn.SINGLE(INDEX(Data!$A$1:$A$818,_xlfn.AGGREGATE(15,6,((OFFSET(Data!$A$1,0,MATCH(F$6,Data!$1:$1,0)-1,1000,1)=IF(F$7="","Yes",F$7))*(Data!$D$1:'Data'!$D$818&lt;=IF($H$2="Marked",1,"")))/((OFFSET(Data!$A$1,0,MATCH(F$6,Data!$1:$1,0)-1,1000,1)=IF(F$7="","Yes",F$7))*(Data!$D$1:'Data'!$D$818&lt;=IF($H$2="Marked",1,"")))*ROW(Data!$C$1:$C$818),ROW(F177)-ROW(F$7)),1)),"")</f>
        <v/>
      </c>
      <c r="G177" s="38" t="str">
        <f ca="1">IF(H177="","",IF(INDEX(Data!$CA:$CA,MATCH(H177,Data!$A:$A,0),1)=0,"",INDEX(Data!$CA:$CA,MATCH(H177,Data!$A:$A,0),1)))</f>
        <v/>
      </c>
      <c r="H177" s="38" t="str" cm="1">
        <f t="array" aca="1" ref="H177" ca="1">IFERROR(_xlfn.SINGLE(INDEX(Data!$A$1:$A$818,_xlfn.AGGREGATE(15,6,((OFFSET(Data!$A$1,0,MATCH(H$6,Data!$1:$1,0)-1,1000,1)=IF(H$7="","Yes",H$7))*(Data!$D$1:'Data'!$D$818&lt;=IF($H$2="Marked",1,"")))/((OFFSET(Data!$A$1,0,MATCH(H$6,Data!$1:$1,0)-1,1000,1)=IF(H$7="","Yes",H$7))*(Data!$D$1:'Data'!$D$818&lt;=IF($H$2="Marked",1,"")))*ROW(Data!$C$1:$C$818),ROW(H177)-ROW(H$7)),1)),"")</f>
        <v/>
      </c>
      <c r="I177" s="38" t="str">
        <f ca="1">IF(J177="","",IF(INDEX(Data!$CA:$CA,MATCH(J177,Data!$A:$A,0),1)=0,"",INDEX(Data!$CA:$CA,MATCH(J177,Data!$A:$A,0),1)))</f>
        <v/>
      </c>
      <c r="J177" s="38" t="str" cm="1">
        <f t="array" aca="1" ref="J177" ca="1">IFERROR(_xlfn.SINGLE(INDEX(Data!$A$1:$A$818,_xlfn.AGGREGATE(15,6,((OFFSET(Data!$A$1,0,MATCH(J$6,Data!$1:$1,0)-1,1000,1)=IF(J$7="","Yes",J$7))*(Data!$D$1:'Data'!$D$818&lt;=IF($H$2="Marked",1,"")))/((OFFSET(Data!$A$1,0,MATCH(J$6,Data!$1:$1,0)-1,1000,1)=IF(J$7="","Yes",J$7))*(Data!$D$1:'Data'!$D$818&lt;=IF($H$2="Marked",1,"")))*ROW(Data!$C$1:$C$818),ROW(J177)-ROW(J$7)),1)),"")</f>
        <v/>
      </c>
      <c r="K177" s="38" t="str">
        <f ca="1">IF(L177="","",IF(INDEX(Data!$CA:$CA,MATCH(L177,Data!$A:$A,0),1)=0,"",INDEX(Data!$CA:$CA,MATCH(L177,Data!$A:$A,0),1)))</f>
        <v/>
      </c>
      <c r="L177" s="38" t="str" cm="1">
        <f t="array" aca="1" ref="L177" ca="1">IFERROR(_xlfn.SINGLE(INDEX(Data!$A$1:$A$818,_xlfn.AGGREGATE(15,6,((OFFSET(Data!$A$1,0,MATCH(L$6,Data!$1:$1,0)-1,1000,1)=IF(L$7="","Yes",L$7))*(Data!$D$1:'Data'!$D$818&lt;=IF($H$2="Marked",1,"")))/((OFFSET(Data!$A$1,0,MATCH(L$6,Data!$1:$1,0)-1,1000,1)=IF(L$7="","Yes",L$7))*(Data!$D$1:'Data'!$D$818&lt;=IF($H$2="Marked",1,"")))*ROW(Data!$C$1:$C$818),ROW(L177)-ROW(L$7)),1)),"")</f>
        <v/>
      </c>
      <c r="M177" s="38" t="str">
        <f ca="1">IF(N177="","",IF(INDEX(Data!$CA:$CA,MATCH(N177,Data!$A:$A,0),1)=0,"",INDEX(Data!$CA:$CA,MATCH(N177,Data!$A:$A,0),1)))</f>
        <v/>
      </c>
      <c r="N177" s="38" t="str" cm="1">
        <f t="array" aca="1" ref="N177" ca="1">IFERROR(_xlfn.SINGLE(INDEX(Data!$A$1:$A$818,_xlfn.AGGREGATE(15,6,((OFFSET(Data!$A$1,0,MATCH(N$6,Data!$1:$1,0)-1,1000,1)=IF(N$7="","Yes",N$7))*(Data!$D$1:'Data'!$D$818&lt;=IF($H$2="Marked",1,"")))/((OFFSET(Data!$A$1,0,MATCH(N$6,Data!$1:$1,0)-1,1000,1)=IF(N$7="","Yes",N$7))*(Data!$D$1:'Data'!$D$818&lt;=IF($H$2="Marked",1,"")))*ROW(Data!$C$1:$C$818),ROW(N177)-ROW(N$7)),1)),"")</f>
        <v>TCM</v>
      </c>
      <c r="O177" s="38" t="str">
        <f ca="1">IF(P177="","",IF(INDEX(Data!$CA:$CA,MATCH(P177,Data!$A:$A,0),1)=0,"",INDEX(Data!$CA:$CA,MATCH(P177,Data!$A:$A,0),1)))</f>
        <v/>
      </c>
      <c r="P177" s="38" t="str" cm="1">
        <f t="array" aca="1" ref="P177" ca="1">IFERROR(_xlfn.SINGLE(INDEX(Data!$A$1:$A$818,_xlfn.AGGREGATE(15,6,((OFFSET(Data!$A$1,0,MATCH(P$6,Data!$1:$1,0)-1,1000,1)=IF(P$7="","Yes",P$7))*(Data!$D$1:'Data'!$D$818&lt;=IF($H$2="Marked",1,"")))/((OFFSET(Data!$A$1,0,MATCH(P$6,Data!$1:$1,0)-1,1000,1)=IF(P$7="","Yes",P$7))*(Data!$D$1:'Data'!$D$818&lt;=IF($H$2="Marked",1,"")))*ROW(Data!$C$1:$C$818),ROW(P177)-ROW(P$7)),1)),"")</f>
        <v>Reelz</v>
      </c>
      <c r="Q177" s="38" t="str">
        <f ca="1">IF(R177="","",IF(INDEX(Data!$CA:$CA,MATCH(R177,Data!$A:$A,0),1)=0,"",INDEX(Data!$CA:$CA,MATCH(R177,Data!$A:$A,0),1)))</f>
        <v/>
      </c>
      <c r="R177" s="38" t="str" cm="1">
        <f t="array" aca="1" ref="R177" ca="1">IFERROR(_xlfn.SINGLE(INDEX(Data!$A$1:$A$818,_xlfn.AGGREGATE(15,6,((OFFSET(Data!$A$1,0,MATCH(R$6,Data!$1:$1,0)-1,1000,1)=IF(R$7="","Yes",R$7))*(Data!$D$1:'Data'!$D$818&lt;=IF($H$2="Marked",1,"")))/((OFFSET(Data!$A$1,0,MATCH(R$6,Data!$1:$1,0)-1,1000,1)=IF(R$7="","Yes",R$7))*(Data!$D$1:'Data'!$D$818&lt;=IF($H$2="Marked",1,"")))*ROW(Data!$C$1:$C$818),ROW(R177)-ROW(R$7)),1)),"")</f>
        <v/>
      </c>
      <c r="S177" s="38" t="str">
        <f ca="1">IF(T177="","",IF(INDEX(Data!$CA:$CA,MATCH(T177,Data!$A:$A,0),1)=0,"",INDEX(Data!$CA:$CA,MATCH(T177,Data!$A:$A,0),1)))</f>
        <v/>
      </c>
      <c r="T177" s="38" t="str" cm="1">
        <f t="array" aca="1" ref="T177" ca="1">IFERROR(_xlfn.SINGLE(INDEX(Data!$A$1:$A$818,_xlfn.AGGREGATE(15,6,((OFFSET(Data!$A$1,0,MATCH(T$6,Data!$1:$1,0)-1,1000,1)=IF(T$7="","Yes",T$7))*(Data!$D$1:'Data'!$D$818&lt;=IF($H$2="Marked",1,"")))/((OFFSET(Data!$A$1,0,MATCH(T$6,Data!$1:$1,0)-1,1000,1)=IF(T$7="","Yes",T$7))*(Data!$D$1:'Data'!$D$818&lt;=IF($H$2="Marked",1,"")))*ROW(Data!$C$1:$C$818),ROW(T177)-ROW(T$7)),1)),"")</f>
        <v/>
      </c>
      <c r="U177" s="38" t="str">
        <f ca="1">IF(V177="","",IF(INDEX(Data!$CA:$CA,MATCH(V177,Data!$A:$A,0),1)=0,"",INDEX(Data!$CA:$CA,MATCH(V177,Data!$A:$A,0),1)))</f>
        <v/>
      </c>
      <c r="V177" s="38" t="str" cm="1">
        <f t="array" aca="1" ref="V177" ca="1">IFERROR(_xlfn.SINGLE(INDEX(Data!$A$1:$A$818,_xlfn.AGGREGATE(15,6,((OFFSET(Data!$A$1,0,MATCH(V$6,Data!$1:$1,0)-1,1000,1)=IF(V$7="","Yes",V$7))*(Data!$D$1:'Data'!$D$818&lt;=IF($H$2="Marked",1,"")))/((OFFSET(Data!$A$1,0,MATCH(V$6,Data!$1:$1,0)-1,1000,1)=IF(V$7="","Yes",V$7))*(Data!$D$1:'Data'!$D$818&lt;=IF($H$2="Marked",1,"")))*ROW(Data!$C$1:$C$818),ROW(V177)-ROW(V$7)),1)),"")</f>
        <v/>
      </c>
      <c r="W177" s="38" t="str">
        <f ca="1">IF(X177="","",IF(INDEX(Data!$CA:$CA,MATCH(X177,Data!$A:$A,0),1)=0,"",INDEX(Data!$CA:$CA,MATCH(X177,Data!$A:$A,0),1)))</f>
        <v/>
      </c>
      <c r="X177" s="38" t="str" cm="1">
        <f t="array" aca="1" ref="X177" ca="1">IFERROR(_xlfn.SINGLE(INDEX(Data!$A$1:$A$818,_xlfn.AGGREGATE(15,6,((OFFSET(Data!$A$1,0,MATCH(X$6,Data!$1:$1,0)-1,1000,1)=IF(X$7="","Yes",X$7))*(Data!$D$1:'Data'!$D$818&lt;=IF($H$2="Marked",1,"")))/((OFFSET(Data!$A$1,0,MATCH(X$6,Data!$1:$1,0)-1,1000,1)=IF(X$7="","Yes",X$7))*(Data!$D$1:'Data'!$D$818&lt;=IF($H$2="Marked",1,"")))*ROW(Data!$C$1:$C$818),ROW(X177)-ROW(X$7)),1)),"")</f>
        <v/>
      </c>
      <c r="Y177" s="38" t="str">
        <f ca="1">IF(Z177="","",IF(INDEX(Data!$CA:$CA,MATCH(Z177,Data!$A:$A,0),1)=0,"",INDEX(Data!$CA:$CA,MATCH(Z177,Data!$A:$A,0),1)))</f>
        <v/>
      </c>
      <c r="Z177" s="38" t="str" cm="1">
        <f t="array" aca="1" ref="Z177" ca="1">IFERROR(_xlfn.SINGLE(INDEX(Data!$A$1:$A$818,_xlfn.AGGREGATE(15,6,((OFFSET(Data!$A$1,0,MATCH(Z$6,Data!$1:$1,0)-1,1000,1)=IF(Z$7="","Yes",Z$7))*(Data!$D$1:'Data'!$D$818&lt;=IF($H$2="Marked",1,"")))/((OFFSET(Data!$A$1,0,MATCH(Z$6,Data!$1:$1,0)-1,1000,1)=IF(Z$7="","Yes",Z$7))*(Data!$D$1:'Data'!$D$818&lt;=IF($H$2="Marked",1,"")))*ROW(Data!$C$1:$C$818),ROW(Z177)-ROW(Z$7)),1)),"")</f>
        <v/>
      </c>
      <c r="AA177" s="38" t="str">
        <f ca="1">IF(AB177="","",IF(INDEX(Data!$CA:$CA,MATCH(AB177,Data!$A:$A,0),1)=0,"",INDEX(Data!$CA:$CA,MATCH(AB177,Data!$A:$A,0),1)))</f>
        <v/>
      </c>
      <c r="AB177" s="38" t="str" cm="1">
        <f t="array" aca="1" ref="AB177" ca="1">IFERROR(_xlfn.SINGLE(INDEX(Data!$A$1:$A$818,_xlfn.AGGREGATE(15,6,((OFFSET(Data!$A$1,0,MATCH(AB$6,Data!$1:$1,0)-1,1000,1)=IF(AB$7="","Yes",AB$7))*(Data!$D$1:'Data'!$D$818&lt;=IF($H$2="Marked",1,"")))/((OFFSET(Data!$A$1,0,MATCH(AB$6,Data!$1:$1,0)-1,1000,1)=IF(AB$7="","Yes",AB$7))*(Data!$D$1:'Data'!$D$818&lt;=IF($H$2="Marked",1,"")))*ROW(Data!$C$1:$C$818),ROW(AB177)-ROW(AB$7)),1)),"")</f>
        <v/>
      </c>
      <c r="AC177" s="38" t="str">
        <f ca="1">IF(AD177="","",IF(INDEX(Data!$CA:$CA,MATCH(AD177,Data!$A:$A,0),1)=0,"",INDEX(Data!$CA:$CA,MATCH(AD177,Data!$A:$A,0),1)))</f>
        <v/>
      </c>
      <c r="AD177" s="38" t="str" cm="1">
        <f t="array" aca="1" ref="AD177" ca="1">IFERROR(_xlfn.SINGLE(INDEX(Data!$A$1:$A$818,_xlfn.AGGREGATE(15,6,((OFFSET(Data!$A$1,0,MATCH(AD$6,Data!$1:$1,0)-1,1000,1)=IF(AD$7="","Yes",AD$7))*(Data!$D$1:'Data'!$D$818&lt;=IF($H$2="Marked",1,"")))/((OFFSET(Data!$A$1,0,MATCH(AD$6,Data!$1:$1,0)-1,1000,1)=IF(AD$7="","Yes",AD$7))*(Data!$D$1:'Data'!$D$818&lt;=IF($H$2="Marked",1,"")))*ROW(Data!$C$1:$C$818),ROW(AD177)-ROW(AD$7)),1)),"")</f>
        <v/>
      </c>
      <c r="AE177" s="38" t="str">
        <f ca="1">IF(AF177="","",IF(INDEX(Data!$CA:$CA,MATCH(AF177,Data!$A:$A,0),1)=0,"",INDEX(Data!$CA:$CA,MATCH(AF177,Data!$A:$A,0),1)))</f>
        <v/>
      </c>
      <c r="AF177" s="38" t="str" cm="1">
        <f t="array" aca="1" ref="AF177" ca="1">IFERROR(_xlfn.SINGLE(INDEX(Data!$A$1:$A$818,_xlfn.AGGREGATE(15,6,((OFFSET(Data!$A$1,0,MATCH(AF$6,Data!$1:$1,0)-1,1000,1)=IF(AF$7="","Yes",AF$7))*(Data!$D$1:'Data'!$D$818&lt;=IF($H$2="Marked",1,"")))/((OFFSET(Data!$A$1,0,MATCH(AF$6,Data!$1:$1,0)-1,1000,1)=IF(AF$7="","Yes",AF$7))*(Data!$D$1:'Data'!$D$818&lt;=IF($H$2="Marked",1,"")))*ROW(Data!$C$1:$C$818),ROW(AF177)-ROW(AF$7)),1)),"")</f>
        <v/>
      </c>
      <c r="AG177" s="38" t="str">
        <f ca="1">IF(AH177="","",IF(INDEX(Data!$CA:$CA,MATCH(AH177,Data!$A:$A,0),1)=0,"",INDEX(Data!$CA:$CA,MATCH(AH177,Data!$A:$A,0),1)))</f>
        <v/>
      </c>
      <c r="AH177" s="38" t="str" cm="1">
        <f t="array" aca="1" ref="AH177" ca="1">IFERROR(_xlfn.SINGLE(INDEX(Data!$A$1:$A$818,_xlfn.AGGREGATE(15,6,((OFFSET(Data!$A$1,0,MATCH(AH$6,Data!$1:$1,0)-1,1000,1)=IF(AH$7="","Yes",AH$7))*(Data!$D$1:'Data'!$D$818&lt;=IF($H$2="Marked",1,"")))/((OFFSET(Data!$A$1,0,MATCH(AH$6,Data!$1:$1,0)-1,1000,1)=IF(AH$7="","Yes",AH$7))*(Data!$D$1:'Data'!$D$818&lt;=IF($H$2="Marked",1,"")))*ROW(Data!$C$1:$C$818),ROW(AH177)-ROW(AH$7)),1)),"")</f>
        <v/>
      </c>
      <c r="AI177" s="38" t="str">
        <f ca="1">IF(AJ177="","",IF(INDEX(Data!$CA:$CA,MATCH(AJ177,Data!$A:$A,0),1)=0,"",INDEX(Data!$CA:$CA,MATCH(AJ177,Data!$A:$A,0),1)))</f>
        <v/>
      </c>
      <c r="AJ177" s="38" t="str" cm="1">
        <f t="array" aca="1" ref="AJ177" ca="1">IFERROR(_xlfn.SINGLE(INDEX(Data!$A$1:$A$818,_xlfn.AGGREGATE(15,6,((OFFSET(Data!$A$1,0,MATCH(AJ$6,Data!$1:$1,0)-1,1000,1)=IF(AJ$7="","Yes",AJ$7))*(Data!$D$1:'Data'!$D$818&lt;=IF($H$2="Marked",1,"")))/((OFFSET(Data!$A$1,0,MATCH(AJ$6,Data!$1:$1,0)-1,1000,1)=IF(AJ$7="","Yes",AJ$7))*(Data!$D$1:'Data'!$D$818&lt;=IF($H$2="Marked",1,"")))*ROW(Data!$C$1:$C$818),ROW(AJ177)-ROW(AJ$7)),1)),"")</f>
        <v/>
      </c>
      <c r="AK177" s="38" t="str">
        <f ca="1">IF(AL177="","",IF(INDEX(Data!$CA:$CA,MATCH(AL177,Data!$A:$A,0),1)=0,"",INDEX(Data!$CA:$CA,MATCH(AL177,Data!$A:$A,0),1)))</f>
        <v/>
      </c>
      <c r="AL177" s="38" t="str" cm="1">
        <f t="array" aca="1" ref="AL177" ca="1">IFERROR(_xlfn.SINGLE(INDEX(Data!$A$1:$A$818,_xlfn.AGGREGATE(15,6,((OFFSET(Data!$A$1,0,MATCH(AL$6,Data!$1:$1,0)-1,1000,1)=IF(AL$7="","Yes",AL$7))*(Data!$D$1:'Data'!$D$818&lt;=IF($H$2="Marked",1,"")))/((OFFSET(Data!$A$1,0,MATCH(AL$6,Data!$1:$1,0)-1,1000,1)=IF(AL$7="","Yes",AL$7))*(Data!$D$1:'Data'!$D$818&lt;=IF($H$2="Marked",1,"")))*ROW(Data!$C$1:$C$818),ROW(AL177)-ROW(AL$7)),1)),"")</f>
        <v/>
      </c>
      <c r="AM177" s="38" t="str">
        <f ca="1">IF(AN177="","",IF(INDEX(Data!$CA:$CA,MATCH(AN177,Data!$A:$A,0),1)=0,"",INDEX(Data!$CA:$CA,MATCH(AN177,Data!$A:$A,0),1)))</f>
        <v/>
      </c>
      <c r="AN177" s="38" t="str" cm="1">
        <f t="array" aca="1" ref="AN177" ca="1">IFERROR(_xlfn.SINGLE(INDEX(Data!$A$1:$A$818,_xlfn.AGGREGATE(15,6,((OFFSET(Data!$A$1,0,MATCH(AN$6,Data!$1:$1,0)-1,1000,1)=IF(AN$7="","Yes",AN$7))*(Data!$D$1:'Data'!$D$818&lt;=IF($H$2="Marked",1,"")))/((OFFSET(Data!$A$1,0,MATCH(AN$6,Data!$1:$1,0)-1,1000,1)=IF(AN$7="","Yes",AN$7))*(Data!$D$1:'Data'!$D$818&lt;=IF($H$2="Marked",1,"")))*ROW(Data!$C$1:$C$818),ROW(AN177)-ROW(AN$7)),1)),"")</f>
        <v/>
      </c>
      <c r="AO177" s="38" t="str">
        <f ca="1">IF(AP177="","",IF(INDEX(Data!$CA:$CA,MATCH(AP177,Data!$A:$A,0),1)=0,"",INDEX(Data!$CA:$CA,MATCH(AP177,Data!$A:$A,0),1)))</f>
        <v/>
      </c>
      <c r="AP177" s="38" t="str" cm="1">
        <f t="array" aca="1" ref="AP177" ca="1">IFERROR(_xlfn.SINGLE(INDEX(Data!$A$1:$A$818,_xlfn.AGGREGATE(15,6,((OFFSET(Data!$A$1,0,MATCH(AP$6,Data!$1:$1,0)-1,1000,1)=IF(AP$7="","Yes",AP$7))*(Data!$D$1:'Data'!$D$818&lt;=IF($H$2="Marked",1,"")))/((OFFSET(Data!$A$1,0,MATCH(AP$6,Data!$1:$1,0)-1,1000,1)=IF(AP$7="","Yes",AP$7))*(Data!$D$1:'Data'!$D$818&lt;=IF($H$2="Marked",1,"")))*ROW(Data!$C$1:$C$818),ROW(AP177)-ROW(AP$7)),1)),"")</f>
        <v/>
      </c>
      <c r="AQ177" s="38" t="str">
        <f ca="1">IF(AR177="","",IF(INDEX(Data!$CA:$CA,MATCH(AR177,Data!$A:$A,0),1)=0,"",INDEX(Data!$CA:$CA,MATCH(AR177,Data!$A:$A,0),1)))</f>
        <v/>
      </c>
      <c r="AR177" s="38" t="str" cm="1">
        <f t="array" aca="1" ref="AR177" ca="1">IFERROR(_xlfn.SINGLE(INDEX(Data!$A$1:$A$818,_xlfn.AGGREGATE(15,6,((OFFSET(Data!$A$1,0,MATCH(AR$6,Data!$1:$1,0)-1,1000,1)=IF(AR$7="","Yes",AR$7))*(Data!$D$1:'Data'!$D$818&lt;=IF($H$2="Marked",1,"")))/((OFFSET(Data!$A$1,0,MATCH(AR$6,Data!$1:$1,0)-1,1000,1)=IF(AR$7="","Yes",AR$7))*(Data!$D$1:'Data'!$D$818&lt;=IF($H$2="Marked",1,"")))*ROW(Data!$C$1:$C$818),ROW(AR177)-ROW(AR$7)),1)),"")</f>
        <v/>
      </c>
      <c r="AS177" s="38" t="str">
        <f ca="1">IF(AT177="","",IF(INDEX(Data!$CA:$CA,MATCH(AT177,Data!$A:$A,0),1)=0,"",INDEX(Data!$CA:$CA,MATCH(AT177,Data!$A:$A,0),1)))</f>
        <v/>
      </c>
      <c r="AT177" s="38" t="str" cm="1">
        <f t="array" aca="1" ref="AT177" ca="1">IFERROR(_xlfn.SINGLE(INDEX(Data!$A$1:$A$818,_xlfn.AGGREGATE(15,6,((OFFSET(Data!$A$1,0,MATCH(AT$6,Data!$1:$1,0)-1,1000,1)=IF(AT$7="","Yes",AT$7))*(Data!$D$1:'Data'!$D$818&lt;=IF($H$2="Marked",1,"")))/((OFFSET(Data!$A$1,0,MATCH(AT$6,Data!$1:$1,0)-1,1000,1)=IF(AT$7="","Yes",AT$7))*(Data!$D$1:'Data'!$D$818&lt;=IF($H$2="Marked",1,"")))*ROW(Data!$C$1:$C$818),ROW(AT177)-ROW(AT$7)),1)),"")</f>
        <v/>
      </c>
    </row>
    <row r="178" spans="1:46" x14ac:dyDescent="0.35">
      <c r="A178" s="38" t="str">
        <f ca="1">IF(B178="","",IF(INDEX(Data!$CA:$CA,MATCH(B178,Data!$A:$A,0),1)=0,"",INDEX(Data!$CA:$CA,MATCH(B178,Data!$A:$A,0),1)))</f>
        <v/>
      </c>
      <c r="B178" s="38" t="str" cm="1">
        <f t="array" aca="1" ref="B178" ca="1">IFERROR(_xlfn.SINGLE(INDEX(Data!$A$1:$A$818,_xlfn.AGGREGATE(15,6,((OFFSET(Data!$A$1,0,MATCH(B$6,Data!$1:$1,0)-1,1000,1)=IF(B$7="","Yes",B$7))*(Data!$D$1:'Data'!$D$818&lt;=IF($H$2="Marked",1,"")))/((OFFSET(Data!$A$1,0,MATCH(B$6,Data!$1:$1,0)-1,1000,1)=IF(B$7="","Yes",B$7))*(Data!$D$1:'Data'!$D$818&lt;=IF($H$2="Marked",1,"")))*ROW(Data!$C$1:$C$818),ROW(B178)-ROW(B$7)),1)),"")</f>
        <v/>
      </c>
      <c r="C178" s="38" t="str">
        <f ca="1">IF(D178="","",IF(INDEX(Data!$CA:$CA,MATCH(D178,Data!$A:$A,0),1)=0,"",INDEX(Data!$CA:$CA,MATCH(D178,Data!$A:$A,0),1)))</f>
        <v/>
      </c>
      <c r="D178" s="38" t="str" cm="1">
        <f t="array" aca="1" ref="D178" ca="1">IFERROR(_xlfn.SINGLE(INDEX(Data!$A$1:$A$818,_xlfn.AGGREGATE(15,6,((OFFSET(Data!$A$1,0,MATCH(D$6,Data!$1:$1,0)-1,1000,1)=IF(D$7="","Yes",D$7))*(Data!$D$1:'Data'!$D$818&lt;=IF($H$2="Marked",1,"")))/((OFFSET(Data!$A$1,0,MATCH(D$6,Data!$1:$1,0)-1,1000,1)=IF(D$7="","Yes",D$7))*(Data!$D$1:'Data'!$D$818&lt;=IF($H$2="Marked",1,"")))*ROW(Data!$C$1:$C$818),ROW(D178)-ROW(D$7)),1)),"")</f>
        <v/>
      </c>
      <c r="E178" s="38" t="str">
        <f ca="1">IF(F178="","",IF(INDEX(Data!$CA:$CA,MATCH(F178,Data!$A:$A,0),1)=0,"",INDEX(Data!$CA:$CA,MATCH(F178,Data!$A:$A,0),1)))</f>
        <v/>
      </c>
      <c r="F178" s="38" t="str" cm="1">
        <f t="array" aca="1" ref="F178" ca="1">IFERROR(_xlfn.SINGLE(INDEX(Data!$A$1:$A$818,_xlfn.AGGREGATE(15,6,((OFFSET(Data!$A$1,0,MATCH(F$6,Data!$1:$1,0)-1,1000,1)=IF(F$7="","Yes",F$7))*(Data!$D$1:'Data'!$D$818&lt;=IF($H$2="Marked",1,"")))/((OFFSET(Data!$A$1,0,MATCH(F$6,Data!$1:$1,0)-1,1000,1)=IF(F$7="","Yes",F$7))*(Data!$D$1:'Data'!$D$818&lt;=IF($H$2="Marked",1,"")))*ROW(Data!$C$1:$C$818),ROW(F178)-ROW(F$7)),1)),"")</f>
        <v/>
      </c>
      <c r="G178" s="38" t="str">
        <f ca="1">IF(H178="","",IF(INDEX(Data!$CA:$CA,MATCH(H178,Data!$A:$A,0),1)=0,"",INDEX(Data!$CA:$CA,MATCH(H178,Data!$A:$A,0),1)))</f>
        <v/>
      </c>
      <c r="H178" s="38" t="str" cm="1">
        <f t="array" aca="1" ref="H178" ca="1">IFERROR(_xlfn.SINGLE(INDEX(Data!$A$1:$A$818,_xlfn.AGGREGATE(15,6,((OFFSET(Data!$A$1,0,MATCH(H$6,Data!$1:$1,0)-1,1000,1)=IF(H$7="","Yes",H$7))*(Data!$D$1:'Data'!$D$818&lt;=IF($H$2="Marked",1,"")))/((OFFSET(Data!$A$1,0,MATCH(H$6,Data!$1:$1,0)-1,1000,1)=IF(H$7="","Yes",H$7))*(Data!$D$1:'Data'!$D$818&lt;=IF($H$2="Marked",1,"")))*ROW(Data!$C$1:$C$818),ROW(H178)-ROW(H$7)),1)),"")</f>
        <v/>
      </c>
      <c r="I178" s="38" t="str">
        <f ca="1">IF(J178="","",IF(INDEX(Data!$CA:$CA,MATCH(J178,Data!$A:$A,0),1)=0,"",INDEX(Data!$CA:$CA,MATCH(J178,Data!$A:$A,0),1)))</f>
        <v/>
      </c>
      <c r="J178" s="38" t="str" cm="1">
        <f t="array" aca="1" ref="J178" ca="1">IFERROR(_xlfn.SINGLE(INDEX(Data!$A$1:$A$818,_xlfn.AGGREGATE(15,6,((OFFSET(Data!$A$1,0,MATCH(J$6,Data!$1:$1,0)-1,1000,1)=IF(J$7="","Yes",J$7))*(Data!$D$1:'Data'!$D$818&lt;=IF($H$2="Marked",1,"")))/((OFFSET(Data!$A$1,0,MATCH(J$6,Data!$1:$1,0)-1,1000,1)=IF(J$7="","Yes",J$7))*(Data!$D$1:'Data'!$D$818&lt;=IF($H$2="Marked",1,"")))*ROW(Data!$C$1:$C$818),ROW(J178)-ROW(J$7)),1)),"")</f>
        <v/>
      </c>
      <c r="K178" s="38" t="str">
        <f ca="1">IF(L178="","",IF(INDEX(Data!$CA:$CA,MATCH(L178,Data!$A:$A,0),1)=0,"",INDEX(Data!$CA:$CA,MATCH(L178,Data!$A:$A,0),1)))</f>
        <v/>
      </c>
      <c r="L178" s="38" t="str" cm="1">
        <f t="array" aca="1" ref="L178" ca="1">IFERROR(_xlfn.SINGLE(INDEX(Data!$A$1:$A$818,_xlfn.AGGREGATE(15,6,((OFFSET(Data!$A$1,0,MATCH(L$6,Data!$1:$1,0)-1,1000,1)=IF(L$7="","Yes",L$7))*(Data!$D$1:'Data'!$D$818&lt;=IF($H$2="Marked",1,"")))/((OFFSET(Data!$A$1,0,MATCH(L$6,Data!$1:$1,0)-1,1000,1)=IF(L$7="","Yes",L$7))*(Data!$D$1:'Data'!$D$818&lt;=IF($H$2="Marked",1,"")))*ROW(Data!$C$1:$C$818),ROW(L178)-ROW(L$7)),1)),"")</f>
        <v/>
      </c>
      <c r="M178" s="38" t="str">
        <f ca="1">IF(N178="","",IF(INDEX(Data!$CA:$CA,MATCH(N178,Data!$A:$A,0),1)=0,"",INDEX(Data!$CA:$CA,MATCH(N178,Data!$A:$A,0),1)))</f>
        <v/>
      </c>
      <c r="N178" s="38" t="str" cm="1">
        <f t="array" aca="1" ref="N178" ca="1">IFERROR(_xlfn.SINGLE(INDEX(Data!$A$1:$A$818,_xlfn.AGGREGATE(15,6,((OFFSET(Data!$A$1,0,MATCH(N$6,Data!$1:$1,0)-1,1000,1)=IF(N$7="","Yes",N$7))*(Data!$D$1:'Data'!$D$818&lt;=IF($H$2="Marked",1,"")))/((OFFSET(Data!$A$1,0,MATCH(N$6,Data!$1:$1,0)-1,1000,1)=IF(N$7="","Yes",N$7))*(Data!$D$1:'Data'!$D$818&lt;=IF($H$2="Marked",1,"")))*ROW(Data!$C$1:$C$818),ROW(N178)-ROW(N$7)),1)),"")</f>
        <v>Teen Nick</v>
      </c>
      <c r="O178" s="38" t="str">
        <f ca="1">IF(P178="","",IF(INDEX(Data!$CA:$CA,MATCH(P178,Data!$A:$A,0),1)=0,"",INDEX(Data!$CA:$CA,MATCH(P178,Data!$A:$A,0),1)))</f>
        <v/>
      </c>
      <c r="P178" s="38" t="str" cm="1">
        <f t="array" aca="1" ref="P178" ca="1">IFERROR(_xlfn.SINGLE(INDEX(Data!$A$1:$A$818,_xlfn.AGGREGATE(15,6,((OFFSET(Data!$A$1,0,MATCH(P$6,Data!$1:$1,0)-1,1000,1)=IF(P$7="","Yes",P$7))*(Data!$D$1:'Data'!$D$818&lt;=IF($H$2="Marked",1,"")))/((OFFSET(Data!$A$1,0,MATCH(P$6,Data!$1:$1,0)-1,1000,1)=IF(P$7="","Yes",P$7))*(Data!$D$1:'Data'!$D$818&lt;=IF($H$2="Marked",1,"")))*ROW(Data!$C$1:$C$818),ROW(P178)-ROW(P$7)),1)),"")</f>
        <v>Revolt</v>
      </c>
      <c r="Q178" s="38" t="str">
        <f ca="1">IF(R178="","",IF(INDEX(Data!$CA:$CA,MATCH(R178,Data!$A:$A,0),1)=0,"",INDEX(Data!$CA:$CA,MATCH(R178,Data!$A:$A,0),1)))</f>
        <v/>
      </c>
      <c r="R178" s="38" t="str" cm="1">
        <f t="array" aca="1" ref="R178" ca="1">IFERROR(_xlfn.SINGLE(INDEX(Data!$A$1:$A$818,_xlfn.AGGREGATE(15,6,((OFFSET(Data!$A$1,0,MATCH(R$6,Data!$1:$1,0)-1,1000,1)=IF(R$7="","Yes",R$7))*(Data!$D$1:'Data'!$D$818&lt;=IF($H$2="Marked",1,"")))/((OFFSET(Data!$A$1,0,MATCH(R$6,Data!$1:$1,0)-1,1000,1)=IF(R$7="","Yes",R$7))*(Data!$D$1:'Data'!$D$818&lt;=IF($H$2="Marked",1,"")))*ROW(Data!$C$1:$C$818),ROW(R178)-ROW(R$7)),1)),"")</f>
        <v/>
      </c>
      <c r="S178" s="38" t="str">
        <f ca="1">IF(T178="","",IF(INDEX(Data!$CA:$CA,MATCH(T178,Data!$A:$A,0),1)=0,"",INDEX(Data!$CA:$CA,MATCH(T178,Data!$A:$A,0),1)))</f>
        <v/>
      </c>
      <c r="T178" s="38" t="str" cm="1">
        <f t="array" aca="1" ref="T178" ca="1">IFERROR(_xlfn.SINGLE(INDEX(Data!$A$1:$A$818,_xlfn.AGGREGATE(15,6,((OFFSET(Data!$A$1,0,MATCH(T$6,Data!$1:$1,0)-1,1000,1)=IF(T$7="","Yes",T$7))*(Data!$D$1:'Data'!$D$818&lt;=IF($H$2="Marked",1,"")))/((OFFSET(Data!$A$1,0,MATCH(T$6,Data!$1:$1,0)-1,1000,1)=IF(T$7="","Yes",T$7))*(Data!$D$1:'Data'!$D$818&lt;=IF($H$2="Marked",1,"")))*ROW(Data!$C$1:$C$818),ROW(T178)-ROW(T$7)),1)),"")</f>
        <v/>
      </c>
      <c r="U178" s="38" t="str">
        <f ca="1">IF(V178="","",IF(INDEX(Data!$CA:$CA,MATCH(V178,Data!$A:$A,0),1)=0,"",INDEX(Data!$CA:$CA,MATCH(V178,Data!$A:$A,0),1)))</f>
        <v/>
      </c>
      <c r="V178" s="38" t="str" cm="1">
        <f t="array" aca="1" ref="V178" ca="1">IFERROR(_xlfn.SINGLE(INDEX(Data!$A$1:$A$818,_xlfn.AGGREGATE(15,6,((OFFSET(Data!$A$1,0,MATCH(V$6,Data!$1:$1,0)-1,1000,1)=IF(V$7="","Yes",V$7))*(Data!$D$1:'Data'!$D$818&lt;=IF($H$2="Marked",1,"")))/((OFFSET(Data!$A$1,0,MATCH(V$6,Data!$1:$1,0)-1,1000,1)=IF(V$7="","Yes",V$7))*(Data!$D$1:'Data'!$D$818&lt;=IF($H$2="Marked",1,"")))*ROW(Data!$C$1:$C$818),ROW(V178)-ROW(V$7)),1)),"")</f>
        <v/>
      </c>
      <c r="W178" s="38" t="str">
        <f ca="1">IF(X178="","",IF(INDEX(Data!$CA:$CA,MATCH(X178,Data!$A:$A,0),1)=0,"",INDEX(Data!$CA:$CA,MATCH(X178,Data!$A:$A,0),1)))</f>
        <v/>
      </c>
      <c r="X178" s="38" t="str" cm="1">
        <f t="array" aca="1" ref="X178" ca="1">IFERROR(_xlfn.SINGLE(INDEX(Data!$A$1:$A$818,_xlfn.AGGREGATE(15,6,((OFFSET(Data!$A$1,0,MATCH(X$6,Data!$1:$1,0)-1,1000,1)=IF(X$7="","Yes",X$7))*(Data!$D$1:'Data'!$D$818&lt;=IF($H$2="Marked",1,"")))/((OFFSET(Data!$A$1,0,MATCH(X$6,Data!$1:$1,0)-1,1000,1)=IF(X$7="","Yes",X$7))*(Data!$D$1:'Data'!$D$818&lt;=IF($H$2="Marked",1,"")))*ROW(Data!$C$1:$C$818),ROW(X178)-ROW(X$7)),1)),"")</f>
        <v/>
      </c>
      <c r="Y178" s="38" t="str">
        <f ca="1">IF(Z178="","",IF(INDEX(Data!$CA:$CA,MATCH(Z178,Data!$A:$A,0),1)=0,"",INDEX(Data!$CA:$CA,MATCH(Z178,Data!$A:$A,0),1)))</f>
        <v/>
      </c>
      <c r="Z178" s="38" t="str" cm="1">
        <f t="array" aca="1" ref="Z178" ca="1">IFERROR(_xlfn.SINGLE(INDEX(Data!$A$1:$A$818,_xlfn.AGGREGATE(15,6,((OFFSET(Data!$A$1,0,MATCH(Z$6,Data!$1:$1,0)-1,1000,1)=IF(Z$7="","Yes",Z$7))*(Data!$D$1:'Data'!$D$818&lt;=IF($H$2="Marked",1,"")))/((OFFSET(Data!$A$1,0,MATCH(Z$6,Data!$1:$1,0)-1,1000,1)=IF(Z$7="","Yes",Z$7))*(Data!$D$1:'Data'!$D$818&lt;=IF($H$2="Marked",1,"")))*ROW(Data!$C$1:$C$818),ROW(Z178)-ROW(Z$7)),1)),"")</f>
        <v/>
      </c>
      <c r="AA178" s="38" t="str">
        <f ca="1">IF(AB178="","",IF(INDEX(Data!$CA:$CA,MATCH(AB178,Data!$A:$A,0),1)=0,"",INDEX(Data!$CA:$CA,MATCH(AB178,Data!$A:$A,0),1)))</f>
        <v/>
      </c>
      <c r="AB178" s="38" t="str" cm="1">
        <f t="array" aca="1" ref="AB178" ca="1">IFERROR(_xlfn.SINGLE(INDEX(Data!$A$1:$A$818,_xlfn.AGGREGATE(15,6,((OFFSET(Data!$A$1,0,MATCH(AB$6,Data!$1:$1,0)-1,1000,1)=IF(AB$7="","Yes",AB$7))*(Data!$D$1:'Data'!$D$818&lt;=IF($H$2="Marked",1,"")))/((OFFSET(Data!$A$1,0,MATCH(AB$6,Data!$1:$1,0)-1,1000,1)=IF(AB$7="","Yes",AB$7))*(Data!$D$1:'Data'!$D$818&lt;=IF($H$2="Marked",1,"")))*ROW(Data!$C$1:$C$818),ROW(AB178)-ROW(AB$7)),1)),"")</f>
        <v/>
      </c>
      <c r="AC178" s="38" t="str">
        <f ca="1">IF(AD178="","",IF(INDEX(Data!$CA:$CA,MATCH(AD178,Data!$A:$A,0),1)=0,"",INDEX(Data!$CA:$CA,MATCH(AD178,Data!$A:$A,0),1)))</f>
        <v/>
      </c>
      <c r="AD178" s="38" t="str" cm="1">
        <f t="array" aca="1" ref="AD178" ca="1">IFERROR(_xlfn.SINGLE(INDEX(Data!$A$1:$A$818,_xlfn.AGGREGATE(15,6,((OFFSET(Data!$A$1,0,MATCH(AD$6,Data!$1:$1,0)-1,1000,1)=IF(AD$7="","Yes",AD$7))*(Data!$D$1:'Data'!$D$818&lt;=IF($H$2="Marked",1,"")))/((OFFSET(Data!$A$1,0,MATCH(AD$6,Data!$1:$1,0)-1,1000,1)=IF(AD$7="","Yes",AD$7))*(Data!$D$1:'Data'!$D$818&lt;=IF($H$2="Marked",1,"")))*ROW(Data!$C$1:$C$818),ROW(AD178)-ROW(AD$7)),1)),"")</f>
        <v/>
      </c>
      <c r="AE178" s="38" t="str">
        <f ca="1">IF(AF178="","",IF(INDEX(Data!$CA:$CA,MATCH(AF178,Data!$A:$A,0),1)=0,"",INDEX(Data!$CA:$CA,MATCH(AF178,Data!$A:$A,0),1)))</f>
        <v/>
      </c>
      <c r="AF178" s="38" t="str" cm="1">
        <f t="array" aca="1" ref="AF178" ca="1">IFERROR(_xlfn.SINGLE(INDEX(Data!$A$1:$A$818,_xlfn.AGGREGATE(15,6,((OFFSET(Data!$A$1,0,MATCH(AF$6,Data!$1:$1,0)-1,1000,1)=IF(AF$7="","Yes",AF$7))*(Data!$D$1:'Data'!$D$818&lt;=IF($H$2="Marked",1,"")))/((OFFSET(Data!$A$1,0,MATCH(AF$6,Data!$1:$1,0)-1,1000,1)=IF(AF$7="","Yes",AF$7))*(Data!$D$1:'Data'!$D$818&lt;=IF($H$2="Marked",1,"")))*ROW(Data!$C$1:$C$818),ROW(AF178)-ROW(AF$7)),1)),"")</f>
        <v/>
      </c>
      <c r="AG178" s="38" t="str">
        <f ca="1">IF(AH178="","",IF(INDEX(Data!$CA:$CA,MATCH(AH178,Data!$A:$A,0),1)=0,"",INDEX(Data!$CA:$CA,MATCH(AH178,Data!$A:$A,0),1)))</f>
        <v/>
      </c>
      <c r="AH178" s="38" t="str" cm="1">
        <f t="array" aca="1" ref="AH178" ca="1">IFERROR(_xlfn.SINGLE(INDEX(Data!$A$1:$A$818,_xlfn.AGGREGATE(15,6,((OFFSET(Data!$A$1,0,MATCH(AH$6,Data!$1:$1,0)-1,1000,1)=IF(AH$7="","Yes",AH$7))*(Data!$D$1:'Data'!$D$818&lt;=IF($H$2="Marked",1,"")))/((OFFSET(Data!$A$1,0,MATCH(AH$6,Data!$1:$1,0)-1,1000,1)=IF(AH$7="","Yes",AH$7))*(Data!$D$1:'Data'!$D$818&lt;=IF($H$2="Marked",1,"")))*ROW(Data!$C$1:$C$818),ROW(AH178)-ROW(AH$7)),1)),"")</f>
        <v/>
      </c>
      <c r="AI178" s="38" t="str">
        <f ca="1">IF(AJ178="","",IF(INDEX(Data!$CA:$CA,MATCH(AJ178,Data!$A:$A,0),1)=0,"",INDEX(Data!$CA:$CA,MATCH(AJ178,Data!$A:$A,0),1)))</f>
        <v/>
      </c>
      <c r="AJ178" s="38" t="str" cm="1">
        <f t="array" aca="1" ref="AJ178" ca="1">IFERROR(_xlfn.SINGLE(INDEX(Data!$A$1:$A$818,_xlfn.AGGREGATE(15,6,((OFFSET(Data!$A$1,0,MATCH(AJ$6,Data!$1:$1,0)-1,1000,1)=IF(AJ$7="","Yes",AJ$7))*(Data!$D$1:'Data'!$D$818&lt;=IF($H$2="Marked",1,"")))/((OFFSET(Data!$A$1,0,MATCH(AJ$6,Data!$1:$1,0)-1,1000,1)=IF(AJ$7="","Yes",AJ$7))*(Data!$D$1:'Data'!$D$818&lt;=IF($H$2="Marked",1,"")))*ROW(Data!$C$1:$C$818),ROW(AJ178)-ROW(AJ$7)),1)),"")</f>
        <v/>
      </c>
      <c r="AK178" s="38" t="str">
        <f ca="1">IF(AL178="","",IF(INDEX(Data!$CA:$CA,MATCH(AL178,Data!$A:$A,0),1)=0,"",INDEX(Data!$CA:$CA,MATCH(AL178,Data!$A:$A,0),1)))</f>
        <v/>
      </c>
      <c r="AL178" s="38" t="str" cm="1">
        <f t="array" aca="1" ref="AL178" ca="1">IFERROR(_xlfn.SINGLE(INDEX(Data!$A$1:$A$818,_xlfn.AGGREGATE(15,6,((OFFSET(Data!$A$1,0,MATCH(AL$6,Data!$1:$1,0)-1,1000,1)=IF(AL$7="","Yes",AL$7))*(Data!$D$1:'Data'!$D$818&lt;=IF($H$2="Marked",1,"")))/((OFFSET(Data!$A$1,0,MATCH(AL$6,Data!$1:$1,0)-1,1000,1)=IF(AL$7="","Yes",AL$7))*(Data!$D$1:'Data'!$D$818&lt;=IF($H$2="Marked",1,"")))*ROW(Data!$C$1:$C$818),ROW(AL178)-ROW(AL$7)),1)),"")</f>
        <v/>
      </c>
      <c r="AM178" s="38" t="str">
        <f ca="1">IF(AN178="","",IF(INDEX(Data!$CA:$CA,MATCH(AN178,Data!$A:$A,0),1)=0,"",INDEX(Data!$CA:$CA,MATCH(AN178,Data!$A:$A,0),1)))</f>
        <v/>
      </c>
      <c r="AN178" s="38" t="str" cm="1">
        <f t="array" aca="1" ref="AN178" ca="1">IFERROR(_xlfn.SINGLE(INDEX(Data!$A$1:$A$818,_xlfn.AGGREGATE(15,6,((OFFSET(Data!$A$1,0,MATCH(AN$6,Data!$1:$1,0)-1,1000,1)=IF(AN$7="","Yes",AN$7))*(Data!$D$1:'Data'!$D$818&lt;=IF($H$2="Marked",1,"")))/((OFFSET(Data!$A$1,0,MATCH(AN$6,Data!$1:$1,0)-1,1000,1)=IF(AN$7="","Yes",AN$7))*(Data!$D$1:'Data'!$D$818&lt;=IF($H$2="Marked",1,"")))*ROW(Data!$C$1:$C$818),ROW(AN178)-ROW(AN$7)),1)),"")</f>
        <v/>
      </c>
      <c r="AO178" s="38" t="str">
        <f ca="1">IF(AP178="","",IF(INDEX(Data!$CA:$CA,MATCH(AP178,Data!$A:$A,0),1)=0,"",INDEX(Data!$CA:$CA,MATCH(AP178,Data!$A:$A,0),1)))</f>
        <v/>
      </c>
      <c r="AP178" s="38" t="str" cm="1">
        <f t="array" aca="1" ref="AP178" ca="1">IFERROR(_xlfn.SINGLE(INDEX(Data!$A$1:$A$818,_xlfn.AGGREGATE(15,6,((OFFSET(Data!$A$1,0,MATCH(AP$6,Data!$1:$1,0)-1,1000,1)=IF(AP$7="","Yes",AP$7))*(Data!$D$1:'Data'!$D$818&lt;=IF($H$2="Marked",1,"")))/((OFFSET(Data!$A$1,0,MATCH(AP$6,Data!$1:$1,0)-1,1000,1)=IF(AP$7="","Yes",AP$7))*(Data!$D$1:'Data'!$D$818&lt;=IF($H$2="Marked",1,"")))*ROW(Data!$C$1:$C$818),ROW(AP178)-ROW(AP$7)),1)),"")</f>
        <v/>
      </c>
      <c r="AQ178" s="38" t="str">
        <f ca="1">IF(AR178="","",IF(INDEX(Data!$CA:$CA,MATCH(AR178,Data!$A:$A,0),1)=0,"",INDEX(Data!$CA:$CA,MATCH(AR178,Data!$A:$A,0),1)))</f>
        <v/>
      </c>
      <c r="AR178" s="38" t="str" cm="1">
        <f t="array" aca="1" ref="AR178" ca="1">IFERROR(_xlfn.SINGLE(INDEX(Data!$A$1:$A$818,_xlfn.AGGREGATE(15,6,((OFFSET(Data!$A$1,0,MATCH(AR$6,Data!$1:$1,0)-1,1000,1)=IF(AR$7="","Yes",AR$7))*(Data!$D$1:'Data'!$D$818&lt;=IF($H$2="Marked",1,"")))/((OFFSET(Data!$A$1,0,MATCH(AR$6,Data!$1:$1,0)-1,1000,1)=IF(AR$7="","Yes",AR$7))*(Data!$D$1:'Data'!$D$818&lt;=IF($H$2="Marked",1,"")))*ROW(Data!$C$1:$C$818),ROW(AR178)-ROW(AR$7)),1)),"")</f>
        <v/>
      </c>
      <c r="AS178" s="38" t="str">
        <f ca="1">IF(AT178="","",IF(INDEX(Data!$CA:$CA,MATCH(AT178,Data!$A:$A,0),1)=0,"",INDEX(Data!$CA:$CA,MATCH(AT178,Data!$A:$A,0),1)))</f>
        <v/>
      </c>
      <c r="AT178" s="38" t="str" cm="1">
        <f t="array" aca="1" ref="AT178" ca="1">IFERROR(_xlfn.SINGLE(INDEX(Data!$A$1:$A$818,_xlfn.AGGREGATE(15,6,((OFFSET(Data!$A$1,0,MATCH(AT$6,Data!$1:$1,0)-1,1000,1)=IF(AT$7="","Yes",AT$7))*(Data!$D$1:'Data'!$D$818&lt;=IF($H$2="Marked",1,"")))/((OFFSET(Data!$A$1,0,MATCH(AT$6,Data!$1:$1,0)-1,1000,1)=IF(AT$7="","Yes",AT$7))*(Data!$D$1:'Data'!$D$818&lt;=IF($H$2="Marked",1,"")))*ROW(Data!$C$1:$C$818),ROW(AT178)-ROW(AT$7)),1)),"")</f>
        <v/>
      </c>
    </row>
    <row r="179" spans="1:46" x14ac:dyDescent="0.35">
      <c r="A179" s="38" t="str">
        <f ca="1">IF(B179="","",IF(INDEX(Data!$CA:$CA,MATCH(B179,Data!$A:$A,0),1)=0,"",INDEX(Data!$CA:$CA,MATCH(B179,Data!$A:$A,0),1)))</f>
        <v/>
      </c>
      <c r="B179" s="38" t="str" cm="1">
        <f t="array" aca="1" ref="B179" ca="1">IFERROR(_xlfn.SINGLE(INDEX(Data!$A$1:$A$818,_xlfn.AGGREGATE(15,6,((OFFSET(Data!$A$1,0,MATCH(B$6,Data!$1:$1,0)-1,1000,1)=IF(B$7="","Yes",B$7))*(Data!$D$1:'Data'!$D$818&lt;=IF($H$2="Marked",1,"")))/((OFFSET(Data!$A$1,0,MATCH(B$6,Data!$1:$1,0)-1,1000,1)=IF(B$7="","Yes",B$7))*(Data!$D$1:'Data'!$D$818&lt;=IF($H$2="Marked",1,"")))*ROW(Data!$C$1:$C$818),ROW(B179)-ROW(B$7)),1)),"")</f>
        <v/>
      </c>
      <c r="C179" s="38" t="str">
        <f ca="1">IF(D179="","",IF(INDEX(Data!$CA:$CA,MATCH(D179,Data!$A:$A,0),1)=0,"",INDEX(Data!$CA:$CA,MATCH(D179,Data!$A:$A,0),1)))</f>
        <v/>
      </c>
      <c r="D179" s="38" t="str" cm="1">
        <f t="array" aca="1" ref="D179" ca="1">IFERROR(_xlfn.SINGLE(INDEX(Data!$A$1:$A$818,_xlfn.AGGREGATE(15,6,((OFFSET(Data!$A$1,0,MATCH(D$6,Data!$1:$1,0)-1,1000,1)=IF(D$7="","Yes",D$7))*(Data!$D$1:'Data'!$D$818&lt;=IF($H$2="Marked",1,"")))/((OFFSET(Data!$A$1,0,MATCH(D$6,Data!$1:$1,0)-1,1000,1)=IF(D$7="","Yes",D$7))*(Data!$D$1:'Data'!$D$818&lt;=IF($H$2="Marked",1,"")))*ROW(Data!$C$1:$C$818),ROW(D179)-ROW(D$7)),1)),"")</f>
        <v/>
      </c>
      <c r="E179" s="38" t="str">
        <f ca="1">IF(F179="","",IF(INDEX(Data!$CA:$CA,MATCH(F179,Data!$A:$A,0),1)=0,"",INDEX(Data!$CA:$CA,MATCH(F179,Data!$A:$A,0),1)))</f>
        <v/>
      </c>
      <c r="F179" s="38" t="str" cm="1">
        <f t="array" aca="1" ref="F179" ca="1">IFERROR(_xlfn.SINGLE(INDEX(Data!$A$1:$A$818,_xlfn.AGGREGATE(15,6,((OFFSET(Data!$A$1,0,MATCH(F$6,Data!$1:$1,0)-1,1000,1)=IF(F$7="","Yes",F$7))*(Data!$D$1:'Data'!$D$818&lt;=IF($H$2="Marked",1,"")))/((OFFSET(Data!$A$1,0,MATCH(F$6,Data!$1:$1,0)-1,1000,1)=IF(F$7="","Yes",F$7))*(Data!$D$1:'Data'!$D$818&lt;=IF($H$2="Marked",1,"")))*ROW(Data!$C$1:$C$818),ROW(F179)-ROW(F$7)),1)),"")</f>
        <v/>
      </c>
      <c r="G179" s="38" t="str">
        <f ca="1">IF(H179="","",IF(INDEX(Data!$CA:$CA,MATCH(H179,Data!$A:$A,0),1)=0,"",INDEX(Data!$CA:$CA,MATCH(H179,Data!$A:$A,0),1)))</f>
        <v/>
      </c>
      <c r="H179" s="38" t="str" cm="1">
        <f t="array" aca="1" ref="H179" ca="1">IFERROR(_xlfn.SINGLE(INDEX(Data!$A$1:$A$818,_xlfn.AGGREGATE(15,6,((OFFSET(Data!$A$1,0,MATCH(H$6,Data!$1:$1,0)-1,1000,1)=IF(H$7="","Yes",H$7))*(Data!$D$1:'Data'!$D$818&lt;=IF($H$2="Marked",1,"")))/((OFFSET(Data!$A$1,0,MATCH(H$6,Data!$1:$1,0)-1,1000,1)=IF(H$7="","Yes",H$7))*(Data!$D$1:'Data'!$D$818&lt;=IF($H$2="Marked",1,"")))*ROW(Data!$C$1:$C$818),ROW(H179)-ROW(H$7)),1)),"")</f>
        <v/>
      </c>
      <c r="I179" s="38" t="str">
        <f ca="1">IF(J179="","",IF(INDEX(Data!$CA:$CA,MATCH(J179,Data!$A:$A,0),1)=0,"",INDEX(Data!$CA:$CA,MATCH(J179,Data!$A:$A,0),1)))</f>
        <v/>
      </c>
      <c r="J179" s="38" t="str" cm="1">
        <f t="array" aca="1" ref="J179" ca="1">IFERROR(_xlfn.SINGLE(INDEX(Data!$A$1:$A$818,_xlfn.AGGREGATE(15,6,((OFFSET(Data!$A$1,0,MATCH(J$6,Data!$1:$1,0)-1,1000,1)=IF(J$7="","Yes",J$7))*(Data!$D$1:'Data'!$D$818&lt;=IF($H$2="Marked",1,"")))/((OFFSET(Data!$A$1,0,MATCH(J$6,Data!$1:$1,0)-1,1000,1)=IF(J$7="","Yes",J$7))*(Data!$D$1:'Data'!$D$818&lt;=IF($H$2="Marked",1,"")))*ROW(Data!$C$1:$C$818),ROW(J179)-ROW(J$7)),1)),"")</f>
        <v/>
      </c>
      <c r="K179" s="38" t="str">
        <f ca="1">IF(L179="","",IF(INDEX(Data!$CA:$CA,MATCH(L179,Data!$A:$A,0),1)=0,"",INDEX(Data!$CA:$CA,MATCH(L179,Data!$A:$A,0),1)))</f>
        <v/>
      </c>
      <c r="L179" s="38" t="str" cm="1">
        <f t="array" aca="1" ref="L179" ca="1">IFERROR(_xlfn.SINGLE(INDEX(Data!$A$1:$A$818,_xlfn.AGGREGATE(15,6,((OFFSET(Data!$A$1,0,MATCH(L$6,Data!$1:$1,0)-1,1000,1)=IF(L$7="","Yes",L$7))*(Data!$D$1:'Data'!$D$818&lt;=IF($H$2="Marked",1,"")))/((OFFSET(Data!$A$1,0,MATCH(L$6,Data!$1:$1,0)-1,1000,1)=IF(L$7="","Yes",L$7))*(Data!$D$1:'Data'!$D$818&lt;=IF($H$2="Marked",1,"")))*ROW(Data!$C$1:$C$818),ROW(L179)-ROW(L$7)),1)),"")</f>
        <v/>
      </c>
      <c r="M179" s="38" t="str">
        <f ca="1">IF(N179="","",IF(INDEX(Data!$CA:$CA,MATCH(N179,Data!$A:$A,0),1)=0,"",INDEX(Data!$CA:$CA,MATCH(N179,Data!$A:$A,0),1)))</f>
        <v/>
      </c>
      <c r="N179" s="38" t="str" cm="1">
        <f t="array" aca="1" ref="N179" ca="1">IFERROR(_xlfn.SINGLE(INDEX(Data!$A$1:$A$818,_xlfn.AGGREGATE(15,6,((OFFSET(Data!$A$1,0,MATCH(N$6,Data!$1:$1,0)-1,1000,1)=IF(N$7="","Yes",N$7))*(Data!$D$1:'Data'!$D$818&lt;=IF($H$2="Marked",1,"")))/((OFFSET(Data!$A$1,0,MATCH(N$6,Data!$1:$1,0)-1,1000,1)=IF(N$7="","Yes",N$7))*(Data!$D$1:'Data'!$D$818&lt;=IF($H$2="Marked",1,"")))*ROW(Data!$C$1:$C$818),ROW(N179)-ROW(N$7)),1)),"")</f>
        <v>Tennis Channel</v>
      </c>
      <c r="O179" s="38" t="str">
        <f ca="1">IF(P179="","",IF(INDEX(Data!$CA:$CA,MATCH(P179,Data!$A:$A,0),1)=0,"",INDEX(Data!$CA:$CA,MATCH(P179,Data!$A:$A,0),1)))</f>
        <v/>
      </c>
      <c r="P179" s="38" t="str" cm="1">
        <f t="array" aca="1" ref="P179" ca="1">IFERROR(_xlfn.SINGLE(INDEX(Data!$A$1:$A$818,_xlfn.AGGREGATE(15,6,((OFFSET(Data!$A$1,0,MATCH(P$6,Data!$1:$1,0)-1,1000,1)=IF(P$7="","Yes",P$7))*(Data!$D$1:'Data'!$D$818&lt;=IF($H$2="Marked",1,"")))/((OFFSET(Data!$A$1,0,MATCH(P$6,Data!$1:$1,0)-1,1000,1)=IF(P$7="","Yes",P$7))*(Data!$D$1:'Data'!$D$818&lt;=IF($H$2="Marked",1,"")))*ROW(Data!$C$1:$C$818),ROW(P179)-ROW(P$7)),1)),"")</f>
        <v>RFD-TV</v>
      </c>
      <c r="Q179" s="38" t="str">
        <f ca="1">IF(R179="","",IF(INDEX(Data!$CA:$CA,MATCH(R179,Data!$A:$A,0),1)=0,"",INDEX(Data!$CA:$CA,MATCH(R179,Data!$A:$A,0),1)))</f>
        <v/>
      </c>
      <c r="R179" s="38" t="str" cm="1">
        <f t="array" aca="1" ref="R179" ca="1">IFERROR(_xlfn.SINGLE(INDEX(Data!$A$1:$A$818,_xlfn.AGGREGATE(15,6,((OFFSET(Data!$A$1,0,MATCH(R$6,Data!$1:$1,0)-1,1000,1)=IF(R$7="","Yes",R$7))*(Data!$D$1:'Data'!$D$818&lt;=IF($H$2="Marked",1,"")))/((OFFSET(Data!$A$1,0,MATCH(R$6,Data!$1:$1,0)-1,1000,1)=IF(R$7="","Yes",R$7))*(Data!$D$1:'Data'!$D$818&lt;=IF($H$2="Marked",1,"")))*ROW(Data!$C$1:$C$818),ROW(R179)-ROW(R$7)),1)),"")</f>
        <v/>
      </c>
      <c r="S179" s="38" t="str">
        <f ca="1">IF(T179="","",IF(INDEX(Data!$CA:$CA,MATCH(T179,Data!$A:$A,0),1)=0,"",INDEX(Data!$CA:$CA,MATCH(T179,Data!$A:$A,0),1)))</f>
        <v/>
      </c>
      <c r="T179" s="38" t="str" cm="1">
        <f t="array" aca="1" ref="T179" ca="1">IFERROR(_xlfn.SINGLE(INDEX(Data!$A$1:$A$818,_xlfn.AGGREGATE(15,6,((OFFSET(Data!$A$1,0,MATCH(T$6,Data!$1:$1,0)-1,1000,1)=IF(T$7="","Yes",T$7))*(Data!$D$1:'Data'!$D$818&lt;=IF($H$2="Marked",1,"")))/((OFFSET(Data!$A$1,0,MATCH(T$6,Data!$1:$1,0)-1,1000,1)=IF(T$7="","Yes",T$7))*(Data!$D$1:'Data'!$D$818&lt;=IF($H$2="Marked",1,"")))*ROW(Data!$C$1:$C$818),ROW(T179)-ROW(T$7)),1)),"")</f>
        <v/>
      </c>
      <c r="U179" s="38" t="str">
        <f ca="1">IF(V179="","",IF(INDEX(Data!$CA:$CA,MATCH(V179,Data!$A:$A,0),1)=0,"",INDEX(Data!$CA:$CA,MATCH(V179,Data!$A:$A,0),1)))</f>
        <v/>
      </c>
      <c r="V179" s="38" t="str" cm="1">
        <f t="array" aca="1" ref="V179" ca="1">IFERROR(_xlfn.SINGLE(INDEX(Data!$A$1:$A$818,_xlfn.AGGREGATE(15,6,((OFFSET(Data!$A$1,0,MATCH(V$6,Data!$1:$1,0)-1,1000,1)=IF(V$7="","Yes",V$7))*(Data!$D$1:'Data'!$D$818&lt;=IF($H$2="Marked",1,"")))/((OFFSET(Data!$A$1,0,MATCH(V$6,Data!$1:$1,0)-1,1000,1)=IF(V$7="","Yes",V$7))*(Data!$D$1:'Data'!$D$818&lt;=IF($H$2="Marked",1,"")))*ROW(Data!$C$1:$C$818),ROW(V179)-ROW(V$7)),1)),"")</f>
        <v/>
      </c>
      <c r="W179" s="38" t="str">
        <f ca="1">IF(X179="","",IF(INDEX(Data!$CA:$CA,MATCH(X179,Data!$A:$A,0),1)=0,"",INDEX(Data!$CA:$CA,MATCH(X179,Data!$A:$A,0),1)))</f>
        <v/>
      </c>
      <c r="X179" s="38" t="str" cm="1">
        <f t="array" aca="1" ref="X179" ca="1">IFERROR(_xlfn.SINGLE(INDEX(Data!$A$1:$A$818,_xlfn.AGGREGATE(15,6,((OFFSET(Data!$A$1,0,MATCH(X$6,Data!$1:$1,0)-1,1000,1)=IF(X$7="","Yes",X$7))*(Data!$D$1:'Data'!$D$818&lt;=IF($H$2="Marked",1,"")))/((OFFSET(Data!$A$1,0,MATCH(X$6,Data!$1:$1,0)-1,1000,1)=IF(X$7="","Yes",X$7))*(Data!$D$1:'Data'!$D$818&lt;=IF($H$2="Marked",1,"")))*ROW(Data!$C$1:$C$818),ROW(X179)-ROW(X$7)),1)),"")</f>
        <v/>
      </c>
      <c r="Y179" s="38" t="str">
        <f ca="1">IF(Z179="","",IF(INDEX(Data!$CA:$CA,MATCH(Z179,Data!$A:$A,0),1)=0,"",INDEX(Data!$CA:$CA,MATCH(Z179,Data!$A:$A,0),1)))</f>
        <v/>
      </c>
      <c r="Z179" s="38" t="str" cm="1">
        <f t="array" aca="1" ref="Z179" ca="1">IFERROR(_xlfn.SINGLE(INDEX(Data!$A$1:$A$818,_xlfn.AGGREGATE(15,6,((OFFSET(Data!$A$1,0,MATCH(Z$6,Data!$1:$1,0)-1,1000,1)=IF(Z$7="","Yes",Z$7))*(Data!$D$1:'Data'!$D$818&lt;=IF($H$2="Marked",1,"")))/((OFFSET(Data!$A$1,0,MATCH(Z$6,Data!$1:$1,0)-1,1000,1)=IF(Z$7="","Yes",Z$7))*(Data!$D$1:'Data'!$D$818&lt;=IF($H$2="Marked",1,"")))*ROW(Data!$C$1:$C$818),ROW(Z179)-ROW(Z$7)),1)),"")</f>
        <v/>
      </c>
      <c r="AA179" s="38" t="str">
        <f ca="1">IF(AB179="","",IF(INDEX(Data!$CA:$CA,MATCH(AB179,Data!$A:$A,0),1)=0,"",INDEX(Data!$CA:$CA,MATCH(AB179,Data!$A:$A,0),1)))</f>
        <v/>
      </c>
      <c r="AB179" s="38" t="str" cm="1">
        <f t="array" aca="1" ref="AB179" ca="1">IFERROR(_xlfn.SINGLE(INDEX(Data!$A$1:$A$818,_xlfn.AGGREGATE(15,6,((OFFSET(Data!$A$1,0,MATCH(AB$6,Data!$1:$1,0)-1,1000,1)=IF(AB$7="","Yes",AB$7))*(Data!$D$1:'Data'!$D$818&lt;=IF($H$2="Marked",1,"")))/((OFFSET(Data!$A$1,0,MATCH(AB$6,Data!$1:$1,0)-1,1000,1)=IF(AB$7="","Yes",AB$7))*(Data!$D$1:'Data'!$D$818&lt;=IF($H$2="Marked",1,"")))*ROW(Data!$C$1:$C$818),ROW(AB179)-ROW(AB$7)),1)),"")</f>
        <v/>
      </c>
      <c r="AC179" s="38" t="str">
        <f ca="1">IF(AD179="","",IF(INDEX(Data!$CA:$CA,MATCH(AD179,Data!$A:$A,0),1)=0,"",INDEX(Data!$CA:$CA,MATCH(AD179,Data!$A:$A,0),1)))</f>
        <v/>
      </c>
      <c r="AD179" s="38" t="str" cm="1">
        <f t="array" aca="1" ref="AD179" ca="1">IFERROR(_xlfn.SINGLE(INDEX(Data!$A$1:$A$818,_xlfn.AGGREGATE(15,6,((OFFSET(Data!$A$1,0,MATCH(AD$6,Data!$1:$1,0)-1,1000,1)=IF(AD$7="","Yes",AD$7))*(Data!$D$1:'Data'!$D$818&lt;=IF($H$2="Marked",1,"")))/((OFFSET(Data!$A$1,0,MATCH(AD$6,Data!$1:$1,0)-1,1000,1)=IF(AD$7="","Yes",AD$7))*(Data!$D$1:'Data'!$D$818&lt;=IF($H$2="Marked",1,"")))*ROW(Data!$C$1:$C$818),ROW(AD179)-ROW(AD$7)),1)),"")</f>
        <v/>
      </c>
      <c r="AE179" s="38" t="str">
        <f ca="1">IF(AF179="","",IF(INDEX(Data!$CA:$CA,MATCH(AF179,Data!$A:$A,0),1)=0,"",INDEX(Data!$CA:$CA,MATCH(AF179,Data!$A:$A,0),1)))</f>
        <v/>
      </c>
      <c r="AF179" s="38" t="str" cm="1">
        <f t="array" aca="1" ref="AF179" ca="1">IFERROR(_xlfn.SINGLE(INDEX(Data!$A$1:$A$818,_xlfn.AGGREGATE(15,6,((OFFSET(Data!$A$1,0,MATCH(AF$6,Data!$1:$1,0)-1,1000,1)=IF(AF$7="","Yes",AF$7))*(Data!$D$1:'Data'!$D$818&lt;=IF($H$2="Marked",1,"")))/((OFFSET(Data!$A$1,0,MATCH(AF$6,Data!$1:$1,0)-1,1000,1)=IF(AF$7="","Yes",AF$7))*(Data!$D$1:'Data'!$D$818&lt;=IF($H$2="Marked",1,"")))*ROW(Data!$C$1:$C$818),ROW(AF179)-ROW(AF$7)),1)),"")</f>
        <v/>
      </c>
      <c r="AG179" s="38" t="str">
        <f ca="1">IF(AH179="","",IF(INDEX(Data!$CA:$CA,MATCH(AH179,Data!$A:$A,0),1)=0,"",INDEX(Data!$CA:$CA,MATCH(AH179,Data!$A:$A,0),1)))</f>
        <v/>
      </c>
      <c r="AH179" s="38" t="str" cm="1">
        <f t="array" aca="1" ref="AH179" ca="1">IFERROR(_xlfn.SINGLE(INDEX(Data!$A$1:$A$818,_xlfn.AGGREGATE(15,6,((OFFSET(Data!$A$1,0,MATCH(AH$6,Data!$1:$1,0)-1,1000,1)=IF(AH$7="","Yes",AH$7))*(Data!$D$1:'Data'!$D$818&lt;=IF($H$2="Marked",1,"")))/((OFFSET(Data!$A$1,0,MATCH(AH$6,Data!$1:$1,0)-1,1000,1)=IF(AH$7="","Yes",AH$7))*(Data!$D$1:'Data'!$D$818&lt;=IF($H$2="Marked",1,"")))*ROW(Data!$C$1:$C$818),ROW(AH179)-ROW(AH$7)),1)),"")</f>
        <v/>
      </c>
      <c r="AI179" s="38" t="str">
        <f ca="1">IF(AJ179="","",IF(INDEX(Data!$CA:$CA,MATCH(AJ179,Data!$A:$A,0),1)=0,"",INDEX(Data!$CA:$CA,MATCH(AJ179,Data!$A:$A,0),1)))</f>
        <v/>
      </c>
      <c r="AJ179" s="38" t="str" cm="1">
        <f t="array" aca="1" ref="AJ179" ca="1">IFERROR(_xlfn.SINGLE(INDEX(Data!$A$1:$A$818,_xlfn.AGGREGATE(15,6,((OFFSET(Data!$A$1,0,MATCH(AJ$6,Data!$1:$1,0)-1,1000,1)=IF(AJ$7="","Yes",AJ$7))*(Data!$D$1:'Data'!$D$818&lt;=IF($H$2="Marked",1,"")))/((OFFSET(Data!$A$1,0,MATCH(AJ$6,Data!$1:$1,0)-1,1000,1)=IF(AJ$7="","Yes",AJ$7))*(Data!$D$1:'Data'!$D$818&lt;=IF($H$2="Marked",1,"")))*ROW(Data!$C$1:$C$818),ROW(AJ179)-ROW(AJ$7)),1)),"")</f>
        <v/>
      </c>
      <c r="AK179" s="38" t="str">
        <f ca="1">IF(AL179="","",IF(INDEX(Data!$CA:$CA,MATCH(AL179,Data!$A:$A,0),1)=0,"",INDEX(Data!$CA:$CA,MATCH(AL179,Data!$A:$A,0),1)))</f>
        <v/>
      </c>
      <c r="AL179" s="38" t="str" cm="1">
        <f t="array" aca="1" ref="AL179" ca="1">IFERROR(_xlfn.SINGLE(INDEX(Data!$A$1:$A$818,_xlfn.AGGREGATE(15,6,((OFFSET(Data!$A$1,0,MATCH(AL$6,Data!$1:$1,0)-1,1000,1)=IF(AL$7="","Yes",AL$7))*(Data!$D$1:'Data'!$D$818&lt;=IF($H$2="Marked",1,"")))/((OFFSET(Data!$A$1,0,MATCH(AL$6,Data!$1:$1,0)-1,1000,1)=IF(AL$7="","Yes",AL$7))*(Data!$D$1:'Data'!$D$818&lt;=IF($H$2="Marked",1,"")))*ROW(Data!$C$1:$C$818),ROW(AL179)-ROW(AL$7)),1)),"")</f>
        <v/>
      </c>
      <c r="AM179" s="38" t="str">
        <f ca="1">IF(AN179="","",IF(INDEX(Data!$CA:$CA,MATCH(AN179,Data!$A:$A,0),1)=0,"",INDEX(Data!$CA:$CA,MATCH(AN179,Data!$A:$A,0),1)))</f>
        <v/>
      </c>
      <c r="AN179" s="38" t="str" cm="1">
        <f t="array" aca="1" ref="AN179" ca="1">IFERROR(_xlfn.SINGLE(INDEX(Data!$A$1:$A$818,_xlfn.AGGREGATE(15,6,((OFFSET(Data!$A$1,0,MATCH(AN$6,Data!$1:$1,0)-1,1000,1)=IF(AN$7="","Yes",AN$7))*(Data!$D$1:'Data'!$D$818&lt;=IF($H$2="Marked",1,"")))/((OFFSET(Data!$A$1,0,MATCH(AN$6,Data!$1:$1,0)-1,1000,1)=IF(AN$7="","Yes",AN$7))*(Data!$D$1:'Data'!$D$818&lt;=IF($H$2="Marked",1,"")))*ROW(Data!$C$1:$C$818),ROW(AN179)-ROW(AN$7)),1)),"")</f>
        <v/>
      </c>
      <c r="AO179" s="38" t="str">
        <f ca="1">IF(AP179="","",IF(INDEX(Data!$CA:$CA,MATCH(AP179,Data!$A:$A,0),1)=0,"",INDEX(Data!$CA:$CA,MATCH(AP179,Data!$A:$A,0),1)))</f>
        <v/>
      </c>
      <c r="AP179" s="38" t="str" cm="1">
        <f t="array" aca="1" ref="AP179" ca="1">IFERROR(_xlfn.SINGLE(INDEX(Data!$A$1:$A$818,_xlfn.AGGREGATE(15,6,((OFFSET(Data!$A$1,0,MATCH(AP$6,Data!$1:$1,0)-1,1000,1)=IF(AP$7="","Yes",AP$7))*(Data!$D$1:'Data'!$D$818&lt;=IF($H$2="Marked",1,"")))/((OFFSET(Data!$A$1,0,MATCH(AP$6,Data!$1:$1,0)-1,1000,1)=IF(AP$7="","Yes",AP$7))*(Data!$D$1:'Data'!$D$818&lt;=IF($H$2="Marked",1,"")))*ROW(Data!$C$1:$C$818),ROW(AP179)-ROW(AP$7)),1)),"")</f>
        <v/>
      </c>
      <c r="AQ179" s="38" t="str">
        <f ca="1">IF(AR179="","",IF(INDEX(Data!$CA:$CA,MATCH(AR179,Data!$A:$A,0),1)=0,"",INDEX(Data!$CA:$CA,MATCH(AR179,Data!$A:$A,0),1)))</f>
        <v/>
      </c>
      <c r="AR179" s="38" t="str" cm="1">
        <f t="array" aca="1" ref="AR179" ca="1">IFERROR(_xlfn.SINGLE(INDEX(Data!$A$1:$A$818,_xlfn.AGGREGATE(15,6,((OFFSET(Data!$A$1,0,MATCH(AR$6,Data!$1:$1,0)-1,1000,1)=IF(AR$7="","Yes",AR$7))*(Data!$D$1:'Data'!$D$818&lt;=IF($H$2="Marked",1,"")))/((OFFSET(Data!$A$1,0,MATCH(AR$6,Data!$1:$1,0)-1,1000,1)=IF(AR$7="","Yes",AR$7))*(Data!$D$1:'Data'!$D$818&lt;=IF($H$2="Marked",1,"")))*ROW(Data!$C$1:$C$818),ROW(AR179)-ROW(AR$7)),1)),"")</f>
        <v/>
      </c>
      <c r="AS179" s="38" t="str">
        <f ca="1">IF(AT179="","",IF(INDEX(Data!$CA:$CA,MATCH(AT179,Data!$A:$A,0),1)=0,"",INDEX(Data!$CA:$CA,MATCH(AT179,Data!$A:$A,0),1)))</f>
        <v/>
      </c>
      <c r="AT179" s="38" t="str" cm="1">
        <f t="array" aca="1" ref="AT179" ca="1">IFERROR(_xlfn.SINGLE(INDEX(Data!$A$1:$A$818,_xlfn.AGGREGATE(15,6,((OFFSET(Data!$A$1,0,MATCH(AT$6,Data!$1:$1,0)-1,1000,1)=IF(AT$7="","Yes",AT$7))*(Data!$D$1:'Data'!$D$818&lt;=IF($H$2="Marked",1,"")))/((OFFSET(Data!$A$1,0,MATCH(AT$6,Data!$1:$1,0)-1,1000,1)=IF(AT$7="","Yes",AT$7))*(Data!$D$1:'Data'!$D$818&lt;=IF($H$2="Marked",1,"")))*ROW(Data!$C$1:$C$818),ROW(AT179)-ROW(AT$7)),1)),"")</f>
        <v/>
      </c>
    </row>
    <row r="180" spans="1:46" ht="24" x14ac:dyDescent="0.35">
      <c r="A180" s="38" t="str">
        <f ca="1">IF(B180="","",IF(INDEX(Data!$CA:$CA,MATCH(B180,Data!$A:$A,0),1)=0,"",INDEX(Data!$CA:$CA,MATCH(B180,Data!$A:$A,0),1)))</f>
        <v/>
      </c>
      <c r="B180" s="38" t="str" cm="1">
        <f t="array" aca="1" ref="B180" ca="1">IFERROR(_xlfn.SINGLE(INDEX(Data!$A$1:$A$818,_xlfn.AGGREGATE(15,6,((OFFSET(Data!$A$1,0,MATCH(B$6,Data!$1:$1,0)-1,1000,1)=IF(B$7="","Yes",B$7))*(Data!$D$1:'Data'!$D$818&lt;=IF($H$2="Marked",1,"")))/((OFFSET(Data!$A$1,0,MATCH(B$6,Data!$1:$1,0)-1,1000,1)=IF(B$7="","Yes",B$7))*(Data!$D$1:'Data'!$D$818&lt;=IF($H$2="Marked",1,"")))*ROW(Data!$C$1:$C$818),ROW(B180)-ROW(B$7)),1)),"")</f>
        <v/>
      </c>
      <c r="C180" s="38" t="str">
        <f ca="1">IF(D180="","",IF(INDEX(Data!$CA:$CA,MATCH(D180,Data!$A:$A,0),1)=0,"",INDEX(Data!$CA:$CA,MATCH(D180,Data!$A:$A,0),1)))</f>
        <v/>
      </c>
      <c r="D180" s="38" t="str" cm="1">
        <f t="array" aca="1" ref="D180" ca="1">IFERROR(_xlfn.SINGLE(INDEX(Data!$A$1:$A$818,_xlfn.AGGREGATE(15,6,((OFFSET(Data!$A$1,0,MATCH(D$6,Data!$1:$1,0)-1,1000,1)=IF(D$7="","Yes",D$7))*(Data!$D$1:'Data'!$D$818&lt;=IF($H$2="Marked",1,"")))/((OFFSET(Data!$A$1,0,MATCH(D$6,Data!$1:$1,0)-1,1000,1)=IF(D$7="","Yes",D$7))*(Data!$D$1:'Data'!$D$818&lt;=IF($H$2="Marked",1,"")))*ROW(Data!$C$1:$C$818),ROW(D180)-ROW(D$7)),1)),"")</f>
        <v/>
      </c>
      <c r="E180" s="38" t="str">
        <f ca="1">IF(F180="","",IF(INDEX(Data!$CA:$CA,MATCH(F180,Data!$A:$A,0),1)=0,"",INDEX(Data!$CA:$CA,MATCH(F180,Data!$A:$A,0),1)))</f>
        <v/>
      </c>
      <c r="F180" s="38" t="str" cm="1">
        <f t="array" aca="1" ref="F180" ca="1">IFERROR(_xlfn.SINGLE(INDEX(Data!$A$1:$A$818,_xlfn.AGGREGATE(15,6,((OFFSET(Data!$A$1,0,MATCH(F$6,Data!$1:$1,0)-1,1000,1)=IF(F$7="","Yes",F$7))*(Data!$D$1:'Data'!$D$818&lt;=IF($H$2="Marked",1,"")))/((OFFSET(Data!$A$1,0,MATCH(F$6,Data!$1:$1,0)-1,1000,1)=IF(F$7="","Yes",F$7))*(Data!$D$1:'Data'!$D$818&lt;=IF($H$2="Marked",1,"")))*ROW(Data!$C$1:$C$818),ROW(F180)-ROW(F$7)),1)),"")</f>
        <v/>
      </c>
      <c r="G180" s="38" t="str">
        <f ca="1">IF(H180="","",IF(INDEX(Data!$CA:$CA,MATCH(H180,Data!$A:$A,0),1)=0,"",INDEX(Data!$CA:$CA,MATCH(H180,Data!$A:$A,0),1)))</f>
        <v/>
      </c>
      <c r="H180" s="38" t="str" cm="1">
        <f t="array" aca="1" ref="H180" ca="1">IFERROR(_xlfn.SINGLE(INDEX(Data!$A$1:$A$818,_xlfn.AGGREGATE(15,6,((OFFSET(Data!$A$1,0,MATCH(H$6,Data!$1:$1,0)-1,1000,1)=IF(H$7="","Yes",H$7))*(Data!$D$1:'Data'!$D$818&lt;=IF($H$2="Marked",1,"")))/((OFFSET(Data!$A$1,0,MATCH(H$6,Data!$1:$1,0)-1,1000,1)=IF(H$7="","Yes",H$7))*(Data!$D$1:'Data'!$D$818&lt;=IF($H$2="Marked",1,"")))*ROW(Data!$C$1:$C$818),ROW(H180)-ROW(H$7)),1)),"")</f>
        <v/>
      </c>
      <c r="I180" s="38" t="str">
        <f ca="1">IF(J180="","",IF(INDEX(Data!$CA:$CA,MATCH(J180,Data!$A:$A,0),1)=0,"",INDEX(Data!$CA:$CA,MATCH(J180,Data!$A:$A,0),1)))</f>
        <v/>
      </c>
      <c r="J180" s="38" t="str" cm="1">
        <f t="array" aca="1" ref="J180" ca="1">IFERROR(_xlfn.SINGLE(INDEX(Data!$A$1:$A$818,_xlfn.AGGREGATE(15,6,((OFFSET(Data!$A$1,0,MATCH(J$6,Data!$1:$1,0)-1,1000,1)=IF(J$7="","Yes",J$7))*(Data!$D$1:'Data'!$D$818&lt;=IF($H$2="Marked",1,"")))/((OFFSET(Data!$A$1,0,MATCH(J$6,Data!$1:$1,0)-1,1000,1)=IF(J$7="","Yes",J$7))*(Data!$D$1:'Data'!$D$818&lt;=IF($H$2="Marked",1,"")))*ROW(Data!$C$1:$C$818),ROW(J180)-ROW(J$7)),1)),"")</f>
        <v/>
      </c>
      <c r="K180" s="38" t="str">
        <f ca="1">IF(L180="","",IF(INDEX(Data!$CA:$CA,MATCH(L180,Data!$A:$A,0),1)=0,"",INDEX(Data!$CA:$CA,MATCH(L180,Data!$A:$A,0),1)))</f>
        <v/>
      </c>
      <c r="L180" s="38" t="str" cm="1">
        <f t="array" aca="1" ref="L180" ca="1">IFERROR(_xlfn.SINGLE(INDEX(Data!$A$1:$A$818,_xlfn.AGGREGATE(15,6,((OFFSET(Data!$A$1,0,MATCH(L$6,Data!$1:$1,0)-1,1000,1)=IF(L$7="","Yes",L$7))*(Data!$D$1:'Data'!$D$818&lt;=IF($H$2="Marked",1,"")))/((OFFSET(Data!$A$1,0,MATCH(L$6,Data!$1:$1,0)-1,1000,1)=IF(L$7="","Yes",L$7))*(Data!$D$1:'Data'!$D$818&lt;=IF($H$2="Marked",1,"")))*ROW(Data!$C$1:$C$818),ROW(L180)-ROW(L$7)),1)),"")</f>
        <v/>
      </c>
      <c r="M180" s="38" t="str">
        <f ca="1">IF(N180="","",IF(INDEX(Data!$CA:$CA,MATCH(N180,Data!$A:$A,0),1)=0,"",INDEX(Data!$CA:$CA,MATCH(N180,Data!$A:$A,0),1)))</f>
        <v/>
      </c>
      <c r="N180" s="38" t="str" cm="1">
        <f t="array" aca="1" ref="N180" ca="1">IFERROR(_xlfn.SINGLE(INDEX(Data!$A$1:$A$818,_xlfn.AGGREGATE(15,6,((OFFSET(Data!$A$1,0,MATCH(N$6,Data!$1:$1,0)-1,1000,1)=IF(N$7="","Yes",N$7))*(Data!$D$1:'Data'!$D$818&lt;=IF($H$2="Marked",1,"")))/((OFFSET(Data!$A$1,0,MATCH(N$6,Data!$1:$1,0)-1,1000,1)=IF(N$7="","Yes",N$7))*(Data!$D$1:'Data'!$D$818&lt;=IF($H$2="Marked",1,"")))*ROW(Data!$C$1:$C$818),ROW(N180)-ROW(N$7)),1)),"")</f>
        <v>The First</v>
      </c>
      <c r="O180" s="38" t="str">
        <f ca="1">IF(P180="","",IF(INDEX(Data!$CA:$CA,MATCH(P180,Data!$A:$A,0),1)=0,"",INDEX(Data!$CA:$CA,MATCH(P180,Data!$A:$A,0),1)))</f>
        <v/>
      </c>
      <c r="P180" s="38" t="str" cm="1">
        <f t="array" aca="1" ref="P180" ca="1">IFERROR(_xlfn.SINGLE(INDEX(Data!$A$1:$A$818,_xlfn.AGGREGATE(15,6,((OFFSET(Data!$A$1,0,MATCH(P$6,Data!$1:$1,0)-1,1000,1)=IF(P$7="","Yes",P$7))*(Data!$D$1:'Data'!$D$818&lt;=IF($H$2="Marked",1,"")))/((OFFSET(Data!$A$1,0,MATCH(P$6,Data!$1:$1,0)-1,1000,1)=IF(P$7="","Yes",P$7))*(Data!$D$1:'Data'!$D$818&lt;=IF($H$2="Marked",1,"")))*ROW(Data!$C$1:$C$818),ROW(P180)-ROW(P$7)),1)),"")</f>
        <v>Root Sports Northwest</v>
      </c>
      <c r="Q180" s="38" t="str">
        <f ca="1">IF(R180="","",IF(INDEX(Data!$CA:$CA,MATCH(R180,Data!$A:$A,0),1)=0,"",INDEX(Data!$CA:$CA,MATCH(R180,Data!$A:$A,0),1)))</f>
        <v/>
      </c>
      <c r="R180" s="38" t="str" cm="1">
        <f t="array" aca="1" ref="R180" ca="1">IFERROR(_xlfn.SINGLE(INDEX(Data!$A$1:$A$818,_xlfn.AGGREGATE(15,6,((OFFSET(Data!$A$1,0,MATCH(R$6,Data!$1:$1,0)-1,1000,1)=IF(R$7="","Yes",R$7))*(Data!$D$1:'Data'!$D$818&lt;=IF($H$2="Marked",1,"")))/((OFFSET(Data!$A$1,0,MATCH(R$6,Data!$1:$1,0)-1,1000,1)=IF(R$7="","Yes",R$7))*(Data!$D$1:'Data'!$D$818&lt;=IF($H$2="Marked",1,"")))*ROW(Data!$C$1:$C$818),ROW(R180)-ROW(R$7)),1)),"")</f>
        <v/>
      </c>
      <c r="S180" s="38" t="str">
        <f ca="1">IF(T180="","",IF(INDEX(Data!$CA:$CA,MATCH(T180,Data!$A:$A,0),1)=0,"",INDEX(Data!$CA:$CA,MATCH(T180,Data!$A:$A,0),1)))</f>
        <v/>
      </c>
      <c r="T180" s="38" t="str" cm="1">
        <f t="array" aca="1" ref="T180" ca="1">IFERROR(_xlfn.SINGLE(INDEX(Data!$A$1:$A$818,_xlfn.AGGREGATE(15,6,((OFFSET(Data!$A$1,0,MATCH(T$6,Data!$1:$1,0)-1,1000,1)=IF(T$7="","Yes",T$7))*(Data!$D$1:'Data'!$D$818&lt;=IF($H$2="Marked",1,"")))/((OFFSET(Data!$A$1,0,MATCH(T$6,Data!$1:$1,0)-1,1000,1)=IF(T$7="","Yes",T$7))*(Data!$D$1:'Data'!$D$818&lt;=IF($H$2="Marked",1,"")))*ROW(Data!$C$1:$C$818),ROW(T180)-ROW(T$7)),1)),"")</f>
        <v/>
      </c>
      <c r="U180" s="38" t="str">
        <f ca="1">IF(V180="","",IF(INDEX(Data!$CA:$CA,MATCH(V180,Data!$A:$A,0),1)=0,"",INDEX(Data!$CA:$CA,MATCH(V180,Data!$A:$A,0),1)))</f>
        <v/>
      </c>
      <c r="V180" s="38" t="str" cm="1">
        <f t="array" aca="1" ref="V180" ca="1">IFERROR(_xlfn.SINGLE(INDEX(Data!$A$1:$A$818,_xlfn.AGGREGATE(15,6,((OFFSET(Data!$A$1,0,MATCH(V$6,Data!$1:$1,0)-1,1000,1)=IF(V$7="","Yes",V$7))*(Data!$D$1:'Data'!$D$818&lt;=IF($H$2="Marked",1,"")))/((OFFSET(Data!$A$1,0,MATCH(V$6,Data!$1:$1,0)-1,1000,1)=IF(V$7="","Yes",V$7))*(Data!$D$1:'Data'!$D$818&lt;=IF($H$2="Marked",1,"")))*ROW(Data!$C$1:$C$818),ROW(V180)-ROW(V$7)),1)),"")</f>
        <v/>
      </c>
      <c r="W180" s="38" t="str">
        <f ca="1">IF(X180="","",IF(INDEX(Data!$CA:$CA,MATCH(X180,Data!$A:$A,0),1)=0,"",INDEX(Data!$CA:$CA,MATCH(X180,Data!$A:$A,0),1)))</f>
        <v/>
      </c>
      <c r="X180" s="38" t="str" cm="1">
        <f t="array" aca="1" ref="X180" ca="1">IFERROR(_xlfn.SINGLE(INDEX(Data!$A$1:$A$818,_xlfn.AGGREGATE(15,6,((OFFSET(Data!$A$1,0,MATCH(X$6,Data!$1:$1,0)-1,1000,1)=IF(X$7="","Yes",X$7))*(Data!$D$1:'Data'!$D$818&lt;=IF($H$2="Marked",1,"")))/((OFFSET(Data!$A$1,0,MATCH(X$6,Data!$1:$1,0)-1,1000,1)=IF(X$7="","Yes",X$7))*(Data!$D$1:'Data'!$D$818&lt;=IF($H$2="Marked",1,"")))*ROW(Data!$C$1:$C$818),ROW(X180)-ROW(X$7)),1)),"")</f>
        <v/>
      </c>
      <c r="Y180" s="38" t="str">
        <f ca="1">IF(Z180="","",IF(INDEX(Data!$CA:$CA,MATCH(Z180,Data!$A:$A,0),1)=0,"",INDEX(Data!$CA:$CA,MATCH(Z180,Data!$A:$A,0),1)))</f>
        <v/>
      </c>
      <c r="Z180" s="38" t="str" cm="1">
        <f t="array" aca="1" ref="Z180" ca="1">IFERROR(_xlfn.SINGLE(INDEX(Data!$A$1:$A$818,_xlfn.AGGREGATE(15,6,((OFFSET(Data!$A$1,0,MATCH(Z$6,Data!$1:$1,0)-1,1000,1)=IF(Z$7="","Yes",Z$7))*(Data!$D$1:'Data'!$D$818&lt;=IF($H$2="Marked",1,"")))/((OFFSET(Data!$A$1,0,MATCH(Z$6,Data!$1:$1,0)-1,1000,1)=IF(Z$7="","Yes",Z$7))*(Data!$D$1:'Data'!$D$818&lt;=IF($H$2="Marked",1,"")))*ROW(Data!$C$1:$C$818),ROW(Z180)-ROW(Z$7)),1)),"")</f>
        <v/>
      </c>
      <c r="AA180" s="38" t="str">
        <f ca="1">IF(AB180="","",IF(INDEX(Data!$CA:$CA,MATCH(AB180,Data!$A:$A,0),1)=0,"",INDEX(Data!$CA:$CA,MATCH(AB180,Data!$A:$A,0),1)))</f>
        <v/>
      </c>
      <c r="AB180" s="38" t="str" cm="1">
        <f t="array" aca="1" ref="AB180" ca="1">IFERROR(_xlfn.SINGLE(INDEX(Data!$A$1:$A$818,_xlfn.AGGREGATE(15,6,((OFFSET(Data!$A$1,0,MATCH(AB$6,Data!$1:$1,0)-1,1000,1)=IF(AB$7="","Yes",AB$7))*(Data!$D$1:'Data'!$D$818&lt;=IF($H$2="Marked",1,"")))/((OFFSET(Data!$A$1,0,MATCH(AB$6,Data!$1:$1,0)-1,1000,1)=IF(AB$7="","Yes",AB$7))*(Data!$D$1:'Data'!$D$818&lt;=IF($H$2="Marked",1,"")))*ROW(Data!$C$1:$C$818),ROW(AB180)-ROW(AB$7)),1)),"")</f>
        <v/>
      </c>
      <c r="AC180" s="38" t="str">
        <f ca="1">IF(AD180="","",IF(INDEX(Data!$CA:$CA,MATCH(AD180,Data!$A:$A,0),1)=0,"",INDEX(Data!$CA:$CA,MATCH(AD180,Data!$A:$A,0),1)))</f>
        <v/>
      </c>
      <c r="AD180" s="38" t="str" cm="1">
        <f t="array" aca="1" ref="AD180" ca="1">IFERROR(_xlfn.SINGLE(INDEX(Data!$A$1:$A$818,_xlfn.AGGREGATE(15,6,((OFFSET(Data!$A$1,0,MATCH(AD$6,Data!$1:$1,0)-1,1000,1)=IF(AD$7="","Yes",AD$7))*(Data!$D$1:'Data'!$D$818&lt;=IF($H$2="Marked",1,"")))/((OFFSET(Data!$A$1,0,MATCH(AD$6,Data!$1:$1,0)-1,1000,1)=IF(AD$7="","Yes",AD$7))*(Data!$D$1:'Data'!$D$818&lt;=IF($H$2="Marked",1,"")))*ROW(Data!$C$1:$C$818),ROW(AD180)-ROW(AD$7)),1)),"")</f>
        <v/>
      </c>
      <c r="AE180" s="38" t="str">
        <f ca="1">IF(AF180="","",IF(INDEX(Data!$CA:$CA,MATCH(AF180,Data!$A:$A,0),1)=0,"",INDEX(Data!$CA:$CA,MATCH(AF180,Data!$A:$A,0),1)))</f>
        <v/>
      </c>
      <c r="AF180" s="38" t="str" cm="1">
        <f t="array" aca="1" ref="AF180" ca="1">IFERROR(_xlfn.SINGLE(INDEX(Data!$A$1:$A$818,_xlfn.AGGREGATE(15,6,((OFFSET(Data!$A$1,0,MATCH(AF$6,Data!$1:$1,0)-1,1000,1)=IF(AF$7="","Yes",AF$7))*(Data!$D$1:'Data'!$D$818&lt;=IF($H$2="Marked",1,"")))/((OFFSET(Data!$A$1,0,MATCH(AF$6,Data!$1:$1,0)-1,1000,1)=IF(AF$7="","Yes",AF$7))*(Data!$D$1:'Data'!$D$818&lt;=IF($H$2="Marked",1,"")))*ROW(Data!$C$1:$C$818),ROW(AF180)-ROW(AF$7)),1)),"")</f>
        <v/>
      </c>
      <c r="AG180" s="38" t="str">
        <f ca="1">IF(AH180="","",IF(INDEX(Data!$CA:$CA,MATCH(AH180,Data!$A:$A,0),1)=0,"",INDEX(Data!$CA:$CA,MATCH(AH180,Data!$A:$A,0),1)))</f>
        <v/>
      </c>
      <c r="AH180" s="38" t="str" cm="1">
        <f t="array" aca="1" ref="AH180" ca="1">IFERROR(_xlfn.SINGLE(INDEX(Data!$A$1:$A$818,_xlfn.AGGREGATE(15,6,((OFFSET(Data!$A$1,0,MATCH(AH$6,Data!$1:$1,0)-1,1000,1)=IF(AH$7="","Yes",AH$7))*(Data!$D$1:'Data'!$D$818&lt;=IF($H$2="Marked",1,"")))/((OFFSET(Data!$A$1,0,MATCH(AH$6,Data!$1:$1,0)-1,1000,1)=IF(AH$7="","Yes",AH$7))*(Data!$D$1:'Data'!$D$818&lt;=IF($H$2="Marked",1,"")))*ROW(Data!$C$1:$C$818),ROW(AH180)-ROW(AH$7)),1)),"")</f>
        <v/>
      </c>
      <c r="AI180" s="38" t="str">
        <f ca="1">IF(AJ180="","",IF(INDEX(Data!$CA:$CA,MATCH(AJ180,Data!$A:$A,0),1)=0,"",INDEX(Data!$CA:$CA,MATCH(AJ180,Data!$A:$A,0),1)))</f>
        <v/>
      </c>
      <c r="AJ180" s="38" t="str" cm="1">
        <f t="array" aca="1" ref="AJ180" ca="1">IFERROR(_xlfn.SINGLE(INDEX(Data!$A$1:$A$818,_xlfn.AGGREGATE(15,6,((OFFSET(Data!$A$1,0,MATCH(AJ$6,Data!$1:$1,0)-1,1000,1)=IF(AJ$7="","Yes",AJ$7))*(Data!$D$1:'Data'!$D$818&lt;=IF($H$2="Marked",1,"")))/((OFFSET(Data!$A$1,0,MATCH(AJ$6,Data!$1:$1,0)-1,1000,1)=IF(AJ$7="","Yes",AJ$7))*(Data!$D$1:'Data'!$D$818&lt;=IF($H$2="Marked",1,"")))*ROW(Data!$C$1:$C$818),ROW(AJ180)-ROW(AJ$7)),1)),"")</f>
        <v/>
      </c>
      <c r="AK180" s="38" t="str">
        <f ca="1">IF(AL180="","",IF(INDEX(Data!$CA:$CA,MATCH(AL180,Data!$A:$A,0),1)=0,"",INDEX(Data!$CA:$CA,MATCH(AL180,Data!$A:$A,0),1)))</f>
        <v/>
      </c>
      <c r="AL180" s="38" t="str" cm="1">
        <f t="array" aca="1" ref="AL180" ca="1">IFERROR(_xlfn.SINGLE(INDEX(Data!$A$1:$A$818,_xlfn.AGGREGATE(15,6,((OFFSET(Data!$A$1,0,MATCH(AL$6,Data!$1:$1,0)-1,1000,1)=IF(AL$7="","Yes",AL$7))*(Data!$D$1:'Data'!$D$818&lt;=IF($H$2="Marked",1,"")))/((OFFSET(Data!$A$1,0,MATCH(AL$6,Data!$1:$1,0)-1,1000,1)=IF(AL$7="","Yes",AL$7))*(Data!$D$1:'Data'!$D$818&lt;=IF($H$2="Marked",1,"")))*ROW(Data!$C$1:$C$818),ROW(AL180)-ROW(AL$7)),1)),"")</f>
        <v/>
      </c>
      <c r="AM180" s="38" t="str">
        <f ca="1">IF(AN180="","",IF(INDEX(Data!$CA:$CA,MATCH(AN180,Data!$A:$A,0),1)=0,"",INDEX(Data!$CA:$CA,MATCH(AN180,Data!$A:$A,0),1)))</f>
        <v/>
      </c>
      <c r="AN180" s="38" t="str" cm="1">
        <f t="array" aca="1" ref="AN180" ca="1">IFERROR(_xlfn.SINGLE(INDEX(Data!$A$1:$A$818,_xlfn.AGGREGATE(15,6,((OFFSET(Data!$A$1,0,MATCH(AN$6,Data!$1:$1,0)-1,1000,1)=IF(AN$7="","Yes",AN$7))*(Data!$D$1:'Data'!$D$818&lt;=IF($H$2="Marked",1,"")))/((OFFSET(Data!$A$1,0,MATCH(AN$6,Data!$1:$1,0)-1,1000,1)=IF(AN$7="","Yes",AN$7))*(Data!$D$1:'Data'!$D$818&lt;=IF($H$2="Marked",1,"")))*ROW(Data!$C$1:$C$818),ROW(AN180)-ROW(AN$7)),1)),"")</f>
        <v/>
      </c>
      <c r="AO180" s="38" t="str">
        <f ca="1">IF(AP180="","",IF(INDEX(Data!$CA:$CA,MATCH(AP180,Data!$A:$A,0),1)=0,"",INDEX(Data!$CA:$CA,MATCH(AP180,Data!$A:$A,0),1)))</f>
        <v/>
      </c>
      <c r="AP180" s="38" t="str" cm="1">
        <f t="array" aca="1" ref="AP180" ca="1">IFERROR(_xlfn.SINGLE(INDEX(Data!$A$1:$A$818,_xlfn.AGGREGATE(15,6,((OFFSET(Data!$A$1,0,MATCH(AP$6,Data!$1:$1,0)-1,1000,1)=IF(AP$7="","Yes",AP$7))*(Data!$D$1:'Data'!$D$818&lt;=IF($H$2="Marked",1,"")))/((OFFSET(Data!$A$1,0,MATCH(AP$6,Data!$1:$1,0)-1,1000,1)=IF(AP$7="","Yes",AP$7))*(Data!$D$1:'Data'!$D$818&lt;=IF($H$2="Marked",1,"")))*ROW(Data!$C$1:$C$818),ROW(AP180)-ROW(AP$7)),1)),"")</f>
        <v/>
      </c>
      <c r="AQ180" s="38" t="str">
        <f ca="1">IF(AR180="","",IF(INDEX(Data!$CA:$CA,MATCH(AR180,Data!$A:$A,0),1)=0,"",INDEX(Data!$CA:$CA,MATCH(AR180,Data!$A:$A,0),1)))</f>
        <v/>
      </c>
      <c r="AR180" s="38" t="str" cm="1">
        <f t="array" aca="1" ref="AR180" ca="1">IFERROR(_xlfn.SINGLE(INDEX(Data!$A$1:$A$818,_xlfn.AGGREGATE(15,6,((OFFSET(Data!$A$1,0,MATCH(AR$6,Data!$1:$1,0)-1,1000,1)=IF(AR$7="","Yes",AR$7))*(Data!$D$1:'Data'!$D$818&lt;=IF($H$2="Marked",1,"")))/((OFFSET(Data!$A$1,0,MATCH(AR$6,Data!$1:$1,0)-1,1000,1)=IF(AR$7="","Yes",AR$7))*(Data!$D$1:'Data'!$D$818&lt;=IF($H$2="Marked",1,"")))*ROW(Data!$C$1:$C$818),ROW(AR180)-ROW(AR$7)),1)),"")</f>
        <v/>
      </c>
      <c r="AS180" s="38" t="str">
        <f ca="1">IF(AT180="","",IF(INDEX(Data!$CA:$CA,MATCH(AT180,Data!$A:$A,0),1)=0,"",INDEX(Data!$CA:$CA,MATCH(AT180,Data!$A:$A,0),1)))</f>
        <v/>
      </c>
      <c r="AT180" s="38" t="str" cm="1">
        <f t="array" aca="1" ref="AT180" ca="1">IFERROR(_xlfn.SINGLE(INDEX(Data!$A$1:$A$818,_xlfn.AGGREGATE(15,6,((OFFSET(Data!$A$1,0,MATCH(AT$6,Data!$1:$1,0)-1,1000,1)=IF(AT$7="","Yes",AT$7))*(Data!$D$1:'Data'!$D$818&lt;=IF($H$2="Marked",1,"")))/((OFFSET(Data!$A$1,0,MATCH(AT$6,Data!$1:$1,0)-1,1000,1)=IF(AT$7="","Yes",AT$7))*(Data!$D$1:'Data'!$D$818&lt;=IF($H$2="Marked",1,"")))*ROW(Data!$C$1:$C$818),ROW(AT180)-ROW(AT$7)),1)),"")</f>
        <v/>
      </c>
    </row>
    <row r="181" spans="1:46" x14ac:dyDescent="0.35">
      <c r="A181" s="38" t="str">
        <f ca="1">IF(B181="","",IF(INDEX(Data!$CA:$CA,MATCH(B181,Data!$A:$A,0),1)=0,"",INDEX(Data!$CA:$CA,MATCH(B181,Data!$A:$A,0),1)))</f>
        <v/>
      </c>
      <c r="B181" s="38" t="str" cm="1">
        <f t="array" aca="1" ref="B181" ca="1">IFERROR(_xlfn.SINGLE(INDEX(Data!$A$1:$A$818,_xlfn.AGGREGATE(15,6,((OFFSET(Data!$A$1,0,MATCH(B$6,Data!$1:$1,0)-1,1000,1)=IF(B$7="","Yes",B$7))*(Data!$D$1:'Data'!$D$818&lt;=IF($H$2="Marked",1,"")))/((OFFSET(Data!$A$1,0,MATCH(B$6,Data!$1:$1,0)-1,1000,1)=IF(B$7="","Yes",B$7))*(Data!$D$1:'Data'!$D$818&lt;=IF($H$2="Marked",1,"")))*ROW(Data!$C$1:$C$818),ROW(B181)-ROW(B$7)),1)),"")</f>
        <v/>
      </c>
      <c r="C181" s="38" t="str">
        <f ca="1">IF(D181="","",IF(INDEX(Data!$CA:$CA,MATCH(D181,Data!$A:$A,0),1)=0,"",INDEX(Data!$CA:$CA,MATCH(D181,Data!$A:$A,0),1)))</f>
        <v/>
      </c>
      <c r="D181" s="38" t="str" cm="1">
        <f t="array" aca="1" ref="D181" ca="1">IFERROR(_xlfn.SINGLE(INDEX(Data!$A$1:$A$818,_xlfn.AGGREGATE(15,6,((OFFSET(Data!$A$1,0,MATCH(D$6,Data!$1:$1,0)-1,1000,1)=IF(D$7="","Yes",D$7))*(Data!$D$1:'Data'!$D$818&lt;=IF($H$2="Marked",1,"")))/((OFFSET(Data!$A$1,0,MATCH(D$6,Data!$1:$1,0)-1,1000,1)=IF(D$7="","Yes",D$7))*(Data!$D$1:'Data'!$D$818&lt;=IF($H$2="Marked",1,"")))*ROW(Data!$C$1:$C$818),ROW(D181)-ROW(D$7)),1)),"")</f>
        <v/>
      </c>
      <c r="E181" s="38" t="str">
        <f ca="1">IF(F181="","",IF(INDEX(Data!$CA:$CA,MATCH(F181,Data!$A:$A,0),1)=0,"",INDEX(Data!$CA:$CA,MATCH(F181,Data!$A:$A,0),1)))</f>
        <v/>
      </c>
      <c r="F181" s="38" t="str" cm="1">
        <f t="array" aca="1" ref="F181" ca="1">IFERROR(_xlfn.SINGLE(INDEX(Data!$A$1:$A$818,_xlfn.AGGREGATE(15,6,((OFFSET(Data!$A$1,0,MATCH(F$6,Data!$1:$1,0)-1,1000,1)=IF(F$7="","Yes",F$7))*(Data!$D$1:'Data'!$D$818&lt;=IF($H$2="Marked",1,"")))/((OFFSET(Data!$A$1,0,MATCH(F$6,Data!$1:$1,0)-1,1000,1)=IF(F$7="","Yes",F$7))*(Data!$D$1:'Data'!$D$818&lt;=IF($H$2="Marked",1,"")))*ROW(Data!$C$1:$C$818),ROW(F181)-ROW(F$7)),1)),"")</f>
        <v/>
      </c>
      <c r="G181" s="38" t="str">
        <f ca="1">IF(H181="","",IF(INDEX(Data!$CA:$CA,MATCH(H181,Data!$A:$A,0),1)=0,"",INDEX(Data!$CA:$CA,MATCH(H181,Data!$A:$A,0),1)))</f>
        <v/>
      </c>
      <c r="H181" s="38" t="str" cm="1">
        <f t="array" aca="1" ref="H181" ca="1">IFERROR(_xlfn.SINGLE(INDEX(Data!$A$1:$A$818,_xlfn.AGGREGATE(15,6,((OFFSET(Data!$A$1,0,MATCH(H$6,Data!$1:$1,0)-1,1000,1)=IF(H$7="","Yes",H$7))*(Data!$D$1:'Data'!$D$818&lt;=IF($H$2="Marked",1,"")))/((OFFSET(Data!$A$1,0,MATCH(H$6,Data!$1:$1,0)-1,1000,1)=IF(H$7="","Yes",H$7))*(Data!$D$1:'Data'!$D$818&lt;=IF($H$2="Marked",1,"")))*ROW(Data!$C$1:$C$818),ROW(H181)-ROW(H$7)),1)),"")</f>
        <v/>
      </c>
      <c r="I181" s="38" t="str">
        <f ca="1">IF(J181="","",IF(INDEX(Data!$CA:$CA,MATCH(J181,Data!$A:$A,0),1)=0,"",INDEX(Data!$CA:$CA,MATCH(J181,Data!$A:$A,0),1)))</f>
        <v/>
      </c>
      <c r="J181" s="38" t="str" cm="1">
        <f t="array" aca="1" ref="J181" ca="1">IFERROR(_xlfn.SINGLE(INDEX(Data!$A$1:$A$818,_xlfn.AGGREGATE(15,6,((OFFSET(Data!$A$1,0,MATCH(J$6,Data!$1:$1,0)-1,1000,1)=IF(J$7="","Yes",J$7))*(Data!$D$1:'Data'!$D$818&lt;=IF($H$2="Marked",1,"")))/((OFFSET(Data!$A$1,0,MATCH(J$6,Data!$1:$1,0)-1,1000,1)=IF(J$7="","Yes",J$7))*(Data!$D$1:'Data'!$D$818&lt;=IF($H$2="Marked",1,"")))*ROW(Data!$C$1:$C$818),ROW(J181)-ROW(J$7)),1)),"")</f>
        <v/>
      </c>
      <c r="K181" s="38" t="str">
        <f ca="1">IF(L181="","",IF(INDEX(Data!$CA:$CA,MATCH(L181,Data!$A:$A,0),1)=0,"",INDEX(Data!$CA:$CA,MATCH(L181,Data!$A:$A,0),1)))</f>
        <v/>
      </c>
      <c r="L181" s="38" t="str" cm="1">
        <f t="array" aca="1" ref="L181" ca="1">IFERROR(_xlfn.SINGLE(INDEX(Data!$A$1:$A$818,_xlfn.AGGREGATE(15,6,((OFFSET(Data!$A$1,0,MATCH(L$6,Data!$1:$1,0)-1,1000,1)=IF(L$7="","Yes",L$7))*(Data!$D$1:'Data'!$D$818&lt;=IF($H$2="Marked",1,"")))/((OFFSET(Data!$A$1,0,MATCH(L$6,Data!$1:$1,0)-1,1000,1)=IF(L$7="","Yes",L$7))*(Data!$D$1:'Data'!$D$818&lt;=IF($H$2="Marked",1,"")))*ROW(Data!$C$1:$C$818),ROW(L181)-ROW(L$7)),1)),"")</f>
        <v/>
      </c>
      <c r="M181" s="38" t="str">
        <f ca="1">IF(N181="","",IF(INDEX(Data!$CA:$CA,MATCH(N181,Data!$A:$A,0),1)=0,"",INDEX(Data!$CA:$CA,MATCH(N181,Data!$A:$A,0),1)))</f>
        <v/>
      </c>
      <c r="N181" s="38" t="str" cm="1">
        <f t="array" aca="1" ref="N181" ca="1">IFERROR(_xlfn.SINGLE(INDEX(Data!$A$1:$A$818,_xlfn.AGGREGATE(15,6,((OFFSET(Data!$A$1,0,MATCH(N$6,Data!$1:$1,0)-1,1000,1)=IF(N$7="","Yes",N$7))*(Data!$D$1:'Data'!$D$818&lt;=IF($H$2="Marked",1,"")))/((OFFSET(Data!$A$1,0,MATCH(N$6,Data!$1:$1,0)-1,1000,1)=IF(N$7="","Yes",N$7))*(Data!$D$1:'Data'!$D$818&lt;=IF($H$2="Marked",1,"")))*ROW(Data!$C$1:$C$818),ROW(N181)-ROW(N$7)),1)),"")</f>
        <v>TheGrio</v>
      </c>
      <c r="O181" s="38" t="str">
        <f ca="1">IF(P181="","",IF(INDEX(Data!$CA:$CA,MATCH(P181,Data!$A:$A,0),1)=0,"",INDEX(Data!$CA:$CA,MATCH(P181,Data!$A:$A,0),1)))</f>
        <v/>
      </c>
      <c r="P181" s="38" t="str" cm="1">
        <f t="array" aca="1" ref="P181" ca="1">IFERROR(_xlfn.SINGLE(INDEX(Data!$A$1:$A$818,_xlfn.AGGREGATE(15,6,((OFFSET(Data!$A$1,0,MATCH(P$6,Data!$1:$1,0)-1,1000,1)=IF(P$7="","Yes",P$7))*(Data!$D$1:'Data'!$D$818&lt;=IF($H$2="Marked",1,"")))/((OFFSET(Data!$A$1,0,MATCH(P$6,Data!$1:$1,0)-1,1000,1)=IF(P$7="","Yes",P$7))*(Data!$D$1:'Data'!$D$818&lt;=IF($H$2="Marked",1,"")))*ROW(Data!$C$1:$C$818),ROW(P181)-ROW(P$7)),1)),"")</f>
        <v>Science</v>
      </c>
      <c r="Q181" s="38" t="str">
        <f ca="1">IF(R181="","",IF(INDEX(Data!$CA:$CA,MATCH(R181,Data!$A:$A,0),1)=0,"",INDEX(Data!$CA:$CA,MATCH(R181,Data!$A:$A,0),1)))</f>
        <v/>
      </c>
      <c r="R181" s="38" t="str" cm="1">
        <f t="array" aca="1" ref="R181" ca="1">IFERROR(_xlfn.SINGLE(INDEX(Data!$A$1:$A$818,_xlfn.AGGREGATE(15,6,((OFFSET(Data!$A$1,0,MATCH(R$6,Data!$1:$1,0)-1,1000,1)=IF(R$7="","Yes",R$7))*(Data!$D$1:'Data'!$D$818&lt;=IF($H$2="Marked",1,"")))/((OFFSET(Data!$A$1,0,MATCH(R$6,Data!$1:$1,0)-1,1000,1)=IF(R$7="","Yes",R$7))*(Data!$D$1:'Data'!$D$818&lt;=IF($H$2="Marked",1,"")))*ROW(Data!$C$1:$C$818),ROW(R181)-ROW(R$7)),1)),"")</f>
        <v/>
      </c>
      <c r="S181" s="38" t="str">
        <f ca="1">IF(T181="","",IF(INDEX(Data!$CA:$CA,MATCH(T181,Data!$A:$A,0),1)=0,"",INDEX(Data!$CA:$CA,MATCH(T181,Data!$A:$A,0),1)))</f>
        <v/>
      </c>
      <c r="T181" s="38" t="str" cm="1">
        <f t="array" aca="1" ref="T181" ca="1">IFERROR(_xlfn.SINGLE(INDEX(Data!$A$1:$A$818,_xlfn.AGGREGATE(15,6,((OFFSET(Data!$A$1,0,MATCH(T$6,Data!$1:$1,0)-1,1000,1)=IF(T$7="","Yes",T$7))*(Data!$D$1:'Data'!$D$818&lt;=IF($H$2="Marked",1,"")))/((OFFSET(Data!$A$1,0,MATCH(T$6,Data!$1:$1,0)-1,1000,1)=IF(T$7="","Yes",T$7))*(Data!$D$1:'Data'!$D$818&lt;=IF($H$2="Marked",1,"")))*ROW(Data!$C$1:$C$818),ROW(T181)-ROW(T$7)),1)),"")</f>
        <v/>
      </c>
      <c r="U181" s="38" t="str">
        <f ca="1">IF(V181="","",IF(INDEX(Data!$CA:$CA,MATCH(V181,Data!$A:$A,0),1)=0,"",INDEX(Data!$CA:$CA,MATCH(V181,Data!$A:$A,0),1)))</f>
        <v/>
      </c>
      <c r="V181" s="38" t="str" cm="1">
        <f t="array" aca="1" ref="V181" ca="1">IFERROR(_xlfn.SINGLE(INDEX(Data!$A$1:$A$818,_xlfn.AGGREGATE(15,6,((OFFSET(Data!$A$1,0,MATCH(V$6,Data!$1:$1,0)-1,1000,1)=IF(V$7="","Yes",V$7))*(Data!$D$1:'Data'!$D$818&lt;=IF($H$2="Marked",1,"")))/((OFFSET(Data!$A$1,0,MATCH(V$6,Data!$1:$1,0)-1,1000,1)=IF(V$7="","Yes",V$7))*(Data!$D$1:'Data'!$D$818&lt;=IF($H$2="Marked",1,"")))*ROW(Data!$C$1:$C$818),ROW(V181)-ROW(V$7)),1)),"")</f>
        <v/>
      </c>
      <c r="W181" s="38" t="str">
        <f ca="1">IF(X181="","",IF(INDEX(Data!$CA:$CA,MATCH(X181,Data!$A:$A,0),1)=0,"",INDEX(Data!$CA:$CA,MATCH(X181,Data!$A:$A,0),1)))</f>
        <v/>
      </c>
      <c r="X181" s="38" t="str" cm="1">
        <f t="array" aca="1" ref="X181" ca="1">IFERROR(_xlfn.SINGLE(INDEX(Data!$A$1:$A$818,_xlfn.AGGREGATE(15,6,((OFFSET(Data!$A$1,0,MATCH(X$6,Data!$1:$1,0)-1,1000,1)=IF(X$7="","Yes",X$7))*(Data!$D$1:'Data'!$D$818&lt;=IF($H$2="Marked",1,"")))/((OFFSET(Data!$A$1,0,MATCH(X$6,Data!$1:$1,0)-1,1000,1)=IF(X$7="","Yes",X$7))*(Data!$D$1:'Data'!$D$818&lt;=IF($H$2="Marked",1,"")))*ROW(Data!$C$1:$C$818),ROW(X181)-ROW(X$7)),1)),"")</f>
        <v/>
      </c>
      <c r="Y181" s="38" t="str">
        <f ca="1">IF(Z181="","",IF(INDEX(Data!$CA:$CA,MATCH(Z181,Data!$A:$A,0),1)=0,"",INDEX(Data!$CA:$CA,MATCH(Z181,Data!$A:$A,0),1)))</f>
        <v/>
      </c>
      <c r="Z181" s="38" t="str" cm="1">
        <f t="array" aca="1" ref="Z181" ca="1">IFERROR(_xlfn.SINGLE(INDEX(Data!$A$1:$A$818,_xlfn.AGGREGATE(15,6,((OFFSET(Data!$A$1,0,MATCH(Z$6,Data!$1:$1,0)-1,1000,1)=IF(Z$7="","Yes",Z$7))*(Data!$D$1:'Data'!$D$818&lt;=IF($H$2="Marked",1,"")))/((OFFSET(Data!$A$1,0,MATCH(Z$6,Data!$1:$1,0)-1,1000,1)=IF(Z$7="","Yes",Z$7))*(Data!$D$1:'Data'!$D$818&lt;=IF($H$2="Marked",1,"")))*ROW(Data!$C$1:$C$818),ROW(Z181)-ROW(Z$7)),1)),"")</f>
        <v/>
      </c>
      <c r="AA181" s="38" t="str">
        <f ca="1">IF(AB181="","",IF(INDEX(Data!$CA:$CA,MATCH(AB181,Data!$A:$A,0),1)=0,"",INDEX(Data!$CA:$CA,MATCH(AB181,Data!$A:$A,0),1)))</f>
        <v/>
      </c>
      <c r="AB181" s="38" t="str" cm="1">
        <f t="array" aca="1" ref="AB181" ca="1">IFERROR(_xlfn.SINGLE(INDEX(Data!$A$1:$A$818,_xlfn.AGGREGATE(15,6,((OFFSET(Data!$A$1,0,MATCH(AB$6,Data!$1:$1,0)-1,1000,1)=IF(AB$7="","Yes",AB$7))*(Data!$D$1:'Data'!$D$818&lt;=IF($H$2="Marked",1,"")))/((OFFSET(Data!$A$1,0,MATCH(AB$6,Data!$1:$1,0)-1,1000,1)=IF(AB$7="","Yes",AB$7))*(Data!$D$1:'Data'!$D$818&lt;=IF($H$2="Marked",1,"")))*ROW(Data!$C$1:$C$818),ROW(AB181)-ROW(AB$7)),1)),"")</f>
        <v/>
      </c>
      <c r="AC181" s="38" t="str">
        <f ca="1">IF(AD181="","",IF(INDEX(Data!$CA:$CA,MATCH(AD181,Data!$A:$A,0),1)=0,"",INDEX(Data!$CA:$CA,MATCH(AD181,Data!$A:$A,0),1)))</f>
        <v/>
      </c>
      <c r="AD181" s="38" t="str" cm="1">
        <f t="array" aca="1" ref="AD181" ca="1">IFERROR(_xlfn.SINGLE(INDEX(Data!$A$1:$A$818,_xlfn.AGGREGATE(15,6,((OFFSET(Data!$A$1,0,MATCH(AD$6,Data!$1:$1,0)-1,1000,1)=IF(AD$7="","Yes",AD$7))*(Data!$D$1:'Data'!$D$818&lt;=IF($H$2="Marked",1,"")))/((OFFSET(Data!$A$1,0,MATCH(AD$6,Data!$1:$1,0)-1,1000,1)=IF(AD$7="","Yes",AD$7))*(Data!$D$1:'Data'!$D$818&lt;=IF($H$2="Marked",1,"")))*ROW(Data!$C$1:$C$818),ROW(AD181)-ROW(AD$7)),1)),"")</f>
        <v/>
      </c>
      <c r="AE181" s="38" t="str">
        <f ca="1">IF(AF181="","",IF(INDEX(Data!$CA:$CA,MATCH(AF181,Data!$A:$A,0),1)=0,"",INDEX(Data!$CA:$CA,MATCH(AF181,Data!$A:$A,0),1)))</f>
        <v/>
      </c>
      <c r="AF181" s="38" t="str" cm="1">
        <f t="array" aca="1" ref="AF181" ca="1">IFERROR(_xlfn.SINGLE(INDEX(Data!$A$1:$A$818,_xlfn.AGGREGATE(15,6,((OFFSET(Data!$A$1,0,MATCH(AF$6,Data!$1:$1,0)-1,1000,1)=IF(AF$7="","Yes",AF$7))*(Data!$D$1:'Data'!$D$818&lt;=IF($H$2="Marked",1,"")))/((OFFSET(Data!$A$1,0,MATCH(AF$6,Data!$1:$1,0)-1,1000,1)=IF(AF$7="","Yes",AF$7))*(Data!$D$1:'Data'!$D$818&lt;=IF($H$2="Marked",1,"")))*ROW(Data!$C$1:$C$818),ROW(AF181)-ROW(AF$7)),1)),"")</f>
        <v/>
      </c>
      <c r="AG181" s="38" t="str">
        <f ca="1">IF(AH181="","",IF(INDEX(Data!$CA:$CA,MATCH(AH181,Data!$A:$A,0),1)=0,"",INDEX(Data!$CA:$CA,MATCH(AH181,Data!$A:$A,0),1)))</f>
        <v/>
      </c>
      <c r="AH181" s="38" t="str" cm="1">
        <f t="array" aca="1" ref="AH181" ca="1">IFERROR(_xlfn.SINGLE(INDEX(Data!$A$1:$A$818,_xlfn.AGGREGATE(15,6,((OFFSET(Data!$A$1,0,MATCH(AH$6,Data!$1:$1,0)-1,1000,1)=IF(AH$7="","Yes",AH$7))*(Data!$D$1:'Data'!$D$818&lt;=IF($H$2="Marked",1,"")))/((OFFSET(Data!$A$1,0,MATCH(AH$6,Data!$1:$1,0)-1,1000,1)=IF(AH$7="","Yes",AH$7))*(Data!$D$1:'Data'!$D$818&lt;=IF($H$2="Marked",1,"")))*ROW(Data!$C$1:$C$818),ROW(AH181)-ROW(AH$7)),1)),"")</f>
        <v/>
      </c>
      <c r="AI181" s="38" t="str">
        <f ca="1">IF(AJ181="","",IF(INDEX(Data!$CA:$CA,MATCH(AJ181,Data!$A:$A,0),1)=0,"",INDEX(Data!$CA:$CA,MATCH(AJ181,Data!$A:$A,0),1)))</f>
        <v/>
      </c>
      <c r="AJ181" s="38" t="str" cm="1">
        <f t="array" aca="1" ref="AJ181" ca="1">IFERROR(_xlfn.SINGLE(INDEX(Data!$A$1:$A$818,_xlfn.AGGREGATE(15,6,((OFFSET(Data!$A$1,0,MATCH(AJ$6,Data!$1:$1,0)-1,1000,1)=IF(AJ$7="","Yes",AJ$7))*(Data!$D$1:'Data'!$D$818&lt;=IF($H$2="Marked",1,"")))/((OFFSET(Data!$A$1,0,MATCH(AJ$6,Data!$1:$1,0)-1,1000,1)=IF(AJ$7="","Yes",AJ$7))*(Data!$D$1:'Data'!$D$818&lt;=IF($H$2="Marked",1,"")))*ROW(Data!$C$1:$C$818),ROW(AJ181)-ROW(AJ$7)),1)),"")</f>
        <v/>
      </c>
      <c r="AK181" s="38" t="str">
        <f ca="1">IF(AL181="","",IF(INDEX(Data!$CA:$CA,MATCH(AL181,Data!$A:$A,0),1)=0,"",INDEX(Data!$CA:$CA,MATCH(AL181,Data!$A:$A,0),1)))</f>
        <v/>
      </c>
      <c r="AL181" s="38" t="str" cm="1">
        <f t="array" aca="1" ref="AL181" ca="1">IFERROR(_xlfn.SINGLE(INDEX(Data!$A$1:$A$818,_xlfn.AGGREGATE(15,6,((OFFSET(Data!$A$1,0,MATCH(AL$6,Data!$1:$1,0)-1,1000,1)=IF(AL$7="","Yes",AL$7))*(Data!$D$1:'Data'!$D$818&lt;=IF($H$2="Marked",1,"")))/((OFFSET(Data!$A$1,0,MATCH(AL$6,Data!$1:$1,0)-1,1000,1)=IF(AL$7="","Yes",AL$7))*(Data!$D$1:'Data'!$D$818&lt;=IF($H$2="Marked",1,"")))*ROW(Data!$C$1:$C$818),ROW(AL181)-ROW(AL$7)),1)),"")</f>
        <v/>
      </c>
      <c r="AM181" s="38" t="str">
        <f ca="1">IF(AN181="","",IF(INDEX(Data!$CA:$CA,MATCH(AN181,Data!$A:$A,0),1)=0,"",INDEX(Data!$CA:$CA,MATCH(AN181,Data!$A:$A,0),1)))</f>
        <v/>
      </c>
      <c r="AN181" s="38" t="str" cm="1">
        <f t="array" aca="1" ref="AN181" ca="1">IFERROR(_xlfn.SINGLE(INDEX(Data!$A$1:$A$818,_xlfn.AGGREGATE(15,6,((OFFSET(Data!$A$1,0,MATCH(AN$6,Data!$1:$1,0)-1,1000,1)=IF(AN$7="","Yes",AN$7))*(Data!$D$1:'Data'!$D$818&lt;=IF($H$2="Marked",1,"")))/((OFFSET(Data!$A$1,0,MATCH(AN$6,Data!$1:$1,0)-1,1000,1)=IF(AN$7="","Yes",AN$7))*(Data!$D$1:'Data'!$D$818&lt;=IF($H$2="Marked",1,"")))*ROW(Data!$C$1:$C$818),ROW(AN181)-ROW(AN$7)),1)),"")</f>
        <v/>
      </c>
      <c r="AO181" s="38" t="str">
        <f ca="1">IF(AP181="","",IF(INDEX(Data!$CA:$CA,MATCH(AP181,Data!$A:$A,0),1)=0,"",INDEX(Data!$CA:$CA,MATCH(AP181,Data!$A:$A,0),1)))</f>
        <v/>
      </c>
      <c r="AP181" s="38" t="str" cm="1">
        <f t="array" aca="1" ref="AP181" ca="1">IFERROR(_xlfn.SINGLE(INDEX(Data!$A$1:$A$818,_xlfn.AGGREGATE(15,6,((OFFSET(Data!$A$1,0,MATCH(AP$6,Data!$1:$1,0)-1,1000,1)=IF(AP$7="","Yes",AP$7))*(Data!$D$1:'Data'!$D$818&lt;=IF($H$2="Marked",1,"")))/((OFFSET(Data!$A$1,0,MATCH(AP$6,Data!$1:$1,0)-1,1000,1)=IF(AP$7="","Yes",AP$7))*(Data!$D$1:'Data'!$D$818&lt;=IF($H$2="Marked",1,"")))*ROW(Data!$C$1:$C$818),ROW(AP181)-ROW(AP$7)),1)),"")</f>
        <v/>
      </c>
      <c r="AQ181" s="38" t="str">
        <f ca="1">IF(AR181="","",IF(INDEX(Data!$CA:$CA,MATCH(AR181,Data!$A:$A,0),1)=0,"",INDEX(Data!$CA:$CA,MATCH(AR181,Data!$A:$A,0),1)))</f>
        <v/>
      </c>
      <c r="AR181" s="38" t="str" cm="1">
        <f t="array" aca="1" ref="AR181" ca="1">IFERROR(_xlfn.SINGLE(INDEX(Data!$A$1:$A$818,_xlfn.AGGREGATE(15,6,((OFFSET(Data!$A$1,0,MATCH(AR$6,Data!$1:$1,0)-1,1000,1)=IF(AR$7="","Yes",AR$7))*(Data!$D$1:'Data'!$D$818&lt;=IF($H$2="Marked",1,"")))/((OFFSET(Data!$A$1,0,MATCH(AR$6,Data!$1:$1,0)-1,1000,1)=IF(AR$7="","Yes",AR$7))*(Data!$D$1:'Data'!$D$818&lt;=IF($H$2="Marked",1,"")))*ROW(Data!$C$1:$C$818),ROW(AR181)-ROW(AR$7)),1)),"")</f>
        <v/>
      </c>
      <c r="AS181" s="38" t="str">
        <f ca="1">IF(AT181="","",IF(INDEX(Data!$CA:$CA,MATCH(AT181,Data!$A:$A,0),1)=0,"",INDEX(Data!$CA:$CA,MATCH(AT181,Data!$A:$A,0),1)))</f>
        <v/>
      </c>
      <c r="AT181" s="38" t="str" cm="1">
        <f t="array" aca="1" ref="AT181" ca="1">IFERROR(_xlfn.SINGLE(INDEX(Data!$A$1:$A$818,_xlfn.AGGREGATE(15,6,((OFFSET(Data!$A$1,0,MATCH(AT$6,Data!$1:$1,0)-1,1000,1)=IF(AT$7="","Yes",AT$7))*(Data!$D$1:'Data'!$D$818&lt;=IF($H$2="Marked",1,"")))/((OFFSET(Data!$A$1,0,MATCH(AT$6,Data!$1:$1,0)-1,1000,1)=IF(AT$7="","Yes",AT$7))*(Data!$D$1:'Data'!$D$818&lt;=IF($H$2="Marked",1,"")))*ROW(Data!$C$1:$C$818),ROW(AT181)-ROW(AT$7)),1)),"")</f>
        <v/>
      </c>
    </row>
    <row r="182" spans="1:46" ht="24" x14ac:dyDescent="0.35">
      <c r="A182" s="38" t="str">
        <f ca="1">IF(B182="","",IF(INDEX(Data!$CA:$CA,MATCH(B182,Data!$A:$A,0),1)=0,"",INDEX(Data!$CA:$CA,MATCH(B182,Data!$A:$A,0),1)))</f>
        <v/>
      </c>
      <c r="B182" s="38" t="str" cm="1">
        <f t="array" aca="1" ref="B182" ca="1">IFERROR(_xlfn.SINGLE(INDEX(Data!$A$1:$A$818,_xlfn.AGGREGATE(15,6,((OFFSET(Data!$A$1,0,MATCH(B$6,Data!$1:$1,0)-1,1000,1)=IF(B$7="","Yes",B$7))*(Data!$D$1:'Data'!$D$818&lt;=IF($H$2="Marked",1,"")))/((OFFSET(Data!$A$1,0,MATCH(B$6,Data!$1:$1,0)-1,1000,1)=IF(B$7="","Yes",B$7))*(Data!$D$1:'Data'!$D$818&lt;=IF($H$2="Marked",1,"")))*ROW(Data!$C$1:$C$818),ROW(B182)-ROW(B$7)),1)),"")</f>
        <v/>
      </c>
      <c r="C182" s="38" t="str">
        <f ca="1">IF(D182="","",IF(INDEX(Data!$CA:$CA,MATCH(D182,Data!$A:$A,0),1)=0,"",INDEX(Data!$CA:$CA,MATCH(D182,Data!$A:$A,0),1)))</f>
        <v/>
      </c>
      <c r="D182" s="38" t="str" cm="1">
        <f t="array" aca="1" ref="D182" ca="1">IFERROR(_xlfn.SINGLE(INDEX(Data!$A$1:$A$818,_xlfn.AGGREGATE(15,6,((OFFSET(Data!$A$1,0,MATCH(D$6,Data!$1:$1,0)-1,1000,1)=IF(D$7="","Yes",D$7))*(Data!$D$1:'Data'!$D$818&lt;=IF($H$2="Marked",1,"")))/((OFFSET(Data!$A$1,0,MATCH(D$6,Data!$1:$1,0)-1,1000,1)=IF(D$7="","Yes",D$7))*(Data!$D$1:'Data'!$D$818&lt;=IF($H$2="Marked",1,"")))*ROW(Data!$C$1:$C$818),ROW(D182)-ROW(D$7)),1)),"")</f>
        <v/>
      </c>
      <c r="E182" s="38" t="str">
        <f ca="1">IF(F182="","",IF(INDEX(Data!$CA:$CA,MATCH(F182,Data!$A:$A,0),1)=0,"",INDEX(Data!$CA:$CA,MATCH(F182,Data!$A:$A,0),1)))</f>
        <v/>
      </c>
      <c r="F182" s="38" t="str" cm="1">
        <f t="array" aca="1" ref="F182" ca="1">IFERROR(_xlfn.SINGLE(INDEX(Data!$A$1:$A$818,_xlfn.AGGREGATE(15,6,((OFFSET(Data!$A$1,0,MATCH(F$6,Data!$1:$1,0)-1,1000,1)=IF(F$7="","Yes",F$7))*(Data!$D$1:'Data'!$D$818&lt;=IF($H$2="Marked",1,"")))/((OFFSET(Data!$A$1,0,MATCH(F$6,Data!$1:$1,0)-1,1000,1)=IF(F$7="","Yes",F$7))*(Data!$D$1:'Data'!$D$818&lt;=IF($H$2="Marked",1,"")))*ROW(Data!$C$1:$C$818),ROW(F182)-ROW(F$7)),1)),"")</f>
        <v/>
      </c>
      <c r="G182" s="38" t="str">
        <f ca="1">IF(H182="","",IF(INDEX(Data!$CA:$CA,MATCH(H182,Data!$A:$A,0),1)=0,"",INDEX(Data!$CA:$CA,MATCH(H182,Data!$A:$A,0),1)))</f>
        <v/>
      </c>
      <c r="H182" s="38" t="str" cm="1">
        <f t="array" aca="1" ref="H182" ca="1">IFERROR(_xlfn.SINGLE(INDEX(Data!$A$1:$A$818,_xlfn.AGGREGATE(15,6,((OFFSET(Data!$A$1,0,MATCH(H$6,Data!$1:$1,0)-1,1000,1)=IF(H$7="","Yes",H$7))*(Data!$D$1:'Data'!$D$818&lt;=IF($H$2="Marked",1,"")))/((OFFSET(Data!$A$1,0,MATCH(H$6,Data!$1:$1,0)-1,1000,1)=IF(H$7="","Yes",H$7))*(Data!$D$1:'Data'!$D$818&lt;=IF($H$2="Marked",1,"")))*ROW(Data!$C$1:$C$818),ROW(H182)-ROW(H$7)),1)),"")</f>
        <v/>
      </c>
      <c r="I182" s="38" t="str">
        <f ca="1">IF(J182="","",IF(INDEX(Data!$CA:$CA,MATCH(J182,Data!$A:$A,0),1)=0,"",INDEX(Data!$CA:$CA,MATCH(J182,Data!$A:$A,0),1)))</f>
        <v/>
      </c>
      <c r="J182" s="38" t="str" cm="1">
        <f t="array" aca="1" ref="J182" ca="1">IFERROR(_xlfn.SINGLE(INDEX(Data!$A$1:$A$818,_xlfn.AGGREGATE(15,6,((OFFSET(Data!$A$1,0,MATCH(J$6,Data!$1:$1,0)-1,1000,1)=IF(J$7="","Yes",J$7))*(Data!$D$1:'Data'!$D$818&lt;=IF($H$2="Marked",1,"")))/((OFFSET(Data!$A$1,0,MATCH(J$6,Data!$1:$1,0)-1,1000,1)=IF(J$7="","Yes",J$7))*(Data!$D$1:'Data'!$D$818&lt;=IF($H$2="Marked",1,"")))*ROW(Data!$C$1:$C$818),ROW(J182)-ROW(J$7)),1)),"")</f>
        <v/>
      </c>
      <c r="K182" s="38" t="str">
        <f ca="1">IF(L182="","",IF(INDEX(Data!$CA:$CA,MATCH(L182,Data!$A:$A,0),1)=0,"",INDEX(Data!$CA:$CA,MATCH(L182,Data!$A:$A,0),1)))</f>
        <v/>
      </c>
      <c r="L182" s="38" t="str" cm="1">
        <f t="array" aca="1" ref="L182" ca="1">IFERROR(_xlfn.SINGLE(INDEX(Data!$A$1:$A$818,_xlfn.AGGREGATE(15,6,((OFFSET(Data!$A$1,0,MATCH(L$6,Data!$1:$1,0)-1,1000,1)=IF(L$7="","Yes",L$7))*(Data!$D$1:'Data'!$D$818&lt;=IF($H$2="Marked",1,"")))/((OFFSET(Data!$A$1,0,MATCH(L$6,Data!$1:$1,0)-1,1000,1)=IF(L$7="","Yes",L$7))*(Data!$D$1:'Data'!$D$818&lt;=IF($H$2="Marked",1,"")))*ROW(Data!$C$1:$C$818),ROW(L182)-ROW(L$7)),1)),"")</f>
        <v/>
      </c>
      <c r="M182" s="38" t="str">
        <f ca="1">IF(N182="","",IF(INDEX(Data!$CA:$CA,MATCH(N182,Data!$A:$A,0),1)=0,"",INDEX(Data!$CA:$CA,MATCH(N182,Data!$A:$A,0),1)))</f>
        <v/>
      </c>
      <c r="N182" s="38" t="str" cm="1">
        <f t="array" aca="1" ref="N182" ca="1">IFERROR(_xlfn.SINGLE(INDEX(Data!$A$1:$A$818,_xlfn.AGGREGATE(15,6,((OFFSET(Data!$A$1,0,MATCH(N$6,Data!$1:$1,0)-1,1000,1)=IF(N$7="","Yes",N$7))*(Data!$D$1:'Data'!$D$818&lt;=IF($H$2="Marked",1,"")))/((OFFSET(Data!$A$1,0,MATCH(N$6,Data!$1:$1,0)-1,1000,1)=IF(N$7="","Yes",N$7))*(Data!$D$1:'Data'!$D$818&lt;=IF($H$2="Marked",1,"")))*ROW(Data!$C$1:$C$818),ROW(N182)-ROW(N$7)),1)),"")</f>
        <v>TLC</v>
      </c>
      <c r="O182" s="38" t="str">
        <f ca="1">IF(P182="","",IF(INDEX(Data!$CA:$CA,MATCH(P182,Data!$A:$A,0),1)=0,"",INDEX(Data!$CA:$CA,MATCH(P182,Data!$A:$A,0),1)))</f>
        <v/>
      </c>
      <c r="P182" s="38" t="str" cm="1">
        <f t="array" aca="1" ref="P182" ca="1">IFERROR(_xlfn.SINGLE(INDEX(Data!$A$1:$A$818,_xlfn.AGGREGATE(15,6,((OFFSET(Data!$A$1,0,MATCH(P$6,Data!$1:$1,0)-1,1000,1)=IF(P$7="","Yes",P$7))*(Data!$D$1:'Data'!$D$818&lt;=IF($H$2="Marked",1,"")))/((OFFSET(Data!$A$1,0,MATCH(P$6,Data!$1:$1,0)-1,1000,1)=IF(P$7="","Yes",P$7))*(Data!$D$1:'Data'!$D$818&lt;=IF($H$2="Marked",1,"")))*ROW(Data!$C$1:$C$818),ROW(P182)-ROW(P$7)),1)),"")</f>
        <v>Scientology Network</v>
      </c>
      <c r="Q182" s="38" t="str">
        <f ca="1">IF(R182="","",IF(INDEX(Data!$CA:$CA,MATCH(R182,Data!$A:$A,0),1)=0,"",INDEX(Data!$CA:$CA,MATCH(R182,Data!$A:$A,0),1)))</f>
        <v/>
      </c>
      <c r="R182" s="38" t="str" cm="1">
        <f t="array" aca="1" ref="R182" ca="1">IFERROR(_xlfn.SINGLE(INDEX(Data!$A$1:$A$818,_xlfn.AGGREGATE(15,6,((OFFSET(Data!$A$1,0,MATCH(R$6,Data!$1:$1,0)-1,1000,1)=IF(R$7="","Yes",R$7))*(Data!$D$1:'Data'!$D$818&lt;=IF($H$2="Marked",1,"")))/((OFFSET(Data!$A$1,0,MATCH(R$6,Data!$1:$1,0)-1,1000,1)=IF(R$7="","Yes",R$7))*(Data!$D$1:'Data'!$D$818&lt;=IF($H$2="Marked",1,"")))*ROW(Data!$C$1:$C$818),ROW(R182)-ROW(R$7)),1)),"")</f>
        <v/>
      </c>
      <c r="S182" s="38" t="str">
        <f ca="1">IF(T182="","",IF(INDEX(Data!$CA:$CA,MATCH(T182,Data!$A:$A,0),1)=0,"",INDEX(Data!$CA:$CA,MATCH(T182,Data!$A:$A,0),1)))</f>
        <v/>
      </c>
      <c r="T182" s="38" t="str" cm="1">
        <f t="array" aca="1" ref="T182" ca="1">IFERROR(_xlfn.SINGLE(INDEX(Data!$A$1:$A$818,_xlfn.AGGREGATE(15,6,((OFFSET(Data!$A$1,0,MATCH(T$6,Data!$1:$1,0)-1,1000,1)=IF(T$7="","Yes",T$7))*(Data!$D$1:'Data'!$D$818&lt;=IF($H$2="Marked",1,"")))/((OFFSET(Data!$A$1,0,MATCH(T$6,Data!$1:$1,0)-1,1000,1)=IF(T$7="","Yes",T$7))*(Data!$D$1:'Data'!$D$818&lt;=IF($H$2="Marked",1,"")))*ROW(Data!$C$1:$C$818),ROW(T182)-ROW(T$7)),1)),"")</f>
        <v/>
      </c>
      <c r="U182" s="38" t="str">
        <f ca="1">IF(V182="","",IF(INDEX(Data!$CA:$CA,MATCH(V182,Data!$A:$A,0),1)=0,"",INDEX(Data!$CA:$CA,MATCH(V182,Data!$A:$A,0),1)))</f>
        <v/>
      </c>
      <c r="V182" s="38" t="str" cm="1">
        <f t="array" aca="1" ref="V182" ca="1">IFERROR(_xlfn.SINGLE(INDEX(Data!$A$1:$A$818,_xlfn.AGGREGATE(15,6,((OFFSET(Data!$A$1,0,MATCH(V$6,Data!$1:$1,0)-1,1000,1)=IF(V$7="","Yes",V$7))*(Data!$D$1:'Data'!$D$818&lt;=IF($H$2="Marked",1,"")))/((OFFSET(Data!$A$1,0,MATCH(V$6,Data!$1:$1,0)-1,1000,1)=IF(V$7="","Yes",V$7))*(Data!$D$1:'Data'!$D$818&lt;=IF($H$2="Marked",1,"")))*ROW(Data!$C$1:$C$818),ROW(V182)-ROW(V$7)),1)),"")</f>
        <v/>
      </c>
      <c r="W182" s="38" t="str">
        <f ca="1">IF(X182="","",IF(INDEX(Data!$CA:$CA,MATCH(X182,Data!$A:$A,0),1)=0,"",INDEX(Data!$CA:$CA,MATCH(X182,Data!$A:$A,0),1)))</f>
        <v/>
      </c>
      <c r="X182" s="38" t="str" cm="1">
        <f t="array" aca="1" ref="X182" ca="1">IFERROR(_xlfn.SINGLE(INDEX(Data!$A$1:$A$818,_xlfn.AGGREGATE(15,6,((OFFSET(Data!$A$1,0,MATCH(X$6,Data!$1:$1,0)-1,1000,1)=IF(X$7="","Yes",X$7))*(Data!$D$1:'Data'!$D$818&lt;=IF($H$2="Marked",1,"")))/((OFFSET(Data!$A$1,0,MATCH(X$6,Data!$1:$1,0)-1,1000,1)=IF(X$7="","Yes",X$7))*(Data!$D$1:'Data'!$D$818&lt;=IF($H$2="Marked",1,"")))*ROW(Data!$C$1:$C$818),ROW(X182)-ROW(X$7)),1)),"")</f>
        <v/>
      </c>
      <c r="Y182" s="38" t="str">
        <f ca="1">IF(Z182="","",IF(INDEX(Data!$CA:$CA,MATCH(Z182,Data!$A:$A,0),1)=0,"",INDEX(Data!$CA:$CA,MATCH(Z182,Data!$A:$A,0),1)))</f>
        <v/>
      </c>
      <c r="Z182" s="38" t="str" cm="1">
        <f t="array" aca="1" ref="Z182" ca="1">IFERROR(_xlfn.SINGLE(INDEX(Data!$A$1:$A$818,_xlfn.AGGREGATE(15,6,((OFFSET(Data!$A$1,0,MATCH(Z$6,Data!$1:$1,0)-1,1000,1)=IF(Z$7="","Yes",Z$7))*(Data!$D$1:'Data'!$D$818&lt;=IF($H$2="Marked",1,"")))/((OFFSET(Data!$A$1,0,MATCH(Z$6,Data!$1:$1,0)-1,1000,1)=IF(Z$7="","Yes",Z$7))*(Data!$D$1:'Data'!$D$818&lt;=IF($H$2="Marked",1,"")))*ROW(Data!$C$1:$C$818),ROW(Z182)-ROW(Z$7)),1)),"")</f>
        <v/>
      </c>
      <c r="AA182" s="38" t="str">
        <f ca="1">IF(AB182="","",IF(INDEX(Data!$CA:$CA,MATCH(AB182,Data!$A:$A,0),1)=0,"",INDEX(Data!$CA:$CA,MATCH(AB182,Data!$A:$A,0),1)))</f>
        <v/>
      </c>
      <c r="AB182" s="38" t="str" cm="1">
        <f t="array" aca="1" ref="AB182" ca="1">IFERROR(_xlfn.SINGLE(INDEX(Data!$A$1:$A$818,_xlfn.AGGREGATE(15,6,((OFFSET(Data!$A$1,0,MATCH(AB$6,Data!$1:$1,0)-1,1000,1)=IF(AB$7="","Yes",AB$7))*(Data!$D$1:'Data'!$D$818&lt;=IF($H$2="Marked",1,"")))/((OFFSET(Data!$A$1,0,MATCH(AB$6,Data!$1:$1,0)-1,1000,1)=IF(AB$7="","Yes",AB$7))*(Data!$D$1:'Data'!$D$818&lt;=IF($H$2="Marked",1,"")))*ROW(Data!$C$1:$C$818),ROW(AB182)-ROW(AB$7)),1)),"")</f>
        <v/>
      </c>
      <c r="AC182" s="38" t="str">
        <f ca="1">IF(AD182="","",IF(INDEX(Data!$CA:$CA,MATCH(AD182,Data!$A:$A,0),1)=0,"",INDEX(Data!$CA:$CA,MATCH(AD182,Data!$A:$A,0),1)))</f>
        <v/>
      </c>
      <c r="AD182" s="38" t="str" cm="1">
        <f t="array" aca="1" ref="AD182" ca="1">IFERROR(_xlfn.SINGLE(INDEX(Data!$A$1:$A$818,_xlfn.AGGREGATE(15,6,((OFFSET(Data!$A$1,0,MATCH(AD$6,Data!$1:$1,0)-1,1000,1)=IF(AD$7="","Yes",AD$7))*(Data!$D$1:'Data'!$D$818&lt;=IF($H$2="Marked",1,"")))/((OFFSET(Data!$A$1,0,MATCH(AD$6,Data!$1:$1,0)-1,1000,1)=IF(AD$7="","Yes",AD$7))*(Data!$D$1:'Data'!$D$818&lt;=IF($H$2="Marked",1,"")))*ROW(Data!$C$1:$C$818),ROW(AD182)-ROW(AD$7)),1)),"")</f>
        <v/>
      </c>
      <c r="AE182" s="38" t="str">
        <f ca="1">IF(AF182="","",IF(INDEX(Data!$CA:$CA,MATCH(AF182,Data!$A:$A,0),1)=0,"",INDEX(Data!$CA:$CA,MATCH(AF182,Data!$A:$A,0),1)))</f>
        <v/>
      </c>
      <c r="AF182" s="38" t="str" cm="1">
        <f t="array" aca="1" ref="AF182" ca="1">IFERROR(_xlfn.SINGLE(INDEX(Data!$A$1:$A$818,_xlfn.AGGREGATE(15,6,((OFFSET(Data!$A$1,0,MATCH(AF$6,Data!$1:$1,0)-1,1000,1)=IF(AF$7="","Yes",AF$7))*(Data!$D$1:'Data'!$D$818&lt;=IF($H$2="Marked",1,"")))/((OFFSET(Data!$A$1,0,MATCH(AF$6,Data!$1:$1,0)-1,1000,1)=IF(AF$7="","Yes",AF$7))*(Data!$D$1:'Data'!$D$818&lt;=IF($H$2="Marked",1,"")))*ROW(Data!$C$1:$C$818),ROW(AF182)-ROW(AF$7)),1)),"")</f>
        <v/>
      </c>
      <c r="AG182" s="38" t="str">
        <f ca="1">IF(AH182="","",IF(INDEX(Data!$CA:$CA,MATCH(AH182,Data!$A:$A,0),1)=0,"",INDEX(Data!$CA:$CA,MATCH(AH182,Data!$A:$A,0),1)))</f>
        <v/>
      </c>
      <c r="AH182" s="38" t="str" cm="1">
        <f t="array" aca="1" ref="AH182" ca="1">IFERROR(_xlfn.SINGLE(INDEX(Data!$A$1:$A$818,_xlfn.AGGREGATE(15,6,((OFFSET(Data!$A$1,0,MATCH(AH$6,Data!$1:$1,0)-1,1000,1)=IF(AH$7="","Yes",AH$7))*(Data!$D$1:'Data'!$D$818&lt;=IF($H$2="Marked",1,"")))/((OFFSET(Data!$A$1,0,MATCH(AH$6,Data!$1:$1,0)-1,1000,1)=IF(AH$7="","Yes",AH$7))*(Data!$D$1:'Data'!$D$818&lt;=IF($H$2="Marked",1,"")))*ROW(Data!$C$1:$C$818),ROW(AH182)-ROW(AH$7)),1)),"")</f>
        <v/>
      </c>
      <c r="AI182" s="38" t="str">
        <f ca="1">IF(AJ182="","",IF(INDEX(Data!$CA:$CA,MATCH(AJ182,Data!$A:$A,0),1)=0,"",INDEX(Data!$CA:$CA,MATCH(AJ182,Data!$A:$A,0),1)))</f>
        <v/>
      </c>
      <c r="AJ182" s="38" t="str" cm="1">
        <f t="array" aca="1" ref="AJ182" ca="1">IFERROR(_xlfn.SINGLE(INDEX(Data!$A$1:$A$818,_xlfn.AGGREGATE(15,6,((OFFSET(Data!$A$1,0,MATCH(AJ$6,Data!$1:$1,0)-1,1000,1)=IF(AJ$7="","Yes",AJ$7))*(Data!$D$1:'Data'!$D$818&lt;=IF($H$2="Marked",1,"")))/((OFFSET(Data!$A$1,0,MATCH(AJ$6,Data!$1:$1,0)-1,1000,1)=IF(AJ$7="","Yes",AJ$7))*(Data!$D$1:'Data'!$D$818&lt;=IF($H$2="Marked",1,"")))*ROW(Data!$C$1:$C$818),ROW(AJ182)-ROW(AJ$7)),1)),"")</f>
        <v/>
      </c>
      <c r="AK182" s="38" t="str">
        <f ca="1">IF(AL182="","",IF(INDEX(Data!$CA:$CA,MATCH(AL182,Data!$A:$A,0),1)=0,"",INDEX(Data!$CA:$CA,MATCH(AL182,Data!$A:$A,0),1)))</f>
        <v/>
      </c>
      <c r="AL182" s="38" t="str" cm="1">
        <f t="array" aca="1" ref="AL182" ca="1">IFERROR(_xlfn.SINGLE(INDEX(Data!$A$1:$A$818,_xlfn.AGGREGATE(15,6,((OFFSET(Data!$A$1,0,MATCH(AL$6,Data!$1:$1,0)-1,1000,1)=IF(AL$7="","Yes",AL$7))*(Data!$D$1:'Data'!$D$818&lt;=IF($H$2="Marked",1,"")))/((OFFSET(Data!$A$1,0,MATCH(AL$6,Data!$1:$1,0)-1,1000,1)=IF(AL$7="","Yes",AL$7))*(Data!$D$1:'Data'!$D$818&lt;=IF($H$2="Marked",1,"")))*ROW(Data!$C$1:$C$818),ROW(AL182)-ROW(AL$7)),1)),"")</f>
        <v/>
      </c>
      <c r="AM182" s="38" t="str">
        <f ca="1">IF(AN182="","",IF(INDEX(Data!$CA:$CA,MATCH(AN182,Data!$A:$A,0),1)=0,"",INDEX(Data!$CA:$CA,MATCH(AN182,Data!$A:$A,0),1)))</f>
        <v/>
      </c>
      <c r="AN182" s="38" t="str" cm="1">
        <f t="array" aca="1" ref="AN182" ca="1">IFERROR(_xlfn.SINGLE(INDEX(Data!$A$1:$A$818,_xlfn.AGGREGATE(15,6,((OFFSET(Data!$A$1,0,MATCH(AN$6,Data!$1:$1,0)-1,1000,1)=IF(AN$7="","Yes",AN$7))*(Data!$D$1:'Data'!$D$818&lt;=IF($H$2="Marked",1,"")))/((OFFSET(Data!$A$1,0,MATCH(AN$6,Data!$1:$1,0)-1,1000,1)=IF(AN$7="","Yes",AN$7))*(Data!$D$1:'Data'!$D$818&lt;=IF($H$2="Marked",1,"")))*ROW(Data!$C$1:$C$818),ROW(AN182)-ROW(AN$7)),1)),"")</f>
        <v/>
      </c>
      <c r="AO182" s="38" t="str">
        <f ca="1">IF(AP182="","",IF(INDEX(Data!$CA:$CA,MATCH(AP182,Data!$A:$A,0),1)=0,"",INDEX(Data!$CA:$CA,MATCH(AP182,Data!$A:$A,0),1)))</f>
        <v/>
      </c>
      <c r="AP182" s="38" t="str" cm="1">
        <f t="array" aca="1" ref="AP182" ca="1">IFERROR(_xlfn.SINGLE(INDEX(Data!$A$1:$A$818,_xlfn.AGGREGATE(15,6,((OFFSET(Data!$A$1,0,MATCH(AP$6,Data!$1:$1,0)-1,1000,1)=IF(AP$7="","Yes",AP$7))*(Data!$D$1:'Data'!$D$818&lt;=IF($H$2="Marked",1,"")))/((OFFSET(Data!$A$1,0,MATCH(AP$6,Data!$1:$1,0)-1,1000,1)=IF(AP$7="","Yes",AP$7))*(Data!$D$1:'Data'!$D$818&lt;=IF($H$2="Marked",1,"")))*ROW(Data!$C$1:$C$818),ROW(AP182)-ROW(AP$7)),1)),"")</f>
        <v/>
      </c>
      <c r="AQ182" s="38" t="str">
        <f ca="1">IF(AR182="","",IF(INDEX(Data!$CA:$CA,MATCH(AR182,Data!$A:$A,0),1)=0,"",INDEX(Data!$CA:$CA,MATCH(AR182,Data!$A:$A,0),1)))</f>
        <v/>
      </c>
      <c r="AR182" s="38" t="str" cm="1">
        <f t="array" aca="1" ref="AR182" ca="1">IFERROR(_xlfn.SINGLE(INDEX(Data!$A$1:$A$818,_xlfn.AGGREGATE(15,6,((OFFSET(Data!$A$1,0,MATCH(AR$6,Data!$1:$1,0)-1,1000,1)=IF(AR$7="","Yes",AR$7))*(Data!$D$1:'Data'!$D$818&lt;=IF($H$2="Marked",1,"")))/((OFFSET(Data!$A$1,0,MATCH(AR$6,Data!$1:$1,0)-1,1000,1)=IF(AR$7="","Yes",AR$7))*(Data!$D$1:'Data'!$D$818&lt;=IF($H$2="Marked",1,"")))*ROW(Data!$C$1:$C$818),ROW(AR182)-ROW(AR$7)),1)),"")</f>
        <v/>
      </c>
      <c r="AS182" s="38" t="str">
        <f ca="1">IF(AT182="","",IF(INDEX(Data!$CA:$CA,MATCH(AT182,Data!$A:$A,0),1)=0,"",INDEX(Data!$CA:$CA,MATCH(AT182,Data!$A:$A,0),1)))</f>
        <v/>
      </c>
      <c r="AT182" s="38" t="str" cm="1">
        <f t="array" aca="1" ref="AT182" ca="1">IFERROR(_xlfn.SINGLE(INDEX(Data!$A$1:$A$818,_xlfn.AGGREGATE(15,6,((OFFSET(Data!$A$1,0,MATCH(AT$6,Data!$1:$1,0)-1,1000,1)=IF(AT$7="","Yes",AT$7))*(Data!$D$1:'Data'!$D$818&lt;=IF($H$2="Marked",1,"")))/((OFFSET(Data!$A$1,0,MATCH(AT$6,Data!$1:$1,0)-1,1000,1)=IF(AT$7="","Yes",AT$7))*(Data!$D$1:'Data'!$D$818&lt;=IF($H$2="Marked",1,"")))*ROW(Data!$C$1:$C$818),ROW(AT182)-ROW(AT$7)),1)),"")</f>
        <v/>
      </c>
    </row>
    <row r="183" spans="1:46" x14ac:dyDescent="0.35">
      <c r="A183" s="38" t="str">
        <f ca="1">IF(B183="","",IF(INDEX(Data!$CA:$CA,MATCH(B183,Data!$A:$A,0),1)=0,"",INDEX(Data!$CA:$CA,MATCH(B183,Data!$A:$A,0),1)))</f>
        <v/>
      </c>
      <c r="B183" s="38" t="str" cm="1">
        <f t="array" aca="1" ref="B183" ca="1">IFERROR(_xlfn.SINGLE(INDEX(Data!$A$1:$A$818,_xlfn.AGGREGATE(15,6,((OFFSET(Data!$A$1,0,MATCH(B$6,Data!$1:$1,0)-1,1000,1)=IF(B$7="","Yes",B$7))*(Data!$D$1:'Data'!$D$818&lt;=IF($H$2="Marked",1,"")))/((OFFSET(Data!$A$1,0,MATCH(B$6,Data!$1:$1,0)-1,1000,1)=IF(B$7="","Yes",B$7))*(Data!$D$1:'Data'!$D$818&lt;=IF($H$2="Marked",1,"")))*ROW(Data!$C$1:$C$818),ROW(B183)-ROW(B$7)),1)),"")</f>
        <v/>
      </c>
      <c r="C183" s="38" t="str">
        <f ca="1">IF(D183="","",IF(INDEX(Data!$CA:$CA,MATCH(D183,Data!$A:$A,0),1)=0,"",INDEX(Data!$CA:$CA,MATCH(D183,Data!$A:$A,0),1)))</f>
        <v/>
      </c>
      <c r="D183" s="38" t="str" cm="1">
        <f t="array" aca="1" ref="D183" ca="1">IFERROR(_xlfn.SINGLE(INDEX(Data!$A$1:$A$818,_xlfn.AGGREGATE(15,6,((OFFSET(Data!$A$1,0,MATCH(D$6,Data!$1:$1,0)-1,1000,1)=IF(D$7="","Yes",D$7))*(Data!$D$1:'Data'!$D$818&lt;=IF($H$2="Marked",1,"")))/((OFFSET(Data!$A$1,0,MATCH(D$6,Data!$1:$1,0)-1,1000,1)=IF(D$7="","Yes",D$7))*(Data!$D$1:'Data'!$D$818&lt;=IF($H$2="Marked",1,"")))*ROW(Data!$C$1:$C$818),ROW(D183)-ROW(D$7)),1)),"")</f>
        <v/>
      </c>
      <c r="E183" s="38" t="str">
        <f ca="1">IF(F183="","",IF(INDEX(Data!$CA:$CA,MATCH(F183,Data!$A:$A,0),1)=0,"",INDEX(Data!$CA:$CA,MATCH(F183,Data!$A:$A,0),1)))</f>
        <v/>
      </c>
      <c r="F183" s="38" t="str" cm="1">
        <f t="array" aca="1" ref="F183" ca="1">IFERROR(_xlfn.SINGLE(INDEX(Data!$A$1:$A$818,_xlfn.AGGREGATE(15,6,((OFFSET(Data!$A$1,0,MATCH(F$6,Data!$1:$1,0)-1,1000,1)=IF(F$7="","Yes",F$7))*(Data!$D$1:'Data'!$D$818&lt;=IF($H$2="Marked",1,"")))/((OFFSET(Data!$A$1,0,MATCH(F$6,Data!$1:$1,0)-1,1000,1)=IF(F$7="","Yes",F$7))*(Data!$D$1:'Data'!$D$818&lt;=IF($H$2="Marked",1,"")))*ROW(Data!$C$1:$C$818),ROW(F183)-ROW(F$7)),1)),"")</f>
        <v/>
      </c>
      <c r="G183" s="38" t="str">
        <f ca="1">IF(H183="","",IF(INDEX(Data!$CA:$CA,MATCH(H183,Data!$A:$A,0),1)=0,"",INDEX(Data!$CA:$CA,MATCH(H183,Data!$A:$A,0),1)))</f>
        <v/>
      </c>
      <c r="H183" s="38" t="str" cm="1">
        <f t="array" aca="1" ref="H183" ca="1">IFERROR(_xlfn.SINGLE(INDEX(Data!$A$1:$A$818,_xlfn.AGGREGATE(15,6,((OFFSET(Data!$A$1,0,MATCH(H$6,Data!$1:$1,0)-1,1000,1)=IF(H$7="","Yes",H$7))*(Data!$D$1:'Data'!$D$818&lt;=IF($H$2="Marked",1,"")))/((OFFSET(Data!$A$1,0,MATCH(H$6,Data!$1:$1,0)-1,1000,1)=IF(H$7="","Yes",H$7))*(Data!$D$1:'Data'!$D$818&lt;=IF($H$2="Marked",1,"")))*ROW(Data!$C$1:$C$818),ROW(H183)-ROW(H$7)),1)),"")</f>
        <v/>
      </c>
      <c r="I183" s="38" t="str">
        <f ca="1">IF(J183="","",IF(INDEX(Data!$CA:$CA,MATCH(J183,Data!$A:$A,0),1)=0,"",INDEX(Data!$CA:$CA,MATCH(J183,Data!$A:$A,0),1)))</f>
        <v/>
      </c>
      <c r="J183" s="38" t="str" cm="1">
        <f t="array" aca="1" ref="J183" ca="1">IFERROR(_xlfn.SINGLE(INDEX(Data!$A$1:$A$818,_xlfn.AGGREGATE(15,6,((OFFSET(Data!$A$1,0,MATCH(J$6,Data!$1:$1,0)-1,1000,1)=IF(J$7="","Yes",J$7))*(Data!$D$1:'Data'!$D$818&lt;=IF($H$2="Marked",1,"")))/((OFFSET(Data!$A$1,0,MATCH(J$6,Data!$1:$1,0)-1,1000,1)=IF(J$7="","Yes",J$7))*(Data!$D$1:'Data'!$D$818&lt;=IF($H$2="Marked",1,"")))*ROW(Data!$C$1:$C$818),ROW(J183)-ROW(J$7)),1)),"")</f>
        <v/>
      </c>
      <c r="K183" s="38" t="str">
        <f ca="1">IF(L183="","",IF(INDEX(Data!$CA:$CA,MATCH(L183,Data!$A:$A,0),1)=0,"",INDEX(Data!$CA:$CA,MATCH(L183,Data!$A:$A,0),1)))</f>
        <v/>
      </c>
      <c r="L183" s="38" t="str" cm="1">
        <f t="array" aca="1" ref="L183" ca="1">IFERROR(_xlfn.SINGLE(INDEX(Data!$A$1:$A$818,_xlfn.AGGREGATE(15,6,((OFFSET(Data!$A$1,0,MATCH(L$6,Data!$1:$1,0)-1,1000,1)=IF(L$7="","Yes",L$7))*(Data!$D$1:'Data'!$D$818&lt;=IF($H$2="Marked",1,"")))/((OFFSET(Data!$A$1,0,MATCH(L$6,Data!$1:$1,0)-1,1000,1)=IF(L$7="","Yes",L$7))*(Data!$D$1:'Data'!$D$818&lt;=IF($H$2="Marked",1,"")))*ROW(Data!$C$1:$C$818),ROW(L183)-ROW(L$7)),1)),"")</f>
        <v/>
      </c>
      <c r="M183" s="38" t="str">
        <f ca="1">IF(N183="","",IF(INDEX(Data!$CA:$CA,MATCH(N183,Data!$A:$A,0),1)=0,"",INDEX(Data!$CA:$CA,MATCH(N183,Data!$A:$A,0),1)))</f>
        <v/>
      </c>
      <c r="N183" s="38" t="str" cm="1">
        <f t="array" aca="1" ref="N183" ca="1">IFERROR(_xlfn.SINGLE(INDEX(Data!$A$1:$A$818,_xlfn.AGGREGATE(15,6,((OFFSET(Data!$A$1,0,MATCH(N$6,Data!$1:$1,0)-1,1000,1)=IF(N$7="","Yes",N$7))*(Data!$D$1:'Data'!$D$818&lt;=IF($H$2="Marked",1,"")))/((OFFSET(Data!$A$1,0,MATCH(N$6,Data!$1:$1,0)-1,1000,1)=IF(N$7="","Yes",N$7))*(Data!$D$1:'Data'!$D$818&lt;=IF($H$2="Marked",1,"")))*ROW(Data!$C$1:$C$818),ROW(N183)-ROW(N$7)),1)),"")</f>
        <v>TNT</v>
      </c>
      <c r="O183" s="38" t="str">
        <f ca="1">IF(P183="","",IF(INDEX(Data!$CA:$CA,MATCH(P183,Data!$A:$A,0),1)=0,"",INDEX(Data!$CA:$CA,MATCH(P183,Data!$A:$A,0),1)))</f>
        <v/>
      </c>
      <c r="P183" s="38" t="str" cm="1">
        <f t="array" aca="1" ref="P183" ca="1">IFERROR(_xlfn.SINGLE(INDEX(Data!$A$1:$A$818,_xlfn.AGGREGATE(15,6,((OFFSET(Data!$A$1,0,MATCH(P$6,Data!$1:$1,0)-1,1000,1)=IF(P$7="","Yes",P$7))*(Data!$D$1:'Data'!$D$818&lt;=IF($H$2="Marked",1,"")))/((OFFSET(Data!$A$1,0,MATCH(P$6,Data!$1:$1,0)-1,1000,1)=IF(P$7="","Yes",P$7))*(Data!$D$1:'Data'!$D$818&lt;=IF($H$2="Marked",1,"")))*ROW(Data!$C$1:$C$818),ROW(P183)-ROW(P$7)),1)),"")</f>
        <v>SEC Network</v>
      </c>
      <c r="Q183" s="38" t="str">
        <f ca="1">IF(R183="","",IF(INDEX(Data!$CA:$CA,MATCH(R183,Data!$A:$A,0),1)=0,"",INDEX(Data!$CA:$CA,MATCH(R183,Data!$A:$A,0),1)))</f>
        <v/>
      </c>
      <c r="R183" s="38" t="str" cm="1">
        <f t="array" aca="1" ref="R183" ca="1">IFERROR(_xlfn.SINGLE(INDEX(Data!$A$1:$A$818,_xlfn.AGGREGATE(15,6,((OFFSET(Data!$A$1,0,MATCH(R$6,Data!$1:$1,0)-1,1000,1)=IF(R$7="","Yes",R$7))*(Data!$D$1:'Data'!$D$818&lt;=IF($H$2="Marked",1,"")))/((OFFSET(Data!$A$1,0,MATCH(R$6,Data!$1:$1,0)-1,1000,1)=IF(R$7="","Yes",R$7))*(Data!$D$1:'Data'!$D$818&lt;=IF($H$2="Marked",1,"")))*ROW(Data!$C$1:$C$818),ROW(R183)-ROW(R$7)),1)),"")</f>
        <v/>
      </c>
      <c r="S183" s="38" t="str">
        <f ca="1">IF(T183="","",IF(INDEX(Data!$CA:$CA,MATCH(T183,Data!$A:$A,0),1)=0,"",INDEX(Data!$CA:$CA,MATCH(T183,Data!$A:$A,0),1)))</f>
        <v/>
      </c>
      <c r="T183" s="38" t="str" cm="1">
        <f t="array" aca="1" ref="T183" ca="1">IFERROR(_xlfn.SINGLE(INDEX(Data!$A$1:$A$818,_xlfn.AGGREGATE(15,6,((OFFSET(Data!$A$1,0,MATCH(T$6,Data!$1:$1,0)-1,1000,1)=IF(T$7="","Yes",T$7))*(Data!$D$1:'Data'!$D$818&lt;=IF($H$2="Marked",1,"")))/((OFFSET(Data!$A$1,0,MATCH(T$6,Data!$1:$1,0)-1,1000,1)=IF(T$7="","Yes",T$7))*(Data!$D$1:'Data'!$D$818&lt;=IF($H$2="Marked",1,"")))*ROW(Data!$C$1:$C$818),ROW(T183)-ROW(T$7)),1)),"")</f>
        <v/>
      </c>
      <c r="U183" s="38" t="str">
        <f ca="1">IF(V183="","",IF(INDEX(Data!$CA:$CA,MATCH(V183,Data!$A:$A,0),1)=0,"",INDEX(Data!$CA:$CA,MATCH(V183,Data!$A:$A,0),1)))</f>
        <v/>
      </c>
      <c r="V183" s="38" t="str" cm="1">
        <f t="array" aca="1" ref="V183" ca="1">IFERROR(_xlfn.SINGLE(INDEX(Data!$A$1:$A$818,_xlfn.AGGREGATE(15,6,((OFFSET(Data!$A$1,0,MATCH(V$6,Data!$1:$1,0)-1,1000,1)=IF(V$7="","Yes",V$7))*(Data!$D$1:'Data'!$D$818&lt;=IF($H$2="Marked",1,"")))/((OFFSET(Data!$A$1,0,MATCH(V$6,Data!$1:$1,0)-1,1000,1)=IF(V$7="","Yes",V$7))*(Data!$D$1:'Data'!$D$818&lt;=IF($H$2="Marked",1,"")))*ROW(Data!$C$1:$C$818),ROW(V183)-ROW(V$7)),1)),"")</f>
        <v/>
      </c>
      <c r="W183" s="38" t="str">
        <f ca="1">IF(X183="","",IF(INDEX(Data!$CA:$CA,MATCH(X183,Data!$A:$A,0),1)=0,"",INDEX(Data!$CA:$CA,MATCH(X183,Data!$A:$A,0),1)))</f>
        <v/>
      </c>
      <c r="X183" s="38" t="str" cm="1">
        <f t="array" aca="1" ref="X183" ca="1">IFERROR(_xlfn.SINGLE(INDEX(Data!$A$1:$A$818,_xlfn.AGGREGATE(15,6,((OFFSET(Data!$A$1,0,MATCH(X$6,Data!$1:$1,0)-1,1000,1)=IF(X$7="","Yes",X$7))*(Data!$D$1:'Data'!$D$818&lt;=IF($H$2="Marked",1,"")))/((OFFSET(Data!$A$1,0,MATCH(X$6,Data!$1:$1,0)-1,1000,1)=IF(X$7="","Yes",X$7))*(Data!$D$1:'Data'!$D$818&lt;=IF($H$2="Marked",1,"")))*ROW(Data!$C$1:$C$818),ROW(X183)-ROW(X$7)),1)),"")</f>
        <v/>
      </c>
      <c r="Y183" s="38" t="str">
        <f ca="1">IF(Z183="","",IF(INDEX(Data!$CA:$CA,MATCH(Z183,Data!$A:$A,0),1)=0,"",INDEX(Data!$CA:$CA,MATCH(Z183,Data!$A:$A,0),1)))</f>
        <v/>
      </c>
      <c r="Z183" s="38" t="str" cm="1">
        <f t="array" aca="1" ref="Z183" ca="1">IFERROR(_xlfn.SINGLE(INDEX(Data!$A$1:$A$818,_xlfn.AGGREGATE(15,6,((OFFSET(Data!$A$1,0,MATCH(Z$6,Data!$1:$1,0)-1,1000,1)=IF(Z$7="","Yes",Z$7))*(Data!$D$1:'Data'!$D$818&lt;=IF($H$2="Marked",1,"")))/((OFFSET(Data!$A$1,0,MATCH(Z$6,Data!$1:$1,0)-1,1000,1)=IF(Z$7="","Yes",Z$7))*(Data!$D$1:'Data'!$D$818&lt;=IF($H$2="Marked",1,"")))*ROW(Data!$C$1:$C$818),ROW(Z183)-ROW(Z$7)),1)),"")</f>
        <v/>
      </c>
      <c r="AA183" s="38" t="str">
        <f ca="1">IF(AB183="","",IF(INDEX(Data!$CA:$CA,MATCH(AB183,Data!$A:$A,0),1)=0,"",INDEX(Data!$CA:$CA,MATCH(AB183,Data!$A:$A,0),1)))</f>
        <v/>
      </c>
      <c r="AB183" s="38" t="str" cm="1">
        <f t="array" aca="1" ref="AB183" ca="1">IFERROR(_xlfn.SINGLE(INDEX(Data!$A$1:$A$818,_xlfn.AGGREGATE(15,6,((OFFSET(Data!$A$1,0,MATCH(AB$6,Data!$1:$1,0)-1,1000,1)=IF(AB$7="","Yes",AB$7))*(Data!$D$1:'Data'!$D$818&lt;=IF($H$2="Marked",1,"")))/((OFFSET(Data!$A$1,0,MATCH(AB$6,Data!$1:$1,0)-1,1000,1)=IF(AB$7="","Yes",AB$7))*(Data!$D$1:'Data'!$D$818&lt;=IF($H$2="Marked",1,"")))*ROW(Data!$C$1:$C$818),ROW(AB183)-ROW(AB$7)),1)),"")</f>
        <v/>
      </c>
      <c r="AC183" s="38" t="str">
        <f ca="1">IF(AD183="","",IF(INDEX(Data!$CA:$CA,MATCH(AD183,Data!$A:$A,0),1)=0,"",INDEX(Data!$CA:$CA,MATCH(AD183,Data!$A:$A,0),1)))</f>
        <v/>
      </c>
      <c r="AD183" s="38" t="str" cm="1">
        <f t="array" aca="1" ref="AD183" ca="1">IFERROR(_xlfn.SINGLE(INDEX(Data!$A$1:$A$818,_xlfn.AGGREGATE(15,6,((OFFSET(Data!$A$1,0,MATCH(AD$6,Data!$1:$1,0)-1,1000,1)=IF(AD$7="","Yes",AD$7))*(Data!$D$1:'Data'!$D$818&lt;=IF($H$2="Marked",1,"")))/((OFFSET(Data!$A$1,0,MATCH(AD$6,Data!$1:$1,0)-1,1000,1)=IF(AD$7="","Yes",AD$7))*(Data!$D$1:'Data'!$D$818&lt;=IF($H$2="Marked",1,"")))*ROW(Data!$C$1:$C$818),ROW(AD183)-ROW(AD$7)),1)),"")</f>
        <v/>
      </c>
      <c r="AE183" s="38" t="str">
        <f ca="1">IF(AF183="","",IF(INDEX(Data!$CA:$CA,MATCH(AF183,Data!$A:$A,0),1)=0,"",INDEX(Data!$CA:$CA,MATCH(AF183,Data!$A:$A,0),1)))</f>
        <v/>
      </c>
      <c r="AF183" s="38" t="str" cm="1">
        <f t="array" aca="1" ref="AF183" ca="1">IFERROR(_xlfn.SINGLE(INDEX(Data!$A$1:$A$818,_xlfn.AGGREGATE(15,6,((OFFSET(Data!$A$1,0,MATCH(AF$6,Data!$1:$1,0)-1,1000,1)=IF(AF$7="","Yes",AF$7))*(Data!$D$1:'Data'!$D$818&lt;=IF($H$2="Marked",1,"")))/((OFFSET(Data!$A$1,0,MATCH(AF$6,Data!$1:$1,0)-1,1000,1)=IF(AF$7="","Yes",AF$7))*(Data!$D$1:'Data'!$D$818&lt;=IF($H$2="Marked",1,"")))*ROW(Data!$C$1:$C$818),ROW(AF183)-ROW(AF$7)),1)),"")</f>
        <v/>
      </c>
      <c r="AG183" s="38" t="str">
        <f ca="1">IF(AH183="","",IF(INDEX(Data!$CA:$CA,MATCH(AH183,Data!$A:$A,0),1)=0,"",INDEX(Data!$CA:$CA,MATCH(AH183,Data!$A:$A,0),1)))</f>
        <v/>
      </c>
      <c r="AH183" s="38" t="str" cm="1">
        <f t="array" aca="1" ref="AH183" ca="1">IFERROR(_xlfn.SINGLE(INDEX(Data!$A$1:$A$818,_xlfn.AGGREGATE(15,6,((OFFSET(Data!$A$1,0,MATCH(AH$6,Data!$1:$1,0)-1,1000,1)=IF(AH$7="","Yes",AH$7))*(Data!$D$1:'Data'!$D$818&lt;=IF($H$2="Marked",1,"")))/((OFFSET(Data!$A$1,0,MATCH(AH$6,Data!$1:$1,0)-1,1000,1)=IF(AH$7="","Yes",AH$7))*(Data!$D$1:'Data'!$D$818&lt;=IF($H$2="Marked",1,"")))*ROW(Data!$C$1:$C$818),ROW(AH183)-ROW(AH$7)),1)),"")</f>
        <v/>
      </c>
      <c r="AI183" s="38" t="str">
        <f ca="1">IF(AJ183="","",IF(INDEX(Data!$CA:$CA,MATCH(AJ183,Data!$A:$A,0),1)=0,"",INDEX(Data!$CA:$CA,MATCH(AJ183,Data!$A:$A,0),1)))</f>
        <v/>
      </c>
      <c r="AJ183" s="38" t="str" cm="1">
        <f t="array" aca="1" ref="AJ183" ca="1">IFERROR(_xlfn.SINGLE(INDEX(Data!$A$1:$A$818,_xlfn.AGGREGATE(15,6,((OFFSET(Data!$A$1,0,MATCH(AJ$6,Data!$1:$1,0)-1,1000,1)=IF(AJ$7="","Yes",AJ$7))*(Data!$D$1:'Data'!$D$818&lt;=IF($H$2="Marked",1,"")))/((OFFSET(Data!$A$1,0,MATCH(AJ$6,Data!$1:$1,0)-1,1000,1)=IF(AJ$7="","Yes",AJ$7))*(Data!$D$1:'Data'!$D$818&lt;=IF($H$2="Marked",1,"")))*ROW(Data!$C$1:$C$818),ROW(AJ183)-ROW(AJ$7)),1)),"")</f>
        <v/>
      </c>
      <c r="AK183" s="38" t="str">
        <f ca="1">IF(AL183="","",IF(INDEX(Data!$CA:$CA,MATCH(AL183,Data!$A:$A,0),1)=0,"",INDEX(Data!$CA:$CA,MATCH(AL183,Data!$A:$A,0),1)))</f>
        <v/>
      </c>
      <c r="AL183" s="38" t="str" cm="1">
        <f t="array" aca="1" ref="AL183" ca="1">IFERROR(_xlfn.SINGLE(INDEX(Data!$A$1:$A$818,_xlfn.AGGREGATE(15,6,((OFFSET(Data!$A$1,0,MATCH(AL$6,Data!$1:$1,0)-1,1000,1)=IF(AL$7="","Yes",AL$7))*(Data!$D$1:'Data'!$D$818&lt;=IF($H$2="Marked",1,"")))/((OFFSET(Data!$A$1,0,MATCH(AL$6,Data!$1:$1,0)-1,1000,1)=IF(AL$7="","Yes",AL$7))*(Data!$D$1:'Data'!$D$818&lt;=IF($H$2="Marked",1,"")))*ROW(Data!$C$1:$C$818),ROW(AL183)-ROW(AL$7)),1)),"")</f>
        <v/>
      </c>
      <c r="AM183" s="38" t="str">
        <f ca="1">IF(AN183="","",IF(INDEX(Data!$CA:$CA,MATCH(AN183,Data!$A:$A,0),1)=0,"",INDEX(Data!$CA:$CA,MATCH(AN183,Data!$A:$A,0),1)))</f>
        <v/>
      </c>
      <c r="AN183" s="38" t="str" cm="1">
        <f t="array" aca="1" ref="AN183" ca="1">IFERROR(_xlfn.SINGLE(INDEX(Data!$A$1:$A$818,_xlfn.AGGREGATE(15,6,((OFFSET(Data!$A$1,0,MATCH(AN$6,Data!$1:$1,0)-1,1000,1)=IF(AN$7="","Yes",AN$7))*(Data!$D$1:'Data'!$D$818&lt;=IF($H$2="Marked",1,"")))/((OFFSET(Data!$A$1,0,MATCH(AN$6,Data!$1:$1,0)-1,1000,1)=IF(AN$7="","Yes",AN$7))*(Data!$D$1:'Data'!$D$818&lt;=IF($H$2="Marked",1,"")))*ROW(Data!$C$1:$C$818),ROW(AN183)-ROW(AN$7)),1)),"")</f>
        <v/>
      </c>
      <c r="AO183" s="38" t="str">
        <f ca="1">IF(AP183="","",IF(INDEX(Data!$CA:$CA,MATCH(AP183,Data!$A:$A,0),1)=0,"",INDEX(Data!$CA:$CA,MATCH(AP183,Data!$A:$A,0),1)))</f>
        <v/>
      </c>
      <c r="AP183" s="38" t="str" cm="1">
        <f t="array" aca="1" ref="AP183" ca="1">IFERROR(_xlfn.SINGLE(INDEX(Data!$A$1:$A$818,_xlfn.AGGREGATE(15,6,((OFFSET(Data!$A$1,0,MATCH(AP$6,Data!$1:$1,0)-1,1000,1)=IF(AP$7="","Yes",AP$7))*(Data!$D$1:'Data'!$D$818&lt;=IF($H$2="Marked",1,"")))/((OFFSET(Data!$A$1,0,MATCH(AP$6,Data!$1:$1,0)-1,1000,1)=IF(AP$7="","Yes",AP$7))*(Data!$D$1:'Data'!$D$818&lt;=IF($H$2="Marked",1,"")))*ROW(Data!$C$1:$C$818),ROW(AP183)-ROW(AP$7)),1)),"")</f>
        <v/>
      </c>
      <c r="AQ183" s="38" t="str">
        <f ca="1">IF(AR183="","",IF(INDEX(Data!$CA:$CA,MATCH(AR183,Data!$A:$A,0),1)=0,"",INDEX(Data!$CA:$CA,MATCH(AR183,Data!$A:$A,0),1)))</f>
        <v/>
      </c>
      <c r="AR183" s="38" t="str" cm="1">
        <f t="array" aca="1" ref="AR183" ca="1">IFERROR(_xlfn.SINGLE(INDEX(Data!$A$1:$A$818,_xlfn.AGGREGATE(15,6,((OFFSET(Data!$A$1,0,MATCH(AR$6,Data!$1:$1,0)-1,1000,1)=IF(AR$7="","Yes",AR$7))*(Data!$D$1:'Data'!$D$818&lt;=IF($H$2="Marked",1,"")))/((OFFSET(Data!$A$1,0,MATCH(AR$6,Data!$1:$1,0)-1,1000,1)=IF(AR$7="","Yes",AR$7))*(Data!$D$1:'Data'!$D$818&lt;=IF($H$2="Marked",1,"")))*ROW(Data!$C$1:$C$818),ROW(AR183)-ROW(AR$7)),1)),"")</f>
        <v/>
      </c>
      <c r="AS183" s="38" t="str">
        <f ca="1">IF(AT183="","",IF(INDEX(Data!$CA:$CA,MATCH(AT183,Data!$A:$A,0),1)=0,"",INDEX(Data!$CA:$CA,MATCH(AT183,Data!$A:$A,0),1)))</f>
        <v/>
      </c>
      <c r="AT183" s="38" t="str" cm="1">
        <f t="array" aca="1" ref="AT183" ca="1">IFERROR(_xlfn.SINGLE(INDEX(Data!$A$1:$A$818,_xlfn.AGGREGATE(15,6,((OFFSET(Data!$A$1,0,MATCH(AT$6,Data!$1:$1,0)-1,1000,1)=IF(AT$7="","Yes",AT$7))*(Data!$D$1:'Data'!$D$818&lt;=IF($H$2="Marked",1,"")))/((OFFSET(Data!$A$1,0,MATCH(AT$6,Data!$1:$1,0)-1,1000,1)=IF(AT$7="","Yes",AT$7))*(Data!$D$1:'Data'!$D$818&lt;=IF($H$2="Marked",1,"")))*ROW(Data!$C$1:$C$818),ROW(AT183)-ROW(AT$7)),1)),"")</f>
        <v/>
      </c>
    </row>
    <row r="184" spans="1:46" x14ac:dyDescent="0.35">
      <c r="A184" s="38" t="str">
        <f ca="1">IF(B184="","",IF(INDEX(Data!$CA:$CA,MATCH(B184,Data!$A:$A,0),1)=0,"",INDEX(Data!$CA:$CA,MATCH(B184,Data!$A:$A,0),1)))</f>
        <v/>
      </c>
      <c r="B184" s="38" t="str" cm="1">
        <f t="array" aca="1" ref="B184" ca="1">IFERROR(_xlfn.SINGLE(INDEX(Data!$A$1:$A$818,_xlfn.AGGREGATE(15,6,((OFFSET(Data!$A$1,0,MATCH(B$6,Data!$1:$1,0)-1,1000,1)=IF(B$7="","Yes",B$7))*(Data!$D$1:'Data'!$D$818&lt;=IF($H$2="Marked",1,"")))/((OFFSET(Data!$A$1,0,MATCH(B$6,Data!$1:$1,0)-1,1000,1)=IF(B$7="","Yes",B$7))*(Data!$D$1:'Data'!$D$818&lt;=IF($H$2="Marked",1,"")))*ROW(Data!$C$1:$C$818),ROW(B184)-ROW(B$7)),1)),"")</f>
        <v/>
      </c>
      <c r="C184" s="38" t="str">
        <f ca="1">IF(D184="","",IF(INDEX(Data!$CA:$CA,MATCH(D184,Data!$A:$A,0),1)=0,"",INDEX(Data!$CA:$CA,MATCH(D184,Data!$A:$A,0),1)))</f>
        <v/>
      </c>
      <c r="D184" s="38" t="str" cm="1">
        <f t="array" aca="1" ref="D184" ca="1">IFERROR(_xlfn.SINGLE(INDEX(Data!$A$1:$A$818,_xlfn.AGGREGATE(15,6,((OFFSET(Data!$A$1,0,MATCH(D$6,Data!$1:$1,0)-1,1000,1)=IF(D$7="","Yes",D$7))*(Data!$D$1:'Data'!$D$818&lt;=IF($H$2="Marked",1,"")))/((OFFSET(Data!$A$1,0,MATCH(D$6,Data!$1:$1,0)-1,1000,1)=IF(D$7="","Yes",D$7))*(Data!$D$1:'Data'!$D$818&lt;=IF($H$2="Marked",1,"")))*ROW(Data!$C$1:$C$818),ROW(D184)-ROW(D$7)),1)),"")</f>
        <v/>
      </c>
      <c r="E184" s="38" t="str">
        <f ca="1">IF(F184="","",IF(INDEX(Data!$CA:$CA,MATCH(F184,Data!$A:$A,0),1)=0,"",INDEX(Data!$CA:$CA,MATCH(F184,Data!$A:$A,0),1)))</f>
        <v/>
      </c>
      <c r="F184" s="38" t="str" cm="1">
        <f t="array" aca="1" ref="F184" ca="1">IFERROR(_xlfn.SINGLE(INDEX(Data!$A$1:$A$818,_xlfn.AGGREGATE(15,6,((OFFSET(Data!$A$1,0,MATCH(F$6,Data!$1:$1,0)-1,1000,1)=IF(F$7="","Yes",F$7))*(Data!$D$1:'Data'!$D$818&lt;=IF($H$2="Marked",1,"")))/((OFFSET(Data!$A$1,0,MATCH(F$6,Data!$1:$1,0)-1,1000,1)=IF(F$7="","Yes",F$7))*(Data!$D$1:'Data'!$D$818&lt;=IF($H$2="Marked",1,"")))*ROW(Data!$C$1:$C$818),ROW(F184)-ROW(F$7)),1)),"")</f>
        <v/>
      </c>
      <c r="G184" s="38" t="str">
        <f ca="1">IF(H184="","",IF(INDEX(Data!$CA:$CA,MATCH(H184,Data!$A:$A,0),1)=0,"",INDEX(Data!$CA:$CA,MATCH(H184,Data!$A:$A,0),1)))</f>
        <v/>
      </c>
      <c r="H184" s="38" t="str" cm="1">
        <f t="array" aca="1" ref="H184" ca="1">IFERROR(_xlfn.SINGLE(INDEX(Data!$A$1:$A$818,_xlfn.AGGREGATE(15,6,((OFFSET(Data!$A$1,0,MATCH(H$6,Data!$1:$1,0)-1,1000,1)=IF(H$7="","Yes",H$7))*(Data!$D$1:'Data'!$D$818&lt;=IF($H$2="Marked",1,"")))/((OFFSET(Data!$A$1,0,MATCH(H$6,Data!$1:$1,0)-1,1000,1)=IF(H$7="","Yes",H$7))*(Data!$D$1:'Data'!$D$818&lt;=IF($H$2="Marked",1,"")))*ROW(Data!$C$1:$C$818),ROW(H184)-ROW(H$7)),1)),"")</f>
        <v/>
      </c>
      <c r="I184" s="38" t="str">
        <f ca="1">IF(J184="","",IF(INDEX(Data!$CA:$CA,MATCH(J184,Data!$A:$A,0),1)=0,"",INDEX(Data!$CA:$CA,MATCH(J184,Data!$A:$A,0),1)))</f>
        <v/>
      </c>
      <c r="J184" s="38" t="str" cm="1">
        <f t="array" aca="1" ref="J184" ca="1">IFERROR(_xlfn.SINGLE(INDEX(Data!$A$1:$A$818,_xlfn.AGGREGATE(15,6,((OFFSET(Data!$A$1,0,MATCH(J$6,Data!$1:$1,0)-1,1000,1)=IF(J$7="","Yes",J$7))*(Data!$D$1:'Data'!$D$818&lt;=IF($H$2="Marked",1,"")))/((OFFSET(Data!$A$1,0,MATCH(J$6,Data!$1:$1,0)-1,1000,1)=IF(J$7="","Yes",J$7))*(Data!$D$1:'Data'!$D$818&lt;=IF($H$2="Marked",1,"")))*ROW(Data!$C$1:$C$818),ROW(J184)-ROW(J$7)),1)),"")</f>
        <v/>
      </c>
      <c r="K184" s="38" t="str">
        <f ca="1">IF(L184="","",IF(INDEX(Data!$CA:$CA,MATCH(L184,Data!$A:$A,0),1)=0,"",INDEX(Data!$CA:$CA,MATCH(L184,Data!$A:$A,0),1)))</f>
        <v/>
      </c>
      <c r="L184" s="38" t="str" cm="1">
        <f t="array" aca="1" ref="L184" ca="1">IFERROR(_xlfn.SINGLE(INDEX(Data!$A$1:$A$818,_xlfn.AGGREGATE(15,6,((OFFSET(Data!$A$1,0,MATCH(L$6,Data!$1:$1,0)-1,1000,1)=IF(L$7="","Yes",L$7))*(Data!$D$1:'Data'!$D$818&lt;=IF($H$2="Marked",1,"")))/((OFFSET(Data!$A$1,0,MATCH(L$6,Data!$1:$1,0)-1,1000,1)=IF(L$7="","Yes",L$7))*(Data!$D$1:'Data'!$D$818&lt;=IF($H$2="Marked",1,"")))*ROW(Data!$C$1:$C$818),ROW(L184)-ROW(L$7)),1)),"")</f>
        <v/>
      </c>
      <c r="M184" s="38" t="str">
        <f ca="1">IF(N184="","",IF(INDEX(Data!$CA:$CA,MATCH(N184,Data!$A:$A,0),1)=0,"",INDEX(Data!$CA:$CA,MATCH(N184,Data!$A:$A,0),1)))</f>
        <v/>
      </c>
      <c r="N184" s="38" t="str" cm="1">
        <f t="array" aca="1" ref="N184" ca="1">IFERROR(_xlfn.SINGLE(INDEX(Data!$A$1:$A$818,_xlfn.AGGREGATE(15,6,((OFFSET(Data!$A$1,0,MATCH(N$6,Data!$1:$1,0)-1,1000,1)=IF(N$7="","Yes",N$7))*(Data!$D$1:'Data'!$D$818&lt;=IF($H$2="Marked",1,"")))/((OFFSET(Data!$A$1,0,MATCH(N$6,Data!$1:$1,0)-1,1000,1)=IF(N$7="","Yes",N$7))*(Data!$D$1:'Data'!$D$818&lt;=IF($H$2="Marked",1,"")))*ROW(Data!$C$1:$C$818),ROW(N184)-ROW(N$7)),1)),"")</f>
        <v>Travel Channel</v>
      </c>
      <c r="O184" s="38" t="str">
        <f ca="1">IF(P184="","",IF(INDEX(Data!$CA:$CA,MATCH(P184,Data!$A:$A,0),1)=0,"",INDEX(Data!$CA:$CA,MATCH(P184,Data!$A:$A,0),1)))</f>
        <v/>
      </c>
      <c r="P184" s="38" t="str" cm="1">
        <f t="array" aca="1" ref="P184" ca="1">IFERROR(_xlfn.SINGLE(INDEX(Data!$A$1:$A$818,_xlfn.AGGREGATE(15,6,((OFFSET(Data!$A$1,0,MATCH(P$6,Data!$1:$1,0)-1,1000,1)=IF(P$7="","Yes",P$7))*(Data!$D$1:'Data'!$D$818&lt;=IF($H$2="Marked",1,"")))/((OFFSET(Data!$A$1,0,MATCH(P$6,Data!$1:$1,0)-1,1000,1)=IF(P$7="","Yes",P$7))*(Data!$D$1:'Data'!$D$818&lt;=IF($H$2="Marked",1,"")))*ROW(Data!$C$1:$C$818),ROW(P184)-ROW(P$7)),1)),"")</f>
        <v>Shop LC</v>
      </c>
      <c r="Q184" s="38" t="str">
        <f ca="1">IF(R184="","",IF(INDEX(Data!$CA:$CA,MATCH(R184,Data!$A:$A,0),1)=0,"",INDEX(Data!$CA:$CA,MATCH(R184,Data!$A:$A,0),1)))</f>
        <v/>
      </c>
      <c r="R184" s="38" t="str" cm="1">
        <f t="array" aca="1" ref="R184" ca="1">IFERROR(_xlfn.SINGLE(INDEX(Data!$A$1:$A$818,_xlfn.AGGREGATE(15,6,((OFFSET(Data!$A$1,0,MATCH(R$6,Data!$1:$1,0)-1,1000,1)=IF(R$7="","Yes",R$7))*(Data!$D$1:'Data'!$D$818&lt;=IF($H$2="Marked",1,"")))/((OFFSET(Data!$A$1,0,MATCH(R$6,Data!$1:$1,0)-1,1000,1)=IF(R$7="","Yes",R$7))*(Data!$D$1:'Data'!$D$818&lt;=IF($H$2="Marked",1,"")))*ROW(Data!$C$1:$C$818),ROW(R184)-ROW(R$7)),1)),"")</f>
        <v/>
      </c>
      <c r="S184" s="38" t="str">
        <f ca="1">IF(T184="","",IF(INDEX(Data!$CA:$CA,MATCH(T184,Data!$A:$A,0),1)=0,"",INDEX(Data!$CA:$CA,MATCH(T184,Data!$A:$A,0),1)))</f>
        <v/>
      </c>
      <c r="T184" s="38" t="str" cm="1">
        <f t="array" aca="1" ref="T184" ca="1">IFERROR(_xlfn.SINGLE(INDEX(Data!$A$1:$A$818,_xlfn.AGGREGATE(15,6,((OFFSET(Data!$A$1,0,MATCH(T$6,Data!$1:$1,0)-1,1000,1)=IF(T$7="","Yes",T$7))*(Data!$D$1:'Data'!$D$818&lt;=IF($H$2="Marked",1,"")))/((OFFSET(Data!$A$1,0,MATCH(T$6,Data!$1:$1,0)-1,1000,1)=IF(T$7="","Yes",T$7))*(Data!$D$1:'Data'!$D$818&lt;=IF($H$2="Marked",1,"")))*ROW(Data!$C$1:$C$818),ROW(T184)-ROW(T$7)),1)),"")</f>
        <v/>
      </c>
      <c r="U184" s="38" t="str">
        <f ca="1">IF(V184="","",IF(INDEX(Data!$CA:$CA,MATCH(V184,Data!$A:$A,0),1)=0,"",INDEX(Data!$CA:$CA,MATCH(V184,Data!$A:$A,0),1)))</f>
        <v/>
      </c>
      <c r="V184" s="38" t="str" cm="1">
        <f t="array" aca="1" ref="V184" ca="1">IFERROR(_xlfn.SINGLE(INDEX(Data!$A$1:$A$818,_xlfn.AGGREGATE(15,6,((OFFSET(Data!$A$1,0,MATCH(V$6,Data!$1:$1,0)-1,1000,1)=IF(V$7="","Yes",V$7))*(Data!$D$1:'Data'!$D$818&lt;=IF($H$2="Marked",1,"")))/((OFFSET(Data!$A$1,0,MATCH(V$6,Data!$1:$1,0)-1,1000,1)=IF(V$7="","Yes",V$7))*(Data!$D$1:'Data'!$D$818&lt;=IF($H$2="Marked",1,"")))*ROW(Data!$C$1:$C$818),ROW(V184)-ROW(V$7)),1)),"")</f>
        <v/>
      </c>
      <c r="W184" s="38" t="str">
        <f ca="1">IF(X184="","",IF(INDEX(Data!$CA:$CA,MATCH(X184,Data!$A:$A,0),1)=0,"",INDEX(Data!$CA:$CA,MATCH(X184,Data!$A:$A,0),1)))</f>
        <v/>
      </c>
      <c r="X184" s="38" t="str" cm="1">
        <f t="array" aca="1" ref="X184" ca="1">IFERROR(_xlfn.SINGLE(INDEX(Data!$A$1:$A$818,_xlfn.AGGREGATE(15,6,((OFFSET(Data!$A$1,0,MATCH(X$6,Data!$1:$1,0)-1,1000,1)=IF(X$7="","Yes",X$7))*(Data!$D$1:'Data'!$D$818&lt;=IF($H$2="Marked",1,"")))/((OFFSET(Data!$A$1,0,MATCH(X$6,Data!$1:$1,0)-1,1000,1)=IF(X$7="","Yes",X$7))*(Data!$D$1:'Data'!$D$818&lt;=IF($H$2="Marked",1,"")))*ROW(Data!$C$1:$C$818),ROW(X184)-ROW(X$7)),1)),"")</f>
        <v/>
      </c>
      <c r="Y184" s="38" t="str">
        <f ca="1">IF(Z184="","",IF(INDEX(Data!$CA:$CA,MATCH(Z184,Data!$A:$A,0),1)=0,"",INDEX(Data!$CA:$CA,MATCH(Z184,Data!$A:$A,0),1)))</f>
        <v/>
      </c>
      <c r="Z184" s="38" t="str" cm="1">
        <f t="array" aca="1" ref="Z184" ca="1">IFERROR(_xlfn.SINGLE(INDEX(Data!$A$1:$A$818,_xlfn.AGGREGATE(15,6,((OFFSET(Data!$A$1,0,MATCH(Z$6,Data!$1:$1,0)-1,1000,1)=IF(Z$7="","Yes",Z$7))*(Data!$D$1:'Data'!$D$818&lt;=IF($H$2="Marked",1,"")))/((OFFSET(Data!$A$1,0,MATCH(Z$6,Data!$1:$1,0)-1,1000,1)=IF(Z$7="","Yes",Z$7))*(Data!$D$1:'Data'!$D$818&lt;=IF($H$2="Marked",1,"")))*ROW(Data!$C$1:$C$818),ROW(Z184)-ROW(Z$7)),1)),"")</f>
        <v/>
      </c>
      <c r="AA184" s="38" t="str">
        <f ca="1">IF(AB184="","",IF(INDEX(Data!$CA:$CA,MATCH(AB184,Data!$A:$A,0),1)=0,"",INDEX(Data!$CA:$CA,MATCH(AB184,Data!$A:$A,0),1)))</f>
        <v/>
      </c>
      <c r="AB184" s="38" t="str" cm="1">
        <f t="array" aca="1" ref="AB184" ca="1">IFERROR(_xlfn.SINGLE(INDEX(Data!$A$1:$A$818,_xlfn.AGGREGATE(15,6,((OFFSET(Data!$A$1,0,MATCH(AB$6,Data!$1:$1,0)-1,1000,1)=IF(AB$7="","Yes",AB$7))*(Data!$D$1:'Data'!$D$818&lt;=IF($H$2="Marked",1,"")))/((OFFSET(Data!$A$1,0,MATCH(AB$6,Data!$1:$1,0)-1,1000,1)=IF(AB$7="","Yes",AB$7))*(Data!$D$1:'Data'!$D$818&lt;=IF($H$2="Marked",1,"")))*ROW(Data!$C$1:$C$818),ROW(AB184)-ROW(AB$7)),1)),"")</f>
        <v/>
      </c>
      <c r="AC184" s="38" t="str">
        <f ca="1">IF(AD184="","",IF(INDEX(Data!$CA:$CA,MATCH(AD184,Data!$A:$A,0),1)=0,"",INDEX(Data!$CA:$CA,MATCH(AD184,Data!$A:$A,0),1)))</f>
        <v/>
      </c>
      <c r="AD184" s="38" t="str" cm="1">
        <f t="array" aca="1" ref="AD184" ca="1">IFERROR(_xlfn.SINGLE(INDEX(Data!$A$1:$A$818,_xlfn.AGGREGATE(15,6,((OFFSET(Data!$A$1,0,MATCH(AD$6,Data!$1:$1,0)-1,1000,1)=IF(AD$7="","Yes",AD$7))*(Data!$D$1:'Data'!$D$818&lt;=IF($H$2="Marked",1,"")))/((OFFSET(Data!$A$1,0,MATCH(AD$6,Data!$1:$1,0)-1,1000,1)=IF(AD$7="","Yes",AD$7))*(Data!$D$1:'Data'!$D$818&lt;=IF($H$2="Marked",1,"")))*ROW(Data!$C$1:$C$818),ROW(AD184)-ROW(AD$7)),1)),"")</f>
        <v/>
      </c>
      <c r="AE184" s="38" t="str">
        <f ca="1">IF(AF184="","",IF(INDEX(Data!$CA:$CA,MATCH(AF184,Data!$A:$A,0),1)=0,"",INDEX(Data!$CA:$CA,MATCH(AF184,Data!$A:$A,0),1)))</f>
        <v/>
      </c>
      <c r="AF184" s="38" t="str" cm="1">
        <f t="array" aca="1" ref="AF184" ca="1">IFERROR(_xlfn.SINGLE(INDEX(Data!$A$1:$A$818,_xlfn.AGGREGATE(15,6,((OFFSET(Data!$A$1,0,MATCH(AF$6,Data!$1:$1,0)-1,1000,1)=IF(AF$7="","Yes",AF$7))*(Data!$D$1:'Data'!$D$818&lt;=IF($H$2="Marked",1,"")))/((OFFSET(Data!$A$1,0,MATCH(AF$6,Data!$1:$1,0)-1,1000,1)=IF(AF$7="","Yes",AF$7))*(Data!$D$1:'Data'!$D$818&lt;=IF($H$2="Marked",1,"")))*ROW(Data!$C$1:$C$818),ROW(AF184)-ROW(AF$7)),1)),"")</f>
        <v/>
      </c>
      <c r="AG184" s="38" t="str">
        <f ca="1">IF(AH184="","",IF(INDEX(Data!$CA:$CA,MATCH(AH184,Data!$A:$A,0),1)=0,"",INDEX(Data!$CA:$CA,MATCH(AH184,Data!$A:$A,0),1)))</f>
        <v/>
      </c>
      <c r="AH184" s="38" t="str" cm="1">
        <f t="array" aca="1" ref="AH184" ca="1">IFERROR(_xlfn.SINGLE(INDEX(Data!$A$1:$A$818,_xlfn.AGGREGATE(15,6,((OFFSET(Data!$A$1,0,MATCH(AH$6,Data!$1:$1,0)-1,1000,1)=IF(AH$7="","Yes",AH$7))*(Data!$D$1:'Data'!$D$818&lt;=IF($H$2="Marked",1,"")))/((OFFSET(Data!$A$1,0,MATCH(AH$6,Data!$1:$1,0)-1,1000,1)=IF(AH$7="","Yes",AH$7))*(Data!$D$1:'Data'!$D$818&lt;=IF($H$2="Marked",1,"")))*ROW(Data!$C$1:$C$818),ROW(AH184)-ROW(AH$7)),1)),"")</f>
        <v/>
      </c>
      <c r="AI184" s="38" t="str">
        <f ca="1">IF(AJ184="","",IF(INDEX(Data!$CA:$CA,MATCH(AJ184,Data!$A:$A,0),1)=0,"",INDEX(Data!$CA:$CA,MATCH(AJ184,Data!$A:$A,0),1)))</f>
        <v/>
      </c>
      <c r="AJ184" s="38" t="str" cm="1">
        <f t="array" aca="1" ref="AJ184" ca="1">IFERROR(_xlfn.SINGLE(INDEX(Data!$A$1:$A$818,_xlfn.AGGREGATE(15,6,((OFFSET(Data!$A$1,0,MATCH(AJ$6,Data!$1:$1,0)-1,1000,1)=IF(AJ$7="","Yes",AJ$7))*(Data!$D$1:'Data'!$D$818&lt;=IF($H$2="Marked",1,"")))/((OFFSET(Data!$A$1,0,MATCH(AJ$6,Data!$1:$1,0)-1,1000,1)=IF(AJ$7="","Yes",AJ$7))*(Data!$D$1:'Data'!$D$818&lt;=IF($H$2="Marked",1,"")))*ROW(Data!$C$1:$C$818),ROW(AJ184)-ROW(AJ$7)),1)),"")</f>
        <v/>
      </c>
      <c r="AK184" s="38" t="str">
        <f ca="1">IF(AL184="","",IF(INDEX(Data!$CA:$CA,MATCH(AL184,Data!$A:$A,0),1)=0,"",INDEX(Data!$CA:$CA,MATCH(AL184,Data!$A:$A,0),1)))</f>
        <v/>
      </c>
      <c r="AL184" s="38" t="str" cm="1">
        <f t="array" aca="1" ref="AL184" ca="1">IFERROR(_xlfn.SINGLE(INDEX(Data!$A$1:$A$818,_xlfn.AGGREGATE(15,6,((OFFSET(Data!$A$1,0,MATCH(AL$6,Data!$1:$1,0)-1,1000,1)=IF(AL$7="","Yes",AL$7))*(Data!$D$1:'Data'!$D$818&lt;=IF($H$2="Marked",1,"")))/((OFFSET(Data!$A$1,0,MATCH(AL$6,Data!$1:$1,0)-1,1000,1)=IF(AL$7="","Yes",AL$7))*(Data!$D$1:'Data'!$D$818&lt;=IF($H$2="Marked",1,"")))*ROW(Data!$C$1:$C$818),ROW(AL184)-ROW(AL$7)),1)),"")</f>
        <v/>
      </c>
      <c r="AM184" s="38" t="str">
        <f ca="1">IF(AN184="","",IF(INDEX(Data!$CA:$CA,MATCH(AN184,Data!$A:$A,0),1)=0,"",INDEX(Data!$CA:$CA,MATCH(AN184,Data!$A:$A,0),1)))</f>
        <v/>
      </c>
      <c r="AN184" s="38" t="str" cm="1">
        <f t="array" aca="1" ref="AN184" ca="1">IFERROR(_xlfn.SINGLE(INDEX(Data!$A$1:$A$818,_xlfn.AGGREGATE(15,6,((OFFSET(Data!$A$1,0,MATCH(AN$6,Data!$1:$1,0)-1,1000,1)=IF(AN$7="","Yes",AN$7))*(Data!$D$1:'Data'!$D$818&lt;=IF($H$2="Marked",1,"")))/((OFFSET(Data!$A$1,0,MATCH(AN$6,Data!$1:$1,0)-1,1000,1)=IF(AN$7="","Yes",AN$7))*(Data!$D$1:'Data'!$D$818&lt;=IF($H$2="Marked",1,"")))*ROW(Data!$C$1:$C$818),ROW(AN184)-ROW(AN$7)),1)),"")</f>
        <v/>
      </c>
      <c r="AO184" s="38" t="str">
        <f ca="1">IF(AP184="","",IF(INDEX(Data!$CA:$CA,MATCH(AP184,Data!$A:$A,0),1)=0,"",INDEX(Data!$CA:$CA,MATCH(AP184,Data!$A:$A,0),1)))</f>
        <v/>
      </c>
      <c r="AP184" s="38" t="str" cm="1">
        <f t="array" aca="1" ref="AP184" ca="1">IFERROR(_xlfn.SINGLE(INDEX(Data!$A$1:$A$818,_xlfn.AGGREGATE(15,6,((OFFSET(Data!$A$1,0,MATCH(AP$6,Data!$1:$1,0)-1,1000,1)=IF(AP$7="","Yes",AP$7))*(Data!$D$1:'Data'!$D$818&lt;=IF($H$2="Marked",1,"")))/((OFFSET(Data!$A$1,0,MATCH(AP$6,Data!$1:$1,0)-1,1000,1)=IF(AP$7="","Yes",AP$7))*(Data!$D$1:'Data'!$D$818&lt;=IF($H$2="Marked",1,"")))*ROW(Data!$C$1:$C$818),ROW(AP184)-ROW(AP$7)),1)),"")</f>
        <v/>
      </c>
      <c r="AQ184" s="38" t="str">
        <f ca="1">IF(AR184="","",IF(INDEX(Data!$CA:$CA,MATCH(AR184,Data!$A:$A,0),1)=0,"",INDEX(Data!$CA:$CA,MATCH(AR184,Data!$A:$A,0),1)))</f>
        <v/>
      </c>
      <c r="AR184" s="38" t="str" cm="1">
        <f t="array" aca="1" ref="AR184" ca="1">IFERROR(_xlfn.SINGLE(INDEX(Data!$A$1:$A$818,_xlfn.AGGREGATE(15,6,((OFFSET(Data!$A$1,0,MATCH(AR$6,Data!$1:$1,0)-1,1000,1)=IF(AR$7="","Yes",AR$7))*(Data!$D$1:'Data'!$D$818&lt;=IF($H$2="Marked",1,"")))/((OFFSET(Data!$A$1,0,MATCH(AR$6,Data!$1:$1,0)-1,1000,1)=IF(AR$7="","Yes",AR$7))*(Data!$D$1:'Data'!$D$818&lt;=IF($H$2="Marked",1,"")))*ROW(Data!$C$1:$C$818),ROW(AR184)-ROW(AR$7)),1)),"")</f>
        <v/>
      </c>
      <c r="AS184" s="38" t="str">
        <f ca="1">IF(AT184="","",IF(INDEX(Data!$CA:$CA,MATCH(AT184,Data!$A:$A,0),1)=0,"",INDEX(Data!$CA:$CA,MATCH(AT184,Data!$A:$A,0),1)))</f>
        <v/>
      </c>
      <c r="AT184" s="38" t="str" cm="1">
        <f t="array" aca="1" ref="AT184" ca="1">IFERROR(_xlfn.SINGLE(INDEX(Data!$A$1:$A$818,_xlfn.AGGREGATE(15,6,((OFFSET(Data!$A$1,0,MATCH(AT$6,Data!$1:$1,0)-1,1000,1)=IF(AT$7="","Yes",AT$7))*(Data!$D$1:'Data'!$D$818&lt;=IF($H$2="Marked",1,"")))/((OFFSET(Data!$A$1,0,MATCH(AT$6,Data!$1:$1,0)-1,1000,1)=IF(AT$7="","Yes",AT$7))*(Data!$D$1:'Data'!$D$818&lt;=IF($H$2="Marked",1,"")))*ROW(Data!$C$1:$C$818),ROW(AT184)-ROW(AT$7)),1)),"")</f>
        <v/>
      </c>
    </row>
    <row r="185" spans="1:46" x14ac:dyDescent="0.35">
      <c r="A185" s="38" t="str">
        <f ca="1">IF(B185="","",IF(INDEX(Data!$CA:$CA,MATCH(B185,Data!$A:$A,0),1)=0,"",INDEX(Data!$CA:$CA,MATCH(B185,Data!$A:$A,0),1)))</f>
        <v/>
      </c>
      <c r="B185" s="38" t="str" cm="1">
        <f t="array" aca="1" ref="B185" ca="1">IFERROR(_xlfn.SINGLE(INDEX(Data!$A$1:$A$818,_xlfn.AGGREGATE(15,6,((OFFSET(Data!$A$1,0,MATCH(B$6,Data!$1:$1,0)-1,1000,1)=IF(B$7="","Yes",B$7))*(Data!$D$1:'Data'!$D$818&lt;=IF($H$2="Marked",1,"")))/((OFFSET(Data!$A$1,0,MATCH(B$6,Data!$1:$1,0)-1,1000,1)=IF(B$7="","Yes",B$7))*(Data!$D$1:'Data'!$D$818&lt;=IF($H$2="Marked",1,"")))*ROW(Data!$C$1:$C$818),ROW(B185)-ROW(B$7)),1)),"")</f>
        <v/>
      </c>
      <c r="C185" s="38" t="str">
        <f ca="1">IF(D185="","",IF(INDEX(Data!$CA:$CA,MATCH(D185,Data!$A:$A,0),1)=0,"",INDEX(Data!$CA:$CA,MATCH(D185,Data!$A:$A,0),1)))</f>
        <v/>
      </c>
      <c r="D185" s="38" t="str" cm="1">
        <f t="array" aca="1" ref="D185" ca="1">IFERROR(_xlfn.SINGLE(INDEX(Data!$A$1:$A$818,_xlfn.AGGREGATE(15,6,((OFFSET(Data!$A$1,0,MATCH(D$6,Data!$1:$1,0)-1,1000,1)=IF(D$7="","Yes",D$7))*(Data!$D$1:'Data'!$D$818&lt;=IF($H$2="Marked",1,"")))/((OFFSET(Data!$A$1,0,MATCH(D$6,Data!$1:$1,0)-1,1000,1)=IF(D$7="","Yes",D$7))*(Data!$D$1:'Data'!$D$818&lt;=IF($H$2="Marked",1,"")))*ROW(Data!$C$1:$C$818),ROW(D185)-ROW(D$7)),1)),"")</f>
        <v/>
      </c>
      <c r="E185" s="38" t="str">
        <f ca="1">IF(F185="","",IF(INDEX(Data!$CA:$CA,MATCH(F185,Data!$A:$A,0),1)=0,"",INDEX(Data!$CA:$CA,MATCH(F185,Data!$A:$A,0),1)))</f>
        <v/>
      </c>
      <c r="F185" s="38" t="str" cm="1">
        <f t="array" aca="1" ref="F185" ca="1">IFERROR(_xlfn.SINGLE(INDEX(Data!$A$1:$A$818,_xlfn.AGGREGATE(15,6,((OFFSET(Data!$A$1,0,MATCH(F$6,Data!$1:$1,0)-1,1000,1)=IF(F$7="","Yes",F$7))*(Data!$D$1:'Data'!$D$818&lt;=IF($H$2="Marked",1,"")))/((OFFSET(Data!$A$1,0,MATCH(F$6,Data!$1:$1,0)-1,1000,1)=IF(F$7="","Yes",F$7))*(Data!$D$1:'Data'!$D$818&lt;=IF($H$2="Marked",1,"")))*ROW(Data!$C$1:$C$818),ROW(F185)-ROW(F$7)),1)),"")</f>
        <v/>
      </c>
      <c r="G185" s="38" t="str">
        <f ca="1">IF(H185="","",IF(INDEX(Data!$CA:$CA,MATCH(H185,Data!$A:$A,0),1)=0,"",INDEX(Data!$CA:$CA,MATCH(H185,Data!$A:$A,0),1)))</f>
        <v/>
      </c>
      <c r="H185" s="38" t="str" cm="1">
        <f t="array" aca="1" ref="H185" ca="1">IFERROR(_xlfn.SINGLE(INDEX(Data!$A$1:$A$818,_xlfn.AGGREGATE(15,6,((OFFSET(Data!$A$1,0,MATCH(H$6,Data!$1:$1,0)-1,1000,1)=IF(H$7="","Yes",H$7))*(Data!$D$1:'Data'!$D$818&lt;=IF($H$2="Marked",1,"")))/((OFFSET(Data!$A$1,0,MATCH(H$6,Data!$1:$1,0)-1,1000,1)=IF(H$7="","Yes",H$7))*(Data!$D$1:'Data'!$D$818&lt;=IF($H$2="Marked",1,"")))*ROW(Data!$C$1:$C$818),ROW(H185)-ROW(H$7)),1)),"")</f>
        <v/>
      </c>
      <c r="I185" s="38" t="str">
        <f ca="1">IF(J185="","",IF(INDEX(Data!$CA:$CA,MATCH(J185,Data!$A:$A,0),1)=0,"",INDEX(Data!$CA:$CA,MATCH(J185,Data!$A:$A,0),1)))</f>
        <v/>
      </c>
      <c r="J185" s="38" t="str" cm="1">
        <f t="array" aca="1" ref="J185" ca="1">IFERROR(_xlfn.SINGLE(INDEX(Data!$A$1:$A$818,_xlfn.AGGREGATE(15,6,((OFFSET(Data!$A$1,0,MATCH(J$6,Data!$1:$1,0)-1,1000,1)=IF(J$7="","Yes",J$7))*(Data!$D$1:'Data'!$D$818&lt;=IF($H$2="Marked",1,"")))/((OFFSET(Data!$A$1,0,MATCH(J$6,Data!$1:$1,0)-1,1000,1)=IF(J$7="","Yes",J$7))*(Data!$D$1:'Data'!$D$818&lt;=IF($H$2="Marked",1,"")))*ROW(Data!$C$1:$C$818),ROW(J185)-ROW(J$7)),1)),"")</f>
        <v/>
      </c>
      <c r="K185" s="38" t="str">
        <f ca="1">IF(L185="","",IF(INDEX(Data!$CA:$CA,MATCH(L185,Data!$A:$A,0),1)=0,"",INDEX(Data!$CA:$CA,MATCH(L185,Data!$A:$A,0),1)))</f>
        <v/>
      </c>
      <c r="L185" s="38" t="str" cm="1">
        <f t="array" aca="1" ref="L185" ca="1">IFERROR(_xlfn.SINGLE(INDEX(Data!$A$1:$A$818,_xlfn.AGGREGATE(15,6,((OFFSET(Data!$A$1,0,MATCH(L$6,Data!$1:$1,0)-1,1000,1)=IF(L$7="","Yes",L$7))*(Data!$D$1:'Data'!$D$818&lt;=IF($H$2="Marked",1,"")))/((OFFSET(Data!$A$1,0,MATCH(L$6,Data!$1:$1,0)-1,1000,1)=IF(L$7="","Yes",L$7))*(Data!$D$1:'Data'!$D$818&lt;=IF($H$2="Marked",1,"")))*ROW(Data!$C$1:$C$818),ROW(L185)-ROW(L$7)),1)),"")</f>
        <v/>
      </c>
      <c r="M185" s="38" t="str">
        <f ca="1">IF(N185="","",IF(INDEX(Data!$CA:$CA,MATCH(N185,Data!$A:$A,0),1)=0,"",INDEX(Data!$CA:$CA,MATCH(N185,Data!$A:$A,0),1)))</f>
        <v/>
      </c>
      <c r="N185" s="38" t="str" cm="1">
        <f t="array" aca="1" ref="N185" ca="1">IFERROR(_xlfn.SINGLE(INDEX(Data!$A$1:$A$818,_xlfn.AGGREGATE(15,6,((OFFSET(Data!$A$1,0,MATCH(N$6,Data!$1:$1,0)-1,1000,1)=IF(N$7="","Yes",N$7))*(Data!$D$1:'Data'!$D$818&lt;=IF($H$2="Marked",1,"")))/((OFFSET(Data!$A$1,0,MATCH(N$6,Data!$1:$1,0)-1,1000,1)=IF(N$7="","Yes",N$7))*(Data!$D$1:'Data'!$D$818&lt;=IF($H$2="Marked",1,"")))*ROW(Data!$C$1:$C$818),ROW(N185)-ROW(N$7)),1)),"")</f>
        <v>TruTV</v>
      </c>
      <c r="O185" s="38" t="str">
        <f ca="1">IF(P185="","",IF(INDEX(Data!$CA:$CA,MATCH(P185,Data!$A:$A,0),1)=0,"",INDEX(Data!$CA:$CA,MATCH(P185,Data!$A:$A,0),1)))</f>
        <v/>
      </c>
      <c r="P185" s="38" t="str" cm="1">
        <f t="array" aca="1" ref="P185" ca="1">IFERROR(_xlfn.SINGLE(INDEX(Data!$A$1:$A$818,_xlfn.AGGREGATE(15,6,((OFFSET(Data!$A$1,0,MATCH(P$6,Data!$1:$1,0)-1,1000,1)=IF(P$7="","Yes",P$7))*(Data!$D$1:'Data'!$D$818&lt;=IF($H$2="Marked",1,"")))/((OFFSET(Data!$A$1,0,MATCH(P$6,Data!$1:$1,0)-1,1000,1)=IF(P$7="","Yes",P$7))*(Data!$D$1:'Data'!$D$818&lt;=IF($H$2="Marked",1,"")))*ROW(Data!$C$1:$C$818),ROW(P185)-ROW(P$7)),1)),"")</f>
        <v>ShortsTV</v>
      </c>
      <c r="Q185" s="38" t="str">
        <f ca="1">IF(R185="","",IF(INDEX(Data!$CA:$CA,MATCH(R185,Data!$A:$A,0),1)=0,"",INDEX(Data!$CA:$CA,MATCH(R185,Data!$A:$A,0),1)))</f>
        <v/>
      </c>
      <c r="R185" s="38" t="str" cm="1">
        <f t="array" aca="1" ref="R185" ca="1">IFERROR(_xlfn.SINGLE(INDEX(Data!$A$1:$A$818,_xlfn.AGGREGATE(15,6,((OFFSET(Data!$A$1,0,MATCH(R$6,Data!$1:$1,0)-1,1000,1)=IF(R$7="","Yes",R$7))*(Data!$D$1:'Data'!$D$818&lt;=IF($H$2="Marked",1,"")))/((OFFSET(Data!$A$1,0,MATCH(R$6,Data!$1:$1,0)-1,1000,1)=IF(R$7="","Yes",R$7))*(Data!$D$1:'Data'!$D$818&lt;=IF($H$2="Marked",1,"")))*ROW(Data!$C$1:$C$818),ROW(R185)-ROW(R$7)),1)),"")</f>
        <v/>
      </c>
      <c r="S185" s="38" t="str">
        <f ca="1">IF(T185="","",IF(INDEX(Data!$CA:$CA,MATCH(T185,Data!$A:$A,0),1)=0,"",INDEX(Data!$CA:$CA,MATCH(T185,Data!$A:$A,0),1)))</f>
        <v/>
      </c>
      <c r="T185" s="38" t="str" cm="1">
        <f t="array" aca="1" ref="T185" ca="1">IFERROR(_xlfn.SINGLE(INDEX(Data!$A$1:$A$818,_xlfn.AGGREGATE(15,6,((OFFSET(Data!$A$1,0,MATCH(T$6,Data!$1:$1,0)-1,1000,1)=IF(T$7="","Yes",T$7))*(Data!$D$1:'Data'!$D$818&lt;=IF($H$2="Marked",1,"")))/((OFFSET(Data!$A$1,0,MATCH(T$6,Data!$1:$1,0)-1,1000,1)=IF(T$7="","Yes",T$7))*(Data!$D$1:'Data'!$D$818&lt;=IF($H$2="Marked",1,"")))*ROW(Data!$C$1:$C$818),ROW(T185)-ROW(T$7)),1)),"")</f>
        <v/>
      </c>
      <c r="U185" s="38" t="str">
        <f ca="1">IF(V185="","",IF(INDEX(Data!$CA:$CA,MATCH(V185,Data!$A:$A,0),1)=0,"",INDEX(Data!$CA:$CA,MATCH(V185,Data!$A:$A,0),1)))</f>
        <v/>
      </c>
      <c r="V185" s="38" t="str" cm="1">
        <f t="array" aca="1" ref="V185" ca="1">IFERROR(_xlfn.SINGLE(INDEX(Data!$A$1:$A$818,_xlfn.AGGREGATE(15,6,((OFFSET(Data!$A$1,0,MATCH(V$6,Data!$1:$1,0)-1,1000,1)=IF(V$7="","Yes",V$7))*(Data!$D$1:'Data'!$D$818&lt;=IF($H$2="Marked",1,"")))/((OFFSET(Data!$A$1,0,MATCH(V$6,Data!$1:$1,0)-1,1000,1)=IF(V$7="","Yes",V$7))*(Data!$D$1:'Data'!$D$818&lt;=IF($H$2="Marked",1,"")))*ROW(Data!$C$1:$C$818),ROW(V185)-ROW(V$7)),1)),"")</f>
        <v/>
      </c>
      <c r="W185" s="38" t="str">
        <f ca="1">IF(X185="","",IF(INDEX(Data!$CA:$CA,MATCH(X185,Data!$A:$A,0),1)=0,"",INDEX(Data!$CA:$CA,MATCH(X185,Data!$A:$A,0),1)))</f>
        <v/>
      </c>
      <c r="X185" s="38" t="str" cm="1">
        <f t="array" aca="1" ref="X185" ca="1">IFERROR(_xlfn.SINGLE(INDEX(Data!$A$1:$A$818,_xlfn.AGGREGATE(15,6,((OFFSET(Data!$A$1,0,MATCH(X$6,Data!$1:$1,0)-1,1000,1)=IF(X$7="","Yes",X$7))*(Data!$D$1:'Data'!$D$818&lt;=IF($H$2="Marked",1,"")))/((OFFSET(Data!$A$1,0,MATCH(X$6,Data!$1:$1,0)-1,1000,1)=IF(X$7="","Yes",X$7))*(Data!$D$1:'Data'!$D$818&lt;=IF($H$2="Marked",1,"")))*ROW(Data!$C$1:$C$818),ROW(X185)-ROW(X$7)),1)),"")</f>
        <v/>
      </c>
      <c r="Y185" s="38" t="str">
        <f ca="1">IF(Z185="","",IF(INDEX(Data!$CA:$CA,MATCH(Z185,Data!$A:$A,0),1)=0,"",INDEX(Data!$CA:$CA,MATCH(Z185,Data!$A:$A,0),1)))</f>
        <v/>
      </c>
      <c r="Z185" s="38" t="str" cm="1">
        <f t="array" aca="1" ref="Z185" ca="1">IFERROR(_xlfn.SINGLE(INDEX(Data!$A$1:$A$818,_xlfn.AGGREGATE(15,6,((OFFSET(Data!$A$1,0,MATCH(Z$6,Data!$1:$1,0)-1,1000,1)=IF(Z$7="","Yes",Z$7))*(Data!$D$1:'Data'!$D$818&lt;=IF($H$2="Marked",1,"")))/((OFFSET(Data!$A$1,0,MATCH(Z$6,Data!$1:$1,0)-1,1000,1)=IF(Z$7="","Yes",Z$7))*(Data!$D$1:'Data'!$D$818&lt;=IF($H$2="Marked",1,"")))*ROW(Data!$C$1:$C$818),ROW(Z185)-ROW(Z$7)),1)),"")</f>
        <v/>
      </c>
      <c r="AA185" s="38" t="str">
        <f ca="1">IF(AB185="","",IF(INDEX(Data!$CA:$CA,MATCH(AB185,Data!$A:$A,0),1)=0,"",INDEX(Data!$CA:$CA,MATCH(AB185,Data!$A:$A,0),1)))</f>
        <v/>
      </c>
      <c r="AB185" s="38" t="str" cm="1">
        <f t="array" aca="1" ref="AB185" ca="1">IFERROR(_xlfn.SINGLE(INDEX(Data!$A$1:$A$818,_xlfn.AGGREGATE(15,6,((OFFSET(Data!$A$1,0,MATCH(AB$6,Data!$1:$1,0)-1,1000,1)=IF(AB$7="","Yes",AB$7))*(Data!$D$1:'Data'!$D$818&lt;=IF($H$2="Marked",1,"")))/((OFFSET(Data!$A$1,0,MATCH(AB$6,Data!$1:$1,0)-1,1000,1)=IF(AB$7="","Yes",AB$7))*(Data!$D$1:'Data'!$D$818&lt;=IF($H$2="Marked",1,"")))*ROW(Data!$C$1:$C$818),ROW(AB185)-ROW(AB$7)),1)),"")</f>
        <v/>
      </c>
      <c r="AC185" s="38" t="str">
        <f ca="1">IF(AD185="","",IF(INDEX(Data!$CA:$CA,MATCH(AD185,Data!$A:$A,0),1)=0,"",INDEX(Data!$CA:$CA,MATCH(AD185,Data!$A:$A,0),1)))</f>
        <v/>
      </c>
      <c r="AD185" s="38" t="str" cm="1">
        <f t="array" aca="1" ref="AD185" ca="1">IFERROR(_xlfn.SINGLE(INDEX(Data!$A$1:$A$818,_xlfn.AGGREGATE(15,6,((OFFSET(Data!$A$1,0,MATCH(AD$6,Data!$1:$1,0)-1,1000,1)=IF(AD$7="","Yes",AD$7))*(Data!$D$1:'Data'!$D$818&lt;=IF($H$2="Marked",1,"")))/((OFFSET(Data!$A$1,0,MATCH(AD$6,Data!$1:$1,0)-1,1000,1)=IF(AD$7="","Yes",AD$7))*(Data!$D$1:'Data'!$D$818&lt;=IF($H$2="Marked",1,"")))*ROW(Data!$C$1:$C$818),ROW(AD185)-ROW(AD$7)),1)),"")</f>
        <v/>
      </c>
      <c r="AE185" s="38" t="str">
        <f ca="1">IF(AF185="","",IF(INDEX(Data!$CA:$CA,MATCH(AF185,Data!$A:$A,0),1)=0,"",INDEX(Data!$CA:$CA,MATCH(AF185,Data!$A:$A,0),1)))</f>
        <v/>
      </c>
      <c r="AF185" s="38" t="str" cm="1">
        <f t="array" aca="1" ref="AF185" ca="1">IFERROR(_xlfn.SINGLE(INDEX(Data!$A$1:$A$818,_xlfn.AGGREGATE(15,6,((OFFSET(Data!$A$1,0,MATCH(AF$6,Data!$1:$1,0)-1,1000,1)=IF(AF$7="","Yes",AF$7))*(Data!$D$1:'Data'!$D$818&lt;=IF($H$2="Marked",1,"")))/((OFFSET(Data!$A$1,0,MATCH(AF$6,Data!$1:$1,0)-1,1000,1)=IF(AF$7="","Yes",AF$7))*(Data!$D$1:'Data'!$D$818&lt;=IF($H$2="Marked",1,"")))*ROW(Data!$C$1:$C$818),ROW(AF185)-ROW(AF$7)),1)),"")</f>
        <v/>
      </c>
      <c r="AG185" s="38" t="str">
        <f ca="1">IF(AH185="","",IF(INDEX(Data!$CA:$CA,MATCH(AH185,Data!$A:$A,0),1)=0,"",INDEX(Data!$CA:$CA,MATCH(AH185,Data!$A:$A,0),1)))</f>
        <v/>
      </c>
      <c r="AH185" s="38" t="str" cm="1">
        <f t="array" aca="1" ref="AH185" ca="1">IFERROR(_xlfn.SINGLE(INDEX(Data!$A$1:$A$818,_xlfn.AGGREGATE(15,6,((OFFSET(Data!$A$1,0,MATCH(AH$6,Data!$1:$1,0)-1,1000,1)=IF(AH$7="","Yes",AH$7))*(Data!$D$1:'Data'!$D$818&lt;=IF($H$2="Marked",1,"")))/((OFFSET(Data!$A$1,0,MATCH(AH$6,Data!$1:$1,0)-1,1000,1)=IF(AH$7="","Yes",AH$7))*(Data!$D$1:'Data'!$D$818&lt;=IF($H$2="Marked",1,"")))*ROW(Data!$C$1:$C$818),ROW(AH185)-ROW(AH$7)),1)),"")</f>
        <v/>
      </c>
      <c r="AI185" s="38" t="str">
        <f ca="1">IF(AJ185="","",IF(INDEX(Data!$CA:$CA,MATCH(AJ185,Data!$A:$A,0),1)=0,"",INDEX(Data!$CA:$CA,MATCH(AJ185,Data!$A:$A,0),1)))</f>
        <v/>
      </c>
      <c r="AJ185" s="38" t="str" cm="1">
        <f t="array" aca="1" ref="AJ185" ca="1">IFERROR(_xlfn.SINGLE(INDEX(Data!$A$1:$A$818,_xlfn.AGGREGATE(15,6,((OFFSET(Data!$A$1,0,MATCH(AJ$6,Data!$1:$1,0)-1,1000,1)=IF(AJ$7="","Yes",AJ$7))*(Data!$D$1:'Data'!$D$818&lt;=IF($H$2="Marked",1,"")))/((OFFSET(Data!$A$1,0,MATCH(AJ$6,Data!$1:$1,0)-1,1000,1)=IF(AJ$7="","Yes",AJ$7))*(Data!$D$1:'Data'!$D$818&lt;=IF($H$2="Marked",1,"")))*ROW(Data!$C$1:$C$818),ROW(AJ185)-ROW(AJ$7)),1)),"")</f>
        <v/>
      </c>
      <c r="AK185" s="38" t="str">
        <f ca="1">IF(AL185="","",IF(INDEX(Data!$CA:$CA,MATCH(AL185,Data!$A:$A,0),1)=0,"",INDEX(Data!$CA:$CA,MATCH(AL185,Data!$A:$A,0),1)))</f>
        <v/>
      </c>
      <c r="AL185" s="38" t="str" cm="1">
        <f t="array" aca="1" ref="AL185" ca="1">IFERROR(_xlfn.SINGLE(INDEX(Data!$A$1:$A$818,_xlfn.AGGREGATE(15,6,((OFFSET(Data!$A$1,0,MATCH(AL$6,Data!$1:$1,0)-1,1000,1)=IF(AL$7="","Yes",AL$7))*(Data!$D$1:'Data'!$D$818&lt;=IF($H$2="Marked",1,"")))/((OFFSET(Data!$A$1,0,MATCH(AL$6,Data!$1:$1,0)-1,1000,1)=IF(AL$7="","Yes",AL$7))*(Data!$D$1:'Data'!$D$818&lt;=IF($H$2="Marked",1,"")))*ROW(Data!$C$1:$C$818),ROW(AL185)-ROW(AL$7)),1)),"")</f>
        <v/>
      </c>
      <c r="AM185" s="38" t="str">
        <f ca="1">IF(AN185="","",IF(INDEX(Data!$CA:$CA,MATCH(AN185,Data!$A:$A,0),1)=0,"",INDEX(Data!$CA:$CA,MATCH(AN185,Data!$A:$A,0),1)))</f>
        <v/>
      </c>
      <c r="AN185" s="38" t="str" cm="1">
        <f t="array" aca="1" ref="AN185" ca="1">IFERROR(_xlfn.SINGLE(INDEX(Data!$A$1:$A$818,_xlfn.AGGREGATE(15,6,((OFFSET(Data!$A$1,0,MATCH(AN$6,Data!$1:$1,0)-1,1000,1)=IF(AN$7="","Yes",AN$7))*(Data!$D$1:'Data'!$D$818&lt;=IF($H$2="Marked",1,"")))/((OFFSET(Data!$A$1,0,MATCH(AN$6,Data!$1:$1,0)-1,1000,1)=IF(AN$7="","Yes",AN$7))*(Data!$D$1:'Data'!$D$818&lt;=IF($H$2="Marked",1,"")))*ROW(Data!$C$1:$C$818),ROW(AN185)-ROW(AN$7)),1)),"")</f>
        <v/>
      </c>
      <c r="AO185" s="38" t="str">
        <f ca="1">IF(AP185="","",IF(INDEX(Data!$CA:$CA,MATCH(AP185,Data!$A:$A,0),1)=0,"",INDEX(Data!$CA:$CA,MATCH(AP185,Data!$A:$A,0),1)))</f>
        <v/>
      </c>
      <c r="AP185" s="38" t="str" cm="1">
        <f t="array" aca="1" ref="AP185" ca="1">IFERROR(_xlfn.SINGLE(INDEX(Data!$A$1:$A$818,_xlfn.AGGREGATE(15,6,((OFFSET(Data!$A$1,0,MATCH(AP$6,Data!$1:$1,0)-1,1000,1)=IF(AP$7="","Yes",AP$7))*(Data!$D$1:'Data'!$D$818&lt;=IF($H$2="Marked",1,"")))/((OFFSET(Data!$A$1,0,MATCH(AP$6,Data!$1:$1,0)-1,1000,1)=IF(AP$7="","Yes",AP$7))*(Data!$D$1:'Data'!$D$818&lt;=IF($H$2="Marked",1,"")))*ROW(Data!$C$1:$C$818),ROW(AP185)-ROW(AP$7)),1)),"")</f>
        <v/>
      </c>
      <c r="AQ185" s="38" t="str">
        <f ca="1">IF(AR185="","",IF(INDEX(Data!$CA:$CA,MATCH(AR185,Data!$A:$A,0),1)=0,"",INDEX(Data!$CA:$CA,MATCH(AR185,Data!$A:$A,0),1)))</f>
        <v/>
      </c>
      <c r="AR185" s="38" t="str" cm="1">
        <f t="array" aca="1" ref="AR185" ca="1">IFERROR(_xlfn.SINGLE(INDEX(Data!$A$1:$A$818,_xlfn.AGGREGATE(15,6,((OFFSET(Data!$A$1,0,MATCH(AR$6,Data!$1:$1,0)-1,1000,1)=IF(AR$7="","Yes",AR$7))*(Data!$D$1:'Data'!$D$818&lt;=IF($H$2="Marked",1,"")))/((OFFSET(Data!$A$1,0,MATCH(AR$6,Data!$1:$1,0)-1,1000,1)=IF(AR$7="","Yes",AR$7))*(Data!$D$1:'Data'!$D$818&lt;=IF($H$2="Marked",1,"")))*ROW(Data!$C$1:$C$818),ROW(AR185)-ROW(AR$7)),1)),"")</f>
        <v/>
      </c>
      <c r="AS185" s="38" t="str">
        <f ca="1">IF(AT185="","",IF(INDEX(Data!$CA:$CA,MATCH(AT185,Data!$A:$A,0),1)=0,"",INDEX(Data!$CA:$CA,MATCH(AT185,Data!$A:$A,0),1)))</f>
        <v/>
      </c>
      <c r="AT185" s="38" t="str" cm="1">
        <f t="array" aca="1" ref="AT185" ca="1">IFERROR(_xlfn.SINGLE(INDEX(Data!$A$1:$A$818,_xlfn.AGGREGATE(15,6,((OFFSET(Data!$A$1,0,MATCH(AT$6,Data!$1:$1,0)-1,1000,1)=IF(AT$7="","Yes",AT$7))*(Data!$D$1:'Data'!$D$818&lt;=IF($H$2="Marked",1,"")))/((OFFSET(Data!$A$1,0,MATCH(AT$6,Data!$1:$1,0)-1,1000,1)=IF(AT$7="","Yes",AT$7))*(Data!$D$1:'Data'!$D$818&lt;=IF($H$2="Marked",1,"")))*ROW(Data!$C$1:$C$818),ROW(AT185)-ROW(AT$7)),1)),"")</f>
        <v/>
      </c>
    </row>
    <row r="186" spans="1:46" x14ac:dyDescent="0.35">
      <c r="A186" s="38" t="str">
        <f ca="1">IF(B186="","",IF(INDEX(Data!$CA:$CA,MATCH(B186,Data!$A:$A,0),1)=0,"",INDEX(Data!$CA:$CA,MATCH(B186,Data!$A:$A,0),1)))</f>
        <v/>
      </c>
      <c r="B186" s="38" t="str" cm="1">
        <f t="array" aca="1" ref="B186" ca="1">IFERROR(_xlfn.SINGLE(INDEX(Data!$A$1:$A$818,_xlfn.AGGREGATE(15,6,((OFFSET(Data!$A$1,0,MATCH(B$6,Data!$1:$1,0)-1,1000,1)=IF(B$7="","Yes",B$7))*(Data!$D$1:'Data'!$D$818&lt;=IF($H$2="Marked",1,"")))/((OFFSET(Data!$A$1,0,MATCH(B$6,Data!$1:$1,0)-1,1000,1)=IF(B$7="","Yes",B$7))*(Data!$D$1:'Data'!$D$818&lt;=IF($H$2="Marked",1,"")))*ROW(Data!$C$1:$C$818),ROW(B186)-ROW(B$7)),1)),"")</f>
        <v/>
      </c>
      <c r="C186" s="38" t="str">
        <f ca="1">IF(D186="","",IF(INDEX(Data!$CA:$CA,MATCH(D186,Data!$A:$A,0),1)=0,"",INDEX(Data!$CA:$CA,MATCH(D186,Data!$A:$A,0),1)))</f>
        <v/>
      </c>
      <c r="D186" s="38" t="str" cm="1">
        <f t="array" aca="1" ref="D186" ca="1">IFERROR(_xlfn.SINGLE(INDEX(Data!$A$1:$A$818,_xlfn.AGGREGATE(15,6,((OFFSET(Data!$A$1,0,MATCH(D$6,Data!$1:$1,0)-1,1000,1)=IF(D$7="","Yes",D$7))*(Data!$D$1:'Data'!$D$818&lt;=IF($H$2="Marked",1,"")))/((OFFSET(Data!$A$1,0,MATCH(D$6,Data!$1:$1,0)-1,1000,1)=IF(D$7="","Yes",D$7))*(Data!$D$1:'Data'!$D$818&lt;=IF($H$2="Marked",1,"")))*ROW(Data!$C$1:$C$818),ROW(D186)-ROW(D$7)),1)),"")</f>
        <v/>
      </c>
      <c r="E186" s="38" t="str">
        <f ca="1">IF(F186="","",IF(INDEX(Data!$CA:$CA,MATCH(F186,Data!$A:$A,0),1)=0,"",INDEX(Data!$CA:$CA,MATCH(F186,Data!$A:$A,0),1)))</f>
        <v/>
      </c>
      <c r="F186" s="38" t="str" cm="1">
        <f t="array" aca="1" ref="F186" ca="1">IFERROR(_xlfn.SINGLE(INDEX(Data!$A$1:$A$818,_xlfn.AGGREGATE(15,6,((OFFSET(Data!$A$1,0,MATCH(F$6,Data!$1:$1,0)-1,1000,1)=IF(F$7="","Yes",F$7))*(Data!$D$1:'Data'!$D$818&lt;=IF($H$2="Marked",1,"")))/((OFFSET(Data!$A$1,0,MATCH(F$6,Data!$1:$1,0)-1,1000,1)=IF(F$7="","Yes",F$7))*(Data!$D$1:'Data'!$D$818&lt;=IF($H$2="Marked",1,"")))*ROW(Data!$C$1:$C$818),ROW(F186)-ROW(F$7)),1)),"")</f>
        <v/>
      </c>
      <c r="G186" s="38" t="str">
        <f ca="1">IF(H186="","",IF(INDEX(Data!$CA:$CA,MATCH(H186,Data!$A:$A,0),1)=0,"",INDEX(Data!$CA:$CA,MATCH(H186,Data!$A:$A,0),1)))</f>
        <v/>
      </c>
      <c r="H186" s="38" t="str" cm="1">
        <f t="array" aca="1" ref="H186" ca="1">IFERROR(_xlfn.SINGLE(INDEX(Data!$A$1:$A$818,_xlfn.AGGREGATE(15,6,((OFFSET(Data!$A$1,0,MATCH(H$6,Data!$1:$1,0)-1,1000,1)=IF(H$7="","Yes",H$7))*(Data!$D$1:'Data'!$D$818&lt;=IF($H$2="Marked",1,"")))/((OFFSET(Data!$A$1,0,MATCH(H$6,Data!$1:$1,0)-1,1000,1)=IF(H$7="","Yes",H$7))*(Data!$D$1:'Data'!$D$818&lt;=IF($H$2="Marked",1,"")))*ROW(Data!$C$1:$C$818),ROW(H186)-ROW(H$7)),1)),"")</f>
        <v/>
      </c>
      <c r="I186" s="38" t="str">
        <f ca="1">IF(J186="","",IF(INDEX(Data!$CA:$CA,MATCH(J186,Data!$A:$A,0),1)=0,"",INDEX(Data!$CA:$CA,MATCH(J186,Data!$A:$A,0),1)))</f>
        <v/>
      </c>
      <c r="J186" s="38" t="str" cm="1">
        <f t="array" aca="1" ref="J186" ca="1">IFERROR(_xlfn.SINGLE(INDEX(Data!$A$1:$A$818,_xlfn.AGGREGATE(15,6,((OFFSET(Data!$A$1,0,MATCH(J$6,Data!$1:$1,0)-1,1000,1)=IF(J$7="","Yes",J$7))*(Data!$D$1:'Data'!$D$818&lt;=IF($H$2="Marked",1,"")))/((OFFSET(Data!$A$1,0,MATCH(J$6,Data!$1:$1,0)-1,1000,1)=IF(J$7="","Yes",J$7))*(Data!$D$1:'Data'!$D$818&lt;=IF($H$2="Marked",1,"")))*ROW(Data!$C$1:$C$818),ROW(J186)-ROW(J$7)),1)),"")</f>
        <v/>
      </c>
      <c r="K186" s="38" t="str">
        <f ca="1">IF(L186="","",IF(INDEX(Data!$CA:$CA,MATCH(L186,Data!$A:$A,0),1)=0,"",INDEX(Data!$CA:$CA,MATCH(L186,Data!$A:$A,0),1)))</f>
        <v/>
      </c>
      <c r="L186" s="38" t="str" cm="1">
        <f t="array" aca="1" ref="L186" ca="1">IFERROR(_xlfn.SINGLE(INDEX(Data!$A$1:$A$818,_xlfn.AGGREGATE(15,6,((OFFSET(Data!$A$1,0,MATCH(L$6,Data!$1:$1,0)-1,1000,1)=IF(L$7="","Yes",L$7))*(Data!$D$1:'Data'!$D$818&lt;=IF($H$2="Marked",1,"")))/((OFFSET(Data!$A$1,0,MATCH(L$6,Data!$1:$1,0)-1,1000,1)=IF(L$7="","Yes",L$7))*(Data!$D$1:'Data'!$D$818&lt;=IF($H$2="Marked",1,"")))*ROW(Data!$C$1:$C$818),ROW(L186)-ROW(L$7)),1)),"")</f>
        <v/>
      </c>
      <c r="M186" s="38" t="str">
        <f ca="1">IF(N186="","",IF(INDEX(Data!$CA:$CA,MATCH(N186,Data!$A:$A,0),1)=0,"",INDEX(Data!$CA:$CA,MATCH(N186,Data!$A:$A,0),1)))</f>
        <v/>
      </c>
      <c r="N186" s="38" t="str" cm="1">
        <f t="array" aca="1" ref="N186" ca="1">IFERROR(_xlfn.SINGLE(INDEX(Data!$A$1:$A$818,_xlfn.AGGREGATE(15,6,((OFFSET(Data!$A$1,0,MATCH(N$6,Data!$1:$1,0)-1,1000,1)=IF(N$7="","Yes",N$7))*(Data!$D$1:'Data'!$D$818&lt;=IF($H$2="Marked",1,"")))/((OFFSET(Data!$A$1,0,MATCH(N$6,Data!$1:$1,0)-1,1000,1)=IF(N$7="","Yes",N$7))*(Data!$D$1:'Data'!$D$818&lt;=IF($H$2="Marked",1,"")))*ROW(Data!$C$1:$C$818),ROW(N186)-ROW(N$7)),1)),"")</f>
        <v>TUDN</v>
      </c>
      <c r="O186" s="38" t="str">
        <f ca="1">IF(P186="","",IF(INDEX(Data!$CA:$CA,MATCH(P186,Data!$A:$A,0),1)=0,"",INDEX(Data!$CA:$CA,MATCH(P186,Data!$A:$A,0),1)))</f>
        <v/>
      </c>
      <c r="P186" s="38" t="str" cm="1">
        <f t="array" aca="1" ref="P186" ca="1">IFERROR(_xlfn.SINGLE(INDEX(Data!$A$1:$A$818,_xlfn.AGGREGATE(15,6,((OFFSET(Data!$A$1,0,MATCH(P$6,Data!$1:$1,0)-1,1000,1)=IF(P$7="","Yes",P$7))*(Data!$D$1:'Data'!$D$818&lt;=IF($H$2="Marked",1,"")))/((OFFSET(Data!$A$1,0,MATCH(P$6,Data!$1:$1,0)-1,1000,1)=IF(P$7="","Yes",P$7))*(Data!$D$1:'Data'!$D$818&lt;=IF($H$2="Marked",1,"")))*ROW(Data!$C$1:$C$818),ROW(P186)-ROW(P$7)),1)),"")</f>
        <v>Showtime</v>
      </c>
      <c r="Q186" s="38" t="str">
        <f ca="1">IF(R186="","",IF(INDEX(Data!$CA:$CA,MATCH(R186,Data!$A:$A,0),1)=0,"",INDEX(Data!$CA:$CA,MATCH(R186,Data!$A:$A,0),1)))</f>
        <v/>
      </c>
      <c r="R186" s="38" t="str" cm="1">
        <f t="array" aca="1" ref="R186" ca="1">IFERROR(_xlfn.SINGLE(INDEX(Data!$A$1:$A$818,_xlfn.AGGREGATE(15,6,((OFFSET(Data!$A$1,0,MATCH(R$6,Data!$1:$1,0)-1,1000,1)=IF(R$7="","Yes",R$7))*(Data!$D$1:'Data'!$D$818&lt;=IF($H$2="Marked",1,"")))/((OFFSET(Data!$A$1,0,MATCH(R$6,Data!$1:$1,0)-1,1000,1)=IF(R$7="","Yes",R$7))*(Data!$D$1:'Data'!$D$818&lt;=IF($H$2="Marked",1,"")))*ROW(Data!$C$1:$C$818),ROW(R186)-ROW(R$7)),1)),"")</f>
        <v/>
      </c>
      <c r="S186" s="38" t="str">
        <f ca="1">IF(T186="","",IF(INDEX(Data!$CA:$CA,MATCH(T186,Data!$A:$A,0),1)=0,"",INDEX(Data!$CA:$CA,MATCH(T186,Data!$A:$A,0),1)))</f>
        <v/>
      </c>
      <c r="T186" s="38" t="str" cm="1">
        <f t="array" aca="1" ref="T186" ca="1">IFERROR(_xlfn.SINGLE(INDEX(Data!$A$1:$A$818,_xlfn.AGGREGATE(15,6,((OFFSET(Data!$A$1,0,MATCH(T$6,Data!$1:$1,0)-1,1000,1)=IF(T$7="","Yes",T$7))*(Data!$D$1:'Data'!$D$818&lt;=IF($H$2="Marked",1,"")))/((OFFSET(Data!$A$1,0,MATCH(T$6,Data!$1:$1,0)-1,1000,1)=IF(T$7="","Yes",T$7))*(Data!$D$1:'Data'!$D$818&lt;=IF($H$2="Marked",1,"")))*ROW(Data!$C$1:$C$818),ROW(T186)-ROW(T$7)),1)),"")</f>
        <v/>
      </c>
      <c r="U186" s="38" t="str">
        <f ca="1">IF(V186="","",IF(INDEX(Data!$CA:$CA,MATCH(V186,Data!$A:$A,0),1)=0,"",INDEX(Data!$CA:$CA,MATCH(V186,Data!$A:$A,0),1)))</f>
        <v/>
      </c>
      <c r="V186" s="38" t="str" cm="1">
        <f t="array" aca="1" ref="V186" ca="1">IFERROR(_xlfn.SINGLE(INDEX(Data!$A$1:$A$818,_xlfn.AGGREGATE(15,6,((OFFSET(Data!$A$1,0,MATCH(V$6,Data!$1:$1,0)-1,1000,1)=IF(V$7="","Yes",V$7))*(Data!$D$1:'Data'!$D$818&lt;=IF($H$2="Marked",1,"")))/((OFFSET(Data!$A$1,0,MATCH(V$6,Data!$1:$1,0)-1,1000,1)=IF(V$7="","Yes",V$7))*(Data!$D$1:'Data'!$D$818&lt;=IF($H$2="Marked",1,"")))*ROW(Data!$C$1:$C$818),ROW(V186)-ROW(V$7)),1)),"")</f>
        <v/>
      </c>
      <c r="W186" s="38" t="str">
        <f ca="1">IF(X186="","",IF(INDEX(Data!$CA:$CA,MATCH(X186,Data!$A:$A,0),1)=0,"",INDEX(Data!$CA:$CA,MATCH(X186,Data!$A:$A,0),1)))</f>
        <v/>
      </c>
      <c r="X186" s="38" t="str" cm="1">
        <f t="array" aca="1" ref="X186" ca="1">IFERROR(_xlfn.SINGLE(INDEX(Data!$A$1:$A$818,_xlfn.AGGREGATE(15,6,((OFFSET(Data!$A$1,0,MATCH(X$6,Data!$1:$1,0)-1,1000,1)=IF(X$7="","Yes",X$7))*(Data!$D$1:'Data'!$D$818&lt;=IF($H$2="Marked",1,"")))/((OFFSET(Data!$A$1,0,MATCH(X$6,Data!$1:$1,0)-1,1000,1)=IF(X$7="","Yes",X$7))*(Data!$D$1:'Data'!$D$818&lt;=IF($H$2="Marked",1,"")))*ROW(Data!$C$1:$C$818),ROW(X186)-ROW(X$7)),1)),"")</f>
        <v/>
      </c>
      <c r="Y186" s="38" t="str">
        <f ca="1">IF(Z186="","",IF(INDEX(Data!$CA:$CA,MATCH(Z186,Data!$A:$A,0),1)=0,"",INDEX(Data!$CA:$CA,MATCH(Z186,Data!$A:$A,0),1)))</f>
        <v/>
      </c>
      <c r="Z186" s="38" t="str" cm="1">
        <f t="array" aca="1" ref="Z186" ca="1">IFERROR(_xlfn.SINGLE(INDEX(Data!$A$1:$A$818,_xlfn.AGGREGATE(15,6,((OFFSET(Data!$A$1,0,MATCH(Z$6,Data!$1:$1,0)-1,1000,1)=IF(Z$7="","Yes",Z$7))*(Data!$D$1:'Data'!$D$818&lt;=IF($H$2="Marked",1,"")))/((OFFSET(Data!$A$1,0,MATCH(Z$6,Data!$1:$1,0)-1,1000,1)=IF(Z$7="","Yes",Z$7))*(Data!$D$1:'Data'!$D$818&lt;=IF($H$2="Marked",1,"")))*ROW(Data!$C$1:$C$818),ROW(Z186)-ROW(Z$7)),1)),"")</f>
        <v/>
      </c>
      <c r="AA186" s="38" t="str">
        <f ca="1">IF(AB186="","",IF(INDEX(Data!$CA:$CA,MATCH(AB186,Data!$A:$A,0),1)=0,"",INDEX(Data!$CA:$CA,MATCH(AB186,Data!$A:$A,0),1)))</f>
        <v/>
      </c>
      <c r="AB186" s="38" t="str" cm="1">
        <f t="array" aca="1" ref="AB186" ca="1">IFERROR(_xlfn.SINGLE(INDEX(Data!$A$1:$A$818,_xlfn.AGGREGATE(15,6,((OFFSET(Data!$A$1,0,MATCH(AB$6,Data!$1:$1,0)-1,1000,1)=IF(AB$7="","Yes",AB$7))*(Data!$D$1:'Data'!$D$818&lt;=IF($H$2="Marked",1,"")))/((OFFSET(Data!$A$1,0,MATCH(AB$6,Data!$1:$1,0)-1,1000,1)=IF(AB$7="","Yes",AB$7))*(Data!$D$1:'Data'!$D$818&lt;=IF($H$2="Marked",1,"")))*ROW(Data!$C$1:$C$818),ROW(AB186)-ROW(AB$7)),1)),"")</f>
        <v/>
      </c>
      <c r="AC186" s="38" t="str">
        <f ca="1">IF(AD186="","",IF(INDEX(Data!$CA:$CA,MATCH(AD186,Data!$A:$A,0),1)=0,"",INDEX(Data!$CA:$CA,MATCH(AD186,Data!$A:$A,0),1)))</f>
        <v/>
      </c>
      <c r="AD186" s="38" t="str" cm="1">
        <f t="array" aca="1" ref="AD186" ca="1">IFERROR(_xlfn.SINGLE(INDEX(Data!$A$1:$A$818,_xlfn.AGGREGATE(15,6,((OFFSET(Data!$A$1,0,MATCH(AD$6,Data!$1:$1,0)-1,1000,1)=IF(AD$7="","Yes",AD$7))*(Data!$D$1:'Data'!$D$818&lt;=IF($H$2="Marked",1,"")))/((OFFSET(Data!$A$1,0,MATCH(AD$6,Data!$1:$1,0)-1,1000,1)=IF(AD$7="","Yes",AD$7))*(Data!$D$1:'Data'!$D$818&lt;=IF($H$2="Marked",1,"")))*ROW(Data!$C$1:$C$818),ROW(AD186)-ROW(AD$7)),1)),"")</f>
        <v/>
      </c>
      <c r="AE186" s="38" t="str">
        <f ca="1">IF(AF186="","",IF(INDEX(Data!$CA:$CA,MATCH(AF186,Data!$A:$A,0),1)=0,"",INDEX(Data!$CA:$CA,MATCH(AF186,Data!$A:$A,0),1)))</f>
        <v/>
      </c>
      <c r="AF186" s="38" t="str" cm="1">
        <f t="array" aca="1" ref="AF186" ca="1">IFERROR(_xlfn.SINGLE(INDEX(Data!$A$1:$A$818,_xlfn.AGGREGATE(15,6,((OFFSET(Data!$A$1,0,MATCH(AF$6,Data!$1:$1,0)-1,1000,1)=IF(AF$7="","Yes",AF$7))*(Data!$D$1:'Data'!$D$818&lt;=IF($H$2="Marked",1,"")))/((OFFSET(Data!$A$1,0,MATCH(AF$6,Data!$1:$1,0)-1,1000,1)=IF(AF$7="","Yes",AF$7))*(Data!$D$1:'Data'!$D$818&lt;=IF($H$2="Marked",1,"")))*ROW(Data!$C$1:$C$818),ROW(AF186)-ROW(AF$7)),1)),"")</f>
        <v/>
      </c>
      <c r="AG186" s="38" t="str">
        <f ca="1">IF(AH186="","",IF(INDEX(Data!$CA:$CA,MATCH(AH186,Data!$A:$A,0),1)=0,"",INDEX(Data!$CA:$CA,MATCH(AH186,Data!$A:$A,0),1)))</f>
        <v/>
      </c>
      <c r="AH186" s="38" t="str" cm="1">
        <f t="array" aca="1" ref="AH186" ca="1">IFERROR(_xlfn.SINGLE(INDEX(Data!$A$1:$A$818,_xlfn.AGGREGATE(15,6,((OFFSET(Data!$A$1,0,MATCH(AH$6,Data!$1:$1,0)-1,1000,1)=IF(AH$7="","Yes",AH$7))*(Data!$D$1:'Data'!$D$818&lt;=IF($H$2="Marked",1,"")))/((OFFSET(Data!$A$1,0,MATCH(AH$6,Data!$1:$1,0)-1,1000,1)=IF(AH$7="","Yes",AH$7))*(Data!$D$1:'Data'!$D$818&lt;=IF($H$2="Marked",1,"")))*ROW(Data!$C$1:$C$818),ROW(AH186)-ROW(AH$7)),1)),"")</f>
        <v/>
      </c>
      <c r="AI186" s="38" t="str">
        <f ca="1">IF(AJ186="","",IF(INDEX(Data!$CA:$CA,MATCH(AJ186,Data!$A:$A,0),1)=0,"",INDEX(Data!$CA:$CA,MATCH(AJ186,Data!$A:$A,0),1)))</f>
        <v/>
      </c>
      <c r="AJ186" s="38" t="str" cm="1">
        <f t="array" aca="1" ref="AJ186" ca="1">IFERROR(_xlfn.SINGLE(INDEX(Data!$A$1:$A$818,_xlfn.AGGREGATE(15,6,((OFFSET(Data!$A$1,0,MATCH(AJ$6,Data!$1:$1,0)-1,1000,1)=IF(AJ$7="","Yes",AJ$7))*(Data!$D$1:'Data'!$D$818&lt;=IF($H$2="Marked",1,"")))/((OFFSET(Data!$A$1,0,MATCH(AJ$6,Data!$1:$1,0)-1,1000,1)=IF(AJ$7="","Yes",AJ$7))*(Data!$D$1:'Data'!$D$818&lt;=IF($H$2="Marked",1,"")))*ROW(Data!$C$1:$C$818),ROW(AJ186)-ROW(AJ$7)),1)),"")</f>
        <v/>
      </c>
      <c r="AK186" s="38" t="str">
        <f ca="1">IF(AL186="","",IF(INDEX(Data!$CA:$CA,MATCH(AL186,Data!$A:$A,0),1)=0,"",INDEX(Data!$CA:$CA,MATCH(AL186,Data!$A:$A,0),1)))</f>
        <v/>
      </c>
      <c r="AL186" s="38" t="str" cm="1">
        <f t="array" aca="1" ref="AL186" ca="1">IFERROR(_xlfn.SINGLE(INDEX(Data!$A$1:$A$818,_xlfn.AGGREGATE(15,6,((OFFSET(Data!$A$1,0,MATCH(AL$6,Data!$1:$1,0)-1,1000,1)=IF(AL$7="","Yes",AL$7))*(Data!$D$1:'Data'!$D$818&lt;=IF($H$2="Marked",1,"")))/((OFFSET(Data!$A$1,0,MATCH(AL$6,Data!$1:$1,0)-1,1000,1)=IF(AL$7="","Yes",AL$7))*(Data!$D$1:'Data'!$D$818&lt;=IF($H$2="Marked",1,"")))*ROW(Data!$C$1:$C$818),ROW(AL186)-ROW(AL$7)),1)),"")</f>
        <v/>
      </c>
      <c r="AM186" s="38" t="str">
        <f ca="1">IF(AN186="","",IF(INDEX(Data!$CA:$CA,MATCH(AN186,Data!$A:$A,0),1)=0,"",INDEX(Data!$CA:$CA,MATCH(AN186,Data!$A:$A,0),1)))</f>
        <v/>
      </c>
      <c r="AN186" s="38" t="str" cm="1">
        <f t="array" aca="1" ref="AN186" ca="1">IFERROR(_xlfn.SINGLE(INDEX(Data!$A$1:$A$818,_xlfn.AGGREGATE(15,6,((OFFSET(Data!$A$1,0,MATCH(AN$6,Data!$1:$1,0)-1,1000,1)=IF(AN$7="","Yes",AN$7))*(Data!$D$1:'Data'!$D$818&lt;=IF($H$2="Marked",1,"")))/((OFFSET(Data!$A$1,0,MATCH(AN$6,Data!$1:$1,0)-1,1000,1)=IF(AN$7="","Yes",AN$7))*(Data!$D$1:'Data'!$D$818&lt;=IF($H$2="Marked",1,"")))*ROW(Data!$C$1:$C$818),ROW(AN186)-ROW(AN$7)),1)),"")</f>
        <v/>
      </c>
      <c r="AO186" s="38" t="str">
        <f ca="1">IF(AP186="","",IF(INDEX(Data!$CA:$CA,MATCH(AP186,Data!$A:$A,0),1)=0,"",INDEX(Data!$CA:$CA,MATCH(AP186,Data!$A:$A,0),1)))</f>
        <v/>
      </c>
      <c r="AP186" s="38" t="str" cm="1">
        <f t="array" aca="1" ref="AP186" ca="1">IFERROR(_xlfn.SINGLE(INDEX(Data!$A$1:$A$818,_xlfn.AGGREGATE(15,6,((OFFSET(Data!$A$1,0,MATCH(AP$6,Data!$1:$1,0)-1,1000,1)=IF(AP$7="","Yes",AP$7))*(Data!$D$1:'Data'!$D$818&lt;=IF($H$2="Marked",1,"")))/((OFFSET(Data!$A$1,0,MATCH(AP$6,Data!$1:$1,0)-1,1000,1)=IF(AP$7="","Yes",AP$7))*(Data!$D$1:'Data'!$D$818&lt;=IF($H$2="Marked",1,"")))*ROW(Data!$C$1:$C$818),ROW(AP186)-ROW(AP$7)),1)),"")</f>
        <v/>
      </c>
      <c r="AQ186" s="38" t="str">
        <f ca="1">IF(AR186="","",IF(INDEX(Data!$CA:$CA,MATCH(AR186,Data!$A:$A,0),1)=0,"",INDEX(Data!$CA:$CA,MATCH(AR186,Data!$A:$A,0),1)))</f>
        <v/>
      </c>
      <c r="AR186" s="38" t="str" cm="1">
        <f t="array" aca="1" ref="AR186" ca="1">IFERROR(_xlfn.SINGLE(INDEX(Data!$A$1:$A$818,_xlfn.AGGREGATE(15,6,((OFFSET(Data!$A$1,0,MATCH(AR$6,Data!$1:$1,0)-1,1000,1)=IF(AR$7="","Yes",AR$7))*(Data!$D$1:'Data'!$D$818&lt;=IF($H$2="Marked",1,"")))/((OFFSET(Data!$A$1,0,MATCH(AR$6,Data!$1:$1,0)-1,1000,1)=IF(AR$7="","Yes",AR$7))*(Data!$D$1:'Data'!$D$818&lt;=IF($H$2="Marked",1,"")))*ROW(Data!$C$1:$C$818),ROW(AR186)-ROW(AR$7)),1)),"")</f>
        <v/>
      </c>
      <c r="AS186" s="38" t="str">
        <f ca="1">IF(AT186="","",IF(INDEX(Data!$CA:$CA,MATCH(AT186,Data!$A:$A,0),1)=0,"",INDEX(Data!$CA:$CA,MATCH(AT186,Data!$A:$A,0),1)))</f>
        <v/>
      </c>
      <c r="AT186" s="38" t="str" cm="1">
        <f t="array" aca="1" ref="AT186" ca="1">IFERROR(_xlfn.SINGLE(INDEX(Data!$A$1:$A$818,_xlfn.AGGREGATE(15,6,((OFFSET(Data!$A$1,0,MATCH(AT$6,Data!$1:$1,0)-1,1000,1)=IF(AT$7="","Yes",AT$7))*(Data!$D$1:'Data'!$D$818&lt;=IF($H$2="Marked",1,"")))/((OFFSET(Data!$A$1,0,MATCH(AT$6,Data!$1:$1,0)-1,1000,1)=IF(AT$7="","Yes",AT$7))*(Data!$D$1:'Data'!$D$818&lt;=IF($H$2="Marked",1,"")))*ROW(Data!$C$1:$C$818),ROW(AT186)-ROW(AT$7)),1)),"")</f>
        <v/>
      </c>
    </row>
    <row r="187" spans="1:46" x14ac:dyDescent="0.35">
      <c r="A187" s="38" t="str">
        <f ca="1">IF(B187="","",IF(INDEX(Data!$CA:$CA,MATCH(B187,Data!$A:$A,0),1)=0,"",INDEX(Data!$CA:$CA,MATCH(B187,Data!$A:$A,0),1)))</f>
        <v/>
      </c>
      <c r="B187" s="38" t="str" cm="1">
        <f t="array" aca="1" ref="B187" ca="1">IFERROR(_xlfn.SINGLE(INDEX(Data!$A$1:$A$818,_xlfn.AGGREGATE(15,6,((OFFSET(Data!$A$1,0,MATCH(B$6,Data!$1:$1,0)-1,1000,1)=IF(B$7="","Yes",B$7))*(Data!$D$1:'Data'!$D$818&lt;=IF($H$2="Marked",1,"")))/((OFFSET(Data!$A$1,0,MATCH(B$6,Data!$1:$1,0)-1,1000,1)=IF(B$7="","Yes",B$7))*(Data!$D$1:'Data'!$D$818&lt;=IF($H$2="Marked",1,"")))*ROW(Data!$C$1:$C$818),ROW(B187)-ROW(B$7)),1)),"")</f>
        <v/>
      </c>
      <c r="C187" s="38" t="str">
        <f ca="1">IF(D187="","",IF(INDEX(Data!$CA:$CA,MATCH(D187,Data!$A:$A,0),1)=0,"",INDEX(Data!$CA:$CA,MATCH(D187,Data!$A:$A,0),1)))</f>
        <v/>
      </c>
      <c r="D187" s="38" t="str" cm="1">
        <f t="array" aca="1" ref="D187" ca="1">IFERROR(_xlfn.SINGLE(INDEX(Data!$A$1:$A$818,_xlfn.AGGREGATE(15,6,((OFFSET(Data!$A$1,0,MATCH(D$6,Data!$1:$1,0)-1,1000,1)=IF(D$7="","Yes",D$7))*(Data!$D$1:'Data'!$D$818&lt;=IF($H$2="Marked",1,"")))/((OFFSET(Data!$A$1,0,MATCH(D$6,Data!$1:$1,0)-1,1000,1)=IF(D$7="","Yes",D$7))*(Data!$D$1:'Data'!$D$818&lt;=IF($H$2="Marked",1,"")))*ROW(Data!$C$1:$C$818),ROW(D187)-ROW(D$7)),1)),"")</f>
        <v/>
      </c>
      <c r="E187" s="38" t="str">
        <f ca="1">IF(F187="","",IF(INDEX(Data!$CA:$CA,MATCH(F187,Data!$A:$A,0),1)=0,"",INDEX(Data!$CA:$CA,MATCH(F187,Data!$A:$A,0),1)))</f>
        <v/>
      </c>
      <c r="F187" s="38" t="str" cm="1">
        <f t="array" aca="1" ref="F187" ca="1">IFERROR(_xlfn.SINGLE(INDEX(Data!$A$1:$A$818,_xlfn.AGGREGATE(15,6,((OFFSET(Data!$A$1,0,MATCH(F$6,Data!$1:$1,0)-1,1000,1)=IF(F$7="","Yes",F$7))*(Data!$D$1:'Data'!$D$818&lt;=IF($H$2="Marked",1,"")))/((OFFSET(Data!$A$1,0,MATCH(F$6,Data!$1:$1,0)-1,1000,1)=IF(F$7="","Yes",F$7))*(Data!$D$1:'Data'!$D$818&lt;=IF($H$2="Marked",1,"")))*ROW(Data!$C$1:$C$818),ROW(F187)-ROW(F$7)),1)),"")</f>
        <v/>
      </c>
      <c r="G187" s="38" t="str">
        <f ca="1">IF(H187="","",IF(INDEX(Data!$CA:$CA,MATCH(H187,Data!$A:$A,0),1)=0,"",INDEX(Data!$CA:$CA,MATCH(H187,Data!$A:$A,0),1)))</f>
        <v/>
      </c>
      <c r="H187" s="38" t="str" cm="1">
        <f t="array" aca="1" ref="H187" ca="1">IFERROR(_xlfn.SINGLE(INDEX(Data!$A$1:$A$818,_xlfn.AGGREGATE(15,6,((OFFSET(Data!$A$1,0,MATCH(H$6,Data!$1:$1,0)-1,1000,1)=IF(H$7="","Yes",H$7))*(Data!$D$1:'Data'!$D$818&lt;=IF($H$2="Marked",1,"")))/((OFFSET(Data!$A$1,0,MATCH(H$6,Data!$1:$1,0)-1,1000,1)=IF(H$7="","Yes",H$7))*(Data!$D$1:'Data'!$D$818&lt;=IF($H$2="Marked",1,"")))*ROW(Data!$C$1:$C$818),ROW(H187)-ROW(H$7)),1)),"")</f>
        <v/>
      </c>
      <c r="I187" s="38" t="str">
        <f ca="1">IF(J187="","",IF(INDEX(Data!$CA:$CA,MATCH(J187,Data!$A:$A,0),1)=0,"",INDEX(Data!$CA:$CA,MATCH(J187,Data!$A:$A,0),1)))</f>
        <v/>
      </c>
      <c r="J187" s="38" t="str" cm="1">
        <f t="array" aca="1" ref="J187" ca="1">IFERROR(_xlfn.SINGLE(INDEX(Data!$A$1:$A$818,_xlfn.AGGREGATE(15,6,((OFFSET(Data!$A$1,0,MATCH(J$6,Data!$1:$1,0)-1,1000,1)=IF(J$7="","Yes",J$7))*(Data!$D$1:'Data'!$D$818&lt;=IF($H$2="Marked",1,"")))/((OFFSET(Data!$A$1,0,MATCH(J$6,Data!$1:$1,0)-1,1000,1)=IF(J$7="","Yes",J$7))*(Data!$D$1:'Data'!$D$818&lt;=IF($H$2="Marked",1,"")))*ROW(Data!$C$1:$C$818),ROW(J187)-ROW(J$7)),1)),"")</f>
        <v/>
      </c>
      <c r="K187" s="38" t="str">
        <f ca="1">IF(L187="","",IF(INDEX(Data!$CA:$CA,MATCH(L187,Data!$A:$A,0),1)=0,"",INDEX(Data!$CA:$CA,MATCH(L187,Data!$A:$A,0),1)))</f>
        <v/>
      </c>
      <c r="L187" s="38" t="str" cm="1">
        <f t="array" aca="1" ref="L187" ca="1">IFERROR(_xlfn.SINGLE(INDEX(Data!$A$1:$A$818,_xlfn.AGGREGATE(15,6,((OFFSET(Data!$A$1,0,MATCH(L$6,Data!$1:$1,0)-1,1000,1)=IF(L$7="","Yes",L$7))*(Data!$D$1:'Data'!$D$818&lt;=IF($H$2="Marked",1,"")))/((OFFSET(Data!$A$1,0,MATCH(L$6,Data!$1:$1,0)-1,1000,1)=IF(L$7="","Yes",L$7))*(Data!$D$1:'Data'!$D$818&lt;=IF($H$2="Marked",1,"")))*ROW(Data!$C$1:$C$818),ROW(L187)-ROW(L$7)),1)),"")</f>
        <v/>
      </c>
      <c r="M187" s="38" t="str">
        <f ca="1">IF(N187="","",IF(INDEX(Data!$CA:$CA,MATCH(N187,Data!$A:$A,0),1)=0,"",INDEX(Data!$CA:$CA,MATCH(N187,Data!$A:$A,0),1)))</f>
        <v/>
      </c>
      <c r="N187" s="38" t="str" cm="1">
        <f t="array" aca="1" ref="N187" ca="1">IFERROR(_xlfn.SINGLE(INDEX(Data!$A$1:$A$818,_xlfn.AGGREGATE(15,6,((OFFSET(Data!$A$1,0,MATCH(N$6,Data!$1:$1,0)-1,1000,1)=IF(N$7="","Yes",N$7))*(Data!$D$1:'Data'!$D$818&lt;=IF($H$2="Marked",1,"")))/((OFFSET(Data!$A$1,0,MATCH(N$6,Data!$1:$1,0)-1,1000,1)=IF(N$7="","Yes",N$7))*(Data!$D$1:'Data'!$D$818&lt;=IF($H$2="Marked",1,"")))*ROW(Data!$C$1:$C$818),ROW(N187)-ROW(N$7)),1)),"")</f>
        <v>TV Land</v>
      </c>
      <c r="O187" s="38" t="str">
        <f ca="1">IF(P187="","",IF(INDEX(Data!$CA:$CA,MATCH(P187,Data!$A:$A,0),1)=0,"",INDEX(Data!$CA:$CA,MATCH(P187,Data!$A:$A,0),1)))</f>
        <v/>
      </c>
      <c r="P187" s="38" t="str" cm="1">
        <f t="array" aca="1" ref="P187" ca="1">IFERROR(_xlfn.SINGLE(INDEX(Data!$A$1:$A$818,_xlfn.AGGREGATE(15,6,((OFFSET(Data!$A$1,0,MATCH(P$6,Data!$1:$1,0)-1,1000,1)=IF(P$7="","Yes",P$7))*(Data!$D$1:'Data'!$D$818&lt;=IF($H$2="Marked",1,"")))/((OFFSET(Data!$A$1,0,MATCH(P$6,Data!$1:$1,0)-1,1000,1)=IF(P$7="","Yes",P$7))*(Data!$D$1:'Data'!$D$818&lt;=IF($H$2="Marked",1,"")))*ROW(Data!$C$1:$C$818),ROW(P187)-ROW(P$7)),1)),"")</f>
        <v>Showtime 2</v>
      </c>
      <c r="Q187" s="38" t="str">
        <f ca="1">IF(R187="","",IF(INDEX(Data!$CA:$CA,MATCH(R187,Data!$A:$A,0),1)=0,"",INDEX(Data!$CA:$CA,MATCH(R187,Data!$A:$A,0),1)))</f>
        <v/>
      </c>
      <c r="R187" s="38" t="str" cm="1">
        <f t="array" aca="1" ref="R187" ca="1">IFERROR(_xlfn.SINGLE(INDEX(Data!$A$1:$A$818,_xlfn.AGGREGATE(15,6,((OFFSET(Data!$A$1,0,MATCH(R$6,Data!$1:$1,0)-1,1000,1)=IF(R$7="","Yes",R$7))*(Data!$D$1:'Data'!$D$818&lt;=IF($H$2="Marked",1,"")))/((OFFSET(Data!$A$1,0,MATCH(R$6,Data!$1:$1,0)-1,1000,1)=IF(R$7="","Yes",R$7))*(Data!$D$1:'Data'!$D$818&lt;=IF($H$2="Marked",1,"")))*ROW(Data!$C$1:$C$818),ROW(R187)-ROW(R$7)),1)),"")</f>
        <v/>
      </c>
      <c r="S187" s="38" t="str">
        <f ca="1">IF(T187="","",IF(INDEX(Data!$CA:$CA,MATCH(T187,Data!$A:$A,0),1)=0,"",INDEX(Data!$CA:$CA,MATCH(T187,Data!$A:$A,0),1)))</f>
        <v/>
      </c>
      <c r="T187" s="38" t="str" cm="1">
        <f t="array" aca="1" ref="T187" ca="1">IFERROR(_xlfn.SINGLE(INDEX(Data!$A$1:$A$818,_xlfn.AGGREGATE(15,6,((OFFSET(Data!$A$1,0,MATCH(T$6,Data!$1:$1,0)-1,1000,1)=IF(T$7="","Yes",T$7))*(Data!$D$1:'Data'!$D$818&lt;=IF($H$2="Marked",1,"")))/((OFFSET(Data!$A$1,0,MATCH(T$6,Data!$1:$1,0)-1,1000,1)=IF(T$7="","Yes",T$7))*(Data!$D$1:'Data'!$D$818&lt;=IF($H$2="Marked",1,"")))*ROW(Data!$C$1:$C$818),ROW(T187)-ROW(T$7)),1)),"")</f>
        <v/>
      </c>
      <c r="U187" s="38" t="str">
        <f ca="1">IF(V187="","",IF(INDEX(Data!$CA:$CA,MATCH(V187,Data!$A:$A,0),1)=0,"",INDEX(Data!$CA:$CA,MATCH(V187,Data!$A:$A,0),1)))</f>
        <v/>
      </c>
      <c r="V187" s="38" t="str" cm="1">
        <f t="array" aca="1" ref="V187" ca="1">IFERROR(_xlfn.SINGLE(INDEX(Data!$A$1:$A$818,_xlfn.AGGREGATE(15,6,((OFFSET(Data!$A$1,0,MATCH(V$6,Data!$1:$1,0)-1,1000,1)=IF(V$7="","Yes",V$7))*(Data!$D$1:'Data'!$D$818&lt;=IF($H$2="Marked",1,"")))/((OFFSET(Data!$A$1,0,MATCH(V$6,Data!$1:$1,0)-1,1000,1)=IF(V$7="","Yes",V$7))*(Data!$D$1:'Data'!$D$818&lt;=IF($H$2="Marked",1,"")))*ROW(Data!$C$1:$C$818),ROW(V187)-ROW(V$7)),1)),"")</f>
        <v/>
      </c>
      <c r="W187" s="38" t="str">
        <f ca="1">IF(X187="","",IF(INDEX(Data!$CA:$CA,MATCH(X187,Data!$A:$A,0),1)=0,"",INDEX(Data!$CA:$CA,MATCH(X187,Data!$A:$A,0),1)))</f>
        <v/>
      </c>
      <c r="X187" s="38" t="str" cm="1">
        <f t="array" aca="1" ref="X187" ca="1">IFERROR(_xlfn.SINGLE(INDEX(Data!$A$1:$A$818,_xlfn.AGGREGATE(15,6,((OFFSET(Data!$A$1,0,MATCH(X$6,Data!$1:$1,0)-1,1000,1)=IF(X$7="","Yes",X$7))*(Data!$D$1:'Data'!$D$818&lt;=IF($H$2="Marked",1,"")))/((OFFSET(Data!$A$1,0,MATCH(X$6,Data!$1:$1,0)-1,1000,1)=IF(X$7="","Yes",X$7))*(Data!$D$1:'Data'!$D$818&lt;=IF($H$2="Marked",1,"")))*ROW(Data!$C$1:$C$818),ROW(X187)-ROW(X$7)),1)),"")</f>
        <v/>
      </c>
      <c r="Y187" s="38" t="str">
        <f ca="1">IF(Z187="","",IF(INDEX(Data!$CA:$CA,MATCH(Z187,Data!$A:$A,0),1)=0,"",INDEX(Data!$CA:$CA,MATCH(Z187,Data!$A:$A,0),1)))</f>
        <v/>
      </c>
      <c r="Z187" s="38" t="str" cm="1">
        <f t="array" aca="1" ref="Z187" ca="1">IFERROR(_xlfn.SINGLE(INDEX(Data!$A$1:$A$818,_xlfn.AGGREGATE(15,6,((OFFSET(Data!$A$1,0,MATCH(Z$6,Data!$1:$1,0)-1,1000,1)=IF(Z$7="","Yes",Z$7))*(Data!$D$1:'Data'!$D$818&lt;=IF($H$2="Marked",1,"")))/((OFFSET(Data!$A$1,0,MATCH(Z$6,Data!$1:$1,0)-1,1000,1)=IF(Z$7="","Yes",Z$7))*(Data!$D$1:'Data'!$D$818&lt;=IF($H$2="Marked",1,"")))*ROW(Data!$C$1:$C$818),ROW(Z187)-ROW(Z$7)),1)),"")</f>
        <v/>
      </c>
      <c r="AA187" s="38" t="str">
        <f ca="1">IF(AB187="","",IF(INDEX(Data!$CA:$CA,MATCH(AB187,Data!$A:$A,0),1)=0,"",INDEX(Data!$CA:$CA,MATCH(AB187,Data!$A:$A,0),1)))</f>
        <v/>
      </c>
      <c r="AB187" s="38" t="str" cm="1">
        <f t="array" aca="1" ref="AB187" ca="1">IFERROR(_xlfn.SINGLE(INDEX(Data!$A$1:$A$818,_xlfn.AGGREGATE(15,6,((OFFSET(Data!$A$1,0,MATCH(AB$6,Data!$1:$1,0)-1,1000,1)=IF(AB$7="","Yes",AB$7))*(Data!$D$1:'Data'!$D$818&lt;=IF($H$2="Marked",1,"")))/((OFFSET(Data!$A$1,0,MATCH(AB$6,Data!$1:$1,0)-1,1000,1)=IF(AB$7="","Yes",AB$7))*(Data!$D$1:'Data'!$D$818&lt;=IF($H$2="Marked",1,"")))*ROW(Data!$C$1:$C$818),ROW(AB187)-ROW(AB$7)),1)),"")</f>
        <v/>
      </c>
      <c r="AC187" s="38" t="str">
        <f ca="1">IF(AD187="","",IF(INDEX(Data!$CA:$CA,MATCH(AD187,Data!$A:$A,0),1)=0,"",INDEX(Data!$CA:$CA,MATCH(AD187,Data!$A:$A,0),1)))</f>
        <v/>
      </c>
      <c r="AD187" s="38" t="str" cm="1">
        <f t="array" aca="1" ref="AD187" ca="1">IFERROR(_xlfn.SINGLE(INDEX(Data!$A$1:$A$818,_xlfn.AGGREGATE(15,6,((OFFSET(Data!$A$1,0,MATCH(AD$6,Data!$1:$1,0)-1,1000,1)=IF(AD$7="","Yes",AD$7))*(Data!$D$1:'Data'!$D$818&lt;=IF($H$2="Marked",1,"")))/((OFFSET(Data!$A$1,0,MATCH(AD$6,Data!$1:$1,0)-1,1000,1)=IF(AD$7="","Yes",AD$7))*(Data!$D$1:'Data'!$D$818&lt;=IF($H$2="Marked",1,"")))*ROW(Data!$C$1:$C$818),ROW(AD187)-ROW(AD$7)),1)),"")</f>
        <v/>
      </c>
      <c r="AE187" s="38" t="str">
        <f ca="1">IF(AF187="","",IF(INDEX(Data!$CA:$CA,MATCH(AF187,Data!$A:$A,0),1)=0,"",INDEX(Data!$CA:$CA,MATCH(AF187,Data!$A:$A,0),1)))</f>
        <v/>
      </c>
      <c r="AF187" s="38" t="str" cm="1">
        <f t="array" aca="1" ref="AF187" ca="1">IFERROR(_xlfn.SINGLE(INDEX(Data!$A$1:$A$818,_xlfn.AGGREGATE(15,6,((OFFSET(Data!$A$1,0,MATCH(AF$6,Data!$1:$1,0)-1,1000,1)=IF(AF$7="","Yes",AF$7))*(Data!$D$1:'Data'!$D$818&lt;=IF($H$2="Marked",1,"")))/((OFFSET(Data!$A$1,0,MATCH(AF$6,Data!$1:$1,0)-1,1000,1)=IF(AF$7="","Yes",AF$7))*(Data!$D$1:'Data'!$D$818&lt;=IF($H$2="Marked",1,"")))*ROW(Data!$C$1:$C$818),ROW(AF187)-ROW(AF$7)),1)),"")</f>
        <v/>
      </c>
      <c r="AG187" s="38" t="str">
        <f ca="1">IF(AH187="","",IF(INDEX(Data!$CA:$CA,MATCH(AH187,Data!$A:$A,0),1)=0,"",INDEX(Data!$CA:$CA,MATCH(AH187,Data!$A:$A,0),1)))</f>
        <v/>
      </c>
      <c r="AH187" s="38" t="str" cm="1">
        <f t="array" aca="1" ref="AH187" ca="1">IFERROR(_xlfn.SINGLE(INDEX(Data!$A$1:$A$818,_xlfn.AGGREGATE(15,6,((OFFSET(Data!$A$1,0,MATCH(AH$6,Data!$1:$1,0)-1,1000,1)=IF(AH$7="","Yes",AH$7))*(Data!$D$1:'Data'!$D$818&lt;=IF($H$2="Marked",1,"")))/((OFFSET(Data!$A$1,0,MATCH(AH$6,Data!$1:$1,0)-1,1000,1)=IF(AH$7="","Yes",AH$7))*(Data!$D$1:'Data'!$D$818&lt;=IF($H$2="Marked",1,"")))*ROW(Data!$C$1:$C$818),ROW(AH187)-ROW(AH$7)),1)),"")</f>
        <v/>
      </c>
      <c r="AI187" s="38" t="str">
        <f ca="1">IF(AJ187="","",IF(INDEX(Data!$CA:$CA,MATCH(AJ187,Data!$A:$A,0),1)=0,"",INDEX(Data!$CA:$CA,MATCH(AJ187,Data!$A:$A,0),1)))</f>
        <v/>
      </c>
      <c r="AJ187" s="38" t="str" cm="1">
        <f t="array" aca="1" ref="AJ187" ca="1">IFERROR(_xlfn.SINGLE(INDEX(Data!$A$1:$A$818,_xlfn.AGGREGATE(15,6,((OFFSET(Data!$A$1,0,MATCH(AJ$6,Data!$1:$1,0)-1,1000,1)=IF(AJ$7="","Yes",AJ$7))*(Data!$D$1:'Data'!$D$818&lt;=IF($H$2="Marked",1,"")))/((OFFSET(Data!$A$1,0,MATCH(AJ$6,Data!$1:$1,0)-1,1000,1)=IF(AJ$7="","Yes",AJ$7))*(Data!$D$1:'Data'!$D$818&lt;=IF($H$2="Marked",1,"")))*ROW(Data!$C$1:$C$818),ROW(AJ187)-ROW(AJ$7)),1)),"")</f>
        <v/>
      </c>
      <c r="AK187" s="38" t="str">
        <f ca="1">IF(AL187="","",IF(INDEX(Data!$CA:$CA,MATCH(AL187,Data!$A:$A,0),1)=0,"",INDEX(Data!$CA:$CA,MATCH(AL187,Data!$A:$A,0),1)))</f>
        <v/>
      </c>
      <c r="AL187" s="38" t="str" cm="1">
        <f t="array" aca="1" ref="AL187" ca="1">IFERROR(_xlfn.SINGLE(INDEX(Data!$A$1:$A$818,_xlfn.AGGREGATE(15,6,((OFFSET(Data!$A$1,0,MATCH(AL$6,Data!$1:$1,0)-1,1000,1)=IF(AL$7="","Yes",AL$7))*(Data!$D$1:'Data'!$D$818&lt;=IF($H$2="Marked",1,"")))/((OFFSET(Data!$A$1,0,MATCH(AL$6,Data!$1:$1,0)-1,1000,1)=IF(AL$7="","Yes",AL$7))*(Data!$D$1:'Data'!$D$818&lt;=IF($H$2="Marked",1,"")))*ROW(Data!$C$1:$C$818),ROW(AL187)-ROW(AL$7)),1)),"")</f>
        <v/>
      </c>
      <c r="AM187" s="38" t="str">
        <f ca="1">IF(AN187="","",IF(INDEX(Data!$CA:$CA,MATCH(AN187,Data!$A:$A,0),1)=0,"",INDEX(Data!$CA:$CA,MATCH(AN187,Data!$A:$A,0),1)))</f>
        <v/>
      </c>
      <c r="AN187" s="38" t="str" cm="1">
        <f t="array" aca="1" ref="AN187" ca="1">IFERROR(_xlfn.SINGLE(INDEX(Data!$A$1:$A$818,_xlfn.AGGREGATE(15,6,((OFFSET(Data!$A$1,0,MATCH(AN$6,Data!$1:$1,0)-1,1000,1)=IF(AN$7="","Yes",AN$7))*(Data!$D$1:'Data'!$D$818&lt;=IF($H$2="Marked",1,"")))/((OFFSET(Data!$A$1,0,MATCH(AN$6,Data!$1:$1,0)-1,1000,1)=IF(AN$7="","Yes",AN$7))*(Data!$D$1:'Data'!$D$818&lt;=IF($H$2="Marked",1,"")))*ROW(Data!$C$1:$C$818),ROW(AN187)-ROW(AN$7)),1)),"")</f>
        <v/>
      </c>
      <c r="AO187" s="38" t="str">
        <f ca="1">IF(AP187="","",IF(INDEX(Data!$CA:$CA,MATCH(AP187,Data!$A:$A,0),1)=0,"",INDEX(Data!$CA:$CA,MATCH(AP187,Data!$A:$A,0),1)))</f>
        <v/>
      </c>
      <c r="AP187" s="38" t="str" cm="1">
        <f t="array" aca="1" ref="AP187" ca="1">IFERROR(_xlfn.SINGLE(INDEX(Data!$A$1:$A$818,_xlfn.AGGREGATE(15,6,((OFFSET(Data!$A$1,0,MATCH(AP$6,Data!$1:$1,0)-1,1000,1)=IF(AP$7="","Yes",AP$7))*(Data!$D$1:'Data'!$D$818&lt;=IF($H$2="Marked",1,"")))/((OFFSET(Data!$A$1,0,MATCH(AP$6,Data!$1:$1,0)-1,1000,1)=IF(AP$7="","Yes",AP$7))*(Data!$D$1:'Data'!$D$818&lt;=IF($H$2="Marked",1,"")))*ROW(Data!$C$1:$C$818),ROW(AP187)-ROW(AP$7)),1)),"")</f>
        <v/>
      </c>
      <c r="AQ187" s="38" t="str">
        <f ca="1">IF(AR187="","",IF(INDEX(Data!$CA:$CA,MATCH(AR187,Data!$A:$A,0),1)=0,"",INDEX(Data!$CA:$CA,MATCH(AR187,Data!$A:$A,0),1)))</f>
        <v/>
      </c>
      <c r="AR187" s="38" t="str" cm="1">
        <f t="array" aca="1" ref="AR187" ca="1">IFERROR(_xlfn.SINGLE(INDEX(Data!$A$1:$A$818,_xlfn.AGGREGATE(15,6,((OFFSET(Data!$A$1,0,MATCH(AR$6,Data!$1:$1,0)-1,1000,1)=IF(AR$7="","Yes",AR$7))*(Data!$D$1:'Data'!$D$818&lt;=IF($H$2="Marked",1,"")))/((OFFSET(Data!$A$1,0,MATCH(AR$6,Data!$1:$1,0)-1,1000,1)=IF(AR$7="","Yes",AR$7))*(Data!$D$1:'Data'!$D$818&lt;=IF($H$2="Marked",1,"")))*ROW(Data!$C$1:$C$818),ROW(AR187)-ROW(AR$7)),1)),"")</f>
        <v/>
      </c>
      <c r="AS187" s="38" t="str">
        <f ca="1">IF(AT187="","",IF(INDEX(Data!$CA:$CA,MATCH(AT187,Data!$A:$A,0),1)=0,"",INDEX(Data!$CA:$CA,MATCH(AT187,Data!$A:$A,0),1)))</f>
        <v/>
      </c>
      <c r="AT187" s="38" t="str" cm="1">
        <f t="array" aca="1" ref="AT187" ca="1">IFERROR(_xlfn.SINGLE(INDEX(Data!$A$1:$A$818,_xlfn.AGGREGATE(15,6,((OFFSET(Data!$A$1,0,MATCH(AT$6,Data!$1:$1,0)-1,1000,1)=IF(AT$7="","Yes",AT$7))*(Data!$D$1:'Data'!$D$818&lt;=IF($H$2="Marked",1,"")))/((OFFSET(Data!$A$1,0,MATCH(AT$6,Data!$1:$1,0)-1,1000,1)=IF(AT$7="","Yes",AT$7))*(Data!$D$1:'Data'!$D$818&lt;=IF($H$2="Marked",1,"")))*ROW(Data!$C$1:$C$818),ROW(AT187)-ROW(AT$7)),1)),"")</f>
        <v/>
      </c>
    </row>
    <row r="188" spans="1:46" x14ac:dyDescent="0.35">
      <c r="A188" s="38" t="str">
        <f ca="1">IF(B188="","",IF(INDEX(Data!$CA:$CA,MATCH(B188,Data!$A:$A,0),1)=0,"",INDEX(Data!$CA:$CA,MATCH(B188,Data!$A:$A,0),1)))</f>
        <v/>
      </c>
      <c r="B188" s="38" t="str" cm="1">
        <f t="array" aca="1" ref="B188" ca="1">IFERROR(_xlfn.SINGLE(INDEX(Data!$A$1:$A$818,_xlfn.AGGREGATE(15,6,((OFFSET(Data!$A$1,0,MATCH(B$6,Data!$1:$1,0)-1,1000,1)=IF(B$7="","Yes",B$7))*(Data!$D$1:'Data'!$D$818&lt;=IF($H$2="Marked",1,"")))/((OFFSET(Data!$A$1,0,MATCH(B$6,Data!$1:$1,0)-1,1000,1)=IF(B$7="","Yes",B$7))*(Data!$D$1:'Data'!$D$818&lt;=IF($H$2="Marked",1,"")))*ROW(Data!$C$1:$C$818),ROW(B188)-ROW(B$7)),1)),"")</f>
        <v/>
      </c>
      <c r="C188" s="38" t="str">
        <f ca="1">IF(D188="","",IF(INDEX(Data!$CA:$CA,MATCH(D188,Data!$A:$A,0),1)=0,"",INDEX(Data!$CA:$CA,MATCH(D188,Data!$A:$A,0),1)))</f>
        <v/>
      </c>
      <c r="D188" s="38" t="str" cm="1">
        <f t="array" aca="1" ref="D188" ca="1">IFERROR(_xlfn.SINGLE(INDEX(Data!$A$1:$A$818,_xlfn.AGGREGATE(15,6,((OFFSET(Data!$A$1,0,MATCH(D$6,Data!$1:$1,0)-1,1000,1)=IF(D$7="","Yes",D$7))*(Data!$D$1:'Data'!$D$818&lt;=IF($H$2="Marked",1,"")))/((OFFSET(Data!$A$1,0,MATCH(D$6,Data!$1:$1,0)-1,1000,1)=IF(D$7="","Yes",D$7))*(Data!$D$1:'Data'!$D$818&lt;=IF($H$2="Marked",1,"")))*ROW(Data!$C$1:$C$818),ROW(D188)-ROW(D$7)),1)),"")</f>
        <v/>
      </c>
      <c r="E188" s="38" t="str">
        <f ca="1">IF(F188="","",IF(INDEX(Data!$CA:$CA,MATCH(F188,Data!$A:$A,0),1)=0,"",INDEX(Data!$CA:$CA,MATCH(F188,Data!$A:$A,0),1)))</f>
        <v/>
      </c>
      <c r="F188" s="38" t="str" cm="1">
        <f t="array" aca="1" ref="F188" ca="1">IFERROR(_xlfn.SINGLE(INDEX(Data!$A$1:$A$818,_xlfn.AGGREGATE(15,6,((OFFSET(Data!$A$1,0,MATCH(F$6,Data!$1:$1,0)-1,1000,1)=IF(F$7="","Yes",F$7))*(Data!$D$1:'Data'!$D$818&lt;=IF($H$2="Marked",1,"")))/((OFFSET(Data!$A$1,0,MATCH(F$6,Data!$1:$1,0)-1,1000,1)=IF(F$7="","Yes",F$7))*(Data!$D$1:'Data'!$D$818&lt;=IF($H$2="Marked",1,"")))*ROW(Data!$C$1:$C$818),ROW(F188)-ROW(F$7)),1)),"")</f>
        <v/>
      </c>
      <c r="G188" s="38" t="str">
        <f ca="1">IF(H188="","",IF(INDEX(Data!$CA:$CA,MATCH(H188,Data!$A:$A,0),1)=0,"",INDEX(Data!$CA:$CA,MATCH(H188,Data!$A:$A,0),1)))</f>
        <v/>
      </c>
      <c r="H188" s="38" t="str" cm="1">
        <f t="array" aca="1" ref="H188" ca="1">IFERROR(_xlfn.SINGLE(INDEX(Data!$A$1:$A$818,_xlfn.AGGREGATE(15,6,((OFFSET(Data!$A$1,0,MATCH(H$6,Data!$1:$1,0)-1,1000,1)=IF(H$7="","Yes",H$7))*(Data!$D$1:'Data'!$D$818&lt;=IF($H$2="Marked",1,"")))/((OFFSET(Data!$A$1,0,MATCH(H$6,Data!$1:$1,0)-1,1000,1)=IF(H$7="","Yes",H$7))*(Data!$D$1:'Data'!$D$818&lt;=IF($H$2="Marked",1,"")))*ROW(Data!$C$1:$C$818),ROW(H188)-ROW(H$7)),1)),"")</f>
        <v/>
      </c>
      <c r="I188" s="38" t="str">
        <f ca="1">IF(J188="","",IF(INDEX(Data!$CA:$CA,MATCH(J188,Data!$A:$A,0),1)=0,"",INDEX(Data!$CA:$CA,MATCH(J188,Data!$A:$A,0),1)))</f>
        <v/>
      </c>
      <c r="J188" s="38" t="str" cm="1">
        <f t="array" aca="1" ref="J188" ca="1">IFERROR(_xlfn.SINGLE(INDEX(Data!$A$1:$A$818,_xlfn.AGGREGATE(15,6,((OFFSET(Data!$A$1,0,MATCH(J$6,Data!$1:$1,0)-1,1000,1)=IF(J$7="","Yes",J$7))*(Data!$D$1:'Data'!$D$818&lt;=IF($H$2="Marked",1,"")))/((OFFSET(Data!$A$1,0,MATCH(J$6,Data!$1:$1,0)-1,1000,1)=IF(J$7="","Yes",J$7))*(Data!$D$1:'Data'!$D$818&lt;=IF($H$2="Marked",1,"")))*ROW(Data!$C$1:$C$818),ROW(J188)-ROW(J$7)),1)),"")</f>
        <v/>
      </c>
      <c r="K188" s="38" t="str">
        <f ca="1">IF(L188="","",IF(INDEX(Data!$CA:$CA,MATCH(L188,Data!$A:$A,0),1)=0,"",INDEX(Data!$CA:$CA,MATCH(L188,Data!$A:$A,0),1)))</f>
        <v/>
      </c>
      <c r="L188" s="38" t="str" cm="1">
        <f t="array" aca="1" ref="L188" ca="1">IFERROR(_xlfn.SINGLE(INDEX(Data!$A$1:$A$818,_xlfn.AGGREGATE(15,6,((OFFSET(Data!$A$1,0,MATCH(L$6,Data!$1:$1,0)-1,1000,1)=IF(L$7="","Yes",L$7))*(Data!$D$1:'Data'!$D$818&lt;=IF($H$2="Marked",1,"")))/((OFFSET(Data!$A$1,0,MATCH(L$6,Data!$1:$1,0)-1,1000,1)=IF(L$7="","Yes",L$7))*(Data!$D$1:'Data'!$D$818&lt;=IF($H$2="Marked",1,"")))*ROW(Data!$C$1:$C$818),ROW(L188)-ROW(L$7)),1)),"")</f>
        <v/>
      </c>
      <c r="M188" s="38" t="str">
        <f ca="1">IF(N188="","",IF(INDEX(Data!$CA:$CA,MATCH(N188,Data!$A:$A,0),1)=0,"",INDEX(Data!$CA:$CA,MATCH(N188,Data!$A:$A,0),1)))</f>
        <v/>
      </c>
      <c r="N188" s="38" t="str" cm="1">
        <f t="array" aca="1" ref="N188" ca="1">IFERROR(_xlfn.SINGLE(INDEX(Data!$A$1:$A$818,_xlfn.AGGREGATE(15,6,((OFFSET(Data!$A$1,0,MATCH(N$6,Data!$1:$1,0)-1,1000,1)=IF(N$7="","Yes",N$7))*(Data!$D$1:'Data'!$D$818&lt;=IF($H$2="Marked",1,"")))/((OFFSET(Data!$A$1,0,MATCH(N$6,Data!$1:$1,0)-1,1000,1)=IF(N$7="","Yes",N$7))*(Data!$D$1:'Data'!$D$818&lt;=IF($H$2="Marked",1,"")))*ROW(Data!$C$1:$C$818),ROW(N188)-ROW(N$7)),1)),"")</f>
        <v>TV One</v>
      </c>
      <c r="O188" s="38" t="str">
        <f ca="1">IF(P188="","",IF(INDEX(Data!$CA:$CA,MATCH(P188,Data!$A:$A,0),1)=0,"",INDEX(Data!$CA:$CA,MATCH(P188,Data!$A:$A,0),1)))</f>
        <v/>
      </c>
      <c r="P188" s="38" t="str" cm="1">
        <f t="array" aca="1" ref="P188" ca="1">IFERROR(_xlfn.SINGLE(INDEX(Data!$A$1:$A$818,_xlfn.AGGREGATE(15,6,((OFFSET(Data!$A$1,0,MATCH(P$6,Data!$1:$1,0)-1,1000,1)=IF(P$7="","Yes",P$7))*(Data!$D$1:'Data'!$D$818&lt;=IF($H$2="Marked",1,"")))/((OFFSET(Data!$A$1,0,MATCH(P$6,Data!$1:$1,0)-1,1000,1)=IF(P$7="","Yes",P$7))*(Data!$D$1:'Data'!$D$818&lt;=IF($H$2="Marked",1,"")))*ROW(Data!$C$1:$C$818),ROW(P188)-ROW(P$7)),1)),"")</f>
        <v>Showtime BET</v>
      </c>
      <c r="Q188" s="38" t="str">
        <f ca="1">IF(R188="","",IF(INDEX(Data!$CA:$CA,MATCH(R188,Data!$A:$A,0),1)=0,"",INDEX(Data!$CA:$CA,MATCH(R188,Data!$A:$A,0),1)))</f>
        <v/>
      </c>
      <c r="R188" s="38" t="str" cm="1">
        <f t="array" aca="1" ref="R188" ca="1">IFERROR(_xlfn.SINGLE(INDEX(Data!$A$1:$A$818,_xlfn.AGGREGATE(15,6,((OFFSET(Data!$A$1,0,MATCH(R$6,Data!$1:$1,0)-1,1000,1)=IF(R$7="","Yes",R$7))*(Data!$D$1:'Data'!$D$818&lt;=IF($H$2="Marked",1,"")))/((OFFSET(Data!$A$1,0,MATCH(R$6,Data!$1:$1,0)-1,1000,1)=IF(R$7="","Yes",R$7))*(Data!$D$1:'Data'!$D$818&lt;=IF($H$2="Marked",1,"")))*ROW(Data!$C$1:$C$818),ROW(R188)-ROW(R$7)),1)),"")</f>
        <v/>
      </c>
      <c r="S188" s="38" t="str">
        <f ca="1">IF(T188="","",IF(INDEX(Data!$CA:$CA,MATCH(T188,Data!$A:$A,0),1)=0,"",INDEX(Data!$CA:$CA,MATCH(T188,Data!$A:$A,0),1)))</f>
        <v/>
      </c>
      <c r="T188" s="38" t="str" cm="1">
        <f t="array" aca="1" ref="T188" ca="1">IFERROR(_xlfn.SINGLE(INDEX(Data!$A$1:$A$818,_xlfn.AGGREGATE(15,6,((OFFSET(Data!$A$1,0,MATCH(T$6,Data!$1:$1,0)-1,1000,1)=IF(T$7="","Yes",T$7))*(Data!$D$1:'Data'!$D$818&lt;=IF($H$2="Marked",1,"")))/((OFFSET(Data!$A$1,0,MATCH(T$6,Data!$1:$1,0)-1,1000,1)=IF(T$7="","Yes",T$7))*(Data!$D$1:'Data'!$D$818&lt;=IF($H$2="Marked",1,"")))*ROW(Data!$C$1:$C$818),ROW(T188)-ROW(T$7)),1)),"")</f>
        <v/>
      </c>
      <c r="U188" s="38" t="str">
        <f ca="1">IF(V188="","",IF(INDEX(Data!$CA:$CA,MATCH(V188,Data!$A:$A,0),1)=0,"",INDEX(Data!$CA:$CA,MATCH(V188,Data!$A:$A,0),1)))</f>
        <v/>
      </c>
      <c r="V188" s="38" t="str" cm="1">
        <f t="array" aca="1" ref="V188" ca="1">IFERROR(_xlfn.SINGLE(INDEX(Data!$A$1:$A$818,_xlfn.AGGREGATE(15,6,((OFFSET(Data!$A$1,0,MATCH(V$6,Data!$1:$1,0)-1,1000,1)=IF(V$7="","Yes",V$7))*(Data!$D$1:'Data'!$D$818&lt;=IF($H$2="Marked",1,"")))/((OFFSET(Data!$A$1,0,MATCH(V$6,Data!$1:$1,0)-1,1000,1)=IF(V$7="","Yes",V$7))*(Data!$D$1:'Data'!$D$818&lt;=IF($H$2="Marked",1,"")))*ROW(Data!$C$1:$C$818),ROW(V188)-ROW(V$7)),1)),"")</f>
        <v/>
      </c>
      <c r="W188" s="38" t="str">
        <f ca="1">IF(X188="","",IF(INDEX(Data!$CA:$CA,MATCH(X188,Data!$A:$A,0),1)=0,"",INDEX(Data!$CA:$CA,MATCH(X188,Data!$A:$A,0),1)))</f>
        <v/>
      </c>
      <c r="X188" s="38" t="str" cm="1">
        <f t="array" aca="1" ref="X188" ca="1">IFERROR(_xlfn.SINGLE(INDEX(Data!$A$1:$A$818,_xlfn.AGGREGATE(15,6,((OFFSET(Data!$A$1,0,MATCH(X$6,Data!$1:$1,0)-1,1000,1)=IF(X$7="","Yes",X$7))*(Data!$D$1:'Data'!$D$818&lt;=IF($H$2="Marked",1,"")))/((OFFSET(Data!$A$1,0,MATCH(X$6,Data!$1:$1,0)-1,1000,1)=IF(X$7="","Yes",X$7))*(Data!$D$1:'Data'!$D$818&lt;=IF($H$2="Marked",1,"")))*ROW(Data!$C$1:$C$818),ROW(X188)-ROW(X$7)),1)),"")</f>
        <v/>
      </c>
      <c r="Y188" s="38" t="str">
        <f ca="1">IF(Z188="","",IF(INDEX(Data!$CA:$CA,MATCH(Z188,Data!$A:$A,0),1)=0,"",INDEX(Data!$CA:$CA,MATCH(Z188,Data!$A:$A,0),1)))</f>
        <v/>
      </c>
      <c r="Z188" s="38" t="str" cm="1">
        <f t="array" aca="1" ref="Z188" ca="1">IFERROR(_xlfn.SINGLE(INDEX(Data!$A$1:$A$818,_xlfn.AGGREGATE(15,6,((OFFSET(Data!$A$1,0,MATCH(Z$6,Data!$1:$1,0)-1,1000,1)=IF(Z$7="","Yes",Z$7))*(Data!$D$1:'Data'!$D$818&lt;=IF($H$2="Marked",1,"")))/((OFFSET(Data!$A$1,0,MATCH(Z$6,Data!$1:$1,0)-1,1000,1)=IF(Z$7="","Yes",Z$7))*(Data!$D$1:'Data'!$D$818&lt;=IF($H$2="Marked",1,"")))*ROW(Data!$C$1:$C$818),ROW(Z188)-ROW(Z$7)),1)),"")</f>
        <v/>
      </c>
      <c r="AA188" s="38" t="str">
        <f ca="1">IF(AB188="","",IF(INDEX(Data!$CA:$CA,MATCH(AB188,Data!$A:$A,0),1)=0,"",INDEX(Data!$CA:$CA,MATCH(AB188,Data!$A:$A,0),1)))</f>
        <v/>
      </c>
      <c r="AB188" s="38" t="str" cm="1">
        <f t="array" aca="1" ref="AB188" ca="1">IFERROR(_xlfn.SINGLE(INDEX(Data!$A$1:$A$818,_xlfn.AGGREGATE(15,6,((OFFSET(Data!$A$1,0,MATCH(AB$6,Data!$1:$1,0)-1,1000,1)=IF(AB$7="","Yes",AB$7))*(Data!$D$1:'Data'!$D$818&lt;=IF($H$2="Marked",1,"")))/((OFFSET(Data!$A$1,0,MATCH(AB$6,Data!$1:$1,0)-1,1000,1)=IF(AB$7="","Yes",AB$7))*(Data!$D$1:'Data'!$D$818&lt;=IF($H$2="Marked",1,"")))*ROW(Data!$C$1:$C$818),ROW(AB188)-ROW(AB$7)),1)),"")</f>
        <v/>
      </c>
      <c r="AC188" s="38" t="str">
        <f ca="1">IF(AD188="","",IF(INDEX(Data!$CA:$CA,MATCH(AD188,Data!$A:$A,0),1)=0,"",INDEX(Data!$CA:$CA,MATCH(AD188,Data!$A:$A,0),1)))</f>
        <v/>
      </c>
      <c r="AD188" s="38" t="str" cm="1">
        <f t="array" aca="1" ref="AD188" ca="1">IFERROR(_xlfn.SINGLE(INDEX(Data!$A$1:$A$818,_xlfn.AGGREGATE(15,6,((OFFSET(Data!$A$1,0,MATCH(AD$6,Data!$1:$1,0)-1,1000,1)=IF(AD$7="","Yes",AD$7))*(Data!$D$1:'Data'!$D$818&lt;=IF($H$2="Marked",1,"")))/((OFFSET(Data!$A$1,0,MATCH(AD$6,Data!$1:$1,0)-1,1000,1)=IF(AD$7="","Yes",AD$7))*(Data!$D$1:'Data'!$D$818&lt;=IF($H$2="Marked",1,"")))*ROW(Data!$C$1:$C$818),ROW(AD188)-ROW(AD$7)),1)),"")</f>
        <v/>
      </c>
      <c r="AE188" s="38" t="str">
        <f ca="1">IF(AF188="","",IF(INDEX(Data!$CA:$CA,MATCH(AF188,Data!$A:$A,0),1)=0,"",INDEX(Data!$CA:$CA,MATCH(AF188,Data!$A:$A,0),1)))</f>
        <v/>
      </c>
      <c r="AF188" s="38" t="str" cm="1">
        <f t="array" aca="1" ref="AF188" ca="1">IFERROR(_xlfn.SINGLE(INDEX(Data!$A$1:$A$818,_xlfn.AGGREGATE(15,6,((OFFSET(Data!$A$1,0,MATCH(AF$6,Data!$1:$1,0)-1,1000,1)=IF(AF$7="","Yes",AF$7))*(Data!$D$1:'Data'!$D$818&lt;=IF($H$2="Marked",1,"")))/((OFFSET(Data!$A$1,0,MATCH(AF$6,Data!$1:$1,0)-1,1000,1)=IF(AF$7="","Yes",AF$7))*(Data!$D$1:'Data'!$D$818&lt;=IF($H$2="Marked",1,"")))*ROW(Data!$C$1:$C$818),ROW(AF188)-ROW(AF$7)),1)),"")</f>
        <v/>
      </c>
      <c r="AG188" s="38" t="str">
        <f ca="1">IF(AH188="","",IF(INDEX(Data!$CA:$CA,MATCH(AH188,Data!$A:$A,0),1)=0,"",INDEX(Data!$CA:$CA,MATCH(AH188,Data!$A:$A,0),1)))</f>
        <v/>
      </c>
      <c r="AH188" s="38" t="str" cm="1">
        <f t="array" aca="1" ref="AH188" ca="1">IFERROR(_xlfn.SINGLE(INDEX(Data!$A$1:$A$818,_xlfn.AGGREGATE(15,6,((OFFSET(Data!$A$1,0,MATCH(AH$6,Data!$1:$1,0)-1,1000,1)=IF(AH$7="","Yes",AH$7))*(Data!$D$1:'Data'!$D$818&lt;=IF($H$2="Marked",1,"")))/((OFFSET(Data!$A$1,0,MATCH(AH$6,Data!$1:$1,0)-1,1000,1)=IF(AH$7="","Yes",AH$7))*(Data!$D$1:'Data'!$D$818&lt;=IF($H$2="Marked",1,"")))*ROW(Data!$C$1:$C$818),ROW(AH188)-ROW(AH$7)),1)),"")</f>
        <v/>
      </c>
      <c r="AI188" s="38" t="str">
        <f ca="1">IF(AJ188="","",IF(INDEX(Data!$CA:$CA,MATCH(AJ188,Data!$A:$A,0),1)=0,"",INDEX(Data!$CA:$CA,MATCH(AJ188,Data!$A:$A,0),1)))</f>
        <v/>
      </c>
      <c r="AJ188" s="38" t="str" cm="1">
        <f t="array" aca="1" ref="AJ188" ca="1">IFERROR(_xlfn.SINGLE(INDEX(Data!$A$1:$A$818,_xlfn.AGGREGATE(15,6,((OFFSET(Data!$A$1,0,MATCH(AJ$6,Data!$1:$1,0)-1,1000,1)=IF(AJ$7="","Yes",AJ$7))*(Data!$D$1:'Data'!$D$818&lt;=IF($H$2="Marked",1,"")))/((OFFSET(Data!$A$1,0,MATCH(AJ$6,Data!$1:$1,0)-1,1000,1)=IF(AJ$7="","Yes",AJ$7))*(Data!$D$1:'Data'!$D$818&lt;=IF($H$2="Marked",1,"")))*ROW(Data!$C$1:$C$818),ROW(AJ188)-ROW(AJ$7)),1)),"")</f>
        <v/>
      </c>
      <c r="AK188" s="38" t="str">
        <f ca="1">IF(AL188="","",IF(INDEX(Data!$CA:$CA,MATCH(AL188,Data!$A:$A,0),1)=0,"",INDEX(Data!$CA:$CA,MATCH(AL188,Data!$A:$A,0),1)))</f>
        <v/>
      </c>
      <c r="AL188" s="38" t="str" cm="1">
        <f t="array" aca="1" ref="AL188" ca="1">IFERROR(_xlfn.SINGLE(INDEX(Data!$A$1:$A$818,_xlfn.AGGREGATE(15,6,((OFFSET(Data!$A$1,0,MATCH(AL$6,Data!$1:$1,0)-1,1000,1)=IF(AL$7="","Yes",AL$7))*(Data!$D$1:'Data'!$D$818&lt;=IF($H$2="Marked",1,"")))/((OFFSET(Data!$A$1,0,MATCH(AL$6,Data!$1:$1,0)-1,1000,1)=IF(AL$7="","Yes",AL$7))*(Data!$D$1:'Data'!$D$818&lt;=IF($H$2="Marked",1,"")))*ROW(Data!$C$1:$C$818),ROW(AL188)-ROW(AL$7)),1)),"")</f>
        <v/>
      </c>
      <c r="AM188" s="38" t="str">
        <f ca="1">IF(AN188="","",IF(INDEX(Data!$CA:$CA,MATCH(AN188,Data!$A:$A,0),1)=0,"",INDEX(Data!$CA:$CA,MATCH(AN188,Data!$A:$A,0),1)))</f>
        <v/>
      </c>
      <c r="AN188" s="38" t="str" cm="1">
        <f t="array" aca="1" ref="AN188" ca="1">IFERROR(_xlfn.SINGLE(INDEX(Data!$A$1:$A$818,_xlfn.AGGREGATE(15,6,((OFFSET(Data!$A$1,0,MATCH(AN$6,Data!$1:$1,0)-1,1000,1)=IF(AN$7="","Yes",AN$7))*(Data!$D$1:'Data'!$D$818&lt;=IF($H$2="Marked",1,"")))/((OFFSET(Data!$A$1,0,MATCH(AN$6,Data!$1:$1,0)-1,1000,1)=IF(AN$7="","Yes",AN$7))*(Data!$D$1:'Data'!$D$818&lt;=IF($H$2="Marked",1,"")))*ROW(Data!$C$1:$C$818),ROW(AN188)-ROW(AN$7)),1)),"")</f>
        <v/>
      </c>
      <c r="AO188" s="38" t="str">
        <f ca="1">IF(AP188="","",IF(INDEX(Data!$CA:$CA,MATCH(AP188,Data!$A:$A,0),1)=0,"",INDEX(Data!$CA:$CA,MATCH(AP188,Data!$A:$A,0),1)))</f>
        <v/>
      </c>
      <c r="AP188" s="38" t="str" cm="1">
        <f t="array" aca="1" ref="AP188" ca="1">IFERROR(_xlfn.SINGLE(INDEX(Data!$A$1:$A$818,_xlfn.AGGREGATE(15,6,((OFFSET(Data!$A$1,0,MATCH(AP$6,Data!$1:$1,0)-1,1000,1)=IF(AP$7="","Yes",AP$7))*(Data!$D$1:'Data'!$D$818&lt;=IF($H$2="Marked",1,"")))/((OFFSET(Data!$A$1,0,MATCH(AP$6,Data!$1:$1,0)-1,1000,1)=IF(AP$7="","Yes",AP$7))*(Data!$D$1:'Data'!$D$818&lt;=IF($H$2="Marked",1,"")))*ROW(Data!$C$1:$C$818),ROW(AP188)-ROW(AP$7)),1)),"")</f>
        <v/>
      </c>
      <c r="AQ188" s="38" t="str">
        <f ca="1">IF(AR188="","",IF(INDEX(Data!$CA:$CA,MATCH(AR188,Data!$A:$A,0),1)=0,"",INDEX(Data!$CA:$CA,MATCH(AR188,Data!$A:$A,0),1)))</f>
        <v/>
      </c>
      <c r="AR188" s="38" t="str" cm="1">
        <f t="array" aca="1" ref="AR188" ca="1">IFERROR(_xlfn.SINGLE(INDEX(Data!$A$1:$A$818,_xlfn.AGGREGATE(15,6,((OFFSET(Data!$A$1,0,MATCH(AR$6,Data!$1:$1,0)-1,1000,1)=IF(AR$7="","Yes",AR$7))*(Data!$D$1:'Data'!$D$818&lt;=IF($H$2="Marked",1,"")))/((OFFSET(Data!$A$1,0,MATCH(AR$6,Data!$1:$1,0)-1,1000,1)=IF(AR$7="","Yes",AR$7))*(Data!$D$1:'Data'!$D$818&lt;=IF($H$2="Marked",1,"")))*ROW(Data!$C$1:$C$818),ROW(AR188)-ROW(AR$7)),1)),"")</f>
        <v/>
      </c>
      <c r="AS188" s="38" t="str">
        <f ca="1">IF(AT188="","",IF(INDEX(Data!$CA:$CA,MATCH(AT188,Data!$A:$A,0),1)=0,"",INDEX(Data!$CA:$CA,MATCH(AT188,Data!$A:$A,0),1)))</f>
        <v/>
      </c>
      <c r="AT188" s="38" t="str" cm="1">
        <f t="array" aca="1" ref="AT188" ca="1">IFERROR(_xlfn.SINGLE(INDEX(Data!$A$1:$A$818,_xlfn.AGGREGATE(15,6,((OFFSET(Data!$A$1,0,MATCH(AT$6,Data!$1:$1,0)-1,1000,1)=IF(AT$7="","Yes",AT$7))*(Data!$D$1:'Data'!$D$818&lt;=IF($H$2="Marked",1,"")))/((OFFSET(Data!$A$1,0,MATCH(AT$6,Data!$1:$1,0)-1,1000,1)=IF(AT$7="","Yes",AT$7))*(Data!$D$1:'Data'!$D$818&lt;=IF($H$2="Marked",1,"")))*ROW(Data!$C$1:$C$818),ROW(AT188)-ROW(AT$7)),1)),"")</f>
        <v/>
      </c>
    </row>
    <row r="189" spans="1:46" x14ac:dyDescent="0.35">
      <c r="A189" s="38" t="str">
        <f ca="1">IF(B189="","",IF(INDEX(Data!$CA:$CA,MATCH(B189,Data!$A:$A,0),1)=0,"",INDEX(Data!$CA:$CA,MATCH(B189,Data!$A:$A,0),1)))</f>
        <v/>
      </c>
      <c r="B189" s="38" t="str" cm="1">
        <f t="array" aca="1" ref="B189" ca="1">IFERROR(_xlfn.SINGLE(INDEX(Data!$A$1:$A$818,_xlfn.AGGREGATE(15,6,((OFFSET(Data!$A$1,0,MATCH(B$6,Data!$1:$1,0)-1,1000,1)=IF(B$7="","Yes",B$7))*(Data!$D$1:'Data'!$D$818&lt;=IF($H$2="Marked",1,"")))/((OFFSET(Data!$A$1,0,MATCH(B$6,Data!$1:$1,0)-1,1000,1)=IF(B$7="","Yes",B$7))*(Data!$D$1:'Data'!$D$818&lt;=IF($H$2="Marked",1,"")))*ROW(Data!$C$1:$C$818),ROW(B189)-ROW(B$7)),1)),"")</f>
        <v/>
      </c>
      <c r="C189" s="38" t="str">
        <f ca="1">IF(D189="","",IF(INDEX(Data!$CA:$CA,MATCH(D189,Data!$A:$A,0),1)=0,"",INDEX(Data!$CA:$CA,MATCH(D189,Data!$A:$A,0),1)))</f>
        <v/>
      </c>
      <c r="D189" s="38" t="str" cm="1">
        <f t="array" aca="1" ref="D189" ca="1">IFERROR(_xlfn.SINGLE(INDEX(Data!$A$1:$A$818,_xlfn.AGGREGATE(15,6,((OFFSET(Data!$A$1,0,MATCH(D$6,Data!$1:$1,0)-1,1000,1)=IF(D$7="","Yes",D$7))*(Data!$D$1:'Data'!$D$818&lt;=IF($H$2="Marked",1,"")))/((OFFSET(Data!$A$1,0,MATCH(D$6,Data!$1:$1,0)-1,1000,1)=IF(D$7="","Yes",D$7))*(Data!$D$1:'Data'!$D$818&lt;=IF($H$2="Marked",1,"")))*ROW(Data!$C$1:$C$818),ROW(D189)-ROW(D$7)),1)),"")</f>
        <v/>
      </c>
      <c r="E189" s="38" t="str">
        <f ca="1">IF(F189="","",IF(INDEX(Data!$CA:$CA,MATCH(F189,Data!$A:$A,0),1)=0,"",INDEX(Data!$CA:$CA,MATCH(F189,Data!$A:$A,0),1)))</f>
        <v/>
      </c>
      <c r="F189" s="38" t="str" cm="1">
        <f t="array" aca="1" ref="F189" ca="1">IFERROR(_xlfn.SINGLE(INDEX(Data!$A$1:$A$818,_xlfn.AGGREGATE(15,6,((OFFSET(Data!$A$1,0,MATCH(F$6,Data!$1:$1,0)-1,1000,1)=IF(F$7="","Yes",F$7))*(Data!$D$1:'Data'!$D$818&lt;=IF($H$2="Marked",1,"")))/((OFFSET(Data!$A$1,0,MATCH(F$6,Data!$1:$1,0)-1,1000,1)=IF(F$7="","Yes",F$7))*(Data!$D$1:'Data'!$D$818&lt;=IF($H$2="Marked",1,"")))*ROW(Data!$C$1:$C$818),ROW(F189)-ROW(F$7)),1)),"")</f>
        <v/>
      </c>
      <c r="G189" s="38" t="str">
        <f ca="1">IF(H189="","",IF(INDEX(Data!$CA:$CA,MATCH(H189,Data!$A:$A,0),1)=0,"",INDEX(Data!$CA:$CA,MATCH(H189,Data!$A:$A,0),1)))</f>
        <v/>
      </c>
      <c r="H189" s="38" t="str" cm="1">
        <f t="array" aca="1" ref="H189" ca="1">IFERROR(_xlfn.SINGLE(INDEX(Data!$A$1:$A$818,_xlfn.AGGREGATE(15,6,((OFFSET(Data!$A$1,0,MATCH(H$6,Data!$1:$1,0)-1,1000,1)=IF(H$7="","Yes",H$7))*(Data!$D$1:'Data'!$D$818&lt;=IF($H$2="Marked",1,"")))/((OFFSET(Data!$A$1,0,MATCH(H$6,Data!$1:$1,0)-1,1000,1)=IF(H$7="","Yes",H$7))*(Data!$D$1:'Data'!$D$818&lt;=IF($H$2="Marked",1,"")))*ROW(Data!$C$1:$C$818),ROW(H189)-ROW(H$7)),1)),"")</f>
        <v/>
      </c>
      <c r="I189" s="38" t="str">
        <f ca="1">IF(J189="","",IF(INDEX(Data!$CA:$CA,MATCH(J189,Data!$A:$A,0),1)=0,"",INDEX(Data!$CA:$CA,MATCH(J189,Data!$A:$A,0),1)))</f>
        <v/>
      </c>
      <c r="J189" s="38" t="str" cm="1">
        <f t="array" aca="1" ref="J189" ca="1">IFERROR(_xlfn.SINGLE(INDEX(Data!$A$1:$A$818,_xlfn.AGGREGATE(15,6,((OFFSET(Data!$A$1,0,MATCH(J$6,Data!$1:$1,0)-1,1000,1)=IF(J$7="","Yes",J$7))*(Data!$D$1:'Data'!$D$818&lt;=IF($H$2="Marked",1,"")))/((OFFSET(Data!$A$1,0,MATCH(J$6,Data!$1:$1,0)-1,1000,1)=IF(J$7="","Yes",J$7))*(Data!$D$1:'Data'!$D$818&lt;=IF($H$2="Marked",1,"")))*ROW(Data!$C$1:$C$818),ROW(J189)-ROW(J$7)),1)),"")</f>
        <v/>
      </c>
      <c r="K189" s="38" t="str">
        <f ca="1">IF(L189="","",IF(INDEX(Data!$CA:$CA,MATCH(L189,Data!$A:$A,0),1)=0,"",INDEX(Data!$CA:$CA,MATCH(L189,Data!$A:$A,0),1)))</f>
        <v/>
      </c>
      <c r="L189" s="38" t="str" cm="1">
        <f t="array" aca="1" ref="L189" ca="1">IFERROR(_xlfn.SINGLE(INDEX(Data!$A$1:$A$818,_xlfn.AGGREGATE(15,6,((OFFSET(Data!$A$1,0,MATCH(L$6,Data!$1:$1,0)-1,1000,1)=IF(L$7="","Yes",L$7))*(Data!$D$1:'Data'!$D$818&lt;=IF($H$2="Marked",1,"")))/((OFFSET(Data!$A$1,0,MATCH(L$6,Data!$1:$1,0)-1,1000,1)=IF(L$7="","Yes",L$7))*(Data!$D$1:'Data'!$D$818&lt;=IF($H$2="Marked",1,"")))*ROW(Data!$C$1:$C$818),ROW(L189)-ROW(L$7)),1)),"")</f>
        <v/>
      </c>
      <c r="M189" s="38" t="str">
        <f ca="1">IF(N189="","",IF(INDEX(Data!$CA:$CA,MATCH(N189,Data!$A:$A,0),1)=0,"",INDEX(Data!$CA:$CA,MATCH(N189,Data!$A:$A,0),1)))</f>
        <v/>
      </c>
      <c r="N189" s="38" t="str" cm="1">
        <f t="array" aca="1" ref="N189" ca="1">IFERROR(_xlfn.SINGLE(INDEX(Data!$A$1:$A$818,_xlfn.AGGREGATE(15,6,((OFFSET(Data!$A$1,0,MATCH(N$6,Data!$1:$1,0)-1,1000,1)=IF(N$7="","Yes",N$7))*(Data!$D$1:'Data'!$D$818&lt;=IF($H$2="Marked",1,"")))/((OFFSET(Data!$A$1,0,MATCH(N$6,Data!$1:$1,0)-1,1000,1)=IF(N$7="","Yes",N$7))*(Data!$D$1:'Data'!$D$818&lt;=IF($H$2="Marked",1,"")))*ROW(Data!$C$1:$C$818),ROW(N189)-ROW(N$7)),1)),"")</f>
        <v>Unimas</v>
      </c>
      <c r="O189" s="38" t="str">
        <f ca="1">IF(P189="","",IF(INDEX(Data!$CA:$CA,MATCH(P189,Data!$A:$A,0),1)=0,"",INDEX(Data!$CA:$CA,MATCH(P189,Data!$A:$A,0),1)))</f>
        <v/>
      </c>
      <c r="P189" s="38" t="str" cm="1">
        <f t="array" aca="1" ref="P189" ca="1">IFERROR(_xlfn.SINGLE(INDEX(Data!$A$1:$A$818,_xlfn.AGGREGATE(15,6,((OFFSET(Data!$A$1,0,MATCH(P$6,Data!$1:$1,0)-1,1000,1)=IF(P$7="","Yes",P$7))*(Data!$D$1:'Data'!$D$818&lt;=IF($H$2="Marked",1,"")))/((OFFSET(Data!$A$1,0,MATCH(P$6,Data!$1:$1,0)-1,1000,1)=IF(P$7="","Yes",P$7))*(Data!$D$1:'Data'!$D$818&lt;=IF($H$2="Marked",1,"")))*ROW(Data!$C$1:$C$818),ROW(P189)-ROW(P$7)),1)),"")</f>
        <v>Showtime Extreme</v>
      </c>
      <c r="Q189" s="38" t="str">
        <f ca="1">IF(R189="","",IF(INDEX(Data!$CA:$CA,MATCH(R189,Data!$A:$A,0),1)=0,"",INDEX(Data!$CA:$CA,MATCH(R189,Data!$A:$A,0),1)))</f>
        <v/>
      </c>
      <c r="R189" s="38" t="str" cm="1">
        <f t="array" aca="1" ref="R189" ca="1">IFERROR(_xlfn.SINGLE(INDEX(Data!$A$1:$A$818,_xlfn.AGGREGATE(15,6,((OFFSET(Data!$A$1,0,MATCH(R$6,Data!$1:$1,0)-1,1000,1)=IF(R$7="","Yes",R$7))*(Data!$D$1:'Data'!$D$818&lt;=IF($H$2="Marked",1,"")))/((OFFSET(Data!$A$1,0,MATCH(R$6,Data!$1:$1,0)-1,1000,1)=IF(R$7="","Yes",R$7))*(Data!$D$1:'Data'!$D$818&lt;=IF($H$2="Marked",1,"")))*ROW(Data!$C$1:$C$818),ROW(R189)-ROW(R$7)),1)),"")</f>
        <v/>
      </c>
      <c r="S189" s="38" t="str">
        <f ca="1">IF(T189="","",IF(INDEX(Data!$CA:$CA,MATCH(T189,Data!$A:$A,0),1)=0,"",INDEX(Data!$CA:$CA,MATCH(T189,Data!$A:$A,0),1)))</f>
        <v/>
      </c>
      <c r="T189" s="38" t="str" cm="1">
        <f t="array" aca="1" ref="T189" ca="1">IFERROR(_xlfn.SINGLE(INDEX(Data!$A$1:$A$818,_xlfn.AGGREGATE(15,6,((OFFSET(Data!$A$1,0,MATCH(T$6,Data!$1:$1,0)-1,1000,1)=IF(T$7="","Yes",T$7))*(Data!$D$1:'Data'!$D$818&lt;=IF($H$2="Marked",1,"")))/((OFFSET(Data!$A$1,0,MATCH(T$6,Data!$1:$1,0)-1,1000,1)=IF(T$7="","Yes",T$7))*(Data!$D$1:'Data'!$D$818&lt;=IF($H$2="Marked",1,"")))*ROW(Data!$C$1:$C$818),ROW(T189)-ROW(T$7)),1)),"")</f>
        <v/>
      </c>
      <c r="U189" s="38" t="str">
        <f ca="1">IF(V189="","",IF(INDEX(Data!$CA:$CA,MATCH(V189,Data!$A:$A,0),1)=0,"",INDEX(Data!$CA:$CA,MATCH(V189,Data!$A:$A,0),1)))</f>
        <v/>
      </c>
      <c r="V189" s="38" t="str" cm="1">
        <f t="array" aca="1" ref="V189" ca="1">IFERROR(_xlfn.SINGLE(INDEX(Data!$A$1:$A$818,_xlfn.AGGREGATE(15,6,((OFFSET(Data!$A$1,0,MATCH(V$6,Data!$1:$1,0)-1,1000,1)=IF(V$7="","Yes",V$7))*(Data!$D$1:'Data'!$D$818&lt;=IF($H$2="Marked",1,"")))/((OFFSET(Data!$A$1,0,MATCH(V$6,Data!$1:$1,0)-1,1000,1)=IF(V$7="","Yes",V$7))*(Data!$D$1:'Data'!$D$818&lt;=IF($H$2="Marked",1,"")))*ROW(Data!$C$1:$C$818),ROW(V189)-ROW(V$7)),1)),"")</f>
        <v/>
      </c>
      <c r="W189" s="38" t="str">
        <f ca="1">IF(X189="","",IF(INDEX(Data!$CA:$CA,MATCH(X189,Data!$A:$A,0),1)=0,"",INDEX(Data!$CA:$CA,MATCH(X189,Data!$A:$A,0),1)))</f>
        <v/>
      </c>
      <c r="X189" s="38" t="str" cm="1">
        <f t="array" aca="1" ref="X189" ca="1">IFERROR(_xlfn.SINGLE(INDEX(Data!$A$1:$A$818,_xlfn.AGGREGATE(15,6,((OFFSET(Data!$A$1,0,MATCH(X$6,Data!$1:$1,0)-1,1000,1)=IF(X$7="","Yes",X$7))*(Data!$D$1:'Data'!$D$818&lt;=IF($H$2="Marked",1,"")))/((OFFSET(Data!$A$1,0,MATCH(X$6,Data!$1:$1,0)-1,1000,1)=IF(X$7="","Yes",X$7))*(Data!$D$1:'Data'!$D$818&lt;=IF($H$2="Marked",1,"")))*ROW(Data!$C$1:$C$818),ROW(X189)-ROW(X$7)),1)),"")</f>
        <v/>
      </c>
      <c r="Y189" s="38" t="str">
        <f ca="1">IF(Z189="","",IF(INDEX(Data!$CA:$CA,MATCH(Z189,Data!$A:$A,0),1)=0,"",INDEX(Data!$CA:$CA,MATCH(Z189,Data!$A:$A,0),1)))</f>
        <v/>
      </c>
      <c r="Z189" s="38" t="str" cm="1">
        <f t="array" aca="1" ref="Z189" ca="1">IFERROR(_xlfn.SINGLE(INDEX(Data!$A$1:$A$818,_xlfn.AGGREGATE(15,6,((OFFSET(Data!$A$1,0,MATCH(Z$6,Data!$1:$1,0)-1,1000,1)=IF(Z$7="","Yes",Z$7))*(Data!$D$1:'Data'!$D$818&lt;=IF($H$2="Marked",1,"")))/((OFFSET(Data!$A$1,0,MATCH(Z$6,Data!$1:$1,0)-1,1000,1)=IF(Z$7="","Yes",Z$7))*(Data!$D$1:'Data'!$D$818&lt;=IF($H$2="Marked",1,"")))*ROW(Data!$C$1:$C$818),ROW(Z189)-ROW(Z$7)),1)),"")</f>
        <v/>
      </c>
      <c r="AA189" s="38" t="str">
        <f ca="1">IF(AB189="","",IF(INDEX(Data!$CA:$CA,MATCH(AB189,Data!$A:$A,0),1)=0,"",INDEX(Data!$CA:$CA,MATCH(AB189,Data!$A:$A,0),1)))</f>
        <v/>
      </c>
      <c r="AB189" s="38" t="str" cm="1">
        <f t="array" aca="1" ref="AB189" ca="1">IFERROR(_xlfn.SINGLE(INDEX(Data!$A$1:$A$818,_xlfn.AGGREGATE(15,6,((OFFSET(Data!$A$1,0,MATCH(AB$6,Data!$1:$1,0)-1,1000,1)=IF(AB$7="","Yes",AB$7))*(Data!$D$1:'Data'!$D$818&lt;=IF($H$2="Marked",1,"")))/((OFFSET(Data!$A$1,0,MATCH(AB$6,Data!$1:$1,0)-1,1000,1)=IF(AB$7="","Yes",AB$7))*(Data!$D$1:'Data'!$D$818&lt;=IF($H$2="Marked",1,"")))*ROW(Data!$C$1:$C$818),ROW(AB189)-ROW(AB$7)),1)),"")</f>
        <v/>
      </c>
      <c r="AC189" s="38" t="str">
        <f ca="1">IF(AD189="","",IF(INDEX(Data!$CA:$CA,MATCH(AD189,Data!$A:$A,0),1)=0,"",INDEX(Data!$CA:$CA,MATCH(AD189,Data!$A:$A,0),1)))</f>
        <v/>
      </c>
      <c r="AD189" s="38" t="str" cm="1">
        <f t="array" aca="1" ref="AD189" ca="1">IFERROR(_xlfn.SINGLE(INDEX(Data!$A$1:$A$818,_xlfn.AGGREGATE(15,6,((OFFSET(Data!$A$1,0,MATCH(AD$6,Data!$1:$1,0)-1,1000,1)=IF(AD$7="","Yes",AD$7))*(Data!$D$1:'Data'!$D$818&lt;=IF($H$2="Marked",1,"")))/((OFFSET(Data!$A$1,0,MATCH(AD$6,Data!$1:$1,0)-1,1000,1)=IF(AD$7="","Yes",AD$7))*(Data!$D$1:'Data'!$D$818&lt;=IF($H$2="Marked",1,"")))*ROW(Data!$C$1:$C$818),ROW(AD189)-ROW(AD$7)),1)),"")</f>
        <v/>
      </c>
      <c r="AE189" s="38" t="str">
        <f ca="1">IF(AF189="","",IF(INDEX(Data!$CA:$CA,MATCH(AF189,Data!$A:$A,0),1)=0,"",INDEX(Data!$CA:$CA,MATCH(AF189,Data!$A:$A,0),1)))</f>
        <v/>
      </c>
      <c r="AF189" s="38" t="str" cm="1">
        <f t="array" aca="1" ref="AF189" ca="1">IFERROR(_xlfn.SINGLE(INDEX(Data!$A$1:$A$818,_xlfn.AGGREGATE(15,6,((OFFSET(Data!$A$1,0,MATCH(AF$6,Data!$1:$1,0)-1,1000,1)=IF(AF$7="","Yes",AF$7))*(Data!$D$1:'Data'!$D$818&lt;=IF($H$2="Marked",1,"")))/((OFFSET(Data!$A$1,0,MATCH(AF$6,Data!$1:$1,0)-1,1000,1)=IF(AF$7="","Yes",AF$7))*(Data!$D$1:'Data'!$D$818&lt;=IF($H$2="Marked",1,"")))*ROW(Data!$C$1:$C$818),ROW(AF189)-ROW(AF$7)),1)),"")</f>
        <v/>
      </c>
      <c r="AG189" s="38" t="str">
        <f ca="1">IF(AH189="","",IF(INDEX(Data!$CA:$CA,MATCH(AH189,Data!$A:$A,0),1)=0,"",INDEX(Data!$CA:$CA,MATCH(AH189,Data!$A:$A,0),1)))</f>
        <v/>
      </c>
      <c r="AH189" s="38" t="str" cm="1">
        <f t="array" aca="1" ref="AH189" ca="1">IFERROR(_xlfn.SINGLE(INDEX(Data!$A$1:$A$818,_xlfn.AGGREGATE(15,6,((OFFSET(Data!$A$1,0,MATCH(AH$6,Data!$1:$1,0)-1,1000,1)=IF(AH$7="","Yes",AH$7))*(Data!$D$1:'Data'!$D$818&lt;=IF($H$2="Marked",1,"")))/((OFFSET(Data!$A$1,0,MATCH(AH$6,Data!$1:$1,0)-1,1000,1)=IF(AH$7="","Yes",AH$7))*(Data!$D$1:'Data'!$D$818&lt;=IF($H$2="Marked",1,"")))*ROW(Data!$C$1:$C$818),ROW(AH189)-ROW(AH$7)),1)),"")</f>
        <v/>
      </c>
      <c r="AI189" s="38" t="str">
        <f ca="1">IF(AJ189="","",IF(INDEX(Data!$CA:$CA,MATCH(AJ189,Data!$A:$A,0),1)=0,"",INDEX(Data!$CA:$CA,MATCH(AJ189,Data!$A:$A,0),1)))</f>
        <v/>
      </c>
      <c r="AJ189" s="38" t="str" cm="1">
        <f t="array" aca="1" ref="AJ189" ca="1">IFERROR(_xlfn.SINGLE(INDEX(Data!$A$1:$A$818,_xlfn.AGGREGATE(15,6,((OFFSET(Data!$A$1,0,MATCH(AJ$6,Data!$1:$1,0)-1,1000,1)=IF(AJ$7="","Yes",AJ$7))*(Data!$D$1:'Data'!$D$818&lt;=IF($H$2="Marked",1,"")))/((OFFSET(Data!$A$1,0,MATCH(AJ$6,Data!$1:$1,0)-1,1000,1)=IF(AJ$7="","Yes",AJ$7))*(Data!$D$1:'Data'!$D$818&lt;=IF($H$2="Marked",1,"")))*ROW(Data!$C$1:$C$818),ROW(AJ189)-ROW(AJ$7)),1)),"")</f>
        <v/>
      </c>
      <c r="AK189" s="38" t="str">
        <f ca="1">IF(AL189="","",IF(INDEX(Data!$CA:$CA,MATCH(AL189,Data!$A:$A,0),1)=0,"",INDEX(Data!$CA:$CA,MATCH(AL189,Data!$A:$A,0),1)))</f>
        <v/>
      </c>
      <c r="AL189" s="38" t="str" cm="1">
        <f t="array" aca="1" ref="AL189" ca="1">IFERROR(_xlfn.SINGLE(INDEX(Data!$A$1:$A$818,_xlfn.AGGREGATE(15,6,((OFFSET(Data!$A$1,0,MATCH(AL$6,Data!$1:$1,0)-1,1000,1)=IF(AL$7="","Yes",AL$7))*(Data!$D$1:'Data'!$D$818&lt;=IF($H$2="Marked",1,"")))/((OFFSET(Data!$A$1,0,MATCH(AL$6,Data!$1:$1,0)-1,1000,1)=IF(AL$7="","Yes",AL$7))*(Data!$D$1:'Data'!$D$818&lt;=IF($H$2="Marked",1,"")))*ROW(Data!$C$1:$C$818),ROW(AL189)-ROW(AL$7)),1)),"")</f>
        <v/>
      </c>
      <c r="AM189" s="38" t="str">
        <f ca="1">IF(AN189="","",IF(INDEX(Data!$CA:$CA,MATCH(AN189,Data!$A:$A,0),1)=0,"",INDEX(Data!$CA:$CA,MATCH(AN189,Data!$A:$A,0),1)))</f>
        <v/>
      </c>
      <c r="AN189" s="38" t="str" cm="1">
        <f t="array" aca="1" ref="AN189" ca="1">IFERROR(_xlfn.SINGLE(INDEX(Data!$A$1:$A$818,_xlfn.AGGREGATE(15,6,((OFFSET(Data!$A$1,0,MATCH(AN$6,Data!$1:$1,0)-1,1000,1)=IF(AN$7="","Yes",AN$7))*(Data!$D$1:'Data'!$D$818&lt;=IF($H$2="Marked",1,"")))/((OFFSET(Data!$A$1,0,MATCH(AN$6,Data!$1:$1,0)-1,1000,1)=IF(AN$7="","Yes",AN$7))*(Data!$D$1:'Data'!$D$818&lt;=IF($H$2="Marked",1,"")))*ROW(Data!$C$1:$C$818),ROW(AN189)-ROW(AN$7)),1)),"")</f>
        <v/>
      </c>
      <c r="AO189" s="38" t="str">
        <f ca="1">IF(AP189="","",IF(INDEX(Data!$CA:$CA,MATCH(AP189,Data!$A:$A,0),1)=0,"",INDEX(Data!$CA:$CA,MATCH(AP189,Data!$A:$A,0),1)))</f>
        <v/>
      </c>
      <c r="AP189" s="38" t="str" cm="1">
        <f t="array" aca="1" ref="AP189" ca="1">IFERROR(_xlfn.SINGLE(INDEX(Data!$A$1:$A$818,_xlfn.AGGREGATE(15,6,((OFFSET(Data!$A$1,0,MATCH(AP$6,Data!$1:$1,0)-1,1000,1)=IF(AP$7="","Yes",AP$7))*(Data!$D$1:'Data'!$D$818&lt;=IF($H$2="Marked",1,"")))/((OFFSET(Data!$A$1,0,MATCH(AP$6,Data!$1:$1,0)-1,1000,1)=IF(AP$7="","Yes",AP$7))*(Data!$D$1:'Data'!$D$818&lt;=IF($H$2="Marked",1,"")))*ROW(Data!$C$1:$C$818),ROW(AP189)-ROW(AP$7)),1)),"")</f>
        <v/>
      </c>
      <c r="AQ189" s="38" t="str">
        <f ca="1">IF(AR189="","",IF(INDEX(Data!$CA:$CA,MATCH(AR189,Data!$A:$A,0),1)=0,"",INDEX(Data!$CA:$CA,MATCH(AR189,Data!$A:$A,0),1)))</f>
        <v/>
      </c>
      <c r="AR189" s="38" t="str" cm="1">
        <f t="array" aca="1" ref="AR189" ca="1">IFERROR(_xlfn.SINGLE(INDEX(Data!$A$1:$A$818,_xlfn.AGGREGATE(15,6,((OFFSET(Data!$A$1,0,MATCH(AR$6,Data!$1:$1,0)-1,1000,1)=IF(AR$7="","Yes",AR$7))*(Data!$D$1:'Data'!$D$818&lt;=IF($H$2="Marked",1,"")))/((OFFSET(Data!$A$1,0,MATCH(AR$6,Data!$1:$1,0)-1,1000,1)=IF(AR$7="","Yes",AR$7))*(Data!$D$1:'Data'!$D$818&lt;=IF($H$2="Marked",1,"")))*ROW(Data!$C$1:$C$818),ROW(AR189)-ROW(AR$7)),1)),"")</f>
        <v/>
      </c>
      <c r="AS189" s="38" t="str">
        <f ca="1">IF(AT189="","",IF(INDEX(Data!$CA:$CA,MATCH(AT189,Data!$A:$A,0),1)=0,"",INDEX(Data!$CA:$CA,MATCH(AT189,Data!$A:$A,0),1)))</f>
        <v/>
      </c>
      <c r="AT189" s="38" t="str" cm="1">
        <f t="array" aca="1" ref="AT189" ca="1">IFERROR(_xlfn.SINGLE(INDEX(Data!$A$1:$A$818,_xlfn.AGGREGATE(15,6,((OFFSET(Data!$A$1,0,MATCH(AT$6,Data!$1:$1,0)-1,1000,1)=IF(AT$7="","Yes",AT$7))*(Data!$D$1:'Data'!$D$818&lt;=IF($H$2="Marked",1,"")))/((OFFSET(Data!$A$1,0,MATCH(AT$6,Data!$1:$1,0)-1,1000,1)=IF(AT$7="","Yes",AT$7))*(Data!$D$1:'Data'!$D$818&lt;=IF($H$2="Marked",1,"")))*ROW(Data!$C$1:$C$818),ROW(AT189)-ROW(AT$7)),1)),"")</f>
        <v/>
      </c>
    </row>
    <row r="190" spans="1:46" x14ac:dyDescent="0.35">
      <c r="A190" s="38" t="str">
        <f ca="1">IF(B190="","",IF(INDEX(Data!$CA:$CA,MATCH(B190,Data!$A:$A,0),1)=0,"",INDEX(Data!$CA:$CA,MATCH(B190,Data!$A:$A,0),1)))</f>
        <v/>
      </c>
      <c r="B190" s="38" t="str" cm="1">
        <f t="array" aca="1" ref="B190" ca="1">IFERROR(_xlfn.SINGLE(INDEX(Data!$A$1:$A$818,_xlfn.AGGREGATE(15,6,((OFFSET(Data!$A$1,0,MATCH(B$6,Data!$1:$1,0)-1,1000,1)=IF(B$7="","Yes",B$7))*(Data!$D$1:'Data'!$D$818&lt;=IF($H$2="Marked",1,"")))/((OFFSET(Data!$A$1,0,MATCH(B$6,Data!$1:$1,0)-1,1000,1)=IF(B$7="","Yes",B$7))*(Data!$D$1:'Data'!$D$818&lt;=IF($H$2="Marked",1,"")))*ROW(Data!$C$1:$C$818),ROW(B190)-ROW(B$7)),1)),"")</f>
        <v/>
      </c>
      <c r="C190" s="38" t="str">
        <f ca="1">IF(D190="","",IF(INDEX(Data!$CA:$CA,MATCH(D190,Data!$A:$A,0),1)=0,"",INDEX(Data!$CA:$CA,MATCH(D190,Data!$A:$A,0),1)))</f>
        <v/>
      </c>
      <c r="D190" s="38" t="str" cm="1">
        <f t="array" aca="1" ref="D190" ca="1">IFERROR(_xlfn.SINGLE(INDEX(Data!$A$1:$A$818,_xlfn.AGGREGATE(15,6,((OFFSET(Data!$A$1,0,MATCH(D$6,Data!$1:$1,0)-1,1000,1)=IF(D$7="","Yes",D$7))*(Data!$D$1:'Data'!$D$818&lt;=IF($H$2="Marked",1,"")))/((OFFSET(Data!$A$1,0,MATCH(D$6,Data!$1:$1,0)-1,1000,1)=IF(D$7="","Yes",D$7))*(Data!$D$1:'Data'!$D$818&lt;=IF($H$2="Marked",1,"")))*ROW(Data!$C$1:$C$818),ROW(D190)-ROW(D$7)),1)),"")</f>
        <v/>
      </c>
      <c r="E190" s="38" t="str">
        <f ca="1">IF(F190="","",IF(INDEX(Data!$CA:$CA,MATCH(F190,Data!$A:$A,0),1)=0,"",INDEX(Data!$CA:$CA,MATCH(F190,Data!$A:$A,0),1)))</f>
        <v/>
      </c>
      <c r="F190" s="38" t="str" cm="1">
        <f t="array" aca="1" ref="F190" ca="1">IFERROR(_xlfn.SINGLE(INDEX(Data!$A$1:$A$818,_xlfn.AGGREGATE(15,6,((OFFSET(Data!$A$1,0,MATCH(F$6,Data!$1:$1,0)-1,1000,1)=IF(F$7="","Yes",F$7))*(Data!$D$1:'Data'!$D$818&lt;=IF($H$2="Marked",1,"")))/((OFFSET(Data!$A$1,0,MATCH(F$6,Data!$1:$1,0)-1,1000,1)=IF(F$7="","Yes",F$7))*(Data!$D$1:'Data'!$D$818&lt;=IF($H$2="Marked",1,"")))*ROW(Data!$C$1:$C$818),ROW(F190)-ROW(F$7)),1)),"")</f>
        <v/>
      </c>
      <c r="G190" s="38" t="str">
        <f ca="1">IF(H190="","",IF(INDEX(Data!$CA:$CA,MATCH(H190,Data!$A:$A,0),1)=0,"",INDEX(Data!$CA:$CA,MATCH(H190,Data!$A:$A,0),1)))</f>
        <v/>
      </c>
      <c r="H190" s="38" t="str" cm="1">
        <f t="array" aca="1" ref="H190" ca="1">IFERROR(_xlfn.SINGLE(INDEX(Data!$A$1:$A$818,_xlfn.AGGREGATE(15,6,((OFFSET(Data!$A$1,0,MATCH(H$6,Data!$1:$1,0)-1,1000,1)=IF(H$7="","Yes",H$7))*(Data!$D$1:'Data'!$D$818&lt;=IF($H$2="Marked",1,"")))/((OFFSET(Data!$A$1,0,MATCH(H$6,Data!$1:$1,0)-1,1000,1)=IF(H$7="","Yes",H$7))*(Data!$D$1:'Data'!$D$818&lt;=IF($H$2="Marked",1,"")))*ROW(Data!$C$1:$C$818),ROW(H190)-ROW(H$7)),1)),"")</f>
        <v/>
      </c>
      <c r="I190" s="38" t="str">
        <f ca="1">IF(J190="","",IF(INDEX(Data!$CA:$CA,MATCH(J190,Data!$A:$A,0),1)=0,"",INDEX(Data!$CA:$CA,MATCH(J190,Data!$A:$A,0),1)))</f>
        <v/>
      </c>
      <c r="J190" s="38" t="str" cm="1">
        <f t="array" aca="1" ref="J190" ca="1">IFERROR(_xlfn.SINGLE(INDEX(Data!$A$1:$A$818,_xlfn.AGGREGATE(15,6,((OFFSET(Data!$A$1,0,MATCH(J$6,Data!$1:$1,0)-1,1000,1)=IF(J$7="","Yes",J$7))*(Data!$D$1:'Data'!$D$818&lt;=IF($H$2="Marked",1,"")))/((OFFSET(Data!$A$1,0,MATCH(J$6,Data!$1:$1,0)-1,1000,1)=IF(J$7="","Yes",J$7))*(Data!$D$1:'Data'!$D$818&lt;=IF($H$2="Marked",1,"")))*ROW(Data!$C$1:$C$818),ROW(J190)-ROW(J$7)),1)),"")</f>
        <v/>
      </c>
      <c r="K190" s="38" t="str">
        <f ca="1">IF(L190="","",IF(INDEX(Data!$CA:$CA,MATCH(L190,Data!$A:$A,0),1)=0,"",INDEX(Data!$CA:$CA,MATCH(L190,Data!$A:$A,0),1)))</f>
        <v/>
      </c>
      <c r="L190" s="38" t="str" cm="1">
        <f t="array" aca="1" ref="L190" ca="1">IFERROR(_xlfn.SINGLE(INDEX(Data!$A$1:$A$818,_xlfn.AGGREGATE(15,6,((OFFSET(Data!$A$1,0,MATCH(L$6,Data!$1:$1,0)-1,1000,1)=IF(L$7="","Yes",L$7))*(Data!$D$1:'Data'!$D$818&lt;=IF($H$2="Marked",1,"")))/((OFFSET(Data!$A$1,0,MATCH(L$6,Data!$1:$1,0)-1,1000,1)=IF(L$7="","Yes",L$7))*(Data!$D$1:'Data'!$D$818&lt;=IF($H$2="Marked",1,"")))*ROW(Data!$C$1:$C$818),ROW(L190)-ROW(L$7)),1)),"")</f>
        <v/>
      </c>
      <c r="M190" s="38" t="str">
        <f ca="1">IF(N190="","",IF(INDEX(Data!$CA:$CA,MATCH(N190,Data!$A:$A,0),1)=0,"",INDEX(Data!$CA:$CA,MATCH(N190,Data!$A:$A,0),1)))</f>
        <v/>
      </c>
      <c r="N190" s="38" t="str" cm="1">
        <f t="array" aca="1" ref="N190" ca="1">IFERROR(_xlfn.SINGLE(INDEX(Data!$A$1:$A$818,_xlfn.AGGREGATE(15,6,((OFFSET(Data!$A$1,0,MATCH(N$6,Data!$1:$1,0)-1,1000,1)=IF(N$7="","Yes",N$7))*(Data!$D$1:'Data'!$D$818&lt;=IF($H$2="Marked",1,"")))/((OFFSET(Data!$A$1,0,MATCH(N$6,Data!$1:$1,0)-1,1000,1)=IF(N$7="","Yes",N$7))*(Data!$D$1:'Data'!$D$818&lt;=IF($H$2="Marked",1,"")))*ROW(Data!$C$1:$C$818),ROW(N190)-ROW(N$7)),1)),"")</f>
        <v>Universal Kids</v>
      </c>
      <c r="O190" s="38" t="str">
        <f ca="1">IF(P190="","",IF(INDEX(Data!$CA:$CA,MATCH(P190,Data!$A:$A,0),1)=0,"",INDEX(Data!$CA:$CA,MATCH(P190,Data!$A:$A,0),1)))</f>
        <v/>
      </c>
      <c r="P190" s="38" t="str" cm="1">
        <f t="array" aca="1" ref="P190" ca="1">IFERROR(_xlfn.SINGLE(INDEX(Data!$A$1:$A$818,_xlfn.AGGREGATE(15,6,((OFFSET(Data!$A$1,0,MATCH(P$6,Data!$1:$1,0)-1,1000,1)=IF(P$7="","Yes",P$7))*(Data!$D$1:'Data'!$D$818&lt;=IF($H$2="Marked",1,"")))/((OFFSET(Data!$A$1,0,MATCH(P$6,Data!$1:$1,0)-1,1000,1)=IF(P$7="","Yes",P$7))*(Data!$D$1:'Data'!$D$818&lt;=IF($H$2="Marked",1,"")))*ROW(Data!$C$1:$C$818),ROW(P190)-ROW(P$7)),1)),"")</f>
        <v>Showtime Family</v>
      </c>
      <c r="Q190" s="38" t="str">
        <f ca="1">IF(R190="","",IF(INDEX(Data!$CA:$CA,MATCH(R190,Data!$A:$A,0),1)=0,"",INDEX(Data!$CA:$CA,MATCH(R190,Data!$A:$A,0),1)))</f>
        <v/>
      </c>
      <c r="R190" s="38" t="str" cm="1">
        <f t="array" aca="1" ref="R190" ca="1">IFERROR(_xlfn.SINGLE(INDEX(Data!$A$1:$A$818,_xlfn.AGGREGATE(15,6,((OFFSET(Data!$A$1,0,MATCH(R$6,Data!$1:$1,0)-1,1000,1)=IF(R$7="","Yes",R$7))*(Data!$D$1:'Data'!$D$818&lt;=IF($H$2="Marked",1,"")))/((OFFSET(Data!$A$1,0,MATCH(R$6,Data!$1:$1,0)-1,1000,1)=IF(R$7="","Yes",R$7))*(Data!$D$1:'Data'!$D$818&lt;=IF($H$2="Marked",1,"")))*ROW(Data!$C$1:$C$818),ROW(R190)-ROW(R$7)),1)),"")</f>
        <v/>
      </c>
      <c r="S190" s="38" t="str">
        <f ca="1">IF(T190="","",IF(INDEX(Data!$CA:$CA,MATCH(T190,Data!$A:$A,0),1)=0,"",INDEX(Data!$CA:$CA,MATCH(T190,Data!$A:$A,0),1)))</f>
        <v/>
      </c>
      <c r="T190" s="38" t="str" cm="1">
        <f t="array" aca="1" ref="T190" ca="1">IFERROR(_xlfn.SINGLE(INDEX(Data!$A$1:$A$818,_xlfn.AGGREGATE(15,6,((OFFSET(Data!$A$1,0,MATCH(T$6,Data!$1:$1,0)-1,1000,1)=IF(T$7="","Yes",T$7))*(Data!$D$1:'Data'!$D$818&lt;=IF($H$2="Marked",1,"")))/((OFFSET(Data!$A$1,0,MATCH(T$6,Data!$1:$1,0)-1,1000,1)=IF(T$7="","Yes",T$7))*(Data!$D$1:'Data'!$D$818&lt;=IF($H$2="Marked",1,"")))*ROW(Data!$C$1:$C$818),ROW(T190)-ROW(T$7)),1)),"")</f>
        <v/>
      </c>
      <c r="U190" s="38" t="str">
        <f ca="1">IF(V190="","",IF(INDEX(Data!$CA:$CA,MATCH(V190,Data!$A:$A,0),1)=0,"",INDEX(Data!$CA:$CA,MATCH(V190,Data!$A:$A,0),1)))</f>
        <v/>
      </c>
      <c r="V190" s="38" t="str" cm="1">
        <f t="array" aca="1" ref="V190" ca="1">IFERROR(_xlfn.SINGLE(INDEX(Data!$A$1:$A$818,_xlfn.AGGREGATE(15,6,((OFFSET(Data!$A$1,0,MATCH(V$6,Data!$1:$1,0)-1,1000,1)=IF(V$7="","Yes",V$7))*(Data!$D$1:'Data'!$D$818&lt;=IF($H$2="Marked",1,"")))/((OFFSET(Data!$A$1,0,MATCH(V$6,Data!$1:$1,0)-1,1000,1)=IF(V$7="","Yes",V$7))*(Data!$D$1:'Data'!$D$818&lt;=IF($H$2="Marked",1,"")))*ROW(Data!$C$1:$C$818),ROW(V190)-ROW(V$7)),1)),"")</f>
        <v/>
      </c>
      <c r="W190" s="38" t="str">
        <f ca="1">IF(X190="","",IF(INDEX(Data!$CA:$CA,MATCH(X190,Data!$A:$A,0),1)=0,"",INDEX(Data!$CA:$CA,MATCH(X190,Data!$A:$A,0),1)))</f>
        <v/>
      </c>
      <c r="X190" s="38" t="str" cm="1">
        <f t="array" aca="1" ref="X190" ca="1">IFERROR(_xlfn.SINGLE(INDEX(Data!$A$1:$A$818,_xlfn.AGGREGATE(15,6,((OFFSET(Data!$A$1,0,MATCH(X$6,Data!$1:$1,0)-1,1000,1)=IF(X$7="","Yes",X$7))*(Data!$D$1:'Data'!$D$818&lt;=IF($H$2="Marked",1,"")))/((OFFSET(Data!$A$1,0,MATCH(X$6,Data!$1:$1,0)-1,1000,1)=IF(X$7="","Yes",X$7))*(Data!$D$1:'Data'!$D$818&lt;=IF($H$2="Marked",1,"")))*ROW(Data!$C$1:$C$818),ROW(X190)-ROW(X$7)),1)),"")</f>
        <v/>
      </c>
      <c r="Y190" s="38" t="str">
        <f ca="1">IF(Z190="","",IF(INDEX(Data!$CA:$CA,MATCH(Z190,Data!$A:$A,0),1)=0,"",INDEX(Data!$CA:$CA,MATCH(Z190,Data!$A:$A,0),1)))</f>
        <v/>
      </c>
      <c r="Z190" s="38" t="str" cm="1">
        <f t="array" aca="1" ref="Z190" ca="1">IFERROR(_xlfn.SINGLE(INDEX(Data!$A$1:$A$818,_xlfn.AGGREGATE(15,6,((OFFSET(Data!$A$1,0,MATCH(Z$6,Data!$1:$1,0)-1,1000,1)=IF(Z$7="","Yes",Z$7))*(Data!$D$1:'Data'!$D$818&lt;=IF($H$2="Marked",1,"")))/((OFFSET(Data!$A$1,0,MATCH(Z$6,Data!$1:$1,0)-1,1000,1)=IF(Z$7="","Yes",Z$7))*(Data!$D$1:'Data'!$D$818&lt;=IF($H$2="Marked",1,"")))*ROW(Data!$C$1:$C$818),ROW(Z190)-ROW(Z$7)),1)),"")</f>
        <v/>
      </c>
      <c r="AA190" s="38" t="str">
        <f ca="1">IF(AB190="","",IF(INDEX(Data!$CA:$CA,MATCH(AB190,Data!$A:$A,0),1)=0,"",INDEX(Data!$CA:$CA,MATCH(AB190,Data!$A:$A,0),1)))</f>
        <v/>
      </c>
      <c r="AB190" s="38" t="str" cm="1">
        <f t="array" aca="1" ref="AB190" ca="1">IFERROR(_xlfn.SINGLE(INDEX(Data!$A$1:$A$818,_xlfn.AGGREGATE(15,6,((OFFSET(Data!$A$1,0,MATCH(AB$6,Data!$1:$1,0)-1,1000,1)=IF(AB$7="","Yes",AB$7))*(Data!$D$1:'Data'!$D$818&lt;=IF($H$2="Marked",1,"")))/((OFFSET(Data!$A$1,0,MATCH(AB$6,Data!$1:$1,0)-1,1000,1)=IF(AB$7="","Yes",AB$7))*(Data!$D$1:'Data'!$D$818&lt;=IF($H$2="Marked",1,"")))*ROW(Data!$C$1:$C$818),ROW(AB190)-ROW(AB$7)),1)),"")</f>
        <v/>
      </c>
      <c r="AC190" s="38" t="str">
        <f ca="1">IF(AD190="","",IF(INDEX(Data!$CA:$CA,MATCH(AD190,Data!$A:$A,0),1)=0,"",INDEX(Data!$CA:$CA,MATCH(AD190,Data!$A:$A,0),1)))</f>
        <v/>
      </c>
      <c r="AD190" s="38" t="str" cm="1">
        <f t="array" aca="1" ref="AD190" ca="1">IFERROR(_xlfn.SINGLE(INDEX(Data!$A$1:$A$818,_xlfn.AGGREGATE(15,6,((OFFSET(Data!$A$1,0,MATCH(AD$6,Data!$1:$1,0)-1,1000,1)=IF(AD$7="","Yes",AD$7))*(Data!$D$1:'Data'!$D$818&lt;=IF($H$2="Marked",1,"")))/((OFFSET(Data!$A$1,0,MATCH(AD$6,Data!$1:$1,0)-1,1000,1)=IF(AD$7="","Yes",AD$7))*(Data!$D$1:'Data'!$D$818&lt;=IF($H$2="Marked",1,"")))*ROW(Data!$C$1:$C$818),ROW(AD190)-ROW(AD$7)),1)),"")</f>
        <v/>
      </c>
      <c r="AE190" s="38" t="str">
        <f ca="1">IF(AF190="","",IF(INDEX(Data!$CA:$CA,MATCH(AF190,Data!$A:$A,0),1)=0,"",INDEX(Data!$CA:$CA,MATCH(AF190,Data!$A:$A,0),1)))</f>
        <v/>
      </c>
      <c r="AF190" s="38" t="str" cm="1">
        <f t="array" aca="1" ref="AF190" ca="1">IFERROR(_xlfn.SINGLE(INDEX(Data!$A$1:$A$818,_xlfn.AGGREGATE(15,6,((OFFSET(Data!$A$1,0,MATCH(AF$6,Data!$1:$1,0)-1,1000,1)=IF(AF$7="","Yes",AF$7))*(Data!$D$1:'Data'!$D$818&lt;=IF($H$2="Marked",1,"")))/((OFFSET(Data!$A$1,0,MATCH(AF$6,Data!$1:$1,0)-1,1000,1)=IF(AF$7="","Yes",AF$7))*(Data!$D$1:'Data'!$D$818&lt;=IF($H$2="Marked",1,"")))*ROW(Data!$C$1:$C$818),ROW(AF190)-ROW(AF$7)),1)),"")</f>
        <v/>
      </c>
      <c r="AG190" s="38" t="str">
        <f ca="1">IF(AH190="","",IF(INDEX(Data!$CA:$CA,MATCH(AH190,Data!$A:$A,0),1)=0,"",INDEX(Data!$CA:$CA,MATCH(AH190,Data!$A:$A,0),1)))</f>
        <v/>
      </c>
      <c r="AH190" s="38" t="str" cm="1">
        <f t="array" aca="1" ref="AH190" ca="1">IFERROR(_xlfn.SINGLE(INDEX(Data!$A$1:$A$818,_xlfn.AGGREGATE(15,6,((OFFSET(Data!$A$1,0,MATCH(AH$6,Data!$1:$1,0)-1,1000,1)=IF(AH$7="","Yes",AH$7))*(Data!$D$1:'Data'!$D$818&lt;=IF($H$2="Marked",1,"")))/((OFFSET(Data!$A$1,0,MATCH(AH$6,Data!$1:$1,0)-1,1000,1)=IF(AH$7="","Yes",AH$7))*(Data!$D$1:'Data'!$D$818&lt;=IF($H$2="Marked",1,"")))*ROW(Data!$C$1:$C$818),ROW(AH190)-ROW(AH$7)),1)),"")</f>
        <v/>
      </c>
      <c r="AI190" s="38" t="str">
        <f ca="1">IF(AJ190="","",IF(INDEX(Data!$CA:$CA,MATCH(AJ190,Data!$A:$A,0),1)=0,"",INDEX(Data!$CA:$CA,MATCH(AJ190,Data!$A:$A,0),1)))</f>
        <v/>
      </c>
      <c r="AJ190" s="38" t="str" cm="1">
        <f t="array" aca="1" ref="AJ190" ca="1">IFERROR(_xlfn.SINGLE(INDEX(Data!$A$1:$A$818,_xlfn.AGGREGATE(15,6,((OFFSET(Data!$A$1,0,MATCH(AJ$6,Data!$1:$1,0)-1,1000,1)=IF(AJ$7="","Yes",AJ$7))*(Data!$D$1:'Data'!$D$818&lt;=IF($H$2="Marked",1,"")))/((OFFSET(Data!$A$1,0,MATCH(AJ$6,Data!$1:$1,0)-1,1000,1)=IF(AJ$7="","Yes",AJ$7))*(Data!$D$1:'Data'!$D$818&lt;=IF($H$2="Marked",1,"")))*ROW(Data!$C$1:$C$818),ROW(AJ190)-ROW(AJ$7)),1)),"")</f>
        <v/>
      </c>
      <c r="AK190" s="38" t="str">
        <f ca="1">IF(AL190="","",IF(INDEX(Data!$CA:$CA,MATCH(AL190,Data!$A:$A,0),1)=0,"",INDEX(Data!$CA:$CA,MATCH(AL190,Data!$A:$A,0),1)))</f>
        <v/>
      </c>
      <c r="AL190" s="38" t="str" cm="1">
        <f t="array" aca="1" ref="AL190" ca="1">IFERROR(_xlfn.SINGLE(INDEX(Data!$A$1:$A$818,_xlfn.AGGREGATE(15,6,((OFFSET(Data!$A$1,0,MATCH(AL$6,Data!$1:$1,0)-1,1000,1)=IF(AL$7="","Yes",AL$7))*(Data!$D$1:'Data'!$D$818&lt;=IF($H$2="Marked",1,"")))/((OFFSET(Data!$A$1,0,MATCH(AL$6,Data!$1:$1,0)-1,1000,1)=IF(AL$7="","Yes",AL$7))*(Data!$D$1:'Data'!$D$818&lt;=IF($H$2="Marked",1,"")))*ROW(Data!$C$1:$C$818),ROW(AL190)-ROW(AL$7)),1)),"")</f>
        <v/>
      </c>
      <c r="AM190" s="38" t="str">
        <f ca="1">IF(AN190="","",IF(INDEX(Data!$CA:$CA,MATCH(AN190,Data!$A:$A,0),1)=0,"",INDEX(Data!$CA:$CA,MATCH(AN190,Data!$A:$A,0),1)))</f>
        <v/>
      </c>
      <c r="AN190" s="38" t="str" cm="1">
        <f t="array" aca="1" ref="AN190" ca="1">IFERROR(_xlfn.SINGLE(INDEX(Data!$A$1:$A$818,_xlfn.AGGREGATE(15,6,((OFFSET(Data!$A$1,0,MATCH(AN$6,Data!$1:$1,0)-1,1000,1)=IF(AN$7="","Yes",AN$7))*(Data!$D$1:'Data'!$D$818&lt;=IF($H$2="Marked",1,"")))/((OFFSET(Data!$A$1,0,MATCH(AN$6,Data!$1:$1,0)-1,1000,1)=IF(AN$7="","Yes",AN$7))*(Data!$D$1:'Data'!$D$818&lt;=IF($H$2="Marked",1,"")))*ROW(Data!$C$1:$C$818),ROW(AN190)-ROW(AN$7)),1)),"")</f>
        <v/>
      </c>
      <c r="AO190" s="38" t="str">
        <f ca="1">IF(AP190="","",IF(INDEX(Data!$CA:$CA,MATCH(AP190,Data!$A:$A,0),1)=0,"",INDEX(Data!$CA:$CA,MATCH(AP190,Data!$A:$A,0),1)))</f>
        <v/>
      </c>
      <c r="AP190" s="38" t="str" cm="1">
        <f t="array" aca="1" ref="AP190" ca="1">IFERROR(_xlfn.SINGLE(INDEX(Data!$A$1:$A$818,_xlfn.AGGREGATE(15,6,((OFFSET(Data!$A$1,0,MATCH(AP$6,Data!$1:$1,0)-1,1000,1)=IF(AP$7="","Yes",AP$7))*(Data!$D$1:'Data'!$D$818&lt;=IF($H$2="Marked",1,"")))/((OFFSET(Data!$A$1,0,MATCH(AP$6,Data!$1:$1,0)-1,1000,1)=IF(AP$7="","Yes",AP$7))*(Data!$D$1:'Data'!$D$818&lt;=IF($H$2="Marked",1,"")))*ROW(Data!$C$1:$C$818),ROW(AP190)-ROW(AP$7)),1)),"")</f>
        <v/>
      </c>
      <c r="AQ190" s="38" t="str">
        <f ca="1">IF(AR190="","",IF(INDEX(Data!$CA:$CA,MATCH(AR190,Data!$A:$A,0),1)=0,"",INDEX(Data!$CA:$CA,MATCH(AR190,Data!$A:$A,0),1)))</f>
        <v/>
      </c>
      <c r="AR190" s="38" t="str" cm="1">
        <f t="array" aca="1" ref="AR190" ca="1">IFERROR(_xlfn.SINGLE(INDEX(Data!$A$1:$A$818,_xlfn.AGGREGATE(15,6,((OFFSET(Data!$A$1,0,MATCH(AR$6,Data!$1:$1,0)-1,1000,1)=IF(AR$7="","Yes",AR$7))*(Data!$D$1:'Data'!$D$818&lt;=IF($H$2="Marked",1,"")))/((OFFSET(Data!$A$1,0,MATCH(AR$6,Data!$1:$1,0)-1,1000,1)=IF(AR$7="","Yes",AR$7))*(Data!$D$1:'Data'!$D$818&lt;=IF($H$2="Marked",1,"")))*ROW(Data!$C$1:$C$818),ROW(AR190)-ROW(AR$7)),1)),"")</f>
        <v/>
      </c>
      <c r="AS190" s="38" t="str">
        <f ca="1">IF(AT190="","",IF(INDEX(Data!$CA:$CA,MATCH(AT190,Data!$A:$A,0),1)=0,"",INDEX(Data!$CA:$CA,MATCH(AT190,Data!$A:$A,0),1)))</f>
        <v/>
      </c>
      <c r="AT190" s="38" t="str" cm="1">
        <f t="array" aca="1" ref="AT190" ca="1">IFERROR(_xlfn.SINGLE(INDEX(Data!$A$1:$A$818,_xlfn.AGGREGATE(15,6,((OFFSET(Data!$A$1,0,MATCH(AT$6,Data!$1:$1,0)-1,1000,1)=IF(AT$7="","Yes",AT$7))*(Data!$D$1:'Data'!$D$818&lt;=IF($H$2="Marked",1,"")))/((OFFSET(Data!$A$1,0,MATCH(AT$6,Data!$1:$1,0)-1,1000,1)=IF(AT$7="","Yes",AT$7))*(Data!$D$1:'Data'!$D$818&lt;=IF($H$2="Marked",1,"")))*ROW(Data!$C$1:$C$818),ROW(AT190)-ROW(AT$7)),1)),"")</f>
        <v/>
      </c>
    </row>
    <row r="191" spans="1:46" x14ac:dyDescent="0.35">
      <c r="A191" s="38" t="str">
        <f ca="1">IF(B191="","",IF(INDEX(Data!$CA:$CA,MATCH(B191,Data!$A:$A,0),1)=0,"",INDEX(Data!$CA:$CA,MATCH(B191,Data!$A:$A,0),1)))</f>
        <v/>
      </c>
      <c r="B191" s="38" t="str" cm="1">
        <f t="array" aca="1" ref="B191" ca="1">IFERROR(_xlfn.SINGLE(INDEX(Data!$A$1:$A$818,_xlfn.AGGREGATE(15,6,((OFFSET(Data!$A$1,0,MATCH(B$6,Data!$1:$1,0)-1,1000,1)=IF(B$7="","Yes",B$7))*(Data!$D$1:'Data'!$D$818&lt;=IF($H$2="Marked",1,"")))/((OFFSET(Data!$A$1,0,MATCH(B$6,Data!$1:$1,0)-1,1000,1)=IF(B$7="","Yes",B$7))*(Data!$D$1:'Data'!$D$818&lt;=IF($H$2="Marked",1,"")))*ROW(Data!$C$1:$C$818),ROW(B191)-ROW(B$7)),1)),"")</f>
        <v/>
      </c>
      <c r="C191" s="38" t="str">
        <f ca="1">IF(D191="","",IF(INDEX(Data!$CA:$CA,MATCH(D191,Data!$A:$A,0),1)=0,"",INDEX(Data!$CA:$CA,MATCH(D191,Data!$A:$A,0),1)))</f>
        <v/>
      </c>
      <c r="D191" s="38" t="str" cm="1">
        <f t="array" aca="1" ref="D191" ca="1">IFERROR(_xlfn.SINGLE(INDEX(Data!$A$1:$A$818,_xlfn.AGGREGATE(15,6,((OFFSET(Data!$A$1,0,MATCH(D$6,Data!$1:$1,0)-1,1000,1)=IF(D$7="","Yes",D$7))*(Data!$D$1:'Data'!$D$818&lt;=IF($H$2="Marked",1,"")))/((OFFSET(Data!$A$1,0,MATCH(D$6,Data!$1:$1,0)-1,1000,1)=IF(D$7="","Yes",D$7))*(Data!$D$1:'Data'!$D$818&lt;=IF($H$2="Marked",1,"")))*ROW(Data!$C$1:$C$818),ROW(D191)-ROW(D$7)),1)),"")</f>
        <v/>
      </c>
      <c r="E191" s="38" t="str">
        <f ca="1">IF(F191="","",IF(INDEX(Data!$CA:$CA,MATCH(F191,Data!$A:$A,0),1)=0,"",INDEX(Data!$CA:$CA,MATCH(F191,Data!$A:$A,0),1)))</f>
        <v/>
      </c>
      <c r="F191" s="38" t="str" cm="1">
        <f t="array" aca="1" ref="F191" ca="1">IFERROR(_xlfn.SINGLE(INDEX(Data!$A$1:$A$818,_xlfn.AGGREGATE(15,6,((OFFSET(Data!$A$1,0,MATCH(F$6,Data!$1:$1,0)-1,1000,1)=IF(F$7="","Yes",F$7))*(Data!$D$1:'Data'!$D$818&lt;=IF($H$2="Marked",1,"")))/((OFFSET(Data!$A$1,0,MATCH(F$6,Data!$1:$1,0)-1,1000,1)=IF(F$7="","Yes",F$7))*(Data!$D$1:'Data'!$D$818&lt;=IF($H$2="Marked",1,"")))*ROW(Data!$C$1:$C$818),ROW(F191)-ROW(F$7)),1)),"")</f>
        <v/>
      </c>
      <c r="G191" s="38" t="str">
        <f ca="1">IF(H191="","",IF(INDEX(Data!$CA:$CA,MATCH(H191,Data!$A:$A,0),1)=0,"",INDEX(Data!$CA:$CA,MATCH(H191,Data!$A:$A,0),1)))</f>
        <v/>
      </c>
      <c r="H191" s="38" t="str" cm="1">
        <f t="array" aca="1" ref="H191" ca="1">IFERROR(_xlfn.SINGLE(INDEX(Data!$A$1:$A$818,_xlfn.AGGREGATE(15,6,((OFFSET(Data!$A$1,0,MATCH(H$6,Data!$1:$1,0)-1,1000,1)=IF(H$7="","Yes",H$7))*(Data!$D$1:'Data'!$D$818&lt;=IF($H$2="Marked",1,"")))/((OFFSET(Data!$A$1,0,MATCH(H$6,Data!$1:$1,0)-1,1000,1)=IF(H$7="","Yes",H$7))*(Data!$D$1:'Data'!$D$818&lt;=IF($H$2="Marked",1,"")))*ROW(Data!$C$1:$C$818),ROW(H191)-ROW(H$7)),1)),"")</f>
        <v/>
      </c>
      <c r="I191" s="38" t="str">
        <f ca="1">IF(J191="","",IF(INDEX(Data!$CA:$CA,MATCH(J191,Data!$A:$A,0),1)=0,"",INDEX(Data!$CA:$CA,MATCH(J191,Data!$A:$A,0),1)))</f>
        <v/>
      </c>
      <c r="J191" s="38" t="str" cm="1">
        <f t="array" aca="1" ref="J191" ca="1">IFERROR(_xlfn.SINGLE(INDEX(Data!$A$1:$A$818,_xlfn.AGGREGATE(15,6,((OFFSET(Data!$A$1,0,MATCH(J$6,Data!$1:$1,0)-1,1000,1)=IF(J$7="","Yes",J$7))*(Data!$D$1:'Data'!$D$818&lt;=IF($H$2="Marked",1,"")))/((OFFSET(Data!$A$1,0,MATCH(J$6,Data!$1:$1,0)-1,1000,1)=IF(J$7="","Yes",J$7))*(Data!$D$1:'Data'!$D$818&lt;=IF($H$2="Marked",1,"")))*ROW(Data!$C$1:$C$818),ROW(J191)-ROW(J$7)),1)),"")</f>
        <v/>
      </c>
      <c r="K191" s="38" t="str">
        <f ca="1">IF(L191="","",IF(INDEX(Data!$CA:$CA,MATCH(L191,Data!$A:$A,0),1)=0,"",INDEX(Data!$CA:$CA,MATCH(L191,Data!$A:$A,0),1)))</f>
        <v/>
      </c>
      <c r="L191" s="38" t="str" cm="1">
        <f t="array" aca="1" ref="L191" ca="1">IFERROR(_xlfn.SINGLE(INDEX(Data!$A$1:$A$818,_xlfn.AGGREGATE(15,6,((OFFSET(Data!$A$1,0,MATCH(L$6,Data!$1:$1,0)-1,1000,1)=IF(L$7="","Yes",L$7))*(Data!$D$1:'Data'!$D$818&lt;=IF($H$2="Marked",1,"")))/((OFFSET(Data!$A$1,0,MATCH(L$6,Data!$1:$1,0)-1,1000,1)=IF(L$7="","Yes",L$7))*(Data!$D$1:'Data'!$D$818&lt;=IF($H$2="Marked",1,"")))*ROW(Data!$C$1:$C$818),ROW(L191)-ROW(L$7)),1)),"")</f>
        <v/>
      </c>
      <c r="M191" s="38" t="str">
        <f ca="1">IF(N191="","",IF(INDEX(Data!$CA:$CA,MATCH(N191,Data!$A:$A,0),1)=0,"",INDEX(Data!$CA:$CA,MATCH(N191,Data!$A:$A,0),1)))</f>
        <v/>
      </c>
      <c r="N191" s="38" t="str" cm="1">
        <f t="array" aca="1" ref="N191" ca="1">IFERROR(_xlfn.SINGLE(INDEX(Data!$A$1:$A$818,_xlfn.AGGREGATE(15,6,((OFFSET(Data!$A$1,0,MATCH(N$6,Data!$1:$1,0)-1,1000,1)=IF(N$7="","Yes",N$7))*(Data!$D$1:'Data'!$D$818&lt;=IF($H$2="Marked",1,"")))/((OFFSET(Data!$A$1,0,MATCH(N$6,Data!$1:$1,0)-1,1000,1)=IF(N$7="","Yes",N$7))*(Data!$D$1:'Data'!$D$818&lt;=IF($H$2="Marked",1,"")))*ROW(Data!$C$1:$C$818),ROW(N191)-ROW(N$7)),1)),"")</f>
        <v>Universo</v>
      </c>
      <c r="O191" s="38" t="str">
        <f ca="1">IF(P191="","",IF(INDEX(Data!$CA:$CA,MATCH(P191,Data!$A:$A,0),1)=0,"",INDEX(Data!$CA:$CA,MATCH(P191,Data!$A:$A,0),1)))</f>
        <v/>
      </c>
      <c r="P191" s="38" t="str" cm="1">
        <f t="array" aca="1" ref="P191" ca="1">IFERROR(_xlfn.SINGLE(INDEX(Data!$A$1:$A$818,_xlfn.AGGREGATE(15,6,((OFFSET(Data!$A$1,0,MATCH(P$6,Data!$1:$1,0)-1,1000,1)=IF(P$7="","Yes",P$7))*(Data!$D$1:'Data'!$D$818&lt;=IF($H$2="Marked",1,"")))/((OFFSET(Data!$A$1,0,MATCH(P$6,Data!$1:$1,0)-1,1000,1)=IF(P$7="","Yes",P$7))*(Data!$D$1:'Data'!$D$818&lt;=IF($H$2="Marked",1,"")))*ROW(Data!$C$1:$C$818),ROW(P191)-ROW(P$7)),1)),"")</f>
        <v>Showtime Next</v>
      </c>
      <c r="Q191" s="38" t="str">
        <f ca="1">IF(R191="","",IF(INDEX(Data!$CA:$CA,MATCH(R191,Data!$A:$A,0),1)=0,"",INDEX(Data!$CA:$CA,MATCH(R191,Data!$A:$A,0),1)))</f>
        <v/>
      </c>
      <c r="R191" s="38" t="str" cm="1">
        <f t="array" aca="1" ref="R191" ca="1">IFERROR(_xlfn.SINGLE(INDEX(Data!$A$1:$A$818,_xlfn.AGGREGATE(15,6,((OFFSET(Data!$A$1,0,MATCH(R$6,Data!$1:$1,0)-1,1000,1)=IF(R$7="","Yes",R$7))*(Data!$D$1:'Data'!$D$818&lt;=IF($H$2="Marked",1,"")))/((OFFSET(Data!$A$1,0,MATCH(R$6,Data!$1:$1,0)-1,1000,1)=IF(R$7="","Yes",R$7))*(Data!$D$1:'Data'!$D$818&lt;=IF($H$2="Marked",1,"")))*ROW(Data!$C$1:$C$818),ROW(R191)-ROW(R$7)),1)),"")</f>
        <v/>
      </c>
      <c r="S191" s="38" t="str">
        <f ca="1">IF(T191="","",IF(INDEX(Data!$CA:$CA,MATCH(T191,Data!$A:$A,0),1)=0,"",INDEX(Data!$CA:$CA,MATCH(T191,Data!$A:$A,0),1)))</f>
        <v/>
      </c>
      <c r="T191" s="38" t="str" cm="1">
        <f t="array" aca="1" ref="T191" ca="1">IFERROR(_xlfn.SINGLE(INDEX(Data!$A$1:$A$818,_xlfn.AGGREGATE(15,6,((OFFSET(Data!$A$1,0,MATCH(T$6,Data!$1:$1,0)-1,1000,1)=IF(T$7="","Yes",T$7))*(Data!$D$1:'Data'!$D$818&lt;=IF($H$2="Marked",1,"")))/((OFFSET(Data!$A$1,0,MATCH(T$6,Data!$1:$1,0)-1,1000,1)=IF(T$7="","Yes",T$7))*(Data!$D$1:'Data'!$D$818&lt;=IF($H$2="Marked",1,"")))*ROW(Data!$C$1:$C$818),ROW(T191)-ROW(T$7)),1)),"")</f>
        <v/>
      </c>
      <c r="U191" s="38" t="str">
        <f ca="1">IF(V191="","",IF(INDEX(Data!$CA:$CA,MATCH(V191,Data!$A:$A,0),1)=0,"",INDEX(Data!$CA:$CA,MATCH(V191,Data!$A:$A,0),1)))</f>
        <v/>
      </c>
      <c r="V191" s="38" t="str" cm="1">
        <f t="array" aca="1" ref="V191" ca="1">IFERROR(_xlfn.SINGLE(INDEX(Data!$A$1:$A$818,_xlfn.AGGREGATE(15,6,((OFFSET(Data!$A$1,0,MATCH(V$6,Data!$1:$1,0)-1,1000,1)=IF(V$7="","Yes",V$7))*(Data!$D$1:'Data'!$D$818&lt;=IF($H$2="Marked",1,"")))/((OFFSET(Data!$A$1,0,MATCH(V$6,Data!$1:$1,0)-1,1000,1)=IF(V$7="","Yes",V$7))*(Data!$D$1:'Data'!$D$818&lt;=IF($H$2="Marked",1,"")))*ROW(Data!$C$1:$C$818),ROW(V191)-ROW(V$7)),1)),"")</f>
        <v/>
      </c>
      <c r="W191" s="38" t="str">
        <f ca="1">IF(X191="","",IF(INDEX(Data!$CA:$CA,MATCH(X191,Data!$A:$A,0),1)=0,"",INDEX(Data!$CA:$CA,MATCH(X191,Data!$A:$A,0),1)))</f>
        <v/>
      </c>
      <c r="X191" s="38" t="str" cm="1">
        <f t="array" aca="1" ref="X191" ca="1">IFERROR(_xlfn.SINGLE(INDEX(Data!$A$1:$A$818,_xlfn.AGGREGATE(15,6,((OFFSET(Data!$A$1,0,MATCH(X$6,Data!$1:$1,0)-1,1000,1)=IF(X$7="","Yes",X$7))*(Data!$D$1:'Data'!$D$818&lt;=IF($H$2="Marked",1,"")))/((OFFSET(Data!$A$1,0,MATCH(X$6,Data!$1:$1,0)-1,1000,1)=IF(X$7="","Yes",X$7))*(Data!$D$1:'Data'!$D$818&lt;=IF($H$2="Marked",1,"")))*ROW(Data!$C$1:$C$818),ROW(X191)-ROW(X$7)),1)),"")</f>
        <v/>
      </c>
      <c r="Y191" s="38" t="str">
        <f ca="1">IF(Z191="","",IF(INDEX(Data!$CA:$CA,MATCH(Z191,Data!$A:$A,0),1)=0,"",INDEX(Data!$CA:$CA,MATCH(Z191,Data!$A:$A,0),1)))</f>
        <v/>
      </c>
      <c r="Z191" s="38" t="str" cm="1">
        <f t="array" aca="1" ref="Z191" ca="1">IFERROR(_xlfn.SINGLE(INDEX(Data!$A$1:$A$818,_xlfn.AGGREGATE(15,6,((OFFSET(Data!$A$1,0,MATCH(Z$6,Data!$1:$1,0)-1,1000,1)=IF(Z$7="","Yes",Z$7))*(Data!$D$1:'Data'!$D$818&lt;=IF($H$2="Marked",1,"")))/((OFFSET(Data!$A$1,0,MATCH(Z$6,Data!$1:$1,0)-1,1000,1)=IF(Z$7="","Yes",Z$7))*(Data!$D$1:'Data'!$D$818&lt;=IF($H$2="Marked",1,"")))*ROW(Data!$C$1:$C$818),ROW(Z191)-ROW(Z$7)),1)),"")</f>
        <v/>
      </c>
      <c r="AA191" s="38" t="str">
        <f ca="1">IF(AB191="","",IF(INDEX(Data!$CA:$CA,MATCH(AB191,Data!$A:$A,0),1)=0,"",INDEX(Data!$CA:$CA,MATCH(AB191,Data!$A:$A,0),1)))</f>
        <v/>
      </c>
      <c r="AB191" s="38" t="str" cm="1">
        <f t="array" aca="1" ref="AB191" ca="1">IFERROR(_xlfn.SINGLE(INDEX(Data!$A$1:$A$818,_xlfn.AGGREGATE(15,6,((OFFSET(Data!$A$1,0,MATCH(AB$6,Data!$1:$1,0)-1,1000,1)=IF(AB$7="","Yes",AB$7))*(Data!$D$1:'Data'!$D$818&lt;=IF($H$2="Marked",1,"")))/((OFFSET(Data!$A$1,0,MATCH(AB$6,Data!$1:$1,0)-1,1000,1)=IF(AB$7="","Yes",AB$7))*(Data!$D$1:'Data'!$D$818&lt;=IF($H$2="Marked",1,"")))*ROW(Data!$C$1:$C$818),ROW(AB191)-ROW(AB$7)),1)),"")</f>
        <v/>
      </c>
      <c r="AC191" s="38" t="str">
        <f ca="1">IF(AD191="","",IF(INDEX(Data!$CA:$CA,MATCH(AD191,Data!$A:$A,0),1)=0,"",INDEX(Data!$CA:$CA,MATCH(AD191,Data!$A:$A,0),1)))</f>
        <v/>
      </c>
      <c r="AD191" s="38" t="str" cm="1">
        <f t="array" aca="1" ref="AD191" ca="1">IFERROR(_xlfn.SINGLE(INDEX(Data!$A$1:$A$818,_xlfn.AGGREGATE(15,6,((OFFSET(Data!$A$1,0,MATCH(AD$6,Data!$1:$1,0)-1,1000,1)=IF(AD$7="","Yes",AD$7))*(Data!$D$1:'Data'!$D$818&lt;=IF($H$2="Marked",1,"")))/((OFFSET(Data!$A$1,0,MATCH(AD$6,Data!$1:$1,0)-1,1000,1)=IF(AD$7="","Yes",AD$7))*(Data!$D$1:'Data'!$D$818&lt;=IF($H$2="Marked",1,"")))*ROW(Data!$C$1:$C$818),ROW(AD191)-ROW(AD$7)),1)),"")</f>
        <v/>
      </c>
      <c r="AE191" s="38" t="str">
        <f ca="1">IF(AF191="","",IF(INDEX(Data!$CA:$CA,MATCH(AF191,Data!$A:$A,0),1)=0,"",INDEX(Data!$CA:$CA,MATCH(AF191,Data!$A:$A,0),1)))</f>
        <v/>
      </c>
      <c r="AF191" s="38" t="str" cm="1">
        <f t="array" aca="1" ref="AF191" ca="1">IFERROR(_xlfn.SINGLE(INDEX(Data!$A$1:$A$818,_xlfn.AGGREGATE(15,6,((OFFSET(Data!$A$1,0,MATCH(AF$6,Data!$1:$1,0)-1,1000,1)=IF(AF$7="","Yes",AF$7))*(Data!$D$1:'Data'!$D$818&lt;=IF($H$2="Marked",1,"")))/((OFFSET(Data!$A$1,0,MATCH(AF$6,Data!$1:$1,0)-1,1000,1)=IF(AF$7="","Yes",AF$7))*(Data!$D$1:'Data'!$D$818&lt;=IF($H$2="Marked",1,"")))*ROW(Data!$C$1:$C$818),ROW(AF191)-ROW(AF$7)),1)),"")</f>
        <v/>
      </c>
      <c r="AG191" s="38" t="str">
        <f ca="1">IF(AH191="","",IF(INDEX(Data!$CA:$CA,MATCH(AH191,Data!$A:$A,0),1)=0,"",INDEX(Data!$CA:$CA,MATCH(AH191,Data!$A:$A,0),1)))</f>
        <v/>
      </c>
      <c r="AH191" s="38" t="str" cm="1">
        <f t="array" aca="1" ref="AH191" ca="1">IFERROR(_xlfn.SINGLE(INDEX(Data!$A$1:$A$818,_xlfn.AGGREGATE(15,6,((OFFSET(Data!$A$1,0,MATCH(AH$6,Data!$1:$1,0)-1,1000,1)=IF(AH$7="","Yes",AH$7))*(Data!$D$1:'Data'!$D$818&lt;=IF($H$2="Marked",1,"")))/((OFFSET(Data!$A$1,0,MATCH(AH$6,Data!$1:$1,0)-1,1000,1)=IF(AH$7="","Yes",AH$7))*(Data!$D$1:'Data'!$D$818&lt;=IF($H$2="Marked",1,"")))*ROW(Data!$C$1:$C$818),ROW(AH191)-ROW(AH$7)),1)),"")</f>
        <v/>
      </c>
      <c r="AI191" s="38" t="str">
        <f ca="1">IF(AJ191="","",IF(INDEX(Data!$CA:$CA,MATCH(AJ191,Data!$A:$A,0),1)=0,"",INDEX(Data!$CA:$CA,MATCH(AJ191,Data!$A:$A,0),1)))</f>
        <v/>
      </c>
      <c r="AJ191" s="38" t="str" cm="1">
        <f t="array" aca="1" ref="AJ191" ca="1">IFERROR(_xlfn.SINGLE(INDEX(Data!$A$1:$A$818,_xlfn.AGGREGATE(15,6,((OFFSET(Data!$A$1,0,MATCH(AJ$6,Data!$1:$1,0)-1,1000,1)=IF(AJ$7="","Yes",AJ$7))*(Data!$D$1:'Data'!$D$818&lt;=IF($H$2="Marked",1,"")))/((OFFSET(Data!$A$1,0,MATCH(AJ$6,Data!$1:$1,0)-1,1000,1)=IF(AJ$7="","Yes",AJ$7))*(Data!$D$1:'Data'!$D$818&lt;=IF($H$2="Marked",1,"")))*ROW(Data!$C$1:$C$818),ROW(AJ191)-ROW(AJ$7)),1)),"")</f>
        <v/>
      </c>
      <c r="AK191" s="38" t="str">
        <f ca="1">IF(AL191="","",IF(INDEX(Data!$CA:$CA,MATCH(AL191,Data!$A:$A,0),1)=0,"",INDEX(Data!$CA:$CA,MATCH(AL191,Data!$A:$A,0),1)))</f>
        <v/>
      </c>
      <c r="AL191" s="38" t="str" cm="1">
        <f t="array" aca="1" ref="AL191" ca="1">IFERROR(_xlfn.SINGLE(INDEX(Data!$A$1:$A$818,_xlfn.AGGREGATE(15,6,((OFFSET(Data!$A$1,0,MATCH(AL$6,Data!$1:$1,0)-1,1000,1)=IF(AL$7="","Yes",AL$7))*(Data!$D$1:'Data'!$D$818&lt;=IF($H$2="Marked",1,"")))/((OFFSET(Data!$A$1,0,MATCH(AL$6,Data!$1:$1,0)-1,1000,1)=IF(AL$7="","Yes",AL$7))*(Data!$D$1:'Data'!$D$818&lt;=IF($H$2="Marked",1,"")))*ROW(Data!$C$1:$C$818),ROW(AL191)-ROW(AL$7)),1)),"")</f>
        <v/>
      </c>
      <c r="AM191" s="38" t="str">
        <f ca="1">IF(AN191="","",IF(INDEX(Data!$CA:$CA,MATCH(AN191,Data!$A:$A,0),1)=0,"",INDEX(Data!$CA:$CA,MATCH(AN191,Data!$A:$A,0),1)))</f>
        <v/>
      </c>
      <c r="AN191" s="38" t="str" cm="1">
        <f t="array" aca="1" ref="AN191" ca="1">IFERROR(_xlfn.SINGLE(INDEX(Data!$A$1:$A$818,_xlfn.AGGREGATE(15,6,((OFFSET(Data!$A$1,0,MATCH(AN$6,Data!$1:$1,0)-1,1000,1)=IF(AN$7="","Yes",AN$7))*(Data!$D$1:'Data'!$D$818&lt;=IF($H$2="Marked",1,"")))/((OFFSET(Data!$A$1,0,MATCH(AN$6,Data!$1:$1,0)-1,1000,1)=IF(AN$7="","Yes",AN$7))*(Data!$D$1:'Data'!$D$818&lt;=IF($H$2="Marked",1,"")))*ROW(Data!$C$1:$C$818),ROW(AN191)-ROW(AN$7)),1)),"")</f>
        <v/>
      </c>
      <c r="AO191" s="38" t="str">
        <f ca="1">IF(AP191="","",IF(INDEX(Data!$CA:$CA,MATCH(AP191,Data!$A:$A,0),1)=0,"",INDEX(Data!$CA:$CA,MATCH(AP191,Data!$A:$A,0),1)))</f>
        <v/>
      </c>
      <c r="AP191" s="38" t="str" cm="1">
        <f t="array" aca="1" ref="AP191" ca="1">IFERROR(_xlfn.SINGLE(INDEX(Data!$A$1:$A$818,_xlfn.AGGREGATE(15,6,((OFFSET(Data!$A$1,0,MATCH(AP$6,Data!$1:$1,0)-1,1000,1)=IF(AP$7="","Yes",AP$7))*(Data!$D$1:'Data'!$D$818&lt;=IF($H$2="Marked",1,"")))/((OFFSET(Data!$A$1,0,MATCH(AP$6,Data!$1:$1,0)-1,1000,1)=IF(AP$7="","Yes",AP$7))*(Data!$D$1:'Data'!$D$818&lt;=IF($H$2="Marked",1,"")))*ROW(Data!$C$1:$C$818),ROW(AP191)-ROW(AP$7)),1)),"")</f>
        <v/>
      </c>
      <c r="AQ191" s="38" t="str">
        <f ca="1">IF(AR191="","",IF(INDEX(Data!$CA:$CA,MATCH(AR191,Data!$A:$A,0),1)=0,"",INDEX(Data!$CA:$CA,MATCH(AR191,Data!$A:$A,0),1)))</f>
        <v/>
      </c>
      <c r="AR191" s="38" t="str" cm="1">
        <f t="array" aca="1" ref="AR191" ca="1">IFERROR(_xlfn.SINGLE(INDEX(Data!$A$1:$A$818,_xlfn.AGGREGATE(15,6,((OFFSET(Data!$A$1,0,MATCH(AR$6,Data!$1:$1,0)-1,1000,1)=IF(AR$7="","Yes",AR$7))*(Data!$D$1:'Data'!$D$818&lt;=IF($H$2="Marked",1,"")))/((OFFSET(Data!$A$1,0,MATCH(AR$6,Data!$1:$1,0)-1,1000,1)=IF(AR$7="","Yes",AR$7))*(Data!$D$1:'Data'!$D$818&lt;=IF($H$2="Marked",1,"")))*ROW(Data!$C$1:$C$818),ROW(AR191)-ROW(AR$7)),1)),"")</f>
        <v/>
      </c>
      <c r="AS191" s="38" t="str">
        <f ca="1">IF(AT191="","",IF(INDEX(Data!$CA:$CA,MATCH(AT191,Data!$A:$A,0),1)=0,"",INDEX(Data!$CA:$CA,MATCH(AT191,Data!$A:$A,0),1)))</f>
        <v/>
      </c>
      <c r="AT191" s="38" t="str" cm="1">
        <f t="array" aca="1" ref="AT191" ca="1">IFERROR(_xlfn.SINGLE(INDEX(Data!$A$1:$A$818,_xlfn.AGGREGATE(15,6,((OFFSET(Data!$A$1,0,MATCH(AT$6,Data!$1:$1,0)-1,1000,1)=IF(AT$7="","Yes",AT$7))*(Data!$D$1:'Data'!$D$818&lt;=IF($H$2="Marked",1,"")))/((OFFSET(Data!$A$1,0,MATCH(AT$6,Data!$1:$1,0)-1,1000,1)=IF(AT$7="","Yes",AT$7))*(Data!$D$1:'Data'!$D$818&lt;=IF($H$2="Marked",1,"")))*ROW(Data!$C$1:$C$818),ROW(AT191)-ROW(AT$7)),1)),"")</f>
        <v/>
      </c>
    </row>
    <row r="192" spans="1:46" ht="24" x14ac:dyDescent="0.35">
      <c r="A192" s="38" t="str">
        <f ca="1">IF(B192="","",IF(INDEX(Data!$CA:$CA,MATCH(B192,Data!$A:$A,0),1)=0,"",INDEX(Data!$CA:$CA,MATCH(B192,Data!$A:$A,0),1)))</f>
        <v/>
      </c>
      <c r="B192" s="38" t="str" cm="1">
        <f t="array" aca="1" ref="B192" ca="1">IFERROR(_xlfn.SINGLE(INDEX(Data!$A$1:$A$818,_xlfn.AGGREGATE(15,6,((OFFSET(Data!$A$1,0,MATCH(B$6,Data!$1:$1,0)-1,1000,1)=IF(B$7="","Yes",B$7))*(Data!$D$1:'Data'!$D$818&lt;=IF($H$2="Marked",1,"")))/((OFFSET(Data!$A$1,0,MATCH(B$6,Data!$1:$1,0)-1,1000,1)=IF(B$7="","Yes",B$7))*(Data!$D$1:'Data'!$D$818&lt;=IF($H$2="Marked",1,"")))*ROW(Data!$C$1:$C$818),ROW(B192)-ROW(B$7)),1)),"")</f>
        <v/>
      </c>
      <c r="C192" s="38" t="str">
        <f ca="1">IF(D192="","",IF(INDEX(Data!$CA:$CA,MATCH(D192,Data!$A:$A,0),1)=0,"",INDEX(Data!$CA:$CA,MATCH(D192,Data!$A:$A,0),1)))</f>
        <v/>
      </c>
      <c r="D192" s="38" t="str" cm="1">
        <f t="array" aca="1" ref="D192" ca="1">IFERROR(_xlfn.SINGLE(INDEX(Data!$A$1:$A$818,_xlfn.AGGREGATE(15,6,((OFFSET(Data!$A$1,0,MATCH(D$6,Data!$1:$1,0)-1,1000,1)=IF(D$7="","Yes",D$7))*(Data!$D$1:'Data'!$D$818&lt;=IF($H$2="Marked",1,"")))/((OFFSET(Data!$A$1,0,MATCH(D$6,Data!$1:$1,0)-1,1000,1)=IF(D$7="","Yes",D$7))*(Data!$D$1:'Data'!$D$818&lt;=IF($H$2="Marked",1,"")))*ROW(Data!$C$1:$C$818),ROW(D192)-ROW(D$7)),1)),"")</f>
        <v/>
      </c>
      <c r="E192" s="38" t="str">
        <f ca="1">IF(F192="","",IF(INDEX(Data!$CA:$CA,MATCH(F192,Data!$A:$A,0),1)=0,"",INDEX(Data!$CA:$CA,MATCH(F192,Data!$A:$A,0),1)))</f>
        <v/>
      </c>
      <c r="F192" s="38" t="str" cm="1">
        <f t="array" aca="1" ref="F192" ca="1">IFERROR(_xlfn.SINGLE(INDEX(Data!$A$1:$A$818,_xlfn.AGGREGATE(15,6,((OFFSET(Data!$A$1,0,MATCH(F$6,Data!$1:$1,0)-1,1000,1)=IF(F$7="","Yes",F$7))*(Data!$D$1:'Data'!$D$818&lt;=IF($H$2="Marked",1,"")))/((OFFSET(Data!$A$1,0,MATCH(F$6,Data!$1:$1,0)-1,1000,1)=IF(F$7="","Yes",F$7))*(Data!$D$1:'Data'!$D$818&lt;=IF($H$2="Marked",1,"")))*ROW(Data!$C$1:$C$818),ROW(F192)-ROW(F$7)),1)),"")</f>
        <v/>
      </c>
      <c r="G192" s="38" t="str">
        <f ca="1">IF(H192="","",IF(INDEX(Data!$CA:$CA,MATCH(H192,Data!$A:$A,0),1)=0,"",INDEX(Data!$CA:$CA,MATCH(H192,Data!$A:$A,0),1)))</f>
        <v/>
      </c>
      <c r="H192" s="38" t="str" cm="1">
        <f t="array" aca="1" ref="H192" ca="1">IFERROR(_xlfn.SINGLE(INDEX(Data!$A$1:$A$818,_xlfn.AGGREGATE(15,6,((OFFSET(Data!$A$1,0,MATCH(H$6,Data!$1:$1,0)-1,1000,1)=IF(H$7="","Yes",H$7))*(Data!$D$1:'Data'!$D$818&lt;=IF($H$2="Marked",1,"")))/((OFFSET(Data!$A$1,0,MATCH(H$6,Data!$1:$1,0)-1,1000,1)=IF(H$7="","Yes",H$7))*(Data!$D$1:'Data'!$D$818&lt;=IF($H$2="Marked",1,"")))*ROW(Data!$C$1:$C$818),ROW(H192)-ROW(H$7)),1)),"")</f>
        <v/>
      </c>
      <c r="I192" s="38" t="str">
        <f ca="1">IF(J192="","",IF(INDEX(Data!$CA:$CA,MATCH(J192,Data!$A:$A,0),1)=0,"",INDEX(Data!$CA:$CA,MATCH(J192,Data!$A:$A,0),1)))</f>
        <v/>
      </c>
      <c r="J192" s="38" t="str" cm="1">
        <f t="array" aca="1" ref="J192" ca="1">IFERROR(_xlfn.SINGLE(INDEX(Data!$A$1:$A$818,_xlfn.AGGREGATE(15,6,((OFFSET(Data!$A$1,0,MATCH(J$6,Data!$1:$1,0)-1,1000,1)=IF(J$7="","Yes",J$7))*(Data!$D$1:'Data'!$D$818&lt;=IF($H$2="Marked",1,"")))/((OFFSET(Data!$A$1,0,MATCH(J$6,Data!$1:$1,0)-1,1000,1)=IF(J$7="","Yes",J$7))*(Data!$D$1:'Data'!$D$818&lt;=IF($H$2="Marked",1,"")))*ROW(Data!$C$1:$C$818),ROW(J192)-ROW(J$7)),1)),"")</f>
        <v/>
      </c>
      <c r="K192" s="38" t="str">
        <f ca="1">IF(L192="","",IF(INDEX(Data!$CA:$CA,MATCH(L192,Data!$A:$A,0),1)=0,"",INDEX(Data!$CA:$CA,MATCH(L192,Data!$A:$A,0),1)))</f>
        <v/>
      </c>
      <c r="L192" s="38" t="str" cm="1">
        <f t="array" aca="1" ref="L192" ca="1">IFERROR(_xlfn.SINGLE(INDEX(Data!$A$1:$A$818,_xlfn.AGGREGATE(15,6,((OFFSET(Data!$A$1,0,MATCH(L$6,Data!$1:$1,0)-1,1000,1)=IF(L$7="","Yes",L$7))*(Data!$D$1:'Data'!$D$818&lt;=IF($H$2="Marked",1,"")))/((OFFSET(Data!$A$1,0,MATCH(L$6,Data!$1:$1,0)-1,1000,1)=IF(L$7="","Yes",L$7))*(Data!$D$1:'Data'!$D$818&lt;=IF($H$2="Marked",1,"")))*ROW(Data!$C$1:$C$818),ROW(L192)-ROW(L$7)),1)),"")</f>
        <v/>
      </c>
      <c r="M192" s="38" t="str">
        <f ca="1">IF(N192="","",IF(INDEX(Data!$CA:$CA,MATCH(N192,Data!$A:$A,0),1)=0,"",INDEX(Data!$CA:$CA,MATCH(N192,Data!$A:$A,0),1)))</f>
        <v/>
      </c>
      <c r="N192" s="38" t="str" cm="1">
        <f t="array" aca="1" ref="N192" ca="1">IFERROR(_xlfn.SINGLE(INDEX(Data!$A$1:$A$818,_xlfn.AGGREGATE(15,6,((OFFSET(Data!$A$1,0,MATCH(N$6,Data!$1:$1,0)-1,1000,1)=IF(N$7="","Yes",N$7))*(Data!$D$1:'Data'!$D$818&lt;=IF($H$2="Marked",1,"")))/((OFFSET(Data!$A$1,0,MATCH(N$6,Data!$1:$1,0)-1,1000,1)=IF(N$7="","Yes",N$7))*(Data!$D$1:'Data'!$D$818&lt;=IF($H$2="Marked",1,"")))*ROW(Data!$C$1:$C$818),ROW(N192)-ROW(N$7)),1)),"")</f>
        <v>Up Faith &amp; Family</v>
      </c>
      <c r="O192" s="38" t="str">
        <f ca="1">IF(P192="","",IF(INDEX(Data!$CA:$CA,MATCH(P192,Data!$A:$A,0),1)=0,"",INDEX(Data!$CA:$CA,MATCH(P192,Data!$A:$A,0),1)))</f>
        <v/>
      </c>
      <c r="P192" s="38" t="str" cm="1">
        <f t="array" aca="1" ref="P192" ca="1">IFERROR(_xlfn.SINGLE(INDEX(Data!$A$1:$A$818,_xlfn.AGGREGATE(15,6,((OFFSET(Data!$A$1,0,MATCH(P$6,Data!$1:$1,0)-1,1000,1)=IF(P$7="","Yes",P$7))*(Data!$D$1:'Data'!$D$818&lt;=IF($H$2="Marked",1,"")))/((OFFSET(Data!$A$1,0,MATCH(P$6,Data!$1:$1,0)-1,1000,1)=IF(P$7="","Yes",P$7))*(Data!$D$1:'Data'!$D$818&lt;=IF($H$2="Marked",1,"")))*ROW(Data!$C$1:$C$818),ROW(P192)-ROW(P$7)),1)),"")</f>
        <v>Showtime Showcase</v>
      </c>
      <c r="Q192" s="38" t="str">
        <f ca="1">IF(R192="","",IF(INDEX(Data!$CA:$CA,MATCH(R192,Data!$A:$A,0),1)=0,"",INDEX(Data!$CA:$CA,MATCH(R192,Data!$A:$A,0),1)))</f>
        <v/>
      </c>
      <c r="R192" s="38" t="str" cm="1">
        <f t="array" aca="1" ref="R192" ca="1">IFERROR(_xlfn.SINGLE(INDEX(Data!$A$1:$A$818,_xlfn.AGGREGATE(15,6,((OFFSET(Data!$A$1,0,MATCH(R$6,Data!$1:$1,0)-1,1000,1)=IF(R$7="","Yes",R$7))*(Data!$D$1:'Data'!$D$818&lt;=IF($H$2="Marked",1,"")))/((OFFSET(Data!$A$1,0,MATCH(R$6,Data!$1:$1,0)-1,1000,1)=IF(R$7="","Yes",R$7))*(Data!$D$1:'Data'!$D$818&lt;=IF($H$2="Marked",1,"")))*ROW(Data!$C$1:$C$818),ROW(R192)-ROW(R$7)),1)),"")</f>
        <v/>
      </c>
      <c r="S192" s="38" t="str">
        <f ca="1">IF(T192="","",IF(INDEX(Data!$CA:$CA,MATCH(T192,Data!$A:$A,0),1)=0,"",INDEX(Data!$CA:$CA,MATCH(T192,Data!$A:$A,0),1)))</f>
        <v/>
      </c>
      <c r="T192" s="38" t="str" cm="1">
        <f t="array" aca="1" ref="T192" ca="1">IFERROR(_xlfn.SINGLE(INDEX(Data!$A$1:$A$818,_xlfn.AGGREGATE(15,6,((OFFSET(Data!$A$1,0,MATCH(T$6,Data!$1:$1,0)-1,1000,1)=IF(T$7="","Yes",T$7))*(Data!$D$1:'Data'!$D$818&lt;=IF($H$2="Marked",1,"")))/((OFFSET(Data!$A$1,0,MATCH(T$6,Data!$1:$1,0)-1,1000,1)=IF(T$7="","Yes",T$7))*(Data!$D$1:'Data'!$D$818&lt;=IF($H$2="Marked",1,"")))*ROW(Data!$C$1:$C$818),ROW(T192)-ROW(T$7)),1)),"")</f>
        <v/>
      </c>
      <c r="U192" s="38" t="str">
        <f ca="1">IF(V192="","",IF(INDEX(Data!$CA:$CA,MATCH(V192,Data!$A:$A,0),1)=0,"",INDEX(Data!$CA:$CA,MATCH(V192,Data!$A:$A,0),1)))</f>
        <v/>
      </c>
      <c r="V192" s="38" t="str" cm="1">
        <f t="array" aca="1" ref="V192" ca="1">IFERROR(_xlfn.SINGLE(INDEX(Data!$A$1:$A$818,_xlfn.AGGREGATE(15,6,((OFFSET(Data!$A$1,0,MATCH(V$6,Data!$1:$1,0)-1,1000,1)=IF(V$7="","Yes",V$7))*(Data!$D$1:'Data'!$D$818&lt;=IF($H$2="Marked",1,"")))/((OFFSET(Data!$A$1,0,MATCH(V$6,Data!$1:$1,0)-1,1000,1)=IF(V$7="","Yes",V$7))*(Data!$D$1:'Data'!$D$818&lt;=IF($H$2="Marked",1,"")))*ROW(Data!$C$1:$C$818),ROW(V192)-ROW(V$7)),1)),"")</f>
        <v/>
      </c>
      <c r="W192" s="38" t="str">
        <f ca="1">IF(X192="","",IF(INDEX(Data!$CA:$CA,MATCH(X192,Data!$A:$A,0),1)=0,"",INDEX(Data!$CA:$CA,MATCH(X192,Data!$A:$A,0),1)))</f>
        <v/>
      </c>
      <c r="X192" s="38" t="str" cm="1">
        <f t="array" aca="1" ref="X192" ca="1">IFERROR(_xlfn.SINGLE(INDEX(Data!$A$1:$A$818,_xlfn.AGGREGATE(15,6,((OFFSET(Data!$A$1,0,MATCH(X$6,Data!$1:$1,0)-1,1000,1)=IF(X$7="","Yes",X$7))*(Data!$D$1:'Data'!$D$818&lt;=IF($H$2="Marked",1,"")))/((OFFSET(Data!$A$1,0,MATCH(X$6,Data!$1:$1,0)-1,1000,1)=IF(X$7="","Yes",X$7))*(Data!$D$1:'Data'!$D$818&lt;=IF($H$2="Marked",1,"")))*ROW(Data!$C$1:$C$818),ROW(X192)-ROW(X$7)),1)),"")</f>
        <v/>
      </c>
      <c r="Y192" s="38" t="str">
        <f ca="1">IF(Z192="","",IF(INDEX(Data!$CA:$CA,MATCH(Z192,Data!$A:$A,0),1)=0,"",INDEX(Data!$CA:$CA,MATCH(Z192,Data!$A:$A,0),1)))</f>
        <v/>
      </c>
      <c r="Z192" s="38" t="str" cm="1">
        <f t="array" aca="1" ref="Z192" ca="1">IFERROR(_xlfn.SINGLE(INDEX(Data!$A$1:$A$818,_xlfn.AGGREGATE(15,6,((OFFSET(Data!$A$1,0,MATCH(Z$6,Data!$1:$1,0)-1,1000,1)=IF(Z$7="","Yes",Z$7))*(Data!$D$1:'Data'!$D$818&lt;=IF($H$2="Marked",1,"")))/((OFFSET(Data!$A$1,0,MATCH(Z$6,Data!$1:$1,0)-1,1000,1)=IF(Z$7="","Yes",Z$7))*(Data!$D$1:'Data'!$D$818&lt;=IF($H$2="Marked",1,"")))*ROW(Data!$C$1:$C$818),ROW(Z192)-ROW(Z$7)),1)),"")</f>
        <v/>
      </c>
      <c r="AA192" s="38" t="str">
        <f ca="1">IF(AB192="","",IF(INDEX(Data!$CA:$CA,MATCH(AB192,Data!$A:$A,0),1)=0,"",INDEX(Data!$CA:$CA,MATCH(AB192,Data!$A:$A,0),1)))</f>
        <v/>
      </c>
      <c r="AB192" s="38" t="str" cm="1">
        <f t="array" aca="1" ref="AB192" ca="1">IFERROR(_xlfn.SINGLE(INDEX(Data!$A$1:$A$818,_xlfn.AGGREGATE(15,6,((OFFSET(Data!$A$1,0,MATCH(AB$6,Data!$1:$1,0)-1,1000,1)=IF(AB$7="","Yes",AB$7))*(Data!$D$1:'Data'!$D$818&lt;=IF($H$2="Marked",1,"")))/((OFFSET(Data!$A$1,0,MATCH(AB$6,Data!$1:$1,0)-1,1000,1)=IF(AB$7="","Yes",AB$7))*(Data!$D$1:'Data'!$D$818&lt;=IF($H$2="Marked",1,"")))*ROW(Data!$C$1:$C$818),ROW(AB192)-ROW(AB$7)),1)),"")</f>
        <v/>
      </c>
      <c r="AC192" s="38" t="str">
        <f ca="1">IF(AD192="","",IF(INDEX(Data!$CA:$CA,MATCH(AD192,Data!$A:$A,0),1)=0,"",INDEX(Data!$CA:$CA,MATCH(AD192,Data!$A:$A,0),1)))</f>
        <v/>
      </c>
      <c r="AD192" s="38" t="str" cm="1">
        <f t="array" aca="1" ref="AD192" ca="1">IFERROR(_xlfn.SINGLE(INDEX(Data!$A$1:$A$818,_xlfn.AGGREGATE(15,6,((OFFSET(Data!$A$1,0,MATCH(AD$6,Data!$1:$1,0)-1,1000,1)=IF(AD$7="","Yes",AD$7))*(Data!$D$1:'Data'!$D$818&lt;=IF($H$2="Marked",1,"")))/((OFFSET(Data!$A$1,0,MATCH(AD$6,Data!$1:$1,0)-1,1000,1)=IF(AD$7="","Yes",AD$7))*(Data!$D$1:'Data'!$D$818&lt;=IF($H$2="Marked",1,"")))*ROW(Data!$C$1:$C$818),ROW(AD192)-ROW(AD$7)),1)),"")</f>
        <v/>
      </c>
      <c r="AE192" s="38" t="str">
        <f ca="1">IF(AF192="","",IF(INDEX(Data!$CA:$CA,MATCH(AF192,Data!$A:$A,0),1)=0,"",INDEX(Data!$CA:$CA,MATCH(AF192,Data!$A:$A,0),1)))</f>
        <v/>
      </c>
      <c r="AF192" s="38" t="str" cm="1">
        <f t="array" aca="1" ref="AF192" ca="1">IFERROR(_xlfn.SINGLE(INDEX(Data!$A$1:$A$818,_xlfn.AGGREGATE(15,6,((OFFSET(Data!$A$1,0,MATCH(AF$6,Data!$1:$1,0)-1,1000,1)=IF(AF$7="","Yes",AF$7))*(Data!$D$1:'Data'!$D$818&lt;=IF($H$2="Marked",1,"")))/((OFFSET(Data!$A$1,0,MATCH(AF$6,Data!$1:$1,0)-1,1000,1)=IF(AF$7="","Yes",AF$7))*(Data!$D$1:'Data'!$D$818&lt;=IF($H$2="Marked",1,"")))*ROW(Data!$C$1:$C$818),ROW(AF192)-ROW(AF$7)),1)),"")</f>
        <v/>
      </c>
      <c r="AG192" s="38" t="str">
        <f ca="1">IF(AH192="","",IF(INDEX(Data!$CA:$CA,MATCH(AH192,Data!$A:$A,0),1)=0,"",INDEX(Data!$CA:$CA,MATCH(AH192,Data!$A:$A,0),1)))</f>
        <v/>
      </c>
      <c r="AH192" s="38" t="str" cm="1">
        <f t="array" aca="1" ref="AH192" ca="1">IFERROR(_xlfn.SINGLE(INDEX(Data!$A$1:$A$818,_xlfn.AGGREGATE(15,6,((OFFSET(Data!$A$1,0,MATCH(AH$6,Data!$1:$1,0)-1,1000,1)=IF(AH$7="","Yes",AH$7))*(Data!$D$1:'Data'!$D$818&lt;=IF($H$2="Marked",1,"")))/((OFFSET(Data!$A$1,0,MATCH(AH$6,Data!$1:$1,0)-1,1000,1)=IF(AH$7="","Yes",AH$7))*(Data!$D$1:'Data'!$D$818&lt;=IF($H$2="Marked",1,"")))*ROW(Data!$C$1:$C$818),ROW(AH192)-ROW(AH$7)),1)),"")</f>
        <v/>
      </c>
      <c r="AI192" s="38" t="str">
        <f ca="1">IF(AJ192="","",IF(INDEX(Data!$CA:$CA,MATCH(AJ192,Data!$A:$A,0),1)=0,"",INDEX(Data!$CA:$CA,MATCH(AJ192,Data!$A:$A,0),1)))</f>
        <v/>
      </c>
      <c r="AJ192" s="38" t="str" cm="1">
        <f t="array" aca="1" ref="AJ192" ca="1">IFERROR(_xlfn.SINGLE(INDEX(Data!$A$1:$A$818,_xlfn.AGGREGATE(15,6,((OFFSET(Data!$A$1,0,MATCH(AJ$6,Data!$1:$1,0)-1,1000,1)=IF(AJ$7="","Yes",AJ$7))*(Data!$D$1:'Data'!$D$818&lt;=IF($H$2="Marked",1,"")))/((OFFSET(Data!$A$1,0,MATCH(AJ$6,Data!$1:$1,0)-1,1000,1)=IF(AJ$7="","Yes",AJ$7))*(Data!$D$1:'Data'!$D$818&lt;=IF($H$2="Marked",1,"")))*ROW(Data!$C$1:$C$818),ROW(AJ192)-ROW(AJ$7)),1)),"")</f>
        <v/>
      </c>
      <c r="AK192" s="38" t="str">
        <f ca="1">IF(AL192="","",IF(INDEX(Data!$CA:$CA,MATCH(AL192,Data!$A:$A,0),1)=0,"",INDEX(Data!$CA:$CA,MATCH(AL192,Data!$A:$A,0),1)))</f>
        <v/>
      </c>
      <c r="AL192" s="38" t="str" cm="1">
        <f t="array" aca="1" ref="AL192" ca="1">IFERROR(_xlfn.SINGLE(INDEX(Data!$A$1:$A$818,_xlfn.AGGREGATE(15,6,((OFFSET(Data!$A$1,0,MATCH(AL$6,Data!$1:$1,0)-1,1000,1)=IF(AL$7="","Yes",AL$7))*(Data!$D$1:'Data'!$D$818&lt;=IF($H$2="Marked",1,"")))/((OFFSET(Data!$A$1,0,MATCH(AL$6,Data!$1:$1,0)-1,1000,1)=IF(AL$7="","Yes",AL$7))*(Data!$D$1:'Data'!$D$818&lt;=IF($H$2="Marked",1,"")))*ROW(Data!$C$1:$C$818),ROW(AL192)-ROW(AL$7)),1)),"")</f>
        <v/>
      </c>
      <c r="AM192" s="38" t="str">
        <f ca="1">IF(AN192="","",IF(INDEX(Data!$CA:$CA,MATCH(AN192,Data!$A:$A,0),1)=0,"",INDEX(Data!$CA:$CA,MATCH(AN192,Data!$A:$A,0),1)))</f>
        <v/>
      </c>
      <c r="AN192" s="38" t="str" cm="1">
        <f t="array" aca="1" ref="AN192" ca="1">IFERROR(_xlfn.SINGLE(INDEX(Data!$A$1:$A$818,_xlfn.AGGREGATE(15,6,((OFFSET(Data!$A$1,0,MATCH(AN$6,Data!$1:$1,0)-1,1000,1)=IF(AN$7="","Yes",AN$7))*(Data!$D$1:'Data'!$D$818&lt;=IF($H$2="Marked",1,"")))/((OFFSET(Data!$A$1,0,MATCH(AN$6,Data!$1:$1,0)-1,1000,1)=IF(AN$7="","Yes",AN$7))*(Data!$D$1:'Data'!$D$818&lt;=IF($H$2="Marked",1,"")))*ROW(Data!$C$1:$C$818),ROW(AN192)-ROW(AN$7)),1)),"")</f>
        <v/>
      </c>
      <c r="AO192" s="38" t="str">
        <f ca="1">IF(AP192="","",IF(INDEX(Data!$CA:$CA,MATCH(AP192,Data!$A:$A,0),1)=0,"",INDEX(Data!$CA:$CA,MATCH(AP192,Data!$A:$A,0),1)))</f>
        <v/>
      </c>
      <c r="AP192" s="38" t="str" cm="1">
        <f t="array" aca="1" ref="AP192" ca="1">IFERROR(_xlfn.SINGLE(INDEX(Data!$A$1:$A$818,_xlfn.AGGREGATE(15,6,((OFFSET(Data!$A$1,0,MATCH(AP$6,Data!$1:$1,0)-1,1000,1)=IF(AP$7="","Yes",AP$7))*(Data!$D$1:'Data'!$D$818&lt;=IF($H$2="Marked",1,"")))/((OFFSET(Data!$A$1,0,MATCH(AP$6,Data!$1:$1,0)-1,1000,1)=IF(AP$7="","Yes",AP$7))*(Data!$D$1:'Data'!$D$818&lt;=IF($H$2="Marked",1,"")))*ROW(Data!$C$1:$C$818),ROW(AP192)-ROW(AP$7)),1)),"")</f>
        <v/>
      </c>
      <c r="AQ192" s="38" t="str">
        <f ca="1">IF(AR192="","",IF(INDEX(Data!$CA:$CA,MATCH(AR192,Data!$A:$A,0),1)=0,"",INDEX(Data!$CA:$CA,MATCH(AR192,Data!$A:$A,0),1)))</f>
        <v/>
      </c>
      <c r="AR192" s="38" t="str" cm="1">
        <f t="array" aca="1" ref="AR192" ca="1">IFERROR(_xlfn.SINGLE(INDEX(Data!$A$1:$A$818,_xlfn.AGGREGATE(15,6,((OFFSET(Data!$A$1,0,MATCH(AR$6,Data!$1:$1,0)-1,1000,1)=IF(AR$7="","Yes",AR$7))*(Data!$D$1:'Data'!$D$818&lt;=IF($H$2="Marked",1,"")))/((OFFSET(Data!$A$1,0,MATCH(AR$6,Data!$1:$1,0)-1,1000,1)=IF(AR$7="","Yes",AR$7))*(Data!$D$1:'Data'!$D$818&lt;=IF($H$2="Marked",1,"")))*ROW(Data!$C$1:$C$818),ROW(AR192)-ROW(AR$7)),1)),"")</f>
        <v/>
      </c>
      <c r="AS192" s="38" t="str">
        <f ca="1">IF(AT192="","",IF(INDEX(Data!$CA:$CA,MATCH(AT192,Data!$A:$A,0),1)=0,"",INDEX(Data!$CA:$CA,MATCH(AT192,Data!$A:$A,0),1)))</f>
        <v/>
      </c>
      <c r="AT192" s="38" t="str" cm="1">
        <f t="array" aca="1" ref="AT192" ca="1">IFERROR(_xlfn.SINGLE(INDEX(Data!$A$1:$A$818,_xlfn.AGGREGATE(15,6,((OFFSET(Data!$A$1,0,MATCH(AT$6,Data!$1:$1,0)-1,1000,1)=IF(AT$7="","Yes",AT$7))*(Data!$D$1:'Data'!$D$818&lt;=IF($H$2="Marked",1,"")))/((OFFSET(Data!$A$1,0,MATCH(AT$6,Data!$1:$1,0)-1,1000,1)=IF(AT$7="","Yes",AT$7))*(Data!$D$1:'Data'!$D$818&lt;=IF($H$2="Marked",1,"")))*ROW(Data!$C$1:$C$818),ROW(AT192)-ROW(AT$7)),1)),"")</f>
        <v/>
      </c>
    </row>
    <row r="193" spans="1:46" x14ac:dyDescent="0.35">
      <c r="A193" s="38" t="str">
        <f ca="1">IF(B193="","",IF(INDEX(Data!$CA:$CA,MATCH(B193,Data!$A:$A,0),1)=0,"",INDEX(Data!$CA:$CA,MATCH(B193,Data!$A:$A,0),1)))</f>
        <v/>
      </c>
      <c r="B193" s="38" t="str" cm="1">
        <f t="array" aca="1" ref="B193" ca="1">IFERROR(_xlfn.SINGLE(INDEX(Data!$A$1:$A$818,_xlfn.AGGREGATE(15,6,((OFFSET(Data!$A$1,0,MATCH(B$6,Data!$1:$1,0)-1,1000,1)=IF(B$7="","Yes",B$7))*(Data!$D$1:'Data'!$D$818&lt;=IF($H$2="Marked",1,"")))/((OFFSET(Data!$A$1,0,MATCH(B$6,Data!$1:$1,0)-1,1000,1)=IF(B$7="","Yes",B$7))*(Data!$D$1:'Data'!$D$818&lt;=IF($H$2="Marked",1,"")))*ROW(Data!$C$1:$C$818),ROW(B193)-ROW(B$7)),1)),"")</f>
        <v/>
      </c>
      <c r="C193" s="38" t="str">
        <f ca="1">IF(D193="","",IF(INDEX(Data!$CA:$CA,MATCH(D193,Data!$A:$A,0),1)=0,"",INDEX(Data!$CA:$CA,MATCH(D193,Data!$A:$A,0),1)))</f>
        <v/>
      </c>
      <c r="D193" s="38" t="str" cm="1">
        <f t="array" aca="1" ref="D193" ca="1">IFERROR(_xlfn.SINGLE(INDEX(Data!$A$1:$A$818,_xlfn.AGGREGATE(15,6,((OFFSET(Data!$A$1,0,MATCH(D$6,Data!$1:$1,0)-1,1000,1)=IF(D$7="","Yes",D$7))*(Data!$D$1:'Data'!$D$818&lt;=IF($H$2="Marked",1,"")))/((OFFSET(Data!$A$1,0,MATCH(D$6,Data!$1:$1,0)-1,1000,1)=IF(D$7="","Yes",D$7))*(Data!$D$1:'Data'!$D$818&lt;=IF($H$2="Marked",1,"")))*ROW(Data!$C$1:$C$818),ROW(D193)-ROW(D$7)),1)),"")</f>
        <v/>
      </c>
      <c r="E193" s="38" t="str">
        <f ca="1">IF(F193="","",IF(INDEX(Data!$CA:$CA,MATCH(F193,Data!$A:$A,0),1)=0,"",INDEX(Data!$CA:$CA,MATCH(F193,Data!$A:$A,0),1)))</f>
        <v/>
      </c>
      <c r="F193" s="38" t="str" cm="1">
        <f t="array" aca="1" ref="F193" ca="1">IFERROR(_xlfn.SINGLE(INDEX(Data!$A$1:$A$818,_xlfn.AGGREGATE(15,6,((OFFSET(Data!$A$1,0,MATCH(F$6,Data!$1:$1,0)-1,1000,1)=IF(F$7="","Yes",F$7))*(Data!$D$1:'Data'!$D$818&lt;=IF($H$2="Marked",1,"")))/((OFFSET(Data!$A$1,0,MATCH(F$6,Data!$1:$1,0)-1,1000,1)=IF(F$7="","Yes",F$7))*(Data!$D$1:'Data'!$D$818&lt;=IF($H$2="Marked",1,"")))*ROW(Data!$C$1:$C$818),ROW(F193)-ROW(F$7)),1)),"")</f>
        <v/>
      </c>
      <c r="G193" s="38" t="str">
        <f ca="1">IF(H193="","",IF(INDEX(Data!$CA:$CA,MATCH(H193,Data!$A:$A,0),1)=0,"",INDEX(Data!$CA:$CA,MATCH(H193,Data!$A:$A,0),1)))</f>
        <v/>
      </c>
      <c r="H193" s="38" t="str" cm="1">
        <f t="array" aca="1" ref="H193" ca="1">IFERROR(_xlfn.SINGLE(INDEX(Data!$A$1:$A$818,_xlfn.AGGREGATE(15,6,((OFFSET(Data!$A$1,0,MATCH(H$6,Data!$1:$1,0)-1,1000,1)=IF(H$7="","Yes",H$7))*(Data!$D$1:'Data'!$D$818&lt;=IF($H$2="Marked",1,"")))/((OFFSET(Data!$A$1,0,MATCH(H$6,Data!$1:$1,0)-1,1000,1)=IF(H$7="","Yes",H$7))*(Data!$D$1:'Data'!$D$818&lt;=IF($H$2="Marked",1,"")))*ROW(Data!$C$1:$C$818),ROW(H193)-ROW(H$7)),1)),"")</f>
        <v/>
      </c>
      <c r="I193" s="38" t="str">
        <f ca="1">IF(J193="","",IF(INDEX(Data!$CA:$CA,MATCH(J193,Data!$A:$A,0),1)=0,"",INDEX(Data!$CA:$CA,MATCH(J193,Data!$A:$A,0),1)))</f>
        <v/>
      </c>
      <c r="J193" s="38" t="str" cm="1">
        <f t="array" aca="1" ref="J193" ca="1">IFERROR(_xlfn.SINGLE(INDEX(Data!$A$1:$A$818,_xlfn.AGGREGATE(15,6,((OFFSET(Data!$A$1,0,MATCH(J$6,Data!$1:$1,0)-1,1000,1)=IF(J$7="","Yes",J$7))*(Data!$D$1:'Data'!$D$818&lt;=IF($H$2="Marked",1,"")))/((OFFSET(Data!$A$1,0,MATCH(J$6,Data!$1:$1,0)-1,1000,1)=IF(J$7="","Yes",J$7))*(Data!$D$1:'Data'!$D$818&lt;=IF($H$2="Marked",1,"")))*ROW(Data!$C$1:$C$818),ROW(J193)-ROW(J$7)),1)),"")</f>
        <v/>
      </c>
      <c r="K193" s="38" t="str">
        <f ca="1">IF(L193="","",IF(INDEX(Data!$CA:$CA,MATCH(L193,Data!$A:$A,0),1)=0,"",INDEX(Data!$CA:$CA,MATCH(L193,Data!$A:$A,0),1)))</f>
        <v/>
      </c>
      <c r="L193" s="38" t="str" cm="1">
        <f t="array" aca="1" ref="L193" ca="1">IFERROR(_xlfn.SINGLE(INDEX(Data!$A$1:$A$818,_xlfn.AGGREGATE(15,6,((OFFSET(Data!$A$1,0,MATCH(L$6,Data!$1:$1,0)-1,1000,1)=IF(L$7="","Yes",L$7))*(Data!$D$1:'Data'!$D$818&lt;=IF($H$2="Marked",1,"")))/((OFFSET(Data!$A$1,0,MATCH(L$6,Data!$1:$1,0)-1,1000,1)=IF(L$7="","Yes",L$7))*(Data!$D$1:'Data'!$D$818&lt;=IF($H$2="Marked",1,"")))*ROW(Data!$C$1:$C$818),ROW(L193)-ROW(L$7)),1)),"")</f>
        <v/>
      </c>
      <c r="M193" s="38" t="str">
        <f ca="1">IF(N193="","",IF(INDEX(Data!$CA:$CA,MATCH(N193,Data!$A:$A,0),1)=0,"",INDEX(Data!$CA:$CA,MATCH(N193,Data!$A:$A,0),1)))</f>
        <v/>
      </c>
      <c r="N193" s="38" t="str" cm="1">
        <f t="array" aca="1" ref="N193" ca="1">IFERROR(_xlfn.SINGLE(INDEX(Data!$A$1:$A$818,_xlfn.AGGREGATE(15,6,((OFFSET(Data!$A$1,0,MATCH(N$6,Data!$1:$1,0)-1,1000,1)=IF(N$7="","Yes",N$7))*(Data!$D$1:'Data'!$D$818&lt;=IF($H$2="Marked",1,"")))/((OFFSET(Data!$A$1,0,MATCH(N$6,Data!$1:$1,0)-1,1000,1)=IF(N$7="","Yes",N$7))*(Data!$D$1:'Data'!$D$818&lt;=IF($H$2="Marked",1,"")))*ROW(Data!$C$1:$C$818),ROW(N193)-ROW(N$7)),1)),"")</f>
        <v>USA Network</v>
      </c>
      <c r="O193" s="38" t="str">
        <f ca="1">IF(P193="","",IF(INDEX(Data!$CA:$CA,MATCH(P193,Data!$A:$A,0),1)=0,"",INDEX(Data!$CA:$CA,MATCH(P193,Data!$A:$A,0),1)))</f>
        <v/>
      </c>
      <c r="P193" s="38" t="str" cm="1">
        <f t="array" aca="1" ref="P193" ca="1">IFERROR(_xlfn.SINGLE(INDEX(Data!$A$1:$A$818,_xlfn.AGGREGATE(15,6,((OFFSET(Data!$A$1,0,MATCH(P$6,Data!$1:$1,0)-1,1000,1)=IF(P$7="","Yes",P$7))*(Data!$D$1:'Data'!$D$818&lt;=IF($H$2="Marked",1,"")))/((OFFSET(Data!$A$1,0,MATCH(P$6,Data!$1:$1,0)-1,1000,1)=IF(P$7="","Yes",P$7))*(Data!$D$1:'Data'!$D$818&lt;=IF($H$2="Marked",1,"")))*ROW(Data!$C$1:$C$818),ROW(P193)-ROW(P$7)),1)),"")</f>
        <v>Showtime Women</v>
      </c>
      <c r="Q193" s="38" t="str">
        <f ca="1">IF(R193="","",IF(INDEX(Data!$CA:$CA,MATCH(R193,Data!$A:$A,0),1)=0,"",INDEX(Data!$CA:$CA,MATCH(R193,Data!$A:$A,0),1)))</f>
        <v/>
      </c>
      <c r="R193" s="38" t="str" cm="1">
        <f t="array" aca="1" ref="R193" ca="1">IFERROR(_xlfn.SINGLE(INDEX(Data!$A$1:$A$818,_xlfn.AGGREGATE(15,6,((OFFSET(Data!$A$1,0,MATCH(R$6,Data!$1:$1,0)-1,1000,1)=IF(R$7="","Yes",R$7))*(Data!$D$1:'Data'!$D$818&lt;=IF($H$2="Marked",1,"")))/((OFFSET(Data!$A$1,0,MATCH(R$6,Data!$1:$1,0)-1,1000,1)=IF(R$7="","Yes",R$7))*(Data!$D$1:'Data'!$D$818&lt;=IF($H$2="Marked",1,"")))*ROW(Data!$C$1:$C$818),ROW(R193)-ROW(R$7)),1)),"")</f>
        <v/>
      </c>
      <c r="S193" s="38" t="str">
        <f ca="1">IF(T193="","",IF(INDEX(Data!$CA:$CA,MATCH(T193,Data!$A:$A,0),1)=0,"",INDEX(Data!$CA:$CA,MATCH(T193,Data!$A:$A,0),1)))</f>
        <v/>
      </c>
      <c r="T193" s="38" t="str" cm="1">
        <f t="array" aca="1" ref="T193" ca="1">IFERROR(_xlfn.SINGLE(INDEX(Data!$A$1:$A$818,_xlfn.AGGREGATE(15,6,((OFFSET(Data!$A$1,0,MATCH(T$6,Data!$1:$1,0)-1,1000,1)=IF(T$7="","Yes",T$7))*(Data!$D$1:'Data'!$D$818&lt;=IF($H$2="Marked",1,"")))/((OFFSET(Data!$A$1,0,MATCH(T$6,Data!$1:$1,0)-1,1000,1)=IF(T$7="","Yes",T$7))*(Data!$D$1:'Data'!$D$818&lt;=IF($H$2="Marked",1,"")))*ROW(Data!$C$1:$C$818),ROW(T193)-ROW(T$7)),1)),"")</f>
        <v/>
      </c>
      <c r="U193" s="38" t="str">
        <f ca="1">IF(V193="","",IF(INDEX(Data!$CA:$CA,MATCH(V193,Data!$A:$A,0),1)=0,"",INDEX(Data!$CA:$CA,MATCH(V193,Data!$A:$A,0),1)))</f>
        <v/>
      </c>
      <c r="V193" s="38" t="str" cm="1">
        <f t="array" aca="1" ref="V193" ca="1">IFERROR(_xlfn.SINGLE(INDEX(Data!$A$1:$A$818,_xlfn.AGGREGATE(15,6,((OFFSET(Data!$A$1,0,MATCH(V$6,Data!$1:$1,0)-1,1000,1)=IF(V$7="","Yes",V$7))*(Data!$D$1:'Data'!$D$818&lt;=IF($H$2="Marked",1,"")))/((OFFSET(Data!$A$1,0,MATCH(V$6,Data!$1:$1,0)-1,1000,1)=IF(V$7="","Yes",V$7))*(Data!$D$1:'Data'!$D$818&lt;=IF($H$2="Marked",1,"")))*ROW(Data!$C$1:$C$818),ROW(V193)-ROW(V$7)),1)),"")</f>
        <v/>
      </c>
      <c r="W193" s="38" t="str">
        <f ca="1">IF(X193="","",IF(INDEX(Data!$CA:$CA,MATCH(X193,Data!$A:$A,0),1)=0,"",INDEX(Data!$CA:$CA,MATCH(X193,Data!$A:$A,0),1)))</f>
        <v/>
      </c>
      <c r="X193" s="38" t="str" cm="1">
        <f t="array" aca="1" ref="X193" ca="1">IFERROR(_xlfn.SINGLE(INDEX(Data!$A$1:$A$818,_xlfn.AGGREGATE(15,6,((OFFSET(Data!$A$1,0,MATCH(X$6,Data!$1:$1,0)-1,1000,1)=IF(X$7="","Yes",X$7))*(Data!$D$1:'Data'!$D$818&lt;=IF($H$2="Marked",1,"")))/((OFFSET(Data!$A$1,0,MATCH(X$6,Data!$1:$1,0)-1,1000,1)=IF(X$7="","Yes",X$7))*(Data!$D$1:'Data'!$D$818&lt;=IF($H$2="Marked",1,"")))*ROW(Data!$C$1:$C$818),ROW(X193)-ROW(X$7)),1)),"")</f>
        <v/>
      </c>
      <c r="Y193" s="38" t="str">
        <f ca="1">IF(Z193="","",IF(INDEX(Data!$CA:$CA,MATCH(Z193,Data!$A:$A,0),1)=0,"",INDEX(Data!$CA:$CA,MATCH(Z193,Data!$A:$A,0),1)))</f>
        <v/>
      </c>
      <c r="Z193" s="38" t="str" cm="1">
        <f t="array" aca="1" ref="Z193" ca="1">IFERROR(_xlfn.SINGLE(INDEX(Data!$A$1:$A$818,_xlfn.AGGREGATE(15,6,((OFFSET(Data!$A$1,0,MATCH(Z$6,Data!$1:$1,0)-1,1000,1)=IF(Z$7="","Yes",Z$7))*(Data!$D$1:'Data'!$D$818&lt;=IF($H$2="Marked",1,"")))/((OFFSET(Data!$A$1,0,MATCH(Z$6,Data!$1:$1,0)-1,1000,1)=IF(Z$7="","Yes",Z$7))*(Data!$D$1:'Data'!$D$818&lt;=IF($H$2="Marked",1,"")))*ROW(Data!$C$1:$C$818),ROW(Z193)-ROW(Z$7)),1)),"")</f>
        <v/>
      </c>
      <c r="AA193" s="38" t="str">
        <f ca="1">IF(AB193="","",IF(INDEX(Data!$CA:$CA,MATCH(AB193,Data!$A:$A,0),1)=0,"",INDEX(Data!$CA:$CA,MATCH(AB193,Data!$A:$A,0),1)))</f>
        <v/>
      </c>
      <c r="AB193" s="38" t="str" cm="1">
        <f t="array" aca="1" ref="AB193" ca="1">IFERROR(_xlfn.SINGLE(INDEX(Data!$A$1:$A$818,_xlfn.AGGREGATE(15,6,((OFFSET(Data!$A$1,0,MATCH(AB$6,Data!$1:$1,0)-1,1000,1)=IF(AB$7="","Yes",AB$7))*(Data!$D$1:'Data'!$D$818&lt;=IF($H$2="Marked",1,"")))/((OFFSET(Data!$A$1,0,MATCH(AB$6,Data!$1:$1,0)-1,1000,1)=IF(AB$7="","Yes",AB$7))*(Data!$D$1:'Data'!$D$818&lt;=IF($H$2="Marked",1,"")))*ROW(Data!$C$1:$C$818),ROW(AB193)-ROW(AB$7)),1)),"")</f>
        <v/>
      </c>
      <c r="AC193" s="38" t="str">
        <f ca="1">IF(AD193="","",IF(INDEX(Data!$CA:$CA,MATCH(AD193,Data!$A:$A,0),1)=0,"",INDEX(Data!$CA:$CA,MATCH(AD193,Data!$A:$A,0),1)))</f>
        <v/>
      </c>
      <c r="AD193" s="38" t="str" cm="1">
        <f t="array" aca="1" ref="AD193" ca="1">IFERROR(_xlfn.SINGLE(INDEX(Data!$A$1:$A$818,_xlfn.AGGREGATE(15,6,((OFFSET(Data!$A$1,0,MATCH(AD$6,Data!$1:$1,0)-1,1000,1)=IF(AD$7="","Yes",AD$7))*(Data!$D$1:'Data'!$D$818&lt;=IF($H$2="Marked",1,"")))/((OFFSET(Data!$A$1,0,MATCH(AD$6,Data!$1:$1,0)-1,1000,1)=IF(AD$7="","Yes",AD$7))*(Data!$D$1:'Data'!$D$818&lt;=IF($H$2="Marked",1,"")))*ROW(Data!$C$1:$C$818),ROW(AD193)-ROW(AD$7)),1)),"")</f>
        <v/>
      </c>
      <c r="AE193" s="38" t="str">
        <f ca="1">IF(AF193="","",IF(INDEX(Data!$CA:$CA,MATCH(AF193,Data!$A:$A,0),1)=0,"",INDEX(Data!$CA:$CA,MATCH(AF193,Data!$A:$A,0),1)))</f>
        <v/>
      </c>
      <c r="AF193" s="38" t="str" cm="1">
        <f t="array" aca="1" ref="AF193" ca="1">IFERROR(_xlfn.SINGLE(INDEX(Data!$A$1:$A$818,_xlfn.AGGREGATE(15,6,((OFFSET(Data!$A$1,0,MATCH(AF$6,Data!$1:$1,0)-1,1000,1)=IF(AF$7="","Yes",AF$7))*(Data!$D$1:'Data'!$D$818&lt;=IF($H$2="Marked",1,"")))/((OFFSET(Data!$A$1,0,MATCH(AF$6,Data!$1:$1,0)-1,1000,1)=IF(AF$7="","Yes",AF$7))*(Data!$D$1:'Data'!$D$818&lt;=IF($H$2="Marked",1,"")))*ROW(Data!$C$1:$C$818),ROW(AF193)-ROW(AF$7)),1)),"")</f>
        <v/>
      </c>
      <c r="AG193" s="38" t="str">
        <f ca="1">IF(AH193="","",IF(INDEX(Data!$CA:$CA,MATCH(AH193,Data!$A:$A,0),1)=0,"",INDEX(Data!$CA:$CA,MATCH(AH193,Data!$A:$A,0),1)))</f>
        <v/>
      </c>
      <c r="AH193" s="38" t="str" cm="1">
        <f t="array" aca="1" ref="AH193" ca="1">IFERROR(_xlfn.SINGLE(INDEX(Data!$A$1:$A$818,_xlfn.AGGREGATE(15,6,((OFFSET(Data!$A$1,0,MATCH(AH$6,Data!$1:$1,0)-1,1000,1)=IF(AH$7="","Yes",AH$7))*(Data!$D$1:'Data'!$D$818&lt;=IF($H$2="Marked",1,"")))/((OFFSET(Data!$A$1,0,MATCH(AH$6,Data!$1:$1,0)-1,1000,1)=IF(AH$7="","Yes",AH$7))*(Data!$D$1:'Data'!$D$818&lt;=IF($H$2="Marked",1,"")))*ROW(Data!$C$1:$C$818),ROW(AH193)-ROW(AH$7)),1)),"")</f>
        <v/>
      </c>
      <c r="AI193" s="38" t="str">
        <f ca="1">IF(AJ193="","",IF(INDEX(Data!$CA:$CA,MATCH(AJ193,Data!$A:$A,0),1)=0,"",INDEX(Data!$CA:$CA,MATCH(AJ193,Data!$A:$A,0),1)))</f>
        <v/>
      </c>
      <c r="AJ193" s="38" t="str" cm="1">
        <f t="array" aca="1" ref="AJ193" ca="1">IFERROR(_xlfn.SINGLE(INDEX(Data!$A$1:$A$818,_xlfn.AGGREGATE(15,6,((OFFSET(Data!$A$1,0,MATCH(AJ$6,Data!$1:$1,0)-1,1000,1)=IF(AJ$7="","Yes",AJ$7))*(Data!$D$1:'Data'!$D$818&lt;=IF($H$2="Marked",1,"")))/((OFFSET(Data!$A$1,0,MATCH(AJ$6,Data!$1:$1,0)-1,1000,1)=IF(AJ$7="","Yes",AJ$7))*(Data!$D$1:'Data'!$D$818&lt;=IF($H$2="Marked",1,"")))*ROW(Data!$C$1:$C$818),ROW(AJ193)-ROW(AJ$7)),1)),"")</f>
        <v/>
      </c>
      <c r="AK193" s="38" t="str">
        <f ca="1">IF(AL193="","",IF(INDEX(Data!$CA:$CA,MATCH(AL193,Data!$A:$A,0),1)=0,"",INDEX(Data!$CA:$CA,MATCH(AL193,Data!$A:$A,0),1)))</f>
        <v/>
      </c>
      <c r="AL193" s="38" t="str" cm="1">
        <f t="array" aca="1" ref="AL193" ca="1">IFERROR(_xlfn.SINGLE(INDEX(Data!$A$1:$A$818,_xlfn.AGGREGATE(15,6,((OFFSET(Data!$A$1,0,MATCH(AL$6,Data!$1:$1,0)-1,1000,1)=IF(AL$7="","Yes",AL$7))*(Data!$D$1:'Data'!$D$818&lt;=IF($H$2="Marked",1,"")))/((OFFSET(Data!$A$1,0,MATCH(AL$6,Data!$1:$1,0)-1,1000,1)=IF(AL$7="","Yes",AL$7))*(Data!$D$1:'Data'!$D$818&lt;=IF($H$2="Marked",1,"")))*ROW(Data!$C$1:$C$818),ROW(AL193)-ROW(AL$7)),1)),"")</f>
        <v/>
      </c>
      <c r="AM193" s="38" t="str">
        <f ca="1">IF(AN193="","",IF(INDEX(Data!$CA:$CA,MATCH(AN193,Data!$A:$A,0),1)=0,"",INDEX(Data!$CA:$CA,MATCH(AN193,Data!$A:$A,0),1)))</f>
        <v/>
      </c>
      <c r="AN193" s="38" t="str" cm="1">
        <f t="array" aca="1" ref="AN193" ca="1">IFERROR(_xlfn.SINGLE(INDEX(Data!$A$1:$A$818,_xlfn.AGGREGATE(15,6,((OFFSET(Data!$A$1,0,MATCH(AN$6,Data!$1:$1,0)-1,1000,1)=IF(AN$7="","Yes",AN$7))*(Data!$D$1:'Data'!$D$818&lt;=IF($H$2="Marked",1,"")))/((OFFSET(Data!$A$1,0,MATCH(AN$6,Data!$1:$1,0)-1,1000,1)=IF(AN$7="","Yes",AN$7))*(Data!$D$1:'Data'!$D$818&lt;=IF($H$2="Marked",1,"")))*ROW(Data!$C$1:$C$818),ROW(AN193)-ROW(AN$7)),1)),"")</f>
        <v/>
      </c>
      <c r="AO193" s="38" t="str">
        <f ca="1">IF(AP193="","",IF(INDEX(Data!$CA:$CA,MATCH(AP193,Data!$A:$A,0),1)=0,"",INDEX(Data!$CA:$CA,MATCH(AP193,Data!$A:$A,0),1)))</f>
        <v/>
      </c>
      <c r="AP193" s="38" t="str" cm="1">
        <f t="array" aca="1" ref="AP193" ca="1">IFERROR(_xlfn.SINGLE(INDEX(Data!$A$1:$A$818,_xlfn.AGGREGATE(15,6,((OFFSET(Data!$A$1,0,MATCH(AP$6,Data!$1:$1,0)-1,1000,1)=IF(AP$7="","Yes",AP$7))*(Data!$D$1:'Data'!$D$818&lt;=IF($H$2="Marked",1,"")))/((OFFSET(Data!$A$1,0,MATCH(AP$6,Data!$1:$1,0)-1,1000,1)=IF(AP$7="","Yes",AP$7))*(Data!$D$1:'Data'!$D$818&lt;=IF($H$2="Marked",1,"")))*ROW(Data!$C$1:$C$818),ROW(AP193)-ROW(AP$7)),1)),"")</f>
        <v/>
      </c>
      <c r="AQ193" s="38" t="str">
        <f ca="1">IF(AR193="","",IF(INDEX(Data!$CA:$CA,MATCH(AR193,Data!$A:$A,0),1)=0,"",INDEX(Data!$CA:$CA,MATCH(AR193,Data!$A:$A,0),1)))</f>
        <v/>
      </c>
      <c r="AR193" s="38" t="str" cm="1">
        <f t="array" aca="1" ref="AR193" ca="1">IFERROR(_xlfn.SINGLE(INDEX(Data!$A$1:$A$818,_xlfn.AGGREGATE(15,6,((OFFSET(Data!$A$1,0,MATCH(AR$6,Data!$1:$1,0)-1,1000,1)=IF(AR$7="","Yes",AR$7))*(Data!$D$1:'Data'!$D$818&lt;=IF($H$2="Marked",1,"")))/((OFFSET(Data!$A$1,0,MATCH(AR$6,Data!$1:$1,0)-1,1000,1)=IF(AR$7="","Yes",AR$7))*(Data!$D$1:'Data'!$D$818&lt;=IF($H$2="Marked",1,"")))*ROW(Data!$C$1:$C$818),ROW(AR193)-ROW(AR$7)),1)),"")</f>
        <v/>
      </c>
      <c r="AS193" s="38" t="str">
        <f ca="1">IF(AT193="","",IF(INDEX(Data!$CA:$CA,MATCH(AT193,Data!$A:$A,0),1)=0,"",INDEX(Data!$CA:$CA,MATCH(AT193,Data!$A:$A,0),1)))</f>
        <v/>
      </c>
      <c r="AT193" s="38" t="str" cm="1">
        <f t="array" aca="1" ref="AT193" ca="1">IFERROR(_xlfn.SINGLE(INDEX(Data!$A$1:$A$818,_xlfn.AGGREGATE(15,6,((OFFSET(Data!$A$1,0,MATCH(AT$6,Data!$1:$1,0)-1,1000,1)=IF(AT$7="","Yes",AT$7))*(Data!$D$1:'Data'!$D$818&lt;=IF($H$2="Marked",1,"")))/((OFFSET(Data!$A$1,0,MATCH(AT$6,Data!$1:$1,0)-1,1000,1)=IF(AT$7="","Yes",AT$7))*(Data!$D$1:'Data'!$D$818&lt;=IF($H$2="Marked",1,"")))*ROW(Data!$C$1:$C$818),ROW(AT193)-ROW(AT$7)),1)),"")</f>
        <v/>
      </c>
    </row>
    <row r="194" spans="1:46" x14ac:dyDescent="0.35">
      <c r="A194" s="38" t="str">
        <f ca="1">IF(B194="","",IF(INDEX(Data!$CA:$CA,MATCH(B194,Data!$A:$A,0),1)=0,"",INDEX(Data!$CA:$CA,MATCH(B194,Data!$A:$A,0),1)))</f>
        <v/>
      </c>
      <c r="B194" s="38" t="str" cm="1">
        <f t="array" aca="1" ref="B194" ca="1">IFERROR(_xlfn.SINGLE(INDEX(Data!$A$1:$A$818,_xlfn.AGGREGATE(15,6,((OFFSET(Data!$A$1,0,MATCH(B$6,Data!$1:$1,0)-1,1000,1)=IF(B$7="","Yes",B$7))*(Data!$D$1:'Data'!$D$818&lt;=IF($H$2="Marked",1,"")))/((OFFSET(Data!$A$1,0,MATCH(B$6,Data!$1:$1,0)-1,1000,1)=IF(B$7="","Yes",B$7))*(Data!$D$1:'Data'!$D$818&lt;=IF($H$2="Marked",1,"")))*ROW(Data!$C$1:$C$818),ROW(B194)-ROW(B$7)),1)),"")</f>
        <v/>
      </c>
      <c r="C194" s="38" t="str">
        <f ca="1">IF(D194="","",IF(INDEX(Data!$CA:$CA,MATCH(D194,Data!$A:$A,0),1)=0,"",INDEX(Data!$CA:$CA,MATCH(D194,Data!$A:$A,0),1)))</f>
        <v/>
      </c>
      <c r="D194" s="38" t="str" cm="1">
        <f t="array" aca="1" ref="D194" ca="1">IFERROR(_xlfn.SINGLE(INDEX(Data!$A$1:$A$818,_xlfn.AGGREGATE(15,6,((OFFSET(Data!$A$1,0,MATCH(D$6,Data!$1:$1,0)-1,1000,1)=IF(D$7="","Yes",D$7))*(Data!$D$1:'Data'!$D$818&lt;=IF($H$2="Marked",1,"")))/((OFFSET(Data!$A$1,0,MATCH(D$6,Data!$1:$1,0)-1,1000,1)=IF(D$7="","Yes",D$7))*(Data!$D$1:'Data'!$D$818&lt;=IF($H$2="Marked",1,"")))*ROW(Data!$C$1:$C$818),ROW(D194)-ROW(D$7)),1)),"")</f>
        <v/>
      </c>
      <c r="E194" s="38" t="str">
        <f ca="1">IF(F194="","",IF(INDEX(Data!$CA:$CA,MATCH(F194,Data!$A:$A,0),1)=0,"",INDEX(Data!$CA:$CA,MATCH(F194,Data!$A:$A,0),1)))</f>
        <v/>
      </c>
      <c r="F194" s="38" t="str" cm="1">
        <f t="array" aca="1" ref="F194" ca="1">IFERROR(_xlfn.SINGLE(INDEX(Data!$A$1:$A$818,_xlfn.AGGREGATE(15,6,((OFFSET(Data!$A$1,0,MATCH(F$6,Data!$1:$1,0)-1,1000,1)=IF(F$7="","Yes",F$7))*(Data!$D$1:'Data'!$D$818&lt;=IF($H$2="Marked",1,"")))/((OFFSET(Data!$A$1,0,MATCH(F$6,Data!$1:$1,0)-1,1000,1)=IF(F$7="","Yes",F$7))*(Data!$D$1:'Data'!$D$818&lt;=IF($H$2="Marked",1,"")))*ROW(Data!$C$1:$C$818),ROW(F194)-ROW(F$7)),1)),"")</f>
        <v/>
      </c>
      <c r="G194" s="38" t="str">
        <f ca="1">IF(H194="","",IF(INDEX(Data!$CA:$CA,MATCH(H194,Data!$A:$A,0),1)=0,"",INDEX(Data!$CA:$CA,MATCH(H194,Data!$A:$A,0),1)))</f>
        <v/>
      </c>
      <c r="H194" s="38" t="str" cm="1">
        <f t="array" aca="1" ref="H194" ca="1">IFERROR(_xlfn.SINGLE(INDEX(Data!$A$1:$A$818,_xlfn.AGGREGATE(15,6,((OFFSET(Data!$A$1,0,MATCH(H$6,Data!$1:$1,0)-1,1000,1)=IF(H$7="","Yes",H$7))*(Data!$D$1:'Data'!$D$818&lt;=IF($H$2="Marked",1,"")))/((OFFSET(Data!$A$1,0,MATCH(H$6,Data!$1:$1,0)-1,1000,1)=IF(H$7="","Yes",H$7))*(Data!$D$1:'Data'!$D$818&lt;=IF($H$2="Marked",1,"")))*ROW(Data!$C$1:$C$818),ROW(H194)-ROW(H$7)),1)),"")</f>
        <v/>
      </c>
      <c r="I194" s="38" t="str">
        <f ca="1">IF(J194="","",IF(INDEX(Data!$CA:$CA,MATCH(J194,Data!$A:$A,0),1)=0,"",INDEX(Data!$CA:$CA,MATCH(J194,Data!$A:$A,0),1)))</f>
        <v/>
      </c>
      <c r="J194" s="38" t="str" cm="1">
        <f t="array" aca="1" ref="J194" ca="1">IFERROR(_xlfn.SINGLE(INDEX(Data!$A$1:$A$818,_xlfn.AGGREGATE(15,6,((OFFSET(Data!$A$1,0,MATCH(J$6,Data!$1:$1,0)-1,1000,1)=IF(J$7="","Yes",J$7))*(Data!$D$1:'Data'!$D$818&lt;=IF($H$2="Marked",1,"")))/((OFFSET(Data!$A$1,0,MATCH(J$6,Data!$1:$1,0)-1,1000,1)=IF(J$7="","Yes",J$7))*(Data!$D$1:'Data'!$D$818&lt;=IF($H$2="Marked",1,"")))*ROW(Data!$C$1:$C$818),ROW(J194)-ROW(J$7)),1)),"")</f>
        <v/>
      </c>
      <c r="K194" s="38" t="str">
        <f ca="1">IF(L194="","",IF(INDEX(Data!$CA:$CA,MATCH(L194,Data!$A:$A,0),1)=0,"",INDEX(Data!$CA:$CA,MATCH(L194,Data!$A:$A,0),1)))</f>
        <v/>
      </c>
      <c r="L194" s="38" t="str" cm="1">
        <f t="array" aca="1" ref="L194" ca="1">IFERROR(_xlfn.SINGLE(INDEX(Data!$A$1:$A$818,_xlfn.AGGREGATE(15,6,((OFFSET(Data!$A$1,0,MATCH(L$6,Data!$1:$1,0)-1,1000,1)=IF(L$7="","Yes",L$7))*(Data!$D$1:'Data'!$D$818&lt;=IF($H$2="Marked",1,"")))/((OFFSET(Data!$A$1,0,MATCH(L$6,Data!$1:$1,0)-1,1000,1)=IF(L$7="","Yes",L$7))*(Data!$D$1:'Data'!$D$818&lt;=IF($H$2="Marked",1,"")))*ROW(Data!$C$1:$C$818),ROW(L194)-ROW(L$7)),1)),"")</f>
        <v/>
      </c>
      <c r="M194" s="38" t="str">
        <f ca="1">IF(N194="","",IF(INDEX(Data!$CA:$CA,MATCH(N194,Data!$A:$A,0),1)=0,"",INDEX(Data!$CA:$CA,MATCH(N194,Data!$A:$A,0),1)))</f>
        <v/>
      </c>
      <c r="N194" s="38" t="str" cm="1">
        <f t="array" aca="1" ref="N194" ca="1">IFERROR(_xlfn.SINGLE(INDEX(Data!$A$1:$A$818,_xlfn.AGGREGATE(15,6,((OFFSET(Data!$A$1,0,MATCH(N$6,Data!$1:$1,0)-1,1000,1)=IF(N$7="","Yes",N$7))*(Data!$D$1:'Data'!$D$818&lt;=IF($H$2="Marked",1,"")))/((OFFSET(Data!$A$1,0,MATCH(N$6,Data!$1:$1,0)-1,1000,1)=IF(N$7="","Yes",N$7))*(Data!$D$1:'Data'!$D$818&lt;=IF($H$2="Marked",1,"")))*ROW(Data!$C$1:$C$818),ROW(N194)-ROW(N$7)),1)),"")</f>
        <v>VH1</v>
      </c>
      <c r="O194" s="38" t="str">
        <f ca="1">IF(P194="","",IF(INDEX(Data!$CA:$CA,MATCH(P194,Data!$A:$A,0),1)=0,"",INDEX(Data!$CA:$CA,MATCH(P194,Data!$A:$A,0),1)))</f>
        <v/>
      </c>
      <c r="P194" s="38" t="str" cm="1">
        <f t="array" aca="1" ref="P194" ca="1">IFERROR(_xlfn.SINGLE(INDEX(Data!$A$1:$A$818,_xlfn.AGGREGATE(15,6,((OFFSET(Data!$A$1,0,MATCH(P$6,Data!$1:$1,0)-1,1000,1)=IF(P$7="","Yes",P$7))*(Data!$D$1:'Data'!$D$818&lt;=IF($H$2="Marked",1,"")))/((OFFSET(Data!$A$1,0,MATCH(P$6,Data!$1:$1,0)-1,1000,1)=IF(P$7="","Yes",P$7))*(Data!$D$1:'Data'!$D$818&lt;=IF($H$2="Marked",1,"")))*ROW(Data!$C$1:$C$818),ROW(P194)-ROW(P$7)),1)),"")</f>
        <v>Smithsonian</v>
      </c>
      <c r="Q194" s="38" t="str">
        <f ca="1">IF(R194="","",IF(INDEX(Data!$CA:$CA,MATCH(R194,Data!$A:$A,0),1)=0,"",INDEX(Data!$CA:$CA,MATCH(R194,Data!$A:$A,0),1)))</f>
        <v/>
      </c>
      <c r="R194" s="38" t="str" cm="1">
        <f t="array" aca="1" ref="R194" ca="1">IFERROR(_xlfn.SINGLE(INDEX(Data!$A$1:$A$818,_xlfn.AGGREGATE(15,6,((OFFSET(Data!$A$1,0,MATCH(R$6,Data!$1:$1,0)-1,1000,1)=IF(R$7="","Yes",R$7))*(Data!$D$1:'Data'!$D$818&lt;=IF($H$2="Marked",1,"")))/((OFFSET(Data!$A$1,0,MATCH(R$6,Data!$1:$1,0)-1,1000,1)=IF(R$7="","Yes",R$7))*(Data!$D$1:'Data'!$D$818&lt;=IF($H$2="Marked",1,"")))*ROW(Data!$C$1:$C$818),ROW(R194)-ROW(R$7)),1)),"")</f>
        <v/>
      </c>
      <c r="S194" s="38" t="str">
        <f ca="1">IF(T194="","",IF(INDEX(Data!$CA:$CA,MATCH(T194,Data!$A:$A,0),1)=0,"",INDEX(Data!$CA:$CA,MATCH(T194,Data!$A:$A,0),1)))</f>
        <v/>
      </c>
      <c r="T194" s="38" t="str" cm="1">
        <f t="array" aca="1" ref="T194" ca="1">IFERROR(_xlfn.SINGLE(INDEX(Data!$A$1:$A$818,_xlfn.AGGREGATE(15,6,((OFFSET(Data!$A$1,0,MATCH(T$6,Data!$1:$1,0)-1,1000,1)=IF(T$7="","Yes",T$7))*(Data!$D$1:'Data'!$D$818&lt;=IF($H$2="Marked",1,"")))/((OFFSET(Data!$A$1,0,MATCH(T$6,Data!$1:$1,0)-1,1000,1)=IF(T$7="","Yes",T$7))*(Data!$D$1:'Data'!$D$818&lt;=IF($H$2="Marked",1,"")))*ROW(Data!$C$1:$C$818),ROW(T194)-ROW(T$7)),1)),"")</f>
        <v/>
      </c>
      <c r="U194" s="38" t="str">
        <f ca="1">IF(V194="","",IF(INDEX(Data!$CA:$CA,MATCH(V194,Data!$A:$A,0),1)=0,"",INDEX(Data!$CA:$CA,MATCH(V194,Data!$A:$A,0),1)))</f>
        <v/>
      </c>
      <c r="V194" s="38" t="str" cm="1">
        <f t="array" aca="1" ref="V194" ca="1">IFERROR(_xlfn.SINGLE(INDEX(Data!$A$1:$A$818,_xlfn.AGGREGATE(15,6,((OFFSET(Data!$A$1,0,MATCH(V$6,Data!$1:$1,0)-1,1000,1)=IF(V$7="","Yes",V$7))*(Data!$D$1:'Data'!$D$818&lt;=IF($H$2="Marked",1,"")))/((OFFSET(Data!$A$1,0,MATCH(V$6,Data!$1:$1,0)-1,1000,1)=IF(V$7="","Yes",V$7))*(Data!$D$1:'Data'!$D$818&lt;=IF($H$2="Marked",1,"")))*ROW(Data!$C$1:$C$818),ROW(V194)-ROW(V$7)),1)),"")</f>
        <v/>
      </c>
      <c r="W194" s="38" t="str">
        <f ca="1">IF(X194="","",IF(INDEX(Data!$CA:$CA,MATCH(X194,Data!$A:$A,0),1)=0,"",INDEX(Data!$CA:$CA,MATCH(X194,Data!$A:$A,0),1)))</f>
        <v/>
      </c>
      <c r="X194" s="38" t="str" cm="1">
        <f t="array" aca="1" ref="X194" ca="1">IFERROR(_xlfn.SINGLE(INDEX(Data!$A$1:$A$818,_xlfn.AGGREGATE(15,6,((OFFSET(Data!$A$1,0,MATCH(X$6,Data!$1:$1,0)-1,1000,1)=IF(X$7="","Yes",X$7))*(Data!$D$1:'Data'!$D$818&lt;=IF($H$2="Marked",1,"")))/((OFFSET(Data!$A$1,0,MATCH(X$6,Data!$1:$1,0)-1,1000,1)=IF(X$7="","Yes",X$7))*(Data!$D$1:'Data'!$D$818&lt;=IF($H$2="Marked",1,"")))*ROW(Data!$C$1:$C$818),ROW(X194)-ROW(X$7)),1)),"")</f>
        <v/>
      </c>
      <c r="Y194" s="38" t="str">
        <f ca="1">IF(Z194="","",IF(INDEX(Data!$CA:$CA,MATCH(Z194,Data!$A:$A,0),1)=0,"",INDEX(Data!$CA:$CA,MATCH(Z194,Data!$A:$A,0),1)))</f>
        <v/>
      </c>
      <c r="Z194" s="38" t="str" cm="1">
        <f t="array" aca="1" ref="Z194" ca="1">IFERROR(_xlfn.SINGLE(INDEX(Data!$A$1:$A$818,_xlfn.AGGREGATE(15,6,((OFFSET(Data!$A$1,0,MATCH(Z$6,Data!$1:$1,0)-1,1000,1)=IF(Z$7="","Yes",Z$7))*(Data!$D$1:'Data'!$D$818&lt;=IF($H$2="Marked",1,"")))/((OFFSET(Data!$A$1,0,MATCH(Z$6,Data!$1:$1,0)-1,1000,1)=IF(Z$7="","Yes",Z$7))*(Data!$D$1:'Data'!$D$818&lt;=IF($H$2="Marked",1,"")))*ROW(Data!$C$1:$C$818),ROW(Z194)-ROW(Z$7)),1)),"")</f>
        <v/>
      </c>
      <c r="AA194" s="38" t="str">
        <f ca="1">IF(AB194="","",IF(INDEX(Data!$CA:$CA,MATCH(AB194,Data!$A:$A,0),1)=0,"",INDEX(Data!$CA:$CA,MATCH(AB194,Data!$A:$A,0),1)))</f>
        <v/>
      </c>
      <c r="AB194" s="38" t="str" cm="1">
        <f t="array" aca="1" ref="AB194" ca="1">IFERROR(_xlfn.SINGLE(INDEX(Data!$A$1:$A$818,_xlfn.AGGREGATE(15,6,((OFFSET(Data!$A$1,0,MATCH(AB$6,Data!$1:$1,0)-1,1000,1)=IF(AB$7="","Yes",AB$7))*(Data!$D$1:'Data'!$D$818&lt;=IF($H$2="Marked",1,"")))/((OFFSET(Data!$A$1,0,MATCH(AB$6,Data!$1:$1,0)-1,1000,1)=IF(AB$7="","Yes",AB$7))*(Data!$D$1:'Data'!$D$818&lt;=IF($H$2="Marked",1,"")))*ROW(Data!$C$1:$C$818),ROW(AB194)-ROW(AB$7)),1)),"")</f>
        <v/>
      </c>
      <c r="AC194" s="38" t="str">
        <f ca="1">IF(AD194="","",IF(INDEX(Data!$CA:$CA,MATCH(AD194,Data!$A:$A,0),1)=0,"",INDEX(Data!$CA:$CA,MATCH(AD194,Data!$A:$A,0),1)))</f>
        <v/>
      </c>
      <c r="AD194" s="38" t="str" cm="1">
        <f t="array" aca="1" ref="AD194" ca="1">IFERROR(_xlfn.SINGLE(INDEX(Data!$A$1:$A$818,_xlfn.AGGREGATE(15,6,((OFFSET(Data!$A$1,0,MATCH(AD$6,Data!$1:$1,0)-1,1000,1)=IF(AD$7="","Yes",AD$7))*(Data!$D$1:'Data'!$D$818&lt;=IF($H$2="Marked",1,"")))/((OFFSET(Data!$A$1,0,MATCH(AD$6,Data!$1:$1,0)-1,1000,1)=IF(AD$7="","Yes",AD$7))*(Data!$D$1:'Data'!$D$818&lt;=IF($H$2="Marked",1,"")))*ROW(Data!$C$1:$C$818),ROW(AD194)-ROW(AD$7)),1)),"")</f>
        <v/>
      </c>
      <c r="AE194" s="38" t="str">
        <f ca="1">IF(AF194="","",IF(INDEX(Data!$CA:$CA,MATCH(AF194,Data!$A:$A,0),1)=0,"",INDEX(Data!$CA:$CA,MATCH(AF194,Data!$A:$A,0),1)))</f>
        <v/>
      </c>
      <c r="AF194" s="38" t="str" cm="1">
        <f t="array" aca="1" ref="AF194" ca="1">IFERROR(_xlfn.SINGLE(INDEX(Data!$A$1:$A$818,_xlfn.AGGREGATE(15,6,((OFFSET(Data!$A$1,0,MATCH(AF$6,Data!$1:$1,0)-1,1000,1)=IF(AF$7="","Yes",AF$7))*(Data!$D$1:'Data'!$D$818&lt;=IF($H$2="Marked",1,"")))/((OFFSET(Data!$A$1,0,MATCH(AF$6,Data!$1:$1,0)-1,1000,1)=IF(AF$7="","Yes",AF$7))*(Data!$D$1:'Data'!$D$818&lt;=IF($H$2="Marked",1,"")))*ROW(Data!$C$1:$C$818),ROW(AF194)-ROW(AF$7)),1)),"")</f>
        <v/>
      </c>
      <c r="AG194" s="38" t="str">
        <f ca="1">IF(AH194="","",IF(INDEX(Data!$CA:$CA,MATCH(AH194,Data!$A:$A,0),1)=0,"",INDEX(Data!$CA:$CA,MATCH(AH194,Data!$A:$A,0),1)))</f>
        <v/>
      </c>
      <c r="AH194" s="38" t="str" cm="1">
        <f t="array" aca="1" ref="AH194" ca="1">IFERROR(_xlfn.SINGLE(INDEX(Data!$A$1:$A$818,_xlfn.AGGREGATE(15,6,((OFFSET(Data!$A$1,0,MATCH(AH$6,Data!$1:$1,0)-1,1000,1)=IF(AH$7="","Yes",AH$7))*(Data!$D$1:'Data'!$D$818&lt;=IF($H$2="Marked",1,"")))/((OFFSET(Data!$A$1,0,MATCH(AH$6,Data!$1:$1,0)-1,1000,1)=IF(AH$7="","Yes",AH$7))*(Data!$D$1:'Data'!$D$818&lt;=IF($H$2="Marked",1,"")))*ROW(Data!$C$1:$C$818),ROW(AH194)-ROW(AH$7)),1)),"")</f>
        <v/>
      </c>
      <c r="AI194" s="38" t="str">
        <f ca="1">IF(AJ194="","",IF(INDEX(Data!$CA:$CA,MATCH(AJ194,Data!$A:$A,0),1)=0,"",INDEX(Data!$CA:$CA,MATCH(AJ194,Data!$A:$A,0),1)))</f>
        <v/>
      </c>
      <c r="AJ194" s="38" t="str" cm="1">
        <f t="array" aca="1" ref="AJ194" ca="1">IFERROR(_xlfn.SINGLE(INDEX(Data!$A$1:$A$818,_xlfn.AGGREGATE(15,6,((OFFSET(Data!$A$1,0,MATCH(AJ$6,Data!$1:$1,0)-1,1000,1)=IF(AJ$7="","Yes",AJ$7))*(Data!$D$1:'Data'!$D$818&lt;=IF($H$2="Marked",1,"")))/((OFFSET(Data!$A$1,0,MATCH(AJ$6,Data!$1:$1,0)-1,1000,1)=IF(AJ$7="","Yes",AJ$7))*(Data!$D$1:'Data'!$D$818&lt;=IF($H$2="Marked",1,"")))*ROW(Data!$C$1:$C$818),ROW(AJ194)-ROW(AJ$7)),1)),"")</f>
        <v/>
      </c>
      <c r="AK194" s="38" t="str">
        <f ca="1">IF(AL194="","",IF(INDEX(Data!$CA:$CA,MATCH(AL194,Data!$A:$A,0),1)=0,"",INDEX(Data!$CA:$CA,MATCH(AL194,Data!$A:$A,0),1)))</f>
        <v/>
      </c>
      <c r="AL194" s="38" t="str" cm="1">
        <f t="array" aca="1" ref="AL194" ca="1">IFERROR(_xlfn.SINGLE(INDEX(Data!$A$1:$A$818,_xlfn.AGGREGATE(15,6,((OFFSET(Data!$A$1,0,MATCH(AL$6,Data!$1:$1,0)-1,1000,1)=IF(AL$7="","Yes",AL$7))*(Data!$D$1:'Data'!$D$818&lt;=IF($H$2="Marked",1,"")))/((OFFSET(Data!$A$1,0,MATCH(AL$6,Data!$1:$1,0)-1,1000,1)=IF(AL$7="","Yes",AL$7))*(Data!$D$1:'Data'!$D$818&lt;=IF($H$2="Marked",1,"")))*ROW(Data!$C$1:$C$818),ROW(AL194)-ROW(AL$7)),1)),"")</f>
        <v/>
      </c>
      <c r="AM194" s="38" t="str">
        <f ca="1">IF(AN194="","",IF(INDEX(Data!$CA:$CA,MATCH(AN194,Data!$A:$A,0),1)=0,"",INDEX(Data!$CA:$CA,MATCH(AN194,Data!$A:$A,0),1)))</f>
        <v/>
      </c>
      <c r="AN194" s="38" t="str" cm="1">
        <f t="array" aca="1" ref="AN194" ca="1">IFERROR(_xlfn.SINGLE(INDEX(Data!$A$1:$A$818,_xlfn.AGGREGATE(15,6,((OFFSET(Data!$A$1,0,MATCH(AN$6,Data!$1:$1,0)-1,1000,1)=IF(AN$7="","Yes",AN$7))*(Data!$D$1:'Data'!$D$818&lt;=IF($H$2="Marked",1,"")))/((OFFSET(Data!$A$1,0,MATCH(AN$6,Data!$1:$1,0)-1,1000,1)=IF(AN$7="","Yes",AN$7))*(Data!$D$1:'Data'!$D$818&lt;=IF($H$2="Marked",1,"")))*ROW(Data!$C$1:$C$818),ROW(AN194)-ROW(AN$7)),1)),"")</f>
        <v/>
      </c>
      <c r="AO194" s="38" t="str">
        <f ca="1">IF(AP194="","",IF(INDEX(Data!$CA:$CA,MATCH(AP194,Data!$A:$A,0),1)=0,"",INDEX(Data!$CA:$CA,MATCH(AP194,Data!$A:$A,0),1)))</f>
        <v/>
      </c>
      <c r="AP194" s="38" t="str" cm="1">
        <f t="array" aca="1" ref="AP194" ca="1">IFERROR(_xlfn.SINGLE(INDEX(Data!$A$1:$A$818,_xlfn.AGGREGATE(15,6,((OFFSET(Data!$A$1,0,MATCH(AP$6,Data!$1:$1,0)-1,1000,1)=IF(AP$7="","Yes",AP$7))*(Data!$D$1:'Data'!$D$818&lt;=IF($H$2="Marked",1,"")))/((OFFSET(Data!$A$1,0,MATCH(AP$6,Data!$1:$1,0)-1,1000,1)=IF(AP$7="","Yes",AP$7))*(Data!$D$1:'Data'!$D$818&lt;=IF($H$2="Marked",1,"")))*ROW(Data!$C$1:$C$818),ROW(AP194)-ROW(AP$7)),1)),"")</f>
        <v/>
      </c>
      <c r="AQ194" s="38" t="str">
        <f ca="1">IF(AR194="","",IF(INDEX(Data!$CA:$CA,MATCH(AR194,Data!$A:$A,0),1)=0,"",INDEX(Data!$CA:$CA,MATCH(AR194,Data!$A:$A,0),1)))</f>
        <v/>
      </c>
      <c r="AR194" s="38" t="str" cm="1">
        <f t="array" aca="1" ref="AR194" ca="1">IFERROR(_xlfn.SINGLE(INDEX(Data!$A$1:$A$818,_xlfn.AGGREGATE(15,6,((OFFSET(Data!$A$1,0,MATCH(AR$6,Data!$1:$1,0)-1,1000,1)=IF(AR$7="","Yes",AR$7))*(Data!$D$1:'Data'!$D$818&lt;=IF($H$2="Marked",1,"")))/((OFFSET(Data!$A$1,0,MATCH(AR$6,Data!$1:$1,0)-1,1000,1)=IF(AR$7="","Yes",AR$7))*(Data!$D$1:'Data'!$D$818&lt;=IF($H$2="Marked",1,"")))*ROW(Data!$C$1:$C$818),ROW(AR194)-ROW(AR$7)),1)),"")</f>
        <v/>
      </c>
      <c r="AS194" s="38" t="str">
        <f ca="1">IF(AT194="","",IF(INDEX(Data!$CA:$CA,MATCH(AT194,Data!$A:$A,0),1)=0,"",INDEX(Data!$CA:$CA,MATCH(AT194,Data!$A:$A,0),1)))</f>
        <v/>
      </c>
      <c r="AT194" s="38" t="str" cm="1">
        <f t="array" aca="1" ref="AT194" ca="1">IFERROR(_xlfn.SINGLE(INDEX(Data!$A$1:$A$818,_xlfn.AGGREGATE(15,6,((OFFSET(Data!$A$1,0,MATCH(AT$6,Data!$1:$1,0)-1,1000,1)=IF(AT$7="","Yes",AT$7))*(Data!$D$1:'Data'!$D$818&lt;=IF($H$2="Marked",1,"")))/((OFFSET(Data!$A$1,0,MATCH(AT$6,Data!$1:$1,0)-1,1000,1)=IF(AT$7="","Yes",AT$7))*(Data!$D$1:'Data'!$D$818&lt;=IF($H$2="Marked",1,"")))*ROW(Data!$C$1:$C$818),ROW(AT194)-ROW(AT$7)),1)),"")</f>
        <v/>
      </c>
    </row>
    <row r="195" spans="1:46" x14ac:dyDescent="0.35">
      <c r="A195" s="38" t="str">
        <f ca="1">IF(B195="","",IF(INDEX(Data!$CA:$CA,MATCH(B195,Data!$A:$A,0),1)=0,"",INDEX(Data!$CA:$CA,MATCH(B195,Data!$A:$A,0),1)))</f>
        <v/>
      </c>
      <c r="B195" s="38" t="str" cm="1">
        <f t="array" aca="1" ref="B195" ca="1">IFERROR(_xlfn.SINGLE(INDEX(Data!$A$1:$A$818,_xlfn.AGGREGATE(15,6,((OFFSET(Data!$A$1,0,MATCH(B$6,Data!$1:$1,0)-1,1000,1)=IF(B$7="","Yes",B$7))*(Data!$D$1:'Data'!$D$818&lt;=IF($H$2="Marked",1,"")))/((OFFSET(Data!$A$1,0,MATCH(B$6,Data!$1:$1,0)-1,1000,1)=IF(B$7="","Yes",B$7))*(Data!$D$1:'Data'!$D$818&lt;=IF($H$2="Marked",1,"")))*ROW(Data!$C$1:$C$818),ROW(B195)-ROW(B$7)),1)),"")</f>
        <v/>
      </c>
      <c r="C195" s="38" t="str">
        <f ca="1">IF(D195="","",IF(INDEX(Data!$CA:$CA,MATCH(D195,Data!$A:$A,0),1)=0,"",INDEX(Data!$CA:$CA,MATCH(D195,Data!$A:$A,0),1)))</f>
        <v/>
      </c>
      <c r="D195" s="38" t="str" cm="1">
        <f t="array" aca="1" ref="D195" ca="1">IFERROR(_xlfn.SINGLE(INDEX(Data!$A$1:$A$818,_xlfn.AGGREGATE(15,6,((OFFSET(Data!$A$1,0,MATCH(D$6,Data!$1:$1,0)-1,1000,1)=IF(D$7="","Yes",D$7))*(Data!$D$1:'Data'!$D$818&lt;=IF($H$2="Marked",1,"")))/((OFFSET(Data!$A$1,0,MATCH(D$6,Data!$1:$1,0)-1,1000,1)=IF(D$7="","Yes",D$7))*(Data!$D$1:'Data'!$D$818&lt;=IF($H$2="Marked",1,"")))*ROW(Data!$C$1:$C$818),ROW(D195)-ROW(D$7)),1)),"")</f>
        <v/>
      </c>
      <c r="E195" s="38" t="str">
        <f ca="1">IF(F195="","",IF(INDEX(Data!$CA:$CA,MATCH(F195,Data!$A:$A,0),1)=0,"",INDEX(Data!$CA:$CA,MATCH(F195,Data!$A:$A,0),1)))</f>
        <v/>
      </c>
      <c r="F195" s="38" t="str" cm="1">
        <f t="array" aca="1" ref="F195" ca="1">IFERROR(_xlfn.SINGLE(INDEX(Data!$A$1:$A$818,_xlfn.AGGREGATE(15,6,((OFFSET(Data!$A$1,0,MATCH(F$6,Data!$1:$1,0)-1,1000,1)=IF(F$7="","Yes",F$7))*(Data!$D$1:'Data'!$D$818&lt;=IF($H$2="Marked",1,"")))/((OFFSET(Data!$A$1,0,MATCH(F$6,Data!$1:$1,0)-1,1000,1)=IF(F$7="","Yes",F$7))*(Data!$D$1:'Data'!$D$818&lt;=IF($H$2="Marked",1,"")))*ROW(Data!$C$1:$C$818),ROW(F195)-ROW(F$7)),1)),"")</f>
        <v/>
      </c>
      <c r="G195" s="38" t="str">
        <f ca="1">IF(H195="","",IF(INDEX(Data!$CA:$CA,MATCH(H195,Data!$A:$A,0),1)=0,"",INDEX(Data!$CA:$CA,MATCH(H195,Data!$A:$A,0),1)))</f>
        <v/>
      </c>
      <c r="H195" s="38" t="str" cm="1">
        <f t="array" aca="1" ref="H195" ca="1">IFERROR(_xlfn.SINGLE(INDEX(Data!$A$1:$A$818,_xlfn.AGGREGATE(15,6,((OFFSET(Data!$A$1,0,MATCH(H$6,Data!$1:$1,0)-1,1000,1)=IF(H$7="","Yes",H$7))*(Data!$D$1:'Data'!$D$818&lt;=IF($H$2="Marked",1,"")))/((OFFSET(Data!$A$1,0,MATCH(H$6,Data!$1:$1,0)-1,1000,1)=IF(H$7="","Yes",H$7))*(Data!$D$1:'Data'!$D$818&lt;=IF($H$2="Marked",1,"")))*ROW(Data!$C$1:$C$818),ROW(H195)-ROW(H$7)),1)),"")</f>
        <v/>
      </c>
      <c r="I195" s="38" t="str">
        <f ca="1">IF(J195="","",IF(INDEX(Data!$CA:$CA,MATCH(J195,Data!$A:$A,0),1)=0,"",INDEX(Data!$CA:$CA,MATCH(J195,Data!$A:$A,0),1)))</f>
        <v/>
      </c>
      <c r="J195" s="38" t="str" cm="1">
        <f t="array" aca="1" ref="J195" ca="1">IFERROR(_xlfn.SINGLE(INDEX(Data!$A$1:$A$818,_xlfn.AGGREGATE(15,6,((OFFSET(Data!$A$1,0,MATCH(J$6,Data!$1:$1,0)-1,1000,1)=IF(J$7="","Yes",J$7))*(Data!$D$1:'Data'!$D$818&lt;=IF($H$2="Marked",1,"")))/((OFFSET(Data!$A$1,0,MATCH(J$6,Data!$1:$1,0)-1,1000,1)=IF(J$7="","Yes",J$7))*(Data!$D$1:'Data'!$D$818&lt;=IF($H$2="Marked",1,"")))*ROW(Data!$C$1:$C$818),ROW(J195)-ROW(J$7)),1)),"")</f>
        <v/>
      </c>
      <c r="K195" s="38" t="str">
        <f ca="1">IF(L195="","",IF(INDEX(Data!$CA:$CA,MATCH(L195,Data!$A:$A,0),1)=0,"",INDEX(Data!$CA:$CA,MATCH(L195,Data!$A:$A,0),1)))</f>
        <v/>
      </c>
      <c r="L195" s="38" t="str" cm="1">
        <f t="array" aca="1" ref="L195" ca="1">IFERROR(_xlfn.SINGLE(INDEX(Data!$A$1:$A$818,_xlfn.AGGREGATE(15,6,((OFFSET(Data!$A$1,0,MATCH(L$6,Data!$1:$1,0)-1,1000,1)=IF(L$7="","Yes",L$7))*(Data!$D$1:'Data'!$D$818&lt;=IF($H$2="Marked",1,"")))/((OFFSET(Data!$A$1,0,MATCH(L$6,Data!$1:$1,0)-1,1000,1)=IF(L$7="","Yes",L$7))*(Data!$D$1:'Data'!$D$818&lt;=IF($H$2="Marked",1,"")))*ROW(Data!$C$1:$C$818),ROW(L195)-ROW(L$7)),1)),"")</f>
        <v/>
      </c>
      <c r="M195" s="38" t="str">
        <f ca="1">IF(N195="","",IF(INDEX(Data!$CA:$CA,MATCH(N195,Data!$A:$A,0),1)=0,"",INDEX(Data!$CA:$CA,MATCH(N195,Data!$A:$A,0),1)))</f>
        <v/>
      </c>
      <c r="N195" s="38" t="str" cm="1">
        <f t="array" aca="1" ref="N195" ca="1">IFERROR(_xlfn.SINGLE(INDEX(Data!$A$1:$A$818,_xlfn.AGGREGATE(15,6,((OFFSET(Data!$A$1,0,MATCH(N$6,Data!$1:$1,0)-1,1000,1)=IF(N$7="","Yes",N$7))*(Data!$D$1:'Data'!$D$818&lt;=IF($H$2="Marked",1,"")))/((OFFSET(Data!$A$1,0,MATCH(N$6,Data!$1:$1,0)-1,1000,1)=IF(N$7="","Yes",N$7))*(Data!$D$1:'Data'!$D$818&lt;=IF($H$2="Marked",1,"")))*ROW(Data!$C$1:$C$818),ROW(N195)-ROW(N$7)),1)),"")</f>
        <v>Vice</v>
      </c>
      <c r="O195" s="38" t="str">
        <f ca="1">IF(P195="","",IF(INDEX(Data!$CA:$CA,MATCH(P195,Data!$A:$A,0),1)=0,"",INDEX(Data!$CA:$CA,MATCH(P195,Data!$A:$A,0),1)))</f>
        <v/>
      </c>
      <c r="P195" s="38" t="str" cm="1">
        <f t="array" aca="1" ref="P195" ca="1">IFERROR(_xlfn.SINGLE(INDEX(Data!$A$1:$A$818,_xlfn.AGGREGATE(15,6,((OFFSET(Data!$A$1,0,MATCH(P$6,Data!$1:$1,0)-1,1000,1)=IF(P$7="","Yes",P$7))*(Data!$D$1:'Data'!$D$818&lt;=IF($H$2="Marked",1,"")))/((OFFSET(Data!$A$1,0,MATCH(P$6,Data!$1:$1,0)-1,1000,1)=IF(P$7="","Yes",P$7))*(Data!$D$1:'Data'!$D$818&lt;=IF($H$2="Marked",1,"")))*ROW(Data!$C$1:$C$818),ROW(P195)-ROW(P$7)),1)),"")</f>
        <v>SNY</v>
      </c>
      <c r="Q195" s="38" t="str">
        <f ca="1">IF(R195="","",IF(INDEX(Data!$CA:$CA,MATCH(R195,Data!$A:$A,0),1)=0,"",INDEX(Data!$CA:$CA,MATCH(R195,Data!$A:$A,0),1)))</f>
        <v/>
      </c>
      <c r="R195" s="38" t="str" cm="1">
        <f t="array" aca="1" ref="R195" ca="1">IFERROR(_xlfn.SINGLE(INDEX(Data!$A$1:$A$818,_xlfn.AGGREGATE(15,6,((OFFSET(Data!$A$1,0,MATCH(R$6,Data!$1:$1,0)-1,1000,1)=IF(R$7="","Yes",R$7))*(Data!$D$1:'Data'!$D$818&lt;=IF($H$2="Marked",1,"")))/((OFFSET(Data!$A$1,0,MATCH(R$6,Data!$1:$1,0)-1,1000,1)=IF(R$7="","Yes",R$7))*(Data!$D$1:'Data'!$D$818&lt;=IF($H$2="Marked",1,"")))*ROW(Data!$C$1:$C$818),ROW(R195)-ROW(R$7)),1)),"")</f>
        <v/>
      </c>
      <c r="S195" s="38" t="str">
        <f ca="1">IF(T195="","",IF(INDEX(Data!$CA:$CA,MATCH(T195,Data!$A:$A,0),1)=0,"",INDEX(Data!$CA:$CA,MATCH(T195,Data!$A:$A,0),1)))</f>
        <v/>
      </c>
      <c r="T195" s="38" t="str" cm="1">
        <f t="array" aca="1" ref="T195" ca="1">IFERROR(_xlfn.SINGLE(INDEX(Data!$A$1:$A$818,_xlfn.AGGREGATE(15,6,((OFFSET(Data!$A$1,0,MATCH(T$6,Data!$1:$1,0)-1,1000,1)=IF(T$7="","Yes",T$7))*(Data!$D$1:'Data'!$D$818&lt;=IF($H$2="Marked",1,"")))/((OFFSET(Data!$A$1,0,MATCH(T$6,Data!$1:$1,0)-1,1000,1)=IF(T$7="","Yes",T$7))*(Data!$D$1:'Data'!$D$818&lt;=IF($H$2="Marked",1,"")))*ROW(Data!$C$1:$C$818),ROW(T195)-ROW(T$7)),1)),"")</f>
        <v/>
      </c>
      <c r="U195" s="38" t="str">
        <f ca="1">IF(V195="","",IF(INDEX(Data!$CA:$CA,MATCH(V195,Data!$A:$A,0),1)=0,"",INDEX(Data!$CA:$CA,MATCH(V195,Data!$A:$A,0),1)))</f>
        <v/>
      </c>
      <c r="V195" s="38" t="str" cm="1">
        <f t="array" aca="1" ref="V195" ca="1">IFERROR(_xlfn.SINGLE(INDEX(Data!$A$1:$A$818,_xlfn.AGGREGATE(15,6,((OFFSET(Data!$A$1,0,MATCH(V$6,Data!$1:$1,0)-1,1000,1)=IF(V$7="","Yes",V$7))*(Data!$D$1:'Data'!$D$818&lt;=IF($H$2="Marked",1,"")))/((OFFSET(Data!$A$1,0,MATCH(V$6,Data!$1:$1,0)-1,1000,1)=IF(V$7="","Yes",V$7))*(Data!$D$1:'Data'!$D$818&lt;=IF($H$2="Marked",1,"")))*ROW(Data!$C$1:$C$818),ROW(V195)-ROW(V$7)),1)),"")</f>
        <v/>
      </c>
      <c r="W195" s="38" t="str">
        <f ca="1">IF(X195="","",IF(INDEX(Data!$CA:$CA,MATCH(X195,Data!$A:$A,0),1)=0,"",INDEX(Data!$CA:$CA,MATCH(X195,Data!$A:$A,0),1)))</f>
        <v/>
      </c>
      <c r="X195" s="38" t="str" cm="1">
        <f t="array" aca="1" ref="X195" ca="1">IFERROR(_xlfn.SINGLE(INDEX(Data!$A$1:$A$818,_xlfn.AGGREGATE(15,6,((OFFSET(Data!$A$1,0,MATCH(X$6,Data!$1:$1,0)-1,1000,1)=IF(X$7="","Yes",X$7))*(Data!$D$1:'Data'!$D$818&lt;=IF($H$2="Marked",1,"")))/((OFFSET(Data!$A$1,0,MATCH(X$6,Data!$1:$1,0)-1,1000,1)=IF(X$7="","Yes",X$7))*(Data!$D$1:'Data'!$D$818&lt;=IF($H$2="Marked",1,"")))*ROW(Data!$C$1:$C$818),ROW(X195)-ROW(X$7)),1)),"")</f>
        <v/>
      </c>
      <c r="Y195" s="38" t="str">
        <f ca="1">IF(Z195="","",IF(INDEX(Data!$CA:$CA,MATCH(Z195,Data!$A:$A,0),1)=0,"",INDEX(Data!$CA:$CA,MATCH(Z195,Data!$A:$A,0),1)))</f>
        <v/>
      </c>
      <c r="Z195" s="38" t="str" cm="1">
        <f t="array" aca="1" ref="Z195" ca="1">IFERROR(_xlfn.SINGLE(INDEX(Data!$A$1:$A$818,_xlfn.AGGREGATE(15,6,((OFFSET(Data!$A$1,0,MATCH(Z$6,Data!$1:$1,0)-1,1000,1)=IF(Z$7="","Yes",Z$7))*(Data!$D$1:'Data'!$D$818&lt;=IF($H$2="Marked",1,"")))/((OFFSET(Data!$A$1,0,MATCH(Z$6,Data!$1:$1,0)-1,1000,1)=IF(Z$7="","Yes",Z$7))*(Data!$D$1:'Data'!$D$818&lt;=IF($H$2="Marked",1,"")))*ROW(Data!$C$1:$C$818),ROW(Z195)-ROW(Z$7)),1)),"")</f>
        <v/>
      </c>
      <c r="AA195" s="38" t="str">
        <f ca="1">IF(AB195="","",IF(INDEX(Data!$CA:$CA,MATCH(AB195,Data!$A:$A,0),1)=0,"",INDEX(Data!$CA:$CA,MATCH(AB195,Data!$A:$A,0),1)))</f>
        <v/>
      </c>
      <c r="AB195" s="38" t="str" cm="1">
        <f t="array" aca="1" ref="AB195" ca="1">IFERROR(_xlfn.SINGLE(INDEX(Data!$A$1:$A$818,_xlfn.AGGREGATE(15,6,((OFFSET(Data!$A$1,0,MATCH(AB$6,Data!$1:$1,0)-1,1000,1)=IF(AB$7="","Yes",AB$7))*(Data!$D$1:'Data'!$D$818&lt;=IF($H$2="Marked",1,"")))/((OFFSET(Data!$A$1,0,MATCH(AB$6,Data!$1:$1,0)-1,1000,1)=IF(AB$7="","Yes",AB$7))*(Data!$D$1:'Data'!$D$818&lt;=IF($H$2="Marked",1,"")))*ROW(Data!$C$1:$C$818),ROW(AB195)-ROW(AB$7)),1)),"")</f>
        <v/>
      </c>
      <c r="AC195" s="38" t="str">
        <f ca="1">IF(AD195="","",IF(INDEX(Data!$CA:$CA,MATCH(AD195,Data!$A:$A,0),1)=0,"",INDEX(Data!$CA:$CA,MATCH(AD195,Data!$A:$A,0),1)))</f>
        <v/>
      </c>
      <c r="AD195" s="38" t="str" cm="1">
        <f t="array" aca="1" ref="AD195" ca="1">IFERROR(_xlfn.SINGLE(INDEX(Data!$A$1:$A$818,_xlfn.AGGREGATE(15,6,((OFFSET(Data!$A$1,0,MATCH(AD$6,Data!$1:$1,0)-1,1000,1)=IF(AD$7="","Yes",AD$7))*(Data!$D$1:'Data'!$D$818&lt;=IF($H$2="Marked",1,"")))/((OFFSET(Data!$A$1,0,MATCH(AD$6,Data!$1:$1,0)-1,1000,1)=IF(AD$7="","Yes",AD$7))*(Data!$D$1:'Data'!$D$818&lt;=IF($H$2="Marked",1,"")))*ROW(Data!$C$1:$C$818),ROW(AD195)-ROW(AD$7)),1)),"")</f>
        <v/>
      </c>
      <c r="AE195" s="38" t="str">
        <f ca="1">IF(AF195="","",IF(INDEX(Data!$CA:$CA,MATCH(AF195,Data!$A:$A,0),1)=0,"",INDEX(Data!$CA:$CA,MATCH(AF195,Data!$A:$A,0),1)))</f>
        <v/>
      </c>
      <c r="AF195" s="38" t="str" cm="1">
        <f t="array" aca="1" ref="AF195" ca="1">IFERROR(_xlfn.SINGLE(INDEX(Data!$A$1:$A$818,_xlfn.AGGREGATE(15,6,((OFFSET(Data!$A$1,0,MATCH(AF$6,Data!$1:$1,0)-1,1000,1)=IF(AF$7="","Yes",AF$7))*(Data!$D$1:'Data'!$D$818&lt;=IF($H$2="Marked",1,"")))/((OFFSET(Data!$A$1,0,MATCH(AF$6,Data!$1:$1,0)-1,1000,1)=IF(AF$7="","Yes",AF$7))*(Data!$D$1:'Data'!$D$818&lt;=IF($H$2="Marked",1,"")))*ROW(Data!$C$1:$C$818),ROW(AF195)-ROW(AF$7)),1)),"")</f>
        <v/>
      </c>
      <c r="AG195" s="38" t="str">
        <f ca="1">IF(AH195="","",IF(INDEX(Data!$CA:$CA,MATCH(AH195,Data!$A:$A,0),1)=0,"",INDEX(Data!$CA:$CA,MATCH(AH195,Data!$A:$A,0),1)))</f>
        <v/>
      </c>
      <c r="AH195" s="38" t="str" cm="1">
        <f t="array" aca="1" ref="AH195" ca="1">IFERROR(_xlfn.SINGLE(INDEX(Data!$A$1:$A$818,_xlfn.AGGREGATE(15,6,((OFFSET(Data!$A$1,0,MATCH(AH$6,Data!$1:$1,0)-1,1000,1)=IF(AH$7="","Yes",AH$7))*(Data!$D$1:'Data'!$D$818&lt;=IF($H$2="Marked",1,"")))/((OFFSET(Data!$A$1,0,MATCH(AH$6,Data!$1:$1,0)-1,1000,1)=IF(AH$7="","Yes",AH$7))*(Data!$D$1:'Data'!$D$818&lt;=IF($H$2="Marked",1,"")))*ROW(Data!$C$1:$C$818),ROW(AH195)-ROW(AH$7)),1)),"")</f>
        <v/>
      </c>
      <c r="AI195" s="38" t="str">
        <f ca="1">IF(AJ195="","",IF(INDEX(Data!$CA:$CA,MATCH(AJ195,Data!$A:$A,0),1)=0,"",INDEX(Data!$CA:$CA,MATCH(AJ195,Data!$A:$A,0),1)))</f>
        <v/>
      </c>
      <c r="AJ195" s="38" t="str" cm="1">
        <f t="array" aca="1" ref="AJ195" ca="1">IFERROR(_xlfn.SINGLE(INDEX(Data!$A$1:$A$818,_xlfn.AGGREGATE(15,6,((OFFSET(Data!$A$1,0,MATCH(AJ$6,Data!$1:$1,0)-1,1000,1)=IF(AJ$7="","Yes",AJ$7))*(Data!$D$1:'Data'!$D$818&lt;=IF($H$2="Marked",1,"")))/((OFFSET(Data!$A$1,0,MATCH(AJ$6,Data!$1:$1,0)-1,1000,1)=IF(AJ$7="","Yes",AJ$7))*(Data!$D$1:'Data'!$D$818&lt;=IF($H$2="Marked",1,"")))*ROW(Data!$C$1:$C$818),ROW(AJ195)-ROW(AJ$7)),1)),"")</f>
        <v/>
      </c>
      <c r="AK195" s="38" t="str">
        <f ca="1">IF(AL195="","",IF(INDEX(Data!$CA:$CA,MATCH(AL195,Data!$A:$A,0),1)=0,"",INDEX(Data!$CA:$CA,MATCH(AL195,Data!$A:$A,0),1)))</f>
        <v/>
      </c>
      <c r="AL195" s="38" t="str" cm="1">
        <f t="array" aca="1" ref="AL195" ca="1">IFERROR(_xlfn.SINGLE(INDEX(Data!$A$1:$A$818,_xlfn.AGGREGATE(15,6,((OFFSET(Data!$A$1,0,MATCH(AL$6,Data!$1:$1,0)-1,1000,1)=IF(AL$7="","Yes",AL$7))*(Data!$D$1:'Data'!$D$818&lt;=IF($H$2="Marked",1,"")))/((OFFSET(Data!$A$1,0,MATCH(AL$6,Data!$1:$1,0)-1,1000,1)=IF(AL$7="","Yes",AL$7))*(Data!$D$1:'Data'!$D$818&lt;=IF($H$2="Marked",1,"")))*ROW(Data!$C$1:$C$818),ROW(AL195)-ROW(AL$7)),1)),"")</f>
        <v/>
      </c>
      <c r="AM195" s="38" t="str">
        <f ca="1">IF(AN195="","",IF(INDEX(Data!$CA:$CA,MATCH(AN195,Data!$A:$A,0),1)=0,"",INDEX(Data!$CA:$CA,MATCH(AN195,Data!$A:$A,0),1)))</f>
        <v/>
      </c>
      <c r="AN195" s="38" t="str" cm="1">
        <f t="array" aca="1" ref="AN195" ca="1">IFERROR(_xlfn.SINGLE(INDEX(Data!$A$1:$A$818,_xlfn.AGGREGATE(15,6,((OFFSET(Data!$A$1,0,MATCH(AN$6,Data!$1:$1,0)-1,1000,1)=IF(AN$7="","Yes",AN$7))*(Data!$D$1:'Data'!$D$818&lt;=IF($H$2="Marked",1,"")))/((OFFSET(Data!$A$1,0,MATCH(AN$6,Data!$1:$1,0)-1,1000,1)=IF(AN$7="","Yes",AN$7))*(Data!$D$1:'Data'!$D$818&lt;=IF($H$2="Marked",1,"")))*ROW(Data!$C$1:$C$818),ROW(AN195)-ROW(AN$7)),1)),"")</f>
        <v/>
      </c>
      <c r="AO195" s="38" t="str">
        <f ca="1">IF(AP195="","",IF(INDEX(Data!$CA:$CA,MATCH(AP195,Data!$A:$A,0),1)=0,"",INDEX(Data!$CA:$CA,MATCH(AP195,Data!$A:$A,0),1)))</f>
        <v/>
      </c>
      <c r="AP195" s="38" t="str" cm="1">
        <f t="array" aca="1" ref="AP195" ca="1">IFERROR(_xlfn.SINGLE(INDEX(Data!$A$1:$A$818,_xlfn.AGGREGATE(15,6,((OFFSET(Data!$A$1,0,MATCH(AP$6,Data!$1:$1,0)-1,1000,1)=IF(AP$7="","Yes",AP$7))*(Data!$D$1:'Data'!$D$818&lt;=IF($H$2="Marked",1,"")))/((OFFSET(Data!$A$1,0,MATCH(AP$6,Data!$1:$1,0)-1,1000,1)=IF(AP$7="","Yes",AP$7))*(Data!$D$1:'Data'!$D$818&lt;=IF($H$2="Marked",1,"")))*ROW(Data!$C$1:$C$818),ROW(AP195)-ROW(AP$7)),1)),"")</f>
        <v/>
      </c>
      <c r="AQ195" s="38" t="str">
        <f ca="1">IF(AR195="","",IF(INDEX(Data!$CA:$CA,MATCH(AR195,Data!$A:$A,0),1)=0,"",INDEX(Data!$CA:$CA,MATCH(AR195,Data!$A:$A,0),1)))</f>
        <v/>
      </c>
      <c r="AR195" s="38" t="str" cm="1">
        <f t="array" aca="1" ref="AR195" ca="1">IFERROR(_xlfn.SINGLE(INDEX(Data!$A$1:$A$818,_xlfn.AGGREGATE(15,6,((OFFSET(Data!$A$1,0,MATCH(AR$6,Data!$1:$1,0)-1,1000,1)=IF(AR$7="","Yes",AR$7))*(Data!$D$1:'Data'!$D$818&lt;=IF($H$2="Marked",1,"")))/((OFFSET(Data!$A$1,0,MATCH(AR$6,Data!$1:$1,0)-1,1000,1)=IF(AR$7="","Yes",AR$7))*(Data!$D$1:'Data'!$D$818&lt;=IF($H$2="Marked",1,"")))*ROW(Data!$C$1:$C$818),ROW(AR195)-ROW(AR$7)),1)),"")</f>
        <v/>
      </c>
      <c r="AS195" s="38" t="str">
        <f ca="1">IF(AT195="","",IF(INDEX(Data!$CA:$CA,MATCH(AT195,Data!$A:$A,0),1)=0,"",INDEX(Data!$CA:$CA,MATCH(AT195,Data!$A:$A,0),1)))</f>
        <v/>
      </c>
      <c r="AT195" s="38" t="str" cm="1">
        <f t="array" aca="1" ref="AT195" ca="1">IFERROR(_xlfn.SINGLE(INDEX(Data!$A$1:$A$818,_xlfn.AGGREGATE(15,6,((OFFSET(Data!$A$1,0,MATCH(AT$6,Data!$1:$1,0)-1,1000,1)=IF(AT$7="","Yes",AT$7))*(Data!$D$1:'Data'!$D$818&lt;=IF($H$2="Marked",1,"")))/((OFFSET(Data!$A$1,0,MATCH(AT$6,Data!$1:$1,0)-1,1000,1)=IF(AT$7="","Yes",AT$7))*(Data!$D$1:'Data'!$D$818&lt;=IF($H$2="Marked",1,"")))*ROW(Data!$C$1:$C$818),ROW(AT195)-ROW(AT$7)),1)),"")</f>
        <v/>
      </c>
    </row>
    <row r="196" spans="1:46" ht="24" x14ac:dyDescent="0.35">
      <c r="A196" s="38" t="str">
        <f ca="1">IF(B196="","",IF(INDEX(Data!$CA:$CA,MATCH(B196,Data!$A:$A,0),1)=0,"",INDEX(Data!$CA:$CA,MATCH(B196,Data!$A:$A,0),1)))</f>
        <v/>
      </c>
      <c r="B196" s="38" t="str" cm="1">
        <f t="array" aca="1" ref="B196" ca="1">IFERROR(_xlfn.SINGLE(INDEX(Data!$A$1:$A$818,_xlfn.AGGREGATE(15,6,((OFFSET(Data!$A$1,0,MATCH(B$6,Data!$1:$1,0)-1,1000,1)=IF(B$7="","Yes",B$7))*(Data!$D$1:'Data'!$D$818&lt;=IF($H$2="Marked",1,"")))/((OFFSET(Data!$A$1,0,MATCH(B$6,Data!$1:$1,0)-1,1000,1)=IF(B$7="","Yes",B$7))*(Data!$D$1:'Data'!$D$818&lt;=IF($H$2="Marked",1,"")))*ROW(Data!$C$1:$C$818),ROW(B196)-ROW(B$7)),1)),"")</f>
        <v/>
      </c>
      <c r="C196" s="38" t="str">
        <f ca="1">IF(D196="","",IF(INDEX(Data!$CA:$CA,MATCH(D196,Data!$A:$A,0),1)=0,"",INDEX(Data!$CA:$CA,MATCH(D196,Data!$A:$A,0),1)))</f>
        <v/>
      </c>
      <c r="D196" s="38" t="str" cm="1">
        <f t="array" aca="1" ref="D196" ca="1">IFERROR(_xlfn.SINGLE(INDEX(Data!$A$1:$A$818,_xlfn.AGGREGATE(15,6,((OFFSET(Data!$A$1,0,MATCH(D$6,Data!$1:$1,0)-1,1000,1)=IF(D$7="","Yes",D$7))*(Data!$D$1:'Data'!$D$818&lt;=IF($H$2="Marked",1,"")))/((OFFSET(Data!$A$1,0,MATCH(D$6,Data!$1:$1,0)-1,1000,1)=IF(D$7="","Yes",D$7))*(Data!$D$1:'Data'!$D$818&lt;=IF($H$2="Marked",1,"")))*ROW(Data!$C$1:$C$818),ROW(D196)-ROW(D$7)),1)),"")</f>
        <v/>
      </c>
      <c r="E196" s="38" t="str">
        <f ca="1">IF(F196="","",IF(INDEX(Data!$CA:$CA,MATCH(F196,Data!$A:$A,0),1)=0,"",INDEX(Data!$CA:$CA,MATCH(F196,Data!$A:$A,0),1)))</f>
        <v/>
      </c>
      <c r="F196" s="38" t="str" cm="1">
        <f t="array" aca="1" ref="F196" ca="1">IFERROR(_xlfn.SINGLE(INDEX(Data!$A$1:$A$818,_xlfn.AGGREGATE(15,6,((OFFSET(Data!$A$1,0,MATCH(F$6,Data!$1:$1,0)-1,1000,1)=IF(F$7="","Yes",F$7))*(Data!$D$1:'Data'!$D$818&lt;=IF($H$2="Marked",1,"")))/((OFFSET(Data!$A$1,0,MATCH(F$6,Data!$1:$1,0)-1,1000,1)=IF(F$7="","Yes",F$7))*(Data!$D$1:'Data'!$D$818&lt;=IF($H$2="Marked",1,"")))*ROW(Data!$C$1:$C$818),ROW(F196)-ROW(F$7)),1)),"")</f>
        <v/>
      </c>
      <c r="G196" s="38" t="str">
        <f ca="1">IF(H196="","",IF(INDEX(Data!$CA:$CA,MATCH(H196,Data!$A:$A,0),1)=0,"",INDEX(Data!$CA:$CA,MATCH(H196,Data!$A:$A,0),1)))</f>
        <v/>
      </c>
      <c r="H196" s="38" t="str" cm="1">
        <f t="array" aca="1" ref="H196" ca="1">IFERROR(_xlfn.SINGLE(INDEX(Data!$A$1:$A$818,_xlfn.AGGREGATE(15,6,((OFFSET(Data!$A$1,0,MATCH(H$6,Data!$1:$1,0)-1,1000,1)=IF(H$7="","Yes",H$7))*(Data!$D$1:'Data'!$D$818&lt;=IF($H$2="Marked",1,"")))/((OFFSET(Data!$A$1,0,MATCH(H$6,Data!$1:$1,0)-1,1000,1)=IF(H$7="","Yes",H$7))*(Data!$D$1:'Data'!$D$818&lt;=IF($H$2="Marked",1,"")))*ROW(Data!$C$1:$C$818),ROW(H196)-ROW(H$7)),1)),"")</f>
        <v/>
      </c>
      <c r="I196" s="38" t="str">
        <f ca="1">IF(J196="","",IF(INDEX(Data!$CA:$CA,MATCH(J196,Data!$A:$A,0),1)=0,"",INDEX(Data!$CA:$CA,MATCH(J196,Data!$A:$A,0),1)))</f>
        <v/>
      </c>
      <c r="J196" s="38" t="str" cm="1">
        <f t="array" aca="1" ref="J196" ca="1">IFERROR(_xlfn.SINGLE(INDEX(Data!$A$1:$A$818,_xlfn.AGGREGATE(15,6,((OFFSET(Data!$A$1,0,MATCH(J$6,Data!$1:$1,0)-1,1000,1)=IF(J$7="","Yes",J$7))*(Data!$D$1:'Data'!$D$818&lt;=IF($H$2="Marked",1,"")))/((OFFSET(Data!$A$1,0,MATCH(J$6,Data!$1:$1,0)-1,1000,1)=IF(J$7="","Yes",J$7))*(Data!$D$1:'Data'!$D$818&lt;=IF($H$2="Marked",1,"")))*ROW(Data!$C$1:$C$818),ROW(J196)-ROW(J$7)),1)),"")</f>
        <v/>
      </c>
      <c r="K196" s="38" t="str">
        <f ca="1">IF(L196="","",IF(INDEX(Data!$CA:$CA,MATCH(L196,Data!$A:$A,0),1)=0,"",INDEX(Data!$CA:$CA,MATCH(L196,Data!$A:$A,0),1)))</f>
        <v/>
      </c>
      <c r="L196" s="38" t="str" cm="1">
        <f t="array" aca="1" ref="L196" ca="1">IFERROR(_xlfn.SINGLE(INDEX(Data!$A$1:$A$818,_xlfn.AGGREGATE(15,6,((OFFSET(Data!$A$1,0,MATCH(L$6,Data!$1:$1,0)-1,1000,1)=IF(L$7="","Yes",L$7))*(Data!$D$1:'Data'!$D$818&lt;=IF($H$2="Marked",1,"")))/((OFFSET(Data!$A$1,0,MATCH(L$6,Data!$1:$1,0)-1,1000,1)=IF(L$7="","Yes",L$7))*(Data!$D$1:'Data'!$D$818&lt;=IF($H$2="Marked",1,"")))*ROW(Data!$C$1:$C$818),ROW(L196)-ROW(L$7)),1)),"")</f>
        <v/>
      </c>
      <c r="M196" s="38" t="str">
        <f ca="1">IF(N196="","",IF(INDEX(Data!$CA:$CA,MATCH(N196,Data!$A:$A,0),1)=0,"",INDEX(Data!$CA:$CA,MATCH(N196,Data!$A:$A,0),1)))</f>
        <v/>
      </c>
      <c r="N196" s="38" t="str" cm="1">
        <f t="array" aca="1" ref="N196" ca="1">IFERROR(_xlfn.SINGLE(INDEX(Data!$A$1:$A$818,_xlfn.AGGREGATE(15,6,((OFFSET(Data!$A$1,0,MATCH(N$6,Data!$1:$1,0)-1,1000,1)=IF(N$7="","Yes",N$7))*(Data!$D$1:'Data'!$D$818&lt;=IF($H$2="Marked",1,"")))/((OFFSET(Data!$A$1,0,MATCH(N$6,Data!$1:$1,0)-1,1000,1)=IF(N$7="","Yes",N$7))*(Data!$D$1:'Data'!$D$818&lt;=IF($H$2="Marked",1,"")))*ROW(Data!$C$1:$C$818),ROW(N196)-ROW(N$7)),1)),"")</f>
        <v>We TV</v>
      </c>
      <c r="O196" s="38" t="str">
        <f ca="1">IF(P196="","",IF(INDEX(Data!$CA:$CA,MATCH(P196,Data!$A:$A,0),1)=0,"",INDEX(Data!$CA:$CA,MATCH(P196,Data!$A:$A,0),1)))</f>
        <v/>
      </c>
      <c r="P196" s="38" t="str" cm="1">
        <f t="array" aca="1" ref="P196" ca="1">IFERROR(_xlfn.SINGLE(INDEX(Data!$A$1:$A$818,_xlfn.AGGREGATE(15,6,((OFFSET(Data!$A$1,0,MATCH(P$6,Data!$1:$1,0)-1,1000,1)=IF(P$7="","Yes",P$7))*(Data!$D$1:'Data'!$D$818&lt;=IF($H$2="Marked",1,"")))/((OFFSET(Data!$A$1,0,MATCH(P$6,Data!$1:$1,0)-1,1000,1)=IF(P$7="","Yes",P$7))*(Data!$D$1:'Data'!$D$818&lt;=IF($H$2="Marked",1,"")))*ROW(Data!$C$1:$C$818),ROW(P196)-ROW(P$7)),1)),"")</f>
        <v>Sony Movie Channel</v>
      </c>
      <c r="Q196" s="38" t="str">
        <f ca="1">IF(R196="","",IF(INDEX(Data!$CA:$CA,MATCH(R196,Data!$A:$A,0),1)=0,"",INDEX(Data!$CA:$CA,MATCH(R196,Data!$A:$A,0),1)))</f>
        <v/>
      </c>
      <c r="R196" s="38" t="str" cm="1">
        <f t="array" aca="1" ref="R196" ca="1">IFERROR(_xlfn.SINGLE(INDEX(Data!$A$1:$A$818,_xlfn.AGGREGATE(15,6,((OFFSET(Data!$A$1,0,MATCH(R$6,Data!$1:$1,0)-1,1000,1)=IF(R$7="","Yes",R$7))*(Data!$D$1:'Data'!$D$818&lt;=IF($H$2="Marked",1,"")))/((OFFSET(Data!$A$1,0,MATCH(R$6,Data!$1:$1,0)-1,1000,1)=IF(R$7="","Yes",R$7))*(Data!$D$1:'Data'!$D$818&lt;=IF($H$2="Marked",1,"")))*ROW(Data!$C$1:$C$818),ROW(R196)-ROW(R$7)),1)),"")</f>
        <v/>
      </c>
      <c r="S196" s="38" t="str">
        <f ca="1">IF(T196="","",IF(INDEX(Data!$CA:$CA,MATCH(T196,Data!$A:$A,0),1)=0,"",INDEX(Data!$CA:$CA,MATCH(T196,Data!$A:$A,0),1)))</f>
        <v/>
      </c>
      <c r="T196" s="38" t="str" cm="1">
        <f t="array" aca="1" ref="T196" ca="1">IFERROR(_xlfn.SINGLE(INDEX(Data!$A$1:$A$818,_xlfn.AGGREGATE(15,6,((OFFSET(Data!$A$1,0,MATCH(T$6,Data!$1:$1,0)-1,1000,1)=IF(T$7="","Yes",T$7))*(Data!$D$1:'Data'!$D$818&lt;=IF($H$2="Marked",1,"")))/((OFFSET(Data!$A$1,0,MATCH(T$6,Data!$1:$1,0)-1,1000,1)=IF(T$7="","Yes",T$7))*(Data!$D$1:'Data'!$D$818&lt;=IF($H$2="Marked",1,"")))*ROW(Data!$C$1:$C$818),ROW(T196)-ROW(T$7)),1)),"")</f>
        <v/>
      </c>
      <c r="U196" s="38" t="str">
        <f ca="1">IF(V196="","",IF(INDEX(Data!$CA:$CA,MATCH(V196,Data!$A:$A,0),1)=0,"",INDEX(Data!$CA:$CA,MATCH(V196,Data!$A:$A,0),1)))</f>
        <v/>
      </c>
      <c r="V196" s="38" t="str" cm="1">
        <f t="array" aca="1" ref="V196" ca="1">IFERROR(_xlfn.SINGLE(INDEX(Data!$A$1:$A$818,_xlfn.AGGREGATE(15,6,((OFFSET(Data!$A$1,0,MATCH(V$6,Data!$1:$1,0)-1,1000,1)=IF(V$7="","Yes",V$7))*(Data!$D$1:'Data'!$D$818&lt;=IF($H$2="Marked",1,"")))/((OFFSET(Data!$A$1,0,MATCH(V$6,Data!$1:$1,0)-1,1000,1)=IF(V$7="","Yes",V$7))*(Data!$D$1:'Data'!$D$818&lt;=IF($H$2="Marked",1,"")))*ROW(Data!$C$1:$C$818),ROW(V196)-ROW(V$7)),1)),"")</f>
        <v/>
      </c>
      <c r="W196" s="38" t="str">
        <f ca="1">IF(X196="","",IF(INDEX(Data!$CA:$CA,MATCH(X196,Data!$A:$A,0),1)=0,"",INDEX(Data!$CA:$CA,MATCH(X196,Data!$A:$A,0),1)))</f>
        <v/>
      </c>
      <c r="X196" s="38" t="str" cm="1">
        <f t="array" aca="1" ref="X196" ca="1">IFERROR(_xlfn.SINGLE(INDEX(Data!$A$1:$A$818,_xlfn.AGGREGATE(15,6,((OFFSET(Data!$A$1,0,MATCH(X$6,Data!$1:$1,0)-1,1000,1)=IF(X$7="","Yes",X$7))*(Data!$D$1:'Data'!$D$818&lt;=IF($H$2="Marked",1,"")))/((OFFSET(Data!$A$1,0,MATCH(X$6,Data!$1:$1,0)-1,1000,1)=IF(X$7="","Yes",X$7))*(Data!$D$1:'Data'!$D$818&lt;=IF($H$2="Marked",1,"")))*ROW(Data!$C$1:$C$818),ROW(X196)-ROW(X$7)),1)),"")</f>
        <v/>
      </c>
      <c r="Y196" s="38" t="str">
        <f ca="1">IF(Z196="","",IF(INDEX(Data!$CA:$CA,MATCH(Z196,Data!$A:$A,0),1)=0,"",INDEX(Data!$CA:$CA,MATCH(Z196,Data!$A:$A,0),1)))</f>
        <v/>
      </c>
      <c r="Z196" s="38" t="str" cm="1">
        <f t="array" aca="1" ref="Z196" ca="1">IFERROR(_xlfn.SINGLE(INDEX(Data!$A$1:$A$818,_xlfn.AGGREGATE(15,6,((OFFSET(Data!$A$1,0,MATCH(Z$6,Data!$1:$1,0)-1,1000,1)=IF(Z$7="","Yes",Z$7))*(Data!$D$1:'Data'!$D$818&lt;=IF($H$2="Marked",1,"")))/((OFFSET(Data!$A$1,0,MATCH(Z$6,Data!$1:$1,0)-1,1000,1)=IF(Z$7="","Yes",Z$7))*(Data!$D$1:'Data'!$D$818&lt;=IF($H$2="Marked",1,"")))*ROW(Data!$C$1:$C$818),ROW(Z196)-ROW(Z$7)),1)),"")</f>
        <v/>
      </c>
      <c r="AA196" s="38" t="str">
        <f ca="1">IF(AB196="","",IF(INDEX(Data!$CA:$CA,MATCH(AB196,Data!$A:$A,0),1)=0,"",INDEX(Data!$CA:$CA,MATCH(AB196,Data!$A:$A,0),1)))</f>
        <v/>
      </c>
      <c r="AB196" s="38" t="str" cm="1">
        <f t="array" aca="1" ref="AB196" ca="1">IFERROR(_xlfn.SINGLE(INDEX(Data!$A$1:$A$818,_xlfn.AGGREGATE(15,6,((OFFSET(Data!$A$1,0,MATCH(AB$6,Data!$1:$1,0)-1,1000,1)=IF(AB$7="","Yes",AB$7))*(Data!$D$1:'Data'!$D$818&lt;=IF($H$2="Marked",1,"")))/((OFFSET(Data!$A$1,0,MATCH(AB$6,Data!$1:$1,0)-1,1000,1)=IF(AB$7="","Yes",AB$7))*(Data!$D$1:'Data'!$D$818&lt;=IF($H$2="Marked",1,"")))*ROW(Data!$C$1:$C$818),ROW(AB196)-ROW(AB$7)),1)),"")</f>
        <v/>
      </c>
      <c r="AC196" s="38" t="str">
        <f ca="1">IF(AD196="","",IF(INDEX(Data!$CA:$CA,MATCH(AD196,Data!$A:$A,0),1)=0,"",INDEX(Data!$CA:$CA,MATCH(AD196,Data!$A:$A,0),1)))</f>
        <v/>
      </c>
      <c r="AD196" s="38" t="str" cm="1">
        <f t="array" aca="1" ref="AD196" ca="1">IFERROR(_xlfn.SINGLE(INDEX(Data!$A$1:$A$818,_xlfn.AGGREGATE(15,6,((OFFSET(Data!$A$1,0,MATCH(AD$6,Data!$1:$1,0)-1,1000,1)=IF(AD$7="","Yes",AD$7))*(Data!$D$1:'Data'!$D$818&lt;=IF($H$2="Marked",1,"")))/((OFFSET(Data!$A$1,0,MATCH(AD$6,Data!$1:$1,0)-1,1000,1)=IF(AD$7="","Yes",AD$7))*(Data!$D$1:'Data'!$D$818&lt;=IF($H$2="Marked",1,"")))*ROW(Data!$C$1:$C$818),ROW(AD196)-ROW(AD$7)),1)),"")</f>
        <v/>
      </c>
      <c r="AE196" s="38" t="str">
        <f ca="1">IF(AF196="","",IF(INDEX(Data!$CA:$CA,MATCH(AF196,Data!$A:$A,0),1)=0,"",INDEX(Data!$CA:$CA,MATCH(AF196,Data!$A:$A,0),1)))</f>
        <v/>
      </c>
      <c r="AF196" s="38" t="str" cm="1">
        <f t="array" aca="1" ref="AF196" ca="1">IFERROR(_xlfn.SINGLE(INDEX(Data!$A$1:$A$818,_xlfn.AGGREGATE(15,6,((OFFSET(Data!$A$1,0,MATCH(AF$6,Data!$1:$1,0)-1,1000,1)=IF(AF$7="","Yes",AF$7))*(Data!$D$1:'Data'!$D$818&lt;=IF($H$2="Marked",1,"")))/((OFFSET(Data!$A$1,0,MATCH(AF$6,Data!$1:$1,0)-1,1000,1)=IF(AF$7="","Yes",AF$7))*(Data!$D$1:'Data'!$D$818&lt;=IF($H$2="Marked",1,"")))*ROW(Data!$C$1:$C$818),ROW(AF196)-ROW(AF$7)),1)),"")</f>
        <v/>
      </c>
      <c r="AG196" s="38" t="str">
        <f ca="1">IF(AH196="","",IF(INDEX(Data!$CA:$CA,MATCH(AH196,Data!$A:$A,0),1)=0,"",INDEX(Data!$CA:$CA,MATCH(AH196,Data!$A:$A,0),1)))</f>
        <v/>
      </c>
      <c r="AH196" s="38" t="str" cm="1">
        <f t="array" aca="1" ref="AH196" ca="1">IFERROR(_xlfn.SINGLE(INDEX(Data!$A$1:$A$818,_xlfn.AGGREGATE(15,6,((OFFSET(Data!$A$1,0,MATCH(AH$6,Data!$1:$1,0)-1,1000,1)=IF(AH$7="","Yes",AH$7))*(Data!$D$1:'Data'!$D$818&lt;=IF($H$2="Marked",1,"")))/((OFFSET(Data!$A$1,0,MATCH(AH$6,Data!$1:$1,0)-1,1000,1)=IF(AH$7="","Yes",AH$7))*(Data!$D$1:'Data'!$D$818&lt;=IF($H$2="Marked",1,"")))*ROW(Data!$C$1:$C$818),ROW(AH196)-ROW(AH$7)),1)),"")</f>
        <v/>
      </c>
      <c r="AI196" s="38" t="str">
        <f ca="1">IF(AJ196="","",IF(INDEX(Data!$CA:$CA,MATCH(AJ196,Data!$A:$A,0),1)=0,"",INDEX(Data!$CA:$CA,MATCH(AJ196,Data!$A:$A,0),1)))</f>
        <v/>
      </c>
      <c r="AJ196" s="38" t="str" cm="1">
        <f t="array" aca="1" ref="AJ196" ca="1">IFERROR(_xlfn.SINGLE(INDEX(Data!$A$1:$A$818,_xlfn.AGGREGATE(15,6,((OFFSET(Data!$A$1,0,MATCH(AJ$6,Data!$1:$1,0)-1,1000,1)=IF(AJ$7="","Yes",AJ$7))*(Data!$D$1:'Data'!$D$818&lt;=IF($H$2="Marked",1,"")))/((OFFSET(Data!$A$1,0,MATCH(AJ$6,Data!$1:$1,0)-1,1000,1)=IF(AJ$7="","Yes",AJ$7))*(Data!$D$1:'Data'!$D$818&lt;=IF($H$2="Marked",1,"")))*ROW(Data!$C$1:$C$818),ROW(AJ196)-ROW(AJ$7)),1)),"")</f>
        <v/>
      </c>
      <c r="AK196" s="38" t="str">
        <f ca="1">IF(AL196="","",IF(INDEX(Data!$CA:$CA,MATCH(AL196,Data!$A:$A,0),1)=0,"",INDEX(Data!$CA:$CA,MATCH(AL196,Data!$A:$A,0),1)))</f>
        <v/>
      </c>
      <c r="AL196" s="38" t="str" cm="1">
        <f t="array" aca="1" ref="AL196" ca="1">IFERROR(_xlfn.SINGLE(INDEX(Data!$A$1:$A$818,_xlfn.AGGREGATE(15,6,((OFFSET(Data!$A$1,0,MATCH(AL$6,Data!$1:$1,0)-1,1000,1)=IF(AL$7="","Yes",AL$7))*(Data!$D$1:'Data'!$D$818&lt;=IF($H$2="Marked",1,"")))/((OFFSET(Data!$A$1,0,MATCH(AL$6,Data!$1:$1,0)-1,1000,1)=IF(AL$7="","Yes",AL$7))*(Data!$D$1:'Data'!$D$818&lt;=IF($H$2="Marked",1,"")))*ROW(Data!$C$1:$C$818),ROW(AL196)-ROW(AL$7)),1)),"")</f>
        <v/>
      </c>
      <c r="AM196" s="38" t="str">
        <f ca="1">IF(AN196="","",IF(INDEX(Data!$CA:$CA,MATCH(AN196,Data!$A:$A,0),1)=0,"",INDEX(Data!$CA:$CA,MATCH(AN196,Data!$A:$A,0),1)))</f>
        <v/>
      </c>
      <c r="AN196" s="38" t="str" cm="1">
        <f t="array" aca="1" ref="AN196" ca="1">IFERROR(_xlfn.SINGLE(INDEX(Data!$A$1:$A$818,_xlfn.AGGREGATE(15,6,((OFFSET(Data!$A$1,0,MATCH(AN$6,Data!$1:$1,0)-1,1000,1)=IF(AN$7="","Yes",AN$7))*(Data!$D$1:'Data'!$D$818&lt;=IF($H$2="Marked",1,"")))/((OFFSET(Data!$A$1,0,MATCH(AN$6,Data!$1:$1,0)-1,1000,1)=IF(AN$7="","Yes",AN$7))*(Data!$D$1:'Data'!$D$818&lt;=IF($H$2="Marked",1,"")))*ROW(Data!$C$1:$C$818),ROW(AN196)-ROW(AN$7)),1)),"")</f>
        <v/>
      </c>
      <c r="AO196" s="38" t="str">
        <f ca="1">IF(AP196="","",IF(INDEX(Data!$CA:$CA,MATCH(AP196,Data!$A:$A,0),1)=0,"",INDEX(Data!$CA:$CA,MATCH(AP196,Data!$A:$A,0),1)))</f>
        <v/>
      </c>
      <c r="AP196" s="38" t="str" cm="1">
        <f t="array" aca="1" ref="AP196" ca="1">IFERROR(_xlfn.SINGLE(INDEX(Data!$A$1:$A$818,_xlfn.AGGREGATE(15,6,((OFFSET(Data!$A$1,0,MATCH(AP$6,Data!$1:$1,0)-1,1000,1)=IF(AP$7="","Yes",AP$7))*(Data!$D$1:'Data'!$D$818&lt;=IF($H$2="Marked",1,"")))/((OFFSET(Data!$A$1,0,MATCH(AP$6,Data!$1:$1,0)-1,1000,1)=IF(AP$7="","Yes",AP$7))*(Data!$D$1:'Data'!$D$818&lt;=IF($H$2="Marked",1,"")))*ROW(Data!$C$1:$C$818),ROW(AP196)-ROW(AP$7)),1)),"")</f>
        <v/>
      </c>
      <c r="AQ196" s="38" t="str">
        <f ca="1">IF(AR196="","",IF(INDEX(Data!$CA:$CA,MATCH(AR196,Data!$A:$A,0),1)=0,"",INDEX(Data!$CA:$CA,MATCH(AR196,Data!$A:$A,0),1)))</f>
        <v/>
      </c>
      <c r="AR196" s="38" t="str" cm="1">
        <f t="array" aca="1" ref="AR196" ca="1">IFERROR(_xlfn.SINGLE(INDEX(Data!$A$1:$A$818,_xlfn.AGGREGATE(15,6,((OFFSET(Data!$A$1,0,MATCH(AR$6,Data!$1:$1,0)-1,1000,1)=IF(AR$7="","Yes",AR$7))*(Data!$D$1:'Data'!$D$818&lt;=IF($H$2="Marked",1,"")))/((OFFSET(Data!$A$1,0,MATCH(AR$6,Data!$1:$1,0)-1,1000,1)=IF(AR$7="","Yes",AR$7))*(Data!$D$1:'Data'!$D$818&lt;=IF($H$2="Marked",1,"")))*ROW(Data!$C$1:$C$818),ROW(AR196)-ROW(AR$7)),1)),"")</f>
        <v/>
      </c>
      <c r="AS196" s="38" t="str">
        <f ca="1">IF(AT196="","",IF(INDEX(Data!$CA:$CA,MATCH(AT196,Data!$A:$A,0),1)=0,"",INDEX(Data!$CA:$CA,MATCH(AT196,Data!$A:$A,0),1)))</f>
        <v/>
      </c>
      <c r="AT196" s="38" t="str" cm="1">
        <f t="array" aca="1" ref="AT196" ca="1">IFERROR(_xlfn.SINGLE(INDEX(Data!$A$1:$A$818,_xlfn.AGGREGATE(15,6,((OFFSET(Data!$A$1,0,MATCH(AT$6,Data!$1:$1,0)-1,1000,1)=IF(AT$7="","Yes",AT$7))*(Data!$D$1:'Data'!$D$818&lt;=IF($H$2="Marked",1,"")))/((OFFSET(Data!$A$1,0,MATCH(AT$6,Data!$1:$1,0)-1,1000,1)=IF(AT$7="","Yes",AT$7))*(Data!$D$1:'Data'!$D$818&lt;=IF($H$2="Marked",1,"")))*ROW(Data!$C$1:$C$818),ROW(AT196)-ROW(AT$7)),1)),"")</f>
        <v/>
      </c>
    </row>
    <row r="197" spans="1:46" ht="24" x14ac:dyDescent="0.35">
      <c r="A197" s="38" t="str">
        <f ca="1">IF(B197="","",IF(INDEX(Data!$CA:$CA,MATCH(B197,Data!$A:$A,0),1)=0,"",INDEX(Data!$CA:$CA,MATCH(B197,Data!$A:$A,0),1)))</f>
        <v/>
      </c>
      <c r="B197" s="38" t="str" cm="1">
        <f t="array" aca="1" ref="B197" ca="1">IFERROR(_xlfn.SINGLE(INDEX(Data!$A$1:$A$818,_xlfn.AGGREGATE(15,6,((OFFSET(Data!$A$1,0,MATCH(B$6,Data!$1:$1,0)-1,1000,1)=IF(B$7="","Yes",B$7))*(Data!$D$1:'Data'!$D$818&lt;=IF($H$2="Marked",1,"")))/((OFFSET(Data!$A$1,0,MATCH(B$6,Data!$1:$1,0)-1,1000,1)=IF(B$7="","Yes",B$7))*(Data!$D$1:'Data'!$D$818&lt;=IF($H$2="Marked",1,"")))*ROW(Data!$C$1:$C$818),ROW(B197)-ROW(B$7)),1)),"")</f>
        <v/>
      </c>
      <c r="C197" s="38" t="str">
        <f ca="1">IF(D197="","",IF(INDEX(Data!$CA:$CA,MATCH(D197,Data!$A:$A,0),1)=0,"",INDEX(Data!$CA:$CA,MATCH(D197,Data!$A:$A,0),1)))</f>
        <v/>
      </c>
      <c r="D197" s="38" t="str" cm="1">
        <f t="array" aca="1" ref="D197" ca="1">IFERROR(_xlfn.SINGLE(INDEX(Data!$A$1:$A$818,_xlfn.AGGREGATE(15,6,((OFFSET(Data!$A$1,0,MATCH(D$6,Data!$1:$1,0)-1,1000,1)=IF(D$7="","Yes",D$7))*(Data!$D$1:'Data'!$D$818&lt;=IF($H$2="Marked",1,"")))/((OFFSET(Data!$A$1,0,MATCH(D$6,Data!$1:$1,0)-1,1000,1)=IF(D$7="","Yes",D$7))*(Data!$D$1:'Data'!$D$818&lt;=IF($H$2="Marked",1,"")))*ROW(Data!$C$1:$C$818),ROW(D197)-ROW(D$7)),1)),"")</f>
        <v/>
      </c>
      <c r="E197" s="38" t="str">
        <f ca="1">IF(F197="","",IF(INDEX(Data!$CA:$CA,MATCH(F197,Data!$A:$A,0),1)=0,"",INDEX(Data!$CA:$CA,MATCH(F197,Data!$A:$A,0),1)))</f>
        <v/>
      </c>
      <c r="F197" s="38" t="str" cm="1">
        <f t="array" aca="1" ref="F197" ca="1">IFERROR(_xlfn.SINGLE(INDEX(Data!$A$1:$A$818,_xlfn.AGGREGATE(15,6,((OFFSET(Data!$A$1,0,MATCH(F$6,Data!$1:$1,0)-1,1000,1)=IF(F$7="","Yes",F$7))*(Data!$D$1:'Data'!$D$818&lt;=IF($H$2="Marked",1,"")))/((OFFSET(Data!$A$1,0,MATCH(F$6,Data!$1:$1,0)-1,1000,1)=IF(F$7="","Yes",F$7))*(Data!$D$1:'Data'!$D$818&lt;=IF($H$2="Marked",1,"")))*ROW(Data!$C$1:$C$818),ROW(F197)-ROW(F$7)),1)),"")</f>
        <v/>
      </c>
      <c r="G197" s="38" t="str">
        <f ca="1">IF(H197="","",IF(INDEX(Data!$CA:$CA,MATCH(H197,Data!$A:$A,0),1)=0,"",INDEX(Data!$CA:$CA,MATCH(H197,Data!$A:$A,0),1)))</f>
        <v/>
      </c>
      <c r="H197" s="38" t="str" cm="1">
        <f t="array" aca="1" ref="H197" ca="1">IFERROR(_xlfn.SINGLE(INDEX(Data!$A$1:$A$818,_xlfn.AGGREGATE(15,6,((OFFSET(Data!$A$1,0,MATCH(H$6,Data!$1:$1,0)-1,1000,1)=IF(H$7="","Yes",H$7))*(Data!$D$1:'Data'!$D$818&lt;=IF($H$2="Marked",1,"")))/((OFFSET(Data!$A$1,0,MATCH(H$6,Data!$1:$1,0)-1,1000,1)=IF(H$7="","Yes",H$7))*(Data!$D$1:'Data'!$D$818&lt;=IF($H$2="Marked",1,"")))*ROW(Data!$C$1:$C$818),ROW(H197)-ROW(H$7)),1)),"")</f>
        <v/>
      </c>
      <c r="I197" s="38" t="str">
        <f ca="1">IF(J197="","",IF(INDEX(Data!$CA:$CA,MATCH(J197,Data!$A:$A,0),1)=0,"",INDEX(Data!$CA:$CA,MATCH(J197,Data!$A:$A,0),1)))</f>
        <v/>
      </c>
      <c r="J197" s="38" t="str" cm="1">
        <f t="array" aca="1" ref="J197" ca="1">IFERROR(_xlfn.SINGLE(INDEX(Data!$A$1:$A$818,_xlfn.AGGREGATE(15,6,((OFFSET(Data!$A$1,0,MATCH(J$6,Data!$1:$1,0)-1,1000,1)=IF(J$7="","Yes",J$7))*(Data!$D$1:'Data'!$D$818&lt;=IF($H$2="Marked",1,"")))/((OFFSET(Data!$A$1,0,MATCH(J$6,Data!$1:$1,0)-1,1000,1)=IF(J$7="","Yes",J$7))*(Data!$D$1:'Data'!$D$818&lt;=IF($H$2="Marked",1,"")))*ROW(Data!$C$1:$C$818),ROW(J197)-ROW(J$7)),1)),"")</f>
        <v/>
      </c>
      <c r="K197" s="38" t="str">
        <f ca="1">IF(L197="","",IF(INDEX(Data!$CA:$CA,MATCH(L197,Data!$A:$A,0),1)=0,"",INDEX(Data!$CA:$CA,MATCH(L197,Data!$A:$A,0),1)))</f>
        <v/>
      </c>
      <c r="L197" s="38" t="str" cm="1">
        <f t="array" aca="1" ref="L197" ca="1">IFERROR(_xlfn.SINGLE(INDEX(Data!$A$1:$A$818,_xlfn.AGGREGATE(15,6,((OFFSET(Data!$A$1,0,MATCH(L$6,Data!$1:$1,0)-1,1000,1)=IF(L$7="","Yes",L$7))*(Data!$D$1:'Data'!$D$818&lt;=IF($H$2="Marked",1,"")))/((OFFSET(Data!$A$1,0,MATCH(L$6,Data!$1:$1,0)-1,1000,1)=IF(L$7="","Yes",L$7))*(Data!$D$1:'Data'!$D$818&lt;=IF($H$2="Marked",1,"")))*ROW(Data!$C$1:$C$818),ROW(L197)-ROW(L$7)),1)),"")</f>
        <v/>
      </c>
      <c r="M197" s="38" t="str">
        <f ca="1">IF(N197="","",IF(INDEX(Data!$CA:$CA,MATCH(N197,Data!$A:$A,0),1)=0,"",INDEX(Data!$CA:$CA,MATCH(N197,Data!$A:$A,0),1)))</f>
        <v/>
      </c>
      <c r="N197" s="38" t="str" cm="1">
        <f t="array" aca="1" ref="N197" ca="1">IFERROR(_xlfn.SINGLE(INDEX(Data!$A$1:$A$818,_xlfn.AGGREGATE(15,6,((OFFSET(Data!$A$1,0,MATCH(N$6,Data!$1:$1,0)-1,1000,1)=IF(N$7="","Yes",N$7))*(Data!$D$1:'Data'!$D$818&lt;=IF($H$2="Marked",1,"")))/((OFFSET(Data!$A$1,0,MATCH(N$6,Data!$1:$1,0)-1,1000,1)=IF(N$7="","Yes",N$7))*(Data!$D$1:'Data'!$D$818&lt;=IF($H$2="Marked",1,"")))*ROW(Data!$C$1:$C$818),ROW(N197)-ROW(N$7)),1)),"")</f>
        <v>Weather Channel</v>
      </c>
      <c r="O197" s="38" t="str">
        <f ca="1">IF(P197="","",IF(INDEX(Data!$CA:$CA,MATCH(P197,Data!$A:$A,0),1)=0,"",INDEX(Data!$CA:$CA,MATCH(P197,Data!$A:$A,0),1)))</f>
        <v/>
      </c>
      <c r="P197" s="38" t="str" cm="1">
        <f t="array" aca="1" ref="P197" ca="1">IFERROR(_xlfn.SINGLE(INDEX(Data!$A$1:$A$818,_xlfn.AGGREGATE(15,6,((OFFSET(Data!$A$1,0,MATCH(P$6,Data!$1:$1,0)-1,1000,1)=IF(P$7="","Yes",P$7))*(Data!$D$1:'Data'!$D$818&lt;=IF($H$2="Marked",1,"")))/((OFFSET(Data!$A$1,0,MATCH(P$6,Data!$1:$1,0)-1,1000,1)=IF(P$7="","Yes",P$7))*(Data!$D$1:'Data'!$D$818&lt;=IF($H$2="Marked",1,"")))*ROW(Data!$C$1:$C$818),ROW(P197)-ROW(P$7)),1)),"")</f>
        <v>Spectrum SportsNet</v>
      </c>
      <c r="Q197" s="38" t="str">
        <f ca="1">IF(R197="","",IF(INDEX(Data!$CA:$CA,MATCH(R197,Data!$A:$A,0),1)=0,"",INDEX(Data!$CA:$CA,MATCH(R197,Data!$A:$A,0),1)))</f>
        <v/>
      </c>
      <c r="R197" s="38" t="str" cm="1">
        <f t="array" aca="1" ref="R197" ca="1">IFERROR(_xlfn.SINGLE(INDEX(Data!$A$1:$A$818,_xlfn.AGGREGATE(15,6,((OFFSET(Data!$A$1,0,MATCH(R$6,Data!$1:$1,0)-1,1000,1)=IF(R$7="","Yes",R$7))*(Data!$D$1:'Data'!$D$818&lt;=IF($H$2="Marked",1,"")))/((OFFSET(Data!$A$1,0,MATCH(R$6,Data!$1:$1,0)-1,1000,1)=IF(R$7="","Yes",R$7))*(Data!$D$1:'Data'!$D$818&lt;=IF($H$2="Marked",1,"")))*ROW(Data!$C$1:$C$818),ROW(R197)-ROW(R$7)),1)),"")</f>
        <v/>
      </c>
      <c r="S197" s="38" t="str">
        <f ca="1">IF(T197="","",IF(INDEX(Data!$CA:$CA,MATCH(T197,Data!$A:$A,0),1)=0,"",INDEX(Data!$CA:$CA,MATCH(T197,Data!$A:$A,0),1)))</f>
        <v/>
      </c>
      <c r="T197" s="38" t="str" cm="1">
        <f t="array" aca="1" ref="T197" ca="1">IFERROR(_xlfn.SINGLE(INDEX(Data!$A$1:$A$818,_xlfn.AGGREGATE(15,6,((OFFSET(Data!$A$1,0,MATCH(T$6,Data!$1:$1,0)-1,1000,1)=IF(T$7="","Yes",T$7))*(Data!$D$1:'Data'!$D$818&lt;=IF($H$2="Marked",1,"")))/((OFFSET(Data!$A$1,0,MATCH(T$6,Data!$1:$1,0)-1,1000,1)=IF(T$7="","Yes",T$7))*(Data!$D$1:'Data'!$D$818&lt;=IF($H$2="Marked",1,"")))*ROW(Data!$C$1:$C$818),ROW(T197)-ROW(T$7)),1)),"")</f>
        <v/>
      </c>
      <c r="U197" s="38" t="str">
        <f ca="1">IF(V197="","",IF(INDEX(Data!$CA:$CA,MATCH(V197,Data!$A:$A,0),1)=0,"",INDEX(Data!$CA:$CA,MATCH(V197,Data!$A:$A,0),1)))</f>
        <v/>
      </c>
      <c r="V197" s="38" t="str" cm="1">
        <f t="array" aca="1" ref="V197" ca="1">IFERROR(_xlfn.SINGLE(INDEX(Data!$A$1:$A$818,_xlfn.AGGREGATE(15,6,((OFFSET(Data!$A$1,0,MATCH(V$6,Data!$1:$1,0)-1,1000,1)=IF(V$7="","Yes",V$7))*(Data!$D$1:'Data'!$D$818&lt;=IF($H$2="Marked",1,"")))/((OFFSET(Data!$A$1,0,MATCH(V$6,Data!$1:$1,0)-1,1000,1)=IF(V$7="","Yes",V$7))*(Data!$D$1:'Data'!$D$818&lt;=IF($H$2="Marked",1,"")))*ROW(Data!$C$1:$C$818),ROW(V197)-ROW(V$7)),1)),"")</f>
        <v/>
      </c>
      <c r="W197" s="38" t="str">
        <f ca="1">IF(X197="","",IF(INDEX(Data!$CA:$CA,MATCH(X197,Data!$A:$A,0),1)=0,"",INDEX(Data!$CA:$CA,MATCH(X197,Data!$A:$A,0),1)))</f>
        <v/>
      </c>
      <c r="X197" s="38" t="str" cm="1">
        <f t="array" aca="1" ref="X197" ca="1">IFERROR(_xlfn.SINGLE(INDEX(Data!$A$1:$A$818,_xlfn.AGGREGATE(15,6,((OFFSET(Data!$A$1,0,MATCH(X$6,Data!$1:$1,0)-1,1000,1)=IF(X$7="","Yes",X$7))*(Data!$D$1:'Data'!$D$818&lt;=IF($H$2="Marked",1,"")))/((OFFSET(Data!$A$1,0,MATCH(X$6,Data!$1:$1,0)-1,1000,1)=IF(X$7="","Yes",X$7))*(Data!$D$1:'Data'!$D$818&lt;=IF($H$2="Marked",1,"")))*ROW(Data!$C$1:$C$818),ROW(X197)-ROW(X$7)),1)),"")</f>
        <v/>
      </c>
      <c r="Y197" s="38" t="str">
        <f ca="1">IF(Z197="","",IF(INDEX(Data!$CA:$CA,MATCH(Z197,Data!$A:$A,0),1)=0,"",INDEX(Data!$CA:$CA,MATCH(Z197,Data!$A:$A,0),1)))</f>
        <v/>
      </c>
      <c r="Z197" s="38" t="str" cm="1">
        <f t="array" aca="1" ref="Z197" ca="1">IFERROR(_xlfn.SINGLE(INDEX(Data!$A$1:$A$818,_xlfn.AGGREGATE(15,6,((OFFSET(Data!$A$1,0,MATCH(Z$6,Data!$1:$1,0)-1,1000,1)=IF(Z$7="","Yes",Z$7))*(Data!$D$1:'Data'!$D$818&lt;=IF($H$2="Marked",1,"")))/((OFFSET(Data!$A$1,0,MATCH(Z$6,Data!$1:$1,0)-1,1000,1)=IF(Z$7="","Yes",Z$7))*(Data!$D$1:'Data'!$D$818&lt;=IF($H$2="Marked",1,"")))*ROW(Data!$C$1:$C$818),ROW(Z197)-ROW(Z$7)),1)),"")</f>
        <v/>
      </c>
      <c r="AA197" s="38" t="str">
        <f ca="1">IF(AB197="","",IF(INDEX(Data!$CA:$CA,MATCH(AB197,Data!$A:$A,0),1)=0,"",INDEX(Data!$CA:$CA,MATCH(AB197,Data!$A:$A,0),1)))</f>
        <v/>
      </c>
      <c r="AB197" s="38" t="str" cm="1">
        <f t="array" aca="1" ref="AB197" ca="1">IFERROR(_xlfn.SINGLE(INDEX(Data!$A$1:$A$818,_xlfn.AGGREGATE(15,6,((OFFSET(Data!$A$1,0,MATCH(AB$6,Data!$1:$1,0)-1,1000,1)=IF(AB$7="","Yes",AB$7))*(Data!$D$1:'Data'!$D$818&lt;=IF($H$2="Marked",1,"")))/((OFFSET(Data!$A$1,0,MATCH(AB$6,Data!$1:$1,0)-1,1000,1)=IF(AB$7="","Yes",AB$7))*(Data!$D$1:'Data'!$D$818&lt;=IF($H$2="Marked",1,"")))*ROW(Data!$C$1:$C$818),ROW(AB197)-ROW(AB$7)),1)),"")</f>
        <v/>
      </c>
      <c r="AC197" s="38" t="str">
        <f ca="1">IF(AD197="","",IF(INDEX(Data!$CA:$CA,MATCH(AD197,Data!$A:$A,0),1)=0,"",INDEX(Data!$CA:$CA,MATCH(AD197,Data!$A:$A,0),1)))</f>
        <v/>
      </c>
      <c r="AD197" s="38" t="str" cm="1">
        <f t="array" aca="1" ref="AD197" ca="1">IFERROR(_xlfn.SINGLE(INDEX(Data!$A$1:$A$818,_xlfn.AGGREGATE(15,6,((OFFSET(Data!$A$1,0,MATCH(AD$6,Data!$1:$1,0)-1,1000,1)=IF(AD$7="","Yes",AD$7))*(Data!$D$1:'Data'!$D$818&lt;=IF($H$2="Marked",1,"")))/((OFFSET(Data!$A$1,0,MATCH(AD$6,Data!$1:$1,0)-1,1000,1)=IF(AD$7="","Yes",AD$7))*(Data!$D$1:'Data'!$D$818&lt;=IF($H$2="Marked",1,"")))*ROW(Data!$C$1:$C$818),ROW(AD197)-ROW(AD$7)),1)),"")</f>
        <v/>
      </c>
      <c r="AE197" s="38" t="str">
        <f ca="1">IF(AF197="","",IF(INDEX(Data!$CA:$CA,MATCH(AF197,Data!$A:$A,0),1)=0,"",INDEX(Data!$CA:$CA,MATCH(AF197,Data!$A:$A,0),1)))</f>
        <v/>
      </c>
      <c r="AF197" s="38" t="str" cm="1">
        <f t="array" aca="1" ref="AF197" ca="1">IFERROR(_xlfn.SINGLE(INDEX(Data!$A$1:$A$818,_xlfn.AGGREGATE(15,6,((OFFSET(Data!$A$1,0,MATCH(AF$6,Data!$1:$1,0)-1,1000,1)=IF(AF$7="","Yes",AF$7))*(Data!$D$1:'Data'!$D$818&lt;=IF($H$2="Marked",1,"")))/((OFFSET(Data!$A$1,0,MATCH(AF$6,Data!$1:$1,0)-1,1000,1)=IF(AF$7="","Yes",AF$7))*(Data!$D$1:'Data'!$D$818&lt;=IF($H$2="Marked",1,"")))*ROW(Data!$C$1:$C$818),ROW(AF197)-ROW(AF$7)),1)),"")</f>
        <v/>
      </c>
      <c r="AG197" s="38" t="str">
        <f ca="1">IF(AH197="","",IF(INDEX(Data!$CA:$CA,MATCH(AH197,Data!$A:$A,0),1)=0,"",INDEX(Data!$CA:$CA,MATCH(AH197,Data!$A:$A,0),1)))</f>
        <v/>
      </c>
      <c r="AH197" s="38" t="str" cm="1">
        <f t="array" aca="1" ref="AH197" ca="1">IFERROR(_xlfn.SINGLE(INDEX(Data!$A$1:$A$818,_xlfn.AGGREGATE(15,6,((OFFSET(Data!$A$1,0,MATCH(AH$6,Data!$1:$1,0)-1,1000,1)=IF(AH$7="","Yes",AH$7))*(Data!$D$1:'Data'!$D$818&lt;=IF($H$2="Marked",1,"")))/((OFFSET(Data!$A$1,0,MATCH(AH$6,Data!$1:$1,0)-1,1000,1)=IF(AH$7="","Yes",AH$7))*(Data!$D$1:'Data'!$D$818&lt;=IF($H$2="Marked",1,"")))*ROW(Data!$C$1:$C$818),ROW(AH197)-ROW(AH$7)),1)),"")</f>
        <v/>
      </c>
      <c r="AI197" s="38" t="str">
        <f ca="1">IF(AJ197="","",IF(INDEX(Data!$CA:$CA,MATCH(AJ197,Data!$A:$A,0),1)=0,"",INDEX(Data!$CA:$CA,MATCH(AJ197,Data!$A:$A,0),1)))</f>
        <v/>
      </c>
      <c r="AJ197" s="38" t="str" cm="1">
        <f t="array" aca="1" ref="AJ197" ca="1">IFERROR(_xlfn.SINGLE(INDEX(Data!$A$1:$A$818,_xlfn.AGGREGATE(15,6,((OFFSET(Data!$A$1,0,MATCH(AJ$6,Data!$1:$1,0)-1,1000,1)=IF(AJ$7="","Yes",AJ$7))*(Data!$D$1:'Data'!$D$818&lt;=IF($H$2="Marked",1,"")))/((OFFSET(Data!$A$1,0,MATCH(AJ$6,Data!$1:$1,0)-1,1000,1)=IF(AJ$7="","Yes",AJ$7))*(Data!$D$1:'Data'!$D$818&lt;=IF($H$2="Marked",1,"")))*ROW(Data!$C$1:$C$818),ROW(AJ197)-ROW(AJ$7)),1)),"")</f>
        <v/>
      </c>
      <c r="AK197" s="38" t="str">
        <f ca="1">IF(AL197="","",IF(INDEX(Data!$CA:$CA,MATCH(AL197,Data!$A:$A,0),1)=0,"",INDEX(Data!$CA:$CA,MATCH(AL197,Data!$A:$A,0),1)))</f>
        <v/>
      </c>
      <c r="AL197" s="38" t="str" cm="1">
        <f t="array" aca="1" ref="AL197" ca="1">IFERROR(_xlfn.SINGLE(INDEX(Data!$A$1:$A$818,_xlfn.AGGREGATE(15,6,((OFFSET(Data!$A$1,0,MATCH(AL$6,Data!$1:$1,0)-1,1000,1)=IF(AL$7="","Yes",AL$7))*(Data!$D$1:'Data'!$D$818&lt;=IF($H$2="Marked",1,"")))/((OFFSET(Data!$A$1,0,MATCH(AL$6,Data!$1:$1,0)-1,1000,1)=IF(AL$7="","Yes",AL$7))*(Data!$D$1:'Data'!$D$818&lt;=IF($H$2="Marked",1,"")))*ROW(Data!$C$1:$C$818),ROW(AL197)-ROW(AL$7)),1)),"")</f>
        <v/>
      </c>
      <c r="AM197" s="38" t="str">
        <f ca="1">IF(AN197="","",IF(INDEX(Data!$CA:$CA,MATCH(AN197,Data!$A:$A,0),1)=0,"",INDEX(Data!$CA:$CA,MATCH(AN197,Data!$A:$A,0),1)))</f>
        <v/>
      </c>
      <c r="AN197" s="38" t="str" cm="1">
        <f t="array" aca="1" ref="AN197" ca="1">IFERROR(_xlfn.SINGLE(INDEX(Data!$A$1:$A$818,_xlfn.AGGREGATE(15,6,((OFFSET(Data!$A$1,0,MATCH(AN$6,Data!$1:$1,0)-1,1000,1)=IF(AN$7="","Yes",AN$7))*(Data!$D$1:'Data'!$D$818&lt;=IF($H$2="Marked",1,"")))/((OFFSET(Data!$A$1,0,MATCH(AN$6,Data!$1:$1,0)-1,1000,1)=IF(AN$7="","Yes",AN$7))*(Data!$D$1:'Data'!$D$818&lt;=IF($H$2="Marked",1,"")))*ROW(Data!$C$1:$C$818),ROW(AN197)-ROW(AN$7)),1)),"")</f>
        <v/>
      </c>
      <c r="AO197" s="38" t="str">
        <f ca="1">IF(AP197="","",IF(INDEX(Data!$CA:$CA,MATCH(AP197,Data!$A:$A,0),1)=0,"",INDEX(Data!$CA:$CA,MATCH(AP197,Data!$A:$A,0),1)))</f>
        <v/>
      </c>
      <c r="AP197" s="38" t="str" cm="1">
        <f t="array" aca="1" ref="AP197" ca="1">IFERROR(_xlfn.SINGLE(INDEX(Data!$A$1:$A$818,_xlfn.AGGREGATE(15,6,((OFFSET(Data!$A$1,0,MATCH(AP$6,Data!$1:$1,0)-1,1000,1)=IF(AP$7="","Yes",AP$7))*(Data!$D$1:'Data'!$D$818&lt;=IF($H$2="Marked",1,"")))/((OFFSET(Data!$A$1,0,MATCH(AP$6,Data!$1:$1,0)-1,1000,1)=IF(AP$7="","Yes",AP$7))*(Data!$D$1:'Data'!$D$818&lt;=IF($H$2="Marked",1,"")))*ROW(Data!$C$1:$C$818),ROW(AP197)-ROW(AP$7)),1)),"")</f>
        <v/>
      </c>
      <c r="AQ197" s="38" t="str">
        <f ca="1">IF(AR197="","",IF(INDEX(Data!$CA:$CA,MATCH(AR197,Data!$A:$A,0),1)=0,"",INDEX(Data!$CA:$CA,MATCH(AR197,Data!$A:$A,0),1)))</f>
        <v/>
      </c>
      <c r="AR197" s="38" t="str" cm="1">
        <f t="array" aca="1" ref="AR197" ca="1">IFERROR(_xlfn.SINGLE(INDEX(Data!$A$1:$A$818,_xlfn.AGGREGATE(15,6,((OFFSET(Data!$A$1,0,MATCH(AR$6,Data!$1:$1,0)-1,1000,1)=IF(AR$7="","Yes",AR$7))*(Data!$D$1:'Data'!$D$818&lt;=IF($H$2="Marked",1,"")))/((OFFSET(Data!$A$1,0,MATCH(AR$6,Data!$1:$1,0)-1,1000,1)=IF(AR$7="","Yes",AR$7))*(Data!$D$1:'Data'!$D$818&lt;=IF($H$2="Marked",1,"")))*ROW(Data!$C$1:$C$818),ROW(AR197)-ROW(AR$7)),1)),"")</f>
        <v/>
      </c>
      <c r="AS197" s="38" t="str">
        <f ca="1">IF(AT197="","",IF(INDEX(Data!$CA:$CA,MATCH(AT197,Data!$A:$A,0),1)=0,"",INDEX(Data!$CA:$CA,MATCH(AT197,Data!$A:$A,0),1)))</f>
        <v/>
      </c>
      <c r="AT197" s="38" t="str" cm="1">
        <f t="array" aca="1" ref="AT197" ca="1">IFERROR(_xlfn.SINGLE(INDEX(Data!$A$1:$A$818,_xlfn.AGGREGATE(15,6,((OFFSET(Data!$A$1,0,MATCH(AT$6,Data!$1:$1,0)-1,1000,1)=IF(AT$7="","Yes",AT$7))*(Data!$D$1:'Data'!$D$818&lt;=IF($H$2="Marked",1,"")))/((OFFSET(Data!$A$1,0,MATCH(AT$6,Data!$1:$1,0)-1,1000,1)=IF(AT$7="","Yes",AT$7))*(Data!$D$1:'Data'!$D$818&lt;=IF($H$2="Marked",1,"")))*ROW(Data!$C$1:$C$818),ROW(AT197)-ROW(AT$7)),1)),"")</f>
        <v/>
      </c>
    </row>
    <row r="198" spans="1:46" ht="24" x14ac:dyDescent="0.35">
      <c r="A198" s="38" t="str">
        <f ca="1">IF(B198="","",IF(INDEX(Data!$CA:$CA,MATCH(B198,Data!$A:$A,0),1)=0,"",INDEX(Data!$CA:$CA,MATCH(B198,Data!$A:$A,0),1)))</f>
        <v/>
      </c>
      <c r="B198" s="38" t="str" cm="1">
        <f t="array" aca="1" ref="B198" ca="1">IFERROR(_xlfn.SINGLE(INDEX(Data!$A$1:$A$818,_xlfn.AGGREGATE(15,6,((OFFSET(Data!$A$1,0,MATCH(B$6,Data!$1:$1,0)-1,1000,1)=IF(B$7="","Yes",B$7))*(Data!$D$1:'Data'!$D$818&lt;=IF($H$2="Marked",1,"")))/((OFFSET(Data!$A$1,0,MATCH(B$6,Data!$1:$1,0)-1,1000,1)=IF(B$7="","Yes",B$7))*(Data!$D$1:'Data'!$D$818&lt;=IF($H$2="Marked",1,"")))*ROW(Data!$C$1:$C$818),ROW(B198)-ROW(B$7)),1)),"")</f>
        <v/>
      </c>
      <c r="C198" s="38" t="str">
        <f ca="1">IF(D198="","",IF(INDEX(Data!$CA:$CA,MATCH(D198,Data!$A:$A,0),1)=0,"",INDEX(Data!$CA:$CA,MATCH(D198,Data!$A:$A,0),1)))</f>
        <v/>
      </c>
      <c r="D198" s="38" t="str" cm="1">
        <f t="array" aca="1" ref="D198" ca="1">IFERROR(_xlfn.SINGLE(INDEX(Data!$A$1:$A$818,_xlfn.AGGREGATE(15,6,((OFFSET(Data!$A$1,0,MATCH(D$6,Data!$1:$1,0)-1,1000,1)=IF(D$7="","Yes",D$7))*(Data!$D$1:'Data'!$D$818&lt;=IF($H$2="Marked",1,"")))/((OFFSET(Data!$A$1,0,MATCH(D$6,Data!$1:$1,0)-1,1000,1)=IF(D$7="","Yes",D$7))*(Data!$D$1:'Data'!$D$818&lt;=IF($H$2="Marked",1,"")))*ROW(Data!$C$1:$C$818),ROW(D198)-ROW(D$7)),1)),"")</f>
        <v/>
      </c>
      <c r="E198" s="38" t="str">
        <f ca="1">IF(F198="","",IF(INDEX(Data!$CA:$CA,MATCH(F198,Data!$A:$A,0),1)=0,"",INDEX(Data!$CA:$CA,MATCH(F198,Data!$A:$A,0),1)))</f>
        <v/>
      </c>
      <c r="F198" s="38" t="str" cm="1">
        <f t="array" aca="1" ref="F198" ca="1">IFERROR(_xlfn.SINGLE(INDEX(Data!$A$1:$A$818,_xlfn.AGGREGATE(15,6,((OFFSET(Data!$A$1,0,MATCH(F$6,Data!$1:$1,0)-1,1000,1)=IF(F$7="","Yes",F$7))*(Data!$D$1:'Data'!$D$818&lt;=IF($H$2="Marked",1,"")))/((OFFSET(Data!$A$1,0,MATCH(F$6,Data!$1:$1,0)-1,1000,1)=IF(F$7="","Yes",F$7))*(Data!$D$1:'Data'!$D$818&lt;=IF($H$2="Marked",1,"")))*ROW(Data!$C$1:$C$818),ROW(F198)-ROW(F$7)),1)),"")</f>
        <v/>
      </c>
      <c r="G198" s="38" t="str">
        <f ca="1">IF(H198="","",IF(INDEX(Data!$CA:$CA,MATCH(H198,Data!$A:$A,0),1)=0,"",INDEX(Data!$CA:$CA,MATCH(H198,Data!$A:$A,0),1)))</f>
        <v/>
      </c>
      <c r="H198" s="38" t="str" cm="1">
        <f t="array" aca="1" ref="H198" ca="1">IFERROR(_xlfn.SINGLE(INDEX(Data!$A$1:$A$818,_xlfn.AGGREGATE(15,6,((OFFSET(Data!$A$1,0,MATCH(H$6,Data!$1:$1,0)-1,1000,1)=IF(H$7="","Yes",H$7))*(Data!$D$1:'Data'!$D$818&lt;=IF($H$2="Marked",1,"")))/((OFFSET(Data!$A$1,0,MATCH(H$6,Data!$1:$1,0)-1,1000,1)=IF(H$7="","Yes",H$7))*(Data!$D$1:'Data'!$D$818&lt;=IF($H$2="Marked",1,"")))*ROW(Data!$C$1:$C$818),ROW(H198)-ROW(H$7)),1)),"")</f>
        <v/>
      </c>
      <c r="I198" s="38" t="str">
        <f ca="1">IF(J198="","",IF(INDEX(Data!$CA:$CA,MATCH(J198,Data!$A:$A,0),1)=0,"",INDEX(Data!$CA:$CA,MATCH(J198,Data!$A:$A,0),1)))</f>
        <v/>
      </c>
      <c r="J198" s="38" t="str" cm="1">
        <f t="array" aca="1" ref="J198" ca="1">IFERROR(_xlfn.SINGLE(INDEX(Data!$A$1:$A$818,_xlfn.AGGREGATE(15,6,((OFFSET(Data!$A$1,0,MATCH(J$6,Data!$1:$1,0)-1,1000,1)=IF(J$7="","Yes",J$7))*(Data!$D$1:'Data'!$D$818&lt;=IF($H$2="Marked",1,"")))/((OFFSET(Data!$A$1,0,MATCH(J$6,Data!$1:$1,0)-1,1000,1)=IF(J$7="","Yes",J$7))*(Data!$D$1:'Data'!$D$818&lt;=IF($H$2="Marked",1,"")))*ROW(Data!$C$1:$C$818),ROW(J198)-ROW(J$7)),1)),"")</f>
        <v/>
      </c>
      <c r="K198" s="38" t="str">
        <f ca="1">IF(L198="","",IF(INDEX(Data!$CA:$CA,MATCH(L198,Data!$A:$A,0),1)=0,"",INDEX(Data!$CA:$CA,MATCH(L198,Data!$A:$A,0),1)))</f>
        <v/>
      </c>
      <c r="L198" s="38" t="str" cm="1">
        <f t="array" aca="1" ref="L198" ca="1">IFERROR(_xlfn.SINGLE(INDEX(Data!$A$1:$A$818,_xlfn.AGGREGATE(15,6,((OFFSET(Data!$A$1,0,MATCH(L$6,Data!$1:$1,0)-1,1000,1)=IF(L$7="","Yes",L$7))*(Data!$D$1:'Data'!$D$818&lt;=IF($H$2="Marked",1,"")))/((OFFSET(Data!$A$1,0,MATCH(L$6,Data!$1:$1,0)-1,1000,1)=IF(L$7="","Yes",L$7))*(Data!$D$1:'Data'!$D$818&lt;=IF($H$2="Marked",1,"")))*ROW(Data!$C$1:$C$818),ROW(L198)-ROW(L$7)),1)),"")</f>
        <v/>
      </c>
      <c r="M198" s="38" t="str">
        <f ca="1">IF(N198="","",IF(INDEX(Data!$CA:$CA,MATCH(N198,Data!$A:$A,0),1)=0,"",INDEX(Data!$CA:$CA,MATCH(N198,Data!$A:$A,0),1)))</f>
        <v/>
      </c>
      <c r="N198" s="38" t="str" cm="1">
        <f t="array" aca="1" ref="N198" ca="1">IFERROR(_xlfn.SINGLE(INDEX(Data!$A$1:$A$818,_xlfn.AGGREGATE(15,6,((OFFSET(Data!$A$1,0,MATCH(N$6,Data!$1:$1,0)-1,1000,1)=IF(N$7="","Yes",N$7))*(Data!$D$1:'Data'!$D$818&lt;=IF($H$2="Marked",1,"")))/((OFFSET(Data!$A$1,0,MATCH(N$6,Data!$1:$1,0)-1,1000,1)=IF(N$7="","Yes",N$7))*(Data!$D$1:'Data'!$D$818&lt;=IF($H$2="Marked",1,"")))*ROW(Data!$C$1:$C$818),ROW(N198)-ROW(N$7)),1)),"")</f>
        <v>YES Network</v>
      </c>
      <c r="O198" s="38" t="str">
        <f ca="1">IF(P198="","",IF(INDEX(Data!$CA:$CA,MATCH(P198,Data!$A:$A,0),1)=0,"",INDEX(Data!$CA:$CA,MATCH(P198,Data!$A:$A,0),1)))</f>
        <v/>
      </c>
      <c r="P198" s="38" t="str" cm="1">
        <f t="array" aca="1" ref="P198" ca="1">IFERROR(_xlfn.SINGLE(INDEX(Data!$A$1:$A$818,_xlfn.AGGREGATE(15,6,((OFFSET(Data!$A$1,0,MATCH(P$6,Data!$1:$1,0)-1,1000,1)=IF(P$7="","Yes",P$7))*(Data!$D$1:'Data'!$D$818&lt;=IF($H$2="Marked",1,"")))/((OFFSET(Data!$A$1,0,MATCH(P$6,Data!$1:$1,0)-1,1000,1)=IF(P$7="","Yes",P$7))*(Data!$D$1:'Data'!$D$818&lt;=IF($H$2="Marked",1,"")))*ROW(Data!$C$1:$C$818),ROW(P198)-ROW(P$7)),1)),"")</f>
        <v>Spectrum SportsNet LA</v>
      </c>
      <c r="Q198" s="38" t="str">
        <f ca="1">IF(R198="","",IF(INDEX(Data!$CA:$CA,MATCH(R198,Data!$A:$A,0),1)=0,"",INDEX(Data!$CA:$CA,MATCH(R198,Data!$A:$A,0),1)))</f>
        <v/>
      </c>
      <c r="R198" s="38" t="str" cm="1">
        <f t="array" aca="1" ref="R198" ca="1">IFERROR(_xlfn.SINGLE(INDEX(Data!$A$1:$A$818,_xlfn.AGGREGATE(15,6,((OFFSET(Data!$A$1,0,MATCH(R$6,Data!$1:$1,0)-1,1000,1)=IF(R$7="","Yes",R$7))*(Data!$D$1:'Data'!$D$818&lt;=IF($H$2="Marked",1,"")))/((OFFSET(Data!$A$1,0,MATCH(R$6,Data!$1:$1,0)-1,1000,1)=IF(R$7="","Yes",R$7))*(Data!$D$1:'Data'!$D$818&lt;=IF($H$2="Marked",1,"")))*ROW(Data!$C$1:$C$818),ROW(R198)-ROW(R$7)),1)),"")</f>
        <v/>
      </c>
      <c r="S198" s="38" t="str">
        <f ca="1">IF(T198="","",IF(INDEX(Data!$CA:$CA,MATCH(T198,Data!$A:$A,0),1)=0,"",INDEX(Data!$CA:$CA,MATCH(T198,Data!$A:$A,0),1)))</f>
        <v/>
      </c>
      <c r="T198" s="38" t="str" cm="1">
        <f t="array" aca="1" ref="T198" ca="1">IFERROR(_xlfn.SINGLE(INDEX(Data!$A$1:$A$818,_xlfn.AGGREGATE(15,6,((OFFSET(Data!$A$1,0,MATCH(T$6,Data!$1:$1,0)-1,1000,1)=IF(T$7="","Yes",T$7))*(Data!$D$1:'Data'!$D$818&lt;=IF($H$2="Marked",1,"")))/((OFFSET(Data!$A$1,0,MATCH(T$6,Data!$1:$1,0)-1,1000,1)=IF(T$7="","Yes",T$7))*(Data!$D$1:'Data'!$D$818&lt;=IF($H$2="Marked",1,"")))*ROW(Data!$C$1:$C$818),ROW(T198)-ROW(T$7)),1)),"")</f>
        <v/>
      </c>
      <c r="U198" s="38" t="str">
        <f ca="1">IF(V198="","",IF(INDEX(Data!$CA:$CA,MATCH(V198,Data!$A:$A,0),1)=0,"",INDEX(Data!$CA:$CA,MATCH(V198,Data!$A:$A,0),1)))</f>
        <v/>
      </c>
      <c r="V198" s="38" t="str" cm="1">
        <f t="array" aca="1" ref="V198" ca="1">IFERROR(_xlfn.SINGLE(INDEX(Data!$A$1:$A$818,_xlfn.AGGREGATE(15,6,((OFFSET(Data!$A$1,0,MATCH(V$6,Data!$1:$1,0)-1,1000,1)=IF(V$7="","Yes",V$7))*(Data!$D$1:'Data'!$D$818&lt;=IF($H$2="Marked",1,"")))/((OFFSET(Data!$A$1,0,MATCH(V$6,Data!$1:$1,0)-1,1000,1)=IF(V$7="","Yes",V$7))*(Data!$D$1:'Data'!$D$818&lt;=IF($H$2="Marked",1,"")))*ROW(Data!$C$1:$C$818),ROW(V198)-ROW(V$7)),1)),"")</f>
        <v/>
      </c>
      <c r="W198" s="38" t="str">
        <f ca="1">IF(X198="","",IF(INDEX(Data!$CA:$CA,MATCH(X198,Data!$A:$A,0),1)=0,"",INDEX(Data!$CA:$CA,MATCH(X198,Data!$A:$A,0),1)))</f>
        <v/>
      </c>
      <c r="X198" s="38" t="str" cm="1">
        <f t="array" aca="1" ref="X198" ca="1">IFERROR(_xlfn.SINGLE(INDEX(Data!$A$1:$A$818,_xlfn.AGGREGATE(15,6,((OFFSET(Data!$A$1,0,MATCH(X$6,Data!$1:$1,0)-1,1000,1)=IF(X$7="","Yes",X$7))*(Data!$D$1:'Data'!$D$818&lt;=IF($H$2="Marked",1,"")))/((OFFSET(Data!$A$1,0,MATCH(X$6,Data!$1:$1,0)-1,1000,1)=IF(X$7="","Yes",X$7))*(Data!$D$1:'Data'!$D$818&lt;=IF($H$2="Marked",1,"")))*ROW(Data!$C$1:$C$818),ROW(X198)-ROW(X$7)),1)),"")</f>
        <v/>
      </c>
      <c r="Y198" s="38" t="str">
        <f ca="1">IF(Z198="","",IF(INDEX(Data!$CA:$CA,MATCH(Z198,Data!$A:$A,0),1)=0,"",INDEX(Data!$CA:$CA,MATCH(Z198,Data!$A:$A,0),1)))</f>
        <v/>
      </c>
      <c r="Z198" s="38" t="str" cm="1">
        <f t="array" aca="1" ref="Z198" ca="1">IFERROR(_xlfn.SINGLE(INDEX(Data!$A$1:$A$818,_xlfn.AGGREGATE(15,6,((OFFSET(Data!$A$1,0,MATCH(Z$6,Data!$1:$1,0)-1,1000,1)=IF(Z$7="","Yes",Z$7))*(Data!$D$1:'Data'!$D$818&lt;=IF($H$2="Marked",1,"")))/((OFFSET(Data!$A$1,0,MATCH(Z$6,Data!$1:$1,0)-1,1000,1)=IF(Z$7="","Yes",Z$7))*(Data!$D$1:'Data'!$D$818&lt;=IF($H$2="Marked",1,"")))*ROW(Data!$C$1:$C$818),ROW(Z198)-ROW(Z$7)),1)),"")</f>
        <v/>
      </c>
      <c r="AA198" s="38" t="str">
        <f ca="1">IF(AB198="","",IF(INDEX(Data!$CA:$CA,MATCH(AB198,Data!$A:$A,0),1)=0,"",INDEX(Data!$CA:$CA,MATCH(AB198,Data!$A:$A,0),1)))</f>
        <v/>
      </c>
      <c r="AB198" s="38" t="str" cm="1">
        <f t="array" aca="1" ref="AB198" ca="1">IFERROR(_xlfn.SINGLE(INDEX(Data!$A$1:$A$818,_xlfn.AGGREGATE(15,6,((OFFSET(Data!$A$1,0,MATCH(AB$6,Data!$1:$1,0)-1,1000,1)=IF(AB$7="","Yes",AB$7))*(Data!$D$1:'Data'!$D$818&lt;=IF($H$2="Marked",1,"")))/((OFFSET(Data!$A$1,0,MATCH(AB$6,Data!$1:$1,0)-1,1000,1)=IF(AB$7="","Yes",AB$7))*(Data!$D$1:'Data'!$D$818&lt;=IF($H$2="Marked",1,"")))*ROW(Data!$C$1:$C$818),ROW(AB198)-ROW(AB$7)),1)),"")</f>
        <v/>
      </c>
      <c r="AC198" s="38" t="str">
        <f ca="1">IF(AD198="","",IF(INDEX(Data!$CA:$CA,MATCH(AD198,Data!$A:$A,0),1)=0,"",INDEX(Data!$CA:$CA,MATCH(AD198,Data!$A:$A,0),1)))</f>
        <v/>
      </c>
      <c r="AD198" s="38" t="str" cm="1">
        <f t="array" aca="1" ref="AD198" ca="1">IFERROR(_xlfn.SINGLE(INDEX(Data!$A$1:$A$818,_xlfn.AGGREGATE(15,6,((OFFSET(Data!$A$1,0,MATCH(AD$6,Data!$1:$1,0)-1,1000,1)=IF(AD$7="","Yes",AD$7))*(Data!$D$1:'Data'!$D$818&lt;=IF($H$2="Marked",1,"")))/((OFFSET(Data!$A$1,0,MATCH(AD$6,Data!$1:$1,0)-1,1000,1)=IF(AD$7="","Yes",AD$7))*(Data!$D$1:'Data'!$D$818&lt;=IF($H$2="Marked",1,"")))*ROW(Data!$C$1:$C$818),ROW(AD198)-ROW(AD$7)),1)),"")</f>
        <v/>
      </c>
      <c r="AE198" s="38" t="str">
        <f ca="1">IF(AF198="","",IF(INDEX(Data!$CA:$CA,MATCH(AF198,Data!$A:$A,0),1)=0,"",INDEX(Data!$CA:$CA,MATCH(AF198,Data!$A:$A,0),1)))</f>
        <v/>
      </c>
      <c r="AF198" s="38" t="str" cm="1">
        <f t="array" aca="1" ref="AF198" ca="1">IFERROR(_xlfn.SINGLE(INDEX(Data!$A$1:$A$818,_xlfn.AGGREGATE(15,6,((OFFSET(Data!$A$1,0,MATCH(AF$6,Data!$1:$1,0)-1,1000,1)=IF(AF$7="","Yes",AF$7))*(Data!$D$1:'Data'!$D$818&lt;=IF($H$2="Marked",1,"")))/((OFFSET(Data!$A$1,0,MATCH(AF$6,Data!$1:$1,0)-1,1000,1)=IF(AF$7="","Yes",AF$7))*(Data!$D$1:'Data'!$D$818&lt;=IF($H$2="Marked",1,"")))*ROW(Data!$C$1:$C$818),ROW(AF198)-ROW(AF$7)),1)),"")</f>
        <v/>
      </c>
      <c r="AG198" s="38" t="str">
        <f ca="1">IF(AH198="","",IF(INDEX(Data!$CA:$CA,MATCH(AH198,Data!$A:$A,0),1)=0,"",INDEX(Data!$CA:$CA,MATCH(AH198,Data!$A:$A,0),1)))</f>
        <v/>
      </c>
      <c r="AH198" s="38" t="str" cm="1">
        <f t="array" aca="1" ref="AH198" ca="1">IFERROR(_xlfn.SINGLE(INDEX(Data!$A$1:$A$818,_xlfn.AGGREGATE(15,6,((OFFSET(Data!$A$1,0,MATCH(AH$6,Data!$1:$1,0)-1,1000,1)=IF(AH$7="","Yes",AH$7))*(Data!$D$1:'Data'!$D$818&lt;=IF($H$2="Marked",1,"")))/((OFFSET(Data!$A$1,0,MATCH(AH$6,Data!$1:$1,0)-1,1000,1)=IF(AH$7="","Yes",AH$7))*(Data!$D$1:'Data'!$D$818&lt;=IF($H$2="Marked",1,"")))*ROW(Data!$C$1:$C$818),ROW(AH198)-ROW(AH$7)),1)),"")</f>
        <v/>
      </c>
      <c r="AI198" s="38" t="str">
        <f ca="1">IF(AJ198="","",IF(INDEX(Data!$CA:$CA,MATCH(AJ198,Data!$A:$A,0),1)=0,"",INDEX(Data!$CA:$CA,MATCH(AJ198,Data!$A:$A,0),1)))</f>
        <v/>
      </c>
      <c r="AJ198" s="38" t="str" cm="1">
        <f t="array" aca="1" ref="AJ198" ca="1">IFERROR(_xlfn.SINGLE(INDEX(Data!$A$1:$A$818,_xlfn.AGGREGATE(15,6,((OFFSET(Data!$A$1,0,MATCH(AJ$6,Data!$1:$1,0)-1,1000,1)=IF(AJ$7="","Yes",AJ$7))*(Data!$D$1:'Data'!$D$818&lt;=IF($H$2="Marked",1,"")))/((OFFSET(Data!$A$1,0,MATCH(AJ$6,Data!$1:$1,0)-1,1000,1)=IF(AJ$7="","Yes",AJ$7))*(Data!$D$1:'Data'!$D$818&lt;=IF($H$2="Marked",1,"")))*ROW(Data!$C$1:$C$818),ROW(AJ198)-ROW(AJ$7)),1)),"")</f>
        <v/>
      </c>
      <c r="AK198" s="38" t="str">
        <f ca="1">IF(AL198="","",IF(INDEX(Data!$CA:$CA,MATCH(AL198,Data!$A:$A,0),1)=0,"",INDEX(Data!$CA:$CA,MATCH(AL198,Data!$A:$A,0),1)))</f>
        <v/>
      </c>
      <c r="AL198" s="38" t="str" cm="1">
        <f t="array" aca="1" ref="AL198" ca="1">IFERROR(_xlfn.SINGLE(INDEX(Data!$A$1:$A$818,_xlfn.AGGREGATE(15,6,((OFFSET(Data!$A$1,0,MATCH(AL$6,Data!$1:$1,0)-1,1000,1)=IF(AL$7="","Yes",AL$7))*(Data!$D$1:'Data'!$D$818&lt;=IF($H$2="Marked",1,"")))/((OFFSET(Data!$A$1,0,MATCH(AL$6,Data!$1:$1,0)-1,1000,1)=IF(AL$7="","Yes",AL$7))*(Data!$D$1:'Data'!$D$818&lt;=IF($H$2="Marked",1,"")))*ROW(Data!$C$1:$C$818),ROW(AL198)-ROW(AL$7)),1)),"")</f>
        <v/>
      </c>
      <c r="AM198" s="38" t="str">
        <f ca="1">IF(AN198="","",IF(INDEX(Data!$CA:$CA,MATCH(AN198,Data!$A:$A,0),1)=0,"",INDEX(Data!$CA:$CA,MATCH(AN198,Data!$A:$A,0),1)))</f>
        <v/>
      </c>
      <c r="AN198" s="38" t="str" cm="1">
        <f t="array" aca="1" ref="AN198" ca="1">IFERROR(_xlfn.SINGLE(INDEX(Data!$A$1:$A$818,_xlfn.AGGREGATE(15,6,((OFFSET(Data!$A$1,0,MATCH(AN$6,Data!$1:$1,0)-1,1000,1)=IF(AN$7="","Yes",AN$7))*(Data!$D$1:'Data'!$D$818&lt;=IF($H$2="Marked",1,"")))/((OFFSET(Data!$A$1,0,MATCH(AN$6,Data!$1:$1,0)-1,1000,1)=IF(AN$7="","Yes",AN$7))*(Data!$D$1:'Data'!$D$818&lt;=IF($H$2="Marked",1,"")))*ROW(Data!$C$1:$C$818),ROW(AN198)-ROW(AN$7)),1)),"")</f>
        <v/>
      </c>
      <c r="AO198" s="38" t="str">
        <f ca="1">IF(AP198="","",IF(INDEX(Data!$CA:$CA,MATCH(AP198,Data!$A:$A,0),1)=0,"",INDEX(Data!$CA:$CA,MATCH(AP198,Data!$A:$A,0),1)))</f>
        <v/>
      </c>
      <c r="AP198" s="38" t="str" cm="1">
        <f t="array" aca="1" ref="AP198" ca="1">IFERROR(_xlfn.SINGLE(INDEX(Data!$A$1:$A$818,_xlfn.AGGREGATE(15,6,((OFFSET(Data!$A$1,0,MATCH(AP$6,Data!$1:$1,0)-1,1000,1)=IF(AP$7="","Yes",AP$7))*(Data!$D$1:'Data'!$D$818&lt;=IF($H$2="Marked",1,"")))/((OFFSET(Data!$A$1,0,MATCH(AP$6,Data!$1:$1,0)-1,1000,1)=IF(AP$7="","Yes",AP$7))*(Data!$D$1:'Data'!$D$818&lt;=IF($H$2="Marked",1,"")))*ROW(Data!$C$1:$C$818),ROW(AP198)-ROW(AP$7)),1)),"")</f>
        <v/>
      </c>
      <c r="AQ198" s="38" t="str">
        <f ca="1">IF(AR198="","",IF(INDEX(Data!$CA:$CA,MATCH(AR198,Data!$A:$A,0),1)=0,"",INDEX(Data!$CA:$CA,MATCH(AR198,Data!$A:$A,0),1)))</f>
        <v/>
      </c>
      <c r="AR198" s="38" t="str" cm="1">
        <f t="array" aca="1" ref="AR198" ca="1">IFERROR(_xlfn.SINGLE(INDEX(Data!$A$1:$A$818,_xlfn.AGGREGATE(15,6,((OFFSET(Data!$A$1,0,MATCH(AR$6,Data!$1:$1,0)-1,1000,1)=IF(AR$7="","Yes",AR$7))*(Data!$D$1:'Data'!$D$818&lt;=IF($H$2="Marked",1,"")))/((OFFSET(Data!$A$1,0,MATCH(AR$6,Data!$1:$1,0)-1,1000,1)=IF(AR$7="","Yes",AR$7))*(Data!$D$1:'Data'!$D$818&lt;=IF($H$2="Marked",1,"")))*ROW(Data!$C$1:$C$818),ROW(AR198)-ROW(AR$7)),1)),"")</f>
        <v/>
      </c>
      <c r="AS198" s="38" t="str">
        <f ca="1">IF(AT198="","",IF(INDEX(Data!$CA:$CA,MATCH(AT198,Data!$A:$A,0),1)=0,"",INDEX(Data!$CA:$CA,MATCH(AT198,Data!$A:$A,0),1)))</f>
        <v/>
      </c>
      <c r="AT198" s="38" t="str" cm="1">
        <f t="array" aca="1" ref="AT198" ca="1">IFERROR(_xlfn.SINGLE(INDEX(Data!$A$1:$A$818,_xlfn.AGGREGATE(15,6,((OFFSET(Data!$A$1,0,MATCH(AT$6,Data!$1:$1,0)-1,1000,1)=IF(AT$7="","Yes",AT$7))*(Data!$D$1:'Data'!$D$818&lt;=IF($H$2="Marked",1,"")))/((OFFSET(Data!$A$1,0,MATCH(AT$6,Data!$1:$1,0)-1,1000,1)=IF(AT$7="","Yes",AT$7))*(Data!$D$1:'Data'!$D$818&lt;=IF($H$2="Marked",1,"")))*ROW(Data!$C$1:$C$818),ROW(AT198)-ROW(AT$7)),1)),"")</f>
        <v/>
      </c>
    </row>
    <row r="199" spans="1:46" ht="24" x14ac:dyDescent="0.35">
      <c r="A199" s="38" t="str">
        <f ca="1">IF(B199="","",IF(INDEX(Data!$CA:$CA,MATCH(B199,Data!$A:$A,0),1)=0,"",INDEX(Data!$CA:$CA,MATCH(B199,Data!$A:$A,0),1)))</f>
        <v/>
      </c>
      <c r="B199" s="38" t="str" cm="1">
        <f t="array" aca="1" ref="B199" ca="1">IFERROR(_xlfn.SINGLE(INDEX(Data!$A$1:$A$818,_xlfn.AGGREGATE(15,6,((OFFSET(Data!$A$1,0,MATCH(B$6,Data!$1:$1,0)-1,1000,1)=IF(B$7="","Yes",B$7))*(Data!$D$1:'Data'!$D$818&lt;=IF($H$2="Marked",1,"")))/((OFFSET(Data!$A$1,0,MATCH(B$6,Data!$1:$1,0)-1,1000,1)=IF(B$7="","Yes",B$7))*(Data!$D$1:'Data'!$D$818&lt;=IF($H$2="Marked",1,"")))*ROW(Data!$C$1:$C$818),ROW(B199)-ROW(B$7)),1)),"")</f>
        <v/>
      </c>
      <c r="C199" s="38" t="str">
        <f ca="1">IF(D199="","",IF(INDEX(Data!$CA:$CA,MATCH(D199,Data!$A:$A,0),1)=0,"",INDEX(Data!$CA:$CA,MATCH(D199,Data!$A:$A,0),1)))</f>
        <v/>
      </c>
      <c r="D199" s="38" t="str" cm="1">
        <f t="array" aca="1" ref="D199" ca="1">IFERROR(_xlfn.SINGLE(INDEX(Data!$A$1:$A$818,_xlfn.AGGREGATE(15,6,((OFFSET(Data!$A$1,0,MATCH(D$6,Data!$1:$1,0)-1,1000,1)=IF(D$7="","Yes",D$7))*(Data!$D$1:'Data'!$D$818&lt;=IF($H$2="Marked",1,"")))/((OFFSET(Data!$A$1,0,MATCH(D$6,Data!$1:$1,0)-1,1000,1)=IF(D$7="","Yes",D$7))*(Data!$D$1:'Data'!$D$818&lt;=IF($H$2="Marked",1,"")))*ROW(Data!$C$1:$C$818),ROW(D199)-ROW(D$7)),1)),"")</f>
        <v/>
      </c>
      <c r="E199" s="38" t="str">
        <f ca="1">IF(F199="","",IF(INDEX(Data!$CA:$CA,MATCH(F199,Data!$A:$A,0),1)=0,"",INDEX(Data!$CA:$CA,MATCH(F199,Data!$A:$A,0),1)))</f>
        <v/>
      </c>
      <c r="F199" s="38" t="str" cm="1">
        <f t="array" aca="1" ref="F199" ca="1">IFERROR(_xlfn.SINGLE(INDEX(Data!$A$1:$A$818,_xlfn.AGGREGATE(15,6,((OFFSET(Data!$A$1,0,MATCH(F$6,Data!$1:$1,0)-1,1000,1)=IF(F$7="","Yes",F$7))*(Data!$D$1:'Data'!$D$818&lt;=IF($H$2="Marked",1,"")))/((OFFSET(Data!$A$1,0,MATCH(F$6,Data!$1:$1,0)-1,1000,1)=IF(F$7="","Yes",F$7))*(Data!$D$1:'Data'!$D$818&lt;=IF($H$2="Marked",1,"")))*ROW(Data!$C$1:$C$818),ROW(F199)-ROW(F$7)),1)),"")</f>
        <v/>
      </c>
      <c r="G199" s="38" t="str">
        <f ca="1">IF(H199="","",IF(INDEX(Data!$CA:$CA,MATCH(H199,Data!$A:$A,0),1)=0,"",INDEX(Data!$CA:$CA,MATCH(H199,Data!$A:$A,0),1)))</f>
        <v/>
      </c>
      <c r="H199" s="38" t="str" cm="1">
        <f t="array" aca="1" ref="H199" ca="1">IFERROR(_xlfn.SINGLE(INDEX(Data!$A$1:$A$818,_xlfn.AGGREGATE(15,6,((OFFSET(Data!$A$1,0,MATCH(H$6,Data!$1:$1,0)-1,1000,1)=IF(H$7="","Yes",H$7))*(Data!$D$1:'Data'!$D$818&lt;=IF($H$2="Marked",1,"")))/((OFFSET(Data!$A$1,0,MATCH(H$6,Data!$1:$1,0)-1,1000,1)=IF(H$7="","Yes",H$7))*(Data!$D$1:'Data'!$D$818&lt;=IF($H$2="Marked",1,"")))*ROW(Data!$C$1:$C$818),ROW(H199)-ROW(H$7)),1)),"")</f>
        <v/>
      </c>
      <c r="I199" s="38" t="str">
        <f ca="1">IF(J199="","",IF(INDEX(Data!$CA:$CA,MATCH(J199,Data!$A:$A,0),1)=0,"",INDEX(Data!$CA:$CA,MATCH(J199,Data!$A:$A,0),1)))</f>
        <v/>
      </c>
      <c r="J199" s="38" t="str" cm="1">
        <f t="array" aca="1" ref="J199" ca="1">IFERROR(_xlfn.SINGLE(INDEX(Data!$A$1:$A$818,_xlfn.AGGREGATE(15,6,((OFFSET(Data!$A$1,0,MATCH(J$6,Data!$1:$1,0)-1,1000,1)=IF(J$7="","Yes",J$7))*(Data!$D$1:'Data'!$D$818&lt;=IF($H$2="Marked",1,"")))/((OFFSET(Data!$A$1,0,MATCH(J$6,Data!$1:$1,0)-1,1000,1)=IF(J$7="","Yes",J$7))*(Data!$D$1:'Data'!$D$818&lt;=IF($H$2="Marked",1,"")))*ROW(Data!$C$1:$C$818),ROW(J199)-ROW(J$7)),1)),"")</f>
        <v/>
      </c>
      <c r="K199" s="38" t="str">
        <f ca="1">IF(L199="","",IF(INDEX(Data!$CA:$CA,MATCH(L199,Data!$A:$A,0),1)=0,"",INDEX(Data!$CA:$CA,MATCH(L199,Data!$A:$A,0),1)))</f>
        <v/>
      </c>
      <c r="L199" s="38" t="str" cm="1">
        <f t="array" aca="1" ref="L199" ca="1">IFERROR(_xlfn.SINGLE(INDEX(Data!$A$1:$A$818,_xlfn.AGGREGATE(15,6,((OFFSET(Data!$A$1,0,MATCH(L$6,Data!$1:$1,0)-1,1000,1)=IF(L$7="","Yes",L$7))*(Data!$D$1:'Data'!$D$818&lt;=IF($H$2="Marked",1,"")))/((OFFSET(Data!$A$1,0,MATCH(L$6,Data!$1:$1,0)-1,1000,1)=IF(L$7="","Yes",L$7))*(Data!$D$1:'Data'!$D$818&lt;=IF($H$2="Marked",1,"")))*ROW(Data!$C$1:$C$818),ROW(L199)-ROW(L$7)),1)),"")</f>
        <v/>
      </c>
      <c r="M199" s="38" t="str">
        <f ca="1">IF(N199="","",IF(INDEX(Data!$CA:$CA,MATCH(N199,Data!$A:$A,0),1)=0,"",INDEX(Data!$CA:$CA,MATCH(N199,Data!$A:$A,0),1)))</f>
        <v/>
      </c>
      <c r="N199" s="38" t="str" cm="1">
        <f t="array" aca="1" ref="N199" ca="1">IFERROR(_xlfn.SINGLE(INDEX(Data!$A$1:$A$818,_xlfn.AGGREGATE(15,6,((OFFSET(Data!$A$1,0,MATCH(N$6,Data!$1:$1,0)-1,1000,1)=IF(N$7="","Yes",N$7))*(Data!$D$1:'Data'!$D$818&lt;=IF($H$2="Marked",1,"")))/((OFFSET(Data!$A$1,0,MATCH(N$6,Data!$1:$1,0)-1,1000,1)=IF(N$7="","Yes",N$7))*(Data!$D$1:'Data'!$D$818&lt;=IF($H$2="Marked",1,"")))*ROW(Data!$C$1:$C$818),ROW(N199)-ROW(N$7)),1)),"")</f>
        <v/>
      </c>
      <c r="O199" s="38" t="str">
        <f ca="1">IF(P199="","",IF(INDEX(Data!$CA:$CA,MATCH(P199,Data!$A:$A,0),1)=0,"",INDEX(Data!$CA:$CA,MATCH(P199,Data!$A:$A,0),1)))</f>
        <v/>
      </c>
      <c r="P199" s="38" t="str" cm="1">
        <f t="array" aca="1" ref="P199" ca="1">IFERROR(_xlfn.SINGLE(INDEX(Data!$A$1:$A$818,_xlfn.AGGREGATE(15,6,((OFFSET(Data!$A$1,0,MATCH(P$6,Data!$1:$1,0)-1,1000,1)=IF(P$7="","Yes",P$7))*(Data!$D$1:'Data'!$D$818&lt;=IF($H$2="Marked",1,"")))/((OFFSET(Data!$A$1,0,MATCH(P$6,Data!$1:$1,0)-1,1000,1)=IF(P$7="","Yes",P$7))*(Data!$D$1:'Data'!$D$818&lt;=IF($H$2="Marked",1,"")))*ROW(Data!$C$1:$C$818),ROW(P199)-ROW(P$7)),1)),"")</f>
        <v>Sportsman Channel</v>
      </c>
      <c r="Q199" s="38" t="str">
        <f ca="1">IF(R199="","",IF(INDEX(Data!$CA:$CA,MATCH(R199,Data!$A:$A,0),1)=0,"",INDEX(Data!$CA:$CA,MATCH(R199,Data!$A:$A,0),1)))</f>
        <v/>
      </c>
      <c r="R199" s="38" t="str" cm="1">
        <f t="array" aca="1" ref="R199" ca="1">IFERROR(_xlfn.SINGLE(INDEX(Data!$A$1:$A$818,_xlfn.AGGREGATE(15,6,((OFFSET(Data!$A$1,0,MATCH(R$6,Data!$1:$1,0)-1,1000,1)=IF(R$7="","Yes",R$7))*(Data!$D$1:'Data'!$D$818&lt;=IF($H$2="Marked",1,"")))/((OFFSET(Data!$A$1,0,MATCH(R$6,Data!$1:$1,0)-1,1000,1)=IF(R$7="","Yes",R$7))*(Data!$D$1:'Data'!$D$818&lt;=IF($H$2="Marked",1,"")))*ROW(Data!$C$1:$C$818),ROW(R199)-ROW(R$7)),1)),"")</f>
        <v/>
      </c>
      <c r="S199" s="38" t="str">
        <f ca="1">IF(T199="","",IF(INDEX(Data!$CA:$CA,MATCH(T199,Data!$A:$A,0),1)=0,"",INDEX(Data!$CA:$CA,MATCH(T199,Data!$A:$A,0),1)))</f>
        <v/>
      </c>
      <c r="T199" s="38" t="str" cm="1">
        <f t="array" aca="1" ref="T199" ca="1">IFERROR(_xlfn.SINGLE(INDEX(Data!$A$1:$A$818,_xlfn.AGGREGATE(15,6,((OFFSET(Data!$A$1,0,MATCH(T$6,Data!$1:$1,0)-1,1000,1)=IF(T$7="","Yes",T$7))*(Data!$D$1:'Data'!$D$818&lt;=IF($H$2="Marked",1,"")))/((OFFSET(Data!$A$1,0,MATCH(T$6,Data!$1:$1,0)-1,1000,1)=IF(T$7="","Yes",T$7))*(Data!$D$1:'Data'!$D$818&lt;=IF($H$2="Marked",1,"")))*ROW(Data!$C$1:$C$818),ROW(T199)-ROW(T$7)),1)),"")</f>
        <v/>
      </c>
      <c r="U199" s="38" t="str">
        <f ca="1">IF(V199="","",IF(INDEX(Data!$CA:$CA,MATCH(V199,Data!$A:$A,0),1)=0,"",INDEX(Data!$CA:$CA,MATCH(V199,Data!$A:$A,0),1)))</f>
        <v/>
      </c>
      <c r="V199" s="38" t="str" cm="1">
        <f t="array" aca="1" ref="V199" ca="1">IFERROR(_xlfn.SINGLE(INDEX(Data!$A$1:$A$818,_xlfn.AGGREGATE(15,6,((OFFSET(Data!$A$1,0,MATCH(V$6,Data!$1:$1,0)-1,1000,1)=IF(V$7="","Yes",V$7))*(Data!$D$1:'Data'!$D$818&lt;=IF($H$2="Marked",1,"")))/((OFFSET(Data!$A$1,0,MATCH(V$6,Data!$1:$1,0)-1,1000,1)=IF(V$7="","Yes",V$7))*(Data!$D$1:'Data'!$D$818&lt;=IF($H$2="Marked",1,"")))*ROW(Data!$C$1:$C$818),ROW(V199)-ROW(V$7)),1)),"")</f>
        <v/>
      </c>
      <c r="W199" s="38" t="str">
        <f ca="1">IF(X199="","",IF(INDEX(Data!$CA:$CA,MATCH(X199,Data!$A:$A,0),1)=0,"",INDEX(Data!$CA:$CA,MATCH(X199,Data!$A:$A,0),1)))</f>
        <v/>
      </c>
      <c r="X199" s="38" t="str" cm="1">
        <f t="array" aca="1" ref="X199" ca="1">IFERROR(_xlfn.SINGLE(INDEX(Data!$A$1:$A$818,_xlfn.AGGREGATE(15,6,((OFFSET(Data!$A$1,0,MATCH(X$6,Data!$1:$1,0)-1,1000,1)=IF(X$7="","Yes",X$7))*(Data!$D$1:'Data'!$D$818&lt;=IF($H$2="Marked",1,"")))/((OFFSET(Data!$A$1,0,MATCH(X$6,Data!$1:$1,0)-1,1000,1)=IF(X$7="","Yes",X$7))*(Data!$D$1:'Data'!$D$818&lt;=IF($H$2="Marked",1,"")))*ROW(Data!$C$1:$C$818),ROW(X199)-ROW(X$7)),1)),"")</f>
        <v/>
      </c>
      <c r="Y199" s="38" t="str">
        <f ca="1">IF(Z199="","",IF(INDEX(Data!$CA:$CA,MATCH(Z199,Data!$A:$A,0),1)=0,"",INDEX(Data!$CA:$CA,MATCH(Z199,Data!$A:$A,0),1)))</f>
        <v/>
      </c>
      <c r="Z199" s="38" t="str" cm="1">
        <f t="array" aca="1" ref="Z199" ca="1">IFERROR(_xlfn.SINGLE(INDEX(Data!$A$1:$A$818,_xlfn.AGGREGATE(15,6,((OFFSET(Data!$A$1,0,MATCH(Z$6,Data!$1:$1,0)-1,1000,1)=IF(Z$7="","Yes",Z$7))*(Data!$D$1:'Data'!$D$818&lt;=IF($H$2="Marked",1,"")))/((OFFSET(Data!$A$1,0,MATCH(Z$6,Data!$1:$1,0)-1,1000,1)=IF(Z$7="","Yes",Z$7))*(Data!$D$1:'Data'!$D$818&lt;=IF($H$2="Marked",1,"")))*ROW(Data!$C$1:$C$818),ROW(Z199)-ROW(Z$7)),1)),"")</f>
        <v/>
      </c>
      <c r="AA199" s="38" t="str">
        <f ca="1">IF(AB199="","",IF(INDEX(Data!$CA:$CA,MATCH(AB199,Data!$A:$A,0),1)=0,"",INDEX(Data!$CA:$CA,MATCH(AB199,Data!$A:$A,0),1)))</f>
        <v/>
      </c>
      <c r="AB199" s="38" t="str" cm="1">
        <f t="array" aca="1" ref="AB199" ca="1">IFERROR(_xlfn.SINGLE(INDEX(Data!$A$1:$A$818,_xlfn.AGGREGATE(15,6,((OFFSET(Data!$A$1,0,MATCH(AB$6,Data!$1:$1,0)-1,1000,1)=IF(AB$7="","Yes",AB$7))*(Data!$D$1:'Data'!$D$818&lt;=IF($H$2="Marked",1,"")))/((OFFSET(Data!$A$1,0,MATCH(AB$6,Data!$1:$1,0)-1,1000,1)=IF(AB$7="","Yes",AB$7))*(Data!$D$1:'Data'!$D$818&lt;=IF($H$2="Marked",1,"")))*ROW(Data!$C$1:$C$818),ROW(AB199)-ROW(AB$7)),1)),"")</f>
        <v/>
      </c>
      <c r="AC199" s="38" t="str">
        <f ca="1">IF(AD199="","",IF(INDEX(Data!$CA:$CA,MATCH(AD199,Data!$A:$A,0),1)=0,"",INDEX(Data!$CA:$CA,MATCH(AD199,Data!$A:$A,0),1)))</f>
        <v/>
      </c>
      <c r="AD199" s="38" t="str" cm="1">
        <f t="array" aca="1" ref="AD199" ca="1">IFERROR(_xlfn.SINGLE(INDEX(Data!$A$1:$A$818,_xlfn.AGGREGATE(15,6,((OFFSET(Data!$A$1,0,MATCH(AD$6,Data!$1:$1,0)-1,1000,1)=IF(AD$7="","Yes",AD$7))*(Data!$D$1:'Data'!$D$818&lt;=IF($H$2="Marked",1,"")))/((OFFSET(Data!$A$1,0,MATCH(AD$6,Data!$1:$1,0)-1,1000,1)=IF(AD$7="","Yes",AD$7))*(Data!$D$1:'Data'!$D$818&lt;=IF($H$2="Marked",1,"")))*ROW(Data!$C$1:$C$818),ROW(AD199)-ROW(AD$7)),1)),"")</f>
        <v/>
      </c>
      <c r="AE199" s="38" t="str">
        <f ca="1">IF(AF199="","",IF(INDEX(Data!$CA:$CA,MATCH(AF199,Data!$A:$A,0),1)=0,"",INDEX(Data!$CA:$CA,MATCH(AF199,Data!$A:$A,0),1)))</f>
        <v/>
      </c>
      <c r="AF199" s="38" t="str" cm="1">
        <f t="array" aca="1" ref="AF199" ca="1">IFERROR(_xlfn.SINGLE(INDEX(Data!$A$1:$A$818,_xlfn.AGGREGATE(15,6,((OFFSET(Data!$A$1,0,MATCH(AF$6,Data!$1:$1,0)-1,1000,1)=IF(AF$7="","Yes",AF$7))*(Data!$D$1:'Data'!$D$818&lt;=IF($H$2="Marked",1,"")))/((OFFSET(Data!$A$1,0,MATCH(AF$6,Data!$1:$1,0)-1,1000,1)=IF(AF$7="","Yes",AF$7))*(Data!$D$1:'Data'!$D$818&lt;=IF($H$2="Marked",1,"")))*ROW(Data!$C$1:$C$818),ROW(AF199)-ROW(AF$7)),1)),"")</f>
        <v/>
      </c>
      <c r="AG199" s="38" t="str">
        <f ca="1">IF(AH199="","",IF(INDEX(Data!$CA:$CA,MATCH(AH199,Data!$A:$A,0),1)=0,"",INDEX(Data!$CA:$CA,MATCH(AH199,Data!$A:$A,0),1)))</f>
        <v/>
      </c>
      <c r="AH199" s="38" t="str" cm="1">
        <f t="array" aca="1" ref="AH199" ca="1">IFERROR(_xlfn.SINGLE(INDEX(Data!$A$1:$A$818,_xlfn.AGGREGATE(15,6,((OFFSET(Data!$A$1,0,MATCH(AH$6,Data!$1:$1,0)-1,1000,1)=IF(AH$7="","Yes",AH$7))*(Data!$D$1:'Data'!$D$818&lt;=IF($H$2="Marked",1,"")))/((OFFSET(Data!$A$1,0,MATCH(AH$6,Data!$1:$1,0)-1,1000,1)=IF(AH$7="","Yes",AH$7))*(Data!$D$1:'Data'!$D$818&lt;=IF($H$2="Marked",1,"")))*ROW(Data!$C$1:$C$818),ROW(AH199)-ROW(AH$7)),1)),"")</f>
        <v/>
      </c>
      <c r="AI199" s="38" t="str">
        <f ca="1">IF(AJ199="","",IF(INDEX(Data!$CA:$CA,MATCH(AJ199,Data!$A:$A,0),1)=0,"",INDEX(Data!$CA:$CA,MATCH(AJ199,Data!$A:$A,0),1)))</f>
        <v/>
      </c>
      <c r="AJ199" s="38" t="str" cm="1">
        <f t="array" aca="1" ref="AJ199" ca="1">IFERROR(_xlfn.SINGLE(INDEX(Data!$A$1:$A$818,_xlfn.AGGREGATE(15,6,((OFFSET(Data!$A$1,0,MATCH(AJ$6,Data!$1:$1,0)-1,1000,1)=IF(AJ$7="","Yes",AJ$7))*(Data!$D$1:'Data'!$D$818&lt;=IF($H$2="Marked",1,"")))/((OFFSET(Data!$A$1,0,MATCH(AJ$6,Data!$1:$1,0)-1,1000,1)=IF(AJ$7="","Yes",AJ$7))*(Data!$D$1:'Data'!$D$818&lt;=IF($H$2="Marked",1,"")))*ROW(Data!$C$1:$C$818),ROW(AJ199)-ROW(AJ$7)),1)),"")</f>
        <v/>
      </c>
      <c r="AK199" s="38" t="str">
        <f ca="1">IF(AL199="","",IF(INDEX(Data!$CA:$CA,MATCH(AL199,Data!$A:$A,0),1)=0,"",INDEX(Data!$CA:$CA,MATCH(AL199,Data!$A:$A,0),1)))</f>
        <v/>
      </c>
      <c r="AL199" s="38" t="str" cm="1">
        <f t="array" aca="1" ref="AL199" ca="1">IFERROR(_xlfn.SINGLE(INDEX(Data!$A$1:$A$818,_xlfn.AGGREGATE(15,6,((OFFSET(Data!$A$1,0,MATCH(AL$6,Data!$1:$1,0)-1,1000,1)=IF(AL$7="","Yes",AL$7))*(Data!$D$1:'Data'!$D$818&lt;=IF($H$2="Marked",1,"")))/((OFFSET(Data!$A$1,0,MATCH(AL$6,Data!$1:$1,0)-1,1000,1)=IF(AL$7="","Yes",AL$7))*(Data!$D$1:'Data'!$D$818&lt;=IF($H$2="Marked",1,"")))*ROW(Data!$C$1:$C$818),ROW(AL199)-ROW(AL$7)),1)),"")</f>
        <v/>
      </c>
      <c r="AM199" s="38" t="str">
        <f ca="1">IF(AN199="","",IF(INDEX(Data!$CA:$CA,MATCH(AN199,Data!$A:$A,0),1)=0,"",INDEX(Data!$CA:$CA,MATCH(AN199,Data!$A:$A,0),1)))</f>
        <v/>
      </c>
      <c r="AN199" s="38" t="str" cm="1">
        <f t="array" aca="1" ref="AN199" ca="1">IFERROR(_xlfn.SINGLE(INDEX(Data!$A$1:$A$818,_xlfn.AGGREGATE(15,6,((OFFSET(Data!$A$1,0,MATCH(AN$6,Data!$1:$1,0)-1,1000,1)=IF(AN$7="","Yes",AN$7))*(Data!$D$1:'Data'!$D$818&lt;=IF($H$2="Marked",1,"")))/((OFFSET(Data!$A$1,0,MATCH(AN$6,Data!$1:$1,0)-1,1000,1)=IF(AN$7="","Yes",AN$7))*(Data!$D$1:'Data'!$D$818&lt;=IF($H$2="Marked",1,"")))*ROW(Data!$C$1:$C$818),ROW(AN199)-ROW(AN$7)),1)),"")</f>
        <v/>
      </c>
      <c r="AO199" s="38" t="str">
        <f ca="1">IF(AP199="","",IF(INDEX(Data!$CA:$CA,MATCH(AP199,Data!$A:$A,0),1)=0,"",INDEX(Data!$CA:$CA,MATCH(AP199,Data!$A:$A,0),1)))</f>
        <v/>
      </c>
      <c r="AP199" s="38" t="str" cm="1">
        <f t="array" aca="1" ref="AP199" ca="1">IFERROR(_xlfn.SINGLE(INDEX(Data!$A$1:$A$818,_xlfn.AGGREGATE(15,6,((OFFSET(Data!$A$1,0,MATCH(AP$6,Data!$1:$1,0)-1,1000,1)=IF(AP$7="","Yes",AP$7))*(Data!$D$1:'Data'!$D$818&lt;=IF($H$2="Marked",1,"")))/((OFFSET(Data!$A$1,0,MATCH(AP$6,Data!$1:$1,0)-1,1000,1)=IF(AP$7="","Yes",AP$7))*(Data!$D$1:'Data'!$D$818&lt;=IF($H$2="Marked",1,"")))*ROW(Data!$C$1:$C$818),ROW(AP199)-ROW(AP$7)),1)),"")</f>
        <v/>
      </c>
      <c r="AQ199" s="38" t="str">
        <f ca="1">IF(AR199="","",IF(INDEX(Data!$CA:$CA,MATCH(AR199,Data!$A:$A,0),1)=0,"",INDEX(Data!$CA:$CA,MATCH(AR199,Data!$A:$A,0),1)))</f>
        <v/>
      </c>
      <c r="AR199" s="38" t="str" cm="1">
        <f t="array" aca="1" ref="AR199" ca="1">IFERROR(_xlfn.SINGLE(INDEX(Data!$A$1:$A$818,_xlfn.AGGREGATE(15,6,((OFFSET(Data!$A$1,0,MATCH(AR$6,Data!$1:$1,0)-1,1000,1)=IF(AR$7="","Yes",AR$7))*(Data!$D$1:'Data'!$D$818&lt;=IF($H$2="Marked",1,"")))/((OFFSET(Data!$A$1,0,MATCH(AR$6,Data!$1:$1,0)-1,1000,1)=IF(AR$7="","Yes",AR$7))*(Data!$D$1:'Data'!$D$818&lt;=IF($H$2="Marked",1,"")))*ROW(Data!$C$1:$C$818),ROW(AR199)-ROW(AR$7)),1)),"")</f>
        <v/>
      </c>
      <c r="AS199" s="38" t="str">
        <f ca="1">IF(AT199="","",IF(INDEX(Data!$CA:$CA,MATCH(AT199,Data!$A:$A,0),1)=0,"",INDEX(Data!$CA:$CA,MATCH(AT199,Data!$A:$A,0),1)))</f>
        <v/>
      </c>
      <c r="AT199" s="38" t="str" cm="1">
        <f t="array" aca="1" ref="AT199" ca="1">IFERROR(_xlfn.SINGLE(INDEX(Data!$A$1:$A$818,_xlfn.AGGREGATE(15,6,((OFFSET(Data!$A$1,0,MATCH(AT$6,Data!$1:$1,0)-1,1000,1)=IF(AT$7="","Yes",AT$7))*(Data!$D$1:'Data'!$D$818&lt;=IF($H$2="Marked",1,"")))/((OFFSET(Data!$A$1,0,MATCH(AT$6,Data!$1:$1,0)-1,1000,1)=IF(AT$7="","Yes",AT$7))*(Data!$D$1:'Data'!$D$818&lt;=IF($H$2="Marked",1,"")))*ROW(Data!$C$1:$C$818),ROW(AT199)-ROW(AT$7)),1)),"")</f>
        <v/>
      </c>
    </row>
    <row r="200" spans="1:46" x14ac:dyDescent="0.35">
      <c r="A200" s="38" t="str">
        <f ca="1">IF(B200="","",IF(INDEX(Data!$CA:$CA,MATCH(B200,Data!$A:$A,0),1)=0,"",INDEX(Data!$CA:$CA,MATCH(B200,Data!$A:$A,0),1)))</f>
        <v/>
      </c>
      <c r="B200" s="38" t="str" cm="1">
        <f t="array" aca="1" ref="B200" ca="1">IFERROR(_xlfn.SINGLE(INDEX(Data!$A$1:$A$818,_xlfn.AGGREGATE(15,6,((OFFSET(Data!$A$1,0,MATCH(B$6,Data!$1:$1,0)-1,1000,1)=IF(B$7="","Yes",B$7))*(Data!$D$1:'Data'!$D$818&lt;=IF($H$2="Marked",1,"")))/((OFFSET(Data!$A$1,0,MATCH(B$6,Data!$1:$1,0)-1,1000,1)=IF(B$7="","Yes",B$7))*(Data!$D$1:'Data'!$D$818&lt;=IF($H$2="Marked",1,"")))*ROW(Data!$C$1:$C$818),ROW(B200)-ROW(B$7)),1)),"")</f>
        <v/>
      </c>
      <c r="C200" s="38" t="str">
        <f ca="1">IF(D200="","",IF(INDEX(Data!$CA:$CA,MATCH(D200,Data!$A:$A,0),1)=0,"",INDEX(Data!$CA:$CA,MATCH(D200,Data!$A:$A,0),1)))</f>
        <v/>
      </c>
      <c r="D200" s="38" t="str" cm="1">
        <f t="array" aca="1" ref="D200" ca="1">IFERROR(_xlfn.SINGLE(INDEX(Data!$A$1:$A$818,_xlfn.AGGREGATE(15,6,((OFFSET(Data!$A$1,0,MATCH(D$6,Data!$1:$1,0)-1,1000,1)=IF(D$7="","Yes",D$7))*(Data!$D$1:'Data'!$D$818&lt;=IF($H$2="Marked",1,"")))/((OFFSET(Data!$A$1,0,MATCH(D$6,Data!$1:$1,0)-1,1000,1)=IF(D$7="","Yes",D$7))*(Data!$D$1:'Data'!$D$818&lt;=IF($H$2="Marked",1,"")))*ROW(Data!$C$1:$C$818),ROW(D200)-ROW(D$7)),1)),"")</f>
        <v/>
      </c>
      <c r="E200" s="38" t="str">
        <f ca="1">IF(F200="","",IF(INDEX(Data!$CA:$CA,MATCH(F200,Data!$A:$A,0),1)=0,"",INDEX(Data!$CA:$CA,MATCH(F200,Data!$A:$A,0),1)))</f>
        <v/>
      </c>
      <c r="F200" s="38" t="str" cm="1">
        <f t="array" aca="1" ref="F200" ca="1">IFERROR(_xlfn.SINGLE(INDEX(Data!$A$1:$A$818,_xlfn.AGGREGATE(15,6,((OFFSET(Data!$A$1,0,MATCH(F$6,Data!$1:$1,0)-1,1000,1)=IF(F$7="","Yes",F$7))*(Data!$D$1:'Data'!$D$818&lt;=IF($H$2="Marked",1,"")))/((OFFSET(Data!$A$1,0,MATCH(F$6,Data!$1:$1,0)-1,1000,1)=IF(F$7="","Yes",F$7))*(Data!$D$1:'Data'!$D$818&lt;=IF($H$2="Marked",1,"")))*ROW(Data!$C$1:$C$818),ROW(F200)-ROW(F$7)),1)),"")</f>
        <v/>
      </c>
      <c r="G200" s="38" t="str">
        <f ca="1">IF(H200="","",IF(INDEX(Data!$CA:$CA,MATCH(H200,Data!$A:$A,0),1)=0,"",INDEX(Data!$CA:$CA,MATCH(H200,Data!$A:$A,0),1)))</f>
        <v/>
      </c>
      <c r="H200" s="38" t="str" cm="1">
        <f t="array" aca="1" ref="H200" ca="1">IFERROR(_xlfn.SINGLE(INDEX(Data!$A$1:$A$818,_xlfn.AGGREGATE(15,6,((OFFSET(Data!$A$1,0,MATCH(H$6,Data!$1:$1,0)-1,1000,1)=IF(H$7="","Yes",H$7))*(Data!$D$1:'Data'!$D$818&lt;=IF($H$2="Marked",1,"")))/((OFFSET(Data!$A$1,0,MATCH(H$6,Data!$1:$1,0)-1,1000,1)=IF(H$7="","Yes",H$7))*(Data!$D$1:'Data'!$D$818&lt;=IF($H$2="Marked",1,"")))*ROW(Data!$C$1:$C$818),ROW(H200)-ROW(H$7)),1)),"")</f>
        <v/>
      </c>
      <c r="I200" s="38" t="str">
        <f ca="1">IF(J200="","",IF(INDEX(Data!$CA:$CA,MATCH(J200,Data!$A:$A,0),1)=0,"",INDEX(Data!$CA:$CA,MATCH(J200,Data!$A:$A,0),1)))</f>
        <v/>
      </c>
      <c r="J200" s="38" t="str" cm="1">
        <f t="array" aca="1" ref="J200" ca="1">IFERROR(_xlfn.SINGLE(INDEX(Data!$A$1:$A$818,_xlfn.AGGREGATE(15,6,((OFFSET(Data!$A$1,0,MATCH(J$6,Data!$1:$1,0)-1,1000,1)=IF(J$7="","Yes",J$7))*(Data!$D$1:'Data'!$D$818&lt;=IF($H$2="Marked",1,"")))/((OFFSET(Data!$A$1,0,MATCH(J$6,Data!$1:$1,0)-1,1000,1)=IF(J$7="","Yes",J$7))*(Data!$D$1:'Data'!$D$818&lt;=IF($H$2="Marked",1,"")))*ROW(Data!$C$1:$C$818),ROW(J200)-ROW(J$7)),1)),"")</f>
        <v/>
      </c>
      <c r="K200" s="38" t="str">
        <f ca="1">IF(L200="","",IF(INDEX(Data!$CA:$CA,MATCH(L200,Data!$A:$A,0),1)=0,"",INDEX(Data!$CA:$CA,MATCH(L200,Data!$A:$A,0),1)))</f>
        <v/>
      </c>
      <c r="L200" s="38" t="str" cm="1">
        <f t="array" aca="1" ref="L200" ca="1">IFERROR(_xlfn.SINGLE(INDEX(Data!$A$1:$A$818,_xlfn.AGGREGATE(15,6,((OFFSET(Data!$A$1,0,MATCH(L$6,Data!$1:$1,0)-1,1000,1)=IF(L$7="","Yes",L$7))*(Data!$D$1:'Data'!$D$818&lt;=IF($H$2="Marked",1,"")))/((OFFSET(Data!$A$1,0,MATCH(L$6,Data!$1:$1,0)-1,1000,1)=IF(L$7="","Yes",L$7))*(Data!$D$1:'Data'!$D$818&lt;=IF($H$2="Marked",1,"")))*ROW(Data!$C$1:$C$818),ROW(L200)-ROW(L$7)),1)),"")</f>
        <v/>
      </c>
      <c r="M200" s="38" t="str">
        <f ca="1">IF(N200="","",IF(INDEX(Data!$CA:$CA,MATCH(N200,Data!$A:$A,0),1)=0,"",INDEX(Data!$CA:$CA,MATCH(N200,Data!$A:$A,0),1)))</f>
        <v/>
      </c>
      <c r="N200" s="38" t="str" cm="1">
        <f t="array" aca="1" ref="N200" ca="1">IFERROR(_xlfn.SINGLE(INDEX(Data!$A$1:$A$818,_xlfn.AGGREGATE(15,6,((OFFSET(Data!$A$1,0,MATCH(N$6,Data!$1:$1,0)-1,1000,1)=IF(N$7="","Yes",N$7))*(Data!$D$1:'Data'!$D$818&lt;=IF($H$2="Marked",1,"")))/((OFFSET(Data!$A$1,0,MATCH(N$6,Data!$1:$1,0)-1,1000,1)=IF(N$7="","Yes",N$7))*(Data!$D$1:'Data'!$D$818&lt;=IF($H$2="Marked",1,"")))*ROW(Data!$C$1:$C$818),ROW(N200)-ROW(N$7)),1)),"")</f>
        <v/>
      </c>
      <c r="O200" s="38" t="str">
        <f ca="1">IF(P200="","",IF(INDEX(Data!$CA:$CA,MATCH(P200,Data!$A:$A,0),1)=0,"",INDEX(Data!$CA:$CA,MATCH(P200,Data!$A:$A,0),1)))</f>
        <v/>
      </c>
      <c r="P200" s="38" t="str" cm="1">
        <f t="array" aca="1" ref="P200" ca="1">IFERROR(_xlfn.SINGLE(INDEX(Data!$A$1:$A$818,_xlfn.AGGREGATE(15,6,((OFFSET(Data!$A$1,0,MATCH(P$6,Data!$1:$1,0)-1,1000,1)=IF(P$7="","Yes",P$7))*(Data!$D$1:'Data'!$D$818&lt;=IF($H$2="Marked",1,"")))/((OFFSET(Data!$A$1,0,MATCH(P$6,Data!$1:$1,0)-1,1000,1)=IF(P$7="","Yes",P$7))*(Data!$D$1:'Data'!$D$818&lt;=IF($H$2="Marked",1,"")))*ROW(Data!$C$1:$C$818),ROW(P200)-ROW(P$7)),1)),"")</f>
        <v>Starz</v>
      </c>
      <c r="Q200" s="38" t="str">
        <f ca="1">IF(R200="","",IF(INDEX(Data!$CA:$CA,MATCH(R200,Data!$A:$A,0),1)=0,"",INDEX(Data!$CA:$CA,MATCH(R200,Data!$A:$A,0),1)))</f>
        <v/>
      </c>
      <c r="R200" s="38" t="str" cm="1">
        <f t="array" aca="1" ref="R200" ca="1">IFERROR(_xlfn.SINGLE(INDEX(Data!$A$1:$A$818,_xlfn.AGGREGATE(15,6,((OFFSET(Data!$A$1,0,MATCH(R$6,Data!$1:$1,0)-1,1000,1)=IF(R$7="","Yes",R$7))*(Data!$D$1:'Data'!$D$818&lt;=IF($H$2="Marked",1,"")))/((OFFSET(Data!$A$1,0,MATCH(R$6,Data!$1:$1,0)-1,1000,1)=IF(R$7="","Yes",R$7))*(Data!$D$1:'Data'!$D$818&lt;=IF($H$2="Marked",1,"")))*ROW(Data!$C$1:$C$818),ROW(R200)-ROW(R$7)),1)),"")</f>
        <v/>
      </c>
      <c r="S200" s="38" t="str">
        <f ca="1">IF(T200="","",IF(INDEX(Data!$CA:$CA,MATCH(T200,Data!$A:$A,0),1)=0,"",INDEX(Data!$CA:$CA,MATCH(T200,Data!$A:$A,0),1)))</f>
        <v/>
      </c>
      <c r="T200" s="38" t="str" cm="1">
        <f t="array" aca="1" ref="T200" ca="1">IFERROR(_xlfn.SINGLE(INDEX(Data!$A$1:$A$818,_xlfn.AGGREGATE(15,6,((OFFSET(Data!$A$1,0,MATCH(T$6,Data!$1:$1,0)-1,1000,1)=IF(T$7="","Yes",T$7))*(Data!$D$1:'Data'!$D$818&lt;=IF($H$2="Marked",1,"")))/((OFFSET(Data!$A$1,0,MATCH(T$6,Data!$1:$1,0)-1,1000,1)=IF(T$7="","Yes",T$7))*(Data!$D$1:'Data'!$D$818&lt;=IF($H$2="Marked",1,"")))*ROW(Data!$C$1:$C$818),ROW(T200)-ROW(T$7)),1)),"")</f>
        <v/>
      </c>
      <c r="U200" s="38" t="str">
        <f ca="1">IF(V200="","",IF(INDEX(Data!$CA:$CA,MATCH(V200,Data!$A:$A,0),1)=0,"",INDEX(Data!$CA:$CA,MATCH(V200,Data!$A:$A,0),1)))</f>
        <v/>
      </c>
      <c r="V200" s="38" t="str" cm="1">
        <f t="array" aca="1" ref="V200" ca="1">IFERROR(_xlfn.SINGLE(INDEX(Data!$A$1:$A$818,_xlfn.AGGREGATE(15,6,((OFFSET(Data!$A$1,0,MATCH(V$6,Data!$1:$1,0)-1,1000,1)=IF(V$7="","Yes",V$7))*(Data!$D$1:'Data'!$D$818&lt;=IF($H$2="Marked",1,"")))/((OFFSET(Data!$A$1,0,MATCH(V$6,Data!$1:$1,0)-1,1000,1)=IF(V$7="","Yes",V$7))*(Data!$D$1:'Data'!$D$818&lt;=IF($H$2="Marked",1,"")))*ROW(Data!$C$1:$C$818),ROW(V200)-ROW(V$7)),1)),"")</f>
        <v/>
      </c>
      <c r="W200" s="38" t="str">
        <f ca="1">IF(X200="","",IF(INDEX(Data!$CA:$CA,MATCH(X200,Data!$A:$A,0),1)=0,"",INDEX(Data!$CA:$CA,MATCH(X200,Data!$A:$A,0),1)))</f>
        <v/>
      </c>
      <c r="X200" s="38" t="str" cm="1">
        <f t="array" aca="1" ref="X200" ca="1">IFERROR(_xlfn.SINGLE(INDEX(Data!$A$1:$A$818,_xlfn.AGGREGATE(15,6,((OFFSET(Data!$A$1,0,MATCH(X$6,Data!$1:$1,0)-1,1000,1)=IF(X$7="","Yes",X$7))*(Data!$D$1:'Data'!$D$818&lt;=IF($H$2="Marked",1,"")))/((OFFSET(Data!$A$1,0,MATCH(X$6,Data!$1:$1,0)-1,1000,1)=IF(X$7="","Yes",X$7))*(Data!$D$1:'Data'!$D$818&lt;=IF($H$2="Marked",1,"")))*ROW(Data!$C$1:$C$818),ROW(X200)-ROW(X$7)),1)),"")</f>
        <v/>
      </c>
      <c r="Y200" s="38" t="str">
        <f ca="1">IF(Z200="","",IF(INDEX(Data!$CA:$CA,MATCH(Z200,Data!$A:$A,0),1)=0,"",INDEX(Data!$CA:$CA,MATCH(Z200,Data!$A:$A,0),1)))</f>
        <v/>
      </c>
      <c r="Z200" s="38" t="str" cm="1">
        <f t="array" aca="1" ref="Z200" ca="1">IFERROR(_xlfn.SINGLE(INDEX(Data!$A$1:$A$818,_xlfn.AGGREGATE(15,6,((OFFSET(Data!$A$1,0,MATCH(Z$6,Data!$1:$1,0)-1,1000,1)=IF(Z$7="","Yes",Z$7))*(Data!$D$1:'Data'!$D$818&lt;=IF($H$2="Marked",1,"")))/((OFFSET(Data!$A$1,0,MATCH(Z$6,Data!$1:$1,0)-1,1000,1)=IF(Z$7="","Yes",Z$7))*(Data!$D$1:'Data'!$D$818&lt;=IF($H$2="Marked",1,"")))*ROW(Data!$C$1:$C$818),ROW(Z200)-ROW(Z$7)),1)),"")</f>
        <v/>
      </c>
      <c r="AA200" s="38" t="str">
        <f ca="1">IF(AB200="","",IF(INDEX(Data!$CA:$CA,MATCH(AB200,Data!$A:$A,0),1)=0,"",INDEX(Data!$CA:$CA,MATCH(AB200,Data!$A:$A,0),1)))</f>
        <v/>
      </c>
      <c r="AB200" s="38" t="str" cm="1">
        <f t="array" aca="1" ref="AB200" ca="1">IFERROR(_xlfn.SINGLE(INDEX(Data!$A$1:$A$818,_xlfn.AGGREGATE(15,6,((OFFSET(Data!$A$1,0,MATCH(AB$6,Data!$1:$1,0)-1,1000,1)=IF(AB$7="","Yes",AB$7))*(Data!$D$1:'Data'!$D$818&lt;=IF($H$2="Marked",1,"")))/((OFFSET(Data!$A$1,0,MATCH(AB$6,Data!$1:$1,0)-1,1000,1)=IF(AB$7="","Yes",AB$7))*(Data!$D$1:'Data'!$D$818&lt;=IF($H$2="Marked",1,"")))*ROW(Data!$C$1:$C$818),ROW(AB200)-ROW(AB$7)),1)),"")</f>
        <v/>
      </c>
      <c r="AC200" s="38" t="str">
        <f ca="1">IF(AD200="","",IF(INDEX(Data!$CA:$CA,MATCH(AD200,Data!$A:$A,0),1)=0,"",INDEX(Data!$CA:$CA,MATCH(AD200,Data!$A:$A,0),1)))</f>
        <v/>
      </c>
      <c r="AD200" s="38" t="str" cm="1">
        <f t="array" aca="1" ref="AD200" ca="1">IFERROR(_xlfn.SINGLE(INDEX(Data!$A$1:$A$818,_xlfn.AGGREGATE(15,6,((OFFSET(Data!$A$1,0,MATCH(AD$6,Data!$1:$1,0)-1,1000,1)=IF(AD$7="","Yes",AD$7))*(Data!$D$1:'Data'!$D$818&lt;=IF($H$2="Marked",1,"")))/((OFFSET(Data!$A$1,0,MATCH(AD$6,Data!$1:$1,0)-1,1000,1)=IF(AD$7="","Yes",AD$7))*(Data!$D$1:'Data'!$D$818&lt;=IF($H$2="Marked",1,"")))*ROW(Data!$C$1:$C$818),ROW(AD200)-ROW(AD$7)),1)),"")</f>
        <v/>
      </c>
      <c r="AE200" s="38" t="str">
        <f ca="1">IF(AF200="","",IF(INDEX(Data!$CA:$CA,MATCH(AF200,Data!$A:$A,0),1)=0,"",INDEX(Data!$CA:$CA,MATCH(AF200,Data!$A:$A,0),1)))</f>
        <v/>
      </c>
      <c r="AF200" s="38" t="str" cm="1">
        <f t="array" aca="1" ref="AF200" ca="1">IFERROR(_xlfn.SINGLE(INDEX(Data!$A$1:$A$818,_xlfn.AGGREGATE(15,6,((OFFSET(Data!$A$1,0,MATCH(AF$6,Data!$1:$1,0)-1,1000,1)=IF(AF$7="","Yes",AF$7))*(Data!$D$1:'Data'!$D$818&lt;=IF($H$2="Marked",1,"")))/((OFFSET(Data!$A$1,0,MATCH(AF$6,Data!$1:$1,0)-1,1000,1)=IF(AF$7="","Yes",AF$7))*(Data!$D$1:'Data'!$D$818&lt;=IF($H$2="Marked",1,"")))*ROW(Data!$C$1:$C$818),ROW(AF200)-ROW(AF$7)),1)),"")</f>
        <v/>
      </c>
      <c r="AG200" s="38" t="str">
        <f ca="1">IF(AH200="","",IF(INDEX(Data!$CA:$CA,MATCH(AH200,Data!$A:$A,0),1)=0,"",INDEX(Data!$CA:$CA,MATCH(AH200,Data!$A:$A,0),1)))</f>
        <v/>
      </c>
      <c r="AH200" s="38" t="str" cm="1">
        <f t="array" aca="1" ref="AH200" ca="1">IFERROR(_xlfn.SINGLE(INDEX(Data!$A$1:$A$818,_xlfn.AGGREGATE(15,6,((OFFSET(Data!$A$1,0,MATCH(AH$6,Data!$1:$1,0)-1,1000,1)=IF(AH$7="","Yes",AH$7))*(Data!$D$1:'Data'!$D$818&lt;=IF($H$2="Marked",1,"")))/((OFFSET(Data!$A$1,0,MATCH(AH$6,Data!$1:$1,0)-1,1000,1)=IF(AH$7="","Yes",AH$7))*(Data!$D$1:'Data'!$D$818&lt;=IF($H$2="Marked",1,"")))*ROW(Data!$C$1:$C$818),ROW(AH200)-ROW(AH$7)),1)),"")</f>
        <v/>
      </c>
      <c r="AI200" s="38" t="str">
        <f ca="1">IF(AJ200="","",IF(INDEX(Data!$CA:$CA,MATCH(AJ200,Data!$A:$A,0),1)=0,"",INDEX(Data!$CA:$CA,MATCH(AJ200,Data!$A:$A,0),1)))</f>
        <v/>
      </c>
      <c r="AJ200" s="38" t="str" cm="1">
        <f t="array" aca="1" ref="AJ200" ca="1">IFERROR(_xlfn.SINGLE(INDEX(Data!$A$1:$A$818,_xlfn.AGGREGATE(15,6,((OFFSET(Data!$A$1,0,MATCH(AJ$6,Data!$1:$1,0)-1,1000,1)=IF(AJ$7="","Yes",AJ$7))*(Data!$D$1:'Data'!$D$818&lt;=IF($H$2="Marked",1,"")))/((OFFSET(Data!$A$1,0,MATCH(AJ$6,Data!$1:$1,0)-1,1000,1)=IF(AJ$7="","Yes",AJ$7))*(Data!$D$1:'Data'!$D$818&lt;=IF($H$2="Marked",1,"")))*ROW(Data!$C$1:$C$818),ROW(AJ200)-ROW(AJ$7)),1)),"")</f>
        <v/>
      </c>
      <c r="AK200" s="38" t="str">
        <f ca="1">IF(AL200="","",IF(INDEX(Data!$CA:$CA,MATCH(AL200,Data!$A:$A,0),1)=0,"",INDEX(Data!$CA:$CA,MATCH(AL200,Data!$A:$A,0),1)))</f>
        <v/>
      </c>
      <c r="AL200" s="38" t="str" cm="1">
        <f t="array" aca="1" ref="AL200" ca="1">IFERROR(_xlfn.SINGLE(INDEX(Data!$A$1:$A$818,_xlfn.AGGREGATE(15,6,((OFFSET(Data!$A$1,0,MATCH(AL$6,Data!$1:$1,0)-1,1000,1)=IF(AL$7="","Yes",AL$7))*(Data!$D$1:'Data'!$D$818&lt;=IF($H$2="Marked",1,"")))/((OFFSET(Data!$A$1,0,MATCH(AL$6,Data!$1:$1,0)-1,1000,1)=IF(AL$7="","Yes",AL$7))*(Data!$D$1:'Data'!$D$818&lt;=IF($H$2="Marked",1,"")))*ROW(Data!$C$1:$C$818),ROW(AL200)-ROW(AL$7)),1)),"")</f>
        <v/>
      </c>
      <c r="AM200" s="38" t="str">
        <f ca="1">IF(AN200="","",IF(INDEX(Data!$CA:$CA,MATCH(AN200,Data!$A:$A,0),1)=0,"",INDEX(Data!$CA:$CA,MATCH(AN200,Data!$A:$A,0),1)))</f>
        <v/>
      </c>
      <c r="AN200" s="38" t="str" cm="1">
        <f t="array" aca="1" ref="AN200" ca="1">IFERROR(_xlfn.SINGLE(INDEX(Data!$A$1:$A$818,_xlfn.AGGREGATE(15,6,((OFFSET(Data!$A$1,0,MATCH(AN$6,Data!$1:$1,0)-1,1000,1)=IF(AN$7="","Yes",AN$7))*(Data!$D$1:'Data'!$D$818&lt;=IF($H$2="Marked",1,"")))/((OFFSET(Data!$A$1,0,MATCH(AN$6,Data!$1:$1,0)-1,1000,1)=IF(AN$7="","Yes",AN$7))*(Data!$D$1:'Data'!$D$818&lt;=IF($H$2="Marked",1,"")))*ROW(Data!$C$1:$C$818),ROW(AN200)-ROW(AN$7)),1)),"")</f>
        <v/>
      </c>
      <c r="AO200" s="38" t="str">
        <f ca="1">IF(AP200="","",IF(INDEX(Data!$CA:$CA,MATCH(AP200,Data!$A:$A,0),1)=0,"",INDEX(Data!$CA:$CA,MATCH(AP200,Data!$A:$A,0),1)))</f>
        <v/>
      </c>
      <c r="AP200" s="38" t="str" cm="1">
        <f t="array" aca="1" ref="AP200" ca="1">IFERROR(_xlfn.SINGLE(INDEX(Data!$A$1:$A$818,_xlfn.AGGREGATE(15,6,((OFFSET(Data!$A$1,0,MATCH(AP$6,Data!$1:$1,0)-1,1000,1)=IF(AP$7="","Yes",AP$7))*(Data!$D$1:'Data'!$D$818&lt;=IF($H$2="Marked",1,"")))/((OFFSET(Data!$A$1,0,MATCH(AP$6,Data!$1:$1,0)-1,1000,1)=IF(AP$7="","Yes",AP$7))*(Data!$D$1:'Data'!$D$818&lt;=IF($H$2="Marked",1,"")))*ROW(Data!$C$1:$C$818),ROW(AP200)-ROW(AP$7)),1)),"")</f>
        <v/>
      </c>
      <c r="AQ200" s="38" t="str">
        <f ca="1">IF(AR200="","",IF(INDEX(Data!$CA:$CA,MATCH(AR200,Data!$A:$A,0),1)=0,"",INDEX(Data!$CA:$CA,MATCH(AR200,Data!$A:$A,0),1)))</f>
        <v/>
      </c>
      <c r="AR200" s="38" t="str" cm="1">
        <f t="array" aca="1" ref="AR200" ca="1">IFERROR(_xlfn.SINGLE(INDEX(Data!$A$1:$A$818,_xlfn.AGGREGATE(15,6,((OFFSET(Data!$A$1,0,MATCH(AR$6,Data!$1:$1,0)-1,1000,1)=IF(AR$7="","Yes",AR$7))*(Data!$D$1:'Data'!$D$818&lt;=IF($H$2="Marked",1,"")))/((OFFSET(Data!$A$1,0,MATCH(AR$6,Data!$1:$1,0)-1,1000,1)=IF(AR$7="","Yes",AR$7))*(Data!$D$1:'Data'!$D$818&lt;=IF($H$2="Marked",1,"")))*ROW(Data!$C$1:$C$818),ROW(AR200)-ROW(AR$7)),1)),"")</f>
        <v/>
      </c>
      <c r="AS200" s="38" t="str">
        <f ca="1">IF(AT200="","",IF(INDEX(Data!$CA:$CA,MATCH(AT200,Data!$A:$A,0),1)=0,"",INDEX(Data!$CA:$CA,MATCH(AT200,Data!$A:$A,0),1)))</f>
        <v/>
      </c>
      <c r="AT200" s="38" t="str" cm="1">
        <f t="array" aca="1" ref="AT200" ca="1">IFERROR(_xlfn.SINGLE(INDEX(Data!$A$1:$A$818,_xlfn.AGGREGATE(15,6,((OFFSET(Data!$A$1,0,MATCH(AT$6,Data!$1:$1,0)-1,1000,1)=IF(AT$7="","Yes",AT$7))*(Data!$D$1:'Data'!$D$818&lt;=IF($H$2="Marked",1,"")))/((OFFSET(Data!$A$1,0,MATCH(AT$6,Data!$1:$1,0)-1,1000,1)=IF(AT$7="","Yes",AT$7))*(Data!$D$1:'Data'!$D$818&lt;=IF($H$2="Marked",1,"")))*ROW(Data!$C$1:$C$818),ROW(AT200)-ROW(AT$7)),1)),"")</f>
        <v/>
      </c>
    </row>
    <row r="201" spans="1:46" x14ac:dyDescent="0.35">
      <c r="A201" s="38" t="str">
        <f ca="1">IF(B201="","",IF(INDEX(Data!$CA:$CA,MATCH(B201,Data!$A:$A,0),1)=0,"",INDEX(Data!$CA:$CA,MATCH(B201,Data!$A:$A,0),1)))</f>
        <v/>
      </c>
      <c r="B201" s="38" t="str" cm="1">
        <f t="array" aca="1" ref="B201" ca="1">IFERROR(_xlfn.SINGLE(INDEX(Data!$A$1:$A$818,_xlfn.AGGREGATE(15,6,((OFFSET(Data!$A$1,0,MATCH(B$6,Data!$1:$1,0)-1,1000,1)=IF(B$7="","Yes",B$7))*(Data!$D$1:'Data'!$D$818&lt;=IF($H$2="Marked",1,"")))/((OFFSET(Data!$A$1,0,MATCH(B$6,Data!$1:$1,0)-1,1000,1)=IF(B$7="","Yes",B$7))*(Data!$D$1:'Data'!$D$818&lt;=IF($H$2="Marked",1,"")))*ROW(Data!$C$1:$C$818),ROW(B201)-ROW(B$7)),1)),"")</f>
        <v/>
      </c>
      <c r="C201" s="38" t="str">
        <f ca="1">IF(D201="","",IF(INDEX(Data!$CA:$CA,MATCH(D201,Data!$A:$A,0),1)=0,"",INDEX(Data!$CA:$CA,MATCH(D201,Data!$A:$A,0),1)))</f>
        <v/>
      </c>
      <c r="D201" s="38" t="str" cm="1">
        <f t="array" aca="1" ref="D201" ca="1">IFERROR(_xlfn.SINGLE(INDEX(Data!$A$1:$A$818,_xlfn.AGGREGATE(15,6,((OFFSET(Data!$A$1,0,MATCH(D$6,Data!$1:$1,0)-1,1000,1)=IF(D$7="","Yes",D$7))*(Data!$D$1:'Data'!$D$818&lt;=IF($H$2="Marked",1,"")))/((OFFSET(Data!$A$1,0,MATCH(D$6,Data!$1:$1,0)-1,1000,1)=IF(D$7="","Yes",D$7))*(Data!$D$1:'Data'!$D$818&lt;=IF($H$2="Marked",1,"")))*ROW(Data!$C$1:$C$818),ROW(D201)-ROW(D$7)),1)),"")</f>
        <v/>
      </c>
      <c r="E201" s="38" t="str">
        <f ca="1">IF(F201="","",IF(INDEX(Data!$CA:$CA,MATCH(F201,Data!$A:$A,0),1)=0,"",INDEX(Data!$CA:$CA,MATCH(F201,Data!$A:$A,0),1)))</f>
        <v/>
      </c>
      <c r="F201" s="38" t="str" cm="1">
        <f t="array" aca="1" ref="F201" ca="1">IFERROR(_xlfn.SINGLE(INDEX(Data!$A$1:$A$818,_xlfn.AGGREGATE(15,6,((OFFSET(Data!$A$1,0,MATCH(F$6,Data!$1:$1,0)-1,1000,1)=IF(F$7="","Yes",F$7))*(Data!$D$1:'Data'!$D$818&lt;=IF($H$2="Marked",1,"")))/((OFFSET(Data!$A$1,0,MATCH(F$6,Data!$1:$1,0)-1,1000,1)=IF(F$7="","Yes",F$7))*(Data!$D$1:'Data'!$D$818&lt;=IF($H$2="Marked",1,"")))*ROW(Data!$C$1:$C$818),ROW(F201)-ROW(F$7)),1)),"")</f>
        <v/>
      </c>
      <c r="G201" s="38" t="str">
        <f ca="1">IF(H201="","",IF(INDEX(Data!$CA:$CA,MATCH(H201,Data!$A:$A,0),1)=0,"",INDEX(Data!$CA:$CA,MATCH(H201,Data!$A:$A,0),1)))</f>
        <v/>
      </c>
      <c r="H201" s="38" t="str" cm="1">
        <f t="array" aca="1" ref="H201" ca="1">IFERROR(_xlfn.SINGLE(INDEX(Data!$A$1:$A$818,_xlfn.AGGREGATE(15,6,((OFFSET(Data!$A$1,0,MATCH(H$6,Data!$1:$1,0)-1,1000,1)=IF(H$7="","Yes",H$7))*(Data!$D$1:'Data'!$D$818&lt;=IF($H$2="Marked",1,"")))/((OFFSET(Data!$A$1,0,MATCH(H$6,Data!$1:$1,0)-1,1000,1)=IF(H$7="","Yes",H$7))*(Data!$D$1:'Data'!$D$818&lt;=IF($H$2="Marked",1,"")))*ROW(Data!$C$1:$C$818),ROW(H201)-ROW(H$7)),1)),"")</f>
        <v/>
      </c>
      <c r="I201" s="38" t="str">
        <f ca="1">IF(J201="","",IF(INDEX(Data!$CA:$CA,MATCH(J201,Data!$A:$A,0),1)=0,"",INDEX(Data!$CA:$CA,MATCH(J201,Data!$A:$A,0),1)))</f>
        <v/>
      </c>
      <c r="J201" s="38" t="str" cm="1">
        <f t="array" aca="1" ref="J201" ca="1">IFERROR(_xlfn.SINGLE(INDEX(Data!$A$1:$A$818,_xlfn.AGGREGATE(15,6,((OFFSET(Data!$A$1,0,MATCH(J$6,Data!$1:$1,0)-1,1000,1)=IF(J$7="","Yes",J$7))*(Data!$D$1:'Data'!$D$818&lt;=IF($H$2="Marked",1,"")))/((OFFSET(Data!$A$1,0,MATCH(J$6,Data!$1:$1,0)-1,1000,1)=IF(J$7="","Yes",J$7))*(Data!$D$1:'Data'!$D$818&lt;=IF($H$2="Marked",1,"")))*ROW(Data!$C$1:$C$818),ROW(J201)-ROW(J$7)),1)),"")</f>
        <v/>
      </c>
      <c r="K201" s="38" t="str">
        <f ca="1">IF(L201="","",IF(INDEX(Data!$CA:$CA,MATCH(L201,Data!$A:$A,0),1)=0,"",INDEX(Data!$CA:$CA,MATCH(L201,Data!$A:$A,0),1)))</f>
        <v/>
      </c>
      <c r="L201" s="38" t="str" cm="1">
        <f t="array" aca="1" ref="L201" ca="1">IFERROR(_xlfn.SINGLE(INDEX(Data!$A$1:$A$818,_xlfn.AGGREGATE(15,6,((OFFSET(Data!$A$1,0,MATCH(L$6,Data!$1:$1,0)-1,1000,1)=IF(L$7="","Yes",L$7))*(Data!$D$1:'Data'!$D$818&lt;=IF($H$2="Marked",1,"")))/((OFFSET(Data!$A$1,0,MATCH(L$6,Data!$1:$1,0)-1,1000,1)=IF(L$7="","Yes",L$7))*(Data!$D$1:'Data'!$D$818&lt;=IF($H$2="Marked",1,"")))*ROW(Data!$C$1:$C$818),ROW(L201)-ROW(L$7)),1)),"")</f>
        <v/>
      </c>
      <c r="M201" s="38" t="str">
        <f ca="1">IF(N201="","",IF(INDEX(Data!$CA:$CA,MATCH(N201,Data!$A:$A,0),1)=0,"",INDEX(Data!$CA:$CA,MATCH(N201,Data!$A:$A,0),1)))</f>
        <v/>
      </c>
      <c r="N201" s="38" t="str" cm="1">
        <f t="array" aca="1" ref="N201" ca="1">IFERROR(_xlfn.SINGLE(INDEX(Data!$A$1:$A$818,_xlfn.AGGREGATE(15,6,((OFFSET(Data!$A$1,0,MATCH(N$6,Data!$1:$1,0)-1,1000,1)=IF(N$7="","Yes",N$7))*(Data!$D$1:'Data'!$D$818&lt;=IF($H$2="Marked",1,"")))/((OFFSET(Data!$A$1,0,MATCH(N$6,Data!$1:$1,0)-1,1000,1)=IF(N$7="","Yes",N$7))*(Data!$D$1:'Data'!$D$818&lt;=IF($H$2="Marked",1,"")))*ROW(Data!$C$1:$C$818),ROW(N201)-ROW(N$7)),1)),"")</f>
        <v/>
      </c>
      <c r="O201" s="38" t="str">
        <f ca="1">IF(P201="","",IF(INDEX(Data!$CA:$CA,MATCH(P201,Data!$A:$A,0),1)=0,"",INDEX(Data!$CA:$CA,MATCH(P201,Data!$A:$A,0),1)))</f>
        <v/>
      </c>
      <c r="P201" s="38" t="str" cm="1">
        <f t="array" aca="1" ref="P201" ca="1">IFERROR(_xlfn.SINGLE(INDEX(Data!$A$1:$A$818,_xlfn.AGGREGATE(15,6,((OFFSET(Data!$A$1,0,MATCH(P$6,Data!$1:$1,0)-1,1000,1)=IF(P$7="","Yes",P$7))*(Data!$D$1:'Data'!$D$818&lt;=IF($H$2="Marked",1,"")))/((OFFSET(Data!$A$1,0,MATCH(P$6,Data!$1:$1,0)-1,1000,1)=IF(P$7="","Yes",P$7))*(Data!$D$1:'Data'!$D$818&lt;=IF($H$2="Marked",1,"")))*ROW(Data!$C$1:$C$818),ROW(P201)-ROW(P$7)),1)),"")</f>
        <v>STARZ Cinema</v>
      </c>
      <c r="Q201" s="38" t="str">
        <f ca="1">IF(R201="","",IF(INDEX(Data!$CA:$CA,MATCH(R201,Data!$A:$A,0),1)=0,"",INDEX(Data!$CA:$CA,MATCH(R201,Data!$A:$A,0),1)))</f>
        <v/>
      </c>
      <c r="R201" s="38" t="str" cm="1">
        <f t="array" aca="1" ref="R201" ca="1">IFERROR(_xlfn.SINGLE(INDEX(Data!$A$1:$A$818,_xlfn.AGGREGATE(15,6,((OFFSET(Data!$A$1,0,MATCH(R$6,Data!$1:$1,0)-1,1000,1)=IF(R$7="","Yes",R$7))*(Data!$D$1:'Data'!$D$818&lt;=IF($H$2="Marked",1,"")))/((OFFSET(Data!$A$1,0,MATCH(R$6,Data!$1:$1,0)-1,1000,1)=IF(R$7="","Yes",R$7))*(Data!$D$1:'Data'!$D$818&lt;=IF($H$2="Marked",1,"")))*ROW(Data!$C$1:$C$818),ROW(R201)-ROW(R$7)),1)),"")</f>
        <v/>
      </c>
      <c r="S201" s="38" t="str">
        <f ca="1">IF(T201="","",IF(INDEX(Data!$CA:$CA,MATCH(T201,Data!$A:$A,0),1)=0,"",INDEX(Data!$CA:$CA,MATCH(T201,Data!$A:$A,0),1)))</f>
        <v/>
      </c>
      <c r="T201" s="38" t="str" cm="1">
        <f t="array" aca="1" ref="T201" ca="1">IFERROR(_xlfn.SINGLE(INDEX(Data!$A$1:$A$818,_xlfn.AGGREGATE(15,6,((OFFSET(Data!$A$1,0,MATCH(T$6,Data!$1:$1,0)-1,1000,1)=IF(T$7="","Yes",T$7))*(Data!$D$1:'Data'!$D$818&lt;=IF($H$2="Marked",1,"")))/((OFFSET(Data!$A$1,0,MATCH(T$6,Data!$1:$1,0)-1,1000,1)=IF(T$7="","Yes",T$7))*(Data!$D$1:'Data'!$D$818&lt;=IF($H$2="Marked",1,"")))*ROW(Data!$C$1:$C$818),ROW(T201)-ROW(T$7)),1)),"")</f>
        <v/>
      </c>
      <c r="U201" s="38" t="str">
        <f ca="1">IF(V201="","",IF(INDEX(Data!$CA:$CA,MATCH(V201,Data!$A:$A,0),1)=0,"",INDEX(Data!$CA:$CA,MATCH(V201,Data!$A:$A,0),1)))</f>
        <v/>
      </c>
      <c r="V201" s="38" t="str" cm="1">
        <f t="array" aca="1" ref="V201" ca="1">IFERROR(_xlfn.SINGLE(INDEX(Data!$A$1:$A$818,_xlfn.AGGREGATE(15,6,((OFFSET(Data!$A$1,0,MATCH(V$6,Data!$1:$1,0)-1,1000,1)=IF(V$7="","Yes",V$7))*(Data!$D$1:'Data'!$D$818&lt;=IF($H$2="Marked",1,"")))/((OFFSET(Data!$A$1,0,MATCH(V$6,Data!$1:$1,0)-1,1000,1)=IF(V$7="","Yes",V$7))*(Data!$D$1:'Data'!$D$818&lt;=IF($H$2="Marked",1,"")))*ROW(Data!$C$1:$C$818),ROW(V201)-ROW(V$7)),1)),"")</f>
        <v/>
      </c>
      <c r="W201" s="38" t="str">
        <f ca="1">IF(X201="","",IF(INDEX(Data!$CA:$CA,MATCH(X201,Data!$A:$A,0),1)=0,"",INDEX(Data!$CA:$CA,MATCH(X201,Data!$A:$A,0),1)))</f>
        <v/>
      </c>
      <c r="X201" s="38" t="str" cm="1">
        <f t="array" aca="1" ref="X201" ca="1">IFERROR(_xlfn.SINGLE(INDEX(Data!$A$1:$A$818,_xlfn.AGGREGATE(15,6,((OFFSET(Data!$A$1,0,MATCH(X$6,Data!$1:$1,0)-1,1000,1)=IF(X$7="","Yes",X$7))*(Data!$D$1:'Data'!$D$818&lt;=IF($H$2="Marked",1,"")))/((OFFSET(Data!$A$1,0,MATCH(X$6,Data!$1:$1,0)-1,1000,1)=IF(X$7="","Yes",X$7))*(Data!$D$1:'Data'!$D$818&lt;=IF($H$2="Marked",1,"")))*ROW(Data!$C$1:$C$818),ROW(X201)-ROW(X$7)),1)),"")</f>
        <v/>
      </c>
      <c r="Y201" s="38" t="str">
        <f ca="1">IF(Z201="","",IF(INDEX(Data!$CA:$CA,MATCH(Z201,Data!$A:$A,0),1)=0,"",INDEX(Data!$CA:$CA,MATCH(Z201,Data!$A:$A,0),1)))</f>
        <v/>
      </c>
      <c r="Z201" s="38" t="str" cm="1">
        <f t="array" aca="1" ref="Z201" ca="1">IFERROR(_xlfn.SINGLE(INDEX(Data!$A$1:$A$818,_xlfn.AGGREGATE(15,6,((OFFSET(Data!$A$1,0,MATCH(Z$6,Data!$1:$1,0)-1,1000,1)=IF(Z$7="","Yes",Z$7))*(Data!$D$1:'Data'!$D$818&lt;=IF($H$2="Marked",1,"")))/((OFFSET(Data!$A$1,0,MATCH(Z$6,Data!$1:$1,0)-1,1000,1)=IF(Z$7="","Yes",Z$7))*(Data!$D$1:'Data'!$D$818&lt;=IF($H$2="Marked",1,"")))*ROW(Data!$C$1:$C$818),ROW(Z201)-ROW(Z$7)),1)),"")</f>
        <v/>
      </c>
      <c r="AA201" s="38" t="str">
        <f ca="1">IF(AB201="","",IF(INDEX(Data!$CA:$CA,MATCH(AB201,Data!$A:$A,0),1)=0,"",INDEX(Data!$CA:$CA,MATCH(AB201,Data!$A:$A,0),1)))</f>
        <v/>
      </c>
      <c r="AB201" s="38" t="str" cm="1">
        <f t="array" aca="1" ref="AB201" ca="1">IFERROR(_xlfn.SINGLE(INDEX(Data!$A$1:$A$818,_xlfn.AGGREGATE(15,6,((OFFSET(Data!$A$1,0,MATCH(AB$6,Data!$1:$1,0)-1,1000,1)=IF(AB$7="","Yes",AB$7))*(Data!$D$1:'Data'!$D$818&lt;=IF($H$2="Marked",1,"")))/((OFFSET(Data!$A$1,0,MATCH(AB$6,Data!$1:$1,0)-1,1000,1)=IF(AB$7="","Yes",AB$7))*(Data!$D$1:'Data'!$D$818&lt;=IF($H$2="Marked",1,"")))*ROW(Data!$C$1:$C$818),ROW(AB201)-ROW(AB$7)),1)),"")</f>
        <v/>
      </c>
      <c r="AC201" s="38" t="str">
        <f ca="1">IF(AD201="","",IF(INDEX(Data!$CA:$CA,MATCH(AD201,Data!$A:$A,0),1)=0,"",INDEX(Data!$CA:$CA,MATCH(AD201,Data!$A:$A,0),1)))</f>
        <v/>
      </c>
      <c r="AD201" s="38" t="str" cm="1">
        <f t="array" aca="1" ref="AD201" ca="1">IFERROR(_xlfn.SINGLE(INDEX(Data!$A$1:$A$818,_xlfn.AGGREGATE(15,6,((OFFSET(Data!$A$1,0,MATCH(AD$6,Data!$1:$1,0)-1,1000,1)=IF(AD$7="","Yes",AD$7))*(Data!$D$1:'Data'!$D$818&lt;=IF($H$2="Marked",1,"")))/((OFFSET(Data!$A$1,0,MATCH(AD$6,Data!$1:$1,0)-1,1000,1)=IF(AD$7="","Yes",AD$7))*(Data!$D$1:'Data'!$D$818&lt;=IF($H$2="Marked",1,"")))*ROW(Data!$C$1:$C$818),ROW(AD201)-ROW(AD$7)),1)),"")</f>
        <v/>
      </c>
      <c r="AE201" s="38" t="str">
        <f ca="1">IF(AF201="","",IF(INDEX(Data!$CA:$CA,MATCH(AF201,Data!$A:$A,0),1)=0,"",INDEX(Data!$CA:$CA,MATCH(AF201,Data!$A:$A,0),1)))</f>
        <v/>
      </c>
      <c r="AF201" s="38" t="str" cm="1">
        <f t="array" aca="1" ref="AF201" ca="1">IFERROR(_xlfn.SINGLE(INDEX(Data!$A$1:$A$818,_xlfn.AGGREGATE(15,6,((OFFSET(Data!$A$1,0,MATCH(AF$6,Data!$1:$1,0)-1,1000,1)=IF(AF$7="","Yes",AF$7))*(Data!$D$1:'Data'!$D$818&lt;=IF($H$2="Marked",1,"")))/((OFFSET(Data!$A$1,0,MATCH(AF$6,Data!$1:$1,0)-1,1000,1)=IF(AF$7="","Yes",AF$7))*(Data!$D$1:'Data'!$D$818&lt;=IF($H$2="Marked",1,"")))*ROW(Data!$C$1:$C$818),ROW(AF201)-ROW(AF$7)),1)),"")</f>
        <v/>
      </c>
      <c r="AG201" s="38" t="str">
        <f ca="1">IF(AH201="","",IF(INDEX(Data!$CA:$CA,MATCH(AH201,Data!$A:$A,0),1)=0,"",INDEX(Data!$CA:$CA,MATCH(AH201,Data!$A:$A,0),1)))</f>
        <v/>
      </c>
      <c r="AH201" s="38" t="str" cm="1">
        <f t="array" aca="1" ref="AH201" ca="1">IFERROR(_xlfn.SINGLE(INDEX(Data!$A$1:$A$818,_xlfn.AGGREGATE(15,6,((OFFSET(Data!$A$1,0,MATCH(AH$6,Data!$1:$1,0)-1,1000,1)=IF(AH$7="","Yes",AH$7))*(Data!$D$1:'Data'!$D$818&lt;=IF($H$2="Marked",1,"")))/((OFFSET(Data!$A$1,0,MATCH(AH$6,Data!$1:$1,0)-1,1000,1)=IF(AH$7="","Yes",AH$7))*(Data!$D$1:'Data'!$D$818&lt;=IF($H$2="Marked",1,"")))*ROW(Data!$C$1:$C$818),ROW(AH201)-ROW(AH$7)),1)),"")</f>
        <v/>
      </c>
      <c r="AI201" s="38" t="str">
        <f ca="1">IF(AJ201="","",IF(INDEX(Data!$CA:$CA,MATCH(AJ201,Data!$A:$A,0),1)=0,"",INDEX(Data!$CA:$CA,MATCH(AJ201,Data!$A:$A,0),1)))</f>
        <v/>
      </c>
      <c r="AJ201" s="38" t="str" cm="1">
        <f t="array" aca="1" ref="AJ201" ca="1">IFERROR(_xlfn.SINGLE(INDEX(Data!$A$1:$A$818,_xlfn.AGGREGATE(15,6,((OFFSET(Data!$A$1,0,MATCH(AJ$6,Data!$1:$1,0)-1,1000,1)=IF(AJ$7="","Yes",AJ$7))*(Data!$D$1:'Data'!$D$818&lt;=IF($H$2="Marked",1,"")))/((OFFSET(Data!$A$1,0,MATCH(AJ$6,Data!$1:$1,0)-1,1000,1)=IF(AJ$7="","Yes",AJ$7))*(Data!$D$1:'Data'!$D$818&lt;=IF($H$2="Marked",1,"")))*ROW(Data!$C$1:$C$818),ROW(AJ201)-ROW(AJ$7)),1)),"")</f>
        <v/>
      </c>
      <c r="AK201" s="38" t="str">
        <f ca="1">IF(AL201="","",IF(INDEX(Data!$CA:$CA,MATCH(AL201,Data!$A:$A,0),1)=0,"",INDEX(Data!$CA:$CA,MATCH(AL201,Data!$A:$A,0),1)))</f>
        <v/>
      </c>
      <c r="AL201" s="38" t="str" cm="1">
        <f t="array" aca="1" ref="AL201" ca="1">IFERROR(_xlfn.SINGLE(INDEX(Data!$A$1:$A$818,_xlfn.AGGREGATE(15,6,((OFFSET(Data!$A$1,0,MATCH(AL$6,Data!$1:$1,0)-1,1000,1)=IF(AL$7="","Yes",AL$7))*(Data!$D$1:'Data'!$D$818&lt;=IF($H$2="Marked",1,"")))/((OFFSET(Data!$A$1,0,MATCH(AL$6,Data!$1:$1,0)-1,1000,1)=IF(AL$7="","Yes",AL$7))*(Data!$D$1:'Data'!$D$818&lt;=IF($H$2="Marked",1,"")))*ROW(Data!$C$1:$C$818),ROW(AL201)-ROW(AL$7)),1)),"")</f>
        <v/>
      </c>
      <c r="AM201" s="38" t="str">
        <f ca="1">IF(AN201="","",IF(INDEX(Data!$CA:$CA,MATCH(AN201,Data!$A:$A,0),1)=0,"",INDEX(Data!$CA:$CA,MATCH(AN201,Data!$A:$A,0),1)))</f>
        <v/>
      </c>
      <c r="AN201" s="38" t="str" cm="1">
        <f t="array" aca="1" ref="AN201" ca="1">IFERROR(_xlfn.SINGLE(INDEX(Data!$A$1:$A$818,_xlfn.AGGREGATE(15,6,((OFFSET(Data!$A$1,0,MATCH(AN$6,Data!$1:$1,0)-1,1000,1)=IF(AN$7="","Yes",AN$7))*(Data!$D$1:'Data'!$D$818&lt;=IF($H$2="Marked",1,"")))/((OFFSET(Data!$A$1,0,MATCH(AN$6,Data!$1:$1,0)-1,1000,1)=IF(AN$7="","Yes",AN$7))*(Data!$D$1:'Data'!$D$818&lt;=IF($H$2="Marked",1,"")))*ROW(Data!$C$1:$C$818),ROW(AN201)-ROW(AN$7)),1)),"")</f>
        <v/>
      </c>
      <c r="AO201" s="38" t="str">
        <f ca="1">IF(AP201="","",IF(INDEX(Data!$CA:$CA,MATCH(AP201,Data!$A:$A,0),1)=0,"",INDEX(Data!$CA:$CA,MATCH(AP201,Data!$A:$A,0),1)))</f>
        <v/>
      </c>
      <c r="AP201" s="38" t="str" cm="1">
        <f t="array" aca="1" ref="AP201" ca="1">IFERROR(_xlfn.SINGLE(INDEX(Data!$A$1:$A$818,_xlfn.AGGREGATE(15,6,((OFFSET(Data!$A$1,0,MATCH(AP$6,Data!$1:$1,0)-1,1000,1)=IF(AP$7="","Yes",AP$7))*(Data!$D$1:'Data'!$D$818&lt;=IF($H$2="Marked",1,"")))/((OFFSET(Data!$A$1,0,MATCH(AP$6,Data!$1:$1,0)-1,1000,1)=IF(AP$7="","Yes",AP$7))*(Data!$D$1:'Data'!$D$818&lt;=IF($H$2="Marked",1,"")))*ROW(Data!$C$1:$C$818),ROW(AP201)-ROW(AP$7)),1)),"")</f>
        <v/>
      </c>
      <c r="AQ201" s="38" t="str">
        <f ca="1">IF(AR201="","",IF(INDEX(Data!$CA:$CA,MATCH(AR201,Data!$A:$A,0),1)=0,"",INDEX(Data!$CA:$CA,MATCH(AR201,Data!$A:$A,0),1)))</f>
        <v/>
      </c>
      <c r="AR201" s="38" t="str" cm="1">
        <f t="array" aca="1" ref="AR201" ca="1">IFERROR(_xlfn.SINGLE(INDEX(Data!$A$1:$A$818,_xlfn.AGGREGATE(15,6,((OFFSET(Data!$A$1,0,MATCH(AR$6,Data!$1:$1,0)-1,1000,1)=IF(AR$7="","Yes",AR$7))*(Data!$D$1:'Data'!$D$818&lt;=IF($H$2="Marked",1,"")))/((OFFSET(Data!$A$1,0,MATCH(AR$6,Data!$1:$1,0)-1,1000,1)=IF(AR$7="","Yes",AR$7))*(Data!$D$1:'Data'!$D$818&lt;=IF($H$2="Marked",1,"")))*ROW(Data!$C$1:$C$818),ROW(AR201)-ROW(AR$7)),1)),"")</f>
        <v/>
      </c>
      <c r="AS201" s="38" t="str">
        <f ca="1">IF(AT201="","",IF(INDEX(Data!$CA:$CA,MATCH(AT201,Data!$A:$A,0),1)=0,"",INDEX(Data!$CA:$CA,MATCH(AT201,Data!$A:$A,0),1)))</f>
        <v/>
      </c>
      <c r="AT201" s="38" t="str" cm="1">
        <f t="array" aca="1" ref="AT201" ca="1">IFERROR(_xlfn.SINGLE(INDEX(Data!$A$1:$A$818,_xlfn.AGGREGATE(15,6,((OFFSET(Data!$A$1,0,MATCH(AT$6,Data!$1:$1,0)-1,1000,1)=IF(AT$7="","Yes",AT$7))*(Data!$D$1:'Data'!$D$818&lt;=IF($H$2="Marked",1,"")))/((OFFSET(Data!$A$1,0,MATCH(AT$6,Data!$1:$1,0)-1,1000,1)=IF(AT$7="","Yes",AT$7))*(Data!$D$1:'Data'!$D$818&lt;=IF($H$2="Marked",1,"")))*ROW(Data!$C$1:$C$818),ROW(AT201)-ROW(AT$7)),1)),"")</f>
        <v/>
      </c>
    </row>
    <row r="202" spans="1:46" x14ac:dyDescent="0.35">
      <c r="A202" s="38" t="str">
        <f ca="1">IF(B202="","",IF(INDEX(Data!$CA:$CA,MATCH(B202,Data!$A:$A,0),1)=0,"",INDEX(Data!$CA:$CA,MATCH(B202,Data!$A:$A,0),1)))</f>
        <v/>
      </c>
      <c r="B202" s="38" t="str" cm="1">
        <f t="array" aca="1" ref="B202" ca="1">IFERROR(_xlfn.SINGLE(INDEX(Data!$A$1:$A$818,_xlfn.AGGREGATE(15,6,((OFFSET(Data!$A$1,0,MATCH(B$6,Data!$1:$1,0)-1,1000,1)=IF(B$7="","Yes",B$7))*(Data!$D$1:'Data'!$D$818&lt;=IF($H$2="Marked",1,"")))/((OFFSET(Data!$A$1,0,MATCH(B$6,Data!$1:$1,0)-1,1000,1)=IF(B$7="","Yes",B$7))*(Data!$D$1:'Data'!$D$818&lt;=IF($H$2="Marked",1,"")))*ROW(Data!$C$1:$C$818),ROW(B202)-ROW(B$7)),1)),"")</f>
        <v/>
      </c>
      <c r="C202" s="38" t="str">
        <f ca="1">IF(D202="","",IF(INDEX(Data!$CA:$CA,MATCH(D202,Data!$A:$A,0),1)=0,"",INDEX(Data!$CA:$CA,MATCH(D202,Data!$A:$A,0),1)))</f>
        <v/>
      </c>
      <c r="D202" s="38" t="str" cm="1">
        <f t="array" aca="1" ref="D202" ca="1">IFERROR(_xlfn.SINGLE(INDEX(Data!$A$1:$A$818,_xlfn.AGGREGATE(15,6,((OFFSET(Data!$A$1,0,MATCH(D$6,Data!$1:$1,0)-1,1000,1)=IF(D$7="","Yes",D$7))*(Data!$D$1:'Data'!$D$818&lt;=IF($H$2="Marked",1,"")))/((OFFSET(Data!$A$1,0,MATCH(D$6,Data!$1:$1,0)-1,1000,1)=IF(D$7="","Yes",D$7))*(Data!$D$1:'Data'!$D$818&lt;=IF($H$2="Marked",1,"")))*ROW(Data!$C$1:$C$818),ROW(D202)-ROW(D$7)),1)),"")</f>
        <v/>
      </c>
      <c r="E202" s="38" t="str">
        <f ca="1">IF(F202="","",IF(INDEX(Data!$CA:$CA,MATCH(F202,Data!$A:$A,0),1)=0,"",INDEX(Data!$CA:$CA,MATCH(F202,Data!$A:$A,0),1)))</f>
        <v/>
      </c>
      <c r="F202" s="38" t="str" cm="1">
        <f t="array" aca="1" ref="F202" ca="1">IFERROR(_xlfn.SINGLE(INDEX(Data!$A$1:$A$818,_xlfn.AGGREGATE(15,6,((OFFSET(Data!$A$1,0,MATCH(F$6,Data!$1:$1,0)-1,1000,1)=IF(F$7="","Yes",F$7))*(Data!$D$1:'Data'!$D$818&lt;=IF($H$2="Marked",1,"")))/((OFFSET(Data!$A$1,0,MATCH(F$6,Data!$1:$1,0)-1,1000,1)=IF(F$7="","Yes",F$7))*(Data!$D$1:'Data'!$D$818&lt;=IF($H$2="Marked",1,"")))*ROW(Data!$C$1:$C$818),ROW(F202)-ROW(F$7)),1)),"")</f>
        <v/>
      </c>
      <c r="G202" s="38" t="str">
        <f ca="1">IF(H202="","",IF(INDEX(Data!$CA:$CA,MATCH(H202,Data!$A:$A,0),1)=0,"",INDEX(Data!$CA:$CA,MATCH(H202,Data!$A:$A,0),1)))</f>
        <v/>
      </c>
      <c r="H202" s="38" t="str" cm="1">
        <f t="array" aca="1" ref="H202" ca="1">IFERROR(_xlfn.SINGLE(INDEX(Data!$A$1:$A$818,_xlfn.AGGREGATE(15,6,((OFFSET(Data!$A$1,0,MATCH(H$6,Data!$1:$1,0)-1,1000,1)=IF(H$7="","Yes",H$7))*(Data!$D$1:'Data'!$D$818&lt;=IF($H$2="Marked",1,"")))/((OFFSET(Data!$A$1,0,MATCH(H$6,Data!$1:$1,0)-1,1000,1)=IF(H$7="","Yes",H$7))*(Data!$D$1:'Data'!$D$818&lt;=IF($H$2="Marked",1,"")))*ROW(Data!$C$1:$C$818),ROW(H202)-ROW(H$7)),1)),"")</f>
        <v/>
      </c>
      <c r="I202" s="38" t="str">
        <f ca="1">IF(J202="","",IF(INDEX(Data!$CA:$CA,MATCH(J202,Data!$A:$A,0),1)=0,"",INDEX(Data!$CA:$CA,MATCH(J202,Data!$A:$A,0),1)))</f>
        <v/>
      </c>
      <c r="J202" s="38" t="str" cm="1">
        <f t="array" aca="1" ref="J202" ca="1">IFERROR(_xlfn.SINGLE(INDEX(Data!$A$1:$A$818,_xlfn.AGGREGATE(15,6,((OFFSET(Data!$A$1,0,MATCH(J$6,Data!$1:$1,0)-1,1000,1)=IF(J$7="","Yes",J$7))*(Data!$D$1:'Data'!$D$818&lt;=IF($H$2="Marked",1,"")))/((OFFSET(Data!$A$1,0,MATCH(J$6,Data!$1:$1,0)-1,1000,1)=IF(J$7="","Yes",J$7))*(Data!$D$1:'Data'!$D$818&lt;=IF($H$2="Marked",1,"")))*ROW(Data!$C$1:$C$818),ROW(J202)-ROW(J$7)),1)),"")</f>
        <v/>
      </c>
      <c r="K202" s="38" t="str">
        <f ca="1">IF(L202="","",IF(INDEX(Data!$CA:$CA,MATCH(L202,Data!$A:$A,0),1)=0,"",INDEX(Data!$CA:$CA,MATCH(L202,Data!$A:$A,0),1)))</f>
        <v/>
      </c>
      <c r="L202" s="38" t="str" cm="1">
        <f t="array" aca="1" ref="L202" ca="1">IFERROR(_xlfn.SINGLE(INDEX(Data!$A$1:$A$818,_xlfn.AGGREGATE(15,6,((OFFSET(Data!$A$1,0,MATCH(L$6,Data!$1:$1,0)-1,1000,1)=IF(L$7="","Yes",L$7))*(Data!$D$1:'Data'!$D$818&lt;=IF($H$2="Marked",1,"")))/((OFFSET(Data!$A$1,0,MATCH(L$6,Data!$1:$1,0)-1,1000,1)=IF(L$7="","Yes",L$7))*(Data!$D$1:'Data'!$D$818&lt;=IF($H$2="Marked",1,"")))*ROW(Data!$C$1:$C$818),ROW(L202)-ROW(L$7)),1)),"")</f>
        <v/>
      </c>
      <c r="M202" s="38" t="str">
        <f ca="1">IF(N202="","",IF(INDEX(Data!$CA:$CA,MATCH(N202,Data!$A:$A,0),1)=0,"",INDEX(Data!$CA:$CA,MATCH(N202,Data!$A:$A,0),1)))</f>
        <v/>
      </c>
      <c r="N202" s="38" t="str" cm="1">
        <f t="array" aca="1" ref="N202" ca="1">IFERROR(_xlfn.SINGLE(INDEX(Data!$A$1:$A$818,_xlfn.AGGREGATE(15,6,((OFFSET(Data!$A$1,0,MATCH(N$6,Data!$1:$1,0)-1,1000,1)=IF(N$7="","Yes",N$7))*(Data!$D$1:'Data'!$D$818&lt;=IF($H$2="Marked",1,"")))/((OFFSET(Data!$A$1,0,MATCH(N$6,Data!$1:$1,0)-1,1000,1)=IF(N$7="","Yes",N$7))*(Data!$D$1:'Data'!$D$818&lt;=IF($H$2="Marked",1,"")))*ROW(Data!$C$1:$C$818),ROW(N202)-ROW(N$7)),1)),"")</f>
        <v/>
      </c>
      <c r="O202" s="38" t="str">
        <f ca="1">IF(P202="","",IF(INDEX(Data!$CA:$CA,MATCH(P202,Data!$A:$A,0),1)=0,"",INDEX(Data!$CA:$CA,MATCH(P202,Data!$A:$A,0),1)))</f>
        <v/>
      </c>
      <c r="P202" s="38" t="str" cm="1">
        <f t="array" aca="1" ref="P202" ca="1">IFERROR(_xlfn.SINGLE(INDEX(Data!$A$1:$A$818,_xlfn.AGGREGATE(15,6,((OFFSET(Data!$A$1,0,MATCH(P$6,Data!$1:$1,0)-1,1000,1)=IF(P$7="","Yes",P$7))*(Data!$D$1:'Data'!$D$818&lt;=IF($H$2="Marked",1,"")))/((OFFSET(Data!$A$1,0,MATCH(P$6,Data!$1:$1,0)-1,1000,1)=IF(P$7="","Yes",P$7))*(Data!$D$1:'Data'!$D$818&lt;=IF($H$2="Marked",1,"")))*ROW(Data!$C$1:$C$818),ROW(P202)-ROW(P$7)),1)),"")</f>
        <v>Starz Comedy</v>
      </c>
      <c r="Q202" s="38" t="str">
        <f ca="1">IF(R202="","",IF(INDEX(Data!$CA:$CA,MATCH(R202,Data!$A:$A,0),1)=0,"",INDEX(Data!$CA:$CA,MATCH(R202,Data!$A:$A,0),1)))</f>
        <v/>
      </c>
      <c r="R202" s="38" t="str" cm="1">
        <f t="array" aca="1" ref="R202" ca="1">IFERROR(_xlfn.SINGLE(INDEX(Data!$A$1:$A$818,_xlfn.AGGREGATE(15,6,((OFFSET(Data!$A$1,0,MATCH(R$6,Data!$1:$1,0)-1,1000,1)=IF(R$7="","Yes",R$7))*(Data!$D$1:'Data'!$D$818&lt;=IF($H$2="Marked",1,"")))/((OFFSET(Data!$A$1,0,MATCH(R$6,Data!$1:$1,0)-1,1000,1)=IF(R$7="","Yes",R$7))*(Data!$D$1:'Data'!$D$818&lt;=IF($H$2="Marked",1,"")))*ROW(Data!$C$1:$C$818),ROW(R202)-ROW(R$7)),1)),"")</f>
        <v/>
      </c>
      <c r="S202" s="38" t="str">
        <f ca="1">IF(T202="","",IF(INDEX(Data!$CA:$CA,MATCH(T202,Data!$A:$A,0),1)=0,"",INDEX(Data!$CA:$CA,MATCH(T202,Data!$A:$A,0),1)))</f>
        <v/>
      </c>
      <c r="T202" s="38" t="str" cm="1">
        <f t="array" aca="1" ref="T202" ca="1">IFERROR(_xlfn.SINGLE(INDEX(Data!$A$1:$A$818,_xlfn.AGGREGATE(15,6,((OFFSET(Data!$A$1,0,MATCH(T$6,Data!$1:$1,0)-1,1000,1)=IF(T$7="","Yes",T$7))*(Data!$D$1:'Data'!$D$818&lt;=IF($H$2="Marked",1,"")))/((OFFSET(Data!$A$1,0,MATCH(T$6,Data!$1:$1,0)-1,1000,1)=IF(T$7="","Yes",T$7))*(Data!$D$1:'Data'!$D$818&lt;=IF($H$2="Marked",1,"")))*ROW(Data!$C$1:$C$818),ROW(T202)-ROW(T$7)),1)),"")</f>
        <v/>
      </c>
      <c r="U202" s="38" t="str">
        <f ca="1">IF(V202="","",IF(INDEX(Data!$CA:$CA,MATCH(V202,Data!$A:$A,0),1)=0,"",INDEX(Data!$CA:$CA,MATCH(V202,Data!$A:$A,0),1)))</f>
        <v/>
      </c>
      <c r="V202" s="38" t="str" cm="1">
        <f t="array" aca="1" ref="V202" ca="1">IFERROR(_xlfn.SINGLE(INDEX(Data!$A$1:$A$818,_xlfn.AGGREGATE(15,6,((OFFSET(Data!$A$1,0,MATCH(V$6,Data!$1:$1,0)-1,1000,1)=IF(V$7="","Yes",V$7))*(Data!$D$1:'Data'!$D$818&lt;=IF($H$2="Marked",1,"")))/((OFFSET(Data!$A$1,0,MATCH(V$6,Data!$1:$1,0)-1,1000,1)=IF(V$7="","Yes",V$7))*(Data!$D$1:'Data'!$D$818&lt;=IF($H$2="Marked",1,"")))*ROW(Data!$C$1:$C$818),ROW(V202)-ROW(V$7)),1)),"")</f>
        <v/>
      </c>
      <c r="W202" s="38" t="str">
        <f ca="1">IF(X202="","",IF(INDEX(Data!$CA:$CA,MATCH(X202,Data!$A:$A,0),1)=0,"",INDEX(Data!$CA:$CA,MATCH(X202,Data!$A:$A,0),1)))</f>
        <v/>
      </c>
      <c r="X202" s="38" t="str" cm="1">
        <f t="array" aca="1" ref="X202" ca="1">IFERROR(_xlfn.SINGLE(INDEX(Data!$A$1:$A$818,_xlfn.AGGREGATE(15,6,((OFFSET(Data!$A$1,0,MATCH(X$6,Data!$1:$1,0)-1,1000,1)=IF(X$7="","Yes",X$7))*(Data!$D$1:'Data'!$D$818&lt;=IF($H$2="Marked",1,"")))/((OFFSET(Data!$A$1,0,MATCH(X$6,Data!$1:$1,0)-1,1000,1)=IF(X$7="","Yes",X$7))*(Data!$D$1:'Data'!$D$818&lt;=IF($H$2="Marked",1,"")))*ROW(Data!$C$1:$C$818),ROW(X202)-ROW(X$7)),1)),"")</f>
        <v/>
      </c>
      <c r="Y202" s="38" t="str">
        <f ca="1">IF(Z202="","",IF(INDEX(Data!$CA:$CA,MATCH(Z202,Data!$A:$A,0),1)=0,"",INDEX(Data!$CA:$CA,MATCH(Z202,Data!$A:$A,0),1)))</f>
        <v/>
      </c>
      <c r="Z202" s="38" t="str" cm="1">
        <f t="array" aca="1" ref="Z202" ca="1">IFERROR(_xlfn.SINGLE(INDEX(Data!$A$1:$A$818,_xlfn.AGGREGATE(15,6,((OFFSET(Data!$A$1,0,MATCH(Z$6,Data!$1:$1,0)-1,1000,1)=IF(Z$7="","Yes",Z$7))*(Data!$D$1:'Data'!$D$818&lt;=IF($H$2="Marked",1,"")))/((OFFSET(Data!$A$1,0,MATCH(Z$6,Data!$1:$1,0)-1,1000,1)=IF(Z$7="","Yes",Z$7))*(Data!$D$1:'Data'!$D$818&lt;=IF($H$2="Marked",1,"")))*ROW(Data!$C$1:$C$818),ROW(Z202)-ROW(Z$7)),1)),"")</f>
        <v/>
      </c>
      <c r="AA202" s="38" t="str">
        <f ca="1">IF(AB202="","",IF(INDEX(Data!$CA:$CA,MATCH(AB202,Data!$A:$A,0),1)=0,"",INDEX(Data!$CA:$CA,MATCH(AB202,Data!$A:$A,0),1)))</f>
        <v/>
      </c>
      <c r="AB202" s="38" t="str" cm="1">
        <f t="array" aca="1" ref="AB202" ca="1">IFERROR(_xlfn.SINGLE(INDEX(Data!$A$1:$A$818,_xlfn.AGGREGATE(15,6,((OFFSET(Data!$A$1,0,MATCH(AB$6,Data!$1:$1,0)-1,1000,1)=IF(AB$7="","Yes",AB$7))*(Data!$D$1:'Data'!$D$818&lt;=IF($H$2="Marked",1,"")))/((OFFSET(Data!$A$1,0,MATCH(AB$6,Data!$1:$1,0)-1,1000,1)=IF(AB$7="","Yes",AB$7))*(Data!$D$1:'Data'!$D$818&lt;=IF($H$2="Marked",1,"")))*ROW(Data!$C$1:$C$818),ROW(AB202)-ROW(AB$7)),1)),"")</f>
        <v/>
      </c>
      <c r="AC202" s="38" t="str">
        <f ca="1">IF(AD202="","",IF(INDEX(Data!$CA:$CA,MATCH(AD202,Data!$A:$A,0),1)=0,"",INDEX(Data!$CA:$CA,MATCH(AD202,Data!$A:$A,0),1)))</f>
        <v/>
      </c>
      <c r="AD202" s="38" t="str" cm="1">
        <f t="array" aca="1" ref="AD202" ca="1">IFERROR(_xlfn.SINGLE(INDEX(Data!$A$1:$A$818,_xlfn.AGGREGATE(15,6,((OFFSET(Data!$A$1,0,MATCH(AD$6,Data!$1:$1,0)-1,1000,1)=IF(AD$7="","Yes",AD$7))*(Data!$D$1:'Data'!$D$818&lt;=IF($H$2="Marked",1,"")))/((OFFSET(Data!$A$1,0,MATCH(AD$6,Data!$1:$1,0)-1,1000,1)=IF(AD$7="","Yes",AD$7))*(Data!$D$1:'Data'!$D$818&lt;=IF($H$2="Marked",1,"")))*ROW(Data!$C$1:$C$818),ROW(AD202)-ROW(AD$7)),1)),"")</f>
        <v/>
      </c>
      <c r="AE202" s="38" t="str">
        <f ca="1">IF(AF202="","",IF(INDEX(Data!$CA:$CA,MATCH(AF202,Data!$A:$A,0),1)=0,"",INDEX(Data!$CA:$CA,MATCH(AF202,Data!$A:$A,0),1)))</f>
        <v/>
      </c>
      <c r="AF202" s="38" t="str" cm="1">
        <f t="array" aca="1" ref="AF202" ca="1">IFERROR(_xlfn.SINGLE(INDEX(Data!$A$1:$A$818,_xlfn.AGGREGATE(15,6,((OFFSET(Data!$A$1,0,MATCH(AF$6,Data!$1:$1,0)-1,1000,1)=IF(AF$7="","Yes",AF$7))*(Data!$D$1:'Data'!$D$818&lt;=IF($H$2="Marked",1,"")))/((OFFSET(Data!$A$1,0,MATCH(AF$6,Data!$1:$1,0)-1,1000,1)=IF(AF$7="","Yes",AF$7))*(Data!$D$1:'Data'!$D$818&lt;=IF($H$2="Marked",1,"")))*ROW(Data!$C$1:$C$818),ROW(AF202)-ROW(AF$7)),1)),"")</f>
        <v/>
      </c>
      <c r="AG202" s="38" t="str">
        <f ca="1">IF(AH202="","",IF(INDEX(Data!$CA:$CA,MATCH(AH202,Data!$A:$A,0),1)=0,"",INDEX(Data!$CA:$CA,MATCH(AH202,Data!$A:$A,0),1)))</f>
        <v/>
      </c>
      <c r="AH202" s="38" t="str" cm="1">
        <f t="array" aca="1" ref="AH202" ca="1">IFERROR(_xlfn.SINGLE(INDEX(Data!$A$1:$A$818,_xlfn.AGGREGATE(15,6,((OFFSET(Data!$A$1,0,MATCH(AH$6,Data!$1:$1,0)-1,1000,1)=IF(AH$7="","Yes",AH$7))*(Data!$D$1:'Data'!$D$818&lt;=IF($H$2="Marked",1,"")))/((OFFSET(Data!$A$1,0,MATCH(AH$6,Data!$1:$1,0)-1,1000,1)=IF(AH$7="","Yes",AH$7))*(Data!$D$1:'Data'!$D$818&lt;=IF($H$2="Marked",1,"")))*ROW(Data!$C$1:$C$818),ROW(AH202)-ROW(AH$7)),1)),"")</f>
        <v/>
      </c>
      <c r="AI202" s="38" t="str">
        <f ca="1">IF(AJ202="","",IF(INDEX(Data!$CA:$CA,MATCH(AJ202,Data!$A:$A,0),1)=0,"",INDEX(Data!$CA:$CA,MATCH(AJ202,Data!$A:$A,0),1)))</f>
        <v/>
      </c>
      <c r="AJ202" s="38" t="str" cm="1">
        <f t="array" aca="1" ref="AJ202" ca="1">IFERROR(_xlfn.SINGLE(INDEX(Data!$A$1:$A$818,_xlfn.AGGREGATE(15,6,((OFFSET(Data!$A$1,0,MATCH(AJ$6,Data!$1:$1,0)-1,1000,1)=IF(AJ$7="","Yes",AJ$7))*(Data!$D$1:'Data'!$D$818&lt;=IF($H$2="Marked",1,"")))/((OFFSET(Data!$A$1,0,MATCH(AJ$6,Data!$1:$1,0)-1,1000,1)=IF(AJ$7="","Yes",AJ$7))*(Data!$D$1:'Data'!$D$818&lt;=IF($H$2="Marked",1,"")))*ROW(Data!$C$1:$C$818),ROW(AJ202)-ROW(AJ$7)),1)),"")</f>
        <v/>
      </c>
      <c r="AK202" s="38" t="str">
        <f ca="1">IF(AL202="","",IF(INDEX(Data!$CA:$CA,MATCH(AL202,Data!$A:$A,0),1)=0,"",INDEX(Data!$CA:$CA,MATCH(AL202,Data!$A:$A,0),1)))</f>
        <v/>
      </c>
      <c r="AL202" s="38" t="str" cm="1">
        <f t="array" aca="1" ref="AL202" ca="1">IFERROR(_xlfn.SINGLE(INDEX(Data!$A$1:$A$818,_xlfn.AGGREGATE(15,6,((OFFSET(Data!$A$1,0,MATCH(AL$6,Data!$1:$1,0)-1,1000,1)=IF(AL$7="","Yes",AL$7))*(Data!$D$1:'Data'!$D$818&lt;=IF($H$2="Marked",1,"")))/((OFFSET(Data!$A$1,0,MATCH(AL$6,Data!$1:$1,0)-1,1000,1)=IF(AL$7="","Yes",AL$7))*(Data!$D$1:'Data'!$D$818&lt;=IF($H$2="Marked",1,"")))*ROW(Data!$C$1:$C$818),ROW(AL202)-ROW(AL$7)),1)),"")</f>
        <v/>
      </c>
      <c r="AM202" s="38" t="str">
        <f ca="1">IF(AN202="","",IF(INDEX(Data!$CA:$CA,MATCH(AN202,Data!$A:$A,0),1)=0,"",INDEX(Data!$CA:$CA,MATCH(AN202,Data!$A:$A,0),1)))</f>
        <v/>
      </c>
      <c r="AN202" s="38" t="str" cm="1">
        <f t="array" aca="1" ref="AN202" ca="1">IFERROR(_xlfn.SINGLE(INDEX(Data!$A$1:$A$818,_xlfn.AGGREGATE(15,6,((OFFSET(Data!$A$1,0,MATCH(AN$6,Data!$1:$1,0)-1,1000,1)=IF(AN$7="","Yes",AN$7))*(Data!$D$1:'Data'!$D$818&lt;=IF($H$2="Marked",1,"")))/((OFFSET(Data!$A$1,0,MATCH(AN$6,Data!$1:$1,0)-1,1000,1)=IF(AN$7="","Yes",AN$7))*(Data!$D$1:'Data'!$D$818&lt;=IF($H$2="Marked",1,"")))*ROW(Data!$C$1:$C$818),ROW(AN202)-ROW(AN$7)),1)),"")</f>
        <v/>
      </c>
      <c r="AO202" s="38" t="str">
        <f ca="1">IF(AP202="","",IF(INDEX(Data!$CA:$CA,MATCH(AP202,Data!$A:$A,0),1)=0,"",INDEX(Data!$CA:$CA,MATCH(AP202,Data!$A:$A,0),1)))</f>
        <v/>
      </c>
      <c r="AP202" s="38" t="str" cm="1">
        <f t="array" aca="1" ref="AP202" ca="1">IFERROR(_xlfn.SINGLE(INDEX(Data!$A$1:$A$818,_xlfn.AGGREGATE(15,6,((OFFSET(Data!$A$1,0,MATCH(AP$6,Data!$1:$1,0)-1,1000,1)=IF(AP$7="","Yes",AP$7))*(Data!$D$1:'Data'!$D$818&lt;=IF($H$2="Marked",1,"")))/((OFFSET(Data!$A$1,0,MATCH(AP$6,Data!$1:$1,0)-1,1000,1)=IF(AP$7="","Yes",AP$7))*(Data!$D$1:'Data'!$D$818&lt;=IF($H$2="Marked",1,"")))*ROW(Data!$C$1:$C$818),ROW(AP202)-ROW(AP$7)),1)),"")</f>
        <v/>
      </c>
      <c r="AQ202" s="38" t="str">
        <f ca="1">IF(AR202="","",IF(INDEX(Data!$CA:$CA,MATCH(AR202,Data!$A:$A,0),1)=0,"",INDEX(Data!$CA:$CA,MATCH(AR202,Data!$A:$A,0),1)))</f>
        <v/>
      </c>
      <c r="AR202" s="38" t="str" cm="1">
        <f t="array" aca="1" ref="AR202" ca="1">IFERROR(_xlfn.SINGLE(INDEX(Data!$A$1:$A$818,_xlfn.AGGREGATE(15,6,((OFFSET(Data!$A$1,0,MATCH(AR$6,Data!$1:$1,0)-1,1000,1)=IF(AR$7="","Yes",AR$7))*(Data!$D$1:'Data'!$D$818&lt;=IF($H$2="Marked",1,"")))/((OFFSET(Data!$A$1,0,MATCH(AR$6,Data!$1:$1,0)-1,1000,1)=IF(AR$7="","Yes",AR$7))*(Data!$D$1:'Data'!$D$818&lt;=IF($H$2="Marked",1,"")))*ROW(Data!$C$1:$C$818),ROW(AR202)-ROW(AR$7)),1)),"")</f>
        <v/>
      </c>
      <c r="AS202" s="38" t="str">
        <f ca="1">IF(AT202="","",IF(INDEX(Data!$CA:$CA,MATCH(AT202,Data!$A:$A,0),1)=0,"",INDEX(Data!$CA:$CA,MATCH(AT202,Data!$A:$A,0),1)))</f>
        <v/>
      </c>
      <c r="AT202" s="38" t="str" cm="1">
        <f t="array" aca="1" ref="AT202" ca="1">IFERROR(_xlfn.SINGLE(INDEX(Data!$A$1:$A$818,_xlfn.AGGREGATE(15,6,((OFFSET(Data!$A$1,0,MATCH(AT$6,Data!$1:$1,0)-1,1000,1)=IF(AT$7="","Yes",AT$7))*(Data!$D$1:'Data'!$D$818&lt;=IF($H$2="Marked",1,"")))/((OFFSET(Data!$A$1,0,MATCH(AT$6,Data!$1:$1,0)-1,1000,1)=IF(AT$7="","Yes",AT$7))*(Data!$D$1:'Data'!$D$818&lt;=IF($H$2="Marked",1,"")))*ROW(Data!$C$1:$C$818),ROW(AT202)-ROW(AT$7)),1)),"")</f>
        <v/>
      </c>
    </row>
    <row r="203" spans="1:46" x14ac:dyDescent="0.35">
      <c r="A203" s="38" t="str">
        <f ca="1">IF(B203="","",IF(INDEX(Data!$CA:$CA,MATCH(B203,Data!$A:$A,0),1)=0,"",INDEX(Data!$CA:$CA,MATCH(B203,Data!$A:$A,0),1)))</f>
        <v/>
      </c>
      <c r="B203" s="38" t="str" cm="1">
        <f t="array" aca="1" ref="B203" ca="1">IFERROR(_xlfn.SINGLE(INDEX(Data!$A$1:$A$818,_xlfn.AGGREGATE(15,6,((OFFSET(Data!$A$1,0,MATCH(B$6,Data!$1:$1,0)-1,1000,1)=IF(B$7="","Yes",B$7))*(Data!$D$1:'Data'!$D$818&lt;=IF($H$2="Marked",1,"")))/((OFFSET(Data!$A$1,0,MATCH(B$6,Data!$1:$1,0)-1,1000,1)=IF(B$7="","Yes",B$7))*(Data!$D$1:'Data'!$D$818&lt;=IF($H$2="Marked",1,"")))*ROW(Data!$C$1:$C$818),ROW(B203)-ROW(B$7)),1)),"")</f>
        <v/>
      </c>
      <c r="C203" s="38" t="str">
        <f ca="1">IF(D203="","",IF(INDEX(Data!$CA:$CA,MATCH(D203,Data!$A:$A,0),1)=0,"",INDEX(Data!$CA:$CA,MATCH(D203,Data!$A:$A,0),1)))</f>
        <v/>
      </c>
      <c r="D203" s="38" t="str" cm="1">
        <f t="array" aca="1" ref="D203" ca="1">IFERROR(_xlfn.SINGLE(INDEX(Data!$A$1:$A$818,_xlfn.AGGREGATE(15,6,((OFFSET(Data!$A$1,0,MATCH(D$6,Data!$1:$1,0)-1,1000,1)=IF(D$7="","Yes",D$7))*(Data!$D$1:'Data'!$D$818&lt;=IF($H$2="Marked",1,"")))/((OFFSET(Data!$A$1,0,MATCH(D$6,Data!$1:$1,0)-1,1000,1)=IF(D$7="","Yes",D$7))*(Data!$D$1:'Data'!$D$818&lt;=IF($H$2="Marked",1,"")))*ROW(Data!$C$1:$C$818),ROW(D203)-ROW(D$7)),1)),"")</f>
        <v/>
      </c>
      <c r="E203" s="38" t="str">
        <f ca="1">IF(F203="","",IF(INDEX(Data!$CA:$CA,MATCH(F203,Data!$A:$A,0),1)=0,"",INDEX(Data!$CA:$CA,MATCH(F203,Data!$A:$A,0),1)))</f>
        <v/>
      </c>
      <c r="F203" s="38" t="str" cm="1">
        <f t="array" aca="1" ref="F203" ca="1">IFERROR(_xlfn.SINGLE(INDEX(Data!$A$1:$A$818,_xlfn.AGGREGATE(15,6,((OFFSET(Data!$A$1,0,MATCH(F$6,Data!$1:$1,0)-1,1000,1)=IF(F$7="","Yes",F$7))*(Data!$D$1:'Data'!$D$818&lt;=IF($H$2="Marked",1,"")))/((OFFSET(Data!$A$1,0,MATCH(F$6,Data!$1:$1,0)-1,1000,1)=IF(F$7="","Yes",F$7))*(Data!$D$1:'Data'!$D$818&lt;=IF($H$2="Marked",1,"")))*ROW(Data!$C$1:$C$818),ROW(F203)-ROW(F$7)),1)),"")</f>
        <v/>
      </c>
      <c r="G203" s="38" t="str">
        <f ca="1">IF(H203="","",IF(INDEX(Data!$CA:$CA,MATCH(H203,Data!$A:$A,0),1)=0,"",INDEX(Data!$CA:$CA,MATCH(H203,Data!$A:$A,0),1)))</f>
        <v/>
      </c>
      <c r="H203" s="38" t="str" cm="1">
        <f t="array" aca="1" ref="H203" ca="1">IFERROR(_xlfn.SINGLE(INDEX(Data!$A$1:$A$818,_xlfn.AGGREGATE(15,6,((OFFSET(Data!$A$1,0,MATCH(H$6,Data!$1:$1,0)-1,1000,1)=IF(H$7="","Yes",H$7))*(Data!$D$1:'Data'!$D$818&lt;=IF($H$2="Marked",1,"")))/((OFFSET(Data!$A$1,0,MATCH(H$6,Data!$1:$1,0)-1,1000,1)=IF(H$7="","Yes",H$7))*(Data!$D$1:'Data'!$D$818&lt;=IF($H$2="Marked",1,"")))*ROW(Data!$C$1:$C$818),ROW(H203)-ROW(H$7)),1)),"")</f>
        <v/>
      </c>
      <c r="I203" s="38" t="str">
        <f ca="1">IF(J203="","",IF(INDEX(Data!$CA:$CA,MATCH(J203,Data!$A:$A,0),1)=0,"",INDEX(Data!$CA:$CA,MATCH(J203,Data!$A:$A,0),1)))</f>
        <v/>
      </c>
      <c r="J203" s="38" t="str" cm="1">
        <f t="array" aca="1" ref="J203" ca="1">IFERROR(_xlfn.SINGLE(INDEX(Data!$A$1:$A$818,_xlfn.AGGREGATE(15,6,((OFFSET(Data!$A$1,0,MATCH(J$6,Data!$1:$1,0)-1,1000,1)=IF(J$7="","Yes",J$7))*(Data!$D$1:'Data'!$D$818&lt;=IF($H$2="Marked",1,"")))/((OFFSET(Data!$A$1,0,MATCH(J$6,Data!$1:$1,0)-1,1000,1)=IF(J$7="","Yes",J$7))*(Data!$D$1:'Data'!$D$818&lt;=IF($H$2="Marked",1,"")))*ROW(Data!$C$1:$C$818),ROW(J203)-ROW(J$7)),1)),"")</f>
        <v/>
      </c>
      <c r="K203" s="38" t="str">
        <f ca="1">IF(L203="","",IF(INDEX(Data!$CA:$CA,MATCH(L203,Data!$A:$A,0),1)=0,"",INDEX(Data!$CA:$CA,MATCH(L203,Data!$A:$A,0),1)))</f>
        <v/>
      </c>
      <c r="L203" s="38" t="str" cm="1">
        <f t="array" aca="1" ref="L203" ca="1">IFERROR(_xlfn.SINGLE(INDEX(Data!$A$1:$A$818,_xlfn.AGGREGATE(15,6,((OFFSET(Data!$A$1,0,MATCH(L$6,Data!$1:$1,0)-1,1000,1)=IF(L$7="","Yes",L$7))*(Data!$D$1:'Data'!$D$818&lt;=IF($H$2="Marked",1,"")))/((OFFSET(Data!$A$1,0,MATCH(L$6,Data!$1:$1,0)-1,1000,1)=IF(L$7="","Yes",L$7))*(Data!$D$1:'Data'!$D$818&lt;=IF($H$2="Marked",1,"")))*ROW(Data!$C$1:$C$818),ROW(L203)-ROW(L$7)),1)),"")</f>
        <v/>
      </c>
      <c r="M203" s="38" t="str">
        <f ca="1">IF(N203="","",IF(INDEX(Data!$CA:$CA,MATCH(N203,Data!$A:$A,0),1)=0,"",INDEX(Data!$CA:$CA,MATCH(N203,Data!$A:$A,0),1)))</f>
        <v/>
      </c>
      <c r="N203" s="38" t="str" cm="1">
        <f t="array" aca="1" ref="N203" ca="1">IFERROR(_xlfn.SINGLE(INDEX(Data!$A$1:$A$818,_xlfn.AGGREGATE(15,6,((OFFSET(Data!$A$1,0,MATCH(N$6,Data!$1:$1,0)-1,1000,1)=IF(N$7="","Yes",N$7))*(Data!$D$1:'Data'!$D$818&lt;=IF($H$2="Marked",1,"")))/((OFFSET(Data!$A$1,0,MATCH(N$6,Data!$1:$1,0)-1,1000,1)=IF(N$7="","Yes",N$7))*(Data!$D$1:'Data'!$D$818&lt;=IF($H$2="Marked",1,"")))*ROW(Data!$C$1:$C$818),ROW(N203)-ROW(N$7)),1)),"")</f>
        <v/>
      </c>
      <c r="O203" s="38" t="str">
        <f ca="1">IF(P203="","",IF(INDEX(Data!$CA:$CA,MATCH(P203,Data!$A:$A,0),1)=0,"",INDEX(Data!$CA:$CA,MATCH(P203,Data!$A:$A,0),1)))</f>
        <v/>
      </c>
      <c r="P203" s="38" t="str" cm="1">
        <f t="array" aca="1" ref="P203" ca="1">IFERROR(_xlfn.SINGLE(INDEX(Data!$A$1:$A$818,_xlfn.AGGREGATE(15,6,((OFFSET(Data!$A$1,0,MATCH(P$6,Data!$1:$1,0)-1,1000,1)=IF(P$7="","Yes",P$7))*(Data!$D$1:'Data'!$D$818&lt;=IF($H$2="Marked",1,"")))/((OFFSET(Data!$A$1,0,MATCH(P$6,Data!$1:$1,0)-1,1000,1)=IF(P$7="","Yes",P$7))*(Data!$D$1:'Data'!$D$818&lt;=IF($H$2="Marked",1,"")))*ROW(Data!$C$1:$C$818),ROW(P203)-ROW(P$7)),1)),"")</f>
        <v>Starz Edge</v>
      </c>
      <c r="Q203" s="38" t="str">
        <f ca="1">IF(R203="","",IF(INDEX(Data!$CA:$CA,MATCH(R203,Data!$A:$A,0),1)=0,"",INDEX(Data!$CA:$CA,MATCH(R203,Data!$A:$A,0),1)))</f>
        <v/>
      </c>
      <c r="R203" s="38" t="str" cm="1">
        <f t="array" aca="1" ref="R203" ca="1">IFERROR(_xlfn.SINGLE(INDEX(Data!$A$1:$A$818,_xlfn.AGGREGATE(15,6,((OFFSET(Data!$A$1,0,MATCH(R$6,Data!$1:$1,0)-1,1000,1)=IF(R$7="","Yes",R$7))*(Data!$D$1:'Data'!$D$818&lt;=IF($H$2="Marked",1,"")))/((OFFSET(Data!$A$1,0,MATCH(R$6,Data!$1:$1,0)-1,1000,1)=IF(R$7="","Yes",R$7))*(Data!$D$1:'Data'!$D$818&lt;=IF($H$2="Marked",1,"")))*ROW(Data!$C$1:$C$818),ROW(R203)-ROW(R$7)),1)),"")</f>
        <v/>
      </c>
      <c r="S203" s="38" t="str">
        <f ca="1">IF(T203="","",IF(INDEX(Data!$CA:$CA,MATCH(T203,Data!$A:$A,0),1)=0,"",INDEX(Data!$CA:$CA,MATCH(T203,Data!$A:$A,0),1)))</f>
        <v/>
      </c>
      <c r="T203" s="38" t="str" cm="1">
        <f t="array" aca="1" ref="T203" ca="1">IFERROR(_xlfn.SINGLE(INDEX(Data!$A$1:$A$818,_xlfn.AGGREGATE(15,6,((OFFSET(Data!$A$1,0,MATCH(T$6,Data!$1:$1,0)-1,1000,1)=IF(T$7="","Yes",T$7))*(Data!$D$1:'Data'!$D$818&lt;=IF($H$2="Marked",1,"")))/((OFFSET(Data!$A$1,0,MATCH(T$6,Data!$1:$1,0)-1,1000,1)=IF(T$7="","Yes",T$7))*(Data!$D$1:'Data'!$D$818&lt;=IF($H$2="Marked",1,"")))*ROW(Data!$C$1:$C$818),ROW(T203)-ROW(T$7)),1)),"")</f>
        <v/>
      </c>
      <c r="U203" s="38" t="str">
        <f ca="1">IF(V203="","",IF(INDEX(Data!$CA:$CA,MATCH(V203,Data!$A:$A,0),1)=0,"",INDEX(Data!$CA:$CA,MATCH(V203,Data!$A:$A,0),1)))</f>
        <v/>
      </c>
      <c r="V203" s="38" t="str" cm="1">
        <f t="array" aca="1" ref="V203" ca="1">IFERROR(_xlfn.SINGLE(INDEX(Data!$A$1:$A$818,_xlfn.AGGREGATE(15,6,((OFFSET(Data!$A$1,0,MATCH(V$6,Data!$1:$1,0)-1,1000,1)=IF(V$7="","Yes",V$7))*(Data!$D$1:'Data'!$D$818&lt;=IF($H$2="Marked",1,"")))/((OFFSET(Data!$A$1,0,MATCH(V$6,Data!$1:$1,0)-1,1000,1)=IF(V$7="","Yes",V$7))*(Data!$D$1:'Data'!$D$818&lt;=IF($H$2="Marked",1,"")))*ROW(Data!$C$1:$C$818),ROW(V203)-ROW(V$7)),1)),"")</f>
        <v/>
      </c>
      <c r="W203" s="38" t="str">
        <f ca="1">IF(X203="","",IF(INDEX(Data!$CA:$CA,MATCH(X203,Data!$A:$A,0),1)=0,"",INDEX(Data!$CA:$CA,MATCH(X203,Data!$A:$A,0),1)))</f>
        <v/>
      </c>
      <c r="X203" s="38" t="str" cm="1">
        <f t="array" aca="1" ref="X203" ca="1">IFERROR(_xlfn.SINGLE(INDEX(Data!$A$1:$A$818,_xlfn.AGGREGATE(15,6,((OFFSET(Data!$A$1,0,MATCH(X$6,Data!$1:$1,0)-1,1000,1)=IF(X$7="","Yes",X$7))*(Data!$D$1:'Data'!$D$818&lt;=IF($H$2="Marked",1,"")))/((OFFSET(Data!$A$1,0,MATCH(X$6,Data!$1:$1,0)-1,1000,1)=IF(X$7="","Yes",X$7))*(Data!$D$1:'Data'!$D$818&lt;=IF($H$2="Marked",1,"")))*ROW(Data!$C$1:$C$818),ROW(X203)-ROW(X$7)),1)),"")</f>
        <v/>
      </c>
      <c r="Y203" s="38" t="str">
        <f ca="1">IF(Z203="","",IF(INDEX(Data!$CA:$CA,MATCH(Z203,Data!$A:$A,0),1)=0,"",INDEX(Data!$CA:$CA,MATCH(Z203,Data!$A:$A,0),1)))</f>
        <v/>
      </c>
      <c r="Z203" s="38" t="str" cm="1">
        <f t="array" aca="1" ref="Z203" ca="1">IFERROR(_xlfn.SINGLE(INDEX(Data!$A$1:$A$818,_xlfn.AGGREGATE(15,6,((OFFSET(Data!$A$1,0,MATCH(Z$6,Data!$1:$1,0)-1,1000,1)=IF(Z$7="","Yes",Z$7))*(Data!$D$1:'Data'!$D$818&lt;=IF($H$2="Marked",1,"")))/((OFFSET(Data!$A$1,0,MATCH(Z$6,Data!$1:$1,0)-1,1000,1)=IF(Z$7="","Yes",Z$7))*(Data!$D$1:'Data'!$D$818&lt;=IF($H$2="Marked",1,"")))*ROW(Data!$C$1:$C$818),ROW(Z203)-ROW(Z$7)),1)),"")</f>
        <v/>
      </c>
      <c r="AA203" s="38" t="str">
        <f ca="1">IF(AB203="","",IF(INDEX(Data!$CA:$CA,MATCH(AB203,Data!$A:$A,0),1)=0,"",INDEX(Data!$CA:$CA,MATCH(AB203,Data!$A:$A,0),1)))</f>
        <v/>
      </c>
      <c r="AB203" s="38" t="str" cm="1">
        <f t="array" aca="1" ref="AB203" ca="1">IFERROR(_xlfn.SINGLE(INDEX(Data!$A$1:$A$818,_xlfn.AGGREGATE(15,6,((OFFSET(Data!$A$1,0,MATCH(AB$6,Data!$1:$1,0)-1,1000,1)=IF(AB$7="","Yes",AB$7))*(Data!$D$1:'Data'!$D$818&lt;=IF($H$2="Marked",1,"")))/((OFFSET(Data!$A$1,0,MATCH(AB$6,Data!$1:$1,0)-1,1000,1)=IF(AB$7="","Yes",AB$7))*(Data!$D$1:'Data'!$D$818&lt;=IF($H$2="Marked",1,"")))*ROW(Data!$C$1:$C$818),ROW(AB203)-ROW(AB$7)),1)),"")</f>
        <v/>
      </c>
      <c r="AC203" s="38" t="str">
        <f ca="1">IF(AD203="","",IF(INDEX(Data!$CA:$CA,MATCH(AD203,Data!$A:$A,0),1)=0,"",INDEX(Data!$CA:$CA,MATCH(AD203,Data!$A:$A,0),1)))</f>
        <v/>
      </c>
      <c r="AD203" s="38" t="str" cm="1">
        <f t="array" aca="1" ref="AD203" ca="1">IFERROR(_xlfn.SINGLE(INDEX(Data!$A$1:$A$818,_xlfn.AGGREGATE(15,6,((OFFSET(Data!$A$1,0,MATCH(AD$6,Data!$1:$1,0)-1,1000,1)=IF(AD$7="","Yes",AD$7))*(Data!$D$1:'Data'!$D$818&lt;=IF($H$2="Marked",1,"")))/((OFFSET(Data!$A$1,0,MATCH(AD$6,Data!$1:$1,0)-1,1000,1)=IF(AD$7="","Yes",AD$7))*(Data!$D$1:'Data'!$D$818&lt;=IF($H$2="Marked",1,"")))*ROW(Data!$C$1:$C$818),ROW(AD203)-ROW(AD$7)),1)),"")</f>
        <v/>
      </c>
      <c r="AE203" s="38" t="str">
        <f ca="1">IF(AF203="","",IF(INDEX(Data!$CA:$CA,MATCH(AF203,Data!$A:$A,0),1)=0,"",INDEX(Data!$CA:$CA,MATCH(AF203,Data!$A:$A,0),1)))</f>
        <v/>
      </c>
      <c r="AF203" s="38" t="str" cm="1">
        <f t="array" aca="1" ref="AF203" ca="1">IFERROR(_xlfn.SINGLE(INDEX(Data!$A$1:$A$818,_xlfn.AGGREGATE(15,6,((OFFSET(Data!$A$1,0,MATCH(AF$6,Data!$1:$1,0)-1,1000,1)=IF(AF$7="","Yes",AF$7))*(Data!$D$1:'Data'!$D$818&lt;=IF($H$2="Marked",1,"")))/((OFFSET(Data!$A$1,0,MATCH(AF$6,Data!$1:$1,0)-1,1000,1)=IF(AF$7="","Yes",AF$7))*(Data!$D$1:'Data'!$D$818&lt;=IF($H$2="Marked",1,"")))*ROW(Data!$C$1:$C$818),ROW(AF203)-ROW(AF$7)),1)),"")</f>
        <v/>
      </c>
      <c r="AG203" s="38" t="str">
        <f ca="1">IF(AH203="","",IF(INDEX(Data!$CA:$CA,MATCH(AH203,Data!$A:$A,0),1)=0,"",INDEX(Data!$CA:$CA,MATCH(AH203,Data!$A:$A,0),1)))</f>
        <v/>
      </c>
      <c r="AH203" s="38" t="str" cm="1">
        <f t="array" aca="1" ref="AH203" ca="1">IFERROR(_xlfn.SINGLE(INDEX(Data!$A$1:$A$818,_xlfn.AGGREGATE(15,6,((OFFSET(Data!$A$1,0,MATCH(AH$6,Data!$1:$1,0)-1,1000,1)=IF(AH$7="","Yes",AH$7))*(Data!$D$1:'Data'!$D$818&lt;=IF($H$2="Marked",1,"")))/((OFFSET(Data!$A$1,0,MATCH(AH$6,Data!$1:$1,0)-1,1000,1)=IF(AH$7="","Yes",AH$7))*(Data!$D$1:'Data'!$D$818&lt;=IF($H$2="Marked",1,"")))*ROW(Data!$C$1:$C$818),ROW(AH203)-ROW(AH$7)),1)),"")</f>
        <v/>
      </c>
      <c r="AI203" s="38" t="str">
        <f ca="1">IF(AJ203="","",IF(INDEX(Data!$CA:$CA,MATCH(AJ203,Data!$A:$A,0),1)=0,"",INDEX(Data!$CA:$CA,MATCH(AJ203,Data!$A:$A,0),1)))</f>
        <v/>
      </c>
      <c r="AJ203" s="38" t="str" cm="1">
        <f t="array" aca="1" ref="AJ203" ca="1">IFERROR(_xlfn.SINGLE(INDEX(Data!$A$1:$A$818,_xlfn.AGGREGATE(15,6,((OFFSET(Data!$A$1,0,MATCH(AJ$6,Data!$1:$1,0)-1,1000,1)=IF(AJ$7="","Yes",AJ$7))*(Data!$D$1:'Data'!$D$818&lt;=IF($H$2="Marked",1,"")))/((OFFSET(Data!$A$1,0,MATCH(AJ$6,Data!$1:$1,0)-1,1000,1)=IF(AJ$7="","Yes",AJ$7))*(Data!$D$1:'Data'!$D$818&lt;=IF($H$2="Marked",1,"")))*ROW(Data!$C$1:$C$818),ROW(AJ203)-ROW(AJ$7)),1)),"")</f>
        <v/>
      </c>
      <c r="AK203" s="38" t="str">
        <f ca="1">IF(AL203="","",IF(INDEX(Data!$CA:$CA,MATCH(AL203,Data!$A:$A,0),1)=0,"",INDEX(Data!$CA:$CA,MATCH(AL203,Data!$A:$A,0),1)))</f>
        <v/>
      </c>
      <c r="AL203" s="38" t="str" cm="1">
        <f t="array" aca="1" ref="AL203" ca="1">IFERROR(_xlfn.SINGLE(INDEX(Data!$A$1:$A$818,_xlfn.AGGREGATE(15,6,((OFFSET(Data!$A$1,0,MATCH(AL$6,Data!$1:$1,0)-1,1000,1)=IF(AL$7="","Yes",AL$7))*(Data!$D$1:'Data'!$D$818&lt;=IF($H$2="Marked",1,"")))/((OFFSET(Data!$A$1,0,MATCH(AL$6,Data!$1:$1,0)-1,1000,1)=IF(AL$7="","Yes",AL$7))*(Data!$D$1:'Data'!$D$818&lt;=IF($H$2="Marked",1,"")))*ROW(Data!$C$1:$C$818),ROW(AL203)-ROW(AL$7)),1)),"")</f>
        <v/>
      </c>
      <c r="AM203" s="38" t="str">
        <f ca="1">IF(AN203="","",IF(INDEX(Data!$CA:$CA,MATCH(AN203,Data!$A:$A,0),1)=0,"",INDEX(Data!$CA:$CA,MATCH(AN203,Data!$A:$A,0),1)))</f>
        <v/>
      </c>
      <c r="AN203" s="38" t="str" cm="1">
        <f t="array" aca="1" ref="AN203" ca="1">IFERROR(_xlfn.SINGLE(INDEX(Data!$A$1:$A$818,_xlfn.AGGREGATE(15,6,((OFFSET(Data!$A$1,0,MATCH(AN$6,Data!$1:$1,0)-1,1000,1)=IF(AN$7="","Yes",AN$7))*(Data!$D$1:'Data'!$D$818&lt;=IF($H$2="Marked",1,"")))/((OFFSET(Data!$A$1,0,MATCH(AN$6,Data!$1:$1,0)-1,1000,1)=IF(AN$7="","Yes",AN$7))*(Data!$D$1:'Data'!$D$818&lt;=IF($H$2="Marked",1,"")))*ROW(Data!$C$1:$C$818),ROW(AN203)-ROW(AN$7)),1)),"")</f>
        <v/>
      </c>
      <c r="AO203" s="38" t="str">
        <f ca="1">IF(AP203="","",IF(INDEX(Data!$CA:$CA,MATCH(AP203,Data!$A:$A,0),1)=0,"",INDEX(Data!$CA:$CA,MATCH(AP203,Data!$A:$A,0),1)))</f>
        <v/>
      </c>
      <c r="AP203" s="38" t="str" cm="1">
        <f t="array" aca="1" ref="AP203" ca="1">IFERROR(_xlfn.SINGLE(INDEX(Data!$A$1:$A$818,_xlfn.AGGREGATE(15,6,((OFFSET(Data!$A$1,0,MATCH(AP$6,Data!$1:$1,0)-1,1000,1)=IF(AP$7="","Yes",AP$7))*(Data!$D$1:'Data'!$D$818&lt;=IF($H$2="Marked",1,"")))/((OFFSET(Data!$A$1,0,MATCH(AP$6,Data!$1:$1,0)-1,1000,1)=IF(AP$7="","Yes",AP$7))*(Data!$D$1:'Data'!$D$818&lt;=IF($H$2="Marked",1,"")))*ROW(Data!$C$1:$C$818),ROW(AP203)-ROW(AP$7)),1)),"")</f>
        <v/>
      </c>
      <c r="AQ203" s="38" t="str">
        <f ca="1">IF(AR203="","",IF(INDEX(Data!$CA:$CA,MATCH(AR203,Data!$A:$A,0),1)=0,"",INDEX(Data!$CA:$CA,MATCH(AR203,Data!$A:$A,0),1)))</f>
        <v/>
      </c>
      <c r="AR203" s="38" t="str" cm="1">
        <f t="array" aca="1" ref="AR203" ca="1">IFERROR(_xlfn.SINGLE(INDEX(Data!$A$1:$A$818,_xlfn.AGGREGATE(15,6,((OFFSET(Data!$A$1,0,MATCH(AR$6,Data!$1:$1,0)-1,1000,1)=IF(AR$7="","Yes",AR$7))*(Data!$D$1:'Data'!$D$818&lt;=IF($H$2="Marked",1,"")))/((OFFSET(Data!$A$1,0,MATCH(AR$6,Data!$1:$1,0)-1,1000,1)=IF(AR$7="","Yes",AR$7))*(Data!$D$1:'Data'!$D$818&lt;=IF($H$2="Marked",1,"")))*ROW(Data!$C$1:$C$818),ROW(AR203)-ROW(AR$7)),1)),"")</f>
        <v/>
      </c>
      <c r="AS203" s="38" t="str">
        <f ca="1">IF(AT203="","",IF(INDEX(Data!$CA:$CA,MATCH(AT203,Data!$A:$A,0),1)=0,"",INDEX(Data!$CA:$CA,MATCH(AT203,Data!$A:$A,0),1)))</f>
        <v/>
      </c>
      <c r="AT203" s="38" t="str" cm="1">
        <f t="array" aca="1" ref="AT203" ca="1">IFERROR(_xlfn.SINGLE(INDEX(Data!$A$1:$A$818,_xlfn.AGGREGATE(15,6,((OFFSET(Data!$A$1,0,MATCH(AT$6,Data!$1:$1,0)-1,1000,1)=IF(AT$7="","Yes",AT$7))*(Data!$D$1:'Data'!$D$818&lt;=IF($H$2="Marked",1,"")))/((OFFSET(Data!$A$1,0,MATCH(AT$6,Data!$1:$1,0)-1,1000,1)=IF(AT$7="","Yes",AT$7))*(Data!$D$1:'Data'!$D$818&lt;=IF($H$2="Marked",1,"")))*ROW(Data!$C$1:$C$818),ROW(AT203)-ROW(AT$7)),1)),"")</f>
        <v/>
      </c>
    </row>
    <row r="204" spans="1:46" x14ac:dyDescent="0.35">
      <c r="A204" s="38" t="str">
        <f ca="1">IF(B204="","",IF(INDEX(Data!$CA:$CA,MATCH(B204,Data!$A:$A,0),1)=0,"",INDEX(Data!$CA:$CA,MATCH(B204,Data!$A:$A,0),1)))</f>
        <v/>
      </c>
      <c r="B204" s="38" t="str" cm="1">
        <f t="array" aca="1" ref="B204" ca="1">IFERROR(_xlfn.SINGLE(INDEX(Data!$A$1:$A$818,_xlfn.AGGREGATE(15,6,((OFFSET(Data!$A$1,0,MATCH(B$6,Data!$1:$1,0)-1,1000,1)=IF(B$7="","Yes",B$7))*(Data!$D$1:'Data'!$D$818&lt;=IF($H$2="Marked",1,"")))/((OFFSET(Data!$A$1,0,MATCH(B$6,Data!$1:$1,0)-1,1000,1)=IF(B$7="","Yes",B$7))*(Data!$D$1:'Data'!$D$818&lt;=IF($H$2="Marked",1,"")))*ROW(Data!$C$1:$C$818),ROW(B204)-ROW(B$7)),1)),"")</f>
        <v/>
      </c>
      <c r="C204" s="38" t="str">
        <f ca="1">IF(D204="","",IF(INDEX(Data!$CA:$CA,MATCH(D204,Data!$A:$A,0),1)=0,"",INDEX(Data!$CA:$CA,MATCH(D204,Data!$A:$A,0),1)))</f>
        <v/>
      </c>
      <c r="D204" s="38" t="str" cm="1">
        <f t="array" aca="1" ref="D204" ca="1">IFERROR(_xlfn.SINGLE(INDEX(Data!$A$1:$A$818,_xlfn.AGGREGATE(15,6,((OFFSET(Data!$A$1,0,MATCH(D$6,Data!$1:$1,0)-1,1000,1)=IF(D$7="","Yes",D$7))*(Data!$D$1:'Data'!$D$818&lt;=IF($H$2="Marked",1,"")))/((OFFSET(Data!$A$1,0,MATCH(D$6,Data!$1:$1,0)-1,1000,1)=IF(D$7="","Yes",D$7))*(Data!$D$1:'Data'!$D$818&lt;=IF($H$2="Marked",1,"")))*ROW(Data!$C$1:$C$818),ROW(D204)-ROW(D$7)),1)),"")</f>
        <v/>
      </c>
      <c r="E204" s="38" t="str">
        <f ca="1">IF(F204="","",IF(INDEX(Data!$CA:$CA,MATCH(F204,Data!$A:$A,0),1)=0,"",INDEX(Data!$CA:$CA,MATCH(F204,Data!$A:$A,0),1)))</f>
        <v/>
      </c>
      <c r="F204" s="38" t="str" cm="1">
        <f t="array" aca="1" ref="F204" ca="1">IFERROR(_xlfn.SINGLE(INDEX(Data!$A$1:$A$818,_xlfn.AGGREGATE(15,6,((OFFSET(Data!$A$1,0,MATCH(F$6,Data!$1:$1,0)-1,1000,1)=IF(F$7="","Yes",F$7))*(Data!$D$1:'Data'!$D$818&lt;=IF($H$2="Marked",1,"")))/((OFFSET(Data!$A$1,0,MATCH(F$6,Data!$1:$1,0)-1,1000,1)=IF(F$7="","Yes",F$7))*(Data!$D$1:'Data'!$D$818&lt;=IF($H$2="Marked",1,"")))*ROW(Data!$C$1:$C$818),ROW(F204)-ROW(F$7)),1)),"")</f>
        <v/>
      </c>
      <c r="G204" s="38" t="str">
        <f ca="1">IF(H204="","",IF(INDEX(Data!$CA:$CA,MATCH(H204,Data!$A:$A,0),1)=0,"",INDEX(Data!$CA:$CA,MATCH(H204,Data!$A:$A,0),1)))</f>
        <v/>
      </c>
      <c r="H204" s="38" t="str" cm="1">
        <f t="array" aca="1" ref="H204" ca="1">IFERROR(_xlfn.SINGLE(INDEX(Data!$A$1:$A$818,_xlfn.AGGREGATE(15,6,((OFFSET(Data!$A$1,0,MATCH(H$6,Data!$1:$1,0)-1,1000,1)=IF(H$7="","Yes",H$7))*(Data!$D$1:'Data'!$D$818&lt;=IF($H$2="Marked",1,"")))/((OFFSET(Data!$A$1,0,MATCH(H$6,Data!$1:$1,0)-1,1000,1)=IF(H$7="","Yes",H$7))*(Data!$D$1:'Data'!$D$818&lt;=IF($H$2="Marked",1,"")))*ROW(Data!$C$1:$C$818),ROW(H204)-ROW(H$7)),1)),"")</f>
        <v/>
      </c>
      <c r="I204" s="38" t="str">
        <f ca="1">IF(J204="","",IF(INDEX(Data!$CA:$CA,MATCH(J204,Data!$A:$A,0),1)=0,"",INDEX(Data!$CA:$CA,MATCH(J204,Data!$A:$A,0),1)))</f>
        <v/>
      </c>
      <c r="J204" s="38" t="str" cm="1">
        <f t="array" aca="1" ref="J204" ca="1">IFERROR(_xlfn.SINGLE(INDEX(Data!$A$1:$A$818,_xlfn.AGGREGATE(15,6,((OFFSET(Data!$A$1,0,MATCH(J$6,Data!$1:$1,0)-1,1000,1)=IF(J$7="","Yes",J$7))*(Data!$D$1:'Data'!$D$818&lt;=IF($H$2="Marked",1,"")))/((OFFSET(Data!$A$1,0,MATCH(J$6,Data!$1:$1,0)-1,1000,1)=IF(J$7="","Yes",J$7))*(Data!$D$1:'Data'!$D$818&lt;=IF($H$2="Marked",1,"")))*ROW(Data!$C$1:$C$818),ROW(J204)-ROW(J$7)),1)),"")</f>
        <v/>
      </c>
      <c r="K204" s="38" t="str">
        <f ca="1">IF(L204="","",IF(INDEX(Data!$CA:$CA,MATCH(L204,Data!$A:$A,0),1)=0,"",INDEX(Data!$CA:$CA,MATCH(L204,Data!$A:$A,0),1)))</f>
        <v/>
      </c>
      <c r="L204" s="38" t="str" cm="1">
        <f t="array" aca="1" ref="L204" ca="1">IFERROR(_xlfn.SINGLE(INDEX(Data!$A$1:$A$818,_xlfn.AGGREGATE(15,6,((OFFSET(Data!$A$1,0,MATCH(L$6,Data!$1:$1,0)-1,1000,1)=IF(L$7="","Yes",L$7))*(Data!$D$1:'Data'!$D$818&lt;=IF($H$2="Marked",1,"")))/((OFFSET(Data!$A$1,0,MATCH(L$6,Data!$1:$1,0)-1,1000,1)=IF(L$7="","Yes",L$7))*(Data!$D$1:'Data'!$D$818&lt;=IF($H$2="Marked",1,"")))*ROW(Data!$C$1:$C$818),ROW(L204)-ROW(L$7)),1)),"")</f>
        <v/>
      </c>
      <c r="M204" s="38" t="str">
        <f ca="1">IF(N204="","",IF(INDEX(Data!$CA:$CA,MATCH(N204,Data!$A:$A,0),1)=0,"",INDEX(Data!$CA:$CA,MATCH(N204,Data!$A:$A,0),1)))</f>
        <v/>
      </c>
      <c r="N204" s="38" t="str" cm="1">
        <f t="array" aca="1" ref="N204" ca="1">IFERROR(_xlfn.SINGLE(INDEX(Data!$A$1:$A$818,_xlfn.AGGREGATE(15,6,((OFFSET(Data!$A$1,0,MATCH(N$6,Data!$1:$1,0)-1,1000,1)=IF(N$7="","Yes",N$7))*(Data!$D$1:'Data'!$D$818&lt;=IF($H$2="Marked",1,"")))/((OFFSET(Data!$A$1,0,MATCH(N$6,Data!$1:$1,0)-1,1000,1)=IF(N$7="","Yes",N$7))*(Data!$D$1:'Data'!$D$818&lt;=IF($H$2="Marked",1,"")))*ROW(Data!$C$1:$C$818),ROW(N204)-ROW(N$7)),1)),"")</f>
        <v/>
      </c>
      <c r="O204" s="38" t="str">
        <f ca="1">IF(P204="","",IF(INDEX(Data!$CA:$CA,MATCH(P204,Data!$A:$A,0),1)=0,"",INDEX(Data!$CA:$CA,MATCH(P204,Data!$A:$A,0),1)))</f>
        <v/>
      </c>
      <c r="P204" s="38" t="str" cm="1">
        <f t="array" aca="1" ref="P204" ca="1">IFERROR(_xlfn.SINGLE(INDEX(Data!$A$1:$A$818,_xlfn.AGGREGATE(15,6,((OFFSET(Data!$A$1,0,MATCH(P$6,Data!$1:$1,0)-1,1000,1)=IF(P$7="","Yes",P$7))*(Data!$D$1:'Data'!$D$818&lt;=IF($H$2="Marked",1,"")))/((OFFSET(Data!$A$1,0,MATCH(P$6,Data!$1:$1,0)-1,1000,1)=IF(P$7="","Yes",P$7))*(Data!$D$1:'Data'!$D$818&lt;=IF($H$2="Marked",1,"")))*ROW(Data!$C$1:$C$818),ROW(P204)-ROW(P$7)),1)),"")</f>
        <v>Starz Encore</v>
      </c>
      <c r="Q204" s="38" t="str">
        <f ca="1">IF(R204="","",IF(INDEX(Data!$CA:$CA,MATCH(R204,Data!$A:$A,0),1)=0,"",INDEX(Data!$CA:$CA,MATCH(R204,Data!$A:$A,0),1)))</f>
        <v/>
      </c>
      <c r="R204" s="38" t="str" cm="1">
        <f t="array" aca="1" ref="R204" ca="1">IFERROR(_xlfn.SINGLE(INDEX(Data!$A$1:$A$818,_xlfn.AGGREGATE(15,6,((OFFSET(Data!$A$1,0,MATCH(R$6,Data!$1:$1,0)-1,1000,1)=IF(R$7="","Yes",R$7))*(Data!$D$1:'Data'!$D$818&lt;=IF($H$2="Marked",1,"")))/((OFFSET(Data!$A$1,0,MATCH(R$6,Data!$1:$1,0)-1,1000,1)=IF(R$7="","Yes",R$7))*(Data!$D$1:'Data'!$D$818&lt;=IF($H$2="Marked",1,"")))*ROW(Data!$C$1:$C$818),ROW(R204)-ROW(R$7)),1)),"")</f>
        <v/>
      </c>
      <c r="S204" s="38" t="str">
        <f ca="1">IF(T204="","",IF(INDEX(Data!$CA:$CA,MATCH(T204,Data!$A:$A,0),1)=0,"",INDEX(Data!$CA:$CA,MATCH(T204,Data!$A:$A,0),1)))</f>
        <v/>
      </c>
      <c r="T204" s="38" t="str" cm="1">
        <f t="array" aca="1" ref="T204" ca="1">IFERROR(_xlfn.SINGLE(INDEX(Data!$A$1:$A$818,_xlfn.AGGREGATE(15,6,((OFFSET(Data!$A$1,0,MATCH(T$6,Data!$1:$1,0)-1,1000,1)=IF(T$7="","Yes",T$7))*(Data!$D$1:'Data'!$D$818&lt;=IF($H$2="Marked",1,"")))/((OFFSET(Data!$A$1,0,MATCH(T$6,Data!$1:$1,0)-1,1000,1)=IF(T$7="","Yes",T$7))*(Data!$D$1:'Data'!$D$818&lt;=IF($H$2="Marked",1,"")))*ROW(Data!$C$1:$C$818),ROW(T204)-ROW(T$7)),1)),"")</f>
        <v/>
      </c>
      <c r="U204" s="38" t="str">
        <f ca="1">IF(V204="","",IF(INDEX(Data!$CA:$CA,MATCH(V204,Data!$A:$A,0),1)=0,"",INDEX(Data!$CA:$CA,MATCH(V204,Data!$A:$A,0),1)))</f>
        <v/>
      </c>
      <c r="V204" s="38" t="str" cm="1">
        <f t="array" aca="1" ref="V204" ca="1">IFERROR(_xlfn.SINGLE(INDEX(Data!$A$1:$A$818,_xlfn.AGGREGATE(15,6,((OFFSET(Data!$A$1,0,MATCH(V$6,Data!$1:$1,0)-1,1000,1)=IF(V$7="","Yes",V$7))*(Data!$D$1:'Data'!$D$818&lt;=IF($H$2="Marked",1,"")))/((OFFSET(Data!$A$1,0,MATCH(V$6,Data!$1:$1,0)-1,1000,1)=IF(V$7="","Yes",V$7))*(Data!$D$1:'Data'!$D$818&lt;=IF($H$2="Marked",1,"")))*ROW(Data!$C$1:$C$818),ROW(V204)-ROW(V$7)),1)),"")</f>
        <v/>
      </c>
      <c r="W204" s="38" t="str">
        <f ca="1">IF(X204="","",IF(INDEX(Data!$CA:$CA,MATCH(X204,Data!$A:$A,0),1)=0,"",INDEX(Data!$CA:$CA,MATCH(X204,Data!$A:$A,0),1)))</f>
        <v/>
      </c>
      <c r="X204" s="38" t="str" cm="1">
        <f t="array" aca="1" ref="X204" ca="1">IFERROR(_xlfn.SINGLE(INDEX(Data!$A$1:$A$818,_xlfn.AGGREGATE(15,6,((OFFSET(Data!$A$1,0,MATCH(X$6,Data!$1:$1,0)-1,1000,1)=IF(X$7="","Yes",X$7))*(Data!$D$1:'Data'!$D$818&lt;=IF($H$2="Marked",1,"")))/((OFFSET(Data!$A$1,0,MATCH(X$6,Data!$1:$1,0)-1,1000,1)=IF(X$7="","Yes",X$7))*(Data!$D$1:'Data'!$D$818&lt;=IF($H$2="Marked",1,"")))*ROW(Data!$C$1:$C$818),ROW(X204)-ROW(X$7)),1)),"")</f>
        <v/>
      </c>
      <c r="Y204" s="38" t="str">
        <f ca="1">IF(Z204="","",IF(INDEX(Data!$CA:$CA,MATCH(Z204,Data!$A:$A,0),1)=0,"",INDEX(Data!$CA:$CA,MATCH(Z204,Data!$A:$A,0),1)))</f>
        <v/>
      </c>
      <c r="Z204" s="38" t="str" cm="1">
        <f t="array" aca="1" ref="Z204" ca="1">IFERROR(_xlfn.SINGLE(INDEX(Data!$A$1:$A$818,_xlfn.AGGREGATE(15,6,((OFFSET(Data!$A$1,0,MATCH(Z$6,Data!$1:$1,0)-1,1000,1)=IF(Z$7="","Yes",Z$7))*(Data!$D$1:'Data'!$D$818&lt;=IF($H$2="Marked",1,"")))/((OFFSET(Data!$A$1,0,MATCH(Z$6,Data!$1:$1,0)-1,1000,1)=IF(Z$7="","Yes",Z$7))*(Data!$D$1:'Data'!$D$818&lt;=IF($H$2="Marked",1,"")))*ROW(Data!$C$1:$C$818),ROW(Z204)-ROW(Z$7)),1)),"")</f>
        <v/>
      </c>
      <c r="AA204" s="38" t="str">
        <f ca="1">IF(AB204="","",IF(INDEX(Data!$CA:$CA,MATCH(AB204,Data!$A:$A,0),1)=0,"",INDEX(Data!$CA:$CA,MATCH(AB204,Data!$A:$A,0),1)))</f>
        <v/>
      </c>
      <c r="AB204" s="38" t="str" cm="1">
        <f t="array" aca="1" ref="AB204" ca="1">IFERROR(_xlfn.SINGLE(INDEX(Data!$A$1:$A$818,_xlfn.AGGREGATE(15,6,((OFFSET(Data!$A$1,0,MATCH(AB$6,Data!$1:$1,0)-1,1000,1)=IF(AB$7="","Yes",AB$7))*(Data!$D$1:'Data'!$D$818&lt;=IF($H$2="Marked",1,"")))/((OFFSET(Data!$A$1,0,MATCH(AB$6,Data!$1:$1,0)-1,1000,1)=IF(AB$7="","Yes",AB$7))*(Data!$D$1:'Data'!$D$818&lt;=IF($H$2="Marked",1,"")))*ROW(Data!$C$1:$C$818),ROW(AB204)-ROW(AB$7)),1)),"")</f>
        <v/>
      </c>
      <c r="AC204" s="38" t="str">
        <f ca="1">IF(AD204="","",IF(INDEX(Data!$CA:$CA,MATCH(AD204,Data!$A:$A,0),1)=0,"",INDEX(Data!$CA:$CA,MATCH(AD204,Data!$A:$A,0),1)))</f>
        <v/>
      </c>
      <c r="AD204" s="38" t="str" cm="1">
        <f t="array" aca="1" ref="AD204" ca="1">IFERROR(_xlfn.SINGLE(INDEX(Data!$A$1:$A$818,_xlfn.AGGREGATE(15,6,((OFFSET(Data!$A$1,0,MATCH(AD$6,Data!$1:$1,0)-1,1000,1)=IF(AD$7="","Yes",AD$7))*(Data!$D$1:'Data'!$D$818&lt;=IF($H$2="Marked",1,"")))/((OFFSET(Data!$A$1,0,MATCH(AD$6,Data!$1:$1,0)-1,1000,1)=IF(AD$7="","Yes",AD$7))*(Data!$D$1:'Data'!$D$818&lt;=IF($H$2="Marked",1,"")))*ROW(Data!$C$1:$C$818),ROW(AD204)-ROW(AD$7)),1)),"")</f>
        <v/>
      </c>
      <c r="AE204" s="38" t="str">
        <f ca="1">IF(AF204="","",IF(INDEX(Data!$CA:$CA,MATCH(AF204,Data!$A:$A,0),1)=0,"",INDEX(Data!$CA:$CA,MATCH(AF204,Data!$A:$A,0),1)))</f>
        <v/>
      </c>
      <c r="AF204" s="38" t="str" cm="1">
        <f t="array" aca="1" ref="AF204" ca="1">IFERROR(_xlfn.SINGLE(INDEX(Data!$A$1:$A$818,_xlfn.AGGREGATE(15,6,((OFFSET(Data!$A$1,0,MATCH(AF$6,Data!$1:$1,0)-1,1000,1)=IF(AF$7="","Yes",AF$7))*(Data!$D$1:'Data'!$D$818&lt;=IF($H$2="Marked",1,"")))/((OFFSET(Data!$A$1,0,MATCH(AF$6,Data!$1:$1,0)-1,1000,1)=IF(AF$7="","Yes",AF$7))*(Data!$D$1:'Data'!$D$818&lt;=IF($H$2="Marked",1,"")))*ROW(Data!$C$1:$C$818),ROW(AF204)-ROW(AF$7)),1)),"")</f>
        <v/>
      </c>
      <c r="AG204" s="38" t="str">
        <f ca="1">IF(AH204="","",IF(INDEX(Data!$CA:$CA,MATCH(AH204,Data!$A:$A,0),1)=0,"",INDEX(Data!$CA:$CA,MATCH(AH204,Data!$A:$A,0),1)))</f>
        <v/>
      </c>
      <c r="AH204" s="38" t="str" cm="1">
        <f t="array" aca="1" ref="AH204" ca="1">IFERROR(_xlfn.SINGLE(INDEX(Data!$A$1:$A$818,_xlfn.AGGREGATE(15,6,((OFFSET(Data!$A$1,0,MATCH(AH$6,Data!$1:$1,0)-1,1000,1)=IF(AH$7="","Yes",AH$7))*(Data!$D$1:'Data'!$D$818&lt;=IF($H$2="Marked",1,"")))/((OFFSET(Data!$A$1,0,MATCH(AH$6,Data!$1:$1,0)-1,1000,1)=IF(AH$7="","Yes",AH$7))*(Data!$D$1:'Data'!$D$818&lt;=IF($H$2="Marked",1,"")))*ROW(Data!$C$1:$C$818),ROW(AH204)-ROW(AH$7)),1)),"")</f>
        <v/>
      </c>
      <c r="AI204" s="38" t="str">
        <f ca="1">IF(AJ204="","",IF(INDEX(Data!$CA:$CA,MATCH(AJ204,Data!$A:$A,0),1)=0,"",INDEX(Data!$CA:$CA,MATCH(AJ204,Data!$A:$A,0),1)))</f>
        <v/>
      </c>
      <c r="AJ204" s="38" t="str" cm="1">
        <f t="array" aca="1" ref="AJ204" ca="1">IFERROR(_xlfn.SINGLE(INDEX(Data!$A$1:$A$818,_xlfn.AGGREGATE(15,6,((OFFSET(Data!$A$1,0,MATCH(AJ$6,Data!$1:$1,0)-1,1000,1)=IF(AJ$7="","Yes",AJ$7))*(Data!$D$1:'Data'!$D$818&lt;=IF($H$2="Marked",1,"")))/((OFFSET(Data!$A$1,0,MATCH(AJ$6,Data!$1:$1,0)-1,1000,1)=IF(AJ$7="","Yes",AJ$7))*(Data!$D$1:'Data'!$D$818&lt;=IF($H$2="Marked",1,"")))*ROW(Data!$C$1:$C$818),ROW(AJ204)-ROW(AJ$7)),1)),"")</f>
        <v/>
      </c>
      <c r="AK204" s="38" t="str">
        <f ca="1">IF(AL204="","",IF(INDEX(Data!$CA:$CA,MATCH(AL204,Data!$A:$A,0),1)=0,"",INDEX(Data!$CA:$CA,MATCH(AL204,Data!$A:$A,0),1)))</f>
        <v/>
      </c>
      <c r="AL204" s="38" t="str" cm="1">
        <f t="array" aca="1" ref="AL204" ca="1">IFERROR(_xlfn.SINGLE(INDEX(Data!$A$1:$A$818,_xlfn.AGGREGATE(15,6,((OFFSET(Data!$A$1,0,MATCH(AL$6,Data!$1:$1,0)-1,1000,1)=IF(AL$7="","Yes",AL$7))*(Data!$D$1:'Data'!$D$818&lt;=IF($H$2="Marked",1,"")))/((OFFSET(Data!$A$1,0,MATCH(AL$6,Data!$1:$1,0)-1,1000,1)=IF(AL$7="","Yes",AL$7))*(Data!$D$1:'Data'!$D$818&lt;=IF($H$2="Marked",1,"")))*ROW(Data!$C$1:$C$818),ROW(AL204)-ROW(AL$7)),1)),"")</f>
        <v/>
      </c>
      <c r="AM204" s="38" t="str">
        <f ca="1">IF(AN204="","",IF(INDEX(Data!$CA:$CA,MATCH(AN204,Data!$A:$A,0),1)=0,"",INDEX(Data!$CA:$CA,MATCH(AN204,Data!$A:$A,0),1)))</f>
        <v/>
      </c>
      <c r="AN204" s="38" t="str" cm="1">
        <f t="array" aca="1" ref="AN204" ca="1">IFERROR(_xlfn.SINGLE(INDEX(Data!$A$1:$A$818,_xlfn.AGGREGATE(15,6,((OFFSET(Data!$A$1,0,MATCH(AN$6,Data!$1:$1,0)-1,1000,1)=IF(AN$7="","Yes",AN$7))*(Data!$D$1:'Data'!$D$818&lt;=IF($H$2="Marked",1,"")))/((OFFSET(Data!$A$1,0,MATCH(AN$6,Data!$1:$1,0)-1,1000,1)=IF(AN$7="","Yes",AN$7))*(Data!$D$1:'Data'!$D$818&lt;=IF($H$2="Marked",1,"")))*ROW(Data!$C$1:$C$818),ROW(AN204)-ROW(AN$7)),1)),"")</f>
        <v/>
      </c>
      <c r="AO204" s="38" t="str">
        <f ca="1">IF(AP204="","",IF(INDEX(Data!$CA:$CA,MATCH(AP204,Data!$A:$A,0),1)=0,"",INDEX(Data!$CA:$CA,MATCH(AP204,Data!$A:$A,0),1)))</f>
        <v/>
      </c>
      <c r="AP204" s="38" t="str" cm="1">
        <f t="array" aca="1" ref="AP204" ca="1">IFERROR(_xlfn.SINGLE(INDEX(Data!$A$1:$A$818,_xlfn.AGGREGATE(15,6,((OFFSET(Data!$A$1,0,MATCH(AP$6,Data!$1:$1,0)-1,1000,1)=IF(AP$7="","Yes",AP$7))*(Data!$D$1:'Data'!$D$818&lt;=IF($H$2="Marked",1,"")))/((OFFSET(Data!$A$1,0,MATCH(AP$6,Data!$1:$1,0)-1,1000,1)=IF(AP$7="","Yes",AP$7))*(Data!$D$1:'Data'!$D$818&lt;=IF($H$2="Marked",1,"")))*ROW(Data!$C$1:$C$818),ROW(AP204)-ROW(AP$7)),1)),"")</f>
        <v/>
      </c>
      <c r="AQ204" s="38" t="str">
        <f ca="1">IF(AR204="","",IF(INDEX(Data!$CA:$CA,MATCH(AR204,Data!$A:$A,0),1)=0,"",INDEX(Data!$CA:$CA,MATCH(AR204,Data!$A:$A,0),1)))</f>
        <v/>
      </c>
      <c r="AR204" s="38" t="str" cm="1">
        <f t="array" aca="1" ref="AR204" ca="1">IFERROR(_xlfn.SINGLE(INDEX(Data!$A$1:$A$818,_xlfn.AGGREGATE(15,6,((OFFSET(Data!$A$1,0,MATCH(AR$6,Data!$1:$1,0)-1,1000,1)=IF(AR$7="","Yes",AR$7))*(Data!$D$1:'Data'!$D$818&lt;=IF($H$2="Marked",1,"")))/((OFFSET(Data!$A$1,0,MATCH(AR$6,Data!$1:$1,0)-1,1000,1)=IF(AR$7="","Yes",AR$7))*(Data!$D$1:'Data'!$D$818&lt;=IF($H$2="Marked",1,"")))*ROW(Data!$C$1:$C$818),ROW(AR204)-ROW(AR$7)),1)),"")</f>
        <v/>
      </c>
      <c r="AS204" s="38" t="str">
        <f ca="1">IF(AT204="","",IF(INDEX(Data!$CA:$CA,MATCH(AT204,Data!$A:$A,0),1)=0,"",INDEX(Data!$CA:$CA,MATCH(AT204,Data!$A:$A,0),1)))</f>
        <v/>
      </c>
      <c r="AT204" s="38" t="str" cm="1">
        <f t="array" aca="1" ref="AT204" ca="1">IFERROR(_xlfn.SINGLE(INDEX(Data!$A$1:$A$818,_xlfn.AGGREGATE(15,6,((OFFSET(Data!$A$1,0,MATCH(AT$6,Data!$1:$1,0)-1,1000,1)=IF(AT$7="","Yes",AT$7))*(Data!$D$1:'Data'!$D$818&lt;=IF($H$2="Marked",1,"")))/((OFFSET(Data!$A$1,0,MATCH(AT$6,Data!$1:$1,0)-1,1000,1)=IF(AT$7="","Yes",AT$7))*(Data!$D$1:'Data'!$D$818&lt;=IF($H$2="Marked",1,"")))*ROW(Data!$C$1:$C$818),ROW(AT204)-ROW(AT$7)),1)),"")</f>
        <v/>
      </c>
    </row>
    <row r="205" spans="1:46" ht="24" x14ac:dyDescent="0.35">
      <c r="A205" s="38" t="str">
        <f ca="1">IF(B205="","",IF(INDEX(Data!$CA:$CA,MATCH(B205,Data!$A:$A,0),1)=0,"",INDEX(Data!$CA:$CA,MATCH(B205,Data!$A:$A,0),1)))</f>
        <v/>
      </c>
      <c r="B205" s="38" t="str" cm="1">
        <f t="array" aca="1" ref="B205" ca="1">IFERROR(_xlfn.SINGLE(INDEX(Data!$A$1:$A$818,_xlfn.AGGREGATE(15,6,((OFFSET(Data!$A$1,0,MATCH(B$6,Data!$1:$1,0)-1,1000,1)=IF(B$7="","Yes",B$7))*(Data!$D$1:'Data'!$D$818&lt;=IF($H$2="Marked",1,"")))/((OFFSET(Data!$A$1,0,MATCH(B$6,Data!$1:$1,0)-1,1000,1)=IF(B$7="","Yes",B$7))*(Data!$D$1:'Data'!$D$818&lt;=IF($H$2="Marked",1,"")))*ROW(Data!$C$1:$C$818),ROW(B205)-ROW(B$7)),1)),"")</f>
        <v/>
      </c>
      <c r="C205" s="38" t="str">
        <f ca="1">IF(D205="","",IF(INDEX(Data!$CA:$CA,MATCH(D205,Data!$A:$A,0),1)=0,"",INDEX(Data!$CA:$CA,MATCH(D205,Data!$A:$A,0),1)))</f>
        <v/>
      </c>
      <c r="D205" s="38" t="str" cm="1">
        <f t="array" aca="1" ref="D205" ca="1">IFERROR(_xlfn.SINGLE(INDEX(Data!$A$1:$A$818,_xlfn.AGGREGATE(15,6,((OFFSET(Data!$A$1,0,MATCH(D$6,Data!$1:$1,0)-1,1000,1)=IF(D$7="","Yes",D$7))*(Data!$D$1:'Data'!$D$818&lt;=IF($H$2="Marked",1,"")))/((OFFSET(Data!$A$1,0,MATCH(D$6,Data!$1:$1,0)-1,1000,1)=IF(D$7="","Yes",D$7))*(Data!$D$1:'Data'!$D$818&lt;=IF($H$2="Marked",1,"")))*ROW(Data!$C$1:$C$818),ROW(D205)-ROW(D$7)),1)),"")</f>
        <v/>
      </c>
      <c r="E205" s="38" t="str">
        <f ca="1">IF(F205="","",IF(INDEX(Data!$CA:$CA,MATCH(F205,Data!$A:$A,0),1)=0,"",INDEX(Data!$CA:$CA,MATCH(F205,Data!$A:$A,0),1)))</f>
        <v/>
      </c>
      <c r="F205" s="38" t="str" cm="1">
        <f t="array" aca="1" ref="F205" ca="1">IFERROR(_xlfn.SINGLE(INDEX(Data!$A$1:$A$818,_xlfn.AGGREGATE(15,6,((OFFSET(Data!$A$1,0,MATCH(F$6,Data!$1:$1,0)-1,1000,1)=IF(F$7="","Yes",F$7))*(Data!$D$1:'Data'!$D$818&lt;=IF($H$2="Marked",1,"")))/((OFFSET(Data!$A$1,0,MATCH(F$6,Data!$1:$1,0)-1,1000,1)=IF(F$7="","Yes",F$7))*(Data!$D$1:'Data'!$D$818&lt;=IF($H$2="Marked",1,"")))*ROW(Data!$C$1:$C$818),ROW(F205)-ROW(F$7)),1)),"")</f>
        <v/>
      </c>
      <c r="G205" s="38" t="str">
        <f ca="1">IF(H205="","",IF(INDEX(Data!$CA:$CA,MATCH(H205,Data!$A:$A,0),1)=0,"",INDEX(Data!$CA:$CA,MATCH(H205,Data!$A:$A,0),1)))</f>
        <v/>
      </c>
      <c r="H205" s="38" t="str" cm="1">
        <f t="array" aca="1" ref="H205" ca="1">IFERROR(_xlfn.SINGLE(INDEX(Data!$A$1:$A$818,_xlfn.AGGREGATE(15,6,((OFFSET(Data!$A$1,0,MATCH(H$6,Data!$1:$1,0)-1,1000,1)=IF(H$7="","Yes",H$7))*(Data!$D$1:'Data'!$D$818&lt;=IF($H$2="Marked",1,"")))/((OFFSET(Data!$A$1,0,MATCH(H$6,Data!$1:$1,0)-1,1000,1)=IF(H$7="","Yes",H$7))*(Data!$D$1:'Data'!$D$818&lt;=IF($H$2="Marked",1,"")))*ROW(Data!$C$1:$C$818),ROW(H205)-ROW(H$7)),1)),"")</f>
        <v/>
      </c>
      <c r="I205" s="38" t="str">
        <f ca="1">IF(J205="","",IF(INDEX(Data!$CA:$CA,MATCH(J205,Data!$A:$A,0),1)=0,"",INDEX(Data!$CA:$CA,MATCH(J205,Data!$A:$A,0),1)))</f>
        <v/>
      </c>
      <c r="J205" s="38" t="str" cm="1">
        <f t="array" aca="1" ref="J205" ca="1">IFERROR(_xlfn.SINGLE(INDEX(Data!$A$1:$A$818,_xlfn.AGGREGATE(15,6,((OFFSET(Data!$A$1,0,MATCH(J$6,Data!$1:$1,0)-1,1000,1)=IF(J$7="","Yes",J$7))*(Data!$D$1:'Data'!$D$818&lt;=IF($H$2="Marked",1,"")))/((OFFSET(Data!$A$1,0,MATCH(J$6,Data!$1:$1,0)-1,1000,1)=IF(J$7="","Yes",J$7))*(Data!$D$1:'Data'!$D$818&lt;=IF($H$2="Marked",1,"")))*ROW(Data!$C$1:$C$818),ROW(J205)-ROW(J$7)),1)),"")</f>
        <v/>
      </c>
      <c r="K205" s="38" t="str">
        <f ca="1">IF(L205="","",IF(INDEX(Data!$CA:$CA,MATCH(L205,Data!$A:$A,0),1)=0,"",INDEX(Data!$CA:$CA,MATCH(L205,Data!$A:$A,0),1)))</f>
        <v/>
      </c>
      <c r="L205" s="38" t="str" cm="1">
        <f t="array" aca="1" ref="L205" ca="1">IFERROR(_xlfn.SINGLE(INDEX(Data!$A$1:$A$818,_xlfn.AGGREGATE(15,6,((OFFSET(Data!$A$1,0,MATCH(L$6,Data!$1:$1,0)-1,1000,1)=IF(L$7="","Yes",L$7))*(Data!$D$1:'Data'!$D$818&lt;=IF($H$2="Marked",1,"")))/((OFFSET(Data!$A$1,0,MATCH(L$6,Data!$1:$1,0)-1,1000,1)=IF(L$7="","Yes",L$7))*(Data!$D$1:'Data'!$D$818&lt;=IF($H$2="Marked",1,"")))*ROW(Data!$C$1:$C$818),ROW(L205)-ROW(L$7)),1)),"")</f>
        <v/>
      </c>
      <c r="M205" s="38" t="str">
        <f ca="1">IF(N205="","",IF(INDEX(Data!$CA:$CA,MATCH(N205,Data!$A:$A,0),1)=0,"",INDEX(Data!$CA:$CA,MATCH(N205,Data!$A:$A,0),1)))</f>
        <v/>
      </c>
      <c r="N205" s="38" t="str" cm="1">
        <f t="array" aca="1" ref="N205" ca="1">IFERROR(_xlfn.SINGLE(INDEX(Data!$A$1:$A$818,_xlfn.AGGREGATE(15,6,((OFFSET(Data!$A$1,0,MATCH(N$6,Data!$1:$1,0)-1,1000,1)=IF(N$7="","Yes",N$7))*(Data!$D$1:'Data'!$D$818&lt;=IF($H$2="Marked",1,"")))/((OFFSET(Data!$A$1,0,MATCH(N$6,Data!$1:$1,0)-1,1000,1)=IF(N$7="","Yes",N$7))*(Data!$D$1:'Data'!$D$818&lt;=IF($H$2="Marked",1,"")))*ROW(Data!$C$1:$C$818),ROW(N205)-ROW(N$7)),1)),"")</f>
        <v/>
      </c>
      <c r="O205" s="38" t="str">
        <f ca="1">IF(P205="","",IF(INDEX(Data!$CA:$CA,MATCH(P205,Data!$A:$A,0),1)=0,"",INDEX(Data!$CA:$CA,MATCH(P205,Data!$A:$A,0),1)))</f>
        <v/>
      </c>
      <c r="P205" s="38" t="str" cm="1">
        <f t="array" aca="1" ref="P205" ca="1">IFERROR(_xlfn.SINGLE(INDEX(Data!$A$1:$A$818,_xlfn.AGGREGATE(15,6,((OFFSET(Data!$A$1,0,MATCH(P$6,Data!$1:$1,0)-1,1000,1)=IF(P$7="","Yes",P$7))*(Data!$D$1:'Data'!$D$818&lt;=IF($H$2="Marked",1,"")))/((OFFSET(Data!$A$1,0,MATCH(P$6,Data!$1:$1,0)-1,1000,1)=IF(P$7="","Yes",P$7))*(Data!$D$1:'Data'!$D$818&lt;=IF($H$2="Marked",1,"")))*ROW(Data!$C$1:$C$818),ROW(P205)-ROW(P$7)),1)),"")</f>
        <v>Starz Encore Action</v>
      </c>
      <c r="Q205" s="38" t="str">
        <f ca="1">IF(R205="","",IF(INDEX(Data!$CA:$CA,MATCH(R205,Data!$A:$A,0),1)=0,"",INDEX(Data!$CA:$CA,MATCH(R205,Data!$A:$A,0),1)))</f>
        <v/>
      </c>
      <c r="R205" s="38" t="str" cm="1">
        <f t="array" aca="1" ref="R205" ca="1">IFERROR(_xlfn.SINGLE(INDEX(Data!$A$1:$A$818,_xlfn.AGGREGATE(15,6,((OFFSET(Data!$A$1,0,MATCH(R$6,Data!$1:$1,0)-1,1000,1)=IF(R$7="","Yes",R$7))*(Data!$D$1:'Data'!$D$818&lt;=IF($H$2="Marked",1,"")))/((OFFSET(Data!$A$1,0,MATCH(R$6,Data!$1:$1,0)-1,1000,1)=IF(R$7="","Yes",R$7))*(Data!$D$1:'Data'!$D$818&lt;=IF($H$2="Marked",1,"")))*ROW(Data!$C$1:$C$818),ROW(R205)-ROW(R$7)),1)),"")</f>
        <v/>
      </c>
      <c r="S205" s="38" t="str">
        <f ca="1">IF(T205="","",IF(INDEX(Data!$CA:$CA,MATCH(T205,Data!$A:$A,0),1)=0,"",INDEX(Data!$CA:$CA,MATCH(T205,Data!$A:$A,0),1)))</f>
        <v/>
      </c>
      <c r="T205" s="38" t="str" cm="1">
        <f t="array" aca="1" ref="T205" ca="1">IFERROR(_xlfn.SINGLE(INDEX(Data!$A$1:$A$818,_xlfn.AGGREGATE(15,6,((OFFSET(Data!$A$1,0,MATCH(T$6,Data!$1:$1,0)-1,1000,1)=IF(T$7="","Yes",T$7))*(Data!$D$1:'Data'!$D$818&lt;=IF($H$2="Marked",1,"")))/((OFFSET(Data!$A$1,0,MATCH(T$6,Data!$1:$1,0)-1,1000,1)=IF(T$7="","Yes",T$7))*(Data!$D$1:'Data'!$D$818&lt;=IF($H$2="Marked",1,"")))*ROW(Data!$C$1:$C$818),ROW(T205)-ROW(T$7)),1)),"")</f>
        <v/>
      </c>
      <c r="U205" s="38" t="str">
        <f ca="1">IF(V205="","",IF(INDEX(Data!$CA:$CA,MATCH(V205,Data!$A:$A,0),1)=0,"",INDEX(Data!$CA:$CA,MATCH(V205,Data!$A:$A,0),1)))</f>
        <v/>
      </c>
      <c r="V205" s="38" t="str" cm="1">
        <f t="array" aca="1" ref="V205" ca="1">IFERROR(_xlfn.SINGLE(INDEX(Data!$A$1:$A$818,_xlfn.AGGREGATE(15,6,((OFFSET(Data!$A$1,0,MATCH(V$6,Data!$1:$1,0)-1,1000,1)=IF(V$7="","Yes",V$7))*(Data!$D$1:'Data'!$D$818&lt;=IF($H$2="Marked",1,"")))/((OFFSET(Data!$A$1,0,MATCH(V$6,Data!$1:$1,0)-1,1000,1)=IF(V$7="","Yes",V$7))*(Data!$D$1:'Data'!$D$818&lt;=IF($H$2="Marked",1,"")))*ROW(Data!$C$1:$C$818),ROW(V205)-ROW(V$7)),1)),"")</f>
        <v/>
      </c>
      <c r="W205" s="38" t="str">
        <f ca="1">IF(X205="","",IF(INDEX(Data!$CA:$CA,MATCH(X205,Data!$A:$A,0),1)=0,"",INDEX(Data!$CA:$CA,MATCH(X205,Data!$A:$A,0),1)))</f>
        <v/>
      </c>
      <c r="X205" s="38" t="str" cm="1">
        <f t="array" aca="1" ref="X205" ca="1">IFERROR(_xlfn.SINGLE(INDEX(Data!$A$1:$A$818,_xlfn.AGGREGATE(15,6,((OFFSET(Data!$A$1,0,MATCH(X$6,Data!$1:$1,0)-1,1000,1)=IF(X$7="","Yes",X$7))*(Data!$D$1:'Data'!$D$818&lt;=IF($H$2="Marked",1,"")))/((OFFSET(Data!$A$1,0,MATCH(X$6,Data!$1:$1,0)-1,1000,1)=IF(X$7="","Yes",X$7))*(Data!$D$1:'Data'!$D$818&lt;=IF($H$2="Marked",1,"")))*ROW(Data!$C$1:$C$818),ROW(X205)-ROW(X$7)),1)),"")</f>
        <v/>
      </c>
      <c r="Y205" s="38" t="str">
        <f ca="1">IF(Z205="","",IF(INDEX(Data!$CA:$CA,MATCH(Z205,Data!$A:$A,0),1)=0,"",INDEX(Data!$CA:$CA,MATCH(Z205,Data!$A:$A,0),1)))</f>
        <v/>
      </c>
      <c r="Z205" s="38" t="str" cm="1">
        <f t="array" aca="1" ref="Z205" ca="1">IFERROR(_xlfn.SINGLE(INDEX(Data!$A$1:$A$818,_xlfn.AGGREGATE(15,6,((OFFSET(Data!$A$1,0,MATCH(Z$6,Data!$1:$1,0)-1,1000,1)=IF(Z$7="","Yes",Z$7))*(Data!$D$1:'Data'!$D$818&lt;=IF($H$2="Marked",1,"")))/((OFFSET(Data!$A$1,0,MATCH(Z$6,Data!$1:$1,0)-1,1000,1)=IF(Z$7="","Yes",Z$7))*(Data!$D$1:'Data'!$D$818&lt;=IF($H$2="Marked",1,"")))*ROW(Data!$C$1:$C$818),ROW(Z205)-ROW(Z$7)),1)),"")</f>
        <v/>
      </c>
      <c r="AA205" s="38" t="str">
        <f ca="1">IF(AB205="","",IF(INDEX(Data!$CA:$CA,MATCH(AB205,Data!$A:$A,0),1)=0,"",INDEX(Data!$CA:$CA,MATCH(AB205,Data!$A:$A,0),1)))</f>
        <v/>
      </c>
      <c r="AB205" s="38" t="str" cm="1">
        <f t="array" aca="1" ref="AB205" ca="1">IFERROR(_xlfn.SINGLE(INDEX(Data!$A$1:$A$818,_xlfn.AGGREGATE(15,6,((OFFSET(Data!$A$1,0,MATCH(AB$6,Data!$1:$1,0)-1,1000,1)=IF(AB$7="","Yes",AB$7))*(Data!$D$1:'Data'!$D$818&lt;=IF($H$2="Marked",1,"")))/((OFFSET(Data!$A$1,0,MATCH(AB$6,Data!$1:$1,0)-1,1000,1)=IF(AB$7="","Yes",AB$7))*(Data!$D$1:'Data'!$D$818&lt;=IF($H$2="Marked",1,"")))*ROW(Data!$C$1:$C$818),ROW(AB205)-ROW(AB$7)),1)),"")</f>
        <v/>
      </c>
      <c r="AC205" s="38" t="str">
        <f ca="1">IF(AD205="","",IF(INDEX(Data!$CA:$CA,MATCH(AD205,Data!$A:$A,0),1)=0,"",INDEX(Data!$CA:$CA,MATCH(AD205,Data!$A:$A,0),1)))</f>
        <v/>
      </c>
      <c r="AD205" s="38" t="str" cm="1">
        <f t="array" aca="1" ref="AD205" ca="1">IFERROR(_xlfn.SINGLE(INDEX(Data!$A$1:$A$818,_xlfn.AGGREGATE(15,6,((OFFSET(Data!$A$1,0,MATCH(AD$6,Data!$1:$1,0)-1,1000,1)=IF(AD$7="","Yes",AD$7))*(Data!$D$1:'Data'!$D$818&lt;=IF($H$2="Marked",1,"")))/((OFFSET(Data!$A$1,0,MATCH(AD$6,Data!$1:$1,0)-1,1000,1)=IF(AD$7="","Yes",AD$7))*(Data!$D$1:'Data'!$D$818&lt;=IF($H$2="Marked",1,"")))*ROW(Data!$C$1:$C$818),ROW(AD205)-ROW(AD$7)),1)),"")</f>
        <v/>
      </c>
      <c r="AE205" s="38" t="str">
        <f ca="1">IF(AF205="","",IF(INDEX(Data!$CA:$CA,MATCH(AF205,Data!$A:$A,0),1)=0,"",INDEX(Data!$CA:$CA,MATCH(AF205,Data!$A:$A,0),1)))</f>
        <v/>
      </c>
      <c r="AF205" s="38" t="str" cm="1">
        <f t="array" aca="1" ref="AF205" ca="1">IFERROR(_xlfn.SINGLE(INDEX(Data!$A$1:$A$818,_xlfn.AGGREGATE(15,6,((OFFSET(Data!$A$1,0,MATCH(AF$6,Data!$1:$1,0)-1,1000,1)=IF(AF$7="","Yes",AF$7))*(Data!$D$1:'Data'!$D$818&lt;=IF($H$2="Marked",1,"")))/((OFFSET(Data!$A$1,0,MATCH(AF$6,Data!$1:$1,0)-1,1000,1)=IF(AF$7="","Yes",AF$7))*(Data!$D$1:'Data'!$D$818&lt;=IF($H$2="Marked",1,"")))*ROW(Data!$C$1:$C$818),ROW(AF205)-ROW(AF$7)),1)),"")</f>
        <v/>
      </c>
      <c r="AG205" s="38" t="str">
        <f ca="1">IF(AH205="","",IF(INDEX(Data!$CA:$CA,MATCH(AH205,Data!$A:$A,0),1)=0,"",INDEX(Data!$CA:$CA,MATCH(AH205,Data!$A:$A,0),1)))</f>
        <v/>
      </c>
      <c r="AH205" s="38" t="str" cm="1">
        <f t="array" aca="1" ref="AH205" ca="1">IFERROR(_xlfn.SINGLE(INDEX(Data!$A$1:$A$818,_xlfn.AGGREGATE(15,6,((OFFSET(Data!$A$1,0,MATCH(AH$6,Data!$1:$1,0)-1,1000,1)=IF(AH$7="","Yes",AH$7))*(Data!$D$1:'Data'!$D$818&lt;=IF($H$2="Marked",1,"")))/((OFFSET(Data!$A$1,0,MATCH(AH$6,Data!$1:$1,0)-1,1000,1)=IF(AH$7="","Yes",AH$7))*(Data!$D$1:'Data'!$D$818&lt;=IF($H$2="Marked",1,"")))*ROW(Data!$C$1:$C$818),ROW(AH205)-ROW(AH$7)),1)),"")</f>
        <v/>
      </c>
      <c r="AI205" s="38" t="str">
        <f ca="1">IF(AJ205="","",IF(INDEX(Data!$CA:$CA,MATCH(AJ205,Data!$A:$A,0),1)=0,"",INDEX(Data!$CA:$CA,MATCH(AJ205,Data!$A:$A,0),1)))</f>
        <v/>
      </c>
      <c r="AJ205" s="38" t="str" cm="1">
        <f t="array" aca="1" ref="AJ205" ca="1">IFERROR(_xlfn.SINGLE(INDEX(Data!$A$1:$A$818,_xlfn.AGGREGATE(15,6,((OFFSET(Data!$A$1,0,MATCH(AJ$6,Data!$1:$1,0)-1,1000,1)=IF(AJ$7="","Yes",AJ$7))*(Data!$D$1:'Data'!$D$818&lt;=IF($H$2="Marked",1,"")))/((OFFSET(Data!$A$1,0,MATCH(AJ$6,Data!$1:$1,0)-1,1000,1)=IF(AJ$7="","Yes",AJ$7))*(Data!$D$1:'Data'!$D$818&lt;=IF($H$2="Marked",1,"")))*ROW(Data!$C$1:$C$818),ROW(AJ205)-ROW(AJ$7)),1)),"")</f>
        <v/>
      </c>
      <c r="AK205" s="38" t="str">
        <f ca="1">IF(AL205="","",IF(INDEX(Data!$CA:$CA,MATCH(AL205,Data!$A:$A,0),1)=0,"",INDEX(Data!$CA:$CA,MATCH(AL205,Data!$A:$A,0),1)))</f>
        <v/>
      </c>
      <c r="AL205" s="38" t="str" cm="1">
        <f t="array" aca="1" ref="AL205" ca="1">IFERROR(_xlfn.SINGLE(INDEX(Data!$A$1:$A$818,_xlfn.AGGREGATE(15,6,((OFFSET(Data!$A$1,0,MATCH(AL$6,Data!$1:$1,0)-1,1000,1)=IF(AL$7="","Yes",AL$7))*(Data!$D$1:'Data'!$D$818&lt;=IF($H$2="Marked",1,"")))/((OFFSET(Data!$A$1,0,MATCH(AL$6,Data!$1:$1,0)-1,1000,1)=IF(AL$7="","Yes",AL$7))*(Data!$D$1:'Data'!$D$818&lt;=IF($H$2="Marked",1,"")))*ROW(Data!$C$1:$C$818),ROW(AL205)-ROW(AL$7)),1)),"")</f>
        <v/>
      </c>
      <c r="AM205" s="38" t="str">
        <f ca="1">IF(AN205="","",IF(INDEX(Data!$CA:$CA,MATCH(AN205,Data!$A:$A,0),1)=0,"",INDEX(Data!$CA:$CA,MATCH(AN205,Data!$A:$A,0),1)))</f>
        <v/>
      </c>
      <c r="AN205" s="38" t="str" cm="1">
        <f t="array" aca="1" ref="AN205" ca="1">IFERROR(_xlfn.SINGLE(INDEX(Data!$A$1:$A$818,_xlfn.AGGREGATE(15,6,((OFFSET(Data!$A$1,0,MATCH(AN$6,Data!$1:$1,0)-1,1000,1)=IF(AN$7="","Yes",AN$7))*(Data!$D$1:'Data'!$D$818&lt;=IF($H$2="Marked",1,"")))/((OFFSET(Data!$A$1,0,MATCH(AN$6,Data!$1:$1,0)-1,1000,1)=IF(AN$7="","Yes",AN$7))*(Data!$D$1:'Data'!$D$818&lt;=IF($H$2="Marked",1,"")))*ROW(Data!$C$1:$C$818),ROW(AN205)-ROW(AN$7)),1)),"")</f>
        <v/>
      </c>
      <c r="AO205" s="38" t="str">
        <f ca="1">IF(AP205="","",IF(INDEX(Data!$CA:$CA,MATCH(AP205,Data!$A:$A,0),1)=0,"",INDEX(Data!$CA:$CA,MATCH(AP205,Data!$A:$A,0),1)))</f>
        <v/>
      </c>
      <c r="AP205" s="38" t="str" cm="1">
        <f t="array" aca="1" ref="AP205" ca="1">IFERROR(_xlfn.SINGLE(INDEX(Data!$A$1:$A$818,_xlfn.AGGREGATE(15,6,((OFFSET(Data!$A$1,0,MATCH(AP$6,Data!$1:$1,0)-1,1000,1)=IF(AP$7="","Yes",AP$7))*(Data!$D$1:'Data'!$D$818&lt;=IF($H$2="Marked",1,"")))/((OFFSET(Data!$A$1,0,MATCH(AP$6,Data!$1:$1,0)-1,1000,1)=IF(AP$7="","Yes",AP$7))*(Data!$D$1:'Data'!$D$818&lt;=IF($H$2="Marked",1,"")))*ROW(Data!$C$1:$C$818),ROW(AP205)-ROW(AP$7)),1)),"")</f>
        <v/>
      </c>
      <c r="AQ205" s="38" t="str">
        <f ca="1">IF(AR205="","",IF(INDEX(Data!$CA:$CA,MATCH(AR205,Data!$A:$A,0),1)=0,"",INDEX(Data!$CA:$CA,MATCH(AR205,Data!$A:$A,0),1)))</f>
        <v/>
      </c>
      <c r="AR205" s="38" t="str" cm="1">
        <f t="array" aca="1" ref="AR205" ca="1">IFERROR(_xlfn.SINGLE(INDEX(Data!$A$1:$A$818,_xlfn.AGGREGATE(15,6,((OFFSET(Data!$A$1,0,MATCH(AR$6,Data!$1:$1,0)-1,1000,1)=IF(AR$7="","Yes",AR$7))*(Data!$D$1:'Data'!$D$818&lt;=IF($H$2="Marked",1,"")))/((OFFSET(Data!$A$1,0,MATCH(AR$6,Data!$1:$1,0)-1,1000,1)=IF(AR$7="","Yes",AR$7))*(Data!$D$1:'Data'!$D$818&lt;=IF($H$2="Marked",1,"")))*ROW(Data!$C$1:$C$818),ROW(AR205)-ROW(AR$7)),1)),"")</f>
        <v/>
      </c>
      <c r="AS205" s="38" t="str">
        <f ca="1">IF(AT205="","",IF(INDEX(Data!$CA:$CA,MATCH(AT205,Data!$A:$A,0),1)=0,"",INDEX(Data!$CA:$CA,MATCH(AT205,Data!$A:$A,0),1)))</f>
        <v/>
      </c>
      <c r="AT205" s="38" t="str" cm="1">
        <f t="array" aca="1" ref="AT205" ca="1">IFERROR(_xlfn.SINGLE(INDEX(Data!$A$1:$A$818,_xlfn.AGGREGATE(15,6,((OFFSET(Data!$A$1,0,MATCH(AT$6,Data!$1:$1,0)-1,1000,1)=IF(AT$7="","Yes",AT$7))*(Data!$D$1:'Data'!$D$818&lt;=IF($H$2="Marked",1,"")))/((OFFSET(Data!$A$1,0,MATCH(AT$6,Data!$1:$1,0)-1,1000,1)=IF(AT$7="","Yes",AT$7))*(Data!$D$1:'Data'!$D$818&lt;=IF($H$2="Marked",1,"")))*ROW(Data!$C$1:$C$818),ROW(AT205)-ROW(AT$7)),1)),"")</f>
        <v/>
      </c>
    </row>
    <row r="206" spans="1:46" x14ac:dyDescent="0.35">
      <c r="A206" s="38" t="str">
        <f ca="1">IF(B206="","",IF(INDEX(Data!$CA:$CA,MATCH(B206,Data!$A:$A,0),1)=0,"",INDEX(Data!$CA:$CA,MATCH(B206,Data!$A:$A,0),1)))</f>
        <v/>
      </c>
      <c r="B206" s="38" t="str" cm="1">
        <f t="array" aca="1" ref="B206" ca="1">IFERROR(_xlfn.SINGLE(INDEX(Data!$A$1:$A$818,_xlfn.AGGREGATE(15,6,((OFFSET(Data!$A$1,0,MATCH(B$6,Data!$1:$1,0)-1,1000,1)=IF(B$7="","Yes",B$7))*(Data!$D$1:'Data'!$D$818&lt;=IF($H$2="Marked",1,"")))/((OFFSET(Data!$A$1,0,MATCH(B$6,Data!$1:$1,0)-1,1000,1)=IF(B$7="","Yes",B$7))*(Data!$D$1:'Data'!$D$818&lt;=IF($H$2="Marked",1,"")))*ROW(Data!$C$1:$C$818),ROW(B206)-ROW(B$7)),1)),"")</f>
        <v/>
      </c>
      <c r="C206" s="38" t="str">
        <f ca="1">IF(D206="","",IF(INDEX(Data!$CA:$CA,MATCH(D206,Data!$A:$A,0),1)=0,"",INDEX(Data!$CA:$CA,MATCH(D206,Data!$A:$A,0),1)))</f>
        <v/>
      </c>
      <c r="D206" s="38" t="str" cm="1">
        <f t="array" aca="1" ref="D206" ca="1">IFERROR(_xlfn.SINGLE(INDEX(Data!$A$1:$A$818,_xlfn.AGGREGATE(15,6,((OFFSET(Data!$A$1,0,MATCH(D$6,Data!$1:$1,0)-1,1000,1)=IF(D$7="","Yes",D$7))*(Data!$D$1:'Data'!$D$818&lt;=IF($H$2="Marked",1,"")))/((OFFSET(Data!$A$1,0,MATCH(D$6,Data!$1:$1,0)-1,1000,1)=IF(D$7="","Yes",D$7))*(Data!$D$1:'Data'!$D$818&lt;=IF($H$2="Marked",1,"")))*ROW(Data!$C$1:$C$818),ROW(D206)-ROW(D$7)),1)),"")</f>
        <v/>
      </c>
      <c r="E206" s="38" t="str">
        <f ca="1">IF(F206="","",IF(INDEX(Data!$CA:$CA,MATCH(F206,Data!$A:$A,0),1)=0,"",INDEX(Data!$CA:$CA,MATCH(F206,Data!$A:$A,0),1)))</f>
        <v/>
      </c>
      <c r="F206" s="38" t="str" cm="1">
        <f t="array" aca="1" ref="F206" ca="1">IFERROR(_xlfn.SINGLE(INDEX(Data!$A$1:$A$818,_xlfn.AGGREGATE(15,6,((OFFSET(Data!$A$1,0,MATCH(F$6,Data!$1:$1,0)-1,1000,1)=IF(F$7="","Yes",F$7))*(Data!$D$1:'Data'!$D$818&lt;=IF($H$2="Marked",1,"")))/((OFFSET(Data!$A$1,0,MATCH(F$6,Data!$1:$1,0)-1,1000,1)=IF(F$7="","Yes",F$7))*(Data!$D$1:'Data'!$D$818&lt;=IF($H$2="Marked",1,"")))*ROW(Data!$C$1:$C$818),ROW(F206)-ROW(F$7)),1)),"")</f>
        <v/>
      </c>
      <c r="G206" s="38" t="str">
        <f ca="1">IF(H206="","",IF(INDEX(Data!$CA:$CA,MATCH(H206,Data!$A:$A,0),1)=0,"",INDEX(Data!$CA:$CA,MATCH(H206,Data!$A:$A,0),1)))</f>
        <v/>
      </c>
      <c r="H206" s="38" t="str" cm="1">
        <f t="array" aca="1" ref="H206" ca="1">IFERROR(_xlfn.SINGLE(INDEX(Data!$A$1:$A$818,_xlfn.AGGREGATE(15,6,((OFFSET(Data!$A$1,0,MATCH(H$6,Data!$1:$1,0)-1,1000,1)=IF(H$7="","Yes",H$7))*(Data!$D$1:'Data'!$D$818&lt;=IF($H$2="Marked",1,"")))/((OFFSET(Data!$A$1,0,MATCH(H$6,Data!$1:$1,0)-1,1000,1)=IF(H$7="","Yes",H$7))*(Data!$D$1:'Data'!$D$818&lt;=IF($H$2="Marked",1,"")))*ROW(Data!$C$1:$C$818),ROW(H206)-ROW(H$7)),1)),"")</f>
        <v/>
      </c>
      <c r="I206" s="38" t="str">
        <f ca="1">IF(J206="","",IF(INDEX(Data!$CA:$CA,MATCH(J206,Data!$A:$A,0),1)=0,"",INDEX(Data!$CA:$CA,MATCH(J206,Data!$A:$A,0),1)))</f>
        <v/>
      </c>
      <c r="J206" s="38" t="str" cm="1">
        <f t="array" aca="1" ref="J206" ca="1">IFERROR(_xlfn.SINGLE(INDEX(Data!$A$1:$A$818,_xlfn.AGGREGATE(15,6,((OFFSET(Data!$A$1,0,MATCH(J$6,Data!$1:$1,0)-1,1000,1)=IF(J$7="","Yes",J$7))*(Data!$D$1:'Data'!$D$818&lt;=IF($H$2="Marked",1,"")))/((OFFSET(Data!$A$1,0,MATCH(J$6,Data!$1:$1,0)-1,1000,1)=IF(J$7="","Yes",J$7))*(Data!$D$1:'Data'!$D$818&lt;=IF($H$2="Marked",1,"")))*ROW(Data!$C$1:$C$818),ROW(J206)-ROW(J$7)),1)),"")</f>
        <v/>
      </c>
      <c r="K206" s="38" t="str">
        <f ca="1">IF(L206="","",IF(INDEX(Data!$CA:$CA,MATCH(L206,Data!$A:$A,0),1)=0,"",INDEX(Data!$CA:$CA,MATCH(L206,Data!$A:$A,0),1)))</f>
        <v/>
      </c>
      <c r="L206" s="38" t="str" cm="1">
        <f t="array" aca="1" ref="L206" ca="1">IFERROR(_xlfn.SINGLE(INDEX(Data!$A$1:$A$818,_xlfn.AGGREGATE(15,6,((OFFSET(Data!$A$1,0,MATCH(L$6,Data!$1:$1,0)-1,1000,1)=IF(L$7="","Yes",L$7))*(Data!$D$1:'Data'!$D$818&lt;=IF($H$2="Marked",1,"")))/((OFFSET(Data!$A$1,0,MATCH(L$6,Data!$1:$1,0)-1,1000,1)=IF(L$7="","Yes",L$7))*(Data!$D$1:'Data'!$D$818&lt;=IF($H$2="Marked",1,"")))*ROW(Data!$C$1:$C$818),ROW(L206)-ROW(L$7)),1)),"")</f>
        <v/>
      </c>
      <c r="M206" s="38" t="str">
        <f ca="1">IF(N206="","",IF(INDEX(Data!$CA:$CA,MATCH(N206,Data!$A:$A,0),1)=0,"",INDEX(Data!$CA:$CA,MATCH(N206,Data!$A:$A,0),1)))</f>
        <v/>
      </c>
      <c r="N206" s="38" t="str" cm="1">
        <f t="array" aca="1" ref="N206" ca="1">IFERROR(_xlfn.SINGLE(INDEX(Data!$A$1:$A$818,_xlfn.AGGREGATE(15,6,((OFFSET(Data!$A$1,0,MATCH(N$6,Data!$1:$1,0)-1,1000,1)=IF(N$7="","Yes",N$7))*(Data!$D$1:'Data'!$D$818&lt;=IF($H$2="Marked",1,"")))/((OFFSET(Data!$A$1,0,MATCH(N$6,Data!$1:$1,0)-1,1000,1)=IF(N$7="","Yes",N$7))*(Data!$D$1:'Data'!$D$818&lt;=IF($H$2="Marked",1,"")))*ROW(Data!$C$1:$C$818),ROW(N206)-ROW(N$7)),1)),"")</f>
        <v/>
      </c>
      <c r="O206" s="38" t="str">
        <f ca="1">IF(P206="","",IF(INDEX(Data!$CA:$CA,MATCH(P206,Data!$A:$A,0),1)=0,"",INDEX(Data!$CA:$CA,MATCH(P206,Data!$A:$A,0),1)))</f>
        <v/>
      </c>
      <c r="P206" s="38" t="str" cm="1">
        <f t="array" aca="1" ref="P206" ca="1">IFERROR(_xlfn.SINGLE(INDEX(Data!$A$1:$A$818,_xlfn.AGGREGATE(15,6,((OFFSET(Data!$A$1,0,MATCH(P$6,Data!$1:$1,0)-1,1000,1)=IF(P$7="","Yes",P$7))*(Data!$D$1:'Data'!$D$818&lt;=IF($H$2="Marked",1,"")))/((OFFSET(Data!$A$1,0,MATCH(P$6,Data!$1:$1,0)-1,1000,1)=IF(P$7="","Yes",P$7))*(Data!$D$1:'Data'!$D$818&lt;=IF($H$2="Marked",1,"")))*ROW(Data!$C$1:$C$818),ROW(P206)-ROW(P$7)),1)),"")</f>
        <v>Starz Encore Black</v>
      </c>
      <c r="Q206" s="38" t="str">
        <f ca="1">IF(R206="","",IF(INDEX(Data!$CA:$CA,MATCH(R206,Data!$A:$A,0),1)=0,"",INDEX(Data!$CA:$CA,MATCH(R206,Data!$A:$A,0),1)))</f>
        <v/>
      </c>
      <c r="R206" s="38" t="str" cm="1">
        <f t="array" aca="1" ref="R206" ca="1">IFERROR(_xlfn.SINGLE(INDEX(Data!$A$1:$A$818,_xlfn.AGGREGATE(15,6,((OFFSET(Data!$A$1,0,MATCH(R$6,Data!$1:$1,0)-1,1000,1)=IF(R$7="","Yes",R$7))*(Data!$D$1:'Data'!$D$818&lt;=IF($H$2="Marked",1,"")))/((OFFSET(Data!$A$1,0,MATCH(R$6,Data!$1:$1,0)-1,1000,1)=IF(R$7="","Yes",R$7))*(Data!$D$1:'Data'!$D$818&lt;=IF($H$2="Marked",1,"")))*ROW(Data!$C$1:$C$818),ROW(R206)-ROW(R$7)),1)),"")</f>
        <v/>
      </c>
      <c r="S206" s="38" t="str">
        <f ca="1">IF(T206="","",IF(INDEX(Data!$CA:$CA,MATCH(T206,Data!$A:$A,0),1)=0,"",INDEX(Data!$CA:$CA,MATCH(T206,Data!$A:$A,0),1)))</f>
        <v/>
      </c>
      <c r="T206" s="38" t="str" cm="1">
        <f t="array" aca="1" ref="T206" ca="1">IFERROR(_xlfn.SINGLE(INDEX(Data!$A$1:$A$818,_xlfn.AGGREGATE(15,6,((OFFSET(Data!$A$1,0,MATCH(T$6,Data!$1:$1,0)-1,1000,1)=IF(T$7="","Yes",T$7))*(Data!$D$1:'Data'!$D$818&lt;=IF($H$2="Marked",1,"")))/((OFFSET(Data!$A$1,0,MATCH(T$6,Data!$1:$1,0)-1,1000,1)=IF(T$7="","Yes",T$7))*(Data!$D$1:'Data'!$D$818&lt;=IF($H$2="Marked",1,"")))*ROW(Data!$C$1:$C$818),ROW(T206)-ROW(T$7)),1)),"")</f>
        <v/>
      </c>
      <c r="U206" s="38" t="str">
        <f ca="1">IF(V206="","",IF(INDEX(Data!$CA:$CA,MATCH(V206,Data!$A:$A,0),1)=0,"",INDEX(Data!$CA:$CA,MATCH(V206,Data!$A:$A,0),1)))</f>
        <v/>
      </c>
      <c r="V206" s="38" t="str" cm="1">
        <f t="array" aca="1" ref="V206" ca="1">IFERROR(_xlfn.SINGLE(INDEX(Data!$A$1:$A$818,_xlfn.AGGREGATE(15,6,((OFFSET(Data!$A$1,0,MATCH(V$6,Data!$1:$1,0)-1,1000,1)=IF(V$7="","Yes",V$7))*(Data!$D$1:'Data'!$D$818&lt;=IF($H$2="Marked",1,"")))/((OFFSET(Data!$A$1,0,MATCH(V$6,Data!$1:$1,0)-1,1000,1)=IF(V$7="","Yes",V$7))*(Data!$D$1:'Data'!$D$818&lt;=IF($H$2="Marked",1,"")))*ROW(Data!$C$1:$C$818),ROW(V206)-ROW(V$7)),1)),"")</f>
        <v/>
      </c>
      <c r="W206" s="38" t="str">
        <f ca="1">IF(X206="","",IF(INDEX(Data!$CA:$CA,MATCH(X206,Data!$A:$A,0),1)=0,"",INDEX(Data!$CA:$CA,MATCH(X206,Data!$A:$A,0),1)))</f>
        <v/>
      </c>
      <c r="X206" s="38" t="str" cm="1">
        <f t="array" aca="1" ref="X206" ca="1">IFERROR(_xlfn.SINGLE(INDEX(Data!$A$1:$A$818,_xlfn.AGGREGATE(15,6,((OFFSET(Data!$A$1,0,MATCH(X$6,Data!$1:$1,0)-1,1000,1)=IF(X$7="","Yes",X$7))*(Data!$D$1:'Data'!$D$818&lt;=IF($H$2="Marked",1,"")))/((OFFSET(Data!$A$1,0,MATCH(X$6,Data!$1:$1,0)-1,1000,1)=IF(X$7="","Yes",X$7))*(Data!$D$1:'Data'!$D$818&lt;=IF($H$2="Marked",1,"")))*ROW(Data!$C$1:$C$818),ROW(X206)-ROW(X$7)),1)),"")</f>
        <v/>
      </c>
      <c r="Y206" s="38" t="str">
        <f ca="1">IF(Z206="","",IF(INDEX(Data!$CA:$CA,MATCH(Z206,Data!$A:$A,0),1)=0,"",INDEX(Data!$CA:$CA,MATCH(Z206,Data!$A:$A,0),1)))</f>
        <v/>
      </c>
      <c r="Z206" s="38" t="str" cm="1">
        <f t="array" aca="1" ref="Z206" ca="1">IFERROR(_xlfn.SINGLE(INDEX(Data!$A$1:$A$818,_xlfn.AGGREGATE(15,6,((OFFSET(Data!$A$1,0,MATCH(Z$6,Data!$1:$1,0)-1,1000,1)=IF(Z$7="","Yes",Z$7))*(Data!$D$1:'Data'!$D$818&lt;=IF($H$2="Marked",1,"")))/((OFFSET(Data!$A$1,0,MATCH(Z$6,Data!$1:$1,0)-1,1000,1)=IF(Z$7="","Yes",Z$7))*(Data!$D$1:'Data'!$D$818&lt;=IF($H$2="Marked",1,"")))*ROW(Data!$C$1:$C$818),ROW(Z206)-ROW(Z$7)),1)),"")</f>
        <v/>
      </c>
      <c r="AA206" s="38" t="str">
        <f ca="1">IF(AB206="","",IF(INDEX(Data!$CA:$CA,MATCH(AB206,Data!$A:$A,0),1)=0,"",INDEX(Data!$CA:$CA,MATCH(AB206,Data!$A:$A,0),1)))</f>
        <v/>
      </c>
      <c r="AB206" s="38" t="str" cm="1">
        <f t="array" aca="1" ref="AB206" ca="1">IFERROR(_xlfn.SINGLE(INDEX(Data!$A$1:$A$818,_xlfn.AGGREGATE(15,6,((OFFSET(Data!$A$1,0,MATCH(AB$6,Data!$1:$1,0)-1,1000,1)=IF(AB$7="","Yes",AB$7))*(Data!$D$1:'Data'!$D$818&lt;=IF($H$2="Marked",1,"")))/((OFFSET(Data!$A$1,0,MATCH(AB$6,Data!$1:$1,0)-1,1000,1)=IF(AB$7="","Yes",AB$7))*(Data!$D$1:'Data'!$D$818&lt;=IF($H$2="Marked",1,"")))*ROW(Data!$C$1:$C$818),ROW(AB206)-ROW(AB$7)),1)),"")</f>
        <v/>
      </c>
      <c r="AC206" s="38" t="str">
        <f ca="1">IF(AD206="","",IF(INDEX(Data!$CA:$CA,MATCH(AD206,Data!$A:$A,0),1)=0,"",INDEX(Data!$CA:$CA,MATCH(AD206,Data!$A:$A,0),1)))</f>
        <v/>
      </c>
      <c r="AD206" s="38" t="str" cm="1">
        <f t="array" aca="1" ref="AD206" ca="1">IFERROR(_xlfn.SINGLE(INDEX(Data!$A$1:$A$818,_xlfn.AGGREGATE(15,6,((OFFSET(Data!$A$1,0,MATCH(AD$6,Data!$1:$1,0)-1,1000,1)=IF(AD$7="","Yes",AD$7))*(Data!$D$1:'Data'!$D$818&lt;=IF($H$2="Marked",1,"")))/((OFFSET(Data!$A$1,0,MATCH(AD$6,Data!$1:$1,0)-1,1000,1)=IF(AD$7="","Yes",AD$7))*(Data!$D$1:'Data'!$D$818&lt;=IF($H$2="Marked",1,"")))*ROW(Data!$C$1:$C$818),ROW(AD206)-ROW(AD$7)),1)),"")</f>
        <v/>
      </c>
      <c r="AE206" s="38" t="str">
        <f ca="1">IF(AF206="","",IF(INDEX(Data!$CA:$CA,MATCH(AF206,Data!$A:$A,0),1)=0,"",INDEX(Data!$CA:$CA,MATCH(AF206,Data!$A:$A,0),1)))</f>
        <v/>
      </c>
      <c r="AF206" s="38" t="str" cm="1">
        <f t="array" aca="1" ref="AF206" ca="1">IFERROR(_xlfn.SINGLE(INDEX(Data!$A$1:$A$818,_xlfn.AGGREGATE(15,6,((OFFSET(Data!$A$1,0,MATCH(AF$6,Data!$1:$1,0)-1,1000,1)=IF(AF$7="","Yes",AF$7))*(Data!$D$1:'Data'!$D$818&lt;=IF($H$2="Marked",1,"")))/((OFFSET(Data!$A$1,0,MATCH(AF$6,Data!$1:$1,0)-1,1000,1)=IF(AF$7="","Yes",AF$7))*(Data!$D$1:'Data'!$D$818&lt;=IF($H$2="Marked",1,"")))*ROW(Data!$C$1:$C$818),ROW(AF206)-ROW(AF$7)),1)),"")</f>
        <v/>
      </c>
      <c r="AG206" s="38" t="str">
        <f ca="1">IF(AH206="","",IF(INDEX(Data!$CA:$CA,MATCH(AH206,Data!$A:$A,0),1)=0,"",INDEX(Data!$CA:$CA,MATCH(AH206,Data!$A:$A,0),1)))</f>
        <v/>
      </c>
      <c r="AH206" s="38" t="str" cm="1">
        <f t="array" aca="1" ref="AH206" ca="1">IFERROR(_xlfn.SINGLE(INDEX(Data!$A$1:$A$818,_xlfn.AGGREGATE(15,6,((OFFSET(Data!$A$1,0,MATCH(AH$6,Data!$1:$1,0)-1,1000,1)=IF(AH$7="","Yes",AH$7))*(Data!$D$1:'Data'!$D$818&lt;=IF($H$2="Marked",1,"")))/((OFFSET(Data!$A$1,0,MATCH(AH$6,Data!$1:$1,0)-1,1000,1)=IF(AH$7="","Yes",AH$7))*(Data!$D$1:'Data'!$D$818&lt;=IF($H$2="Marked",1,"")))*ROW(Data!$C$1:$C$818),ROW(AH206)-ROW(AH$7)),1)),"")</f>
        <v/>
      </c>
      <c r="AI206" s="38" t="str">
        <f ca="1">IF(AJ206="","",IF(INDEX(Data!$CA:$CA,MATCH(AJ206,Data!$A:$A,0),1)=0,"",INDEX(Data!$CA:$CA,MATCH(AJ206,Data!$A:$A,0),1)))</f>
        <v/>
      </c>
      <c r="AJ206" s="38" t="str" cm="1">
        <f t="array" aca="1" ref="AJ206" ca="1">IFERROR(_xlfn.SINGLE(INDEX(Data!$A$1:$A$818,_xlfn.AGGREGATE(15,6,((OFFSET(Data!$A$1,0,MATCH(AJ$6,Data!$1:$1,0)-1,1000,1)=IF(AJ$7="","Yes",AJ$7))*(Data!$D$1:'Data'!$D$818&lt;=IF($H$2="Marked",1,"")))/((OFFSET(Data!$A$1,0,MATCH(AJ$6,Data!$1:$1,0)-1,1000,1)=IF(AJ$7="","Yes",AJ$7))*(Data!$D$1:'Data'!$D$818&lt;=IF($H$2="Marked",1,"")))*ROW(Data!$C$1:$C$818),ROW(AJ206)-ROW(AJ$7)),1)),"")</f>
        <v/>
      </c>
      <c r="AK206" s="38" t="str">
        <f ca="1">IF(AL206="","",IF(INDEX(Data!$CA:$CA,MATCH(AL206,Data!$A:$A,0),1)=0,"",INDEX(Data!$CA:$CA,MATCH(AL206,Data!$A:$A,0),1)))</f>
        <v/>
      </c>
      <c r="AL206" s="38" t="str" cm="1">
        <f t="array" aca="1" ref="AL206" ca="1">IFERROR(_xlfn.SINGLE(INDEX(Data!$A$1:$A$818,_xlfn.AGGREGATE(15,6,((OFFSET(Data!$A$1,0,MATCH(AL$6,Data!$1:$1,0)-1,1000,1)=IF(AL$7="","Yes",AL$7))*(Data!$D$1:'Data'!$D$818&lt;=IF($H$2="Marked",1,"")))/((OFFSET(Data!$A$1,0,MATCH(AL$6,Data!$1:$1,0)-1,1000,1)=IF(AL$7="","Yes",AL$7))*(Data!$D$1:'Data'!$D$818&lt;=IF($H$2="Marked",1,"")))*ROW(Data!$C$1:$C$818),ROW(AL206)-ROW(AL$7)),1)),"")</f>
        <v/>
      </c>
      <c r="AM206" s="38" t="str">
        <f ca="1">IF(AN206="","",IF(INDEX(Data!$CA:$CA,MATCH(AN206,Data!$A:$A,0),1)=0,"",INDEX(Data!$CA:$CA,MATCH(AN206,Data!$A:$A,0),1)))</f>
        <v/>
      </c>
      <c r="AN206" s="38" t="str" cm="1">
        <f t="array" aca="1" ref="AN206" ca="1">IFERROR(_xlfn.SINGLE(INDEX(Data!$A$1:$A$818,_xlfn.AGGREGATE(15,6,((OFFSET(Data!$A$1,0,MATCH(AN$6,Data!$1:$1,0)-1,1000,1)=IF(AN$7="","Yes",AN$7))*(Data!$D$1:'Data'!$D$818&lt;=IF($H$2="Marked",1,"")))/((OFFSET(Data!$A$1,0,MATCH(AN$6,Data!$1:$1,0)-1,1000,1)=IF(AN$7="","Yes",AN$7))*(Data!$D$1:'Data'!$D$818&lt;=IF($H$2="Marked",1,"")))*ROW(Data!$C$1:$C$818),ROW(AN206)-ROW(AN$7)),1)),"")</f>
        <v/>
      </c>
      <c r="AO206" s="38" t="str">
        <f ca="1">IF(AP206="","",IF(INDEX(Data!$CA:$CA,MATCH(AP206,Data!$A:$A,0),1)=0,"",INDEX(Data!$CA:$CA,MATCH(AP206,Data!$A:$A,0),1)))</f>
        <v/>
      </c>
      <c r="AP206" s="38" t="str" cm="1">
        <f t="array" aca="1" ref="AP206" ca="1">IFERROR(_xlfn.SINGLE(INDEX(Data!$A$1:$A$818,_xlfn.AGGREGATE(15,6,((OFFSET(Data!$A$1,0,MATCH(AP$6,Data!$1:$1,0)-1,1000,1)=IF(AP$7="","Yes",AP$7))*(Data!$D$1:'Data'!$D$818&lt;=IF($H$2="Marked",1,"")))/((OFFSET(Data!$A$1,0,MATCH(AP$6,Data!$1:$1,0)-1,1000,1)=IF(AP$7="","Yes",AP$7))*(Data!$D$1:'Data'!$D$818&lt;=IF($H$2="Marked",1,"")))*ROW(Data!$C$1:$C$818),ROW(AP206)-ROW(AP$7)),1)),"")</f>
        <v/>
      </c>
      <c r="AQ206" s="38" t="str">
        <f ca="1">IF(AR206="","",IF(INDEX(Data!$CA:$CA,MATCH(AR206,Data!$A:$A,0),1)=0,"",INDEX(Data!$CA:$CA,MATCH(AR206,Data!$A:$A,0),1)))</f>
        <v/>
      </c>
      <c r="AR206" s="38" t="str" cm="1">
        <f t="array" aca="1" ref="AR206" ca="1">IFERROR(_xlfn.SINGLE(INDEX(Data!$A$1:$A$818,_xlfn.AGGREGATE(15,6,((OFFSET(Data!$A$1,0,MATCH(AR$6,Data!$1:$1,0)-1,1000,1)=IF(AR$7="","Yes",AR$7))*(Data!$D$1:'Data'!$D$818&lt;=IF($H$2="Marked",1,"")))/((OFFSET(Data!$A$1,0,MATCH(AR$6,Data!$1:$1,0)-1,1000,1)=IF(AR$7="","Yes",AR$7))*(Data!$D$1:'Data'!$D$818&lt;=IF($H$2="Marked",1,"")))*ROW(Data!$C$1:$C$818),ROW(AR206)-ROW(AR$7)),1)),"")</f>
        <v/>
      </c>
      <c r="AS206" s="38" t="str">
        <f ca="1">IF(AT206="","",IF(INDEX(Data!$CA:$CA,MATCH(AT206,Data!$A:$A,0),1)=0,"",INDEX(Data!$CA:$CA,MATCH(AT206,Data!$A:$A,0),1)))</f>
        <v/>
      </c>
      <c r="AT206" s="38" t="str" cm="1">
        <f t="array" aca="1" ref="AT206" ca="1">IFERROR(_xlfn.SINGLE(INDEX(Data!$A$1:$A$818,_xlfn.AGGREGATE(15,6,((OFFSET(Data!$A$1,0,MATCH(AT$6,Data!$1:$1,0)-1,1000,1)=IF(AT$7="","Yes",AT$7))*(Data!$D$1:'Data'!$D$818&lt;=IF($H$2="Marked",1,"")))/((OFFSET(Data!$A$1,0,MATCH(AT$6,Data!$1:$1,0)-1,1000,1)=IF(AT$7="","Yes",AT$7))*(Data!$D$1:'Data'!$D$818&lt;=IF($H$2="Marked",1,"")))*ROW(Data!$C$1:$C$818),ROW(AT206)-ROW(AT$7)),1)),"")</f>
        <v/>
      </c>
    </row>
    <row r="207" spans="1:46" ht="24" x14ac:dyDescent="0.35">
      <c r="A207" s="38" t="str">
        <f ca="1">IF(B207="","",IF(INDEX(Data!$CA:$CA,MATCH(B207,Data!$A:$A,0),1)=0,"",INDEX(Data!$CA:$CA,MATCH(B207,Data!$A:$A,0),1)))</f>
        <v/>
      </c>
      <c r="B207" s="38" t="str" cm="1">
        <f t="array" aca="1" ref="B207" ca="1">IFERROR(_xlfn.SINGLE(INDEX(Data!$A$1:$A$818,_xlfn.AGGREGATE(15,6,((OFFSET(Data!$A$1,0,MATCH(B$6,Data!$1:$1,0)-1,1000,1)=IF(B$7="","Yes",B$7))*(Data!$D$1:'Data'!$D$818&lt;=IF($H$2="Marked",1,"")))/((OFFSET(Data!$A$1,0,MATCH(B$6,Data!$1:$1,0)-1,1000,1)=IF(B$7="","Yes",B$7))*(Data!$D$1:'Data'!$D$818&lt;=IF($H$2="Marked",1,"")))*ROW(Data!$C$1:$C$818),ROW(B207)-ROW(B$7)),1)),"")</f>
        <v/>
      </c>
      <c r="C207" s="38" t="str">
        <f ca="1">IF(D207="","",IF(INDEX(Data!$CA:$CA,MATCH(D207,Data!$A:$A,0),1)=0,"",INDEX(Data!$CA:$CA,MATCH(D207,Data!$A:$A,0),1)))</f>
        <v/>
      </c>
      <c r="D207" s="38" t="str" cm="1">
        <f t="array" aca="1" ref="D207" ca="1">IFERROR(_xlfn.SINGLE(INDEX(Data!$A$1:$A$818,_xlfn.AGGREGATE(15,6,((OFFSET(Data!$A$1,0,MATCH(D$6,Data!$1:$1,0)-1,1000,1)=IF(D$7="","Yes",D$7))*(Data!$D$1:'Data'!$D$818&lt;=IF($H$2="Marked",1,"")))/((OFFSET(Data!$A$1,0,MATCH(D$6,Data!$1:$1,0)-1,1000,1)=IF(D$7="","Yes",D$7))*(Data!$D$1:'Data'!$D$818&lt;=IF($H$2="Marked",1,"")))*ROW(Data!$C$1:$C$818),ROW(D207)-ROW(D$7)),1)),"")</f>
        <v/>
      </c>
      <c r="E207" s="38" t="str">
        <f ca="1">IF(F207="","",IF(INDEX(Data!$CA:$CA,MATCH(F207,Data!$A:$A,0),1)=0,"",INDEX(Data!$CA:$CA,MATCH(F207,Data!$A:$A,0),1)))</f>
        <v/>
      </c>
      <c r="F207" s="38" t="str" cm="1">
        <f t="array" aca="1" ref="F207" ca="1">IFERROR(_xlfn.SINGLE(INDEX(Data!$A$1:$A$818,_xlfn.AGGREGATE(15,6,((OFFSET(Data!$A$1,0,MATCH(F$6,Data!$1:$1,0)-1,1000,1)=IF(F$7="","Yes",F$7))*(Data!$D$1:'Data'!$D$818&lt;=IF($H$2="Marked",1,"")))/((OFFSET(Data!$A$1,0,MATCH(F$6,Data!$1:$1,0)-1,1000,1)=IF(F$7="","Yes",F$7))*(Data!$D$1:'Data'!$D$818&lt;=IF($H$2="Marked",1,"")))*ROW(Data!$C$1:$C$818),ROW(F207)-ROW(F$7)),1)),"")</f>
        <v/>
      </c>
      <c r="G207" s="38" t="str">
        <f ca="1">IF(H207="","",IF(INDEX(Data!$CA:$CA,MATCH(H207,Data!$A:$A,0),1)=0,"",INDEX(Data!$CA:$CA,MATCH(H207,Data!$A:$A,0),1)))</f>
        <v/>
      </c>
      <c r="H207" s="38" t="str" cm="1">
        <f t="array" aca="1" ref="H207" ca="1">IFERROR(_xlfn.SINGLE(INDEX(Data!$A$1:$A$818,_xlfn.AGGREGATE(15,6,((OFFSET(Data!$A$1,0,MATCH(H$6,Data!$1:$1,0)-1,1000,1)=IF(H$7="","Yes",H$7))*(Data!$D$1:'Data'!$D$818&lt;=IF($H$2="Marked",1,"")))/((OFFSET(Data!$A$1,0,MATCH(H$6,Data!$1:$1,0)-1,1000,1)=IF(H$7="","Yes",H$7))*(Data!$D$1:'Data'!$D$818&lt;=IF($H$2="Marked",1,"")))*ROW(Data!$C$1:$C$818),ROW(H207)-ROW(H$7)),1)),"")</f>
        <v/>
      </c>
      <c r="I207" s="38" t="str">
        <f ca="1">IF(J207="","",IF(INDEX(Data!$CA:$CA,MATCH(J207,Data!$A:$A,0),1)=0,"",INDEX(Data!$CA:$CA,MATCH(J207,Data!$A:$A,0),1)))</f>
        <v/>
      </c>
      <c r="J207" s="38" t="str" cm="1">
        <f t="array" aca="1" ref="J207" ca="1">IFERROR(_xlfn.SINGLE(INDEX(Data!$A$1:$A$818,_xlfn.AGGREGATE(15,6,((OFFSET(Data!$A$1,0,MATCH(J$6,Data!$1:$1,0)-1,1000,1)=IF(J$7="","Yes",J$7))*(Data!$D$1:'Data'!$D$818&lt;=IF($H$2="Marked",1,"")))/((OFFSET(Data!$A$1,0,MATCH(J$6,Data!$1:$1,0)-1,1000,1)=IF(J$7="","Yes",J$7))*(Data!$D$1:'Data'!$D$818&lt;=IF($H$2="Marked",1,"")))*ROW(Data!$C$1:$C$818),ROW(J207)-ROW(J$7)),1)),"")</f>
        <v/>
      </c>
      <c r="K207" s="38" t="str">
        <f ca="1">IF(L207="","",IF(INDEX(Data!$CA:$CA,MATCH(L207,Data!$A:$A,0),1)=0,"",INDEX(Data!$CA:$CA,MATCH(L207,Data!$A:$A,0),1)))</f>
        <v/>
      </c>
      <c r="L207" s="38" t="str" cm="1">
        <f t="array" aca="1" ref="L207" ca="1">IFERROR(_xlfn.SINGLE(INDEX(Data!$A$1:$A$818,_xlfn.AGGREGATE(15,6,((OFFSET(Data!$A$1,0,MATCH(L$6,Data!$1:$1,0)-1,1000,1)=IF(L$7="","Yes",L$7))*(Data!$D$1:'Data'!$D$818&lt;=IF($H$2="Marked",1,"")))/((OFFSET(Data!$A$1,0,MATCH(L$6,Data!$1:$1,0)-1,1000,1)=IF(L$7="","Yes",L$7))*(Data!$D$1:'Data'!$D$818&lt;=IF($H$2="Marked",1,"")))*ROW(Data!$C$1:$C$818),ROW(L207)-ROW(L$7)),1)),"")</f>
        <v/>
      </c>
      <c r="M207" s="38" t="str">
        <f ca="1">IF(N207="","",IF(INDEX(Data!$CA:$CA,MATCH(N207,Data!$A:$A,0),1)=0,"",INDEX(Data!$CA:$CA,MATCH(N207,Data!$A:$A,0),1)))</f>
        <v/>
      </c>
      <c r="N207" s="38" t="str" cm="1">
        <f t="array" aca="1" ref="N207" ca="1">IFERROR(_xlfn.SINGLE(INDEX(Data!$A$1:$A$818,_xlfn.AGGREGATE(15,6,((OFFSET(Data!$A$1,0,MATCH(N$6,Data!$1:$1,0)-1,1000,1)=IF(N$7="","Yes",N$7))*(Data!$D$1:'Data'!$D$818&lt;=IF($H$2="Marked",1,"")))/((OFFSET(Data!$A$1,0,MATCH(N$6,Data!$1:$1,0)-1,1000,1)=IF(N$7="","Yes",N$7))*(Data!$D$1:'Data'!$D$818&lt;=IF($H$2="Marked",1,"")))*ROW(Data!$C$1:$C$818),ROW(N207)-ROW(N$7)),1)),"")</f>
        <v/>
      </c>
      <c r="O207" s="38" t="str">
        <f ca="1">IF(P207="","",IF(INDEX(Data!$CA:$CA,MATCH(P207,Data!$A:$A,0),1)=0,"",INDEX(Data!$CA:$CA,MATCH(P207,Data!$A:$A,0),1)))</f>
        <v/>
      </c>
      <c r="P207" s="38" t="str" cm="1">
        <f t="array" aca="1" ref="P207" ca="1">IFERROR(_xlfn.SINGLE(INDEX(Data!$A$1:$A$818,_xlfn.AGGREGATE(15,6,((OFFSET(Data!$A$1,0,MATCH(P$6,Data!$1:$1,0)-1,1000,1)=IF(P$7="","Yes",P$7))*(Data!$D$1:'Data'!$D$818&lt;=IF($H$2="Marked",1,"")))/((OFFSET(Data!$A$1,0,MATCH(P$6,Data!$1:$1,0)-1,1000,1)=IF(P$7="","Yes",P$7))*(Data!$D$1:'Data'!$D$818&lt;=IF($H$2="Marked",1,"")))*ROW(Data!$C$1:$C$818),ROW(P207)-ROW(P$7)),1)),"")</f>
        <v>Starz Encore Classic</v>
      </c>
      <c r="Q207" s="38" t="str">
        <f ca="1">IF(R207="","",IF(INDEX(Data!$CA:$CA,MATCH(R207,Data!$A:$A,0),1)=0,"",INDEX(Data!$CA:$CA,MATCH(R207,Data!$A:$A,0),1)))</f>
        <v/>
      </c>
      <c r="R207" s="38" t="str" cm="1">
        <f t="array" aca="1" ref="R207" ca="1">IFERROR(_xlfn.SINGLE(INDEX(Data!$A$1:$A$818,_xlfn.AGGREGATE(15,6,((OFFSET(Data!$A$1,0,MATCH(R$6,Data!$1:$1,0)-1,1000,1)=IF(R$7="","Yes",R$7))*(Data!$D$1:'Data'!$D$818&lt;=IF($H$2="Marked",1,"")))/((OFFSET(Data!$A$1,0,MATCH(R$6,Data!$1:$1,0)-1,1000,1)=IF(R$7="","Yes",R$7))*(Data!$D$1:'Data'!$D$818&lt;=IF($H$2="Marked",1,"")))*ROW(Data!$C$1:$C$818),ROW(R207)-ROW(R$7)),1)),"")</f>
        <v/>
      </c>
      <c r="S207" s="38" t="str">
        <f ca="1">IF(T207="","",IF(INDEX(Data!$CA:$CA,MATCH(T207,Data!$A:$A,0),1)=0,"",INDEX(Data!$CA:$CA,MATCH(T207,Data!$A:$A,0),1)))</f>
        <v/>
      </c>
      <c r="T207" s="38" t="str" cm="1">
        <f t="array" aca="1" ref="T207" ca="1">IFERROR(_xlfn.SINGLE(INDEX(Data!$A$1:$A$818,_xlfn.AGGREGATE(15,6,((OFFSET(Data!$A$1,0,MATCH(T$6,Data!$1:$1,0)-1,1000,1)=IF(T$7="","Yes",T$7))*(Data!$D$1:'Data'!$D$818&lt;=IF($H$2="Marked",1,"")))/((OFFSET(Data!$A$1,0,MATCH(T$6,Data!$1:$1,0)-1,1000,1)=IF(T$7="","Yes",T$7))*(Data!$D$1:'Data'!$D$818&lt;=IF($H$2="Marked",1,"")))*ROW(Data!$C$1:$C$818),ROW(T207)-ROW(T$7)),1)),"")</f>
        <v/>
      </c>
      <c r="U207" s="38" t="str">
        <f ca="1">IF(V207="","",IF(INDEX(Data!$CA:$CA,MATCH(V207,Data!$A:$A,0),1)=0,"",INDEX(Data!$CA:$CA,MATCH(V207,Data!$A:$A,0),1)))</f>
        <v/>
      </c>
      <c r="V207" s="38" t="str" cm="1">
        <f t="array" aca="1" ref="V207" ca="1">IFERROR(_xlfn.SINGLE(INDEX(Data!$A$1:$A$818,_xlfn.AGGREGATE(15,6,((OFFSET(Data!$A$1,0,MATCH(V$6,Data!$1:$1,0)-1,1000,1)=IF(V$7="","Yes",V$7))*(Data!$D$1:'Data'!$D$818&lt;=IF($H$2="Marked",1,"")))/((OFFSET(Data!$A$1,0,MATCH(V$6,Data!$1:$1,0)-1,1000,1)=IF(V$7="","Yes",V$7))*(Data!$D$1:'Data'!$D$818&lt;=IF($H$2="Marked",1,"")))*ROW(Data!$C$1:$C$818),ROW(V207)-ROW(V$7)),1)),"")</f>
        <v/>
      </c>
      <c r="W207" s="38" t="str">
        <f ca="1">IF(X207="","",IF(INDEX(Data!$CA:$CA,MATCH(X207,Data!$A:$A,0),1)=0,"",INDEX(Data!$CA:$CA,MATCH(X207,Data!$A:$A,0),1)))</f>
        <v/>
      </c>
      <c r="X207" s="38" t="str" cm="1">
        <f t="array" aca="1" ref="X207" ca="1">IFERROR(_xlfn.SINGLE(INDEX(Data!$A$1:$A$818,_xlfn.AGGREGATE(15,6,((OFFSET(Data!$A$1,0,MATCH(X$6,Data!$1:$1,0)-1,1000,1)=IF(X$7="","Yes",X$7))*(Data!$D$1:'Data'!$D$818&lt;=IF($H$2="Marked",1,"")))/((OFFSET(Data!$A$1,0,MATCH(X$6,Data!$1:$1,0)-1,1000,1)=IF(X$7="","Yes",X$7))*(Data!$D$1:'Data'!$D$818&lt;=IF($H$2="Marked",1,"")))*ROW(Data!$C$1:$C$818),ROW(X207)-ROW(X$7)),1)),"")</f>
        <v/>
      </c>
      <c r="Y207" s="38" t="str">
        <f ca="1">IF(Z207="","",IF(INDEX(Data!$CA:$CA,MATCH(Z207,Data!$A:$A,0),1)=0,"",INDEX(Data!$CA:$CA,MATCH(Z207,Data!$A:$A,0),1)))</f>
        <v/>
      </c>
      <c r="Z207" s="38" t="str" cm="1">
        <f t="array" aca="1" ref="Z207" ca="1">IFERROR(_xlfn.SINGLE(INDEX(Data!$A$1:$A$818,_xlfn.AGGREGATE(15,6,((OFFSET(Data!$A$1,0,MATCH(Z$6,Data!$1:$1,0)-1,1000,1)=IF(Z$7="","Yes",Z$7))*(Data!$D$1:'Data'!$D$818&lt;=IF($H$2="Marked",1,"")))/((OFFSET(Data!$A$1,0,MATCH(Z$6,Data!$1:$1,0)-1,1000,1)=IF(Z$7="","Yes",Z$7))*(Data!$D$1:'Data'!$D$818&lt;=IF($H$2="Marked",1,"")))*ROW(Data!$C$1:$C$818),ROW(Z207)-ROW(Z$7)),1)),"")</f>
        <v/>
      </c>
      <c r="AA207" s="38" t="str">
        <f ca="1">IF(AB207="","",IF(INDEX(Data!$CA:$CA,MATCH(AB207,Data!$A:$A,0),1)=0,"",INDEX(Data!$CA:$CA,MATCH(AB207,Data!$A:$A,0),1)))</f>
        <v/>
      </c>
      <c r="AB207" s="38" t="str" cm="1">
        <f t="array" aca="1" ref="AB207" ca="1">IFERROR(_xlfn.SINGLE(INDEX(Data!$A$1:$A$818,_xlfn.AGGREGATE(15,6,((OFFSET(Data!$A$1,0,MATCH(AB$6,Data!$1:$1,0)-1,1000,1)=IF(AB$7="","Yes",AB$7))*(Data!$D$1:'Data'!$D$818&lt;=IF($H$2="Marked",1,"")))/((OFFSET(Data!$A$1,0,MATCH(AB$6,Data!$1:$1,0)-1,1000,1)=IF(AB$7="","Yes",AB$7))*(Data!$D$1:'Data'!$D$818&lt;=IF($H$2="Marked",1,"")))*ROW(Data!$C$1:$C$818),ROW(AB207)-ROW(AB$7)),1)),"")</f>
        <v/>
      </c>
      <c r="AC207" s="38" t="str">
        <f ca="1">IF(AD207="","",IF(INDEX(Data!$CA:$CA,MATCH(AD207,Data!$A:$A,0),1)=0,"",INDEX(Data!$CA:$CA,MATCH(AD207,Data!$A:$A,0),1)))</f>
        <v/>
      </c>
      <c r="AD207" s="38" t="str" cm="1">
        <f t="array" aca="1" ref="AD207" ca="1">IFERROR(_xlfn.SINGLE(INDEX(Data!$A$1:$A$818,_xlfn.AGGREGATE(15,6,((OFFSET(Data!$A$1,0,MATCH(AD$6,Data!$1:$1,0)-1,1000,1)=IF(AD$7="","Yes",AD$7))*(Data!$D$1:'Data'!$D$818&lt;=IF($H$2="Marked",1,"")))/((OFFSET(Data!$A$1,0,MATCH(AD$6,Data!$1:$1,0)-1,1000,1)=IF(AD$7="","Yes",AD$7))*(Data!$D$1:'Data'!$D$818&lt;=IF($H$2="Marked",1,"")))*ROW(Data!$C$1:$C$818),ROW(AD207)-ROW(AD$7)),1)),"")</f>
        <v/>
      </c>
      <c r="AE207" s="38" t="str">
        <f ca="1">IF(AF207="","",IF(INDEX(Data!$CA:$CA,MATCH(AF207,Data!$A:$A,0),1)=0,"",INDEX(Data!$CA:$CA,MATCH(AF207,Data!$A:$A,0),1)))</f>
        <v/>
      </c>
      <c r="AF207" s="38" t="str" cm="1">
        <f t="array" aca="1" ref="AF207" ca="1">IFERROR(_xlfn.SINGLE(INDEX(Data!$A$1:$A$818,_xlfn.AGGREGATE(15,6,((OFFSET(Data!$A$1,0,MATCH(AF$6,Data!$1:$1,0)-1,1000,1)=IF(AF$7="","Yes",AF$7))*(Data!$D$1:'Data'!$D$818&lt;=IF($H$2="Marked",1,"")))/((OFFSET(Data!$A$1,0,MATCH(AF$6,Data!$1:$1,0)-1,1000,1)=IF(AF$7="","Yes",AF$7))*(Data!$D$1:'Data'!$D$818&lt;=IF($H$2="Marked",1,"")))*ROW(Data!$C$1:$C$818),ROW(AF207)-ROW(AF$7)),1)),"")</f>
        <v/>
      </c>
      <c r="AG207" s="38" t="str">
        <f ca="1">IF(AH207="","",IF(INDEX(Data!$CA:$CA,MATCH(AH207,Data!$A:$A,0),1)=0,"",INDEX(Data!$CA:$CA,MATCH(AH207,Data!$A:$A,0),1)))</f>
        <v/>
      </c>
      <c r="AH207" s="38" t="str" cm="1">
        <f t="array" aca="1" ref="AH207" ca="1">IFERROR(_xlfn.SINGLE(INDEX(Data!$A$1:$A$818,_xlfn.AGGREGATE(15,6,((OFFSET(Data!$A$1,0,MATCH(AH$6,Data!$1:$1,0)-1,1000,1)=IF(AH$7="","Yes",AH$7))*(Data!$D$1:'Data'!$D$818&lt;=IF($H$2="Marked",1,"")))/((OFFSET(Data!$A$1,0,MATCH(AH$6,Data!$1:$1,0)-1,1000,1)=IF(AH$7="","Yes",AH$7))*(Data!$D$1:'Data'!$D$818&lt;=IF($H$2="Marked",1,"")))*ROW(Data!$C$1:$C$818),ROW(AH207)-ROW(AH$7)),1)),"")</f>
        <v/>
      </c>
      <c r="AI207" s="38" t="str">
        <f ca="1">IF(AJ207="","",IF(INDEX(Data!$CA:$CA,MATCH(AJ207,Data!$A:$A,0),1)=0,"",INDEX(Data!$CA:$CA,MATCH(AJ207,Data!$A:$A,0),1)))</f>
        <v/>
      </c>
      <c r="AJ207" s="38" t="str" cm="1">
        <f t="array" aca="1" ref="AJ207" ca="1">IFERROR(_xlfn.SINGLE(INDEX(Data!$A$1:$A$818,_xlfn.AGGREGATE(15,6,((OFFSET(Data!$A$1,0,MATCH(AJ$6,Data!$1:$1,0)-1,1000,1)=IF(AJ$7="","Yes",AJ$7))*(Data!$D$1:'Data'!$D$818&lt;=IF($H$2="Marked",1,"")))/((OFFSET(Data!$A$1,0,MATCH(AJ$6,Data!$1:$1,0)-1,1000,1)=IF(AJ$7="","Yes",AJ$7))*(Data!$D$1:'Data'!$D$818&lt;=IF($H$2="Marked",1,"")))*ROW(Data!$C$1:$C$818),ROW(AJ207)-ROW(AJ$7)),1)),"")</f>
        <v/>
      </c>
      <c r="AK207" s="38" t="str">
        <f ca="1">IF(AL207="","",IF(INDEX(Data!$CA:$CA,MATCH(AL207,Data!$A:$A,0),1)=0,"",INDEX(Data!$CA:$CA,MATCH(AL207,Data!$A:$A,0),1)))</f>
        <v/>
      </c>
      <c r="AL207" s="38" t="str" cm="1">
        <f t="array" aca="1" ref="AL207" ca="1">IFERROR(_xlfn.SINGLE(INDEX(Data!$A$1:$A$818,_xlfn.AGGREGATE(15,6,((OFFSET(Data!$A$1,0,MATCH(AL$6,Data!$1:$1,0)-1,1000,1)=IF(AL$7="","Yes",AL$7))*(Data!$D$1:'Data'!$D$818&lt;=IF($H$2="Marked",1,"")))/((OFFSET(Data!$A$1,0,MATCH(AL$6,Data!$1:$1,0)-1,1000,1)=IF(AL$7="","Yes",AL$7))*(Data!$D$1:'Data'!$D$818&lt;=IF($H$2="Marked",1,"")))*ROW(Data!$C$1:$C$818),ROW(AL207)-ROW(AL$7)),1)),"")</f>
        <v/>
      </c>
      <c r="AM207" s="38" t="str">
        <f ca="1">IF(AN207="","",IF(INDEX(Data!$CA:$CA,MATCH(AN207,Data!$A:$A,0),1)=0,"",INDEX(Data!$CA:$CA,MATCH(AN207,Data!$A:$A,0),1)))</f>
        <v/>
      </c>
      <c r="AN207" s="38" t="str" cm="1">
        <f t="array" aca="1" ref="AN207" ca="1">IFERROR(_xlfn.SINGLE(INDEX(Data!$A$1:$A$818,_xlfn.AGGREGATE(15,6,((OFFSET(Data!$A$1,0,MATCH(AN$6,Data!$1:$1,0)-1,1000,1)=IF(AN$7="","Yes",AN$7))*(Data!$D$1:'Data'!$D$818&lt;=IF($H$2="Marked",1,"")))/((OFFSET(Data!$A$1,0,MATCH(AN$6,Data!$1:$1,0)-1,1000,1)=IF(AN$7="","Yes",AN$7))*(Data!$D$1:'Data'!$D$818&lt;=IF($H$2="Marked",1,"")))*ROW(Data!$C$1:$C$818),ROW(AN207)-ROW(AN$7)),1)),"")</f>
        <v/>
      </c>
      <c r="AO207" s="38" t="str">
        <f ca="1">IF(AP207="","",IF(INDEX(Data!$CA:$CA,MATCH(AP207,Data!$A:$A,0),1)=0,"",INDEX(Data!$CA:$CA,MATCH(AP207,Data!$A:$A,0),1)))</f>
        <v/>
      </c>
      <c r="AP207" s="38" t="str" cm="1">
        <f t="array" aca="1" ref="AP207" ca="1">IFERROR(_xlfn.SINGLE(INDEX(Data!$A$1:$A$818,_xlfn.AGGREGATE(15,6,((OFFSET(Data!$A$1,0,MATCH(AP$6,Data!$1:$1,0)-1,1000,1)=IF(AP$7="","Yes",AP$7))*(Data!$D$1:'Data'!$D$818&lt;=IF($H$2="Marked",1,"")))/((OFFSET(Data!$A$1,0,MATCH(AP$6,Data!$1:$1,0)-1,1000,1)=IF(AP$7="","Yes",AP$7))*(Data!$D$1:'Data'!$D$818&lt;=IF($H$2="Marked",1,"")))*ROW(Data!$C$1:$C$818),ROW(AP207)-ROW(AP$7)),1)),"")</f>
        <v/>
      </c>
      <c r="AQ207" s="38" t="str">
        <f ca="1">IF(AR207="","",IF(INDEX(Data!$CA:$CA,MATCH(AR207,Data!$A:$A,0),1)=0,"",INDEX(Data!$CA:$CA,MATCH(AR207,Data!$A:$A,0),1)))</f>
        <v/>
      </c>
      <c r="AR207" s="38" t="str" cm="1">
        <f t="array" aca="1" ref="AR207" ca="1">IFERROR(_xlfn.SINGLE(INDEX(Data!$A$1:$A$818,_xlfn.AGGREGATE(15,6,((OFFSET(Data!$A$1,0,MATCH(AR$6,Data!$1:$1,0)-1,1000,1)=IF(AR$7="","Yes",AR$7))*(Data!$D$1:'Data'!$D$818&lt;=IF($H$2="Marked",1,"")))/((OFFSET(Data!$A$1,0,MATCH(AR$6,Data!$1:$1,0)-1,1000,1)=IF(AR$7="","Yes",AR$7))*(Data!$D$1:'Data'!$D$818&lt;=IF($H$2="Marked",1,"")))*ROW(Data!$C$1:$C$818),ROW(AR207)-ROW(AR$7)),1)),"")</f>
        <v/>
      </c>
      <c r="AS207" s="38" t="str">
        <f ca="1">IF(AT207="","",IF(INDEX(Data!$CA:$CA,MATCH(AT207,Data!$A:$A,0),1)=0,"",INDEX(Data!$CA:$CA,MATCH(AT207,Data!$A:$A,0),1)))</f>
        <v/>
      </c>
      <c r="AT207" s="38" t="str" cm="1">
        <f t="array" aca="1" ref="AT207" ca="1">IFERROR(_xlfn.SINGLE(INDEX(Data!$A$1:$A$818,_xlfn.AGGREGATE(15,6,((OFFSET(Data!$A$1,0,MATCH(AT$6,Data!$1:$1,0)-1,1000,1)=IF(AT$7="","Yes",AT$7))*(Data!$D$1:'Data'!$D$818&lt;=IF($H$2="Marked",1,"")))/((OFFSET(Data!$A$1,0,MATCH(AT$6,Data!$1:$1,0)-1,1000,1)=IF(AT$7="","Yes",AT$7))*(Data!$D$1:'Data'!$D$818&lt;=IF($H$2="Marked",1,"")))*ROW(Data!$C$1:$C$818),ROW(AT207)-ROW(AT$7)),1)),"")</f>
        <v/>
      </c>
    </row>
    <row r="208" spans="1:46" ht="24" x14ac:dyDescent="0.35">
      <c r="A208" s="38" t="str">
        <f ca="1">IF(B208="","",IF(INDEX(Data!$CA:$CA,MATCH(B208,Data!$A:$A,0),1)=0,"",INDEX(Data!$CA:$CA,MATCH(B208,Data!$A:$A,0),1)))</f>
        <v/>
      </c>
      <c r="B208" s="38" t="str" cm="1">
        <f t="array" aca="1" ref="B208" ca="1">IFERROR(_xlfn.SINGLE(INDEX(Data!$A$1:$A$818,_xlfn.AGGREGATE(15,6,((OFFSET(Data!$A$1,0,MATCH(B$6,Data!$1:$1,0)-1,1000,1)=IF(B$7="","Yes",B$7))*(Data!$D$1:'Data'!$D$818&lt;=IF($H$2="Marked",1,"")))/((OFFSET(Data!$A$1,0,MATCH(B$6,Data!$1:$1,0)-1,1000,1)=IF(B$7="","Yes",B$7))*(Data!$D$1:'Data'!$D$818&lt;=IF($H$2="Marked",1,"")))*ROW(Data!$C$1:$C$818),ROW(B208)-ROW(B$7)),1)),"")</f>
        <v/>
      </c>
      <c r="C208" s="38" t="str">
        <f ca="1">IF(D208="","",IF(INDEX(Data!$CA:$CA,MATCH(D208,Data!$A:$A,0),1)=0,"",INDEX(Data!$CA:$CA,MATCH(D208,Data!$A:$A,0),1)))</f>
        <v/>
      </c>
      <c r="D208" s="38" t="str" cm="1">
        <f t="array" aca="1" ref="D208" ca="1">IFERROR(_xlfn.SINGLE(INDEX(Data!$A$1:$A$818,_xlfn.AGGREGATE(15,6,((OFFSET(Data!$A$1,0,MATCH(D$6,Data!$1:$1,0)-1,1000,1)=IF(D$7="","Yes",D$7))*(Data!$D$1:'Data'!$D$818&lt;=IF($H$2="Marked",1,"")))/((OFFSET(Data!$A$1,0,MATCH(D$6,Data!$1:$1,0)-1,1000,1)=IF(D$7="","Yes",D$7))*(Data!$D$1:'Data'!$D$818&lt;=IF($H$2="Marked",1,"")))*ROW(Data!$C$1:$C$818),ROW(D208)-ROW(D$7)),1)),"")</f>
        <v/>
      </c>
      <c r="E208" s="38" t="str">
        <f ca="1">IF(F208="","",IF(INDEX(Data!$CA:$CA,MATCH(F208,Data!$A:$A,0),1)=0,"",INDEX(Data!$CA:$CA,MATCH(F208,Data!$A:$A,0),1)))</f>
        <v/>
      </c>
      <c r="F208" s="38" t="str" cm="1">
        <f t="array" aca="1" ref="F208" ca="1">IFERROR(_xlfn.SINGLE(INDEX(Data!$A$1:$A$818,_xlfn.AGGREGATE(15,6,((OFFSET(Data!$A$1,0,MATCH(F$6,Data!$1:$1,0)-1,1000,1)=IF(F$7="","Yes",F$7))*(Data!$D$1:'Data'!$D$818&lt;=IF($H$2="Marked",1,"")))/((OFFSET(Data!$A$1,0,MATCH(F$6,Data!$1:$1,0)-1,1000,1)=IF(F$7="","Yes",F$7))*(Data!$D$1:'Data'!$D$818&lt;=IF($H$2="Marked",1,"")))*ROW(Data!$C$1:$C$818),ROW(F208)-ROW(F$7)),1)),"")</f>
        <v/>
      </c>
      <c r="G208" s="38" t="str">
        <f ca="1">IF(H208="","",IF(INDEX(Data!$CA:$CA,MATCH(H208,Data!$A:$A,0),1)=0,"",INDEX(Data!$CA:$CA,MATCH(H208,Data!$A:$A,0),1)))</f>
        <v/>
      </c>
      <c r="H208" s="38" t="str" cm="1">
        <f t="array" aca="1" ref="H208" ca="1">IFERROR(_xlfn.SINGLE(INDEX(Data!$A$1:$A$818,_xlfn.AGGREGATE(15,6,((OFFSET(Data!$A$1,0,MATCH(H$6,Data!$1:$1,0)-1,1000,1)=IF(H$7="","Yes",H$7))*(Data!$D$1:'Data'!$D$818&lt;=IF($H$2="Marked",1,"")))/((OFFSET(Data!$A$1,0,MATCH(H$6,Data!$1:$1,0)-1,1000,1)=IF(H$7="","Yes",H$7))*(Data!$D$1:'Data'!$D$818&lt;=IF($H$2="Marked",1,"")))*ROW(Data!$C$1:$C$818),ROW(H208)-ROW(H$7)),1)),"")</f>
        <v/>
      </c>
      <c r="I208" s="38" t="str">
        <f ca="1">IF(J208="","",IF(INDEX(Data!$CA:$CA,MATCH(J208,Data!$A:$A,0),1)=0,"",INDEX(Data!$CA:$CA,MATCH(J208,Data!$A:$A,0),1)))</f>
        <v/>
      </c>
      <c r="J208" s="38" t="str" cm="1">
        <f t="array" aca="1" ref="J208" ca="1">IFERROR(_xlfn.SINGLE(INDEX(Data!$A$1:$A$818,_xlfn.AGGREGATE(15,6,((OFFSET(Data!$A$1,0,MATCH(J$6,Data!$1:$1,0)-1,1000,1)=IF(J$7="","Yes",J$7))*(Data!$D$1:'Data'!$D$818&lt;=IF($H$2="Marked",1,"")))/((OFFSET(Data!$A$1,0,MATCH(J$6,Data!$1:$1,0)-1,1000,1)=IF(J$7="","Yes",J$7))*(Data!$D$1:'Data'!$D$818&lt;=IF($H$2="Marked",1,"")))*ROW(Data!$C$1:$C$818),ROW(J208)-ROW(J$7)),1)),"")</f>
        <v/>
      </c>
      <c r="K208" s="38" t="str">
        <f ca="1">IF(L208="","",IF(INDEX(Data!$CA:$CA,MATCH(L208,Data!$A:$A,0),1)=0,"",INDEX(Data!$CA:$CA,MATCH(L208,Data!$A:$A,0),1)))</f>
        <v/>
      </c>
      <c r="L208" s="38" t="str" cm="1">
        <f t="array" aca="1" ref="L208" ca="1">IFERROR(_xlfn.SINGLE(INDEX(Data!$A$1:$A$818,_xlfn.AGGREGATE(15,6,((OFFSET(Data!$A$1,0,MATCH(L$6,Data!$1:$1,0)-1,1000,1)=IF(L$7="","Yes",L$7))*(Data!$D$1:'Data'!$D$818&lt;=IF($H$2="Marked",1,"")))/((OFFSET(Data!$A$1,0,MATCH(L$6,Data!$1:$1,0)-1,1000,1)=IF(L$7="","Yes",L$7))*(Data!$D$1:'Data'!$D$818&lt;=IF($H$2="Marked",1,"")))*ROW(Data!$C$1:$C$818),ROW(L208)-ROW(L$7)),1)),"")</f>
        <v/>
      </c>
      <c r="M208" s="38" t="str">
        <f ca="1">IF(N208="","",IF(INDEX(Data!$CA:$CA,MATCH(N208,Data!$A:$A,0),1)=0,"",INDEX(Data!$CA:$CA,MATCH(N208,Data!$A:$A,0),1)))</f>
        <v/>
      </c>
      <c r="N208" s="38" t="str" cm="1">
        <f t="array" aca="1" ref="N208" ca="1">IFERROR(_xlfn.SINGLE(INDEX(Data!$A$1:$A$818,_xlfn.AGGREGATE(15,6,((OFFSET(Data!$A$1,0,MATCH(N$6,Data!$1:$1,0)-1,1000,1)=IF(N$7="","Yes",N$7))*(Data!$D$1:'Data'!$D$818&lt;=IF($H$2="Marked",1,"")))/((OFFSET(Data!$A$1,0,MATCH(N$6,Data!$1:$1,0)-1,1000,1)=IF(N$7="","Yes",N$7))*(Data!$D$1:'Data'!$D$818&lt;=IF($H$2="Marked",1,"")))*ROW(Data!$C$1:$C$818),ROW(N208)-ROW(N$7)),1)),"")</f>
        <v/>
      </c>
      <c r="O208" s="38" t="str">
        <f ca="1">IF(P208="","",IF(INDEX(Data!$CA:$CA,MATCH(P208,Data!$A:$A,0),1)=0,"",INDEX(Data!$CA:$CA,MATCH(P208,Data!$A:$A,0),1)))</f>
        <v/>
      </c>
      <c r="P208" s="38" t="str" cm="1">
        <f t="array" aca="1" ref="P208" ca="1">IFERROR(_xlfn.SINGLE(INDEX(Data!$A$1:$A$818,_xlfn.AGGREGATE(15,6,((OFFSET(Data!$A$1,0,MATCH(P$6,Data!$1:$1,0)-1,1000,1)=IF(P$7="","Yes",P$7))*(Data!$D$1:'Data'!$D$818&lt;=IF($H$2="Marked",1,"")))/((OFFSET(Data!$A$1,0,MATCH(P$6,Data!$1:$1,0)-1,1000,1)=IF(P$7="","Yes",P$7))*(Data!$D$1:'Data'!$D$818&lt;=IF($H$2="Marked",1,"")))*ROW(Data!$C$1:$C$818),ROW(P208)-ROW(P$7)),1)),"")</f>
        <v>Starz Encore Español</v>
      </c>
      <c r="Q208" s="38" t="str">
        <f ca="1">IF(R208="","",IF(INDEX(Data!$CA:$CA,MATCH(R208,Data!$A:$A,0),1)=0,"",INDEX(Data!$CA:$CA,MATCH(R208,Data!$A:$A,0),1)))</f>
        <v/>
      </c>
      <c r="R208" s="38" t="str" cm="1">
        <f t="array" aca="1" ref="R208" ca="1">IFERROR(_xlfn.SINGLE(INDEX(Data!$A$1:$A$818,_xlfn.AGGREGATE(15,6,((OFFSET(Data!$A$1,0,MATCH(R$6,Data!$1:$1,0)-1,1000,1)=IF(R$7="","Yes",R$7))*(Data!$D$1:'Data'!$D$818&lt;=IF($H$2="Marked",1,"")))/((OFFSET(Data!$A$1,0,MATCH(R$6,Data!$1:$1,0)-1,1000,1)=IF(R$7="","Yes",R$7))*(Data!$D$1:'Data'!$D$818&lt;=IF($H$2="Marked",1,"")))*ROW(Data!$C$1:$C$818),ROW(R208)-ROW(R$7)),1)),"")</f>
        <v/>
      </c>
      <c r="S208" s="38" t="str">
        <f ca="1">IF(T208="","",IF(INDEX(Data!$CA:$CA,MATCH(T208,Data!$A:$A,0),1)=0,"",INDEX(Data!$CA:$CA,MATCH(T208,Data!$A:$A,0),1)))</f>
        <v/>
      </c>
      <c r="T208" s="38" t="str" cm="1">
        <f t="array" aca="1" ref="T208" ca="1">IFERROR(_xlfn.SINGLE(INDEX(Data!$A$1:$A$818,_xlfn.AGGREGATE(15,6,((OFFSET(Data!$A$1,0,MATCH(T$6,Data!$1:$1,0)-1,1000,1)=IF(T$7="","Yes",T$7))*(Data!$D$1:'Data'!$D$818&lt;=IF($H$2="Marked",1,"")))/((OFFSET(Data!$A$1,0,MATCH(T$6,Data!$1:$1,0)-1,1000,1)=IF(T$7="","Yes",T$7))*(Data!$D$1:'Data'!$D$818&lt;=IF($H$2="Marked",1,"")))*ROW(Data!$C$1:$C$818),ROW(T208)-ROW(T$7)),1)),"")</f>
        <v/>
      </c>
      <c r="U208" s="38" t="str">
        <f ca="1">IF(V208="","",IF(INDEX(Data!$CA:$CA,MATCH(V208,Data!$A:$A,0),1)=0,"",INDEX(Data!$CA:$CA,MATCH(V208,Data!$A:$A,0),1)))</f>
        <v/>
      </c>
      <c r="V208" s="38" t="str" cm="1">
        <f t="array" aca="1" ref="V208" ca="1">IFERROR(_xlfn.SINGLE(INDEX(Data!$A$1:$A$818,_xlfn.AGGREGATE(15,6,((OFFSET(Data!$A$1,0,MATCH(V$6,Data!$1:$1,0)-1,1000,1)=IF(V$7="","Yes",V$7))*(Data!$D$1:'Data'!$D$818&lt;=IF($H$2="Marked",1,"")))/((OFFSET(Data!$A$1,0,MATCH(V$6,Data!$1:$1,0)-1,1000,1)=IF(V$7="","Yes",V$7))*(Data!$D$1:'Data'!$D$818&lt;=IF($H$2="Marked",1,"")))*ROW(Data!$C$1:$C$818),ROW(V208)-ROW(V$7)),1)),"")</f>
        <v/>
      </c>
      <c r="W208" s="38" t="str">
        <f ca="1">IF(X208="","",IF(INDEX(Data!$CA:$CA,MATCH(X208,Data!$A:$A,0),1)=0,"",INDEX(Data!$CA:$CA,MATCH(X208,Data!$A:$A,0),1)))</f>
        <v/>
      </c>
      <c r="X208" s="38" t="str" cm="1">
        <f t="array" aca="1" ref="X208" ca="1">IFERROR(_xlfn.SINGLE(INDEX(Data!$A$1:$A$818,_xlfn.AGGREGATE(15,6,((OFFSET(Data!$A$1,0,MATCH(X$6,Data!$1:$1,0)-1,1000,1)=IF(X$7="","Yes",X$7))*(Data!$D$1:'Data'!$D$818&lt;=IF($H$2="Marked",1,"")))/((OFFSET(Data!$A$1,0,MATCH(X$6,Data!$1:$1,0)-1,1000,1)=IF(X$7="","Yes",X$7))*(Data!$D$1:'Data'!$D$818&lt;=IF($H$2="Marked",1,"")))*ROW(Data!$C$1:$C$818),ROW(X208)-ROW(X$7)),1)),"")</f>
        <v/>
      </c>
      <c r="Y208" s="38" t="str">
        <f ca="1">IF(Z208="","",IF(INDEX(Data!$CA:$CA,MATCH(Z208,Data!$A:$A,0),1)=0,"",INDEX(Data!$CA:$CA,MATCH(Z208,Data!$A:$A,0),1)))</f>
        <v/>
      </c>
      <c r="Z208" s="38" t="str" cm="1">
        <f t="array" aca="1" ref="Z208" ca="1">IFERROR(_xlfn.SINGLE(INDEX(Data!$A$1:$A$818,_xlfn.AGGREGATE(15,6,((OFFSET(Data!$A$1,0,MATCH(Z$6,Data!$1:$1,0)-1,1000,1)=IF(Z$7="","Yes",Z$7))*(Data!$D$1:'Data'!$D$818&lt;=IF($H$2="Marked",1,"")))/((OFFSET(Data!$A$1,0,MATCH(Z$6,Data!$1:$1,0)-1,1000,1)=IF(Z$7="","Yes",Z$7))*(Data!$D$1:'Data'!$D$818&lt;=IF($H$2="Marked",1,"")))*ROW(Data!$C$1:$C$818),ROW(Z208)-ROW(Z$7)),1)),"")</f>
        <v/>
      </c>
      <c r="AA208" s="38" t="str">
        <f ca="1">IF(AB208="","",IF(INDEX(Data!$CA:$CA,MATCH(AB208,Data!$A:$A,0),1)=0,"",INDEX(Data!$CA:$CA,MATCH(AB208,Data!$A:$A,0),1)))</f>
        <v/>
      </c>
      <c r="AB208" s="38" t="str" cm="1">
        <f t="array" aca="1" ref="AB208" ca="1">IFERROR(_xlfn.SINGLE(INDEX(Data!$A$1:$A$818,_xlfn.AGGREGATE(15,6,((OFFSET(Data!$A$1,0,MATCH(AB$6,Data!$1:$1,0)-1,1000,1)=IF(AB$7="","Yes",AB$7))*(Data!$D$1:'Data'!$D$818&lt;=IF($H$2="Marked",1,"")))/((OFFSET(Data!$A$1,0,MATCH(AB$6,Data!$1:$1,0)-1,1000,1)=IF(AB$7="","Yes",AB$7))*(Data!$D$1:'Data'!$D$818&lt;=IF($H$2="Marked",1,"")))*ROW(Data!$C$1:$C$818),ROW(AB208)-ROW(AB$7)),1)),"")</f>
        <v/>
      </c>
      <c r="AC208" s="38" t="str">
        <f ca="1">IF(AD208="","",IF(INDEX(Data!$CA:$CA,MATCH(AD208,Data!$A:$A,0),1)=0,"",INDEX(Data!$CA:$CA,MATCH(AD208,Data!$A:$A,0),1)))</f>
        <v/>
      </c>
      <c r="AD208" s="38" t="str" cm="1">
        <f t="array" aca="1" ref="AD208" ca="1">IFERROR(_xlfn.SINGLE(INDEX(Data!$A$1:$A$818,_xlfn.AGGREGATE(15,6,((OFFSET(Data!$A$1,0,MATCH(AD$6,Data!$1:$1,0)-1,1000,1)=IF(AD$7="","Yes",AD$7))*(Data!$D$1:'Data'!$D$818&lt;=IF($H$2="Marked",1,"")))/((OFFSET(Data!$A$1,0,MATCH(AD$6,Data!$1:$1,0)-1,1000,1)=IF(AD$7="","Yes",AD$7))*(Data!$D$1:'Data'!$D$818&lt;=IF($H$2="Marked",1,"")))*ROW(Data!$C$1:$C$818),ROW(AD208)-ROW(AD$7)),1)),"")</f>
        <v/>
      </c>
      <c r="AE208" s="38" t="str">
        <f ca="1">IF(AF208="","",IF(INDEX(Data!$CA:$CA,MATCH(AF208,Data!$A:$A,0),1)=0,"",INDEX(Data!$CA:$CA,MATCH(AF208,Data!$A:$A,0),1)))</f>
        <v/>
      </c>
      <c r="AF208" s="38" t="str" cm="1">
        <f t="array" aca="1" ref="AF208" ca="1">IFERROR(_xlfn.SINGLE(INDEX(Data!$A$1:$A$818,_xlfn.AGGREGATE(15,6,((OFFSET(Data!$A$1,0,MATCH(AF$6,Data!$1:$1,0)-1,1000,1)=IF(AF$7="","Yes",AF$7))*(Data!$D$1:'Data'!$D$818&lt;=IF($H$2="Marked",1,"")))/((OFFSET(Data!$A$1,0,MATCH(AF$6,Data!$1:$1,0)-1,1000,1)=IF(AF$7="","Yes",AF$7))*(Data!$D$1:'Data'!$D$818&lt;=IF($H$2="Marked",1,"")))*ROW(Data!$C$1:$C$818),ROW(AF208)-ROW(AF$7)),1)),"")</f>
        <v/>
      </c>
      <c r="AG208" s="38" t="str">
        <f ca="1">IF(AH208="","",IF(INDEX(Data!$CA:$CA,MATCH(AH208,Data!$A:$A,0),1)=0,"",INDEX(Data!$CA:$CA,MATCH(AH208,Data!$A:$A,0),1)))</f>
        <v/>
      </c>
      <c r="AH208" s="38" t="str" cm="1">
        <f t="array" aca="1" ref="AH208" ca="1">IFERROR(_xlfn.SINGLE(INDEX(Data!$A$1:$A$818,_xlfn.AGGREGATE(15,6,((OFFSET(Data!$A$1,0,MATCH(AH$6,Data!$1:$1,0)-1,1000,1)=IF(AH$7="","Yes",AH$7))*(Data!$D$1:'Data'!$D$818&lt;=IF($H$2="Marked",1,"")))/((OFFSET(Data!$A$1,0,MATCH(AH$6,Data!$1:$1,0)-1,1000,1)=IF(AH$7="","Yes",AH$7))*(Data!$D$1:'Data'!$D$818&lt;=IF($H$2="Marked",1,"")))*ROW(Data!$C$1:$C$818),ROW(AH208)-ROW(AH$7)),1)),"")</f>
        <v/>
      </c>
      <c r="AI208" s="38" t="str">
        <f ca="1">IF(AJ208="","",IF(INDEX(Data!$CA:$CA,MATCH(AJ208,Data!$A:$A,0),1)=0,"",INDEX(Data!$CA:$CA,MATCH(AJ208,Data!$A:$A,0),1)))</f>
        <v/>
      </c>
      <c r="AJ208" s="38" t="str" cm="1">
        <f t="array" aca="1" ref="AJ208" ca="1">IFERROR(_xlfn.SINGLE(INDEX(Data!$A$1:$A$818,_xlfn.AGGREGATE(15,6,((OFFSET(Data!$A$1,0,MATCH(AJ$6,Data!$1:$1,0)-1,1000,1)=IF(AJ$7="","Yes",AJ$7))*(Data!$D$1:'Data'!$D$818&lt;=IF($H$2="Marked",1,"")))/((OFFSET(Data!$A$1,0,MATCH(AJ$6,Data!$1:$1,0)-1,1000,1)=IF(AJ$7="","Yes",AJ$7))*(Data!$D$1:'Data'!$D$818&lt;=IF($H$2="Marked",1,"")))*ROW(Data!$C$1:$C$818),ROW(AJ208)-ROW(AJ$7)),1)),"")</f>
        <v/>
      </c>
      <c r="AK208" s="38" t="str">
        <f ca="1">IF(AL208="","",IF(INDEX(Data!$CA:$CA,MATCH(AL208,Data!$A:$A,0),1)=0,"",INDEX(Data!$CA:$CA,MATCH(AL208,Data!$A:$A,0),1)))</f>
        <v/>
      </c>
      <c r="AL208" s="38" t="str" cm="1">
        <f t="array" aca="1" ref="AL208" ca="1">IFERROR(_xlfn.SINGLE(INDEX(Data!$A$1:$A$818,_xlfn.AGGREGATE(15,6,((OFFSET(Data!$A$1,0,MATCH(AL$6,Data!$1:$1,0)-1,1000,1)=IF(AL$7="","Yes",AL$7))*(Data!$D$1:'Data'!$D$818&lt;=IF($H$2="Marked",1,"")))/((OFFSET(Data!$A$1,0,MATCH(AL$6,Data!$1:$1,0)-1,1000,1)=IF(AL$7="","Yes",AL$7))*(Data!$D$1:'Data'!$D$818&lt;=IF($H$2="Marked",1,"")))*ROW(Data!$C$1:$C$818),ROW(AL208)-ROW(AL$7)),1)),"")</f>
        <v/>
      </c>
      <c r="AM208" s="38" t="str">
        <f ca="1">IF(AN208="","",IF(INDEX(Data!$CA:$CA,MATCH(AN208,Data!$A:$A,0),1)=0,"",INDEX(Data!$CA:$CA,MATCH(AN208,Data!$A:$A,0),1)))</f>
        <v/>
      </c>
      <c r="AN208" s="38" t="str" cm="1">
        <f t="array" aca="1" ref="AN208" ca="1">IFERROR(_xlfn.SINGLE(INDEX(Data!$A$1:$A$818,_xlfn.AGGREGATE(15,6,((OFFSET(Data!$A$1,0,MATCH(AN$6,Data!$1:$1,0)-1,1000,1)=IF(AN$7="","Yes",AN$7))*(Data!$D$1:'Data'!$D$818&lt;=IF($H$2="Marked",1,"")))/((OFFSET(Data!$A$1,0,MATCH(AN$6,Data!$1:$1,0)-1,1000,1)=IF(AN$7="","Yes",AN$7))*(Data!$D$1:'Data'!$D$818&lt;=IF($H$2="Marked",1,"")))*ROW(Data!$C$1:$C$818),ROW(AN208)-ROW(AN$7)),1)),"")</f>
        <v/>
      </c>
      <c r="AO208" s="38" t="str">
        <f ca="1">IF(AP208="","",IF(INDEX(Data!$CA:$CA,MATCH(AP208,Data!$A:$A,0),1)=0,"",INDEX(Data!$CA:$CA,MATCH(AP208,Data!$A:$A,0),1)))</f>
        <v/>
      </c>
      <c r="AP208" s="38" t="str" cm="1">
        <f t="array" aca="1" ref="AP208" ca="1">IFERROR(_xlfn.SINGLE(INDEX(Data!$A$1:$A$818,_xlfn.AGGREGATE(15,6,((OFFSET(Data!$A$1,0,MATCH(AP$6,Data!$1:$1,0)-1,1000,1)=IF(AP$7="","Yes",AP$7))*(Data!$D$1:'Data'!$D$818&lt;=IF($H$2="Marked",1,"")))/((OFFSET(Data!$A$1,0,MATCH(AP$6,Data!$1:$1,0)-1,1000,1)=IF(AP$7="","Yes",AP$7))*(Data!$D$1:'Data'!$D$818&lt;=IF($H$2="Marked",1,"")))*ROW(Data!$C$1:$C$818),ROW(AP208)-ROW(AP$7)),1)),"")</f>
        <v/>
      </c>
      <c r="AQ208" s="38" t="str">
        <f ca="1">IF(AR208="","",IF(INDEX(Data!$CA:$CA,MATCH(AR208,Data!$A:$A,0),1)=0,"",INDEX(Data!$CA:$CA,MATCH(AR208,Data!$A:$A,0),1)))</f>
        <v/>
      </c>
      <c r="AR208" s="38" t="str" cm="1">
        <f t="array" aca="1" ref="AR208" ca="1">IFERROR(_xlfn.SINGLE(INDEX(Data!$A$1:$A$818,_xlfn.AGGREGATE(15,6,((OFFSET(Data!$A$1,0,MATCH(AR$6,Data!$1:$1,0)-1,1000,1)=IF(AR$7="","Yes",AR$7))*(Data!$D$1:'Data'!$D$818&lt;=IF($H$2="Marked",1,"")))/((OFFSET(Data!$A$1,0,MATCH(AR$6,Data!$1:$1,0)-1,1000,1)=IF(AR$7="","Yes",AR$7))*(Data!$D$1:'Data'!$D$818&lt;=IF($H$2="Marked",1,"")))*ROW(Data!$C$1:$C$818),ROW(AR208)-ROW(AR$7)),1)),"")</f>
        <v/>
      </c>
      <c r="AS208" s="38" t="str">
        <f ca="1">IF(AT208="","",IF(INDEX(Data!$CA:$CA,MATCH(AT208,Data!$A:$A,0),1)=0,"",INDEX(Data!$CA:$CA,MATCH(AT208,Data!$A:$A,0),1)))</f>
        <v/>
      </c>
      <c r="AT208" s="38" t="str" cm="1">
        <f t="array" aca="1" ref="AT208" ca="1">IFERROR(_xlfn.SINGLE(INDEX(Data!$A$1:$A$818,_xlfn.AGGREGATE(15,6,((OFFSET(Data!$A$1,0,MATCH(AT$6,Data!$1:$1,0)-1,1000,1)=IF(AT$7="","Yes",AT$7))*(Data!$D$1:'Data'!$D$818&lt;=IF($H$2="Marked",1,"")))/((OFFSET(Data!$A$1,0,MATCH(AT$6,Data!$1:$1,0)-1,1000,1)=IF(AT$7="","Yes",AT$7))*(Data!$D$1:'Data'!$D$818&lt;=IF($H$2="Marked",1,"")))*ROW(Data!$C$1:$C$818),ROW(AT208)-ROW(AT$7)),1)),"")</f>
        <v/>
      </c>
    </row>
    <row r="209" spans="1:46" ht="24" x14ac:dyDescent="0.35">
      <c r="A209" s="38" t="str">
        <f ca="1">IF(B209="","",IF(INDEX(Data!$CA:$CA,MATCH(B209,Data!$A:$A,0),1)=0,"",INDEX(Data!$CA:$CA,MATCH(B209,Data!$A:$A,0),1)))</f>
        <v/>
      </c>
      <c r="B209" s="38" t="str" cm="1">
        <f t="array" aca="1" ref="B209" ca="1">IFERROR(_xlfn.SINGLE(INDEX(Data!$A$1:$A$818,_xlfn.AGGREGATE(15,6,((OFFSET(Data!$A$1,0,MATCH(B$6,Data!$1:$1,0)-1,1000,1)=IF(B$7="","Yes",B$7))*(Data!$D$1:'Data'!$D$818&lt;=IF($H$2="Marked",1,"")))/((OFFSET(Data!$A$1,0,MATCH(B$6,Data!$1:$1,0)-1,1000,1)=IF(B$7="","Yes",B$7))*(Data!$D$1:'Data'!$D$818&lt;=IF($H$2="Marked",1,"")))*ROW(Data!$C$1:$C$818),ROW(B209)-ROW(B$7)),1)),"")</f>
        <v/>
      </c>
      <c r="C209" s="38" t="str">
        <f ca="1">IF(D209="","",IF(INDEX(Data!$CA:$CA,MATCH(D209,Data!$A:$A,0),1)=0,"",INDEX(Data!$CA:$CA,MATCH(D209,Data!$A:$A,0),1)))</f>
        <v/>
      </c>
      <c r="D209" s="38" t="str" cm="1">
        <f t="array" aca="1" ref="D209" ca="1">IFERROR(_xlfn.SINGLE(INDEX(Data!$A$1:$A$818,_xlfn.AGGREGATE(15,6,((OFFSET(Data!$A$1,0,MATCH(D$6,Data!$1:$1,0)-1,1000,1)=IF(D$7="","Yes",D$7))*(Data!$D$1:'Data'!$D$818&lt;=IF($H$2="Marked",1,"")))/((OFFSET(Data!$A$1,0,MATCH(D$6,Data!$1:$1,0)-1,1000,1)=IF(D$7="","Yes",D$7))*(Data!$D$1:'Data'!$D$818&lt;=IF($H$2="Marked",1,"")))*ROW(Data!$C$1:$C$818),ROW(D209)-ROW(D$7)),1)),"")</f>
        <v/>
      </c>
      <c r="E209" s="38" t="str">
        <f ca="1">IF(F209="","",IF(INDEX(Data!$CA:$CA,MATCH(F209,Data!$A:$A,0),1)=0,"",INDEX(Data!$CA:$CA,MATCH(F209,Data!$A:$A,0),1)))</f>
        <v/>
      </c>
      <c r="F209" s="38" t="str" cm="1">
        <f t="array" aca="1" ref="F209" ca="1">IFERROR(_xlfn.SINGLE(INDEX(Data!$A$1:$A$818,_xlfn.AGGREGATE(15,6,((OFFSET(Data!$A$1,0,MATCH(F$6,Data!$1:$1,0)-1,1000,1)=IF(F$7="","Yes",F$7))*(Data!$D$1:'Data'!$D$818&lt;=IF($H$2="Marked",1,"")))/((OFFSET(Data!$A$1,0,MATCH(F$6,Data!$1:$1,0)-1,1000,1)=IF(F$7="","Yes",F$7))*(Data!$D$1:'Data'!$D$818&lt;=IF($H$2="Marked",1,"")))*ROW(Data!$C$1:$C$818),ROW(F209)-ROW(F$7)),1)),"")</f>
        <v/>
      </c>
      <c r="G209" s="38" t="str">
        <f ca="1">IF(H209="","",IF(INDEX(Data!$CA:$CA,MATCH(H209,Data!$A:$A,0),1)=0,"",INDEX(Data!$CA:$CA,MATCH(H209,Data!$A:$A,0),1)))</f>
        <v/>
      </c>
      <c r="H209" s="38" t="str" cm="1">
        <f t="array" aca="1" ref="H209" ca="1">IFERROR(_xlfn.SINGLE(INDEX(Data!$A$1:$A$818,_xlfn.AGGREGATE(15,6,((OFFSET(Data!$A$1,0,MATCH(H$6,Data!$1:$1,0)-1,1000,1)=IF(H$7="","Yes",H$7))*(Data!$D$1:'Data'!$D$818&lt;=IF($H$2="Marked",1,"")))/((OFFSET(Data!$A$1,0,MATCH(H$6,Data!$1:$1,0)-1,1000,1)=IF(H$7="","Yes",H$7))*(Data!$D$1:'Data'!$D$818&lt;=IF($H$2="Marked",1,"")))*ROW(Data!$C$1:$C$818),ROW(H209)-ROW(H$7)),1)),"")</f>
        <v/>
      </c>
      <c r="I209" s="38" t="str">
        <f ca="1">IF(J209="","",IF(INDEX(Data!$CA:$CA,MATCH(J209,Data!$A:$A,0),1)=0,"",INDEX(Data!$CA:$CA,MATCH(J209,Data!$A:$A,0),1)))</f>
        <v/>
      </c>
      <c r="J209" s="38" t="str" cm="1">
        <f t="array" aca="1" ref="J209" ca="1">IFERROR(_xlfn.SINGLE(INDEX(Data!$A$1:$A$818,_xlfn.AGGREGATE(15,6,((OFFSET(Data!$A$1,0,MATCH(J$6,Data!$1:$1,0)-1,1000,1)=IF(J$7="","Yes",J$7))*(Data!$D$1:'Data'!$D$818&lt;=IF($H$2="Marked",1,"")))/((OFFSET(Data!$A$1,0,MATCH(J$6,Data!$1:$1,0)-1,1000,1)=IF(J$7="","Yes",J$7))*(Data!$D$1:'Data'!$D$818&lt;=IF($H$2="Marked",1,"")))*ROW(Data!$C$1:$C$818),ROW(J209)-ROW(J$7)),1)),"")</f>
        <v/>
      </c>
      <c r="K209" s="38" t="str">
        <f ca="1">IF(L209="","",IF(INDEX(Data!$CA:$CA,MATCH(L209,Data!$A:$A,0),1)=0,"",INDEX(Data!$CA:$CA,MATCH(L209,Data!$A:$A,0),1)))</f>
        <v/>
      </c>
      <c r="L209" s="38" t="str" cm="1">
        <f t="array" aca="1" ref="L209" ca="1">IFERROR(_xlfn.SINGLE(INDEX(Data!$A$1:$A$818,_xlfn.AGGREGATE(15,6,((OFFSET(Data!$A$1,0,MATCH(L$6,Data!$1:$1,0)-1,1000,1)=IF(L$7="","Yes",L$7))*(Data!$D$1:'Data'!$D$818&lt;=IF($H$2="Marked",1,"")))/((OFFSET(Data!$A$1,0,MATCH(L$6,Data!$1:$1,0)-1,1000,1)=IF(L$7="","Yes",L$7))*(Data!$D$1:'Data'!$D$818&lt;=IF($H$2="Marked",1,"")))*ROW(Data!$C$1:$C$818),ROW(L209)-ROW(L$7)),1)),"")</f>
        <v/>
      </c>
      <c r="M209" s="38" t="str">
        <f ca="1">IF(N209="","",IF(INDEX(Data!$CA:$CA,MATCH(N209,Data!$A:$A,0),1)=0,"",INDEX(Data!$CA:$CA,MATCH(N209,Data!$A:$A,0),1)))</f>
        <v/>
      </c>
      <c r="N209" s="38" t="str" cm="1">
        <f t="array" aca="1" ref="N209" ca="1">IFERROR(_xlfn.SINGLE(INDEX(Data!$A$1:$A$818,_xlfn.AGGREGATE(15,6,((OFFSET(Data!$A$1,0,MATCH(N$6,Data!$1:$1,0)-1,1000,1)=IF(N$7="","Yes",N$7))*(Data!$D$1:'Data'!$D$818&lt;=IF($H$2="Marked",1,"")))/((OFFSET(Data!$A$1,0,MATCH(N$6,Data!$1:$1,0)-1,1000,1)=IF(N$7="","Yes",N$7))*(Data!$D$1:'Data'!$D$818&lt;=IF($H$2="Marked",1,"")))*ROW(Data!$C$1:$C$818),ROW(N209)-ROW(N$7)),1)),"")</f>
        <v/>
      </c>
      <c r="O209" s="38" t="str">
        <f ca="1">IF(P209="","",IF(INDEX(Data!$CA:$CA,MATCH(P209,Data!$A:$A,0),1)=0,"",INDEX(Data!$CA:$CA,MATCH(P209,Data!$A:$A,0),1)))</f>
        <v/>
      </c>
      <c r="P209" s="38" t="str" cm="1">
        <f t="array" aca="1" ref="P209" ca="1">IFERROR(_xlfn.SINGLE(INDEX(Data!$A$1:$A$818,_xlfn.AGGREGATE(15,6,((OFFSET(Data!$A$1,0,MATCH(P$6,Data!$1:$1,0)-1,1000,1)=IF(P$7="","Yes",P$7))*(Data!$D$1:'Data'!$D$818&lt;=IF($H$2="Marked",1,"")))/((OFFSET(Data!$A$1,0,MATCH(P$6,Data!$1:$1,0)-1,1000,1)=IF(P$7="","Yes",P$7))*(Data!$D$1:'Data'!$D$818&lt;=IF($H$2="Marked",1,"")))*ROW(Data!$C$1:$C$818),ROW(P209)-ROW(P$7)),1)),"")</f>
        <v>Starz Encore Family</v>
      </c>
      <c r="Q209" s="38" t="str">
        <f ca="1">IF(R209="","",IF(INDEX(Data!$CA:$CA,MATCH(R209,Data!$A:$A,0),1)=0,"",INDEX(Data!$CA:$CA,MATCH(R209,Data!$A:$A,0),1)))</f>
        <v/>
      </c>
      <c r="R209" s="38" t="str" cm="1">
        <f t="array" aca="1" ref="R209" ca="1">IFERROR(_xlfn.SINGLE(INDEX(Data!$A$1:$A$818,_xlfn.AGGREGATE(15,6,((OFFSET(Data!$A$1,0,MATCH(R$6,Data!$1:$1,0)-1,1000,1)=IF(R$7="","Yes",R$7))*(Data!$D$1:'Data'!$D$818&lt;=IF($H$2="Marked",1,"")))/((OFFSET(Data!$A$1,0,MATCH(R$6,Data!$1:$1,0)-1,1000,1)=IF(R$7="","Yes",R$7))*(Data!$D$1:'Data'!$D$818&lt;=IF($H$2="Marked",1,"")))*ROW(Data!$C$1:$C$818),ROW(R209)-ROW(R$7)),1)),"")</f>
        <v/>
      </c>
      <c r="S209" s="38" t="str">
        <f ca="1">IF(T209="","",IF(INDEX(Data!$CA:$CA,MATCH(T209,Data!$A:$A,0),1)=0,"",INDEX(Data!$CA:$CA,MATCH(T209,Data!$A:$A,0),1)))</f>
        <v/>
      </c>
      <c r="T209" s="38" t="str" cm="1">
        <f t="array" aca="1" ref="T209" ca="1">IFERROR(_xlfn.SINGLE(INDEX(Data!$A$1:$A$818,_xlfn.AGGREGATE(15,6,((OFFSET(Data!$A$1,0,MATCH(T$6,Data!$1:$1,0)-1,1000,1)=IF(T$7="","Yes",T$7))*(Data!$D$1:'Data'!$D$818&lt;=IF($H$2="Marked",1,"")))/((OFFSET(Data!$A$1,0,MATCH(T$6,Data!$1:$1,0)-1,1000,1)=IF(T$7="","Yes",T$7))*(Data!$D$1:'Data'!$D$818&lt;=IF($H$2="Marked",1,"")))*ROW(Data!$C$1:$C$818),ROW(T209)-ROW(T$7)),1)),"")</f>
        <v/>
      </c>
      <c r="U209" s="38" t="str">
        <f ca="1">IF(V209="","",IF(INDEX(Data!$CA:$CA,MATCH(V209,Data!$A:$A,0),1)=0,"",INDEX(Data!$CA:$CA,MATCH(V209,Data!$A:$A,0),1)))</f>
        <v/>
      </c>
      <c r="V209" s="38" t="str" cm="1">
        <f t="array" aca="1" ref="V209" ca="1">IFERROR(_xlfn.SINGLE(INDEX(Data!$A$1:$A$818,_xlfn.AGGREGATE(15,6,((OFFSET(Data!$A$1,0,MATCH(V$6,Data!$1:$1,0)-1,1000,1)=IF(V$7="","Yes",V$7))*(Data!$D$1:'Data'!$D$818&lt;=IF($H$2="Marked",1,"")))/((OFFSET(Data!$A$1,0,MATCH(V$6,Data!$1:$1,0)-1,1000,1)=IF(V$7="","Yes",V$7))*(Data!$D$1:'Data'!$D$818&lt;=IF($H$2="Marked",1,"")))*ROW(Data!$C$1:$C$818),ROW(V209)-ROW(V$7)),1)),"")</f>
        <v/>
      </c>
      <c r="W209" s="38" t="str">
        <f ca="1">IF(X209="","",IF(INDEX(Data!$CA:$CA,MATCH(X209,Data!$A:$A,0),1)=0,"",INDEX(Data!$CA:$CA,MATCH(X209,Data!$A:$A,0),1)))</f>
        <v/>
      </c>
      <c r="X209" s="38" t="str" cm="1">
        <f t="array" aca="1" ref="X209" ca="1">IFERROR(_xlfn.SINGLE(INDEX(Data!$A$1:$A$818,_xlfn.AGGREGATE(15,6,((OFFSET(Data!$A$1,0,MATCH(X$6,Data!$1:$1,0)-1,1000,1)=IF(X$7="","Yes",X$7))*(Data!$D$1:'Data'!$D$818&lt;=IF($H$2="Marked",1,"")))/((OFFSET(Data!$A$1,0,MATCH(X$6,Data!$1:$1,0)-1,1000,1)=IF(X$7="","Yes",X$7))*(Data!$D$1:'Data'!$D$818&lt;=IF($H$2="Marked",1,"")))*ROW(Data!$C$1:$C$818),ROW(X209)-ROW(X$7)),1)),"")</f>
        <v/>
      </c>
      <c r="Y209" s="38" t="str">
        <f ca="1">IF(Z209="","",IF(INDEX(Data!$CA:$CA,MATCH(Z209,Data!$A:$A,0),1)=0,"",INDEX(Data!$CA:$CA,MATCH(Z209,Data!$A:$A,0),1)))</f>
        <v/>
      </c>
      <c r="Z209" s="38" t="str" cm="1">
        <f t="array" aca="1" ref="Z209" ca="1">IFERROR(_xlfn.SINGLE(INDEX(Data!$A$1:$A$818,_xlfn.AGGREGATE(15,6,((OFFSET(Data!$A$1,0,MATCH(Z$6,Data!$1:$1,0)-1,1000,1)=IF(Z$7="","Yes",Z$7))*(Data!$D$1:'Data'!$D$818&lt;=IF($H$2="Marked",1,"")))/((OFFSET(Data!$A$1,0,MATCH(Z$6,Data!$1:$1,0)-1,1000,1)=IF(Z$7="","Yes",Z$7))*(Data!$D$1:'Data'!$D$818&lt;=IF($H$2="Marked",1,"")))*ROW(Data!$C$1:$C$818),ROW(Z209)-ROW(Z$7)),1)),"")</f>
        <v/>
      </c>
      <c r="AA209" s="38" t="str">
        <f ca="1">IF(AB209="","",IF(INDEX(Data!$CA:$CA,MATCH(AB209,Data!$A:$A,0),1)=0,"",INDEX(Data!$CA:$CA,MATCH(AB209,Data!$A:$A,0),1)))</f>
        <v/>
      </c>
      <c r="AB209" s="38" t="str" cm="1">
        <f t="array" aca="1" ref="AB209" ca="1">IFERROR(_xlfn.SINGLE(INDEX(Data!$A$1:$A$818,_xlfn.AGGREGATE(15,6,((OFFSET(Data!$A$1,0,MATCH(AB$6,Data!$1:$1,0)-1,1000,1)=IF(AB$7="","Yes",AB$7))*(Data!$D$1:'Data'!$D$818&lt;=IF($H$2="Marked",1,"")))/((OFFSET(Data!$A$1,0,MATCH(AB$6,Data!$1:$1,0)-1,1000,1)=IF(AB$7="","Yes",AB$7))*(Data!$D$1:'Data'!$D$818&lt;=IF($H$2="Marked",1,"")))*ROW(Data!$C$1:$C$818),ROW(AB209)-ROW(AB$7)),1)),"")</f>
        <v/>
      </c>
      <c r="AC209" s="38" t="str">
        <f ca="1">IF(AD209="","",IF(INDEX(Data!$CA:$CA,MATCH(AD209,Data!$A:$A,0),1)=0,"",INDEX(Data!$CA:$CA,MATCH(AD209,Data!$A:$A,0),1)))</f>
        <v/>
      </c>
      <c r="AD209" s="38" t="str" cm="1">
        <f t="array" aca="1" ref="AD209" ca="1">IFERROR(_xlfn.SINGLE(INDEX(Data!$A$1:$A$818,_xlfn.AGGREGATE(15,6,((OFFSET(Data!$A$1,0,MATCH(AD$6,Data!$1:$1,0)-1,1000,1)=IF(AD$7="","Yes",AD$7))*(Data!$D$1:'Data'!$D$818&lt;=IF($H$2="Marked",1,"")))/((OFFSET(Data!$A$1,0,MATCH(AD$6,Data!$1:$1,0)-1,1000,1)=IF(AD$7="","Yes",AD$7))*(Data!$D$1:'Data'!$D$818&lt;=IF($H$2="Marked",1,"")))*ROW(Data!$C$1:$C$818),ROW(AD209)-ROW(AD$7)),1)),"")</f>
        <v/>
      </c>
      <c r="AE209" s="38" t="str">
        <f ca="1">IF(AF209="","",IF(INDEX(Data!$CA:$CA,MATCH(AF209,Data!$A:$A,0),1)=0,"",INDEX(Data!$CA:$CA,MATCH(AF209,Data!$A:$A,0),1)))</f>
        <v/>
      </c>
      <c r="AF209" s="38" t="str" cm="1">
        <f t="array" aca="1" ref="AF209" ca="1">IFERROR(_xlfn.SINGLE(INDEX(Data!$A$1:$A$818,_xlfn.AGGREGATE(15,6,((OFFSET(Data!$A$1,0,MATCH(AF$6,Data!$1:$1,0)-1,1000,1)=IF(AF$7="","Yes",AF$7))*(Data!$D$1:'Data'!$D$818&lt;=IF($H$2="Marked",1,"")))/((OFFSET(Data!$A$1,0,MATCH(AF$6,Data!$1:$1,0)-1,1000,1)=IF(AF$7="","Yes",AF$7))*(Data!$D$1:'Data'!$D$818&lt;=IF($H$2="Marked",1,"")))*ROW(Data!$C$1:$C$818),ROW(AF209)-ROW(AF$7)),1)),"")</f>
        <v/>
      </c>
      <c r="AG209" s="38" t="str">
        <f ca="1">IF(AH209="","",IF(INDEX(Data!$CA:$CA,MATCH(AH209,Data!$A:$A,0),1)=0,"",INDEX(Data!$CA:$CA,MATCH(AH209,Data!$A:$A,0),1)))</f>
        <v/>
      </c>
      <c r="AH209" s="38" t="str" cm="1">
        <f t="array" aca="1" ref="AH209" ca="1">IFERROR(_xlfn.SINGLE(INDEX(Data!$A$1:$A$818,_xlfn.AGGREGATE(15,6,((OFFSET(Data!$A$1,0,MATCH(AH$6,Data!$1:$1,0)-1,1000,1)=IF(AH$7="","Yes",AH$7))*(Data!$D$1:'Data'!$D$818&lt;=IF($H$2="Marked",1,"")))/((OFFSET(Data!$A$1,0,MATCH(AH$6,Data!$1:$1,0)-1,1000,1)=IF(AH$7="","Yes",AH$7))*(Data!$D$1:'Data'!$D$818&lt;=IF($H$2="Marked",1,"")))*ROW(Data!$C$1:$C$818),ROW(AH209)-ROW(AH$7)),1)),"")</f>
        <v/>
      </c>
      <c r="AI209" s="38" t="str">
        <f ca="1">IF(AJ209="","",IF(INDEX(Data!$CA:$CA,MATCH(AJ209,Data!$A:$A,0),1)=0,"",INDEX(Data!$CA:$CA,MATCH(AJ209,Data!$A:$A,0),1)))</f>
        <v/>
      </c>
      <c r="AJ209" s="38" t="str" cm="1">
        <f t="array" aca="1" ref="AJ209" ca="1">IFERROR(_xlfn.SINGLE(INDEX(Data!$A$1:$A$818,_xlfn.AGGREGATE(15,6,((OFFSET(Data!$A$1,0,MATCH(AJ$6,Data!$1:$1,0)-1,1000,1)=IF(AJ$7="","Yes",AJ$7))*(Data!$D$1:'Data'!$D$818&lt;=IF($H$2="Marked",1,"")))/((OFFSET(Data!$A$1,0,MATCH(AJ$6,Data!$1:$1,0)-1,1000,1)=IF(AJ$7="","Yes",AJ$7))*(Data!$D$1:'Data'!$D$818&lt;=IF($H$2="Marked",1,"")))*ROW(Data!$C$1:$C$818),ROW(AJ209)-ROW(AJ$7)),1)),"")</f>
        <v/>
      </c>
      <c r="AK209" s="38" t="str">
        <f ca="1">IF(AL209="","",IF(INDEX(Data!$CA:$CA,MATCH(AL209,Data!$A:$A,0),1)=0,"",INDEX(Data!$CA:$CA,MATCH(AL209,Data!$A:$A,0),1)))</f>
        <v/>
      </c>
      <c r="AL209" s="38" t="str" cm="1">
        <f t="array" aca="1" ref="AL209" ca="1">IFERROR(_xlfn.SINGLE(INDEX(Data!$A$1:$A$818,_xlfn.AGGREGATE(15,6,((OFFSET(Data!$A$1,0,MATCH(AL$6,Data!$1:$1,0)-1,1000,1)=IF(AL$7="","Yes",AL$7))*(Data!$D$1:'Data'!$D$818&lt;=IF($H$2="Marked",1,"")))/((OFFSET(Data!$A$1,0,MATCH(AL$6,Data!$1:$1,0)-1,1000,1)=IF(AL$7="","Yes",AL$7))*(Data!$D$1:'Data'!$D$818&lt;=IF($H$2="Marked",1,"")))*ROW(Data!$C$1:$C$818),ROW(AL209)-ROW(AL$7)),1)),"")</f>
        <v/>
      </c>
      <c r="AM209" s="38" t="str">
        <f ca="1">IF(AN209="","",IF(INDEX(Data!$CA:$CA,MATCH(AN209,Data!$A:$A,0),1)=0,"",INDEX(Data!$CA:$CA,MATCH(AN209,Data!$A:$A,0),1)))</f>
        <v/>
      </c>
      <c r="AN209" s="38" t="str" cm="1">
        <f t="array" aca="1" ref="AN209" ca="1">IFERROR(_xlfn.SINGLE(INDEX(Data!$A$1:$A$818,_xlfn.AGGREGATE(15,6,((OFFSET(Data!$A$1,0,MATCH(AN$6,Data!$1:$1,0)-1,1000,1)=IF(AN$7="","Yes",AN$7))*(Data!$D$1:'Data'!$D$818&lt;=IF($H$2="Marked",1,"")))/((OFFSET(Data!$A$1,0,MATCH(AN$6,Data!$1:$1,0)-1,1000,1)=IF(AN$7="","Yes",AN$7))*(Data!$D$1:'Data'!$D$818&lt;=IF($H$2="Marked",1,"")))*ROW(Data!$C$1:$C$818),ROW(AN209)-ROW(AN$7)),1)),"")</f>
        <v/>
      </c>
      <c r="AO209" s="38" t="str">
        <f ca="1">IF(AP209="","",IF(INDEX(Data!$CA:$CA,MATCH(AP209,Data!$A:$A,0),1)=0,"",INDEX(Data!$CA:$CA,MATCH(AP209,Data!$A:$A,0),1)))</f>
        <v/>
      </c>
      <c r="AP209" s="38" t="str" cm="1">
        <f t="array" aca="1" ref="AP209" ca="1">IFERROR(_xlfn.SINGLE(INDEX(Data!$A$1:$A$818,_xlfn.AGGREGATE(15,6,((OFFSET(Data!$A$1,0,MATCH(AP$6,Data!$1:$1,0)-1,1000,1)=IF(AP$7="","Yes",AP$7))*(Data!$D$1:'Data'!$D$818&lt;=IF($H$2="Marked",1,"")))/((OFFSET(Data!$A$1,0,MATCH(AP$6,Data!$1:$1,0)-1,1000,1)=IF(AP$7="","Yes",AP$7))*(Data!$D$1:'Data'!$D$818&lt;=IF($H$2="Marked",1,"")))*ROW(Data!$C$1:$C$818),ROW(AP209)-ROW(AP$7)),1)),"")</f>
        <v/>
      </c>
      <c r="AQ209" s="38" t="str">
        <f ca="1">IF(AR209="","",IF(INDEX(Data!$CA:$CA,MATCH(AR209,Data!$A:$A,0),1)=0,"",INDEX(Data!$CA:$CA,MATCH(AR209,Data!$A:$A,0),1)))</f>
        <v/>
      </c>
      <c r="AR209" s="38" t="str" cm="1">
        <f t="array" aca="1" ref="AR209" ca="1">IFERROR(_xlfn.SINGLE(INDEX(Data!$A$1:$A$818,_xlfn.AGGREGATE(15,6,((OFFSET(Data!$A$1,0,MATCH(AR$6,Data!$1:$1,0)-1,1000,1)=IF(AR$7="","Yes",AR$7))*(Data!$D$1:'Data'!$D$818&lt;=IF($H$2="Marked",1,"")))/((OFFSET(Data!$A$1,0,MATCH(AR$6,Data!$1:$1,0)-1,1000,1)=IF(AR$7="","Yes",AR$7))*(Data!$D$1:'Data'!$D$818&lt;=IF($H$2="Marked",1,"")))*ROW(Data!$C$1:$C$818),ROW(AR209)-ROW(AR$7)),1)),"")</f>
        <v/>
      </c>
      <c r="AS209" s="38" t="str">
        <f ca="1">IF(AT209="","",IF(INDEX(Data!$CA:$CA,MATCH(AT209,Data!$A:$A,0),1)=0,"",INDEX(Data!$CA:$CA,MATCH(AT209,Data!$A:$A,0),1)))</f>
        <v/>
      </c>
      <c r="AT209" s="38" t="str" cm="1">
        <f t="array" aca="1" ref="AT209" ca="1">IFERROR(_xlfn.SINGLE(INDEX(Data!$A$1:$A$818,_xlfn.AGGREGATE(15,6,((OFFSET(Data!$A$1,0,MATCH(AT$6,Data!$1:$1,0)-1,1000,1)=IF(AT$7="","Yes",AT$7))*(Data!$D$1:'Data'!$D$818&lt;=IF($H$2="Marked",1,"")))/((OFFSET(Data!$A$1,0,MATCH(AT$6,Data!$1:$1,0)-1,1000,1)=IF(AT$7="","Yes",AT$7))*(Data!$D$1:'Data'!$D$818&lt;=IF($H$2="Marked",1,"")))*ROW(Data!$C$1:$C$818),ROW(AT209)-ROW(AT$7)),1)),"")</f>
        <v/>
      </c>
    </row>
    <row r="210" spans="1:46" ht="24" x14ac:dyDescent="0.35">
      <c r="A210" s="38" t="str">
        <f ca="1">IF(B210="","",IF(INDEX(Data!$CA:$CA,MATCH(B210,Data!$A:$A,0),1)=0,"",INDEX(Data!$CA:$CA,MATCH(B210,Data!$A:$A,0),1)))</f>
        <v/>
      </c>
      <c r="B210" s="38" t="str" cm="1">
        <f t="array" aca="1" ref="B210" ca="1">IFERROR(_xlfn.SINGLE(INDEX(Data!$A$1:$A$818,_xlfn.AGGREGATE(15,6,((OFFSET(Data!$A$1,0,MATCH(B$6,Data!$1:$1,0)-1,1000,1)=IF(B$7="","Yes",B$7))*(Data!$D$1:'Data'!$D$818&lt;=IF($H$2="Marked",1,"")))/((OFFSET(Data!$A$1,0,MATCH(B$6,Data!$1:$1,0)-1,1000,1)=IF(B$7="","Yes",B$7))*(Data!$D$1:'Data'!$D$818&lt;=IF($H$2="Marked",1,"")))*ROW(Data!$C$1:$C$818),ROW(B210)-ROW(B$7)),1)),"")</f>
        <v/>
      </c>
      <c r="C210" s="38" t="str">
        <f ca="1">IF(D210="","",IF(INDEX(Data!$CA:$CA,MATCH(D210,Data!$A:$A,0),1)=0,"",INDEX(Data!$CA:$CA,MATCH(D210,Data!$A:$A,0),1)))</f>
        <v/>
      </c>
      <c r="D210" s="38" t="str" cm="1">
        <f t="array" aca="1" ref="D210" ca="1">IFERROR(_xlfn.SINGLE(INDEX(Data!$A$1:$A$818,_xlfn.AGGREGATE(15,6,((OFFSET(Data!$A$1,0,MATCH(D$6,Data!$1:$1,0)-1,1000,1)=IF(D$7="","Yes",D$7))*(Data!$D$1:'Data'!$D$818&lt;=IF($H$2="Marked",1,"")))/((OFFSET(Data!$A$1,0,MATCH(D$6,Data!$1:$1,0)-1,1000,1)=IF(D$7="","Yes",D$7))*(Data!$D$1:'Data'!$D$818&lt;=IF($H$2="Marked",1,"")))*ROW(Data!$C$1:$C$818),ROW(D210)-ROW(D$7)),1)),"")</f>
        <v/>
      </c>
      <c r="E210" s="38" t="str">
        <f ca="1">IF(F210="","",IF(INDEX(Data!$CA:$CA,MATCH(F210,Data!$A:$A,0),1)=0,"",INDEX(Data!$CA:$CA,MATCH(F210,Data!$A:$A,0),1)))</f>
        <v/>
      </c>
      <c r="F210" s="38" t="str" cm="1">
        <f t="array" aca="1" ref="F210" ca="1">IFERROR(_xlfn.SINGLE(INDEX(Data!$A$1:$A$818,_xlfn.AGGREGATE(15,6,((OFFSET(Data!$A$1,0,MATCH(F$6,Data!$1:$1,0)-1,1000,1)=IF(F$7="","Yes",F$7))*(Data!$D$1:'Data'!$D$818&lt;=IF($H$2="Marked",1,"")))/((OFFSET(Data!$A$1,0,MATCH(F$6,Data!$1:$1,0)-1,1000,1)=IF(F$7="","Yes",F$7))*(Data!$D$1:'Data'!$D$818&lt;=IF($H$2="Marked",1,"")))*ROW(Data!$C$1:$C$818),ROW(F210)-ROW(F$7)),1)),"")</f>
        <v/>
      </c>
      <c r="G210" s="38" t="str">
        <f ca="1">IF(H210="","",IF(INDEX(Data!$CA:$CA,MATCH(H210,Data!$A:$A,0),1)=0,"",INDEX(Data!$CA:$CA,MATCH(H210,Data!$A:$A,0),1)))</f>
        <v/>
      </c>
      <c r="H210" s="38" t="str" cm="1">
        <f t="array" aca="1" ref="H210" ca="1">IFERROR(_xlfn.SINGLE(INDEX(Data!$A$1:$A$818,_xlfn.AGGREGATE(15,6,((OFFSET(Data!$A$1,0,MATCH(H$6,Data!$1:$1,0)-1,1000,1)=IF(H$7="","Yes",H$7))*(Data!$D$1:'Data'!$D$818&lt;=IF($H$2="Marked",1,"")))/((OFFSET(Data!$A$1,0,MATCH(H$6,Data!$1:$1,0)-1,1000,1)=IF(H$7="","Yes",H$7))*(Data!$D$1:'Data'!$D$818&lt;=IF($H$2="Marked",1,"")))*ROW(Data!$C$1:$C$818),ROW(H210)-ROW(H$7)),1)),"")</f>
        <v/>
      </c>
      <c r="I210" s="38" t="str">
        <f ca="1">IF(J210="","",IF(INDEX(Data!$CA:$CA,MATCH(J210,Data!$A:$A,0),1)=0,"",INDEX(Data!$CA:$CA,MATCH(J210,Data!$A:$A,0),1)))</f>
        <v/>
      </c>
      <c r="J210" s="38" t="str" cm="1">
        <f t="array" aca="1" ref="J210" ca="1">IFERROR(_xlfn.SINGLE(INDEX(Data!$A$1:$A$818,_xlfn.AGGREGATE(15,6,((OFFSET(Data!$A$1,0,MATCH(J$6,Data!$1:$1,0)-1,1000,1)=IF(J$7="","Yes",J$7))*(Data!$D$1:'Data'!$D$818&lt;=IF($H$2="Marked",1,"")))/((OFFSET(Data!$A$1,0,MATCH(J$6,Data!$1:$1,0)-1,1000,1)=IF(J$7="","Yes",J$7))*(Data!$D$1:'Data'!$D$818&lt;=IF($H$2="Marked",1,"")))*ROW(Data!$C$1:$C$818),ROW(J210)-ROW(J$7)),1)),"")</f>
        <v/>
      </c>
      <c r="K210" s="38" t="str">
        <f ca="1">IF(L210="","",IF(INDEX(Data!$CA:$CA,MATCH(L210,Data!$A:$A,0),1)=0,"",INDEX(Data!$CA:$CA,MATCH(L210,Data!$A:$A,0),1)))</f>
        <v/>
      </c>
      <c r="L210" s="38" t="str" cm="1">
        <f t="array" aca="1" ref="L210" ca="1">IFERROR(_xlfn.SINGLE(INDEX(Data!$A$1:$A$818,_xlfn.AGGREGATE(15,6,((OFFSET(Data!$A$1,0,MATCH(L$6,Data!$1:$1,0)-1,1000,1)=IF(L$7="","Yes",L$7))*(Data!$D$1:'Data'!$D$818&lt;=IF($H$2="Marked",1,"")))/((OFFSET(Data!$A$1,0,MATCH(L$6,Data!$1:$1,0)-1,1000,1)=IF(L$7="","Yes",L$7))*(Data!$D$1:'Data'!$D$818&lt;=IF($H$2="Marked",1,"")))*ROW(Data!$C$1:$C$818),ROW(L210)-ROW(L$7)),1)),"")</f>
        <v/>
      </c>
      <c r="M210" s="38" t="str">
        <f ca="1">IF(N210="","",IF(INDEX(Data!$CA:$CA,MATCH(N210,Data!$A:$A,0),1)=0,"",INDEX(Data!$CA:$CA,MATCH(N210,Data!$A:$A,0),1)))</f>
        <v/>
      </c>
      <c r="N210" s="38" t="str" cm="1">
        <f t="array" aca="1" ref="N210" ca="1">IFERROR(_xlfn.SINGLE(INDEX(Data!$A$1:$A$818,_xlfn.AGGREGATE(15,6,((OFFSET(Data!$A$1,0,MATCH(N$6,Data!$1:$1,0)-1,1000,1)=IF(N$7="","Yes",N$7))*(Data!$D$1:'Data'!$D$818&lt;=IF($H$2="Marked",1,"")))/((OFFSET(Data!$A$1,0,MATCH(N$6,Data!$1:$1,0)-1,1000,1)=IF(N$7="","Yes",N$7))*(Data!$D$1:'Data'!$D$818&lt;=IF($H$2="Marked",1,"")))*ROW(Data!$C$1:$C$818),ROW(N210)-ROW(N$7)),1)),"")</f>
        <v/>
      </c>
      <c r="O210" s="38" t="str">
        <f ca="1">IF(P210="","",IF(INDEX(Data!$CA:$CA,MATCH(P210,Data!$A:$A,0),1)=0,"",INDEX(Data!$CA:$CA,MATCH(P210,Data!$A:$A,0),1)))</f>
        <v/>
      </c>
      <c r="P210" s="38" t="str" cm="1">
        <f t="array" aca="1" ref="P210" ca="1">IFERROR(_xlfn.SINGLE(INDEX(Data!$A$1:$A$818,_xlfn.AGGREGATE(15,6,((OFFSET(Data!$A$1,0,MATCH(P$6,Data!$1:$1,0)-1,1000,1)=IF(P$7="","Yes",P$7))*(Data!$D$1:'Data'!$D$818&lt;=IF($H$2="Marked",1,"")))/((OFFSET(Data!$A$1,0,MATCH(P$6,Data!$1:$1,0)-1,1000,1)=IF(P$7="","Yes",P$7))*(Data!$D$1:'Data'!$D$818&lt;=IF($H$2="Marked",1,"")))*ROW(Data!$C$1:$C$818),ROW(P210)-ROW(P$7)),1)),"")</f>
        <v>Starz Encore Suspense</v>
      </c>
      <c r="Q210" s="38" t="str">
        <f ca="1">IF(R210="","",IF(INDEX(Data!$CA:$CA,MATCH(R210,Data!$A:$A,0),1)=0,"",INDEX(Data!$CA:$CA,MATCH(R210,Data!$A:$A,0),1)))</f>
        <v/>
      </c>
      <c r="R210" s="38" t="str" cm="1">
        <f t="array" aca="1" ref="R210" ca="1">IFERROR(_xlfn.SINGLE(INDEX(Data!$A$1:$A$818,_xlfn.AGGREGATE(15,6,((OFFSET(Data!$A$1,0,MATCH(R$6,Data!$1:$1,0)-1,1000,1)=IF(R$7="","Yes",R$7))*(Data!$D$1:'Data'!$D$818&lt;=IF($H$2="Marked",1,"")))/((OFFSET(Data!$A$1,0,MATCH(R$6,Data!$1:$1,0)-1,1000,1)=IF(R$7="","Yes",R$7))*(Data!$D$1:'Data'!$D$818&lt;=IF($H$2="Marked",1,"")))*ROW(Data!$C$1:$C$818),ROW(R210)-ROW(R$7)),1)),"")</f>
        <v/>
      </c>
      <c r="S210" s="38" t="str">
        <f ca="1">IF(T210="","",IF(INDEX(Data!$CA:$CA,MATCH(T210,Data!$A:$A,0),1)=0,"",INDEX(Data!$CA:$CA,MATCH(T210,Data!$A:$A,0),1)))</f>
        <v/>
      </c>
      <c r="T210" s="38" t="str" cm="1">
        <f t="array" aca="1" ref="T210" ca="1">IFERROR(_xlfn.SINGLE(INDEX(Data!$A$1:$A$818,_xlfn.AGGREGATE(15,6,((OFFSET(Data!$A$1,0,MATCH(T$6,Data!$1:$1,0)-1,1000,1)=IF(T$7="","Yes",T$7))*(Data!$D$1:'Data'!$D$818&lt;=IF($H$2="Marked",1,"")))/((OFFSET(Data!$A$1,0,MATCH(T$6,Data!$1:$1,0)-1,1000,1)=IF(T$7="","Yes",T$7))*(Data!$D$1:'Data'!$D$818&lt;=IF($H$2="Marked",1,"")))*ROW(Data!$C$1:$C$818),ROW(T210)-ROW(T$7)),1)),"")</f>
        <v/>
      </c>
      <c r="U210" s="38" t="str">
        <f ca="1">IF(V210="","",IF(INDEX(Data!$CA:$CA,MATCH(V210,Data!$A:$A,0),1)=0,"",INDEX(Data!$CA:$CA,MATCH(V210,Data!$A:$A,0),1)))</f>
        <v/>
      </c>
      <c r="V210" s="38" t="str" cm="1">
        <f t="array" aca="1" ref="V210" ca="1">IFERROR(_xlfn.SINGLE(INDEX(Data!$A$1:$A$818,_xlfn.AGGREGATE(15,6,((OFFSET(Data!$A$1,0,MATCH(V$6,Data!$1:$1,0)-1,1000,1)=IF(V$7="","Yes",V$7))*(Data!$D$1:'Data'!$D$818&lt;=IF($H$2="Marked",1,"")))/((OFFSET(Data!$A$1,0,MATCH(V$6,Data!$1:$1,0)-1,1000,1)=IF(V$7="","Yes",V$7))*(Data!$D$1:'Data'!$D$818&lt;=IF($H$2="Marked",1,"")))*ROW(Data!$C$1:$C$818),ROW(V210)-ROW(V$7)),1)),"")</f>
        <v/>
      </c>
      <c r="W210" s="38" t="str">
        <f ca="1">IF(X210="","",IF(INDEX(Data!$CA:$CA,MATCH(X210,Data!$A:$A,0),1)=0,"",INDEX(Data!$CA:$CA,MATCH(X210,Data!$A:$A,0),1)))</f>
        <v/>
      </c>
      <c r="X210" s="38" t="str" cm="1">
        <f t="array" aca="1" ref="X210" ca="1">IFERROR(_xlfn.SINGLE(INDEX(Data!$A$1:$A$818,_xlfn.AGGREGATE(15,6,((OFFSET(Data!$A$1,0,MATCH(X$6,Data!$1:$1,0)-1,1000,1)=IF(X$7="","Yes",X$7))*(Data!$D$1:'Data'!$D$818&lt;=IF($H$2="Marked",1,"")))/((OFFSET(Data!$A$1,0,MATCH(X$6,Data!$1:$1,0)-1,1000,1)=IF(X$7="","Yes",X$7))*(Data!$D$1:'Data'!$D$818&lt;=IF($H$2="Marked",1,"")))*ROW(Data!$C$1:$C$818),ROW(X210)-ROW(X$7)),1)),"")</f>
        <v/>
      </c>
      <c r="Y210" s="38" t="str">
        <f ca="1">IF(Z210="","",IF(INDEX(Data!$CA:$CA,MATCH(Z210,Data!$A:$A,0),1)=0,"",INDEX(Data!$CA:$CA,MATCH(Z210,Data!$A:$A,0),1)))</f>
        <v/>
      </c>
      <c r="Z210" s="38" t="str" cm="1">
        <f t="array" aca="1" ref="Z210" ca="1">IFERROR(_xlfn.SINGLE(INDEX(Data!$A$1:$A$818,_xlfn.AGGREGATE(15,6,((OFFSET(Data!$A$1,0,MATCH(Z$6,Data!$1:$1,0)-1,1000,1)=IF(Z$7="","Yes",Z$7))*(Data!$D$1:'Data'!$D$818&lt;=IF($H$2="Marked",1,"")))/((OFFSET(Data!$A$1,0,MATCH(Z$6,Data!$1:$1,0)-1,1000,1)=IF(Z$7="","Yes",Z$7))*(Data!$D$1:'Data'!$D$818&lt;=IF($H$2="Marked",1,"")))*ROW(Data!$C$1:$C$818),ROW(Z210)-ROW(Z$7)),1)),"")</f>
        <v/>
      </c>
      <c r="AA210" s="38" t="str">
        <f ca="1">IF(AB210="","",IF(INDEX(Data!$CA:$CA,MATCH(AB210,Data!$A:$A,0),1)=0,"",INDEX(Data!$CA:$CA,MATCH(AB210,Data!$A:$A,0),1)))</f>
        <v/>
      </c>
      <c r="AB210" s="38" t="str" cm="1">
        <f t="array" aca="1" ref="AB210" ca="1">IFERROR(_xlfn.SINGLE(INDEX(Data!$A$1:$A$818,_xlfn.AGGREGATE(15,6,((OFFSET(Data!$A$1,0,MATCH(AB$6,Data!$1:$1,0)-1,1000,1)=IF(AB$7="","Yes",AB$7))*(Data!$D$1:'Data'!$D$818&lt;=IF($H$2="Marked",1,"")))/((OFFSET(Data!$A$1,0,MATCH(AB$6,Data!$1:$1,0)-1,1000,1)=IF(AB$7="","Yes",AB$7))*(Data!$D$1:'Data'!$D$818&lt;=IF($H$2="Marked",1,"")))*ROW(Data!$C$1:$C$818),ROW(AB210)-ROW(AB$7)),1)),"")</f>
        <v/>
      </c>
      <c r="AC210" s="38" t="str">
        <f ca="1">IF(AD210="","",IF(INDEX(Data!$CA:$CA,MATCH(AD210,Data!$A:$A,0),1)=0,"",INDEX(Data!$CA:$CA,MATCH(AD210,Data!$A:$A,0),1)))</f>
        <v/>
      </c>
      <c r="AD210" s="38" t="str" cm="1">
        <f t="array" aca="1" ref="AD210" ca="1">IFERROR(_xlfn.SINGLE(INDEX(Data!$A$1:$A$818,_xlfn.AGGREGATE(15,6,((OFFSET(Data!$A$1,0,MATCH(AD$6,Data!$1:$1,0)-1,1000,1)=IF(AD$7="","Yes",AD$7))*(Data!$D$1:'Data'!$D$818&lt;=IF($H$2="Marked",1,"")))/((OFFSET(Data!$A$1,0,MATCH(AD$6,Data!$1:$1,0)-1,1000,1)=IF(AD$7="","Yes",AD$7))*(Data!$D$1:'Data'!$D$818&lt;=IF($H$2="Marked",1,"")))*ROW(Data!$C$1:$C$818),ROW(AD210)-ROW(AD$7)),1)),"")</f>
        <v/>
      </c>
      <c r="AE210" s="38" t="str">
        <f ca="1">IF(AF210="","",IF(INDEX(Data!$CA:$CA,MATCH(AF210,Data!$A:$A,0),1)=0,"",INDEX(Data!$CA:$CA,MATCH(AF210,Data!$A:$A,0),1)))</f>
        <v/>
      </c>
      <c r="AF210" s="38" t="str" cm="1">
        <f t="array" aca="1" ref="AF210" ca="1">IFERROR(_xlfn.SINGLE(INDEX(Data!$A$1:$A$818,_xlfn.AGGREGATE(15,6,((OFFSET(Data!$A$1,0,MATCH(AF$6,Data!$1:$1,0)-1,1000,1)=IF(AF$7="","Yes",AF$7))*(Data!$D$1:'Data'!$D$818&lt;=IF($H$2="Marked",1,"")))/((OFFSET(Data!$A$1,0,MATCH(AF$6,Data!$1:$1,0)-1,1000,1)=IF(AF$7="","Yes",AF$7))*(Data!$D$1:'Data'!$D$818&lt;=IF($H$2="Marked",1,"")))*ROW(Data!$C$1:$C$818),ROW(AF210)-ROW(AF$7)),1)),"")</f>
        <v/>
      </c>
      <c r="AG210" s="38" t="str">
        <f ca="1">IF(AH210="","",IF(INDEX(Data!$CA:$CA,MATCH(AH210,Data!$A:$A,0),1)=0,"",INDEX(Data!$CA:$CA,MATCH(AH210,Data!$A:$A,0),1)))</f>
        <v/>
      </c>
      <c r="AH210" s="38" t="str" cm="1">
        <f t="array" aca="1" ref="AH210" ca="1">IFERROR(_xlfn.SINGLE(INDEX(Data!$A$1:$A$818,_xlfn.AGGREGATE(15,6,((OFFSET(Data!$A$1,0,MATCH(AH$6,Data!$1:$1,0)-1,1000,1)=IF(AH$7="","Yes",AH$7))*(Data!$D$1:'Data'!$D$818&lt;=IF($H$2="Marked",1,"")))/((OFFSET(Data!$A$1,0,MATCH(AH$6,Data!$1:$1,0)-1,1000,1)=IF(AH$7="","Yes",AH$7))*(Data!$D$1:'Data'!$D$818&lt;=IF($H$2="Marked",1,"")))*ROW(Data!$C$1:$C$818),ROW(AH210)-ROW(AH$7)),1)),"")</f>
        <v/>
      </c>
      <c r="AI210" s="38" t="str">
        <f ca="1">IF(AJ210="","",IF(INDEX(Data!$CA:$CA,MATCH(AJ210,Data!$A:$A,0),1)=0,"",INDEX(Data!$CA:$CA,MATCH(AJ210,Data!$A:$A,0),1)))</f>
        <v/>
      </c>
      <c r="AJ210" s="38" t="str" cm="1">
        <f t="array" aca="1" ref="AJ210" ca="1">IFERROR(_xlfn.SINGLE(INDEX(Data!$A$1:$A$818,_xlfn.AGGREGATE(15,6,((OFFSET(Data!$A$1,0,MATCH(AJ$6,Data!$1:$1,0)-1,1000,1)=IF(AJ$7="","Yes",AJ$7))*(Data!$D$1:'Data'!$D$818&lt;=IF($H$2="Marked",1,"")))/((OFFSET(Data!$A$1,0,MATCH(AJ$6,Data!$1:$1,0)-1,1000,1)=IF(AJ$7="","Yes",AJ$7))*(Data!$D$1:'Data'!$D$818&lt;=IF($H$2="Marked",1,"")))*ROW(Data!$C$1:$C$818),ROW(AJ210)-ROW(AJ$7)),1)),"")</f>
        <v/>
      </c>
      <c r="AK210" s="38" t="str">
        <f ca="1">IF(AL210="","",IF(INDEX(Data!$CA:$CA,MATCH(AL210,Data!$A:$A,0),1)=0,"",INDEX(Data!$CA:$CA,MATCH(AL210,Data!$A:$A,0),1)))</f>
        <v/>
      </c>
      <c r="AL210" s="38" t="str" cm="1">
        <f t="array" aca="1" ref="AL210" ca="1">IFERROR(_xlfn.SINGLE(INDEX(Data!$A$1:$A$818,_xlfn.AGGREGATE(15,6,((OFFSET(Data!$A$1,0,MATCH(AL$6,Data!$1:$1,0)-1,1000,1)=IF(AL$7="","Yes",AL$7))*(Data!$D$1:'Data'!$D$818&lt;=IF($H$2="Marked",1,"")))/((OFFSET(Data!$A$1,0,MATCH(AL$6,Data!$1:$1,0)-1,1000,1)=IF(AL$7="","Yes",AL$7))*(Data!$D$1:'Data'!$D$818&lt;=IF($H$2="Marked",1,"")))*ROW(Data!$C$1:$C$818),ROW(AL210)-ROW(AL$7)),1)),"")</f>
        <v/>
      </c>
      <c r="AM210" s="38" t="str">
        <f ca="1">IF(AN210="","",IF(INDEX(Data!$CA:$CA,MATCH(AN210,Data!$A:$A,0),1)=0,"",INDEX(Data!$CA:$CA,MATCH(AN210,Data!$A:$A,0),1)))</f>
        <v/>
      </c>
      <c r="AN210" s="38" t="str" cm="1">
        <f t="array" aca="1" ref="AN210" ca="1">IFERROR(_xlfn.SINGLE(INDEX(Data!$A$1:$A$818,_xlfn.AGGREGATE(15,6,((OFFSET(Data!$A$1,0,MATCH(AN$6,Data!$1:$1,0)-1,1000,1)=IF(AN$7="","Yes",AN$7))*(Data!$D$1:'Data'!$D$818&lt;=IF($H$2="Marked",1,"")))/((OFFSET(Data!$A$1,0,MATCH(AN$6,Data!$1:$1,0)-1,1000,1)=IF(AN$7="","Yes",AN$7))*(Data!$D$1:'Data'!$D$818&lt;=IF($H$2="Marked",1,"")))*ROW(Data!$C$1:$C$818),ROW(AN210)-ROW(AN$7)),1)),"")</f>
        <v/>
      </c>
      <c r="AO210" s="38" t="str">
        <f ca="1">IF(AP210="","",IF(INDEX(Data!$CA:$CA,MATCH(AP210,Data!$A:$A,0),1)=0,"",INDEX(Data!$CA:$CA,MATCH(AP210,Data!$A:$A,0),1)))</f>
        <v/>
      </c>
      <c r="AP210" s="38" t="str" cm="1">
        <f t="array" aca="1" ref="AP210" ca="1">IFERROR(_xlfn.SINGLE(INDEX(Data!$A$1:$A$818,_xlfn.AGGREGATE(15,6,((OFFSET(Data!$A$1,0,MATCH(AP$6,Data!$1:$1,0)-1,1000,1)=IF(AP$7="","Yes",AP$7))*(Data!$D$1:'Data'!$D$818&lt;=IF($H$2="Marked",1,"")))/((OFFSET(Data!$A$1,0,MATCH(AP$6,Data!$1:$1,0)-1,1000,1)=IF(AP$7="","Yes",AP$7))*(Data!$D$1:'Data'!$D$818&lt;=IF($H$2="Marked",1,"")))*ROW(Data!$C$1:$C$818),ROW(AP210)-ROW(AP$7)),1)),"")</f>
        <v/>
      </c>
      <c r="AQ210" s="38" t="str">
        <f ca="1">IF(AR210="","",IF(INDEX(Data!$CA:$CA,MATCH(AR210,Data!$A:$A,0),1)=0,"",INDEX(Data!$CA:$CA,MATCH(AR210,Data!$A:$A,0),1)))</f>
        <v/>
      </c>
      <c r="AR210" s="38" t="str" cm="1">
        <f t="array" aca="1" ref="AR210" ca="1">IFERROR(_xlfn.SINGLE(INDEX(Data!$A$1:$A$818,_xlfn.AGGREGATE(15,6,((OFFSET(Data!$A$1,0,MATCH(AR$6,Data!$1:$1,0)-1,1000,1)=IF(AR$7="","Yes",AR$7))*(Data!$D$1:'Data'!$D$818&lt;=IF($H$2="Marked",1,"")))/((OFFSET(Data!$A$1,0,MATCH(AR$6,Data!$1:$1,0)-1,1000,1)=IF(AR$7="","Yes",AR$7))*(Data!$D$1:'Data'!$D$818&lt;=IF($H$2="Marked",1,"")))*ROW(Data!$C$1:$C$818),ROW(AR210)-ROW(AR$7)),1)),"")</f>
        <v/>
      </c>
      <c r="AS210" s="38" t="str">
        <f ca="1">IF(AT210="","",IF(INDEX(Data!$CA:$CA,MATCH(AT210,Data!$A:$A,0),1)=0,"",INDEX(Data!$CA:$CA,MATCH(AT210,Data!$A:$A,0),1)))</f>
        <v/>
      </c>
      <c r="AT210" s="38" t="str" cm="1">
        <f t="array" aca="1" ref="AT210" ca="1">IFERROR(_xlfn.SINGLE(INDEX(Data!$A$1:$A$818,_xlfn.AGGREGATE(15,6,((OFFSET(Data!$A$1,0,MATCH(AT$6,Data!$1:$1,0)-1,1000,1)=IF(AT$7="","Yes",AT$7))*(Data!$D$1:'Data'!$D$818&lt;=IF($H$2="Marked",1,"")))/((OFFSET(Data!$A$1,0,MATCH(AT$6,Data!$1:$1,0)-1,1000,1)=IF(AT$7="","Yes",AT$7))*(Data!$D$1:'Data'!$D$818&lt;=IF($H$2="Marked",1,"")))*ROW(Data!$C$1:$C$818),ROW(AT210)-ROW(AT$7)),1)),"")</f>
        <v/>
      </c>
    </row>
    <row r="211" spans="1:46" ht="24" x14ac:dyDescent="0.35">
      <c r="A211" s="38" t="str">
        <f ca="1">IF(B211="","",IF(INDEX(Data!$CA:$CA,MATCH(B211,Data!$A:$A,0),1)=0,"",INDEX(Data!$CA:$CA,MATCH(B211,Data!$A:$A,0),1)))</f>
        <v/>
      </c>
      <c r="B211" s="38" t="str" cm="1">
        <f t="array" aca="1" ref="B211" ca="1">IFERROR(_xlfn.SINGLE(INDEX(Data!$A$1:$A$818,_xlfn.AGGREGATE(15,6,((OFFSET(Data!$A$1,0,MATCH(B$6,Data!$1:$1,0)-1,1000,1)=IF(B$7="","Yes",B$7))*(Data!$D$1:'Data'!$D$818&lt;=IF($H$2="Marked",1,"")))/((OFFSET(Data!$A$1,0,MATCH(B$6,Data!$1:$1,0)-1,1000,1)=IF(B$7="","Yes",B$7))*(Data!$D$1:'Data'!$D$818&lt;=IF($H$2="Marked",1,"")))*ROW(Data!$C$1:$C$818),ROW(B211)-ROW(B$7)),1)),"")</f>
        <v/>
      </c>
      <c r="C211" s="38" t="str">
        <f ca="1">IF(D211="","",IF(INDEX(Data!$CA:$CA,MATCH(D211,Data!$A:$A,0),1)=0,"",INDEX(Data!$CA:$CA,MATCH(D211,Data!$A:$A,0),1)))</f>
        <v/>
      </c>
      <c r="D211" s="38" t="str" cm="1">
        <f t="array" aca="1" ref="D211" ca="1">IFERROR(_xlfn.SINGLE(INDEX(Data!$A$1:$A$818,_xlfn.AGGREGATE(15,6,((OFFSET(Data!$A$1,0,MATCH(D$6,Data!$1:$1,0)-1,1000,1)=IF(D$7="","Yes",D$7))*(Data!$D$1:'Data'!$D$818&lt;=IF($H$2="Marked",1,"")))/((OFFSET(Data!$A$1,0,MATCH(D$6,Data!$1:$1,0)-1,1000,1)=IF(D$7="","Yes",D$7))*(Data!$D$1:'Data'!$D$818&lt;=IF($H$2="Marked",1,"")))*ROW(Data!$C$1:$C$818),ROW(D211)-ROW(D$7)),1)),"")</f>
        <v/>
      </c>
      <c r="E211" s="38" t="str">
        <f ca="1">IF(F211="","",IF(INDEX(Data!$CA:$CA,MATCH(F211,Data!$A:$A,0),1)=0,"",INDEX(Data!$CA:$CA,MATCH(F211,Data!$A:$A,0),1)))</f>
        <v/>
      </c>
      <c r="F211" s="38" t="str" cm="1">
        <f t="array" aca="1" ref="F211" ca="1">IFERROR(_xlfn.SINGLE(INDEX(Data!$A$1:$A$818,_xlfn.AGGREGATE(15,6,((OFFSET(Data!$A$1,0,MATCH(F$6,Data!$1:$1,0)-1,1000,1)=IF(F$7="","Yes",F$7))*(Data!$D$1:'Data'!$D$818&lt;=IF($H$2="Marked",1,"")))/((OFFSET(Data!$A$1,0,MATCH(F$6,Data!$1:$1,0)-1,1000,1)=IF(F$7="","Yes",F$7))*(Data!$D$1:'Data'!$D$818&lt;=IF($H$2="Marked",1,"")))*ROW(Data!$C$1:$C$818),ROW(F211)-ROW(F$7)),1)),"")</f>
        <v/>
      </c>
      <c r="G211" s="38" t="str">
        <f ca="1">IF(H211="","",IF(INDEX(Data!$CA:$CA,MATCH(H211,Data!$A:$A,0),1)=0,"",INDEX(Data!$CA:$CA,MATCH(H211,Data!$A:$A,0),1)))</f>
        <v/>
      </c>
      <c r="H211" s="38" t="str" cm="1">
        <f t="array" aca="1" ref="H211" ca="1">IFERROR(_xlfn.SINGLE(INDEX(Data!$A$1:$A$818,_xlfn.AGGREGATE(15,6,((OFFSET(Data!$A$1,0,MATCH(H$6,Data!$1:$1,0)-1,1000,1)=IF(H$7="","Yes",H$7))*(Data!$D$1:'Data'!$D$818&lt;=IF($H$2="Marked",1,"")))/((OFFSET(Data!$A$1,0,MATCH(H$6,Data!$1:$1,0)-1,1000,1)=IF(H$7="","Yes",H$7))*(Data!$D$1:'Data'!$D$818&lt;=IF($H$2="Marked",1,"")))*ROW(Data!$C$1:$C$818),ROW(H211)-ROW(H$7)),1)),"")</f>
        <v/>
      </c>
      <c r="I211" s="38" t="str">
        <f ca="1">IF(J211="","",IF(INDEX(Data!$CA:$CA,MATCH(J211,Data!$A:$A,0),1)=0,"",INDEX(Data!$CA:$CA,MATCH(J211,Data!$A:$A,0),1)))</f>
        <v/>
      </c>
      <c r="J211" s="38" t="str" cm="1">
        <f t="array" aca="1" ref="J211" ca="1">IFERROR(_xlfn.SINGLE(INDEX(Data!$A$1:$A$818,_xlfn.AGGREGATE(15,6,((OFFSET(Data!$A$1,0,MATCH(J$6,Data!$1:$1,0)-1,1000,1)=IF(J$7="","Yes",J$7))*(Data!$D$1:'Data'!$D$818&lt;=IF($H$2="Marked",1,"")))/((OFFSET(Data!$A$1,0,MATCH(J$6,Data!$1:$1,0)-1,1000,1)=IF(J$7="","Yes",J$7))*(Data!$D$1:'Data'!$D$818&lt;=IF($H$2="Marked",1,"")))*ROW(Data!$C$1:$C$818),ROW(J211)-ROW(J$7)),1)),"")</f>
        <v/>
      </c>
      <c r="K211" s="38" t="str">
        <f ca="1">IF(L211="","",IF(INDEX(Data!$CA:$CA,MATCH(L211,Data!$A:$A,0),1)=0,"",INDEX(Data!$CA:$CA,MATCH(L211,Data!$A:$A,0),1)))</f>
        <v/>
      </c>
      <c r="L211" s="38" t="str" cm="1">
        <f t="array" aca="1" ref="L211" ca="1">IFERROR(_xlfn.SINGLE(INDEX(Data!$A$1:$A$818,_xlfn.AGGREGATE(15,6,((OFFSET(Data!$A$1,0,MATCH(L$6,Data!$1:$1,0)-1,1000,1)=IF(L$7="","Yes",L$7))*(Data!$D$1:'Data'!$D$818&lt;=IF($H$2="Marked",1,"")))/((OFFSET(Data!$A$1,0,MATCH(L$6,Data!$1:$1,0)-1,1000,1)=IF(L$7="","Yes",L$7))*(Data!$D$1:'Data'!$D$818&lt;=IF($H$2="Marked",1,"")))*ROW(Data!$C$1:$C$818),ROW(L211)-ROW(L$7)),1)),"")</f>
        <v/>
      </c>
      <c r="M211" s="38" t="str">
        <f ca="1">IF(N211="","",IF(INDEX(Data!$CA:$CA,MATCH(N211,Data!$A:$A,0),1)=0,"",INDEX(Data!$CA:$CA,MATCH(N211,Data!$A:$A,0),1)))</f>
        <v/>
      </c>
      <c r="N211" s="38" t="str" cm="1">
        <f t="array" aca="1" ref="N211" ca="1">IFERROR(_xlfn.SINGLE(INDEX(Data!$A$1:$A$818,_xlfn.AGGREGATE(15,6,((OFFSET(Data!$A$1,0,MATCH(N$6,Data!$1:$1,0)-1,1000,1)=IF(N$7="","Yes",N$7))*(Data!$D$1:'Data'!$D$818&lt;=IF($H$2="Marked",1,"")))/((OFFSET(Data!$A$1,0,MATCH(N$6,Data!$1:$1,0)-1,1000,1)=IF(N$7="","Yes",N$7))*(Data!$D$1:'Data'!$D$818&lt;=IF($H$2="Marked",1,"")))*ROW(Data!$C$1:$C$818),ROW(N211)-ROW(N$7)),1)),"")</f>
        <v/>
      </c>
      <c r="O211" s="38" t="str">
        <f ca="1">IF(P211="","",IF(INDEX(Data!$CA:$CA,MATCH(P211,Data!$A:$A,0),1)=0,"",INDEX(Data!$CA:$CA,MATCH(P211,Data!$A:$A,0),1)))</f>
        <v/>
      </c>
      <c r="P211" s="38" t="str" cm="1">
        <f t="array" aca="1" ref="P211" ca="1">IFERROR(_xlfn.SINGLE(INDEX(Data!$A$1:$A$818,_xlfn.AGGREGATE(15,6,((OFFSET(Data!$A$1,0,MATCH(P$6,Data!$1:$1,0)-1,1000,1)=IF(P$7="","Yes",P$7))*(Data!$D$1:'Data'!$D$818&lt;=IF($H$2="Marked",1,"")))/((OFFSET(Data!$A$1,0,MATCH(P$6,Data!$1:$1,0)-1,1000,1)=IF(P$7="","Yes",P$7))*(Data!$D$1:'Data'!$D$818&lt;=IF($H$2="Marked",1,"")))*ROW(Data!$C$1:$C$818),ROW(P211)-ROW(P$7)),1)),"")</f>
        <v>Starz Encore Westerns</v>
      </c>
      <c r="Q211" s="38" t="str">
        <f ca="1">IF(R211="","",IF(INDEX(Data!$CA:$CA,MATCH(R211,Data!$A:$A,0),1)=0,"",INDEX(Data!$CA:$CA,MATCH(R211,Data!$A:$A,0),1)))</f>
        <v/>
      </c>
      <c r="R211" s="38" t="str" cm="1">
        <f t="array" aca="1" ref="R211" ca="1">IFERROR(_xlfn.SINGLE(INDEX(Data!$A$1:$A$818,_xlfn.AGGREGATE(15,6,((OFFSET(Data!$A$1,0,MATCH(R$6,Data!$1:$1,0)-1,1000,1)=IF(R$7="","Yes",R$7))*(Data!$D$1:'Data'!$D$818&lt;=IF($H$2="Marked",1,"")))/((OFFSET(Data!$A$1,0,MATCH(R$6,Data!$1:$1,0)-1,1000,1)=IF(R$7="","Yes",R$7))*(Data!$D$1:'Data'!$D$818&lt;=IF($H$2="Marked",1,"")))*ROW(Data!$C$1:$C$818),ROW(R211)-ROW(R$7)),1)),"")</f>
        <v/>
      </c>
      <c r="S211" s="38" t="str">
        <f ca="1">IF(T211="","",IF(INDEX(Data!$CA:$CA,MATCH(T211,Data!$A:$A,0),1)=0,"",INDEX(Data!$CA:$CA,MATCH(T211,Data!$A:$A,0),1)))</f>
        <v/>
      </c>
      <c r="T211" s="38" t="str" cm="1">
        <f t="array" aca="1" ref="T211" ca="1">IFERROR(_xlfn.SINGLE(INDEX(Data!$A$1:$A$818,_xlfn.AGGREGATE(15,6,((OFFSET(Data!$A$1,0,MATCH(T$6,Data!$1:$1,0)-1,1000,1)=IF(T$7="","Yes",T$7))*(Data!$D$1:'Data'!$D$818&lt;=IF($H$2="Marked",1,"")))/((OFFSET(Data!$A$1,0,MATCH(T$6,Data!$1:$1,0)-1,1000,1)=IF(T$7="","Yes",T$7))*(Data!$D$1:'Data'!$D$818&lt;=IF($H$2="Marked",1,"")))*ROW(Data!$C$1:$C$818),ROW(T211)-ROW(T$7)),1)),"")</f>
        <v/>
      </c>
      <c r="U211" s="38" t="str">
        <f ca="1">IF(V211="","",IF(INDEX(Data!$CA:$CA,MATCH(V211,Data!$A:$A,0),1)=0,"",INDEX(Data!$CA:$CA,MATCH(V211,Data!$A:$A,0),1)))</f>
        <v/>
      </c>
      <c r="V211" s="38" t="str" cm="1">
        <f t="array" aca="1" ref="V211" ca="1">IFERROR(_xlfn.SINGLE(INDEX(Data!$A$1:$A$818,_xlfn.AGGREGATE(15,6,((OFFSET(Data!$A$1,0,MATCH(V$6,Data!$1:$1,0)-1,1000,1)=IF(V$7="","Yes",V$7))*(Data!$D$1:'Data'!$D$818&lt;=IF($H$2="Marked",1,"")))/((OFFSET(Data!$A$1,0,MATCH(V$6,Data!$1:$1,0)-1,1000,1)=IF(V$7="","Yes",V$7))*(Data!$D$1:'Data'!$D$818&lt;=IF($H$2="Marked",1,"")))*ROW(Data!$C$1:$C$818),ROW(V211)-ROW(V$7)),1)),"")</f>
        <v/>
      </c>
      <c r="W211" s="38" t="str">
        <f ca="1">IF(X211="","",IF(INDEX(Data!$CA:$CA,MATCH(X211,Data!$A:$A,0),1)=0,"",INDEX(Data!$CA:$CA,MATCH(X211,Data!$A:$A,0),1)))</f>
        <v/>
      </c>
      <c r="X211" s="38" t="str" cm="1">
        <f t="array" aca="1" ref="X211" ca="1">IFERROR(_xlfn.SINGLE(INDEX(Data!$A$1:$A$818,_xlfn.AGGREGATE(15,6,((OFFSET(Data!$A$1,0,MATCH(X$6,Data!$1:$1,0)-1,1000,1)=IF(X$7="","Yes",X$7))*(Data!$D$1:'Data'!$D$818&lt;=IF($H$2="Marked",1,"")))/((OFFSET(Data!$A$1,0,MATCH(X$6,Data!$1:$1,0)-1,1000,1)=IF(X$7="","Yes",X$7))*(Data!$D$1:'Data'!$D$818&lt;=IF($H$2="Marked",1,"")))*ROW(Data!$C$1:$C$818),ROW(X211)-ROW(X$7)),1)),"")</f>
        <v/>
      </c>
      <c r="Y211" s="38" t="str">
        <f ca="1">IF(Z211="","",IF(INDEX(Data!$CA:$CA,MATCH(Z211,Data!$A:$A,0),1)=0,"",INDEX(Data!$CA:$CA,MATCH(Z211,Data!$A:$A,0),1)))</f>
        <v/>
      </c>
      <c r="Z211" s="38" t="str" cm="1">
        <f t="array" aca="1" ref="Z211" ca="1">IFERROR(_xlfn.SINGLE(INDEX(Data!$A$1:$A$818,_xlfn.AGGREGATE(15,6,((OFFSET(Data!$A$1,0,MATCH(Z$6,Data!$1:$1,0)-1,1000,1)=IF(Z$7="","Yes",Z$7))*(Data!$D$1:'Data'!$D$818&lt;=IF($H$2="Marked",1,"")))/((OFFSET(Data!$A$1,0,MATCH(Z$6,Data!$1:$1,0)-1,1000,1)=IF(Z$7="","Yes",Z$7))*(Data!$D$1:'Data'!$D$818&lt;=IF($H$2="Marked",1,"")))*ROW(Data!$C$1:$C$818),ROW(Z211)-ROW(Z$7)),1)),"")</f>
        <v/>
      </c>
      <c r="AA211" s="38" t="str">
        <f ca="1">IF(AB211="","",IF(INDEX(Data!$CA:$CA,MATCH(AB211,Data!$A:$A,0),1)=0,"",INDEX(Data!$CA:$CA,MATCH(AB211,Data!$A:$A,0),1)))</f>
        <v/>
      </c>
      <c r="AB211" s="38" t="str" cm="1">
        <f t="array" aca="1" ref="AB211" ca="1">IFERROR(_xlfn.SINGLE(INDEX(Data!$A$1:$A$818,_xlfn.AGGREGATE(15,6,((OFFSET(Data!$A$1,0,MATCH(AB$6,Data!$1:$1,0)-1,1000,1)=IF(AB$7="","Yes",AB$7))*(Data!$D$1:'Data'!$D$818&lt;=IF($H$2="Marked",1,"")))/((OFFSET(Data!$A$1,0,MATCH(AB$6,Data!$1:$1,0)-1,1000,1)=IF(AB$7="","Yes",AB$7))*(Data!$D$1:'Data'!$D$818&lt;=IF($H$2="Marked",1,"")))*ROW(Data!$C$1:$C$818),ROW(AB211)-ROW(AB$7)),1)),"")</f>
        <v/>
      </c>
      <c r="AC211" s="38" t="str">
        <f ca="1">IF(AD211="","",IF(INDEX(Data!$CA:$CA,MATCH(AD211,Data!$A:$A,0),1)=0,"",INDEX(Data!$CA:$CA,MATCH(AD211,Data!$A:$A,0),1)))</f>
        <v/>
      </c>
      <c r="AD211" s="38" t="str" cm="1">
        <f t="array" aca="1" ref="AD211" ca="1">IFERROR(_xlfn.SINGLE(INDEX(Data!$A$1:$A$818,_xlfn.AGGREGATE(15,6,((OFFSET(Data!$A$1,0,MATCH(AD$6,Data!$1:$1,0)-1,1000,1)=IF(AD$7="","Yes",AD$7))*(Data!$D$1:'Data'!$D$818&lt;=IF($H$2="Marked",1,"")))/((OFFSET(Data!$A$1,0,MATCH(AD$6,Data!$1:$1,0)-1,1000,1)=IF(AD$7="","Yes",AD$7))*(Data!$D$1:'Data'!$D$818&lt;=IF($H$2="Marked",1,"")))*ROW(Data!$C$1:$C$818),ROW(AD211)-ROW(AD$7)),1)),"")</f>
        <v/>
      </c>
      <c r="AE211" s="38" t="str">
        <f ca="1">IF(AF211="","",IF(INDEX(Data!$CA:$CA,MATCH(AF211,Data!$A:$A,0),1)=0,"",INDEX(Data!$CA:$CA,MATCH(AF211,Data!$A:$A,0),1)))</f>
        <v/>
      </c>
      <c r="AF211" s="38" t="str" cm="1">
        <f t="array" aca="1" ref="AF211" ca="1">IFERROR(_xlfn.SINGLE(INDEX(Data!$A$1:$A$818,_xlfn.AGGREGATE(15,6,((OFFSET(Data!$A$1,0,MATCH(AF$6,Data!$1:$1,0)-1,1000,1)=IF(AF$7="","Yes",AF$7))*(Data!$D$1:'Data'!$D$818&lt;=IF($H$2="Marked",1,"")))/((OFFSET(Data!$A$1,0,MATCH(AF$6,Data!$1:$1,0)-1,1000,1)=IF(AF$7="","Yes",AF$7))*(Data!$D$1:'Data'!$D$818&lt;=IF($H$2="Marked",1,"")))*ROW(Data!$C$1:$C$818),ROW(AF211)-ROW(AF$7)),1)),"")</f>
        <v/>
      </c>
      <c r="AG211" s="38" t="str">
        <f ca="1">IF(AH211="","",IF(INDEX(Data!$CA:$CA,MATCH(AH211,Data!$A:$A,0),1)=0,"",INDEX(Data!$CA:$CA,MATCH(AH211,Data!$A:$A,0),1)))</f>
        <v/>
      </c>
      <c r="AH211" s="38" t="str" cm="1">
        <f t="array" aca="1" ref="AH211" ca="1">IFERROR(_xlfn.SINGLE(INDEX(Data!$A$1:$A$818,_xlfn.AGGREGATE(15,6,((OFFSET(Data!$A$1,0,MATCH(AH$6,Data!$1:$1,0)-1,1000,1)=IF(AH$7="","Yes",AH$7))*(Data!$D$1:'Data'!$D$818&lt;=IF($H$2="Marked",1,"")))/((OFFSET(Data!$A$1,0,MATCH(AH$6,Data!$1:$1,0)-1,1000,1)=IF(AH$7="","Yes",AH$7))*(Data!$D$1:'Data'!$D$818&lt;=IF($H$2="Marked",1,"")))*ROW(Data!$C$1:$C$818),ROW(AH211)-ROW(AH$7)),1)),"")</f>
        <v/>
      </c>
      <c r="AI211" s="38" t="str">
        <f ca="1">IF(AJ211="","",IF(INDEX(Data!$CA:$CA,MATCH(AJ211,Data!$A:$A,0),1)=0,"",INDEX(Data!$CA:$CA,MATCH(AJ211,Data!$A:$A,0),1)))</f>
        <v/>
      </c>
      <c r="AJ211" s="38" t="str" cm="1">
        <f t="array" aca="1" ref="AJ211" ca="1">IFERROR(_xlfn.SINGLE(INDEX(Data!$A$1:$A$818,_xlfn.AGGREGATE(15,6,((OFFSET(Data!$A$1,0,MATCH(AJ$6,Data!$1:$1,0)-1,1000,1)=IF(AJ$7="","Yes",AJ$7))*(Data!$D$1:'Data'!$D$818&lt;=IF($H$2="Marked",1,"")))/((OFFSET(Data!$A$1,0,MATCH(AJ$6,Data!$1:$1,0)-1,1000,1)=IF(AJ$7="","Yes",AJ$7))*(Data!$D$1:'Data'!$D$818&lt;=IF($H$2="Marked",1,"")))*ROW(Data!$C$1:$C$818),ROW(AJ211)-ROW(AJ$7)),1)),"")</f>
        <v/>
      </c>
      <c r="AK211" s="38" t="str">
        <f ca="1">IF(AL211="","",IF(INDEX(Data!$CA:$CA,MATCH(AL211,Data!$A:$A,0),1)=0,"",INDEX(Data!$CA:$CA,MATCH(AL211,Data!$A:$A,0),1)))</f>
        <v/>
      </c>
      <c r="AL211" s="38" t="str" cm="1">
        <f t="array" aca="1" ref="AL211" ca="1">IFERROR(_xlfn.SINGLE(INDEX(Data!$A$1:$A$818,_xlfn.AGGREGATE(15,6,((OFFSET(Data!$A$1,0,MATCH(AL$6,Data!$1:$1,0)-1,1000,1)=IF(AL$7="","Yes",AL$7))*(Data!$D$1:'Data'!$D$818&lt;=IF($H$2="Marked",1,"")))/((OFFSET(Data!$A$1,0,MATCH(AL$6,Data!$1:$1,0)-1,1000,1)=IF(AL$7="","Yes",AL$7))*(Data!$D$1:'Data'!$D$818&lt;=IF($H$2="Marked",1,"")))*ROW(Data!$C$1:$C$818),ROW(AL211)-ROW(AL$7)),1)),"")</f>
        <v/>
      </c>
      <c r="AM211" s="38" t="str">
        <f ca="1">IF(AN211="","",IF(INDEX(Data!$CA:$CA,MATCH(AN211,Data!$A:$A,0),1)=0,"",INDEX(Data!$CA:$CA,MATCH(AN211,Data!$A:$A,0),1)))</f>
        <v/>
      </c>
      <c r="AN211" s="38" t="str" cm="1">
        <f t="array" aca="1" ref="AN211" ca="1">IFERROR(_xlfn.SINGLE(INDEX(Data!$A$1:$A$818,_xlfn.AGGREGATE(15,6,((OFFSET(Data!$A$1,0,MATCH(AN$6,Data!$1:$1,0)-1,1000,1)=IF(AN$7="","Yes",AN$7))*(Data!$D$1:'Data'!$D$818&lt;=IF($H$2="Marked",1,"")))/((OFFSET(Data!$A$1,0,MATCH(AN$6,Data!$1:$1,0)-1,1000,1)=IF(AN$7="","Yes",AN$7))*(Data!$D$1:'Data'!$D$818&lt;=IF($H$2="Marked",1,"")))*ROW(Data!$C$1:$C$818),ROW(AN211)-ROW(AN$7)),1)),"")</f>
        <v/>
      </c>
      <c r="AO211" s="38" t="str">
        <f ca="1">IF(AP211="","",IF(INDEX(Data!$CA:$CA,MATCH(AP211,Data!$A:$A,0),1)=0,"",INDEX(Data!$CA:$CA,MATCH(AP211,Data!$A:$A,0),1)))</f>
        <v/>
      </c>
      <c r="AP211" s="38" t="str" cm="1">
        <f t="array" aca="1" ref="AP211" ca="1">IFERROR(_xlfn.SINGLE(INDEX(Data!$A$1:$A$818,_xlfn.AGGREGATE(15,6,((OFFSET(Data!$A$1,0,MATCH(AP$6,Data!$1:$1,0)-1,1000,1)=IF(AP$7="","Yes",AP$7))*(Data!$D$1:'Data'!$D$818&lt;=IF($H$2="Marked",1,"")))/((OFFSET(Data!$A$1,0,MATCH(AP$6,Data!$1:$1,0)-1,1000,1)=IF(AP$7="","Yes",AP$7))*(Data!$D$1:'Data'!$D$818&lt;=IF($H$2="Marked",1,"")))*ROW(Data!$C$1:$C$818),ROW(AP211)-ROW(AP$7)),1)),"")</f>
        <v/>
      </c>
      <c r="AQ211" s="38" t="str">
        <f ca="1">IF(AR211="","",IF(INDEX(Data!$CA:$CA,MATCH(AR211,Data!$A:$A,0),1)=0,"",INDEX(Data!$CA:$CA,MATCH(AR211,Data!$A:$A,0),1)))</f>
        <v/>
      </c>
      <c r="AR211" s="38" t="str" cm="1">
        <f t="array" aca="1" ref="AR211" ca="1">IFERROR(_xlfn.SINGLE(INDEX(Data!$A$1:$A$818,_xlfn.AGGREGATE(15,6,((OFFSET(Data!$A$1,0,MATCH(AR$6,Data!$1:$1,0)-1,1000,1)=IF(AR$7="","Yes",AR$7))*(Data!$D$1:'Data'!$D$818&lt;=IF($H$2="Marked",1,"")))/((OFFSET(Data!$A$1,0,MATCH(AR$6,Data!$1:$1,0)-1,1000,1)=IF(AR$7="","Yes",AR$7))*(Data!$D$1:'Data'!$D$818&lt;=IF($H$2="Marked",1,"")))*ROW(Data!$C$1:$C$818),ROW(AR211)-ROW(AR$7)),1)),"")</f>
        <v/>
      </c>
      <c r="AS211" s="38" t="str">
        <f ca="1">IF(AT211="","",IF(INDEX(Data!$CA:$CA,MATCH(AT211,Data!$A:$A,0),1)=0,"",INDEX(Data!$CA:$CA,MATCH(AT211,Data!$A:$A,0),1)))</f>
        <v/>
      </c>
      <c r="AT211" s="38" t="str" cm="1">
        <f t="array" aca="1" ref="AT211" ca="1">IFERROR(_xlfn.SINGLE(INDEX(Data!$A$1:$A$818,_xlfn.AGGREGATE(15,6,((OFFSET(Data!$A$1,0,MATCH(AT$6,Data!$1:$1,0)-1,1000,1)=IF(AT$7="","Yes",AT$7))*(Data!$D$1:'Data'!$D$818&lt;=IF($H$2="Marked",1,"")))/((OFFSET(Data!$A$1,0,MATCH(AT$6,Data!$1:$1,0)-1,1000,1)=IF(AT$7="","Yes",AT$7))*(Data!$D$1:'Data'!$D$818&lt;=IF($H$2="Marked",1,"")))*ROW(Data!$C$1:$C$818),ROW(AT211)-ROW(AT$7)),1)),"")</f>
        <v/>
      </c>
    </row>
    <row r="212" spans="1:46" x14ac:dyDescent="0.35">
      <c r="A212" s="38" t="str">
        <f ca="1">IF(B212="","",IF(INDEX(Data!$CA:$CA,MATCH(B212,Data!$A:$A,0),1)=0,"",INDEX(Data!$CA:$CA,MATCH(B212,Data!$A:$A,0),1)))</f>
        <v/>
      </c>
      <c r="B212" s="38" t="str" cm="1">
        <f t="array" aca="1" ref="B212" ca="1">IFERROR(_xlfn.SINGLE(INDEX(Data!$A$1:$A$818,_xlfn.AGGREGATE(15,6,((OFFSET(Data!$A$1,0,MATCH(B$6,Data!$1:$1,0)-1,1000,1)=IF(B$7="","Yes",B$7))*(Data!$D$1:'Data'!$D$818&lt;=IF($H$2="Marked",1,"")))/((OFFSET(Data!$A$1,0,MATCH(B$6,Data!$1:$1,0)-1,1000,1)=IF(B$7="","Yes",B$7))*(Data!$D$1:'Data'!$D$818&lt;=IF($H$2="Marked",1,"")))*ROW(Data!$C$1:$C$818),ROW(B212)-ROW(B$7)),1)),"")</f>
        <v/>
      </c>
      <c r="C212" s="38" t="str">
        <f ca="1">IF(D212="","",IF(INDEX(Data!$CA:$CA,MATCH(D212,Data!$A:$A,0),1)=0,"",INDEX(Data!$CA:$CA,MATCH(D212,Data!$A:$A,0),1)))</f>
        <v/>
      </c>
      <c r="D212" s="38" t="str" cm="1">
        <f t="array" aca="1" ref="D212" ca="1">IFERROR(_xlfn.SINGLE(INDEX(Data!$A$1:$A$818,_xlfn.AGGREGATE(15,6,((OFFSET(Data!$A$1,0,MATCH(D$6,Data!$1:$1,0)-1,1000,1)=IF(D$7="","Yes",D$7))*(Data!$D$1:'Data'!$D$818&lt;=IF($H$2="Marked",1,"")))/((OFFSET(Data!$A$1,0,MATCH(D$6,Data!$1:$1,0)-1,1000,1)=IF(D$7="","Yes",D$7))*(Data!$D$1:'Data'!$D$818&lt;=IF($H$2="Marked",1,"")))*ROW(Data!$C$1:$C$818),ROW(D212)-ROW(D$7)),1)),"")</f>
        <v/>
      </c>
      <c r="E212" s="38" t="str">
        <f ca="1">IF(F212="","",IF(INDEX(Data!$CA:$CA,MATCH(F212,Data!$A:$A,0),1)=0,"",INDEX(Data!$CA:$CA,MATCH(F212,Data!$A:$A,0),1)))</f>
        <v/>
      </c>
      <c r="F212" s="38" t="str" cm="1">
        <f t="array" aca="1" ref="F212" ca="1">IFERROR(_xlfn.SINGLE(INDEX(Data!$A$1:$A$818,_xlfn.AGGREGATE(15,6,((OFFSET(Data!$A$1,0,MATCH(F$6,Data!$1:$1,0)-1,1000,1)=IF(F$7="","Yes",F$7))*(Data!$D$1:'Data'!$D$818&lt;=IF($H$2="Marked",1,"")))/((OFFSET(Data!$A$1,0,MATCH(F$6,Data!$1:$1,0)-1,1000,1)=IF(F$7="","Yes",F$7))*(Data!$D$1:'Data'!$D$818&lt;=IF($H$2="Marked",1,"")))*ROW(Data!$C$1:$C$818),ROW(F212)-ROW(F$7)),1)),"")</f>
        <v/>
      </c>
      <c r="G212" s="38" t="str">
        <f ca="1">IF(H212="","",IF(INDEX(Data!$CA:$CA,MATCH(H212,Data!$A:$A,0),1)=0,"",INDEX(Data!$CA:$CA,MATCH(H212,Data!$A:$A,0),1)))</f>
        <v/>
      </c>
      <c r="H212" s="38" t="str" cm="1">
        <f t="array" aca="1" ref="H212" ca="1">IFERROR(_xlfn.SINGLE(INDEX(Data!$A$1:$A$818,_xlfn.AGGREGATE(15,6,((OFFSET(Data!$A$1,0,MATCH(H$6,Data!$1:$1,0)-1,1000,1)=IF(H$7="","Yes",H$7))*(Data!$D$1:'Data'!$D$818&lt;=IF($H$2="Marked",1,"")))/((OFFSET(Data!$A$1,0,MATCH(H$6,Data!$1:$1,0)-1,1000,1)=IF(H$7="","Yes",H$7))*(Data!$D$1:'Data'!$D$818&lt;=IF($H$2="Marked",1,"")))*ROW(Data!$C$1:$C$818),ROW(H212)-ROW(H$7)),1)),"")</f>
        <v/>
      </c>
      <c r="I212" s="38" t="str">
        <f ca="1">IF(J212="","",IF(INDEX(Data!$CA:$CA,MATCH(J212,Data!$A:$A,0),1)=0,"",INDEX(Data!$CA:$CA,MATCH(J212,Data!$A:$A,0),1)))</f>
        <v/>
      </c>
      <c r="J212" s="38" t="str" cm="1">
        <f t="array" aca="1" ref="J212" ca="1">IFERROR(_xlfn.SINGLE(INDEX(Data!$A$1:$A$818,_xlfn.AGGREGATE(15,6,((OFFSET(Data!$A$1,0,MATCH(J$6,Data!$1:$1,0)-1,1000,1)=IF(J$7="","Yes",J$7))*(Data!$D$1:'Data'!$D$818&lt;=IF($H$2="Marked",1,"")))/((OFFSET(Data!$A$1,0,MATCH(J$6,Data!$1:$1,0)-1,1000,1)=IF(J$7="","Yes",J$7))*(Data!$D$1:'Data'!$D$818&lt;=IF($H$2="Marked",1,"")))*ROW(Data!$C$1:$C$818),ROW(J212)-ROW(J$7)),1)),"")</f>
        <v/>
      </c>
      <c r="K212" s="38" t="str">
        <f ca="1">IF(L212="","",IF(INDEX(Data!$CA:$CA,MATCH(L212,Data!$A:$A,0),1)=0,"",INDEX(Data!$CA:$CA,MATCH(L212,Data!$A:$A,0),1)))</f>
        <v/>
      </c>
      <c r="L212" s="38" t="str" cm="1">
        <f t="array" aca="1" ref="L212" ca="1">IFERROR(_xlfn.SINGLE(INDEX(Data!$A$1:$A$818,_xlfn.AGGREGATE(15,6,((OFFSET(Data!$A$1,0,MATCH(L$6,Data!$1:$1,0)-1,1000,1)=IF(L$7="","Yes",L$7))*(Data!$D$1:'Data'!$D$818&lt;=IF($H$2="Marked",1,"")))/((OFFSET(Data!$A$1,0,MATCH(L$6,Data!$1:$1,0)-1,1000,1)=IF(L$7="","Yes",L$7))*(Data!$D$1:'Data'!$D$818&lt;=IF($H$2="Marked",1,"")))*ROW(Data!$C$1:$C$818),ROW(L212)-ROW(L$7)),1)),"")</f>
        <v/>
      </c>
      <c r="M212" s="38" t="str">
        <f ca="1">IF(N212="","",IF(INDEX(Data!$CA:$CA,MATCH(N212,Data!$A:$A,0),1)=0,"",INDEX(Data!$CA:$CA,MATCH(N212,Data!$A:$A,0),1)))</f>
        <v/>
      </c>
      <c r="N212" s="38" t="str" cm="1">
        <f t="array" aca="1" ref="N212" ca="1">IFERROR(_xlfn.SINGLE(INDEX(Data!$A$1:$A$818,_xlfn.AGGREGATE(15,6,((OFFSET(Data!$A$1,0,MATCH(N$6,Data!$1:$1,0)-1,1000,1)=IF(N$7="","Yes",N$7))*(Data!$D$1:'Data'!$D$818&lt;=IF($H$2="Marked",1,"")))/((OFFSET(Data!$A$1,0,MATCH(N$6,Data!$1:$1,0)-1,1000,1)=IF(N$7="","Yes",N$7))*(Data!$D$1:'Data'!$D$818&lt;=IF($H$2="Marked",1,"")))*ROW(Data!$C$1:$C$818),ROW(N212)-ROW(N$7)),1)),"")</f>
        <v/>
      </c>
      <c r="O212" s="38" t="str">
        <f ca="1">IF(P212="","",IF(INDEX(Data!$CA:$CA,MATCH(P212,Data!$A:$A,0),1)=0,"",INDEX(Data!$CA:$CA,MATCH(P212,Data!$A:$A,0),1)))</f>
        <v/>
      </c>
      <c r="P212" s="38" t="str" cm="1">
        <f t="array" aca="1" ref="P212" ca="1">IFERROR(_xlfn.SINGLE(INDEX(Data!$A$1:$A$818,_xlfn.AGGREGATE(15,6,((OFFSET(Data!$A$1,0,MATCH(P$6,Data!$1:$1,0)-1,1000,1)=IF(P$7="","Yes",P$7))*(Data!$D$1:'Data'!$D$818&lt;=IF($H$2="Marked",1,"")))/((OFFSET(Data!$A$1,0,MATCH(P$6,Data!$1:$1,0)-1,1000,1)=IF(P$7="","Yes",P$7))*(Data!$D$1:'Data'!$D$818&lt;=IF($H$2="Marked",1,"")))*ROW(Data!$C$1:$C$818),ROW(P212)-ROW(P$7)),1)),"")</f>
        <v>Starz in Black</v>
      </c>
      <c r="Q212" s="38" t="str">
        <f ca="1">IF(R212="","",IF(INDEX(Data!$CA:$CA,MATCH(R212,Data!$A:$A,0),1)=0,"",INDEX(Data!$CA:$CA,MATCH(R212,Data!$A:$A,0),1)))</f>
        <v/>
      </c>
      <c r="R212" s="38" t="str" cm="1">
        <f t="array" aca="1" ref="R212" ca="1">IFERROR(_xlfn.SINGLE(INDEX(Data!$A$1:$A$818,_xlfn.AGGREGATE(15,6,((OFFSET(Data!$A$1,0,MATCH(R$6,Data!$1:$1,0)-1,1000,1)=IF(R$7="","Yes",R$7))*(Data!$D$1:'Data'!$D$818&lt;=IF($H$2="Marked",1,"")))/((OFFSET(Data!$A$1,0,MATCH(R$6,Data!$1:$1,0)-1,1000,1)=IF(R$7="","Yes",R$7))*(Data!$D$1:'Data'!$D$818&lt;=IF($H$2="Marked",1,"")))*ROW(Data!$C$1:$C$818),ROW(R212)-ROW(R$7)),1)),"")</f>
        <v/>
      </c>
      <c r="S212" s="38" t="str">
        <f ca="1">IF(T212="","",IF(INDEX(Data!$CA:$CA,MATCH(T212,Data!$A:$A,0),1)=0,"",INDEX(Data!$CA:$CA,MATCH(T212,Data!$A:$A,0),1)))</f>
        <v/>
      </c>
      <c r="T212" s="38" t="str" cm="1">
        <f t="array" aca="1" ref="T212" ca="1">IFERROR(_xlfn.SINGLE(INDEX(Data!$A$1:$A$818,_xlfn.AGGREGATE(15,6,((OFFSET(Data!$A$1,0,MATCH(T$6,Data!$1:$1,0)-1,1000,1)=IF(T$7="","Yes",T$7))*(Data!$D$1:'Data'!$D$818&lt;=IF($H$2="Marked",1,"")))/((OFFSET(Data!$A$1,0,MATCH(T$6,Data!$1:$1,0)-1,1000,1)=IF(T$7="","Yes",T$7))*(Data!$D$1:'Data'!$D$818&lt;=IF($H$2="Marked",1,"")))*ROW(Data!$C$1:$C$818),ROW(T212)-ROW(T$7)),1)),"")</f>
        <v/>
      </c>
      <c r="U212" s="38" t="str">
        <f ca="1">IF(V212="","",IF(INDEX(Data!$CA:$CA,MATCH(V212,Data!$A:$A,0),1)=0,"",INDEX(Data!$CA:$CA,MATCH(V212,Data!$A:$A,0),1)))</f>
        <v/>
      </c>
      <c r="V212" s="38" t="str" cm="1">
        <f t="array" aca="1" ref="V212" ca="1">IFERROR(_xlfn.SINGLE(INDEX(Data!$A$1:$A$818,_xlfn.AGGREGATE(15,6,((OFFSET(Data!$A$1,0,MATCH(V$6,Data!$1:$1,0)-1,1000,1)=IF(V$7="","Yes",V$7))*(Data!$D$1:'Data'!$D$818&lt;=IF($H$2="Marked",1,"")))/((OFFSET(Data!$A$1,0,MATCH(V$6,Data!$1:$1,0)-1,1000,1)=IF(V$7="","Yes",V$7))*(Data!$D$1:'Data'!$D$818&lt;=IF($H$2="Marked",1,"")))*ROW(Data!$C$1:$C$818),ROW(V212)-ROW(V$7)),1)),"")</f>
        <v/>
      </c>
      <c r="W212" s="38" t="str">
        <f ca="1">IF(X212="","",IF(INDEX(Data!$CA:$CA,MATCH(X212,Data!$A:$A,0),1)=0,"",INDEX(Data!$CA:$CA,MATCH(X212,Data!$A:$A,0),1)))</f>
        <v/>
      </c>
      <c r="X212" s="38" t="str" cm="1">
        <f t="array" aca="1" ref="X212" ca="1">IFERROR(_xlfn.SINGLE(INDEX(Data!$A$1:$A$818,_xlfn.AGGREGATE(15,6,((OFFSET(Data!$A$1,0,MATCH(X$6,Data!$1:$1,0)-1,1000,1)=IF(X$7="","Yes",X$7))*(Data!$D$1:'Data'!$D$818&lt;=IF($H$2="Marked",1,"")))/((OFFSET(Data!$A$1,0,MATCH(X$6,Data!$1:$1,0)-1,1000,1)=IF(X$7="","Yes",X$7))*(Data!$D$1:'Data'!$D$818&lt;=IF($H$2="Marked",1,"")))*ROW(Data!$C$1:$C$818),ROW(X212)-ROW(X$7)),1)),"")</f>
        <v/>
      </c>
      <c r="Y212" s="38" t="str">
        <f ca="1">IF(Z212="","",IF(INDEX(Data!$CA:$CA,MATCH(Z212,Data!$A:$A,0),1)=0,"",INDEX(Data!$CA:$CA,MATCH(Z212,Data!$A:$A,0),1)))</f>
        <v/>
      </c>
      <c r="Z212" s="38" t="str" cm="1">
        <f t="array" aca="1" ref="Z212" ca="1">IFERROR(_xlfn.SINGLE(INDEX(Data!$A$1:$A$818,_xlfn.AGGREGATE(15,6,((OFFSET(Data!$A$1,0,MATCH(Z$6,Data!$1:$1,0)-1,1000,1)=IF(Z$7="","Yes",Z$7))*(Data!$D$1:'Data'!$D$818&lt;=IF($H$2="Marked",1,"")))/((OFFSET(Data!$A$1,0,MATCH(Z$6,Data!$1:$1,0)-1,1000,1)=IF(Z$7="","Yes",Z$7))*(Data!$D$1:'Data'!$D$818&lt;=IF($H$2="Marked",1,"")))*ROW(Data!$C$1:$C$818),ROW(Z212)-ROW(Z$7)),1)),"")</f>
        <v/>
      </c>
      <c r="AA212" s="38" t="str">
        <f ca="1">IF(AB212="","",IF(INDEX(Data!$CA:$CA,MATCH(AB212,Data!$A:$A,0),1)=0,"",INDEX(Data!$CA:$CA,MATCH(AB212,Data!$A:$A,0),1)))</f>
        <v/>
      </c>
      <c r="AB212" s="38" t="str" cm="1">
        <f t="array" aca="1" ref="AB212" ca="1">IFERROR(_xlfn.SINGLE(INDEX(Data!$A$1:$A$818,_xlfn.AGGREGATE(15,6,((OFFSET(Data!$A$1,0,MATCH(AB$6,Data!$1:$1,0)-1,1000,1)=IF(AB$7="","Yes",AB$7))*(Data!$D$1:'Data'!$D$818&lt;=IF($H$2="Marked",1,"")))/((OFFSET(Data!$A$1,0,MATCH(AB$6,Data!$1:$1,0)-1,1000,1)=IF(AB$7="","Yes",AB$7))*(Data!$D$1:'Data'!$D$818&lt;=IF($H$2="Marked",1,"")))*ROW(Data!$C$1:$C$818),ROW(AB212)-ROW(AB$7)),1)),"")</f>
        <v/>
      </c>
      <c r="AC212" s="38" t="str">
        <f ca="1">IF(AD212="","",IF(INDEX(Data!$CA:$CA,MATCH(AD212,Data!$A:$A,0),1)=0,"",INDEX(Data!$CA:$CA,MATCH(AD212,Data!$A:$A,0),1)))</f>
        <v/>
      </c>
      <c r="AD212" s="38" t="str" cm="1">
        <f t="array" aca="1" ref="AD212" ca="1">IFERROR(_xlfn.SINGLE(INDEX(Data!$A$1:$A$818,_xlfn.AGGREGATE(15,6,((OFFSET(Data!$A$1,0,MATCH(AD$6,Data!$1:$1,0)-1,1000,1)=IF(AD$7="","Yes",AD$7))*(Data!$D$1:'Data'!$D$818&lt;=IF($H$2="Marked",1,"")))/((OFFSET(Data!$A$1,0,MATCH(AD$6,Data!$1:$1,0)-1,1000,1)=IF(AD$7="","Yes",AD$7))*(Data!$D$1:'Data'!$D$818&lt;=IF($H$2="Marked",1,"")))*ROW(Data!$C$1:$C$818),ROW(AD212)-ROW(AD$7)),1)),"")</f>
        <v/>
      </c>
      <c r="AE212" s="38" t="str">
        <f ca="1">IF(AF212="","",IF(INDEX(Data!$CA:$CA,MATCH(AF212,Data!$A:$A,0),1)=0,"",INDEX(Data!$CA:$CA,MATCH(AF212,Data!$A:$A,0),1)))</f>
        <v/>
      </c>
      <c r="AF212" s="38" t="str" cm="1">
        <f t="array" aca="1" ref="AF212" ca="1">IFERROR(_xlfn.SINGLE(INDEX(Data!$A$1:$A$818,_xlfn.AGGREGATE(15,6,((OFFSET(Data!$A$1,0,MATCH(AF$6,Data!$1:$1,0)-1,1000,1)=IF(AF$7="","Yes",AF$7))*(Data!$D$1:'Data'!$D$818&lt;=IF($H$2="Marked",1,"")))/((OFFSET(Data!$A$1,0,MATCH(AF$6,Data!$1:$1,0)-1,1000,1)=IF(AF$7="","Yes",AF$7))*(Data!$D$1:'Data'!$D$818&lt;=IF($H$2="Marked",1,"")))*ROW(Data!$C$1:$C$818),ROW(AF212)-ROW(AF$7)),1)),"")</f>
        <v/>
      </c>
      <c r="AG212" s="38" t="str">
        <f ca="1">IF(AH212="","",IF(INDEX(Data!$CA:$CA,MATCH(AH212,Data!$A:$A,0),1)=0,"",INDEX(Data!$CA:$CA,MATCH(AH212,Data!$A:$A,0),1)))</f>
        <v/>
      </c>
      <c r="AH212" s="38" t="str" cm="1">
        <f t="array" aca="1" ref="AH212" ca="1">IFERROR(_xlfn.SINGLE(INDEX(Data!$A$1:$A$818,_xlfn.AGGREGATE(15,6,((OFFSET(Data!$A$1,0,MATCH(AH$6,Data!$1:$1,0)-1,1000,1)=IF(AH$7="","Yes",AH$7))*(Data!$D$1:'Data'!$D$818&lt;=IF($H$2="Marked",1,"")))/((OFFSET(Data!$A$1,0,MATCH(AH$6,Data!$1:$1,0)-1,1000,1)=IF(AH$7="","Yes",AH$7))*(Data!$D$1:'Data'!$D$818&lt;=IF($H$2="Marked",1,"")))*ROW(Data!$C$1:$C$818),ROW(AH212)-ROW(AH$7)),1)),"")</f>
        <v/>
      </c>
      <c r="AI212" s="38" t="str">
        <f ca="1">IF(AJ212="","",IF(INDEX(Data!$CA:$CA,MATCH(AJ212,Data!$A:$A,0),1)=0,"",INDEX(Data!$CA:$CA,MATCH(AJ212,Data!$A:$A,0),1)))</f>
        <v/>
      </c>
      <c r="AJ212" s="38" t="str" cm="1">
        <f t="array" aca="1" ref="AJ212" ca="1">IFERROR(_xlfn.SINGLE(INDEX(Data!$A$1:$A$818,_xlfn.AGGREGATE(15,6,((OFFSET(Data!$A$1,0,MATCH(AJ$6,Data!$1:$1,0)-1,1000,1)=IF(AJ$7="","Yes",AJ$7))*(Data!$D$1:'Data'!$D$818&lt;=IF($H$2="Marked",1,"")))/((OFFSET(Data!$A$1,0,MATCH(AJ$6,Data!$1:$1,0)-1,1000,1)=IF(AJ$7="","Yes",AJ$7))*(Data!$D$1:'Data'!$D$818&lt;=IF($H$2="Marked",1,"")))*ROW(Data!$C$1:$C$818),ROW(AJ212)-ROW(AJ$7)),1)),"")</f>
        <v/>
      </c>
      <c r="AK212" s="38" t="str">
        <f ca="1">IF(AL212="","",IF(INDEX(Data!$CA:$CA,MATCH(AL212,Data!$A:$A,0),1)=0,"",INDEX(Data!$CA:$CA,MATCH(AL212,Data!$A:$A,0),1)))</f>
        <v/>
      </c>
      <c r="AL212" s="38" t="str" cm="1">
        <f t="array" aca="1" ref="AL212" ca="1">IFERROR(_xlfn.SINGLE(INDEX(Data!$A$1:$A$818,_xlfn.AGGREGATE(15,6,((OFFSET(Data!$A$1,0,MATCH(AL$6,Data!$1:$1,0)-1,1000,1)=IF(AL$7="","Yes",AL$7))*(Data!$D$1:'Data'!$D$818&lt;=IF($H$2="Marked",1,"")))/((OFFSET(Data!$A$1,0,MATCH(AL$6,Data!$1:$1,0)-1,1000,1)=IF(AL$7="","Yes",AL$7))*(Data!$D$1:'Data'!$D$818&lt;=IF($H$2="Marked",1,"")))*ROW(Data!$C$1:$C$818),ROW(AL212)-ROW(AL$7)),1)),"")</f>
        <v/>
      </c>
      <c r="AM212" s="38" t="str">
        <f ca="1">IF(AN212="","",IF(INDEX(Data!$CA:$CA,MATCH(AN212,Data!$A:$A,0),1)=0,"",INDEX(Data!$CA:$CA,MATCH(AN212,Data!$A:$A,0),1)))</f>
        <v/>
      </c>
      <c r="AN212" s="38" t="str" cm="1">
        <f t="array" aca="1" ref="AN212" ca="1">IFERROR(_xlfn.SINGLE(INDEX(Data!$A$1:$A$818,_xlfn.AGGREGATE(15,6,((OFFSET(Data!$A$1,0,MATCH(AN$6,Data!$1:$1,0)-1,1000,1)=IF(AN$7="","Yes",AN$7))*(Data!$D$1:'Data'!$D$818&lt;=IF($H$2="Marked",1,"")))/((OFFSET(Data!$A$1,0,MATCH(AN$6,Data!$1:$1,0)-1,1000,1)=IF(AN$7="","Yes",AN$7))*(Data!$D$1:'Data'!$D$818&lt;=IF($H$2="Marked",1,"")))*ROW(Data!$C$1:$C$818),ROW(AN212)-ROW(AN$7)),1)),"")</f>
        <v/>
      </c>
      <c r="AO212" s="38" t="str">
        <f ca="1">IF(AP212="","",IF(INDEX(Data!$CA:$CA,MATCH(AP212,Data!$A:$A,0),1)=0,"",INDEX(Data!$CA:$CA,MATCH(AP212,Data!$A:$A,0),1)))</f>
        <v/>
      </c>
      <c r="AP212" s="38" t="str" cm="1">
        <f t="array" aca="1" ref="AP212" ca="1">IFERROR(_xlfn.SINGLE(INDEX(Data!$A$1:$A$818,_xlfn.AGGREGATE(15,6,((OFFSET(Data!$A$1,0,MATCH(AP$6,Data!$1:$1,0)-1,1000,1)=IF(AP$7="","Yes",AP$7))*(Data!$D$1:'Data'!$D$818&lt;=IF($H$2="Marked",1,"")))/((OFFSET(Data!$A$1,0,MATCH(AP$6,Data!$1:$1,0)-1,1000,1)=IF(AP$7="","Yes",AP$7))*(Data!$D$1:'Data'!$D$818&lt;=IF($H$2="Marked",1,"")))*ROW(Data!$C$1:$C$818),ROW(AP212)-ROW(AP$7)),1)),"")</f>
        <v/>
      </c>
      <c r="AQ212" s="38" t="str">
        <f ca="1">IF(AR212="","",IF(INDEX(Data!$CA:$CA,MATCH(AR212,Data!$A:$A,0),1)=0,"",INDEX(Data!$CA:$CA,MATCH(AR212,Data!$A:$A,0),1)))</f>
        <v/>
      </c>
      <c r="AR212" s="38" t="str" cm="1">
        <f t="array" aca="1" ref="AR212" ca="1">IFERROR(_xlfn.SINGLE(INDEX(Data!$A$1:$A$818,_xlfn.AGGREGATE(15,6,((OFFSET(Data!$A$1,0,MATCH(AR$6,Data!$1:$1,0)-1,1000,1)=IF(AR$7="","Yes",AR$7))*(Data!$D$1:'Data'!$D$818&lt;=IF($H$2="Marked",1,"")))/((OFFSET(Data!$A$1,0,MATCH(AR$6,Data!$1:$1,0)-1,1000,1)=IF(AR$7="","Yes",AR$7))*(Data!$D$1:'Data'!$D$818&lt;=IF($H$2="Marked",1,"")))*ROW(Data!$C$1:$C$818),ROW(AR212)-ROW(AR$7)),1)),"")</f>
        <v/>
      </c>
      <c r="AS212" s="38" t="str">
        <f ca="1">IF(AT212="","",IF(INDEX(Data!$CA:$CA,MATCH(AT212,Data!$A:$A,0),1)=0,"",INDEX(Data!$CA:$CA,MATCH(AT212,Data!$A:$A,0),1)))</f>
        <v/>
      </c>
      <c r="AT212" s="38" t="str" cm="1">
        <f t="array" aca="1" ref="AT212" ca="1">IFERROR(_xlfn.SINGLE(INDEX(Data!$A$1:$A$818,_xlfn.AGGREGATE(15,6,((OFFSET(Data!$A$1,0,MATCH(AT$6,Data!$1:$1,0)-1,1000,1)=IF(AT$7="","Yes",AT$7))*(Data!$D$1:'Data'!$D$818&lt;=IF($H$2="Marked",1,"")))/((OFFSET(Data!$A$1,0,MATCH(AT$6,Data!$1:$1,0)-1,1000,1)=IF(AT$7="","Yes",AT$7))*(Data!$D$1:'Data'!$D$818&lt;=IF($H$2="Marked",1,"")))*ROW(Data!$C$1:$C$818),ROW(AT212)-ROW(AT$7)),1)),"")</f>
        <v/>
      </c>
    </row>
    <row r="213" spans="1:46" x14ac:dyDescent="0.35">
      <c r="A213" s="38" t="str">
        <f ca="1">IF(B213="","",IF(INDEX(Data!$CA:$CA,MATCH(B213,Data!$A:$A,0),1)=0,"",INDEX(Data!$CA:$CA,MATCH(B213,Data!$A:$A,0),1)))</f>
        <v/>
      </c>
      <c r="B213" s="38" t="str" cm="1">
        <f t="array" aca="1" ref="B213" ca="1">IFERROR(_xlfn.SINGLE(INDEX(Data!$A$1:$A$818,_xlfn.AGGREGATE(15,6,((OFFSET(Data!$A$1,0,MATCH(B$6,Data!$1:$1,0)-1,1000,1)=IF(B$7="","Yes",B$7))*(Data!$D$1:'Data'!$D$818&lt;=IF($H$2="Marked",1,"")))/((OFFSET(Data!$A$1,0,MATCH(B$6,Data!$1:$1,0)-1,1000,1)=IF(B$7="","Yes",B$7))*(Data!$D$1:'Data'!$D$818&lt;=IF($H$2="Marked",1,"")))*ROW(Data!$C$1:$C$818),ROW(B213)-ROW(B$7)),1)),"")</f>
        <v/>
      </c>
      <c r="C213" s="38" t="str">
        <f ca="1">IF(D213="","",IF(INDEX(Data!$CA:$CA,MATCH(D213,Data!$A:$A,0),1)=0,"",INDEX(Data!$CA:$CA,MATCH(D213,Data!$A:$A,0),1)))</f>
        <v/>
      </c>
      <c r="D213" s="38" t="str" cm="1">
        <f t="array" aca="1" ref="D213" ca="1">IFERROR(_xlfn.SINGLE(INDEX(Data!$A$1:$A$818,_xlfn.AGGREGATE(15,6,((OFFSET(Data!$A$1,0,MATCH(D$6,Data!$1:$1,0)-1,1000,1)=IF(D$7="","Yes",D$7))*(Data!$D$1:'Data'!$D$818&lt;=IF($H$2="Marked",1,"")))/((OFFSET(Data!$A$1,0,MATCH(D$6,Data!$1:$1,0)-1,1000,1)=IF(D$7="","Yes",D$7))*(Data!$D$1:'Data'!$D$818&lt;=IF($H$2="Marked",1,"")))*ROW(Data!$C$1:$C$818),ROW(D213)-ROW(D$7)),1)),"")</f>
        <v/>
      </c>
      <c r="E213" s="38" t="str">
        <f ca="1">IF(F213="","",IF(INDEX(Data!$CA:$CA,MATCH(F213,Data!$A:$A,0),1)=0,"",INDEX(Data!$CA:$CA,MATCH(F213,Data!$A:$A,0),1)))</f>
        <v/>
      </c>
      <c r="F213" s="38" t="str" cm="1">
        <f t="array" aca="1" ref="F213" ca="1">IFERROR(_xlfn.SINGLE(INDEX(Data!$A$1:$A$818,_xlfn.AGGREGATE(15,6,((OFFSET(Data!$A$1,0,MATCH(F$6,Data!$1:$1,0)-1,1000,1)=IF(F$7="","Yes",F$7))*(Data!$D$1:'Data'!$D$818&lt;=IF($H$2="Marked",1,"")))/((OFFSET(Data!$A$1,0,MATCH(F$6,Data!$1:$1,0)-1,1000,1)=IF(F$7="","Yes",F$7))*(Data!$D$1:'Data'!$D$818&lt;=IF($H$2="Marked",1,"")))*ROW(Data!$C$1:$C$818),ROW(F213)-ROW(F$7)),1)),"")</f>
        <v/>
      </c>
      <c r="G213" s="38" t="str">
        <f ca="1">IF(H213="","",IF(INDEX(Data!$CA:$CA,MATCH(H213,Data!$A:$A,0),1)=0,"",INDEX(Data!$CA:$CA,MATCH(H213,Data!$A:$A,0),1)))</f>
        <v/>
      </c>
      <c r="H213" s="38" t="str" cm="1">
        <f t="array" aca="1" ref="H213" ca="1">IFERROR(_xlfn.SINGLE(INDEX(Data!$A$1:$A$818,_xlfn.AGGREGATE(15,6,((OFFSET(Data!$A$1,0,MATCH(H$6,Data!$1:$1,0)-1,1000,1)=IF(H$7="","Yes",H$7))*(Data!$D$1:'Data'!$D$818&lt;=IF($H$2="Marked",1,"")))/((OFFSET(Data!$A$1,0,MATCH(H$6,Data!$1:$1,0)-1,1000,1)=IF(H$7="","Yes",H$7))*(Data!$D$1:'Data'!$D$818&lt;=IF($H$2="Marked",1,"")))*ROW(Data!$C$1:$C$818),ROW(H213)-ROW(H$7)),1)),"")</f>
        <v/>
      </c>
      <c r="I213" s="38" t="str">
        <f ca="1">IF(J213="","",IF(INDEX(Data!$CA:$CA,MATCH(J213,Data!$A:$A,0),1)=0,"",INDEX(Data!$CA:$CA,MATCH(J213,Data!$A:$A,0),1)))</f>
        <v/>
      </c>
      <c r="J213" s="38" t="str" cm="1">
        <f t="array" aca="1" ref="J213" ca="1">IFERROR(_xlfn.SINGLE(INDEX(Data!$A$1:$A$818,_xlfn.AGGREGATE(15,6,((OFFSET(Data!$A$1,0,MATCH(J$6,Data!$1:$1,0)-1,1000,1)=IF(J$7="","Yes",J$7))*(Data!$D$1:'Data'!$D$818&lt;=IF($H$2="Marked",1,"")))/((OFFSET(Data!$A$1,0,MATCH(J$6,Data!$1:$1,0)-1,1000,1)=IF(J$7="","Yes",J$7))*(Data!$D$1:'Data'!$D$818&lt;=IF($H$2="Marked",1,"")))*ROW(Data!$C$1:$C$818),ROW(J213)-ROW(J$7)),1)),"")</f>
        <v/>
      </c>
      <c r="K213" s="38" t="str">
        <f ca="1">IF(L213="","",IF(INDEX(Data!$CA:$CA,MATCH(L213,Data!$A:$A,0),1)=0,"",INDEX(Data!$CA:$CA,MATCH(L213,Data!$A:$A,0),1)))</f>
        <v/>
      </c>
      <c r="L213" s="38" t="str" cm="1">
        <f t="array" aca="1" ref="L213" ca="1">IFERROR(_xlfn.SINGLE(INDEX(Data!$A$1:$A$818,_xlfn.AGGREGATE(15,6,((OFFSET(Data!$A$1,0,MATCH(L$6,Data!$1:$1,0)-1,1000,1)=IF(L$7="","Yes",L$7))*(Data!$D$1:'Data'!$D$818&lt;=IF($H$2="Marked",1,"")))/((OFFSET(Data!$A$1,0,MATCH(L$6,Data!$1:$1,0)-1,1000,1)=IF(L$7="","Yes",L$7))*(Data!$D$1:'Data'!$D$818&lt;=IF($H$2="Marked",1,"")))*ROW(Data!$C$1:$C$818),ROW(L213)-ROW(L$7)),1)),"")</f>
        <v/>
      </c>
      <c r="M213" s="38" t="str">
        <f ca="1">IF(N213="","",IF(INDEX(Data!$CA:$CA,MATCH(N213,Data!$A:$A,0),1)=0,"",INDEX(Data!$CA:$CA,MATCH(N213,Data!$A:$A,0),1)))</f>
        <v/>
      </c>
      <c r="N213" s="38" t="str" cm="1">
        <f t="array" aca="1" ref="N213" ca="1">IFERROR(_xlfn.SINGLE(INDEX(Data!$A$1:$A$818,_xlfn.AGGREGATE(15,6,((OFFSET(Data!$A$1,0,MATCH(N$6,Data!$1:$1,0)-1,1000,1)=IF(N$7="","Yes",N$7))*(Data!$D$1:'Data'!$D$818&lt;=IF($H$2="Marked",1,"")))/((OFFSET(Data!$A$1,0,MATCH(N$6,Data!$1:$1,0)-1,1000,1)=IF(N$7="","Yes",N$7))*(Data!$D$1:'Data'!$D$818&lt;=IF($H$2="Marked",1,"")))*ROW(Data!$C$1:$C$818),ROW(N213)-ROW(N$7)),1)),"")</f>
        <v/>
      </c>
      <c r="O213" s="38" t="str">
        <f ca="1">IF(P213="","",IF(INDEX(Data!$CA:$CA,MATCH(P213,Data!$A:$A,0),1)=0,"",INDEX(Data!$CA:$CA,MATCH(P213,Data!$A:$A,0),1)))</f>
        <v/>
      </c>
      <c r="P213" s="38" t="str" cm="1">
        <f t="array" aca="1" ref="P213" ca="1">IFERROR(_xlfn.SINGLE(INDEX(Data!$A$1:$A$818,_xlfn.AGGREGATE(15,6,((OFFSET(Data!$A$1,0,MATCH(P$6,Data!$1:$1,0)-1,1000,1)=IF(P$7="","Yes",P$7))*(Data!$D$1:'Data'!$D$818&lt;=IF($H$2="Marked",1,"")))/((OFFSET(Data!$A$1,0,MATCH(P$6,Data!$1:$1,0)-1,1000,1)=IF(P$7="","Yes",P$7))*(Data!$D$1:'Data'!$D$818&lt;=IF($H$2="Marked",1,"")))*ROW(Data!$C$1:$C$818),ROW(P213)-ROW(P$7)),1)),"")</f>
        <v>Starz Kids &amp; Family</v>
      </c>
      <c r="Q213" s="38" t="str">
        <f ca="1">IF(R213="","",IF(INDEX(Data!$CA:$CA,MATCH(R213,Data!$A:$A,0),1)=0,"",INDEX(Data!$CA:$CA,MATCH(R213,Data!$A:$A,0),1)))</f>
        <v/>
      </c>
      <c r="R213" s="38" t="str" cm="1">
        <f t="array" aca="1" ref="R213" ca="1">IFERROR(_xlfn.SINGLE(INDEX(Data!$A$1:$A$818,_xlfn.AGGREGATE(15,6,((OFFSET(Data!$A$1,0,MATCH(R$6,Data!$1:$1,0)-1,1000,1)=IF(R$7="","Yes",R$7))*(Data!$D$1:'Data'!$D$818&lt;=IF($H$2="Marked",1,"")))/((OFFSET(Data!$A$1,0,MATCH(R$6,Data!$1:$1,0)-1,1000,1)=IF(R$7="","Yes",R$7))*(Data!$D$1:'Data'!$D$818&lt;=IF($H$2="Marked",1,"")))*ROW(Data!$C$1:$C$818),ROW(R213)-ROW(R$7)),1)),"")</f>
        <v/>
      </c>
      <c r="S213" s="38" t="str">
        <f ca="1">IF(T213="","",IF(INDEX(Data!$CA:$CA,MATCH(T213,Data!$A:$A,0),1)=0,"",INDEX(Data!$CA:$CA,MATCH(T213,Data!$A:$A,0),1)))</f>
        <v/>
      </c>
      <c r="T213" s="38" t="str" cm="1">
        <f t="array" aca="1" ref="T213" ca="1">IFERROR(_xlfn.SINGLE(INDEX(Data!$A$1:$A$818,_xlfn.AGGREGATE(15,6,((OFFSET(Data!$A$1,0,MATCH(T$6,Data!$1:$1,0)-1,1000,1)=IF(T$7="","Yes",T$7))*(Data!$D$1:'Data'!$D$818&lt;=IF($H$2="Marked",1,"")))/((OFFSET(Data!$A$1,0,MATCH(T$6,Data!$1:$1,0)-1,1000,1)=IF(T$7="","Yes",T$7))*(Data!$D$1:'Data'!$D$818&lt;=IF($H$2="Marked",1,"")))*ROW(Data!$C$1:$C$818),ROW(T213)-ROW(T$7)),1)),"")</f>
        <v/>
      </c>
      <c r="U213" s="38" t="str">
        <f ca="1">IF(V213="","",IF(INDEX(Data!$CA:$CA,MATCH(V213,Data!$A:$A,0),1)=0,"",INDEX(Data!$CA:$CA,MATCH(V213,Data!$A:$A,0),1)))</f>
        <v/>
      </c>
      <c r="V213" s="38" t="str" cm="1">
        <f t="array" aca="1" ref="V213" ca="1">IFERROR(_xlfn.SINGLE(INDEX(Data!$A$1:$A$818,_xlfn.AGGREGATE(15,6,((OFFSET(Data!$A$1,0,MATCH(V$6,Data!$1:$1,0)-1,1000,1)=IF(V$7="","Yes",V$7))*(Data!$D$1:'Data'!$D$818&lt;=IF($H$2="Marked",1,"")))/((OFFSET(Data!$A$1,0,MATCH(V$6,Data!$1:$1,0)-1,1000,1)=IF(V$7="","Yes",V$7))*(Data!$D$1:'Data'!$D$818&lt;=IF($H$2="Marked",1,"")))*ROW(Data!$C$1:$C$818),ROW(V213)-ROW(V$7)),1)),"")</f>
        <v/>
      </c>
      <c r="W213" s="38" t="str">
        <f ca="1">IF(X213="","",IF(INDEX(Data!$CA:$CA,MATCH(X213,Data!$A:$A,0),1)=0,"",INDEX(Data!$CA:$CA,MATCH(X213,Data!$A:$A,0),1)))</f>
        <v/>
      </c>
      <c r="X213" s="38" t="str" cm="1">
        <f t="array" aca="1" ref="X213" ca="1">IFERROR(_xlfn.SINGLE(INDEX(Data!$A$1:$A$818,_xlfn.AGGREGATE(15,6,((OFFSET(Data!$A$1,0,MATCH(X$6,Data!$1:$1,0)-1,1000,1)=IF(X$7="","Yes",X$7))*(Data!$D$1:'Data'!$D$818&lt;=IF($H$2="Marked",1,"")))/((OFFSET(Data!$A$1,0,MATCH(X$6,Data!$1:$1,0)-1,1000,1)=IF(X$7="","Yes",X$7))*(Data!$D$1:'Data'!$D$818&lt;=IF($H$2="Marked",1,"")))*ROW(Data!$C$1:$C$818),ROW(X213)-ROW(X$7)),1)),"")</f>
        <v/>
      </c>
      <c r="Y213" s="38" t="str">
        <f ca="1">IF(Z213="","",IF(INDEX(Data!$CA:$CA,MATCH(Z213,Data!$A:$A,0),1)=0,"",INDEX(Data!$CA:$CA,MATCH(Z213,Data!$A:$A,0),1)))</f>
        <v/>
      </c>
      <c r="Z213" s="38" t="str" cm="1">
        <f t="array" aca="1" ref="Z213" ca="1">IFERROR(_xlfn.SINGLE(INDEX(Data!$A$1:$A$818,_xlfn.AGGREGATE(15,6,((OFFSET(Data!$A$1,0,MATCH(Z$6,Data!$1:$1,0)-1,1000,1)=IF(Z$7="","Yes",Z$7))*(Data!$D$1:'Data'!$D$818&lt;=IF($H$2="Marked",1,"")))/((OFFSET(Data!$A$1,0,MATCH(Z$6,Data!$1:$1,0)-1,1000,1)=IF(Z$7="","Yes",Z$7))*(Data!$D$1:'Data'!$D$818&lt;=IF($H$2="Marked",1,"")))*ROW(Data!$C$1:$C$818),ROW(Z213)-ROW(Z$7)),1)),"")</f>
        <v/>
      </c>
      <c r="AA213" s="38" t="str">
        <f ca="1">IF(AB213="","",IF(INDEX(Data!$CA:$CA,MATCH(AB213,Data!$A:$A,0),1)=0,"",INDEX(Data!$CA:$CA,MATCH(AB213,Data!$A:$A,0),1)))</f>
        <v/>
      </c>
      <c r="AB213" s="38" t="str" cm="1">
        <f t="array" aca="1" ref="AB213" ca="1">IFERROR(_xlfn.SINGLE(INDEX(Data!$A$1:$A$818,_xlfn.AGGREGATE(15,6,((OFFSET(Data!$A$1,0,MATCH(AB$6,Data!$1:$1,0)-1,1000,1)=IF(AB$7="","Yes",AB$7))*(Data!$D$1:'Data'!$D$818&lt;=IF($H$2="Marked",1,"")))/((OFFSET(Data!$A$1,0,MATCH(AB$6,Data!$1:$1,0)-1,1000,1)=IF(AB$7="","Yes",AB$7))*(Data!$D$1:'Data'!$D$818&lt;=IF($H$2="Marked",1,"")))*ROW(Data!$C$1:$C$818),ROW(AB213)-ROW(AB$7)),1)),"")</f>
        <v/>
      </c>
      <c r="AC213" s="38" t="str">
        <f ca="1">IF(AD213="","",IF(INDEX(Data!$CA:$CA,MATCH(AD213,Data!$A:$A,0),1)=0,"",INDEX(Data!$CA:$CA,MATCH(AD213,Data!$A:$A,0),1)))</f>
        <v/>
      </c>
      <c r="AD213" s="38" t="str" cm="1">
        <f t="array" aca="1" ref="AD213" ca="1">IFERROR(_xlfn.SINGLE(INDEX(Data!$A$1:$A$818,_xlfn.AGGREGATE(15,6,((OFFSET(Data!$A$1,0,MATCH(AD$6,Data!$1:$1,0)-1,1000,1)=IF(AD$7="","Yes",AD$7))*(Data!$D$1:'Data'!$D$818&lt;=IF($H$2="Marked",1,"")))/((OFFSET(Data!$A$1,0,MATCH(AD$6,Data!$1:$1,0)-1,1000,1)=IF(AD$7="","Yes",AD$7))*(Data!$D$1:'Data'!$D$818&lt;=IF($H$2="Marked",1,"")))*ROW(Data!$C$1:$C$818),ROW(AD213)-ROW(AD$7)),1)),"")</f>
        <v/>
      </c>
      <c r="AE213" s="38" t="str">
        <f ca="1">IF(AF213="","",IF(INDEX(Data!$CA:$CA,MATCH(AF213,Data!$A:$A,0),1)=0,"",INDEX(Data!$CA:$CA,MATCH(AF213,Data!$A:$A,0),1)))</f>
        <v/>
      </c>
      <c r="AF213" s="38" t="str" cm="1">
        <f t="array" aca="1" ref="AF213" ca="1">IFERROR(_xlfn.SINGLE(INDEX(Data!$A$1:$A$818,_xlfn.AGGREGATE(15,6,((OFFSET(Data!$A$1,0,MATCH(AF$6,Data!$1:$1,0)-1,1000,1)=IF(AF$7="","Yes",AF$7))*(Data!$D$1:'Data'!$D$818&lt;=IF($H$2="Marked",1,"")))/((OFFSET(Data!$A$1,0,MATCH(AF$6,Data!$1:$1,0)-1,1000,1)=IF(AF$7="","Yes",AF$7))*(Data!$D$1:'Data'!$D$818&lt;=IF($H$2="Marked",1,"")))*ROW(Data!$C$1:$C$818),ROW(AF213)-ROW(AF$7)),1)),"")</f>
        <v/>
      </c>
      <c r="AG213" s="38" t="str">
        <f ca="1">IF(AH213="","",IF(INDEX(Data!$CA:$CA,MATCH(AH213,Data!$A:$A,0),1)=0,"",INDEX(Data!$CA:$CA,MATCH(AH213,Data!$A:$A,0),1)))</f>
        <v/>
      </c>
      <c r="AH213" s="38" t="str" cm="1">
        <f t="array" aca="1" ref="AH213" ca="1">IFERROR(_xlfn.SINGLE(INDEX(Data!$A$1:$A$818,_xlfn.AGGREGATE(15,6,((OFFSET(Data!$A$1,0,MATCH(AH$6,Data!$1:$1,0)-1,1000,1)=IF(AH$7="","Yes",AH$7))*(Data!$D$1:'Data'!$D$818&lt;=IF($H$2="Marked",1,"")))/((OFFSET(Data!$A$1,0,MATCH(AH$6,Data!$1:$1,0)-1,1000,1)=IF(AH$7="","Yes",AH$7))*(Data!$D$1:'Data'!$D$818&lt;=IF($H$2="Marked",1,"")))*ROW(Data!$C$1:$C$818),ROW(AH213)-ROW(AH$7)),1)),"")</f>
        <v/>
      </c>
      <c r="AI213" s="38" t="str">
        <f ca="1">IF(AJ213="","",IF(INDEX(Data!$CA:$CA,MATCH(AJ213,Data!$A:$A,0),1)=0,"",INDEX(Data!$CA:$CA,MATCH(AJ213,Data!$A:$A,0),1)))</f>
        <v/>
      </c>
      <c r="AJ213" s="38" t="str" cm="1">
        <f t="array" aca="1" ref="AJ213" ca="1">IFERROR(_xlfn.SINGLE(INDEX(Data!$A$1:$A$818,_xlfn.AGGREGATE(15,6,((OFFSET(Data!$A$1,0,MATCH(AJ$6,Data!$1:$1,0)-1,1000,1)=IF(AJ$7="","Yes",AJ$7))*(Data!$D$1:'Data'!$D$818&lt;=IF($H$2="Marked",1,"")))/((OFFSET(Data!$A$1,0,MATCH(AJ$6,Data!$1:$1,0)-1,1000,1)=IF(AJ$7="","Yes",AJ$7))*(Data!$D$1:'Data'!$D$818&lt;=IF($H$2="Marked",1,"")))*ROW(Data!$C$1:$C$818),ROW(AJ213)-ROW(AJ$7)),1)),"")</f>
        <v/>
      </c>
      <c r="AK213" s="38" t="str">
        <f ca="1">IF(AL213="","",IF(INDEX(Data!$CA:$CA,MATCH(AL213,Data!$A:$A,0),1)=0,"",INDEX(Data!$CA:$CA,MATCH(AL213,Data!$A:$A,0),1)))</f>
        <v/>
      </c>
      <c r="AL213" s="38" t="str" cm="1">
        <f t="array" aca="1" ref="AL213" ca="1">IFERROR(_xlfn.SINGLE(INDEX(Data!$A$1:$A$818,_xlfn.AGGREGATE(15,6,((OFFSET(Data!$A$1,0,MATCH(AL$6,Data!$1:$1,0)-1,1000,1)=IF(AL$7="","Yes",AL$7))*(Data!$D$1:'Data'!$D$818&lt;=IF($H$2="Marked",1,"")))/((OFFSET(Data!$A$1,0,MATCH(AL$6,Data!$1:$1,0)-1,1000,1)=IF(AL$7="","Yes",AL$7))*(Data!$D$1:'Data'!$D$818&lt;=IF($H$2="Marked",1,"")))*ROW(Data!$C$1:$C$818),ROW(AL213)-ROW(AL$7)),1)),"")</f>
        <v/>
      </c>
      <c r="AM213" s="38" t="str">
        <f ca="1">IF(AN213="","",IF(INDEX(Data!$CA:$CA,MATCH(AN213,Data!$A:$A,0),1)=0,"",INDEX(Data!$CA:$CA,MATCH(AN213,Data!$A:$A,0),1)))</f>
        <v/>
      </c>
      <c r="AN213" s="38" t="str" cm="1">
        <f t="array" aca="1" ref="AN213" ca="1">IFERROR(_xlfn.SINGLE(INDEX(Data!$A$1:$A$818,_xlfn.AGGREGATE(15,6,((OFFSET(Data!$A$1,0,MATCH(AN$6,Data!$1:$1,0)-1,1000,1)=IF(AN$7="","Yes",AN$7))*(Data!$D$1:'Data'!$D$818&lt;=IF($H$2="Marked",1,"")))/((OFFSET(Data!$A$1,0,MATCH(AN$6,Data!$1:$1,0)-1,1000,1)=IF(AN$7="","Yes",AN$7))*(Data!$D$1:'Data'!$D$818&lt;=IF($H$2="Marked",1,"")))*ROW(Data!$C$1:$C$818),ROW(AN213)-ROW(AN$7)),1)),"")</f>
        <v/>
      </c>
      <c r="AO213" s="38" t="str">
        <f ca="1">IF(AP213="","",IF(INDEX(Data!$CA:$CA,MATCH(AP213,Data!$A:$A,0),1)=0,"",INDEX(Data!$CA:$CA,MATCH(AP213,Data!$A:$A,0),1)))</f>
        <v/>
      </c>
      <c r="AP213" s="38" t="str" cm="1">
        <f t="array" aca="1" ref="AP213" ca="1">IFERROR(_xlfn.SINGLE(INDEX(Data!$A$1:$A$818,_xlfn.AGGREGATE(15,6,((OFFSET(Data!$A$1,0,MATCH(AP$6,Data!$1:$1,0)-1,1000,1)=IF(AP$7="","Yes",AP$7))*(Data!$D$1:'Data'!$D$818&lt;=IF($H$2="Marked",1,"")))/((OFFSET(Data!$A$1,0,MATCH(AP$6,Data!$1:$1,0)-1,1000,1)=IF(AP$7="","Yes",AP$7))*(Data!$D$1:'Data'!$D$818&lt;=IF($H$2="Marked",1,"")))*ROW(Data!$C$1:$C$818),ROW(AP213)-ROW(AP$7)),1)),"")</f>
        <v/>
      </c>
      <c r="AQ213" s="38" t="str">
        <f ca="1">IF(AR213="","",IF(INDEX(Data!$CA:$CA,MATCH(AR213,Data!$A:$A,0),1)=0,"",INDEX(Data!$CA:$CA,MATCH(AR213,Data!$A:$A,0),1)))</f>
        <v/>
      </c>
      <c r="AR213" s="38" t="str" cm="1">
        <f t="array" aca="1" ref="AR213" ca="1">IFERROR(_xlfn.SINGLE(INDEX(Data!$A$1:$A$818,_xlfn.AGGREGATE(15,6,((OFFSET(Data!$A$1,0,MATCH(AR$6,Data!$1:$1,0)-1,1000,1)=IF(AR$7="","Yes",AR$7))*(Data!$D$1:'Data'!$D$818&lt;=IF($H$2="Marked",1,"")))/((OFFSET(Data!$A$1,0,MATCH(AR$6,Data!$1:$1,0)-1,1000,1)=IF(AR$7="","Yes",AR$7))*(Data!$D$1:'Data'!$D$818&lt;=IF($H$2="Marked",1,"")))*ROW(Data!$C$1:$C$818),ROW(AR213)-ROW(AR$7)),1)),"")</f>
        <v/>
      </c>
      <c r="AS213" s="38" t="str">
        <f ca="1">IF(AT213="","",IF(INDEX(Data!$CA:$CA,MATCH(AT213,Data!$A:$A,0),1)=0,"",INDEX(Data!$CA:$CA,MATCH(AT213,Data!$A:$A,0),1)))</f>
        <v/>
      </c>
      <c r="AT213" s="38" t="str" cm="1">
        <f t="array" aca="1" ref="AT213" ca="1">IFERROR(_xlfn.SINGLE(INDEX(Data!$A$1:$A$818,_xlfn.AGGREGATE(15,6,((OFFSET(Data!$A$1,0,MATCH(AT$6,Data!$1:$1,0)-1,1000,1)=IF(AT$7="","Yes",AT$7))*(Data!$D$1:'Data'!$D$818&lt;=IF($H$2="Marked",1,"")))/((OFFSET(Data!$A$1,0,MATCH(AT$6,Data!$1:$1,0)-1,1000,1)=IF(AT$7="","Yes",AT$7))*(Data!$D$1:'Data'!$D$818&lt;=IF($H$2="Marked",1,"")))*ROW(Data!$C$1:$C$818),ROW(AT213)-ROW(AT$7)),1)),"")</f>
        <v/>
      </c>
    </row>
    <row r="214" spans="1:46" x14ac:dyDescent="0.35">
      <c r="A214" s="38" t="str">
        <f ca="1">IF(B214="","",IF(INDEX(Data!$CA:$CA,MATCH(B214,Data!$A:$A,0),1)=0,"",INDEX(Data!$CA:$CA,MATCH(B214,Data!$A:$A,0),1)))</f>
        <v/>
      </c>
      <c r="B214" s="38" t="str" cm="1">
        <f t="array" aca="1" ref="B214" ca="1">IFERROR(_xlfn.SINGLE(INDEX(Data!$A$1:$A$818,_xlfn.AGGREGATE(15,6,((OFFSET(Data!$A$1,0,MATCH(B$6,Data!$1:$1,0)-1,1000,1)=IF(B$7="","Yes",B$7))*(Data!$D$1:'Data'!$D$818&lt;=IF($H$2="Marked",1,"")))/((OFFSET(Data!$A$1,0,MATCH(B$6,Data!$1:$1,0)-1,1000,1)=IF(B$7="","Yes",B$7))*(Data!$D$1:'Data'!$D$818&lt;=IF($H$2="Marked",1,"")))*ROW(Data!$C$1:$C$818),ROW(B214)-ROW(B$7)),1)),"")</f>
        <v/>
      </c>
      <c r="C214" s="38" t="str">
        <f ca="1">IF(D214="","",IF(INDEX(Data!$CA:$CA,MATCH(D214,Data!$A:$A,0),1)=0,"",INDEX(Data!$CA:$CA,MATCH(D214,Data!$A:$A,0),1)))</f>
        <v/>
      </c>
      <c r="D214" s="38" t="str" cm="1">
        <f t="array" aca="1" ref="D214" ca="1">IFERROR(_xlfn.SINGLE(INDEX(Data!$A$1:$A$818,_xlfn.AGGREGATE(15,6,((OFFSET(Data!$A$1,0,MATCH(D$6,Data!$1:$1,0)-1,1000,1)=IF(D$7="","Yes",D$7))*(Data!$D$1:'Data'!$D$818&lt;=IF($H$2="Marked",1,"")))/((OFFSET(Data!$A$1,0,MATCH(D$6,Data!$1:$1,0)-1,1000,1)=IF(D$7="","Yes",D$7))*(Data!$D$1:'Data'!$D$818&lt;=IF($H$2="Marked",1,"")))*ROW(Data!$C$1:$C$818),ROW(D214)-ROW(D$7)),1)),"")</f>
        <v/>
      </c>
      <c r="E214" s="38" t="str">
        <f ca="1">IF(F214="","",IF(INDEX(Data!$CA:$CA,MATCH(F214,Data!$A:$A,0),1)=0,"",INDEX(Data!$CA:$CA,MATCH(F214,Data!$A:$A,0),1)))</f>
        <v/>
      </c>
      <c r="F214" s="38" t="str" cm="1">
        <f t="array" aca="1" ref="F214" ca="1">IFERROR(_xlfn.SINGLE(INDEX(Data!$A$1:$A$818,_xlfn.AGGREGATE(15,6,((OFFSET(Data!$A$1,0,MATCH(F$6,Data!$1:$1,0)-1,1000,1)=IF(F$7="","Yes",F$7))*(Data!$D$1:'Data'!$D$818&lt;=IF($H$2="Marked",1,"")))/((OFFSET(Data!$A$1,0,MATCH(F$6,Data!$1:$1,0)-1,1000,1)=IF(F$7="","Yes",F$7))*(Data!$D$1:'Data'!$D$818&lt;=IF($H$2="Marked",1,"")))*ROW(Data!$C$1:$C$818),ROW(F214)-ROW(F$7)),1)),"")</f>
        <v/>
      </c>
      <c r="G214" s="38" t="str">
        <f ca="1">IF(H214="","",IF(INDEX(Data!$CA:$CA,MATCH(H214,Data!$A:$A,0),1)=0,"",INDEX(Data!$CA:$CA,MATCH(H214,Data!$A:$A,0),1)))</f>
        <v/>
      </c>
      <c r="H214" s="38" t="str" cm="1">
        <f t="array" aca="1" ref="H214" ca="1">IFERROR(_xlfn.SINGLE(INDEX(Data!$A$1:$A$818,_xlfn.AGGREGATE(15,6,((OFFSET(Data!$A$1,0,MATCH(H$6,Data!$1:$1,0)-1,1000,1)=IF(H$7="","Yes",H$7))*(Data!$D$1:'Data'!$D$818&lt;=IF($H$2="Marked",1,"")))/((OFFSET(Data!$A$1,0,MATCH(H$6,Data!$1:$1,0)-1,1000,1)=IF(H$7="","Yes",H$7))*(Data!$D$1:'Data'!$D$818&lt;=IF($H$2="Marked",1,"")))*ROW(Data!$C$1:$C$818),ROW(H214)-ROW(H$7)),1)),"")</f>
        <v/>
      </c>
      <c r="I214" s="38" t="str">
        <f ca="1">IF(J214="","",IF(INDEX(Data!$CA:$CA,MATCH(J214,Data!$A:$A,0),1)=0,"",INDEX(Data!$CA:$CA,MATCH(J214,Data!$A:$A,0),1)))</f>
        <v/>
      </c>
      <c r="J214" s="38" t="str" cm="1">
        <f t="array" aca="1" ref="J214" ca="1">IFERROR(_xlfn.SINGLE(INDEX(Data!$A$1:$A$818,_xlfn.AGGREGATE(15,6,((OFFSET(Data!$A$1,0,MATCH(J$6,Data!$1:$1,0)-1,1000,1)=IF(J$7="","Yes",J$7))*(Data!$D$1:'Data'!$D$818&lt;=IF($H$2="Marked",1,"")))/((OFFSET(Data!$A$1,0,MATCH(J$6,Data!$1:$1,0)-1,1000,1)=IF(J$7="","Yes",J$7))*(Data!$D$1:'Data'!$D$818&lt;=IF($H$2="Marked",1,"")))*ROW(Data!$C$1:$C$818),ROW(J214)-ROW(J$7)),1)),"")</f>
        <v/>
      </c>
      <c r="K214" s="38" t="str">
        <f ca="1">IF(L214="","",IF(INDEX(Data!$CA:$CA,MATCH(L214,Data!$A:$A,0),1)=0,"",INDEX(Data!$CA:$CA,MATCH(L214,Data!$A:$A,0),1)))</f>
        <v/>
      </c>
      <c r="L214" s="38" t="str" cm="1">
        <f t="array" aca="1" ref="L214" ca="1">IFERROR(_xlfn.SINGLE(INDEX(Data!$A$1:$A$818,_xlfn.AGGREGATE(15,6,((OFFSET(Data!$A$1,0,MATCH(L$6,Data!$1:$1,0)-1,1000,1)=IF(L$7="","Yes",L$7))*(Data!$D$1:'Data'!$D$818&lt;=IF($H$2="Marked",1,"")))/((OFFSET(Data!$A$1,0,MATCH(L$6,Data!$1:$1,0)-1,1000,1)=IF(L$7="","Yes",L$7))*(Data!$D$1:'Data'!$D$818&lt;=IF($H$2="Marked",1,"")))*ROW(Data!$C$1:$C$818),ROW(L214)-ROW(L$7)),1)),"")</f>
        <v/>
      </c>
      <c r="M214" s="38" t="str">
        <f ca="1">IF(N214="","",IF(INDEX(Data!$CA:$CA,MATCH(N214,Data!$A:$A,0),1)=0,"",INDEX(Data!$CA:$CA,MATCH(N214,Data!$A:$A,0),1)))</f>
        <v/>
      </c>
      <c r="N214" s="38" t="str" cm="1">
        <f t="array" aca="1" ref="N214" ca="1">IFERROR(_xlfn.SINGLE(INDEX(Data!$A$1:$A$818,_xlfn.AGGREGATE(15,6,((OFFSET(Data!$A$1,0,MATCH(N$6,Data!$1:$1,0)-1,1000,1)=IF(N$7="","Yes",N$7))*(Data!$D$1:'Data'!$D$818&lt;=IF($H$2="Marked",1,"")))/((OFFSET(Data!$A$1,0,MATCH(N$6,Data!$1:$1,0)-1,1000,1)=IF(N$7="","Yes",N$7))*(Data!$D$1:'Data'!$D$818&lt;=IF($H$2="Marked",1,"")))*ROW(Data!$C$1:$C$818),ROW(N214)-ROW(N$7)),1)),"")</f>
        <v/>
      </c>
      <c r="O214" s="38" t="str">
        <f ca="1">IF(P214="","",IF(INDEX(Data!$CA:$CA,MATCH(P214,Data!$A:$A,0),1)=0,"",INDEX(Data!$CA:$CA,MATCH(P214,Data!$A:$A,0),1)))</f>
        <v/>
      </c>
      <c r="P214" s="38" t="str" cm="1">
        <f t="array" aca="1" ref="P214" ca="1">IFERROR(_xlfn.SINGLE(INDEX(Data!$A$1:$A$818,_xlfn.AGGREGATE(15,6,((OFFSET(Data!$A$1,0,MATCH(P$6,Data!$1:$1,0)-1,1000,1)=IF(P$7="","Yes",P$7))*(Data!$D$1:'Data'!$D$818&lt;=IF($H$2="Marked",1,"")))/((OFFSET(Data!$A$1,0,MATCH(P$6,Data!$1:$1,0)-1,1000,1)=IF(P$7="","Yes",P$7))*(Data!$D$1:'Data'!$D$818&lt;=IF($H$2="Marked",1,"")))*ROW(Data!$C$1:$C$818),ROW(P214)-ROW(P$7)),1)),"")</f>
        <v>Sundance TV</v>
      </c>
      <c r="Q214" s="38" t="str">
        <f ca="1">IF(R214="","",IF(INDEX(Data!$CA:$CA,MATCH(R214,Data!$A:$A,0),1)=0,"",INDEX(Data!$CA:$CA,MATCH(R214,Data!$A:$A,0),1)))</f>
        <v/>
      </c>
      <c r="R214" s="38" t="str" cm="1">
        <f t="array" aca="1" ref="R214" ca="1">IFERROR(_xlfn.SINGLE(INDEX(Data!$A$1:$A$818,_xlfn.AGGREGATE(15,6,((OFFSET(Data!$A$1,0,MATCH(R$6,Data!$1:$1,0)-1,1000,1)=IF(R$7="","Yes",R$7))*(Data!$D$1:'Data'!$D$818&lt;=IF($H$2="Marked",1,"")))/((OFFSET(Data!$A$1,0,MATCH(R$6,Data!$1:$1,0)-1,1000,1)=IF(R$7="","Yes",R$7))*(Data!$D$1:'Data'!$D$818&lt;=IF($H$2="Marked",1,"")))*ROW(Data!$C$1:$C$818),ROW(R214)-ROW(R$7)),1)),"")</f>
        <v/>
      </c>
      <c r="S214" s="38" t="str">
        <f ca="1">IF(T214="","",IF(INDEX(Data!$CA:$CA,MATCH(T214,Data!$A:$A,0),1)=0,"",INDEX(Data!$CA:$CA,MATCH(T214,Data!$A:$A,0),1)))</f>
        <v/>
      </c>
      <c r="T214" s="38" t="str" cm="1">
        <f t="array" aca="1" ref="T214" ca="1">IFERROR(_xlfn.SINGLE(INDEX(Data!$A$1:$A$818,_xlfn.AGGREGATE(15,6,((OFFSET(Data!$A$1,0,MATCH(T$6,Data!$1:$1,0)-1,1000,1)=IF(T$7="","Yes",T$7))*(Data!$D$1:'Data'!$D$818&lt;=IF($H$2="Marked",1,"")))/((OFFSET(Data!$A$1,0,MATCH(T$6,Data!$1:$1,0)-1,1000,1)=IF(T$7="","Yes",T$7))*(Data!$D$1:'Data'!$D$818&lt;=IF($H$2="Marked",1,"")))*ROW(Data!$C$1:$C$818),ROW(T214)-ROW(T$7)),1)),"")</f>
        <v/>
      </c>
      <c r="U214" s="38" t="str">
        <f ca="1">IF(V214="","",IF(INDEX(Data!$CA:$CA,MATCH(V214,Data!$A:$A,0),1)=0,"",INDEX(Data!$CA:$CA,MATCH(V214,Data!$A:$A,0),1)))</f>
        <v/>
      </c>
      <c r="V214" s="38" t="str" cm="1">
        <f t="array" aca="1" ref="V214" ca="1">IFERROR(_xlfn.SINGLE(INDEX(Data!$A$1:$A$818,_xlfn.AGGREGATE(15,6,((OFFSET(Data!$A$1,0,MATCH(V$6,Data!$1:$1,0)-1,1000,1)=IF(V$7="","Yes",V$7))*(Data!$D$1:'Data'!$D$818&lt;=IF($H$2="Marked",1,"")))/((OFFSET(Data!$A$1,0,MATCH(V$6,Data!$1:$1,0)-1,1000,1)=IF(V$7="","Yes",V$7))*(Data!$D$1:'Data'!$D$818&lt;=IF($H$2="Marked",1,"")))*ROW(Data!$C$1:$C$818),ROW(V214)-ROW(V$7)),1)),"")</f>
        <v/>
      </c>
      <c r="W214" s="38" t="str">
        <f ca="1">IF(X214="","",IF(INDEX(Data!$CA:$CA,MATCH(X214,Data!$A:$A,0),1)=0,"",INDEX(Data!$CA:$CA,MATCH(X214,Data!$A:$A,0),1)))</f>
        <v/>
      </c>
      <c r="X214" s="38" t="str" cm="1">
        <f t="array" aca="1" ref="X214" ca="1">IFERROR(_xlfn.SINGLE(INDEX(Data!$A$1:$A$818,_xlfn.AGGREGATE(15,6,((OFFSET(Data!$A$1,0,MATCH(X$6,Data!$1:$1,0)-1,1000,1)=IF(X$7="","Yes",X$7))*(Data!$D$1:'Data'!$D$818&lt;=IF($H$2="Marked",1,"")))/((OFFSET(Data!$A$1,0,MATCH(X$6,Data!$1:$1,0)-1,1000,1)=IF(X$7="","Yes",X$7))*(Data!$D$1:'Data'!$D$818&lt;=IF($H$2="Marked",1,"")))*ROW(Data!$C$1:$C$818),ROW(X214)-ROW(X$7)),1)),"")</f>
        <v/>
      </c>
      <c r="Y214" s="38" t="str">
        <f ca="1">IF(Z214="","",IF(INDEX(Data!$CA:$CA,MATCH(Z214,Data!$A:$A,0),1)=0,"",INDEX(Data!$CA:$CA,MATCH(Z214,Data!$A:$A,0),1)))</f>
        <v/>
      </c>
      <c r="Z214" s="38" t="str" cm="1">
        <f t="array" aca="1" ref="Z214" ca="1">IFERROR(_xlfn.SINGLE(INDEX(Data!$A$1:$A$818,_xlfn.AGGREGATE(15,6,((OFFSET(Data!$A$1,0,MATCH(Z$6,Data!$1:$1,0)-1,1000,1)=IF(Z$7="","Yes",Z$7))*(Data!$D$1:'Data'!$D$818&lt;=IF($H$2="Marked",1,"")))/((OFFSET(Data!$A$1,0,MATCH(Z$6,Data!$1:$1,0)-1,1000,1)=IF(Z$7="","Yes",Z$7))*(Data!$D$1:'Data'!$D$818&lt;=IF($H$2="Marked",1,"")))*ROW(Data!$C$1:$C$818),ROW(Z214)-ROW(Z$7)),1)),"")</f>
        <v/>
      </c>
      <c r="AA214" s="38" t="str">
        <f ca="1">IF(AB214="","",IF(INDEX(Data!$CA:$CA,MATCH(AB214,Data!$A:$A,0),1)=0,"",INDEX(Data!$CA:$CA,MATCH(AB214,Data!$A:$A,0),1)))</f>
        <v/>
      </c>
      <c r="AB214" s="38" t="str" cm="1">
        <f t="array" aca="1" ref="AB214" ca="1">IFERROR(_xlfn.SINGLE(INDEX(Data!$A$1:$A$818,_xlfn.AGGREGATE(15,6,((OFFSET(Data!$A$1,0,MATCH(AB$6,Data!$1:$1,0)-1,1000,1)=IF(AB$7="","Yes",AB$7))*(Data!$D$1:'Data'!$D$818&lt;=IF($H$2="Marked",1,"")))/((OFFSET(Data!$A$1,0,MATCH(AB$6,Data!$1:$1,0)-1,1000,1)=IF(AB$7="","Yes",AB$7))*(Data!$D$1:'Data'!$D$818&lt;=IF($H$2="Marked",1,"")))*ROW(Data!$C$1:$C$818),ROW(AB214)-ROW(AB$7)),1)),"")</f>
        <v/>
      </c>
      <c r="AC214" s="38" t="str">
        <f ca="1">IF(AD214="","",IF(INDEX(Data!$CA:$CA,MATCH(AD214,Data!$A:$A,0),1)=0,"",INDEX(Data!$CA:$CA,MATCH(AD214,Data!$A:$A,0),1)))</f>
        <v/>
      </c>
      <c r="AD214" s="38" t="str" cm="1">
        <f t="array" aca="1" ref="AD214" ca="1">IFERROR(_xlfn.SINGLE(INDEX(Data!$A$1:$A$818,_xlfn.AGGREGATE(15,6,((OFFSET(Data!$A$1,0,MATCH(AD$6,Data!$1:$1,0)-1,1000,1)=IF(AD$7="","Yes",AD$7))*(Data!$D$1:'Data'!$D$818&lt;=IF($H$2="Marked",1,"")))/((OFFSET(Data!$A$1,0,MATCH(AD$6,Data!$1:$1,0)-1,1000,1)=IF(AD$7="","Yes",AD$7))*(Data!$D$1:'Data'!$D$818&lt;=IF($H$2="Marked",1,"")))*ROW(Data!$C$1:$C$818),ROW(AD214)-ROW(AD$7)),1)),"")</f>
        <v/>
      </c>
      <c r="AE214" s="38" t="str">
        <f ca="1">IF(AF214="","",IF(INDEX(Data!$CA:$CA,MATCH(AF214,Data!$A:$A,0),1)=0,"",INDEX(Data!$CA:$CA,MATCH(AF214,Data!$A:$A,0),1)))</f>
        <v/>
      </c>
      <c r="AF214" s="38" t="str" cm="1">
        <f t="array" aca="1" ref="AF214" ca="1">IFERROR(_xlfn.SINGLE(INDEX(Data!$A$1:$A$818,_xlfn.AGGREGATE(15,6,((OFFSET(Data!$A$1,0,MATCH(AF$6,Data!$1:$1,0)-1,1000,1)=IF(AF$7="","Yes",AF$7))*(Data!$D$1:'Data'!$D$818&lt;=IF($H$2="Marked",1,"")))/((OFFSET(Data!$A$1,0,MATCH(AF$6,Data!$1:$1,0)-1,1000,1)=IF(AF$7="","Yes",AF$7))*(Data!$D$1:'Data'!$D$818&lt;=IF($H$2="Marked",1,"")))*ROW(Data!$C$1:$C$818),ROW(AF214)-ROW(AF$7)),1)),"")</f>
        <v/>
      </c>
      <c r="AG214" s="38" t="str">
        <f ca="1">IF(AH214="","",IF(INDEX(Data!$CA:$CA,MATCH(AH214,Data!$A:$A,0),1)=0,"",INDEX(Data!$CA:$CA,MATCH(AH214,Data!$A:$A,0),1)))</f>
        <v/>
      </c>
      <c r="AH214" s="38" t="str" cm="1">
        <f t="array" aca="1" ref="AH214" ca="1">IFERROR(_xlfn.SINGLE(INDEX(Data!$A$1:$A$818,_xlfn.AGGREGATE(15,6,((OFFSET(Data!$A$1,0,MATCH(AH$6,Data!$1:$1,0)-1,1000,1)=IF(AH$7="","Yes",AH$7))*(Data!$D$1:'Data'!$D$818&lt;=IF($H$2="Marked",1,"")))/((OFFSET(Data!$A$1,0,MATCH(AH$6,Data!$1:$1,0)-1,1000,1)=IF(AH$7="","Yes",AH$7))*(Data!$D$1:'Data'!$D$818&lt;=IF($H$2="Marked",1,"")))*ROW(Data!$C$1:$C$818),ROW(AH214)-ROW(AH$7)),1)),"")</f>
        <v/>
      </c>
      <c r="AI214" s="38" t="str">
        <f ca="1">IF(AJ214="","",IF(INDEX(Data!$CA:$CA,MATCH(AJ214,Data!$A:$A,0),1)=0,"",INDEX(Data!$CA:$CA,MATCH(AJ214,Data!$A:$A,0),1)))</f>
        <v/>
      </c>
      <c r="AJ214" s="38" t="str" cm="1">
        <f t="array" aca="1" ref="AJ214" ca="1">IFERROR(_xlfn.SINGLE(INDEX(Data!$A$1:$A$818,_xlfn.AGGREGATE(15,6,((OFFSET(Data!$A$1,0,MATCH(AJ$6,Data!$1:$1,0)-1,1000,1)=IF(AJ$7="","Yes",AJ$7))*(Data!$D$1:'Data'!$D$818&lt;=IF($H$2="Marked",1,"")))/((OFFSET(Data!$A$1,0,MATCH(AJ$6,Data!$1:$1,0)-1,1000,1)=IF(AJ$7="","Yes",AJ$7))*(Data!$D$1:'Data'!$D$818&lt;=IF($H$2="Marked",1,"")))*ROW(Data!$C$1:$C$818),ROW(AJ214)-ROW(AJ$7)),1)),"")</f>
        <v/>
      </c>
      <c r="AK214" s="38" t="str">
        <f ca="1">IF(AL214="","",IF(INDEX(Data!$CA:$CA,MATCH(AL214,Data!$A:$A,0),1)=0,"",INDEX(Data!$CA:$CA,MATCH(AL214,Data!$A:$A,0),1)))</f>
        <v/>
      </c>
      <c r="AL214" s="38" t="str" cm="1">
        <f t="array" aca="1" ref="AL214" ca="1">IFERROR(_xlfn.SINGLE(INDEX(Data!$A$1:$A$818,_xlfn.AGGREGATE(15,6,((OFFSET(Data!$A$1,0,MATCH(AL$6,Data!$1:$1,0)-1,1000,1)=IF(AL$7="","Yes",AL$7))*(Data!$D$1:'Data'!$D$818&lt;=IF($H$2="Marked",1,"")))/((OFFSET(Data!$A$1,0,MATCH(AL$6,Data!$1:$1,0)-1,1000,1)=IF(AL$7="","Yes",AL$7))*(Data!$D$1:'Data'!$D$818&lt;=IF($H$2="Marked",1,"")))*ROW(Data!$C$1:$C$818),ROW(AL214)-ROW(AL$7)),1)),"")</f>
        <v/>
      </c>
      <c r="AM214" s="38" t="str">
        <f ca="1">IF(AN214="","",IF(INDEX(Data!$CA:$CA,MATCH(AN214,Data!$A:$A,0),1)=0,"",INDEX(Data!$CA:$CA,MATCH(AN214,Data!$A:$A,0),1)))</f>
        <v/>
      </c>
      <c r="AN214" s="38" t="str" cm="1">
        <f t="array" aca="1" ref="AN214" ca="1">IFERROR(_xlfn.SINGLE(INDEX(Data!$A$1:$A$818,_xlfn.AGGREGATE(15,6,((OFFSET(Data!$A$1,0,MATCH(AN$6,Data!$1:$1,0)-1,1000,1)=IF(AN$7="","Yes",AN$7))*(Data!$D$1:'Data'!$D$818&lt;=IF($H$2="Marked",1,"")))/((OFFSET(Data!$A$1,0,MATCH(AN$6,Data!$1:$1,0)-1,1000,1)=IF(AN$7="","Yes",AN$7))*(Data!$D$1:'Data'!$D$818&lt;=IF($H$2="Marked",1,"")))*ROW(Data!$C$1:$C$818),ROW(AN214)-ROW(AN$7)),1)),"")</f>
        <v/>
      </c>
      <c r="AO214" s="38" t="str">
        <f ca="1">IF(AP214="","",IF(INDEX(Data!$CA:$CA,MATCH(AP214,Data!$A:$A,0),1)=0,"",INDEX(Data!$CA:$CA,MATCH(AP214,Data!$A:$A,0),1)))</f>
        <v/>
      </c>
      <c r="AP214" s="38" t="str" cm="1">
        <f t="array" aca="1" ref="AP214" ca="1">IFERROR(_xlfn.SINGLE(INDEX(Data!$A$1:$A$818,_xlfn.AGGREGATE(15,6,((OFFSET(Data!$A$1,0,MATCH(AP$6,Data!$1:$1,0)-1,1000,1)=IF(AP$7="","Yes",AP$7))*(Data!$D$1:'Data'!$D$818&lt;=IF($H$2="Marked",1,"")))/((OFFSET(Data!$A$1,0,MATCH(AP$6,Data!$1:$1,0)-1,1000,1)=IF(AP$7="","Yes",AP$7))*(Data!$D$1:'Data'!$D$818&lt;=IF($H$2="Marked",1,"")))*ROW(Data!$C$1:$C$818),ROW(AP214)-ROW(AP$7)),1)),"")</f>
        <v/>
      </c>
      <c r="AQ214" s="38" t="str">
        <f ca="1">IF(AR214="","",IF(INDEX(Data!$CA:$CA,MATCH(AR214,Data!$A:$A,0),1)=0,"",INDEX(Data!$CA:$CA,MATCH(AR214,Data!$A:$A,0),1)))</f>
        <v/>
      </c>
      <c r="AR214" s="38" t="str" cm="1">
        <f t="array" aca="1" ref="AR214" ca="1">IFERROR(_xlfn.SINGLE(INDEX(Data!$A$1:$A$818,_xlfn.AGGREGATE(15,6,((OFFSET(Data!$A$1,0,MATCH(AR$6,Data!$1:$1,0)-1,1000,1)=IF(AR$7="","Yes",AR$7))*(Data!$D$1:'Data'!$D$818&lt;=IF($H$2="Marked",1,"")))/((OFFSET(Data!$A$1,0,MATCH(AR$6,Data!$1:$1,0)-1,1000,1)=IF(AR$7="","Yes",AR$7))*(Data!$D$1:'Data'!$D$818&lt;=IF($H$2="Marked",1,"")))*ROW(Data!$C$1:$C$818),ROW(AR214)-ROW(AR$7)),1)),"")</f>
        <v/>
      </c>
      <c r="AS214" s="38" t="str">
        <f ca="1">IF(AT214="","",IF(INDEX(Data!$CA:$CA,MATCH(AT214,Data!$A:$A,0),1)=0,"",INDEX(Data!$CA:$CA,MATCH(AT214,Data!$A:$A,0),1)))</f>
        <v/>
      </c>
      <c r="AT214" s="38" t="str" cm="1">
        <f t="array" aca="1" ref="AT214" ca="1">IFERROR(_xlfn.SINGLE(INDEX(Data!$A$1:$A$818,_xlfn.AGGREGATE(15,6,((OFFSET(Data!$A$1,0,MATCH(AT$6,Data!$1:$1,0)-1,1000,1)=IF(AT$7="","Yes",AT$7))*(Data!$D$1:'Data'!$D$818&lt;=IF($H$2="Marked",1,"")))/((OFFSET(Data!$A$1,0,MATCH(AT$6,Data!$1:$1,0)-1,1000,1)=IF(AT$7="","Yes",AT$7))*(Data!$D$1:'Data'!$D$818&lt;=IF($H$2="Marked",1,"")))*ROW(Data!$C$1:$C$818),ROW(AT214)-ROW(AT$7)),1)),"")</f>
        <v/>
      </c>
    </row>
    <row r="215" spans="1:46" x14ac:dyDescent="0.35">
      <c r="A215" s="38" t="str">
        <f ca="1">IF(B215="","",IF(INDEX(Data!$CA:$CA,MATCH(B215,Data!$A:$A,0),1)=0,"",INDEX(Data!$CA:$CA,MATCH(B215,Data!$A:$A,0),1)))</f>
        <v/>
      </c>
      <c r="B215" s="38" t="str" cm="1">
        <f t="array" aca="1" ref="B215" ca="1">IFERROR(_xlfn.SINGLE(INDEX(Data!$A$1:$A$818,_xlfn.AGGREGATE(15,6,((OFFSET(Data!$A$1,0,MATCH(B$6,Data!$1:$1,0)-1,1000,1)=IF(B$7="","Yes",B$7))*(Data!$D$1:'Data'!$D$818&lt;=IF($H$2="Marked",1,"")))/((OFFSET(Data!$A$1,0,MATCH(B$6,Data!$1:$1,0)-1,1000,1)=IF(B$7="","Yes",B$7))*(Data!$D$1:'Data'!$D$818&lt;=IF($H$2="Marked",1,"")))*ROW(Data!$C$1:$C$818),ROW(B215)-ROW(B$7)),1)),"")</f>
        <v/>
      </c>
      <c r="C215" s="38" t="str">
        <f ca="1">IF(D215="","",IF(INDEX(Data!$CA:$CA,MATCH(D215,Data!$A:$A,0),1)=0,"",INDEX(Data!$CA:$CA,MATCH(D215,Data!$A:$A,0),1)))</f>
        <v/>
      </c>
      <c r="D215" s="38" t="str" cm="1">
        <f t="array" aca="1" ref="D215" ca="1">IFERROR(_xlfn.SINGLE(INDEX(Data!$A$1:$A$818,_xlfn.AGGREGATE(15,6,((OFFSET(Data!$A$1,0,MATCH(D$6,Data!$1:$1,0)-1,1000,1)=IF(D$7="","Yes",D$7))*(Data!$D$1:'Data'!$D$818&lt;=IF($H$2="Marked",1,"")))/((OFFSET(Data!$A$1,0,MATCH(D$6,Data!$1:$1,0)-1,1000,1)=IF(D$7="","Yes",D$7))*(Data!$D$1:'Data'!$D$818&lt;=IF($H$2="Marked",1,"")))*ROW(Data!$C$1:$C$818),ROW(D215)-ROW(D$7)),1)),"")</f>
        <v/>
      </c>
      <c r="E215" s="38" t="str">
        <f ca="1">IF(F215="","",IF(INDEX(Data!$CA:$CA,MATCH(F215,Data!$A:$A,0),1)=0,"",INDEX(Data!$CA:$CA,MATCH(F215,Data!$A:$A,0),1)))</f>
        <v/>
      </c>
      <c r="F215" s="38" t="str" cm="1">
        <f t="array" aca="1" ref="F215" ca="1">IFERROR(_xlfn.SINGLE(INDEX(Data!$A$1:$A$818,_xlfn.AGGREGATE(15,6,((OFFSET(Data!$A$1,0,MATCH(F$6,Data!$1:$1,0)-1,1000,1)=IF(F$7="","Yes",F$7))*(Data!$D$1:'Data'!$D$818&lt;=IF($H$2="Marked",1,"")))/((OFFSET(Data!$A$1,0,MATCH(F$6,Data!$1:$1,0)-1,1000,1)=IF(F$7="","Yes",F$7))*(Data!$D$1:'Data'!$D$818&lt;=IF($H$2="Marked",1,"")))*ROW(Data!$C$1:$C$818),ROW(F215)-ROW(F$7)),1)),"")</f>
        <v/>
      </c>
      <c r="G215" s="38" t="str">
        <f ca="1">IF(H215="","",IF(INDEX(Data!$CA:$CA,MATCH(H215,Data!$A:$A,0),1)=0,"",INDEX(Data!$CA:$CA,MATCH(H215,Data!$A:$A,0),1)))</f>
        <v/>
      </c>
      <c r="H215" s="38" t="str" cm="1">
        <f t="array" aca="1" ref="H215" ca="1">IFERROR(_xlfn.SINGLE(INDEX(Data!$A$1:$A$818,_xlfn.AGGREGATE(15,6,((OFFSET(Data!$A$1,0,MATCH(H$6,Data!$1:$1,0)-1,1000,1)=IF(H$7="","Yes",H$7))*(Data!$D$1:'Data'!$D$818&lt;=IF($H$2="Marked",1,"")))/((OFFSET(Data!$A$1,0,MATCH(H$6,Data!$1:$1,0)-1,1000,1)=IF(H$7="","Yes",H$7))*(Data!$D$1:'Data'!$D$818&lt;=IF($H$2="Marked",1,"")))*ROW(Data!$C$1:$C$818),ROW(H215)-ROW(H$7)),1)),"")</f>
        <v/>
      </c>
      <c r="I215" s="38" t="str">
        <f ca="1">IF(J215="","",IF(INDEX(Data!$CA:$CA,MATCH(J215,Data!$A:$A,0),1)=0,"",INDEX(Data!$CA:$CA,MATCH(J215,Data!$A:$A,0),1)))</f>
        <v/>
      </c>
      <c r="J215" s="38" t="str" cm="1">
        <f t="array" aca="1" ref="J215" ca="1">IFERROR(_xlfn.SINGLE(INDEX(Data!$A$1:$A$818,_xlfn.AGGREGATE(15,6,((OFFSET(Data!$A$1,0,MATCH(J$6,Data!$1:$1,0)-1,1000,1)=IF(J$7="","Yes",J$7))*(Data!$D$1:'Data'!$D$818&lt;=IF($H$2="Marked",1,"")))/((OFFSET(Data!$A$1,0,MATCH(J$6,Data!$1:$1,0)-1,1000,1)=IF(J$7="","Yes",J$7))*(Data!$D$1:'Data'!$D$818&lt;=IF($H$2="Marked",1,"")))*ROW(Data!$C$1:$C$818),ROW(J215)-ROW(J$7)),1)),"")</f>
        <v/>
      </c>
      <c r="K215" s="38" t="str">
        <f ca="1">IF(L215="","",IF(INDEX(Data!$CA:$CA,MATCH(L215,Data!$A:$A,0),1)=0,"",INDEX(Data!$CA:$CA,MATCH(L215,Data!$A:$A,0),1)))</f>
        <v/>
      </c>
      <c r="L215" s="38" t="str" cm="1">
        <f t="array" aca="1" ref="L215" ca="1">IFERROR(_xlfn.SINGLE(INDEX(Data!$A$1:$A$818,_xlfn.AGGREGATE(15,6,((OFFSET(Data!$A$1,0,MATCH(L$6,Data!$1:$1,0)-1,1000,1)=IF(L$7="","Yes",L$7))*(Data!$D$1:'Data'!$D$818&lt;=IF($H$2="Marked",1,"")))/((OFFSET(Data!$A$1,0,MATCH(L$6,Data!$1:$1,0)-1,1000,1)=IF(L$7="","Yes",L$7))*(Data!$D$1:'Data'!$D$818&lt;=IF($H$2="Marked",1,"")))*ROW(Data!$C$1:$C$818),ROW(L215)-ROW(L$7)),1)),"")</f>
        <v/>
      </c>
      <c r="M215" s="38" t="str">
        <f ca="1">IF(N215="","",IF(INDEX(Data!$CA:$CA,MATCH(N215,Data!$A:$A,0),1)=0,"",INDEX(Data!$CA:$CA,MATCH(N215,Data!$A:$A,0),1)))</f>
        <v/>
      </c>
      <c r="N215" s="38" t="str" cm="1">
        <f t="array" aca="1" ref="N215" ca="1">IFERROR(_xlfn.SINGLE(INDEX(Data!$A$1:$A$818,_xlfn.AGGREGATE(15,6,((OFFSET(Data!$A$1,0,MATCH(N$6,Data!$1:$1,0)-1,1000,1)=IF(N$7="","Yes",N$7))*(Data!$D$1:'Data'!$D$818&lt;=IF($H$2="Marked",1,"")))/((OFFSET(Data!$A$1,0,MATCH(N$6,Data!$1:$1,0)-1,1000,1)=IF(N$7="","Yes",N$7))*(Data!$D$1:'Data'!$D$818&lt;=IF($H$2="Marked",1,"")))*ROW(Data!$C$1:$C$818),ROW(N215)-ROW(N$7)),1)),"")</f>
        <v/>
      </c>
      <c r="O215" s="38" t="str">
        <f ca="1">IF(P215="","",IF(INDEX(Data!$CA:$CA,MATCH(P215,Data!$A:$A,0),1)=0,"",INDEX(Data!$CA:$CA,MATCH(P215,Data!$A:$A,0),1)))</f>
        <v/>
      </c>
      <c r="P215" s="38" t="str" cm="1">
        <f t="array" aca="1" ref="P215" ca="1">IFERROR(_xlfn.SINGLE(INDEX(Data!$A$1:$A$818,_xlfn.AGGREGATE(15,6,((OFFSET(Data!$A$1,0,MATCH(P$6,Data!$1:$1,0)-1,1000,1)=IF(P$7="","Yes",P$7))*(Data!$D$1:'Data'!$D$818&lt;=IF($H$2="Marked",1,"")))/((OFFSET(Data!$A$1,0,MATCH(P$6,Data!$1:$1,0)-1,1000,1)=IF(P$7="","Yes",P$7))*(Data!$D$1:'Data'!$D$818&lt;=IF($H$2="Marked",1,"")))*ROW(Data!$C$1:$C$818),ROW(P215)-ROW(P$7)),1)),"")</f>
        <v>Syfy</v>
      </c>
      <c r="Q215" s="38" t="str">
        <f ca="1">IF(R215="","",IF(INDEX(Data!$CA:$CA,MATCH(R215,Data!$A:$A,0),1)=0,"",INDEX(Data!$CA:$CA,MATCH(R215,Data!$A:$A,0),1)))</f>
        <v/>
      </c>
      <c r="R215" s="38" t="str" cm="1">
        <f t="array" aca="1" ref="R215" ca="1">IFERROR(_xlfn.SINGLE(INDEX(Data!$A$1:$A$818,_xlfn.AGGREGATE(15,6,((OFFSET(Data!$A$1,0,MATCH(R$6,Data!$1:$1,0)-1,1000,1)=IF(R$7="","Yes",R$7))*(Data!$D$1:'Data'!$D$818&lt;=IF($H$2="Marked",1,"")))/((OFFSET(Data!$A$1,0,MATCH(R$6,Data!$1:$1,0)-1,1000,1)=IF(R$7="","Yes",R$7))*(Data!$D$1:'Data'!$D$818&lt;=IF($H$2="Marked",1,"")))*ROW(Data!$C$1:$C$818),ROW(R215)-ROW(R$7)),1)),"")</f>
        <v/>
      </c>
      <c r="S215" s="38" t="str">
        <f ca="1">IF(T215="","",IF(INDEX(Data!$CA:$CA,MATCH(T215,Data!$A:$A,0),1)=0,"",INDEX(Data!$CA:$CA,MATCH(T215,Data!$A:$A,0),1)))</f>
        <v/>
      </c>
      <c r="T215" s="38" t="str" cm="1">
        <f t="array" aca="1" ref="T215" ca="1">IFERROR(_xlfn.SINGLE(INDEX(Data!$A$1:$A$818,_xlfn.AGGREGATE(15,6,((OFFSET(Data!$A$1,0,MATCH(T$6,Data!$1:$1,0)-1,1000,1)=IF(T$7="","Yes",T$7))*(Data!$D$1:'Data'!$D$818&lt;=IF($H$2="Marked",1,"")))/((OFFSET(Data!$A$1,0,MATCH(T$6,Data!$1:$1,0)-1,1000,1)=IF(T$7="","Yes",T$7))*(Data!$D$1:'Data'!$D$818&lt;=IF($H$2="Marked",1,"")))*ROW(Data!$C$1:$C$818),ROW(T215)-ROW(T$7)),1)),"")</f>
        <v/>
      </c>
      <c r="U215" s="38" t="str">
        <f ca="1">IF(V215="","",IF(INDEX(Data!$CA:$CA,MATCH(V215,Data!$A:$A,0),1)=0,"",INDEX(Data!$CA:$CA,MATCH(V215,Data!$A:$A,0),1)))</f>
        <v/>
      </c>
      <c r="V215" s="38" t="str" cm="1">
        <f t="array" aca="1" ref="V215" ca="1">IFERROR(_xlfn.SINGLE(INDEX(Data!$A$1:$A$818,_xlfn.AGGREGATE(15,6,((OFFSET(Data!$A$1,0,MATCH(V$6,Data!$1:$1,0)-1,1000,1)=IF(V$7="","Yes",V$7))*(Data!$D$1:'Data'!$D$818&lt;=IF($H$2="Marked",1,"")))/((OFFSET(Data!$A$1,0,MATCH(V$6,Data!$1:$1,0)-1,1000,1)=IF(V$7="","Yes",V$7))*(Data!$D$1:'Data'!$D$818&lt;=IF($H$2="Marked",1,"")))*ROW(Data!$C$1:$C$818),ROW(V215)-ROW(V$7)),1)),"")</f>
        <v/>
      </c>
      <c r="W215" s="38" t="str">
        <f ca="1">IF(X215="","",IF(INDEX(Data!$CA:$CA,MATCH(X215,Data!$A:$A,0),1)=0,"",INDEX(Data!$CA:$CA,MATCH(X215,Data!$A:$A,0),1)))</f>
        <v/>
      </c>
      <c r="X215" s="38" t="str" cm="1">
        <f t="array" aca="1" ref="X215" ca="1">IFERROR(_xlfn.SINGLE(INDEX(Data!$A$1:$A$818,_xlfn.AGGREGATE(15,6,((OFFSET(Data!$A$1,0,MATCH(X$6,Data!$1:$1,0)-1,1000,1)=IF(X$7="","Yes",X$7))*(Data!$D$1:'Data'!$D$818&lt;=IF($H$2="Marked",1,"")))/((OFFSET(Data!$A$1,0,MATCH(X$6,Data!$1:$1,0)-1,1000,1)=IF(X$7="","Yes",X$7))*(Data!$D$1:'Data'!$D$818&lt;=IF($H$2="Marked",1,"")))*ROW(Data!$C$1:$C$818),ROW(X215)-ROW(X$7)),1)),"")</f>
        <v/>
      </c>
      <c r="Y215" s="38" t="str">
        <f ca="1">IF(Z215="","",IF(INDEX(Data!$CA:$CA,MATCH(Z215,Data!$A:$A,0),1)=0,"",INDEX(Data!$CA:$CA,MATCH(Z215,Data!$A:$A,0),1)))</f>
        <v/>
      </c>
      <c r="Z215" s="38" t="str" cm="1">
        <f t="array" aca="1" ref="Z215" ca="1">IFERROR(_xlfn.SINGLE(INDEX(Data!$A$1:$A$818,_xlfn.AGGREGATE(15,6,((OFFSET(Data!$A$1,0,MATCH(Z$6,Data!$1:$1,0)-1,1000,1)=IF(Z$7="","Yes",Z$7))*(Data!$D$1:'Data'!$D$818&lt;=IF($H$2="Marked",1,"")))/((OFFSET(Data!$A$1,0,MATCH(Z$6,Data!$1:$1,0)-1,1000,1)=IF(Z$7="","Yes",Z$7))*(Data!$D$1:'Data'!$D$818&lt;=IF($H$2="Marked",1,"")))*ROW(Data!$C$1:$C$818),ROW(Z215)-ROW(Z$7)),1)),"")</f>
        <v/>
      </c>
      <c r="AA215" s="38" t="str">
        <f ca="1">IF(AB215="","",IF(INDEX(Data!$CA:$CA,MATCH(AB215,Data!$A:$A,0),1)=0,"",INDEX(Data!$CA:$CA,MATCH(AB215,Data!$A:$A,0),1)))</f>
        <v/>
      </c>
      <c r="AB215" s="38" t="str" cm="1">
        <f t="array" aca="1" ref="AB215" ca="1">IFERROR(_xlfn.SINGLE(INDEX(Data!$A$1:$A$818,_xlfn.AGGREGATE(15,6,((OFFSET(Data!$A$1,0,MATCH(AB$6,Data!$1:$1,0)-1,1000,1)=IF(AB$7="","Yes",AB$7))*(Data!$D$1:'Data'!$D$818&lt;=IF($H$2="Marked",1,"")))/((OFFSET(Data!$A$1,0,MATCH(AB$6,Data!$1:$1,0)-1,1000,1)=IF(AB$7="","Yes",AB$7))*(Data!$D$1:'Data'!$D$818&lt;=IF($H$2="Marked",1,"")))*ROW(Data!$C$1:$C$818),ROW(AB215)-ROW(AB$7)),1)),"")</f>
        <v/>
      </c>
      <c r="AC215" s="38" t="str">
        <f ca="1">IF(AD215="","",IF(INDEX(Data!$CA:$CA,MATCH(AD215,Data!$A:$A,0),1)=0,"",INDEX(Data!$CA:$CA,MATCH(AD215,Data!$A:$A,0),1)))</f>
        <v/>
      </c>
      <c r="AD215" s="38" t="str" cm="1">
        <f t="array" aca="1" ref="AD215" ca="1">IFERROR(_xlfn.SINGLE(INDEX(Data!$A$1:$A$818,_xlfn.AGGREGATE(15,6,((OFFSET(Data!$A$1,0,MATCH(AD$6,Data!$1:$1,0)-1,1000,1)=IF(AD$7="","Yes",AD$7))*(Data!$D$1:'Data'!$D$818&lt;=IF($H$2="Marked",1,"")))/((OFFSET(Data!$A$1,0,MATCH(AD$6,Data!$1:$1,0)-1,1000,1)=IF(AD$7="","Yes",AD$7))*(Data!$D$1:'Data'!$D$818&lt;=IF($H$2="Marked",1,"")))*ROW(Data!$C$1:$C$818),ROW(AD215)-ROW(AD$7)),1)),"")</f>
        <v/>
      </c>
      <c r="AE215" s="38" t="str">
        <f ca="1">IF(AF215="","",IF(INDEX(Data!$CA:$CA,MATCH(AF215,Data!$A:$A,0),1)=0,"",INDEX(Data!$CA:$CA,MATCH(AF215,Data!$A:$A,0),1)))</f>
        <v/>
      </c>
      <c r="AF215" s="38" t="str" cm="1">
        <f t="array" aca="1" ref="AF215" ca="1">IFERROR(_xlfn.SINGLE(INDEX(Data!$A$1:$A$818,_xlfn.AGGREGATE(15,6,((OFFSET(Data!$A$1,0,MATCH(AF$6,Data!$1:$1,0)-1,1000,1)=IF(AF$7="","Yes",AF$7))*(Data!$D$1:'Data'!$D$818&lt;=IF($H$2="Marked",1,"")))/((OFFSET(Data!$A$1,0,MATCH(AF$6,Data!$1:$1,0)-1,1000,1)=IF(AF$7="","Yes",AF$7))*(Data!$D$1:'Data'!$D$818&lt;=IF($H$2="Marked",1,"")))*ROW(Data!$C$1:$C$818),ROW(AF215)-ROW(AF$7)),1)),"")</f>
        <v/>
      </c>
      <c r="AG215" s="38" t="str">
        <f ca="1">IF(AH215="","",IF(INDEX(Data!$CA:$CA,MATCH(AH215,Data!$A:$A,0),1)=0,"",INDEX(Data!$CA:$CA,MATCH(AH215,Data!$A:$A,0),1)))</f>
        <v/>
      </c>
      <c r="AH215" s="38" t="str" cm="1">
        <f t="array" aca="1" ref="AH215" ca="1">IFERROR(_xlfn.SINGLE(INDEX(Data!$A$1:$A$818,_xlfn.AGGREGATE(15,6,((OFFSET(Data!$A$1,0,MATCH(AH$6,Data!$1:$1,0)-1,1000,1)=IF(AH$7="","Yes",AH$7))*(Data!$D$1:'Data'!$D$818&lt;=IF($H$2="Marked",1,"")))/((OFFSET(Data!$A$1,0,MATCH(AH$6,Data!$1:$1,0)-1,1000,1)=IF(AH$7="","Yes",AH$7))*(Data!$D$1:'Data'!$D$818&lt;=IF($H$2="Marked",1,"")))*ROW(Data!$C$1:$C$818),ROW(AH215)-ROW(AH$7)),1)),"")</f>
        <v/>
      </c>
      <c r="AI215" s="38" t="str">
        <f ca="1">IF(AJ215="","",IF(INDEX(Data!$CA:$CA,MATCH(AJ215,Data!$A:$A,0),1)=0,"",INDEX(Data!$CA:$CA,MATCH(AJ215,Data!$A:$A,0),1)))</f>
        <v/>
      </c>
      <c r="AJ215" s="38" t="str" cm="1">
        <f t="array" aca="1" ref="AJ215" ca="1">IFERROR(_xlfn.SINGLE(INDEX(Data!$A$1:$A$818,_xlfn.AGGREGATE(15,6,((OFFSET(Data!$A$1,0,MATCH(AJ$6,Data!$1:$1,0)-1,1000,1)=IF(AJ$7="","Yes",AJ$7))*(Data!$D$1:'Data'!$D$818&lt;=IF($H$2="Marked",1,"")))/((OFFSET(Data!$A$1,0,MATCH(AJ$6,Data!$1:$1,0)-1,1000,1)=IF(AJ$7="","Yes",AJ$7))*(Data!$D$1:'Data'!$D$818&lt;=IF($H$2="Marked",1,"")))*ROW(Data!$C$1:$C$818),ROW(AJ215)-ROW(AJ$7)),1)),"")</f>
        <v/>
      </c>
      <c r="AK215" s="38" t="str">
        <f ca="1">IF(AL215="","",IF(INDEX(Data!$CA:$CA,MATCH(AL215,Data!$A:$A,0),1)=0,"",INDEX(Data!$CA:$CA,MATCH(AL215,Data!$A:$A,0),1)))</f>
        <v/>
      </c>
      <c r="AL215" s="38" t="str" cm="1">
        <f t="array" aca="1" ref="AL215" ca="1">IFERROR(_xlfn.SINGLE(INDEX(Data!$A$1:$A$818,_xlfn.AGGREGATE(15,6,((OFFSET(Data!$A$1,0,MATCH(AL$6,Data!$1:$1,0)-1,1000,1)=IF(AL$7="","Yes",AL$7))*(Data!$D$1:'Data'!$D$818&lt;=IF($H$2="Marked",1,"")))/((OFFSET(Data!$A$1,0,MATCH(AL$6,Data!$1:$1,0)-1,1000,1)=IF(AL$7="","Yes",AL$7))*(Data!$D$1:'Data'!$D$818&lt;=IF($H$2="Marked",1,"")))*ROW(Data!$C$1:$C$818),ROW(AL215)-ROW(AL$7)),1)),"")</f>
        <v/>
      </c>
      <c r="AM215" s="38" t="str">
        <f ca="1">IF(AN215="","",IF(INDEX(Data!$CA:$CA,MATCH(AN215,Data!$A:$A,0),1)=0,"",INDEX(Data!$CA:$CA,MATCH(AN215,Data!$A:$A,0),1)))</f>
        <v/>
      </c>
      <c r="AN215" s="38" t="str" cm="1">
        <f t="array" aca="1" ref="AN215" ca="1">IFERROR(_xlfn.SINGLE(INDEX(Data!$A$1:$A$818,_xlfn.AGGREGATE(15,6,((OFFSET(Data!$A$1,0,MATCH(AN$6,Data!$1:$1,0)-1,1000,1)=IF(AN$7="","Yes",AN$7))*(Data!$D$1:'Data'!$D$818&lt;=IF($H$2="Marked",1,"")))/((OFFSET(Data!$A$1,0,MATCH(AN$6,Data!$1:$1,0)-1,1000,1)=IF(AN$7="","Yes",AN$7))*(Data!$D$1:'Data'!$D$818&lt;=IF($H$2="Marked",1,"")))*ROW(Data!$C$1:$C$818),ROW(AN215)-ROW(AN$7)),1)),"")</f>
        <v/>
      </c>
      <c r="AO215" s="38" t="str">
        <f ca="1">IF(AP215="","",IF(INDEX(Data!$CA:$CA,MATCH(AP215,Data!$A:$A,0),1)=0,"",INDEX(Data!$CA:$CA,MATCH(AP215,Data!$A:$A,0),1)))</f>
        <v/>
      </c>
      <c r="AP215" s="38" t="str" cm="1">
        <f t="array" aca="1" ref="AP215" ca="1">IFERROR(_xlfn.SINGLE(INDEX(Data!$A$1:$A$818,_xlfn.AGGREGATE(15,6,((OFFSET(Data!$A$1,0,MATCH(AP$6,Data!$1:$1,0)-1,1000,1)=IF(AP$7="","Yes",AP$7))*(Data!$D$1:'Data'!$D$818&lt;=IF($H$2="Marked",1,"")))/((OFFSET(Data!$A$1,0,MATCH(AP$6,Data!$1:$1,0)-1,1000,1)=IF(AP$7="","Yes",AP$7))*(Data!$D$1:'Data'!$D$818&lt;=IF($H$2="Marked",1,"")))*ROW(Data!$C$1:$C$818),ROW(AP215)-ROW(AP$7)),1)),"")</f>
        <v/>
      </c>
      <c r="AQ215" s="38" t="str">
        <f ca="1">IF(AR215="","",IF(INDEX(Data!$CA:$CA,MATCH(AR215,Data!$A:$A,0),1)=0,"",INDEX(Data!$CA:$CA,MATCH(AR215,Data!$A:$A,0),1)))</f>
        <v/>
      </c>
      <c r="AR215" s="38" t="str" cm="1">
        <f t="array" aca="1" ref="AR215" ca="1">IFERROR(_xlfn.SINGLE(INDEX(Data!$A$1:$A$818,_xlfn.AGGREGATE(15,6,((OFFSET(Data!$A$1,0,MATCH(AR$6,Data!$1:$1,0)-1,1000,1)=IF(AR$7="","Yes",AR$7))*(Data!$D$1:'Data'!$D$818&lt;=IF($H$2="Marked",1,"")))/((OFFSET(Data!$A$1,0,MATCH(AR$6,Data!$1:$1,0)-1,1000,1)=IF(AR$7="","Yes",AR$7))*(Data!$D$1:'Data'!$D$818&lt;=IF($H$2="Marked",1,"")))*ROW(Data!$C$1:$C$818),ROW(AR215)-ROW(AR$7)),1)),"")</f>
        <v/>
      </c>
      <c r="AS215" s="38" t="str">
        <f ca="1">IF(AT215="","",IF(INDEX(Data!$CA:$CA,MATCH(AT215,Data!$A:$A,0),1)=0,"",INDEX(Data!$CA:$CA,MATCH(AT215,Data!$A:$A,0),1)))</f>
        <v/>
      </c>
      <c r="AT215" s="38" t="str" cm="1">
        <f t="array" aca="1" ref="AT215" ca="1">IFERROR(_xlfn.SINGLE(INDEX(Data!$A$1:$A$818,_xlfn.AGGREGATE(15,6,((OFFSET(Data!$A$1,0,MATCH(AT$6,Data!$1:$1,0)-1,1000,1)=IF(AT$7="","Yes",AT$7))*(Data!$D$1:'Data'!$D$818&lt;=IF($H$2="Marked",1,"")))/((OFFSET(Data!$A$1,0,MATCH(AT$6,Data!$1:$1,0)-1,1000,1)=IF(AT$7="","Yes",AT$7))*(Data!$D$1:'Data'!$D$818&lt;=IF($H$2="Marked",1,"")))*ROW(Data!$C$1:$C$818),ROW(AT215)-ROW(AT$7)),1)),"")</f>
        <v/>
      </c>
    </row>
    <row r="216" spans="1:46" x14ac:dyDescent="0.35">
      <c r="A216" s="38" t="str">
        <f ca="1">IF(B216="","",IF(INDEX(Data!$CA:$CA,MATCH(B216,Data!$A:$A,0),1)=0,"",INDEX(Data!$CA:$CA,MATCH(B216,Data!$A:$A,0),1)))</f>
        <v/>
      </c>
      <c r="B216" s="38" t="str" cm="1">
        <f t="array" aca="1" ref="B216" ca="1">IFERROR(_xlfn.SINGLE(INDEX(Data!$A$1:$A$818,_xlfn.AGGREGATE(15,6,((OFFSET(Data!$A$1,0,MATCH(B$6,Data!$1:$1,0)-1,1000,1)=IF(B$7="","Yes",B$7))*(Data!$D$1:'Data'!$D$818&lt;=IF($H$2="Marked",1,"")))/((OFFSET(Data!$A$1,0,MATCH(B$6,Data!$1:$1,0)-1,1000,1)=IF(B$7="","Yes",B$7))*(Data!$D$1:'Data'!$D$818&lt;=IF($H$2="Marked",1,"")))*ROW(Data!$C$1:$C$818),ROW(B216)-ROW(B$7)),1)),"")</f>
        <v/>
      </c>
      <c r="C216" s="38" t="str">
        <f ca="1">IF(D216="","",IF(INDEX(Data!$CA:$CA,MATCH(D216,Data!$A:$A,0),1)=0,"",INDEX(Data!$CA:$CA,MATCH(D216,Data!$A:$A,0),1)))</f>
        <v/>
      </c>
      <c r="D216" s="38" t="str" cm="1">
        <f t="array" aca="1" ref="D216" ca="1">IFERROR(_xlfn.SINGLE(INDEX(Data!$A$1:$A$818,_xlfn.AGGREGATE(15,6,((OFFSET(Data!$A$1,0,MATCH(D$6,Data!$1:$1,0)-1,1000,1)=IF(D$7="","Yes",D$7))*(Data!$D$1:'Data'!$D$818&lt;=IF($H$2="Marked",1,"")))/((OFFSET(Data!$A$1,0,MATCH(D$6,Data!$1:$1,0)-1,1000,1)=IF(D$7="","Yes",D$7))*(Data!$D$1:'Data'!$D$818&lt;=IF($H$2="Marked",1,"")))*ROW(Data!$C$1:$C$818),ROW(D216)-ROW(D$7)),1)),"")</f>
        <v/>
      </c>
      <c r="E216" s="38" t="str">
        <f ca="1">IF(F216="","",IF(INDEX(Data!$CA:$CA,MATCH(F216,Data!$A:$A,0),1)=0,"",INDEX(Data!$CA:$CA,MATCH(F216,Data!$A:$A,0),1)))</f>
        <v/>
      </c>
      <c r="F216" s="38" t="str" cm="1">
        <f t="array" aca="1" ref="F216" ca="1">IFERROR(_xlfn.SINGLE(INDEX(Data!$A$1:$A$818,_xlfn.AGGREGATE(15,6,((OFFSET(Data!$A$1,0,MATCH(F$6,Data!$1:$1,0)-1,1000,1)=IF(F$7="","Yes",F$7))*(Data!$D$1:'Data'!$D$818&lt;=IF($H$2="Marked",1,"")))/((OFFSET(Data!$A$1,0,MATCH(F$6,Data!$1:$1,0)-1,1000,1)=IF(F$7="","Yes",F$7))*(Data!$D$1:'Data'!$D$818&lt;=IF($H$2="Marked",1,"")))*ROW(Data!$C$1:$C$818),ROW(F216)-ROW(F$7)),1)),"")</f>
        <v/>
      </c>
      <c r="G216" s="38" t="str">
        <f ca="1">IF(H216="","",IF(INDEX(Data!$CA:$CA,MATCH(H216,Data!$A:$A,0),1)=0,"",INDEX(Data!$CA:$CA,MATCH(H216,Data!$A:$A,0),1)))</f>
        <v/>
      </c>
      <c r="H216" s="38" t="str" cm="1">
        <f t="array" aca="1" ref="H216" ca="1">IFERROR(_xlfn.SINGLE(INDEX(Data!$A$1:$A$818,_xlfn.AGGREGATE(15,6,((OFFSET(Data!$A$1,0,MATCH(H$6,Data!$1:$1,0)-1,1000,1)=IF(H$7="","Yes",H$7))*(Data!$D$1:'Data'!$D$818&lt;=IF($H$2="Marked",1,"")))/((OFFSET(Data!$A$1,0,MATCH(H$6,Data!$1:$1,0)-1,1000,1)=IF(H$7="","Yes",H$7))*(Data!$D$1:'Data'!$D$818&lt;=IF($H$2="Marked",1,"")))*ROW(Data!$C$1:$C$818),ROW(H216)-ROW(H$7)),1)),"")</f>
        <v/>
      </c>
      <c r="I216" s="38" t="str">
        <f ca="1">IF(J216="","",IF(INDEX(Data!$CA:$CA,MATCH(J216,Data!$A:$A,0),1)=0,"",INDEX(Data!$CA:$CA,MATCH(J216,Data!$A:$A,0),1)))</f>
        <v/>
      </c>
      <c r="J216" s="38" t="str" cm="1">
        <f t="array" aca="1" ref="J216" ca="1">IFERROR(_xlfn.SINGLE(INDEX(Data!$A$1:$A$818,_xlfn.AGGREGATE(15,6,((OFFSET(Data!$A$1,0,MATCH(J$6,Data!$1:$1,0)-1,1000,1)=IF(J$7="","Yes",J$7))*(Data!$D$1:'Data'!$D$818&lt;=IF($H$2="Marked",1,"")))/((OFFSET(Data!$A$1,0,MATCH(J$6,Data!$1:$1,0)-1,1000,1)=IF(J$7="","Yes",J$7))*(Data!$D$1:'Data'!$D$818&lt;=IF($H$2="Marked",1,"")))*ROW(Data!$C$1:$C$818),ROW(J216)-ROW(J$7)),1)),"")</f>
        <v/>
      </c>
      <c r="K216" s="38" t="str">
        <f ca="1">IF(L216="","",IF(INDEX(Data!$CA:$CA,MATCH(L216,Data!$A:$A,0),1)=0,"",INDEX(Data!$CA:$CA,MATCH(L216,Data!$A:$A,0),1)))</f>
        <v/>
      </c>
      <c r="L216" s="38" t="str" cm="1">
        <f t="array" aca="1" ref="L216" ca="1">IFERROR(_xlfn.SINGLE(INDEX(Data!$A$1:$A$818,_xlfn.AGGREGATE(15,6,((OFFSET(Data!$A$1,0,MATCH(L$6,Data!$1:$1,0)-1,1000,1)=IF(L$7="","Yes",L$7))*(Data!$D$1:'Data'!$D$818&lt;=IF($H$2="Marked",1,"")))/((OFFSET(Data!$A$1,0,MATCH(L$6,Data!$1:$1,0)-1,1000,1)=IF(L$7="","Yes",L$7))*(Data!$D$1:'Data'!$D$818&lt;=IF($H$2="Marked",1,"")))*ROW(Data!$C$1:$C$818),ROW(L216)-ROW(L$7)),1)),"")</f>
        <v/>
      </c>
      <c r="M216" s="38" t="str">
        <f ca="1">IF(N216="","",IF(INDEX(Data!$CA:$CA,MATCH(N216,Data!$A:$A,0),1)=0,"",INDEX(Data!$CA:$CA,MATCH(N216,Data!$A:$A,0),1)))</f>
        <v/>
      </c>
      <c r="N216" s="38" t="str" cm="1">
        <f t="array" aca="1" ref="N216" ca="1">IFERROR(_xlfn.SINGLE(INDEX(Data!$A$1:$A$818,_xlfn.AGGREGATE(15,6,((OFFSET(Data!$A$1,0,MATCH(N$6,Data!$1:$1,0)-1,1000,1)=IF(N$7="","Yes",N$7))*(Data!$D$1:'Data'!$D$818&lt;=IF($H$2="Marked",1,"")))/((OFFSET(Data!$A$1,0,MATCH(N$6,Data!$1:$1,0)-1,1000,1)=IF(N$7="","Yes",N$7))*(Data!$D$1:'Data'!$D$818&lt;=IF($H$2="Marked",1,"")))*ROW(Data!$C$1:$C$818),ROW(N216)-ROW(N$7)),1)),"")</f>
        <v/>
      </c>
      <c r="O216" s="38" t="str">
        <f ca="1">IF(P216="","",IF(INDEX(Data!$CA:$CA,MATCH(P216,Data!$A:$A,0),1)=0,"",INDEX(Data!$CA:$CA,MATCH(P216,Data!$A:$A,0),1)))</f>
        <v/>
      </c>
      <c r="P216" s="38" t="str" cm="1">
        <f t="array" aca="1" ref="P216" ca="1">IFERROR(_xlfn.SINGLE(INDEX(Data!$A$1:$A$818,_xlfn.AGGREGATE(15,6,((OFFSET(Data!$A$1,0,MATCH(P$6,Data!$1:$1,0)-1,1000,1)=IF(P$7="","Yes",P$7))*(Data!$D$1:'Data'!$D$818&lt;=IF($H$2="Marked",1,"")))/((OFFSET(Data!$A$1,0,MATCH(P$6,Data!$1:$1,0)-1,1000,1)=IF(P$7="","Yes",P$7))*(Data!$D$1:'Data'!$D$818&lt;=IF($H$2="Marked",1,"")))*ROW(Data!$C$1:$C$818),ROW(P216)-ROW(P$7)),1)),"")</f>
        <v>Tastemade</v>
      </c>
      <c r="Q216" s="38" t="str">
        <f ca="1">IF(R216="","",IF(INDEX(Data!$CA:$CA,MATCH(R216,Data!$A:$A,0),1)=0,"",INDEX(Data!$CA:$CA,MATCH(R216,Data!$A:$A,0),1)))</f>
        <v/>
      </c>
      <c r="R216" s="38" t="str" cm="1">
        <f t="array" aca="1" ref="R216" ca="1">IFERROR(_xlfn.SINGLE(INDEX(Data!$A$1:$A$818,_xlfn.AGGREGATE(15,6,((OFFSET(Data!$A$1,0,MATCH(R$6,Data!$1:$1,0)-1,1000,1)=IF(R$7="","Yes",R$7))*(Data!$D$1:'Data'!$D$818&lt;=IF($H$2="Marked",1,"")))/((OFFSET(Data!$A$1,0,MATCH(R$6,Data!$1:$1,0)-1,1000,1)=IF(R$7="","Yes",R$7))*(Data!$D$1:'Data'!$D$818&lt;=IF($H$2="Marked",1,"")))*ROW(Data!$C$1:$C$818),ROW(R216)-ROW(R$7)),1)),"")</f>
        <v/>
      </c>
      <c r="S216" s="38" t="str">
        <f ca="1">IF(T216="","",IF(INDEX(Data!$CA:$CA,MATCH(T216,Data!$A:$A,0),1)=0,"",INDEX(Data!$CA:$CA,MATCH(T216,Data!$A:$A,0),1)))</f>
        <v/>
      </c>
      <c r="T216" s="38" t="str" cm="1">
        <f t="array" aca="1" ref="T216" ca="1">IFERROR(_xlfn.SINGLE(INDEX(Data!$A$1:$A$818,_xlfn.AGGREGATE(15,6,((OFFSET(Data!$A$1,0,MATCH(T$6,Data!$1:$1,0)-1,1000,1)=IF(T$7="","Yes",T$7))*(Data!$D$1:'Data'!$D$818&lt;=IF($H$2="Marked",1,"")))/((OFFSET(Data!$A$1,0,MATCH(T$6,Data!$1:$1,0)-1,1000,1)=IF(T$7="","Yes",T$7))*(Data!$D$1:'Data'!$D$818&lt;=IF($H$2="Marked",1,"")))*ROW(Data!$C$1:$C$818),ROW(T216)-ROW(T$7)),1)),"")</f>
        <v/>
      </c>
      <c r="U216" s="38" t="str">
        <f ca="1">IF(V216="","",IF(INDEX(Data!$CA:$CA,MATCH(V216,Data!$A:$A,0),1)=0,"",INDEX(Data!$CA:$CA,MATCH(V216,Data!$A:$A,0),1)))</f>
        <v/>
      </c>
      <c r="V216" s="38" t="str" cm="1">
        <f t="array" aca="1" ref="V216" ca="1">IFERROR(_xlfn.SINGLE(INDEX(Data!$A$1:$A$818,_xlfn.AGGREGATE(15,6,((OFFSET(Data!$A$1,0,MATCH(V$6,Data!$1:$1,0)-1,1000,1)=IF(V$7="","Yes",V$7))*(Data!$D$1:'Data'!$D$818&lt;=IF($H$2="Marked",1,"")))/((OFFSET(Data!$A$1,0,MATCH(V$6,Data!$1:$1,0)-1,1000,1)=IF(V$7="","Yes",V$7))*(Data!$D$1:'Data'!$D$818&lt;=IF($H$2="Marked",1,"")))*ROW(Data!$C$1:$C$818),ROW(V216)-ROW(V$7)),1)),"")</f>
        <v/>
      </c>
      <c r="W216" s="38" t="str">
        <f ca="1">IF(X216="","",IF(INDEX(Data!$CA:$CA,MATCH(X216,Data!$A:$A,0),1)=0,"",INDEX(Data!$CA:$CA,MATCH(X216,Data!$A:$A,0),1)))</f>
        <v/>
      </c>
      <c r="X216" s="38" t="str" cm="1">
        <f t="array" aca="1" ref="X216" ca="1">IFERROR(_xlfn.SINGLE(INDEX(Data!$A$1:$A$818,_xlfn.AGGREGATE(15,6,((OFFSET(Data!$A$1,0,MATCH(X$6,Data!$1:$1,0)-1,1000,1)=IF(X$7="","Yes",X$7))*(Data!$D$1:'Data'!$D$818&lt;=IF($H$2="Marked",1,"")))/((OFFSET(Data!$A$1,0,MATCH(X$6,Data!$1:$1,0)-1,1000,1)=IF(X$7="","Yes",X$7))*(Data!$D$1:'Data'!$D$818&lt;=IF($H$2="Marked",1,"")))*ROW(Data!$C$1:$C$818),ROW(X216)-ROW(X$7)),1)),"")</f>
        <v/>
      </c>
      <c r="Y216" s="38" t="str">
        <f ca="1">IF(Z216="","",IF(INDEX(Data!$CA:$CA,MATCH(Z216,Data!$A:$A,0),1)=0,"",INDEX(Data!$CA:$CA,MATCH(Z216,Data!$A:$A,0),1)))</f>
        <v/>
      </c>
      <c r="Z216" s="38" t="str" cm="1">
        <f t="array" aca="1" ref="Z216" ca="1">IFERROR(_xlfn.SINGLE(INDEX(Data!$A$1:$A$818,_xlfn.AGGREGATE(15,6,((OFFSET(Data!$A$1,0,MATCH(Z$6,Data!$1:$1,0)-1,1000,1)=IF(Z$7="","Yes",Z$7))*(Data!$D$1:'Data'!$D$818&lt;=IF($H$2="Marked",1,"")))/((OFFSET(Data!$A$1,0,MATCH(Z$6,Data!$1:$1,0)-1,1000,1)=IF(Z$7="","Yes",Z$7))*(Data!$D$1:'Data'!$D$818&lt;=IF($H$2="Marked",1,"")))*ROW(Data!$C$1:$C$818),ROW(Z216)-ROW(Z$7)),1)),"")</f>
        <v/>
      </c>
      <c r="AA216" s="38" t="str">
        <f ca="1">IF(AB216="","",IF(INDEX(Data!$CA:$CA,MATCH(AB216,Data!$A:$A,0),1)=0,"",INDEX(Data!$CA:$CA,MATCH(AB216,Data!$A:$A,0),1)))</f>
        <v/>
      </c>
      <c r="AB216" s="38" t="str" cm="1">
        <f t="array" aca="1" ref="AB216" ca="1">IFERROR(_xlfn.SINGLE(INDEX(Data!$A$1:$A$818,_xlfn.AGGREGATE(15,6,((OFFSET(Data!$A$1,0,MATCH(AB$6,Data!$1:$1,0)-1,1000,1)=IF(AB$7="","Yes",AB$7))*(Data!$D$1:'Data'!$D$818&lt;=IF($H$2="Marked",1,"")))/((OFFSET(Data!$A$1,0,MATCH(AB$6,Data!$1:$1,0)-1,1000,1)=IF(AB$7="","Yes",AB$7))*(Data!$D$1:'Data'!$D$818&lt;=IF($H$2="Marked",1,"")))*ROW(Data!$C$1:$C$818),ROW(AB216)-ROW(AB$7)),1)),"")</f>
        <v/>
      </c>
      <c r="AC216" s="38" t="str">
        <f ca="1">IF(AD216="","",IF(INDEX(Data!$CA:$CA,MATCH(AD216,Data!$A:$A,0),1)=0,"",INDEX(Data!$CA:$CA,MATCH(AD216,Data!$A:$A,0),1)))</f>
        <v/>
      </c>
      <c r="AD216" s="38" t="str" cm="1">
        <f t="array" aca="1" ref="AD216" ca="1">IFERROR(_xlfn.SINGLE(INDEX(Data!$A$1:$A$818,_xlfn.AGGREGATE(15,6,((OFFSET(Data!$A$1,0,MATCH(AD$6,Data!$1:$1,0)-1,1000,1)=IF(AD$7="","Yes",AD$7))*(Data!$D$1:'Data'!$D$818&lt;=IF($H$2="Marked",1,"")))/((OFFSET(Data!$A$1,0,MATCH(AD$6,Data!$1:$1,0)-1,1000,1)=IF(AD$7="","Yes",AD$7))*(Data!$D$1:'Data'!$D$818&lt;=IF($H$2="Marked",1,"")))*ROW(Data!$C$1:$C$818),ROW(AD216)-ROW(AD$7)),1)),"")</f>
        <v/>
      </c>
      <c r="AE216" s="38" t="str">
        <f ca="1">IF(AF216="","",IF(INDEX(Data!$CA:$CA,MATCH(AF216,Data!$A:$A,0),1)=0,"",INDEX(Data!$CA:$CA,MATCH(AF216,Data!$A:$A,0),1)))</f>
        <v/>
      </c>
      <c r="AF216" s="38" t="str" cm="1">
        <f t="array" aca="1" ref="AF216" ca="1">IFERROR(_xlfn.SINGLE(INDEX(Data!$A$1:$A$818,_xlfn.AGGREGATE(15,6,((OFFSET(Data!$A$1,0,MATCH(AF$6,Data!$1:$1,0)-1,1000,1)=IF(AF$7="","Yes",AF$7))*(Data!$D$1:'Data'!$D$818&lt;=IF($H$2="Marked",1,"")))/((OFFSET(Data!$A$1,0,MATCH(AF$6,Data!$1:$1,0)-1,1000,1)=IF(AF$7="","Yes",AF$7))*(Data!$D$1:'Data'!$D$818&lt;=IF($H$2="Marked",1,"")))*ROW(Data!$C$1:$C$818),ROW(AF216)-ROW(AF$7)),1)),"")</f>
        <v/>
      </c>
      <c r="AG216" s="38" t="str">
        <f ca="1">IF(AH216="","",IF(INDEX(Data!$CA:$CA,MATCH(AH216,Data!$A:$A,0),1)=0,"",INDEX(Data!$CA:$CA,MATCH(AH216,Data!$A:$A,0),1)))</f>
        <v/>
      </c>
      <c r="AH216" s="38" t="str" cm="1">
        <f t="array" aca="1" ref="AH216" ca="1">IFERROR(_xlfn.SINGLE(INDEX(Data!$A$1:$A$818,_xlfn.AGGREGATE(15,6,((OFFSET(Data!$A$1,0,MATCH(AH$6,Data!$1:$1,0)-1,1000,1)=IF(AH$7="","Yes",AH$7))*(Data!$D$1:'Data'!$D$818&lt;=IF($H$2="Marked",1,"")))/((OFFSET(Data!$A$1,0,MATCH(AH$6,Data!$1:$1,0)-1,1000,1)=IF(AH$7="","Yes",AH$7))*(Data!$D$1:'Data'!$D$818&lt;=IF($H$2="Marked",1,"")))*ROW(Data!$C$1:$C$818),ROW(AH216)-ROW(AH$7)),1)),"")</f>
        <v/>
      </c>
      <c r="AI216" s="38" t="str">
        <f ca="1">IF(AJ216="","",IF(INDEX(Data!$CA:$CA,MATCH(AJ216,Data!$A:$A,0),1)=0,"",INDEX(Data!$CA:$CA,MATCH(AJ216,Data!$A:$A,0),1)))</f>
        <v/>
      </c>
      <c r="AJ216" s="38" t="str" cm="1">
        <f t="array" aca="1" ref="AJ216" ca="1">IFERROR(_xlfn.SINGLE(INDEX(Data!$A$1:$A$818,_xlfn.AGGREGATE(15,6,((OFFSET(Data!$A$1,0,MATCH(AJ$6,Data!$1:$1,0)-1,1000,1)=IF(AJ$7="","Yes",AJ$7))*(Data!$D$1:'Data'!$D$818&lt;=IF($H$2="Marked",1,"")))/((OFFSET(Data!$A$1,0,MATCH(AJ$6,Data!$1:$1,0)-1,1000,1)=IF(AJ$7="","Yes",AJ$7))*(Data!$D$1:'Data'!$D$818&lt;=IF($H$2="Marked",1,"")))*ROW(Data!$C$1:$C$818),ROW(AJ216)-ROW(AJ$7)),1)),"")</f>
        <v/>
      </c>
      <c r="AK216" s="38" t="str">
        <f ca="1">IF(AL216="","",IF(INDEX(Data!$CA:$CA,MATCH(AL216,Data!$A:$A,0),1)=0,"",INDEX(Data!$CA:$CA,MATCH(AL216,Data!$A:$A,0),1)))</f>
        <v/>
      </c>
      <c r="AL216" s="38" t="str" cm="1">
        <f t="array" aca="1" ref="AL216" ca="1">IFERROR(_xlfn.SINGLE(INDEX(Data!$A$1:$A$818,_xlfn.AGGREGATE(15,6,((OFFSET(Data!$A$1,0,MATCH(AL$6,Data!$1:$1,0)-1,1000,1)=IF(AL$7="","Yes",AL$7))*(Data!$D$1:'Data'!$D$818&lt;=IF($H$2="Marked",1,"")))/((OFFSET(Data!$A$1,0,MATCH(AL$6,Data!$1:$1,0)-1,1000,1)=IF(AL$7="","Yes",AL$7))*(Data!$D$1:'Data'!$D$818&lt;=IF($H$2="Marked",1,"")))*ROW(Data!$C$1:$C$818),ROW(AL216)-ROW(AL$7)),1)),"")</f>
        <v/>
      </c>
      <c r="AM216" s="38" t="str">
        <f ca="1">IF(AN216="","",IF(INDEX(Data!$CA:$CA,MATCH(AN216,Data!$A:$A,0),1)=0,"",INDEX(Data!$CA:$CA,MATCH(AN216,Data!$A:$A,0),1)))</f>
        <v/>
      </c>
      <c r="AN216" s="38" t="str" cm="1">
        <f t="array" aca="1" ref="AN216" ca="1">IFERROR(_xlfn.SINGLE(INDEX(Data!$A$1:$A$818,_xlfn.AGGREGATE(15,6,((OFFSET(Data!$A$1,0,MATCH(AN$6,Data!$1:$1,0)-1,1000,1)=IF(AN$7="","Yes",AN$7))*(Data!$D$1:'Data'!$D$818&lt;=IF($H$2="Marked",1,"")))/((OFFSET(Data!$A$1,0,MATCH(AN$6,Data!$1:$1,0)-1,1000,1)=IF(AN$7="","Yes",AN$7))*(Data!$D$1:'Data'!$D$818&lt;=IF($H$2="Marked",1,"")))*ROW(Data!$C$1:$C$818),ROW(AN216)-ROW(AN$7)),1)),"")</f>
        <v/>
      </c>
      <c r="AO216" s="38" t="str">
        <f ca="1">IF(AP216="","",IF(INDEX(Data!$CA:$CA,MATCH(AP216,Data!$A:$A,0),1)=0,"",INDEX(Data!$CA:$CA,MATCH(AP216,Data!$A:$A,0),1)))</f>
        <v/>
      </c>
      <c r="AP216" s="38" t="str" cm="1">
        <f t="array" aca="1" ref="AP216" ca="1">IFERROR(_xlfn.SINGLE(INDEX(Data!$A$1:$A$818,_xlfn.AGGREGATE(15,6,((OFFSET(Data!$A$1,0,MATCH(AP$6,Data!$1:$1,0)-1,1000,1)=IF(AP$7="","Yes",AP$7))*(Data!$D$1:'Data'!$D$818&lt;=IF($H$2="Marked",1,"")))/((OFFSET(Data!$A$1,0,MATCH(AP$6,Data!$1:$1,0)-1,1000,1)=IF(AP$7="","Yes",AP$7))*(Data!$D$1:'Data'!$D$818&lt;=IF($H$2="Marked",1,"")))*ROW(Data!$C$1:$C$818),ROW(AP216)-ROW(AP$7)),1)),"")</f>
        <v/>
      </c>
      <c r="AQ216" s="38" t="str">
        <f ca="1">IF(AR216="","",IF(INDEX(Data!$CA:$CA,MATCH(AR216,Data!$A:$A,0),1)=0,"",INDEX(Data!$CA:$CA,MATCH(AR216,Data!$A:$A,0),1)))</f>
        <v/>
      </c>
      <c r="AR216" s="38" t="str" cm="1">
        <f t="array" aca="1" ref="AR216" ca="1">IFERROR(_xlfn.SINGLE(INDEX(Data!$A$1:$A$818,_xlfn.AGGREGATE(15,6,((OFFSET(Data!$A$1,0,MATCH(AR$6,Data!$1:$1,0)-1,1000,1)=IF(AR$7="","Yes",AR$7))*(Data!$D$1:'Data'!$D$818&lt;=IF($H$2="Marked",1,"")))/((OFFSET(Data!$A$1,0,MATCH(AR$6,Data!$1:$1,0)-1,1000,1)=IF(AR$7="","Yes",AR$7))*(Data!$D$1:'Data'!$D$818&lt;=IF($H$2="Marked",1,"")))*ROW(Data!$C$1:$C$818),ROW(AR216)-ROW(AR$7)),1)),"")</f>
        <v/>
      </c>
      <c r="AS216" s="38" t="str">
        <f ca="1">IF(AT216="","",IF(INDEX(Data!$CA:$CA,MATCH(AT216,Data!$A:$A,0),1)=0,"",INDEX(Data!$CA:$CA,MATCH(AT216,Data!$A:$A,0),1)))</f>
        <v/>
      </c>
      <c r="AT216" s="38" t="str" cm="1">
        <f t="array" aca="1" ref="AT216" ca="1">IFERROR(_xlfn.SINGLE(INDEX(Data!$A$1:$A$818,_xlfn.AGGREGATE(15,6,((OFFSET(Data!$A$1,0,MATCH(AT$6,Data!$1:$1,0)-1,1000,1)=IF(AT$7="","Yes",AT$7))*(Data!$D$1:'Data'!$D$818&lt;=IF($H$2="Marked",1,"")))/((OFFSET(Data!$A$1,0,MATCH(AT$6,Data!$1:$1,0)-1,1000,1)=IF(AT$7="","Yes",AT$7))*(Data!$D$1:'Data'!$D$818&lt;=IF($H$2="Marked",1,"")))*ROW(Data!$C$1:$C$818),ROW(AT216)-ROW(AT$7)),1)),"")</f>
        <v/>
      </c>
    </row>
    <row r="217" spans="1:46" x14ac:dyDescent="0.35">
      <c r="A217" s="38" t="str">
        <f ca="1">IF(B217="","",IF(INDEX(Data!$CA:$CA,MATCH(B217,Data!$A:$A,0),1)=0,"",INDEX(Data!$CA:$CA,MATCH(B217,Data!$A:$A,0),1)))</f>
        <v/>
      </c>
      <c r="B217" s="38" t="str" cm="1">
        <f t="array" aca="1" ref="B217" ca="1">IFERROR(_xlfn.SINGLE(INDEX(Data!$A$1:$A$818,_xlfn.AGGREGATE(15,6,((OFFSET(Data!$A$1,0,MATCH(B$6,Data!$1:$1,0)-1,1000,1)=IF(B$7="","Yes",B$7))*(Data!$D$1:'Data'!$D$818&lt;=IF($H$2="Marked",1,"")))/((OFFSET(Data!$A$1,0,MATCH(B$6,Data!$1:$1,0)-1,1000,1)=IF(B$7="","Yes",B$7))*(Data!$D$1:'Data'!$D$818&lt;=IF($H$2="Marked",1,"")))*ROW(Data!$C$1:$C$818),ROW(B217)-ROW(B$7)),1)),"")</f>
        <v/>
      </c>
      <c r="C217" s="38" t="str">
        <f ca="1">IF(D217="","",IF(INDEX(Data!$CA:$CA,MATCH(D217,Data!$A:$A,0),1)=0,"",INDEX(Data!$CA:$CA,MATCH(D217,Data!$A:$A,0),1)))</f>
        <v/>
      </c>
      <c r="D217" s="38" t="str" cm="1">
        <f t="array" aca="1" ref="D217" ca="1">IFERROR(_xlfn.SINGLE(INDEX(Data!$A$1:$A$818,_xlfn.AGGREGATE(15,6,((OFFSET(Data!$A$1,0,MATCH(D$6,Data!$1:$1,0)-1,1000,1)=IF(D$7="","Yes",D$7))*(Data!$D$1:'Data'!$D$818&lt;=IF($H$2="Marked",1,"")))/((OFFSET(Data!$A$1,0,MATCH(D$6,Data!$1:$1,0)-1,1000,1)=IF(D$7="","Yes",D$7))*(Data!$D$1:'Data'!$D$818&lt;=IF($H$2="Marked",1,"")))*ROW(Data!$C$1:$C$818),ROW(D217)-ROW(D$7)),1)),"")</f>
        <v/>
      </c>
      <c r="E217" s="38" t="str">
        <f ca="1">IF(F217="","",IF(INDEX(Data!$CA:$CA,MATCH(F217,Data!$A:$A,0),1)=0,"",INDEX(Data!$CA:$CA,MATCH(F217,Data!$A:$A,0),1)))</f>
        <v/>
      </c>
      <c r="F217" s="38" t="str" cm="1">
        <f t="array" aca="1" ref="F217" ca="1">IFERROR(_xlfn.SINGLE(INDEX(Data!$A$1:$A$818,_xlfn.AGGREGATE(15,6,((OFFSET(Data!$A$1,0,MATCH(F$6,Data!$1:$1,0)-1,1000,1)=IF(F$7="","Yes",F$7))*(Data!$D$1:'Data'!$D$818&lt;=IF($H$2="Marked",1,"")))/((OFFSET(Data!$A$1,0,MATCH(F$6,Data!$1:$1,0)-1,1000,1)=IF(F$7="","Yes",F$7))*(Data!$D$1:'Data'!$D$818&lt;=IF($H$2="Marked",1,"")))*ROW(Data!$C$1:$C$818),ROW(F217)-ROW(F$7)),1)),"")</f>
        <v/>
      </c>
      <c r="G217" s="38" t="str">
        <f ca="1">IF(H217="","",IF(INDEX(Data!$CA:$CA,MATCH(H217,Data!$A:$A,0),1)=0,"",INDEX(Data!$CA:$CA,MATCH(H217,Data!$A:$A,0),1)))</f>
        <v/>
      </c>
      <c r="H217" s="38" t="str" cm="1">
        <f t="array" aca="1" ref="H217" ca="1">IFERROR(_xlfn.SINGLE(INDEX(Data!$A$1:$A$818,_xlfn.AGGREGATE(15,6,((OFFSET(Data!$A$1,0,MATCH(H$6,Data!$1:$1,0)-1,1000,1)=IF(H$7="","Yes",H$7))*(Data!$D$1:'Data'!$D$818&lt;=IF($H$2="Marked",1,"")))/((OFFSET(Data!$A$1,0,MATCH(H$6,Data!$1:$1,0)-1,1000,1)=IF(H$7="","Yes",H$7))*(Data!$D$1:'Data'!$D$818&lt;=IF($H$2="Marked",1,"")))*ROW(Data!$C$1:$C$818),ROW(H217)-ROW(H$7)),1)),"")</f>
        <v/>
      </c>
      <c r="I217" s="38" t="str">
        <f ca="1">IF(J217="","",IF(INDEX(Data!$CA:$CA,MATCH(J217,Data!$A:$A,0),1)=0,"",INDEX(Data!$CA:$CA,MATCH(J217,Data!$A:$A,0),1)))</f>
        <v/>
      </c>
      <c r="J217" s="38" t="str" cm="1">
        <f t="array" aca="1" ref="J217" ca="1">IFERROR(_xlfn.SINGLE(INDEX(Data!$A$1:$A$818,_xlfn.AGGREGATE(15,6,((OFFSET(Data!$A$1,0,MATCH(J$6,Data!$1:$1,0)-1,1000,1)=IF(J$7="","Yes",J$7))*(Data!$D$1:'Data'!$D$818&lt;=IF($H$2="Marked",1,"")))/((OFFSET(Data!$A$1,0,MATCH(J$6,Data!$1:$1,0)-1,1000,1)=IF(J$7="","Yes",J$7))*(Data!$D$1:'Data'!$D$818&lt;=IF($H$2="Marked",1,"")))*ROW(Data!$C$1:$C$818),ROW(J217)-ROW(J$7)),1)),"")</f>
        <v/>
      </c>
      <c r="K217" s="38" t="str">
        <f ca="1">IF(L217="","",IF(INDEX(Data!$CA:$CA,MATCH(L217,Data!$A:$A,0),1)=0,"",INDEX(Data!$CA:$CA,MATCH(L217,Data!$A:$A,0),1)))</f>
        <v/>
      </c>
      <c r="L217" s="38" t="str" cm="1">
        <f t="array" aca="1" ref="L217" ca="1">IFERROR(_xlfn.SINGLE(INDEX(Data!$A$1:$A$818,_xlfn.AGGREGATE(15,6,((OFFSET(Data!$A$1,0,MATCH(L$6,Data!$1:$1,0)-1,1000,1)=IF(L$7="","Yes",L$7))*(Data!$D$1:'Data'!$D$818&lt;=IF($H$2="Marked",1,"")))/((OFFSET(Data!$A$1,0,MATCH(L$6,Data!$1:$1,0)-1,1000,1)=IF(L$7="","Yes",L$7))*(Data!$D$1:'Data'!$D$818&lt;=IF($H$2="Marked",1,"")))*ROW(Data!$C$1:$C$818),ROW(L217)-ROW(L$7)),1)),"")</f>
        <v/>
      </c>
      <c r="M217" s="38" t="str">
        <f ca="1">IF(N217="","",IF(INDEX(Data!$CA:$CA,MATCH(N217,Data!$A:$A,0),1)=0,"",INDEX(Data!$CA:$CA,MATCH(N217,Data!$A:$A,0),1)))</f>
        <v/>
      </c>
      <c r="N217" s="38" t="str" cm="1">
        <f t="array" aca="1" ref="N217" ca="1">IFERROR(_xlfn.SINGLE(INDEX(Data!$A$1:$A$818,_xlfn.AGGREGATE(15,6,((OFFSET(Data!$A$1,0,MATCH(N$6,Data!$1:$1,0)-1,1000,1)=IF(N$7="","Yes",N$7))*(Data!$D$1:'Data'!$D$818&lt;=IF($H$2="Marked",1,"")))/((OFFSET(Data!$A$1,0,MATCH(N$6,Data!$1:$1,0)-1,1000,1)=IF(N$7="","Yes",N$7))*(Data!$D$1:'Data'!$D$818&lt;=IF($H$2="Marked",1,"")))*ROW(Data!$C$1:$C$818),ROW(N217)-ROW(N$7)),1)),"")</f>
        <v/>
      </c>
      <c r="O217" s="38" t="str">
        <f ca="1">IF(P217="","",IF(INDEX(Data!$CA:$CA,MATCH(P217,Data!$A:$A,0),1)=0,"",INDEX(Data!$CA:$CA,MATCH(P217,Data!$A:$A,0),1)))</f>
        <v/>
      </c>
      <c r="P217" s="38" t="str" cm="1">
        <f t="array" aca="1" ref="P217" ca="1">IFERROR(_xlfn.SINGLE(INDEX(Data!$A$1:$A$818,_xlfn.AGGREGATE(15,6,((OFFSET(Data!$A$1,0,MATCH(P$6,Data!$1:$1,0)-1,1000,1)=IF(P$7="","Yes",P$7))*(Data!$D$1:'Data'!$D$818&lt;=IF($H$2="Marked",1,"")))/((OFFSET(Data!$A$1,0,MATCH(P$6,Data!$1:$1,0)-1,1000,1)=IF(P$7="","Yes",P$7))*(Data!$D$1:'Data'!$D$818&lt;=IF($H$2="Marked",1,"")))*ROW(Data!$C$1:$C$818),ROW(P217)-ROW(P$7)),1)),"")</f>
        <v>TBS</v>
      </c>
      <c r="Q217" s="38" t="str">
        <f ca="1">IF(R217="","",IF(INDEX(Data!$CA:$CA,MATCH(R217,Data!$A:$A,0),1)=0,"",INDEX(Data!$CA:$CA,MATCH(R217,Data!$A:$A,0),1)))</f>
        <v/>
      </c>
      <c r="R217" s="38" t="str" cm="1">
        <f t="array" aca="1" ref="R217" ca="1">IFERROR(_xlfn.SINGLE(INDEX(Data!$A$1:$A$818,_xlfn.AGGREGATE(15,6,((OFFSET(Data!$A$1,0,MATCH(R$6,Data!$1:$1,0)-1,1000,1)=IF(R$7="","Yes",R$7))*(Data!$D$1:'Data'!$D$818&lt;=IF($H$2="Marked",1,"")))/((OFFSET(Data!$A$1,0,MATCH(R$6,Data!$1:$1,0)-1,1000,1)=IF(R$7="","Yes",R$7))*(Data!$D$1:'Data'!$D$818&lt;=IF($H$2="Marked",1,"")))*ROW(Data!$C$1:$C$818),ROW(R217)-ROW(R$7)),1)),"")</f>
        <v/>
      </c>
      <c r="S217" s="38" t="str">
        <f ca="1">IF(T217="","",IF(INDEX(Data!$CA:$CA,MATCH(T217,Data!$A:$A,0),1)=0,"",INDEX(Data!$CA:$CA,MATCH(T217,Data!$A:$A,0),1)))</f>
        <v/>
      </c>
      <c r="T217" s="38" t="str" cm="1">
        <f t="array" aca="1" ref="T217" ca="1">IFERROR(_xlfn.SINGLE(INDEX(Data!$A$1:$A$818,_xlfn.AGGREGATE(15,6,((OFFSET(Data!$A$1,0,MATCH(T$6,Data!$1:$1,0)-1,1000,1)=IF(T$7="","Yes",T$7))*(Data!$D$1:'Data'!$D$818&lt;=IF($H$2="Marked",1,"")))/((OFFSET(Data!$A$1,0,MATCH(T$6,Data!$1:$1,0)-1,1000,1)=IF(T$7="","Yes",T$7))*(Data!$D$1:'Data'!$D$818&lt;=IF($H$2="Marked",1,"")))*ROW(Data!$C$1:$C$818),ROW(T217)-ROW(T$7)),1)),"")</f>
        <v/>
      </c>
      <c r="U217" s="38" t="str">
        <f ca="1">IF(V217="","",IF(INDEX(Data!$CA:$CA,MATCH(V217,Data!$A:$A,0),1)=0,"",INDEX(Data!$CA:$CA,MATCH(V217,Data!$A:$A,0),1)))</f>
        <v/>
      </c>
      <c r="V217" s="38" t="str" cm="1">
        <f t="array" aca="1" ref="V217" ca="1">IFERROR(_xlfn.SINGLE(INDEX(Data!$A$1:$A$818,_xlfn.AGGREGATE(15,6,((OFFSET(Data!$A$1,0,MATCH(V$6,Data!$1:$1,0)-1,1000,1)=IF(V$7="","Yes",V$7))*(Data!$D$1:'Data'!$D$818&lt;=IF($H$2="Marked",1,"")))/((OFFSET(Data!$A$1,0,MATCH(V$6,Data!$1:$1,0)-1,1000,1)=IF(V$7="","Yes",V$7))*(Data!$D$1:'Data'!$D$818&lt;=IF($H$2="Marked",1,"")))*ROW(Data!$C$1:$C$818),ROW(V217)-ROW(V$7)),1)),"")</f>
        <v/>
      </c>
      <c r="W217" s="38" t="str">
        <f ca="1">IF(X217="","",IF(INDEX(Data!$CA:$CA,MATCH(X217,Data!$A:$A,0),1)=0,"",INDEX(Data!$CA:$CA,MATCH(X217,Data!$A:$A,0),1)))</f>
        <v/>
      </c>
      <c r="X217" s="38" t="str" cm="1">
        <f t="array" aca="1" ref="X217" ca="1">IFERROR(_xlfn.SINGLE(INDEX(Data!$A$1:$A$818,_xlfn.AGGREGATE(15,6,((OFFSET(Data!$A$1,0,MATCH(X$6,Data!$1:$1,0)-1,1000,1)=IF(X$7="","Yes",X$7))*(Data!$D$1:'Data'!$D$818&lt;=IF($H$2="Marked",1,"")))/((OFFSET(Data!$A$1,0,MATCH(X$6,Data!$1:$1,0)-1,1000,1)=IF(X$7="","Yes",X$7))*(Data!$D$1:'Data'!$D$818&lt;=IF($H$2="Marked",1,"")))*ROW(Data!$C$1:$C$818),ROW(X217)-ROW(X$7)),1)),"")</f>
        <v/>
      </c>
      <c r="Y217" s="38" t="str">
        <f ca="1">IF(Z217="","",IF(INDEX(Data!$CA:$CA,MATCH(Z217,Data!$A:$A,0),1)=0,"",INDEX(Data!$CA:$CA,MATCH(Z217,Data!$A:$A,0),1)))</f>
        <v/>
      </c>
      <c r="Z217" s="38" t="str" cm="1">
        <f t="array" aca="1" ref="Z217" ca="1">IFERROR(_xlfn.SINGLE(INDEX(Data!$A$1:$A$818,_xlfn.AGGREGATE(15,6,((OFFSET(Data!$A$1,0,MATCH(Z$6,Data!$1:$1,0)-1,1000,1)=IF(Z$7="","Yes",Z$7))*(Data!$D$1:'Data'!$D$818&lt;=IF($H$2="Marked",1,"")))/((OFFSET(Data!$A$1,0,MATCH(Z$6,Data!$1:$1,0)-1,1000,1)=IF(Z$7="","Yes",Z$7))*(Data!$D$1:'Data'!$D$818&lt;=IF($H$2="Marked",1,"")))*ROW(Data!$C$1:$C$818),ROW(Z217)-ROW(Z$7)),1)),"")</f>
        <v/>
      </c>
      <c r="AA217" s="38" t="str">
        <f ca="1">IF(AB217="","",IF(INDEX(Data!$CA:$CA,MATCH(AB217,Data!$A:$A,0),1)=0,"",INDEX(Data!$CA:$CA,MATCH(AB217,Data!$A:$A,0),1)))</f>
        <v/>
      </c>
      <c r="AB217" s="38" t="str" cm="1">
        <f t="array" aca="1" ref="AB217" ca="1">IFERROR(_xlfn.SINGLE(INDEX(Data!$A$1:$A$818,_xlfn.AGGREGATE(15,6,((OFFSET(Data!$A$1,0,MATCH(AB$6,Data!$1:$1,0)-1,1000,1)=IF(AB$7="","Yes",AB$7))*(Data!$D$1:'Data'!$D$818&lt;=IF($H$2="Marked",1,"")))/((OFFSET(Data!$A$1,0,MATCH(AB$6,Data!$1:$1,0)-1,1000,1)=IF(AB$7="","Yes",AB$7))*(Data!$D$1:'Data'!$D$818&lt;=IF($H$2="Marked",1,"")))*ROW(Data!$C$1:$C$818),ROW(AB217)-ROW(AB$7)),1)),"")</f>
        <v/>
      </c>
      <c r="AC217" s="38" t="str">
        <f ca="1">IF(AD217="","",IF(INDEX(Data!$CA:$CA,MATCH(AD217,Data!$A:$A,0),1)=0,"",INDEX(Data!$CA:$CA,MATCH(AD217,Data!$A:$A,0),1)))</f>
        <v/>
      </c>
      <c r="AD217" s="38" t="str" cm="1">
        <f t="array" aca="1" ref="AD217" ca="1">IFERROR(_xlfn.SINGLE(INDEX(Data!$A$1:$A$818,_xlfn.AGGREGATE(15,6,((OFFSET(Data!$A$1,0,MATCH(AD$6,Data!$1:$1,0)-1,1000,1)=IF(AD$7="","Yes",AD$7))*(Data!$D$1:'Data'!$D$818&lt;=IF($H$2="Marked",1,"")))/((OFFSET(Data!$A$1,0,MATCH(AD$6,Data!$1:$1,0)-1,1000,1)=IF(AD$7="","Yes",AD$7))*(Data!$D$1:'Data'!$D$818&lt;=IF($H$2="Marked",1,"")))*ROW(Data!$C$1:$C$818),ROW(AD217)-ROW(AD$7)),1)),"")</f>
        <v/>
      </c>
      <c r="AE217" s="38" t="str">
        <f ca="1">IF(AF217="","",IF(INDEX(Data!$CA:$CA,MATCH(AF217,Data!$A:$A,0),1)=0,"",INDEX(Data!$CA:$CA,MATCH(AF217,Data!$A:$A,0),1)))</f>
        <v/>
      </c>
      <c r="AF217" s="38" t="str" cm="1">
        <f t="array" aca="1" ref="AF217" ca="1">IFERROR(_xlfn.SINGLE(INDEX(Data!$A$1:$A$818,_xlfn.AGGREGATE(15,6,((OFFSET(Data!$A$1,0,MATCH(AF$6,Data!$1:$1,0)-1,1000,1)=IF(AF$7="","Yes",AF$7))*(Data!$D$1:'Data'!$D$818&lt;=IF($H$2="Marked",1,"")))/((OFFSET(Data!$A$1,0,MATCH(AF$6,Data!$1:$1,0)-1,1000,1)=IF(AF$7="","Yes",AF$7))*(Data!$D$1:'Data'!$D$818&lt;=IF($H$2="Marked",1,"")))*ROW(Data!$C$1:$C$818),ROW(AF217)-ROW(AF$7)),1)),"")</f>
        <v/>
      </c>
      <c r="AG217" s="38" t="str">
        <f ca="1">IF(AH217="","",IF(INDEX(Data!$CA:$CA,MATCH(AH217,Data!$A:$A,0),1)=0,"",INDEX(Data!$CA:$CA,MATCH(AH217,Data!$A:$A,0),1)))</f>
        <v/>
      </c>
      <c r="AH217" s="38" t="str" cm="1">
        <f t="array" aca="1" ref="AH217" ca="1">IFERROR(_xlfn.SINGLE(INDEX(Data!$A$1:$A$818,_xlfn.AGGREGATE(15,6,((OFFSET(Data!$A$1,0,MATCH(AH$6,Data!$1:$1,0)-1,1000,1)=IF(AH$7="","Yes",AH$7))*(Data!$D$1:'Data'!$D$818&lt;=IF($H$2="Marked",1,"")))/((OFFSET(Data!$A$1,0,MATCH(AH$6,Data!$1:$1,0)-1,1000,1)=IF(AH$7="","Yes",AH$7))*(Data!$D$1:'Data'!$D$818&lt;=IF($H$2="Marked",1,"")))*ROW(Data!$C$1:$C$818),ROW(AH217)-ROW(AH$7)),1)),"")</f>
        <v/>
      </c>
      <c r="AI217" s="38" t="str">
        <f ca="1">IF(AJ217="","",IF(INDEX(Data!$CA:$CA,MATCH(AJ217,Data!$A:$A,0),1)=0,"",INDEX(Data!$CA:$CA,MATCH(AJ217,Data!$A:$A,0),1)))</f>
        <v/>
      </c>
      <c r="AJ217" s="38" t="str" cm="1">
        <f t="array" aca="1" ref="AJ217" ca="1">IFERROR(_xlfn.SINGLE(INDEX(Data!$A$1:$A$818,_xlfn.AGGREGATE(15,6,((OFFSET(Data!$A$1,0,MATCH(AJ$6,Data!$1:$1,0)-1,1000,1)=IF(AJ$7="","Yes",AJ$7))*(Data!$D$1:'Data'!$D$818&lt;=IF($H$2="Marked",1,"")))/((OFFSET(Data!$A$1,0,MATCH(AJ$6,Data!$1:$1,0)-1,1000,1)=IF(AJ$7="","Yes",AJ$7))*(Data!$D$1:'Data'!$D$818&lt;=IF($H$2="Marked",1,"")))*ROW(Data!$C$1:$C$818),ROW(AJ217)-ROW(AJ$7)),1)),"")</f>
        <v/>
      </c>
      <c r="AK217" s="38" t="str">
        <f ca="1">IF(AL217="","",IF(INDEX(Data!$CA:$CA,MATCH(AL217,Data!$A:$A,0),1)=0,"",INDEX(Data!$CA:$CA,MATCH(AL217,Data!$A:$A,0),1)))</f>
        <v/>
      </c>
      <c r="AL217" s="38" t="str" cm="1">
        <f t="array" aca="1" ref="AL217" ca="1">IFERROR(_xlfn.SINGLE(INDEX(Data!$A$1:$A$818,_xlfn.AGGREGATE(15,6,((OFFSET(Data!$A$1,0,MATCH(AL$6,Data!$1:$1,0)-1,1000,1)=IF(AL$7="","Yes",AL$7))*(Data!$D$1:'Data'!$D$818&lt;=IF($H$2="Marked",1,"")))/((OFFSET(Data!$A$1,0,MATCH(AL$6,Data!$1:$1,0)-1,1000,1)=IF(AL$7="","Yes",AL$7))*(Data!$D$1:'Data'!$D$818&lt;=IF($H$2="Marked",1,"")))*ROW(Data!$C$1:$C$818),ROW(AL217)-ROW(AL$7)),1)),"")</f>
        <v/>
      </c>
      <c r="AM217" s="38" t="str">
        <f ca="1">IF(AN217="","",IF(INDEX(Data!$CA:$CA,MATCH(AN217,Data!$A:$A,0),1)=0,"",INDEX(Data!$CA:$CA,MATCH(AN217,Data!$A:$A,0),1)))</f>
        <v/>
      </c>
      <c r="AN217" s="38" t="str" cm="1">
        <f t="array" aca="1" ref="AN217" ca="1">IFERROR(_xlfn.SINGLE(INDEX(Data!$A$1:$A$818,_xlfn.AGGREGATE(15,6,((OFFSET(Data!$A$1,0,MATCH(AN$6,Data!$1:$1,0)-1,1000,1)=IF(AN$7="","Yes",AN$7))*(Data!$D$1:'Data'!$D$818&lt;=IF($H$2="Marked",1,"")))/((OFFSET(Data!$A$1,0,MATCH(AN$6,Data!$1:$1,0)-1,1000,1)=IF(AN$7="","Yes",AN$7))*(Data!$D$1:'Data'!$D$818&lt;=IF($H$2="Marked",1,"")))*ROW(Data!$C$1:$C$818),ROW(AN217)-ROW(AN$7)),1)),"")</f>
        <v/>
      </c>
      <c r="AO217" s="38" t="str">
        <f ca="1">IF(AP217="","",IF(INDEX(Data!$CA:$CA,MATCH(AP217,Data!$A:$A,0),1)=0,"",INDEX(Data!$CA:$CA,MATCH(AP217,Data!$A:$A,0),1)))</f>
        <v/>
      </c>
      <c r="AP217" s="38" t="str" cm="1">
        <f t="array" aca="1" ref="AP217" ca="1">IFERROR(_xlfn.SINGLE(INDEX(Data!$A$1:$A$818,_xlfn.AGGREGATE(15,6,((OFFSET(Data!$A$1,0,MATCH(AP$6,Data!$1:$1,0)-1,1000,1)=IF(AP$7="","Yes",AP$7))*(Data!$D$1:'Data'!$D$818&lt;=IF($H$2="Marked",1,"")))/((OFFSET(Data!$A$1,0,MATCH(AP$6,Data!$1:$1,0)-1,1000,1)=IF(AP$7="","Yes",AP$7))*(Data!$D$1:'Data'!$D$818&lt;=IF($H$2="Marked",1,"")))*ROW(Data!$C$1:$C$818),ROW(AP217)-ROW(AP$7)),1)),"")</f>
        <v/>
      </c>
      <c r="AQ217" s="38" t="str">
        <f ca="1">IF(AR217="","",IF(INDEX(Data!$CA:$CA,MATCH(AR217,Data!$A:$A,0),1)=0,"",INDEX(Data!$CA:$CA,MATCH(AR217,Data!$A:$A,0),1)))</f>
        <v/>
      </c>
      <c r="AR217" s="38" t="str" cm="1">
        <f t="array" aca="1" ref="AR217" ca="1">IFERROR(_xlfn.SINGLE(INDEX(Data!$A$1:$A$818,_xlfn.AGGREGATE(15,6,((OFFSET(Data!$A$1,0,MATCH(AR$6,Data!$1:$1,0)-1,1000,1)=IF(AR$7="","Yes",AR$7))*(Data!$D$1:'Data'!$D$818&lt;=IF($H$2="Marked",1,"")))/((OFFSET(Data!$A$1,0,MATCH(AR$6,Data!$1:$1,0)-1,1000,1)=IF(AR$7="","Yes",AR$7))*(Data!$D$1:'Data'!$D$818&lt;=IF($H$2="Marked",1,"")))*ROW(Data!$C$1:$C$818),ROW(AR217)-ROW(AR$7)),1)),"")</f>
        <v/>
      </c>
      <c r="AS217" s="38" t="str">
        <f ca="1">IF(AT217="","",IF(INDEX(Data!$CA:$CA,MATCH(AT217,Data!$A:$A,0),1)=0,"",INDEX(Data!$CA:$CA,MATCH(AT217,Data!$A:$A,0),1)))</f>
        <v/>
      </c>
      <c r="AT217" s="38" t="str" cm="1">
        <f t="array" aca="1" ref="AT217" ca="1">IFERROR(_xlfn.SINGLE(INDEX(Data!$A$1:$A$818,_xlfn.AGGREGATE(15,6,((OFFSET(Data!$A$1,0,MATCH(AT$6,Data!$1:$1,0)-1,1000,1)=IF(AT$7="","Yes",AT$7))*(Data!$D$1:'Data'!$D$818&lt;=IF($H$2="Marked",1,"")))/((OFFSET(Data!$A$1,0,MATCH(AT$6,Data!$1:$1,0)-1,1000,1)=IF(AT$7="","Yes",AT$7))*(Data!$D$1:'Data'!$D$818&lt;=IF($H$2="Marked",1,"")))*ROW(Data!$C$1:$C$818),ROW(AT217)-ROW(AT$7)),1)),"")</f>
        <v/>
      </c>
    </row>
    <row r="218" spans="1:46" x14ac:dyDescent="0.35">
      <c r="A218" s="38" t="str">
        <f ca="1">IF(B218="","",IF(INDEX(Data!$CA:$CA,MATCH(B218,Data!$A:$A,0),1)=0,"",INDEX(Data!$CA:$CA,MATCH(B218,Data!$A:$A,0),1)))</f>
        <v/>
      </c>
      <c r="B218" s="38" t="str" cm="1">
        <f t="array" aca="1" ref="B218" ca="1">IFERROR(_xlfn.SINGLE(INDEX(Data!$A$1:$A$818,_xlfn.AGGREGATE(15,6,((OFFSET(Data!$A$1,0,MATCH(B$6,Data!$1:$1,0)-1,1000,1)=IF(B$7="","Yes",B$7))*(Data!$D$1:'Data'!$D$818&lt;=IF($H$2="Marked",1,"")))/((OFFSET(Data!$A$1,0,MATCH(B$6,Data!$1:$1,0)-1,1000,1)=IF(B$7="","Yes",B$7))*(Data!$D$1:'Data'!$D$818&lt;=IF($H$2="Marked",1,"")))*ROW(Data!$C$1:$C$818),ROW(B218)-ROW(B$7)),1)),"")</f>
        <v/>
      </c>
      <c r="C218" s="38" t="str">
        <f ca="1">IF(D218="","",IF(INDEX(Data!$CA:$CA,MATCH(D218,Data!$A:$A,0),1)=0,"",INDEX(Data!$CA:$CA,MATCH(D218,Data!$A:$A,0),1)))</f>
        <v/>
      </c>
      <c r="D218" s="38" t="str" cm="1">
        <f t="array" aca="1" ref="D218" ca="1">IFERROR(_xlfn.SINGLE(INDEX(Data!$A$1:$A$818,_xlfn.AGGREGATE(15,6,((OFFSET(Data!$A$1,0,MATCH(D$6,Data!$1:$1,0)-1,1000,1)=IF(D$7="","Yes",D$7))*(Data!$D$1:'Data'!$D$818&lt;=IF($H$2="Marked",1,"")))/((OFFSET(Data!$A$1,0,MATCH(D$6,Data!$1:$1,0)-1,1000,1)=IF(D$7="","Yes",D$7))*(Data!$D$1:'Data'!$D$818&lt;=IF($H$2="Marked",1,"")))*ROW(Data!$C$1:$C$818),ROW(D218)-ROW(D$7)),1)),"")</f>
        <v/>
      </c>
      <c r="E218" s="38" t="str">
        <f ca="1">IF(F218="","",IF(INDEX(Data!$CA:$CA,MATCH(F218,Data!$A:$A,0),1)=0,"",INDEX(Data!$CA:$CA,MATCH(F218,Data!$A:$A,0),1)))</f>
        <v/>
      </c>
      <c r="F218" s="38" t="str" cm="1">
        <f t="array" aca="1" ref="F218" ca="1">IFERROR(_xlfn.SINGLE(INDEX(Data!$A$1:$A$818,_xlfn.AGGREGATE(15,6,((OFFSET(Data!$A$1,0,MATCH(F$6,Data!$1:$1,0)-1,1000,1)=IF(F$7="","Yes",F$7))*(Data!$D$1:'Data'!$D$818&lt;=IF($H$2="Marked",1,"")))/((OFFSET(Data!$A$1,0,MATCH(F$6,Data!$1:$1,0)-1,1000,1)=IF(F$7="","Yes",F$7))*(Data!$D$1:'Data'!$D$818&lt;=IF($H$2="Marked",1,"")))*ROW(Data!$C$1:$C$818),ROW(F218)-ROW(F$7)),1)),"")</f>
        <v/>
      </c>
      <c r="G218" s="38" t="str">
        <f ca="1">IF(H218="","",IF(INDEX(Data!$CA:$CA,MATCH(H218,Data!$A:$A,0),1)=0,"",INDEX(Data!$CA:$CA,MATCH(H218,Data!$A:$A,0),1)))</f>
        <v/>
      </c>
      <c r="H218" s="38" t="str" cm="1">
        <f t="array" aca="1" ref="H218" ca="1">IFERROR(_xlfn.SINGLE(INDEX(Data!$A$1:$A$818,_xlfn.AGGREGATE(15,6,((OFFSET(Data!$A$1,0,MATCH(H$6,Data!$1:$1,0)-1,1000,1)=IF(H$7="","Yes",H$7))*(Data!$D$1:'Data'!$D$818&lt;=IF($H$2="Marked",1,"")))/((OFFSET(Data!$A$1,0,MATCH(H$6,Data!$1:$1,0)-1,1000,1)=IF(H$7="","Yes",H$7))*(Data!$D$1:'Data'!$D$818&lt;=IF($H$2="Marked",1,"")))*ROW(Data!$C$1:$C$818),ROW(H218)-ROW(H$7)),1)),"")</f>
        <v/>
      </c>
      <c r="I218" s="38" t="str">
        <f ca="1">IF(J218="","",IF(INDEX(Data!$CA:$CA,MATCH(J218,Data!$A:$A,0),1)=0,"",INDEX(Data!$CA:$CA,MATCH(J218,Data!$A:$A,0),1)))</f>
        <v/>
      </c>
      <c r="J218" s="38" t="str" cm="1">
        <f t="array" aca="1" ref="J218" ca="1">IFERROR(_xlfn.SINGLE(INDEX(Data!$A$1:$A$818,_xlfn.AGGREGATE(15,6,((OFFSET(Data!$A$1,0,MATCH(J$6,Data!$1:$1,0)-1,1000,1)=IF(J$7="","Yes",J$7))*(Data!$D$1:'Data'!$D$818&lt;=IF($H$2="Marked",1,"")))/((OFFSET(Data!$A$1,0,MATCH(J$6,Data!$1:$1,0)-1,1000,1)=IF(J$7="","Yes",J$7))*(Data!$D$1:'Data'!$D$818&lt;=IF($H$2="Marked",1,"")))*ROW(Data!$C$1:$C$818),ROW(J218)-ROW(J$7)),1)),"")</f>
        <v/>
      </c>
      <c r="K218" s="38" t="str">
        <f ca="1">IF(L218="","",IF(INDEX(Data!$CA:$CA,MATCH(L218,Data!$A:$A,0),1)=0,"",INDEX(Data!$CA:$CA,MATCH(L218,Data!$A:$A,0),1)))</f>
        <v/>
      </c>
      <c r="L218" s="38" t="str" cm="1">
        <f t="array" aca="1" ref="L218" ca="1">IFERROR(_xlfn.SINGLE(INDEX(Data!$A$1:$A$818,_xlfn.AGGREGATE(15,6,((OFFSET(Data!$A$1,0,MATCH(L$6,Data!$1:$1,0)-1,1000,1)=IF(L$7="","Yes",L$7))*(Data!$D$1:'Data'!$D$818&lt;=IF($H$2="Marked",1,"")))/((OFFSET(Data!$A$1,0,MATCH(L$6,Data!$1:$1,0)-1,1000,1)=IF(L$7="","Yes",L$7))*(Data!$D$1:'Data'!$D$818&lt;=IF($H$2="Marked",1,"")))*ROW(Data!$C$1:$C$818),ROW(L218)-ROW(L$7)),1)),"")</f>
        <v/>
      </c>
      <c r="M218" s="38" t="str">
        <f ca="1">IF(N218="","",IF(INDEX(Data!$CA:$CA,MATCH(N218,Data!$A:$A,0),1)=0,"",INDEX(Data!$CA:$CA,MATCH(N218,Data!$A:$A,0),1)))</f>
        <v/>
      </c>
      <c r="N218" s="38" t="str" cm="1">
        <f t="array" aca="1" ref="N218" ca="1">IFERROR(_xlfn.SINGLE(INDEX(Data!$A$1:$A$818,_xlfn.AGGREGATE(15,6,((OFFSET(Data!$A$1,0,MATCH(N$6,Data!$1:$1,0)-1,1000,1)=IF(N$7="","Yes",N$7))*(Data!$D$1:'Data'!$D$818&lt;=IF($H$2="Marked",1,"")))/((OFFSET(Data!$A$1,0,MATCH(N$6,Data!$1:$1,0)-1,1000,1)=IF(N$7="","Yes",N$7))*(Data!$D$1:'Data'!$D$818&lt;=IF($H$2="Marked",1,"")))*ROW(Data!$C$1:$C$818),ROW(N218)-ROW(N$7)),1)),"")</f>
        <v/>
      </c>
      <c r="O218" s="38" t="str">
        <f ca="1">IF(P218="","",IF(INDEX(Data!$CA:$CA,MATCH(P218,Data!$A:$A,0),1)=0,"",INDEX(Data!$CA:$CA,MATCH(P218,Data!$A:$A,0),1)))</f>
        <v/>
      </c>
      <c r="P218" s="38" t="str" cm="1">
        <f t="array" aca="1" ref="P218" ca="1">IFERROR(_xlfn.SINGLE(INDEX(Data!$A$1:$A$818,_xlfn.AGGREGATE(15,6,((OFFSET(Data!$A$1,0,MATCH(P$6,Data!$1:$1,0)-1,1000,1)=IF(P$7="","Yes",P$7))*(Data!$D$1:'Data'!$D$818&lt;=IF($H$2="Marked",1,"")))/((OFFSET(Data!$A$1,0,MATCH(P$6,Data!$1:$1,0)-1,1000,1)=IF(P$7="","Yes",P$7))*(Data!$D$1:'Data'!$D$818&lt;=IF($H$2="Marked",1,"")))*ROW(Data!$C$1:$C$818),ROW(P218)-ROW(P$7)),1)),"")</f>
        <v>TCM</v>
      </c>
      <c r="Q218" s="38" t="str">
        <f ca="1">IF(R218="","",IF(INDEX(Data!$CA:$CA,MATCH(R218,Data!$A:$A,0),1)=0,"",INDEX(Data!$CA:$CA,MATCH(R218,Data!$A:$A,0),1)))</f>
        <v/>
      </c>
      <c r="R218" s="38" t="str" cm="1">
        <f t="array" aca="1" ref="R218" ca="1">IFERROR(_xlfn.SINGLE(INDEX(Data!$A$1:$A$818,_xlfn.AGGREGATE(15,6,((OFFSET(Data!$A$1,0,MATCH(R$6,Data!$1:$1,0)-1,1000,1)=IF(R$7="","Yes",R$7))*(Data!$D$1:'Data'!$D$818&lt;=IF($H$2="Marked",1,"")))/((OFFSET(Data!$A$1,0,MATCH(R$6,Data!$1:$1,0)-1,1000,1)=IF(R$7="","Yes",R$7))*(Data!$D$1:'Data'!$D$818&lt;=IF($H$2="Marked",1,"")))*ROW(Data!$C$1:$C$818),ROW(R218)-ROW(R$7)),1)),"")</f>
        <v/>
      </c>
      <c r="S218" s="38" t="str">
        <f ca="1">IF(T218="","",IF(INDEX(Data!$CA:$CA,MATCH(T218,Data!$A:$A,0),1)=0,"",INDEX(Data!$CA:$CA,MATCH(T218,Data!$A:$A,0),1)))</f>
        <v/>
      </c>
      <c r="T218" s="38" t="str" cm="1">
        <f t="array" aca="1" ref="T218" ca="1">IFERROR(_xlfn.SINGLE(INDEX(Data!$A$1:$A$818,_xlfn.AGGREGATE(15,6,((OFFSET(Data!$A$1,0,MATCH(T$6,Data!$1:$1,0)-1,1000,1)=IF(T$7="","Yes",T$7))*(Data!$D$1:'Data'!$D$818&lt;=IF($H$2="Marked",1,"")))/((OFFSET(Data!$A$1,0,MATCH(T$6,Data!$1:$1,0)-1,1000,1)=IF(T$7="","Yes",T$7))*(Data!$D$1:'Data'!$D$818&lt;=IF($H$2="Marked",1,"")))*ROW(Data!$C$1:$C$818),ROW(T218)-ROW(T$7)),1)),"")</f>
        <v/>
      </c>
      <c r="U218" s="38" t="str">
        <f ca="1">IF(V218="","",IF(INDEX(Data!$CA:$CA,MATCH(V218,Data!$A:$A,0),1)=0,"",INDEX(Data!$CA:$CA,MATCH(V218,Data!$A:$A,0),1)))</f>
        <v/>
      </c>
      <c r="V218" s="38" t="str" cm="1">
        <f t="array" aca="1" ref="V218" ca="1">IFERROR(_xlfn.SINGLE(INDEX(Data!$A$1:$A$818,_xlfn.AGGREGATE(15,6,((OFFSET(Data!$A$1,0,MATCH(V$6,Data!$1:$1,0)-1,1000,1)=IF(V$7="","Yes",V$7))*(Data!$D$1:'Data'!$D$818&lt;=IF($H$2="Marked",1,"")))/((OFFSET(Data!$A$1,0,MATCH(V$6,Data!$1:$1,0)-1,1000,1)=IF(V$7="","Yes",V$7))*(Data!$D$1:'Data'!$D$818&lt;=IF($H$2="Marked",1,"")))*ROW(Data!$C$1:$C$818),ROW(V218)-ROW(V$7)),1)),"")</f>
        <v/>
      </c>
      <c r="W218" s="38" t="str">
        <f ca="1">IF(X218="","",IF(INDEX(Data!$CA:$CA,MATCH(X218,Data!$A:$A,0),1)=0,"",INDEX(Data!$CA:$CA,MATCH(X218,Data!$A:$A,0),1)))</f>
        <v/>
      </c>
      <c r="X218" s="38" t="str" cm="1">
        <f t="array" aca="1" ref="X218" ca="1">IFERROR(_xlfn.SINGLE(INDEX(Data!$A$1:$A$818,_xlfn.AGGREGATE(15,6,((OFFSET(Data!$A$1,0,MATCH(X$6,Data!$1:$1,0)-1,1000,1)=IF(X$7="","Yes",X$7))*(Data!$D$1:'Data'!$D$818&lt;=IF($H$2="Marked",1,"")))/((OFFSET(Data!$A$1,0,MATCH(X$6,Data!$1:$1,0)-1,1000,1)=IF(X$7="","Yes",X$7))*(Data!$D$1:'Data'!$D$818&lt;=IF($H$2="Marked",1,"")))*ROW(Data!$C$1:$C$818),ROW(X218)-ROW(X$7)),1)),"")</f>
        <v/>
      </c>
      <c r="Y218" s="38" t="str">
        <f ca="1">IF(Z218="","",IF(INDEX(Data!$CA:$CA,MATCH(Z218,Data!$A:$A,0),1)=0,"",INDEX(Data!$CA:$CA,MATCH(Z218,Data!$A:$A,0),1)))</f>
        <v/>
      </c>
      <c r="Z218" s="38" t="str" cm="1">
        <f t="array" aca="1" ref="Z218" ca="1">IFERROR(_xlfn.SINGLE(INDEX(Data!$A$1:$A$818,_xlfn.AGGREGATE(15,6,((OFFSET(Data!$A$1,0,MATCH(Z$6,Data!$1:$1,0)-1,1000,1)=IF(Z$7="","Yes",Z$7))*(Data!$D$1:'Data'!$D$818&lt;=IF($H$2="Marked",1,"")))/((OFFSET(Data!$A$1,0,MATCH(Z$6,Data!$1:$1,0)-1,1000,1)=IF(Z$7="","Yes",Z$7))*(Data!$D$1:'Data'!$D$818&lt;=IF($H$2="Marked",1,"")))*ROW(Data!$C$1:$C$818),ROW(Z218)-ROW(Z$7)),1)),"")</f>
        <v/>
      </c>
      <c r="AA218" s="38" t="str">
        <f ca="1">IF(AB218="","",IF(INDEX(Data!$CA:$CA,MATCH(AB218,Data!$A:$A,0),1)=0,"",INDEX(Data!$CA:$CA,MATCH(AB218,Data!$A:$A,0),1)))</f>
        <v/>
      </c>
      <c r="AB218" s="38" t="str" cm="1">
        <f t="array" aca="1" ref="AB218" ca="1">IFERROR(_xlfn.SINGLE(INDEX(Data!$A$1:$A$818,_xlfn.AGGREGATE(15,6,((OFFSET(Data!$A$1,0,MATCH(AB$6,Data!$1:$1,0)-1,1000,1)=IF(AB$7="","Yes",AB$7))*(Data!$D$1:'Data'!$D$818&lt;=IF($H$2="Marked",1,"")))/((OFFSET(Data!$A$1,0,MATCH(AB$6,Data!$1:$1,0)-1,1000,1)=IF(AB$7="","Yes",AB$7))*(Data!$D$1:'Data'!$D$818&lt;=IF($H$2="Marked",1,"")))*ROW(Data!$C$1:$C$818),ROW(AB218)-ROW(AB$7)),1)),"")</f>
        <v/>
      </c>
      <c r="AC218" s="38" t="str">
        <f ca="1">IF(AD218="","",IF(INDEX(Data!$CA:$CA,MATCH(AD218,Data!$A:$A,0),1)=0,"",INDEX(Data!$CA:$CA,MATCH(AD218,Data!$A:$A,0),1)))</f>
        <v/>
      </c>
      <c r="AD218" s="38" t="str" cm="1">
        <f t="array" aca="1" ref="AD218" ca="1">IFERROR(_xlfn.SINGLE(INDEX(Data!$A$1:$A$818,_xlfn.AGGREGATE(15,6,((OFFSET(Data!$A$1,0,MATCH(AD$6,Data!$1:$1,0)-1,1000,1)=IF(AD$7="","Yes",AD$7))*(Data!$D$1:'Data'!$D$818&lt;=IF($H$2="Marked",1,"")))/((OFFSET(Data!$A$1,0,MATCH(AD$6,Data!$1:$1,0)-1,1000,1)=IF(AD$7="","Yes",AD$7))*(Data!$D$1:'Data'!$D$818&lt;=IF($H$2="Marked",1,"")))*ROW(Data!$C$1:$C$818),ROW(AD218)-ROW(AD$7)),1)),"")</f>
        <v/>
      </c>
      <c r="AE218" s="38" t="str">
        <f ca="1">IF(AF218="","",IF(INDEX(Data!$CA:$CA,MATCH(AF218,Data!$A:$A,0),1)=0,"",INDEX(Data!$CA:$CA,MATCH(AF218,Data!$A:$A,0),1)))</f>
        <v/>
      </c>
      <c r="AF218" s="38" t="str" cm="1">
        <f t="array" aca="1" ref="AF218" ca="1">IFERROR(_xlfn.SINGLE(INDEX(Data!$A$1:$A$818,_xlfn.AGGREGATE(15,6,((OFFSET(Data!$A$1,0,MATCH(AF$6,Data!$1:$1,0)-1,1000,1)=IF(AF$7="","Yes",AF$7))*(Data!$D$1:'Data'!$D$818&lt;=IF($H$2="Marked",1,"")))/((OFFSET(Data!$A$1,0,MATCH(AF$6,Data!$1:$1,0)-1,1000,1)=IF(AF$7="","Yes",AF$7))*(Data!$D$1:'Data'!$D$818&lt;=IF($H$2="Marked",1,"")))*ROW(Data!$C$1:$C$818),ROW(AF218)-ROW(AF$7)),1)),"")</f>
        <v/>
      </c>
      <c r="AG218" s="38" t="str">
        <f ca="1">IF(AH218="","",IF(INDEX(Data!$CA:$CA,MATCH(AH218,Data!$A:$A,0),1)=0,"",INDEX(Data!$CA:$CA,MATCH(AH218,Data!$A:$A,0),1)))</f>
        <v/>
      </c>
      <c r="AH218" s="38" t="str" cm="1">
        <f t="array" aca="1" ref="AH218" ca="1">IFERROR(_xlfn.SINGLE(INDEX(Data!$A$1:$A$818,_xlfn.AGGREGATE(15,6,((OFFSET(Data!$A$1,0,MATCH(AH$6,Data!$1:$1,0)-1,1000,1)=IF(AH$7="","Yes",AH$7))*(Data!$D$1:'Data'!$D$818&lt;=IF($H$2="Marked",1,"")))/((OFFSET(Data!$A$1,0,MATCH(AH$6,Data!$1:$1,0)-1,1000,1)=IF(AH$7="","Yes",AH$7))*(Data!$D$1:'Data'!$D$818&lt;=IF($H$2="Marked",1,"")))*ROW(Data!$C$1:$C$818),ROW(AH218)-ROW(AH$7)),1)),"")</f>
        <v/>
      </c>
      <c r="AI218" s="38" t="str">
        <f ca="1">IF(AJ218="","",IF(INDEX(Data!$CA:$CA,MATCH(AJ218,Data!$A:$A,0),1)=0,"",INDEX(Data!$CA:$CA,MATCH(AJ218,Data!$A:$A,0),1)))</f>
        <v/>
      </c>
      <c r="AJ218" s="38" t="str" cm="1">
        <f t="array" aca="1" ref="AJ218" ca="1">IFERROR(_xlfn.SINGLE(INDEX(Data!$A$1:$A$818,_xlfn.AGGREGATE(15,6,((OFFSET(Data!$A$1,0,MATCH(AJ$6,Data!$1:$1,0)-1,1000,1)=IF(AJ$7="","Yes",AJ$7))*(Data!$D$1:'Data'!$D$818&lt;=IF($H$2="Marked",1,"")))/((OFFSET(Data!$A$1,0,MATCH(AJ$6,Data!$1:$1,0)-1,1000,1)=IF(AJ$7="","Yes",AJ$7))*(Data!$D$1:'Data'!$D$818&lt;=IF($H$2="Marked",1,"")))*ROW(Data!$C$1:$C$818),ROW(AJ218)-ROW(AJ$7)),1)),"")</f>
        <v/>
      </c>
      <c r="AK218" s="38" t="str">
        <f ca="1">IF(AL218="","",IF(INDEX(Data!$CA:$CA,MATCH(AL218,Data!$A:$A,0),1)=0,"",INDEX(Data!$CA:$CA,MATCH(AL218,Data!$A:$A,0),1)))</f>
        <v/>
      </c>
      <c r="AL218" s="38" t="str" cm="1">
        <f t="array" aca="1" ref="AL218" ca="1">IFERROR(_xlfn.SINGLE(INDEX(Data!$A$1:$A$818,_xlfn.AGGREGATE(15,6,((OFFSET(Data!$A$1,0,MATCH(AL$6,Data!$1:$1,0)-1,1000,1)=IF(AL$7="","Yes",AL$7))*(Data!$D$1:'Data'!$D$818&lt;=IF($H$2="Marked",1,"")))/((OFFSET(Data!$A$1,0,MATCH(AL$6,Data!$1:$1,0)-1,1000,1)=IF(AL$7="","Yes",AL$7))*(Data!$D$1:'Data'!$D$818&lt;=IF($H$2="Marked",1,"")))*ROW(Data!$C$1:$C$818),ROW(AL218)-ROW(AL$7)),1)),"")</f>
        <v/>
      </c>
      <c r="AM218" s="38" t="str">
        <f ca="1">IF(AN218="","",IF(INDEX(Data!$CA:$CA,MATCH(AN218,Data!$A:$A,0),1)=0,"",INDEX(Data!$CA:$CA,MATCH(AN218,Data!$A:$A,0),1)))</f>
        <v/>
      </c>
      <c r="AN218" s="38" t="str" cm="1">
        <f t="array" aca="1" ref="AN218" ca="1">IFERROR(_xlfn.SINGLE(INDEX(Data!$A$1:$A$818,_xlfn.AGGREGATE(15,6,((OFFSET(Data!$A$1,0,MATCH(AN$6,Data!$1:$1,0)-1,1000,1)=IF(AN$7="","Yes",AN$7))*(Data!$D$1:'Data'!$D$818&lt;=IF($H$2="Marked",1,"")))/((OFFSET(Data!$A$1,0,MATCH(AN$6,Data!$1:$1,0)-1,1000,1)=IF(AN$7="","Yes",AN$7))*(Data!$D$1:'Data'!$D$818&lt;=IF($H$2="Marked",1,"")))*ROW(Data!$C$1:$C$818),ROW(AN218)-ROW(AN$7)),1)),"")</f>
        <v/>
      </c>
      <c r="AO218" s="38" t="str">
        <f ca="1">IF(AP218="","",IF(INDEX(Data!$CA:$CA,MATCH(AP218,Data!$A:$A,0),1)=0,"",INDEX(Data!$CA:$CA,MATCH(AP218,Data!$A:$A,0),1)))</f>
        <v/>
      </c>
      <c r="AP218" s="38" t="str" cm="1">
        <f t="array" aca="1" ref="AP218" ca="1">IFERROR(_xlfn.SINGLE(INDEX(Data!$A$1:$A$818,_xlfn.AGGREGATE(15,6,((OFFSET(Data!$A$1,0,MATCH(AP$6,Data!$1:$1,0)-1,1000,1)=IF(AP$7="","Yes",AP$7))*(Data!$D$1:'Data'!$D$818&lt;=IF($H$2="Marked",1,"")))/((OFFSET(Data!$A$1,0,MATCH(AP$6,Data!$1:$1,0)-1,1000,1)=IF(AP$7="","Yes",AP$7))*(Data!$D$1:'Data'!$D$818&lt;=IF($H$2="Marked",1,"")))*ROW(Data!$C$1:$C$818),ROW(AP218)-ROW(AP$7)),1)),"")</f>
        <v/>
      </c>
      <c r="AQ218" s="38" t="str">
        <f ca="1">IF(AR218="","",IF(INDEX(Data!$CA:$CA,MATCH(AR218,Data!$A:$A,0),1)=0,"",INDEX(Data!$CA:$CA,MATCH(AR218,Data!$A:$A,0),1)))</f>
        <v/>
      </c>
      <c r="AR218" s="38" t="str" cm="1">
        <f t="array" aca="1" ref="AR218" ca="1">IFERROR(_xlfn.SINGLE(INDEX(Data!$A$1:$A$818,_xlfn.AGGREGATE(15,6,((OFFSET(Data!$A$1,0,MATCH(AR$6,Data!$1:$1,0)-1,1000,1)=IF(AR$7="","Yes",AR$7))*(Data!$D$1:'Data'!$D$818&lt;=IF($H$2="Marked",1,"")))/((OFFSET(Data!$A$1,0,MATCH(AR$6,Data!$1:$1,0)-1,1000,1)=IF(AR$7="","Yes",AR$7))*(Data!$D$1:'Data'!$D$818&lt;=IF($H$2="Marked",1,"")))*ROW(Data!$C$1:$C$818),ROW(AR218)-ROW(AR$7)),1)),"")</f>
        <v/>
      </c>
      <c r="AS218" s="38" t="str">
        <f ca="1">IF(AT218="","",IF(INDEX(Data!$CA:$CA,MATCH(AT218,Data!$A:$A,0),1)=0,"",INDEX(Data!$CA:$CA,MATCH(AT218,Data!$A:$A,0),1)))</f>
        <v/>
      </c>
      <c r="AT218" s="38" t="str" cm="1">
        <f t="array" aca="1" ref="AT218" ca="1">IFERROR(_xlfn.SINGLE(INDEX(Data!$A$1:$A$818,_xlfn.AGGREGATE(15,6,((OFFSET(Data!$A$1,0,MATCH(AT$6,Data!$1:$1,0)-1,1000,1)=IF(AT$7="","Yes",AT$7))*(Data!$D$1:'Data'!$D$818&lt;=IF($H$2="Marked",1,"")))/((OFFSET(Data!$A$1,0,MATCH(AT$6,Data!$1:$1,0)-1,1000,1)=IF(AT$7="","Yes",AT$7))*(Data!$D$1:'Data'!$D$818&lt;=IF($H$2="Marked",1,"")))*ROW(Data!$C$1:$C$818),ROW(AT218)-ROW(AT$7)),1)),"")</f>
        <v/>
      </c>
    </row>
    <row r="219" spans="1:46" x14ac:dyDescent="0.35">
      <c r="A219" s="38" t="str">
        <f ca="1">IF(B219="","",IF(INDEX(Data!$CA:$CA,MATCH(B219,Data!$A:$A,0),1)=0,"",INDEX(Data!$CA:$CA,MATCH(B219,Data!$A:$A,0),1)))</f>
        <v/>
      </c>
      <c r="B219" s="38" t="str" cm="1">
        <f t="array" aca="1" ref="B219" ca="1">IFERROR(_xlfn.SINGLE(INDEX(Data!$A$1:$A$818,_xlfn.AGGREGATE(15,6,((OFFSET(Data!$A$1,0,MATCH(B$6,Data!$1:$1,0)-1,1000,1)=IF(B$7="","Yes",B$7))*(Data!$D$1:'Data'!$D$818&lt;=IF($H$2="Marked",1,"")))/((OFFSET(Data!$A$1,0,MATCH(B$6,Data!$1:$1,0)-1,1000,1)=IF(B$7="","Yes",B$7))*(Data!$D$1:'Data'!$D$818&lt;=IF($H$2="Marked",1,"")))*ROW(Data!$C$1:$C$818),ROW(B219)-ROW(B$7)),1)),"")</f>
        <v/>
      </c>
      <c r="C219" s="38" t="str">
        <f ca="1">IF(D219="","",IF(INDEX(Data!$CA:$CA,MATCH(D219,Data!$A:$A,0),1)=0,"",INDEX(Data!$CA:$CA,MATCH(D219,Data!$A:$A,0),1)))</f>
        <v/>
      </c>
      <c r="D219" s="38" t="str" cm="1">
        <f t="array" aca="1" ref="D219" ca="1">IFERROR(_xlfn.SINGLE(INDEX(Data!$A$1:$A$818,_xlfn.AGGREGATE(15,6,((OFFSET(Data!$A$1,0,MATCH(D$6,Data!$1:$1,0)-1,1000,1)=IF(D$7="","Yes",D$7))*(Data!$D$1:'Data'!$D$818&lt;=IF($H$2="Marked",1,"")))/((OFFSET(Data!$A$1,0,MATCH(D$6,Data!$1:$1,0)-1,1000,1)=IF(D$7="","Yes",D$7))*(Data!$D$1:'Data'!$D$818&lt;=IF($H$2="Marked",1,"")))*ROW(Data!$C$1:$C$818),ROW(D219)-ROW(D$7)),1)),"")</f>
        <v/>
      </c>
      <c r="E219" s="38" t="str">
        <f ca="1">IF(F219="","",IF(INDEX(Data!$CA:$CA,MATCH(F219,Data!$A:$A,0),1)=0,"",INDEX(Data!$CA:$CA,MATCH(F219,Data!$A:$A,0),1)))</f>
        <v/>
      </c>
      <c r="F219" s="38" t="str" cm="1">
        <f t="array" aca="1" ref="F219" ca="1">IFERROR(_xlfn.SINGLE(INDEX(Data!$A$1:$A$818,_xlfn.AGGREGATE(15,6,((OFFSET(Data!$A$1,0,MATCH(F$6,Data!$1:$1,0)-1,1000,1)=IF(F$7="","Yes",F$7))*(Data!$D$1:'Data'!$D$818&lt;=IF($H$2="Marked",1,"")))/((OFFSET(Data!$A$1,0,MATCH(F$6,Data!$1:$1,0)-1,1000,1)=IF(F$7="","Yes",F$7))*(Data!$D$1:'Data'!$D$818&lt;=IF($H$2="Marked",1,"")))*ROW(Data!$C$1:$C$818),ROW(F219)-ROW(F$7)),1)),"")</f>
        <v/>
      </c>
      <c r="G219" s="38" t="str">
        <f ca="1">IF(H219="","",IF(INDEX(Data!$CA:$CA,MATCH(H219,Data!$A:$A,0),1)=0,"",INDEX(Data!$CA:$CA,MATCH(H219,Data!$A:$A,0),1)))</f>
        <v/>
      </c>
      <c r="H219" s="38" t="str" cm="1">
        <f t="array" aca="1" ref="H219" ca="1">IFERROR(_xlfn.SINGLE(INDEX(Data!$A$1:$A$818,_xlfn.AGGREGATE(15,6,((OFFSET(Data!$A$1,0,MATCH(H$6,Data!$1:$1,0)-1,1000,1)=IF(H$7="","Yes",H$7))*(Data!$D$1:'Data'!$D$818&lt;=IF($H$2="Marked",1,"")))/((OFFSET(Data!$A$1,0,MATCH(H$6,Data!$1:$1,0)-1,1000,1)=IF(H$7="","Yes",H$7))*(Data!$D$1:'Data'!$D$818&lt;=IF($H$2="Marked",1,"")))*ROW(Data!$C$1:$C$818),ROW(H219)-ROW(H$7)),1)),"")</f>
        <v/>
      </c>
      <c r="I219" s="38" t="str">
        <f ca="1">IF(J219="","",IF(INDEX(Data!$CA:$CA,MATCH(J219,Data!$A:$A,0),1)=0,"",INDEX(Data!$CA:$CA,MATCH(J219,Data!$A:$A,0),1)))</f>
        <v/>
      </c>
      <c r="J219" s="38" t="str" cm="1">
        <f t="array" aca="1" ref="J219" ca="1">IFERROR(_xlfn.SINGLE(INDEX(Data!$A$1:$A$818,_xlfn.AGGREGATE(15,6,((OFFSET(Data!$A$1,0,MATCH(J$6,Data!$1:$1,0)-1,1000,1)=IF(J$7="","Yes",J$7))*(Data!$D$1:'Data'!$D$818&lt;=IF($H$2="Marked",1,"")))/((OFFSET(Data!$A$1,0,MATCH(J$6,Data!$1:$1,0)-1,1000,1)=IF(J$7="","Yes",J$7))*(Data!$D$1:'Data'!$D$818&lt;=IF($H$2="Marked",1,"")))*ROW(Data!$C$1:$C$818),ROW(J219)-ROW(J$7)),1)),"")</f>
        <v/>
      </c>
      <c r="K219" s="38" t="str">
        <f ca="1">IF(L219="","",IF(INDEX(Data!$CA:$CA,MATCH(L219,Data!$A:$A,0),1)=0,"",INDEX(Data!$CA:$CA,MATCH(L219,Data!$A:$A,0),1)))</f>
        <v/>
      </c>
      <c r="L219" s="38" t="str" cm="1">
        <f t="array" aca="1" ref="L219" ca="1">IFERROR(_xlfn.SINGLE(INDEX(Data!$A$1:$A$818,_xlfn.AGGREGATE(15,6,((OFFSET(Data!$A$1,0,MATCH(L$6,Data!$1:$1,0)-1,1000,1)=IF(L$7="","Yes",L$7))*(Data!$D$1:'Data'!$D$818&lt;=IF($H$2="Marked",1,"")))/((OFFSET(Data!$A$1,0,MATCH(L$6,Data!$1:$1,0)-1,1000,1)=IF(L$7="","Yes",L$7))*(Data!$D$1:'Data'!$D$818&lt;=IF($H$2="Marked",1,"")))*ROW(Data!$C$1:$C$818),ROW(L219)-ROW(L$7)),1)),"")</f>
        <v/>
      </c>
      <c r="M219" s="38" t="str">
        <f ca="1">IF(N219="","",IF(INDEX(Data!$CA:$CA,MATCH(N219,Data!$A:$A,0),1)=0,"",INDEX(Data!$CA:$CA,MATCH(N219,Data!$A:$A,0),1)))</f>
        <v/>
      </c>
      <c r="N219" s="38" t="str" cm="1">
        <f t="array" aca="1" ref="N219" ca="1">IFERROR(_xlfn.SINGLE(INDEX(Data!$A$1:$A$818,_xlfn.AGGREGATE(15,6,((OFFSET(Data!$A$1,0,MATCH(N$6,Data!$1:$1,0)-1,1000,1)=IF(N$7="","Yes",N$7))*(Data!$D$1:'Data'!$D$818&lt;=IF($H$2="Marked",1,"")))/((OFFSET(Data!$A$1,0,MATCH(N$6,Data!$1:$1,0)-1,1000,1)=IF(N$7="","Yes",N$7))*(Data!$D$1:'Data'!$D$818&lt;=IF($H$2="Marked",1,"")))*ROW(Data!$C$1:$C$818),ROW(N219)-ROW(N$7)),1)),"")</f>
        <v/>
      </c>
      <c r="O219" s="38" t="str">
        <f ca="1">IF(P219="","",IF(INDEX(Data!$CA:$CA,MATCH(P219,Data!$A:$A,0),1)=0,"",INDEX(Data!$CA:$CA,MATCH(P219,Data!$A:$A,0),1)))</f>
        <v/>
      </c>
      <c r="P219" s="38" t="str" cm="1">
        <f t="array" aca="1" ref="P219" ca="1">IFERROR(_xlfn.SINGLE(INDEX(Data!$A$1:$A$818,_xlfn.AGGREGATE(15,6,((OFFSET(Data!$A$1,0,MATCH(P$6,Data!$1:$1,0)-1,1000,1)=IF(P$7="","Yes",P$7))*(Data!$D$1:'Data'!$D$818&lt;=IF($H$2="Marked",1,"")))/((OFFSET(Data!$A$1,0,MATCH(P$6,Data!$1:$1,0)-1,1000,1)=IF(P$7="","Yes",P$7))*(Data!$D$1:'Data'!$D$818&lt;=IF($H$2="Marked",1,"")))*ROW(Data!$C$1:$C$818),ROW(P219)-ROW(P$7)),1)),"")</f>
        <v>Teen Nick</v>
      </c>
      <c r="Q219" s="38" t="str">
        <f ca="1">IF(R219="","",IF(INDEX(Data!$CA:$CA,MATCH(R219,Data!$A:$A,0),1)=0,"",INDEX(Data!$CA:$CA,MATCH(R219,Data!$A:$A,0),1)))</f>
        <v/>
      </c>
      <c r="R219" s="38" t="str" cm="1">
        <f t="array" aca="1" ref="R219" ca="1">IFERROR(_xlfn.SINGLE(INDEX(Data!$A$1:$A$818,_xlfn.AGGREGATE(15,6,((OFFSET(Data!$A$1,0,MATCH(R$6,Data!$1:$1,0)-1,1000,1)=IF(R$7="","Yes",R$7))*(Data!$D$1:'Data'!$D$818&lt;=IF($H$2="Marked",1,"")))/((OFFSET(Data!$A$1,0,MATCH(R$6,Data!$1:$1,0)-1,1000,1)=IF(R$7="","Yes",R$7))*(Data!$D$1:'Data'!$D$818&lt;=IF($H$2="Marked",1,"")))*ROW(Data!$C$1:$C$818),ROW(R219)-ROW(R$7)),1)),"")</f>
        <v/>
      </c>
      <c r="S219" s="38" t="str">
        <f ca="1">IF(T219="","",IF(INDEX(Data!$CA:$CA,MATCH(T219,Data!$A:$A,0),1)=0,"",INDEX(Data!$CA:$CA,MATCH(T219,Data!$A:$A,0),1)))</f>
        <v/>
      </c>
      <c r="T219" s="38" t="str" cm="1">
        <f t="array" aca="1" ref="T219" ca="1">IFERROR(_xlfn.SINGLE(INDEX(Data!$A$1:$A$818,_xlfn.AGGREGATE(15,6,((OFFSET(Data!$A$1,0,MATCH(T$6,Data!$1:$1,0)-1,1000,1)=IF(T$7="","Yes",T$7))*(Data!$D$1:'Data'!$D$818&lt;=IF($H$2="Marked",1,"")))/((OFFSET(Data!$A$1,0,MATCH(T$6,Data!$1:$1,0)-1,1000,1)=IF(T$7="","Yes",T$7))*(Data!$D$1:'Data'!$D$818&lt;=IF($H$2="Marked",1,"")))*ROW(Data!$C$1:$C$818),ROW(T219)-ROW(T$7)),1)),"")</f>
        <v/>
      </c>
      <c r="U219" s="38" t="str">
        <f ca="1">IF(V219="","",IF(INDEX(Data!$CA:$CA,MATCH(V219,Data!$A:$A,0),1)=0,"",INDEX(Data!$CA:$CA,MATCH(V219,Data!$A:$A,0),1)))</f>
        <v/>
      </c>
      <c r="V219" s="38" t="str" cm="1">
        <f t="array" aca="1" ref="V219" ca="1">IFERROR(_xlfn.SINGLE(INDEX(Data!$A$1:$A$818,_xlfn.AGGREGATE(15,6,((OFFSET(Data!$A$1,0,MATCH(V$6,Data!$1:$1,0)-1,1000,1)=IF(V$7="","Yes",V$7))*(Data!$D$1:'Data'!$D$818&lt;=IF($H$2="Marked",1,"")))/((OFFSET(Data!$A$1,0,MATCH(V$6,Data!$1:$1,0)-1,1000,1)=IF(V$7="","Yes",V$7))*(Data!$D$1:'Data'!$D$818&lt;=IF($H$2="Marked",1,"")))*ROW(Data!$C$1:$C$818),ROW(V219)-ROW(V$7)),1)),"")</f>
        <v/>
      </c>
      <c r="W219" s="38" t="str">
        <f ca="1">IF(X219="","",IF(INDEX(Data!$CA:$CA,MATCH(X219,Data!$A:$A,0),1)=0,"",INDEX(Data!$CA:$CA,MATCH(X219,Data!$A:$A,0),1)))</f>
        <v/>
      </c>
      <c r="X219" s="38" t="str" cm="1">
        <f t="array" aca="1" ref="X219" ca="1">IFERROR(_xlfn.SINGLE(INDEX(Data!$A$1:$A$818,_xlfn.AGGREGATE(15,6,((OFFSET(Data!$A$1,0,MATCH(X$6,Data!$1:$1,0)-1,1000,1)=IF(X$7="","Yes",X$7))*(Data!$D$1:'Data'!$D$818&lt;=IF($H$2="Marked",1,"")))/((OFFSET(Data!$A$1,0,MATCH(X$6,Data!$1:$1,0)-1,1000,1)=IF(X$7="","Yes",X$7))*(Data!$D$1:'Data'!$D$818&lt;=IF($H$2="Marked",1,"")))*ROW(Data!$C$1:$C$818),ROW(X219)-ROW(X$7)),1)),"")</f>
        <v/>
      </c>
      <c r="Y219" s="38" t="str">
        <f ca="1">IF(Z219="","",IF(INDEX(Data!$CA:$CA,MATCH(Z219,Data!$A:$A,0),1)=0,"",INDEX(Data!$CA:$CA,MATCH(Z219,Data!$A:$A,0),1)))</f>
        <v/>
      </c>
      <c r="Z219" s="38" t="str" cm="1">
        <f t="array" aca="1" ref="Z219" ca="1">IFERROR(_xlfn.SINGLE(INDEX(Data!$A$1:$A$818,_xlfn.AGGREGATE(15,6,((OFFSET(Data!$A$1,0,MATCH(Z$6,Data!$1:$1,0)-1,1000,1)=IF(Z$7="","Yes",Z$7))*(Data!$D$1:'Data'!$D$818&lt;=IF($H$2="Marked",1,"")))/((OFFSET(Data!$A$1,0,MATCH(Z$6,Data!$1:$1,0)-1,1000,1)=IF(Z$7="","Yes",Z$7))*(Data!$D$1:'Data'!$D$818&lt;=IF($H$2="Marked",1,"")))*ROW(Data!$C$1:$C$818),ROW(Z219)-ROW(Z$7)),1)),"")</f>
        <v/>
      </c>
      <c r="AA219" s="38" t="str">
        <f ca="1">IF(AB219="","",IF(INDEX(Data!$CA:$CA,MATCH(AB219,Data!$A:$A,0),1)=0,"",INDEX(Data!$CA:$CA,MATCH(AB219,Data!$A:$A,0),1)))</f>
        <v/>
      </c>
      <c r="AB219" s="38" t="str" cm="1">
        <f t="array" aca="1" ref="AB219" ca="1">IFERROR(_xlfn.SINGLE(INDEX(Data!$A$1:$A$818,_xlfn.AGGREGATE(15,6,((OFFSET(Data!$A$1,0,MATCH(AB$6,Data!$1:$1,0)-1,1000,1)=IF(AB$7="","Yes",AB$7))*(Data!$D$1:'Data'!$D$818&lt;=IF($H$2="Marked",1,"")))/((OFFSET(Data!$A$1,0,MATCH(AB$6,Data!$1:$1,0)-1,1000,1)=IF(AB$7="","Yes",AB$7))*(Data!$D$1:'Data'!$D$818&lt;=IF($H$2="Marked",1,"")))*ROW(Data!$C$1:$C$818),ROW(AB219)-ROW(AB$7)),1)),"")</f>
        <v/>
      </c>
      <c r="AC219" s="38" t="str">
        <f ca="1">IF(AD219="","",IF(INDEX(Data!$CA:$CA,MATCH(AD219,Data!$A:$A,0),1)=0,"",INDEX(Data!$CA:$CA,MATCH(AD219,Data!$A:$A,0),1)))</f>
        <v/>
      </c>
      <c r="AD219" s="38" t="str" cm="1">
        <f t="array" aca="1" ref="AD219" ca="1">IFERROR(_xlfn.SINGLE(INDEX(Data!$A$1:$A$818,_xlfn.AGGREGATE(15,6,((OFFSET(Data!$A$1,0,MATCH(AD$6,Data!$1:$1,0)-1,1000,1)=IF(AD$7="","Yes",AD$7))*(Data!$D$1:'Data'!$D$818&lt;=IF($H$2="Marked",1,"")))/((OFFSET(Data!$A$1,0,MATCH(AD$6,Data!$1:$1,0)-1,1000,1)=IF(AD$7="","Yes",AD$7))*(Data!$D$1:'Data'!$D$818&lt;=IF($H$2="Marked",1,"")))*ROW(Data!$C$1:$C$818),ROW(AD219)-ROW(AD$7)),1)),"")</f>
        <v/>
      </c>
      <c r="AE219" s="38" t="str">
        <f ca="1">IF(AF219="","",IF(INDEX(Data!$CA:$CA,MATCH(AF219,Data!$A:$A,0),1)=0,"",INDEX(Data!$CA:$CA,MATCH(AF219,Data!$A:$A,0),1)))</f>
        <v/>
      </c>
      <c r="AF219" s="38" t="str" cm="1">
        <f t="array" aca="1" ref="AF219" ca="1">IFERROR(_xlfn.SINGLE(INDEX(Data!$A$1:$A$818,_xlfn.AGGREGATE(15,6,((OFFSET(Data!$A$1,0,MATCH(AF$6,Data!$1:$1,0)-1,1000,1)=IF(AF$7="","Yes",AF$7))*(Data!$D$1:'Data'!$D$818&lt;=IF($H$2="Marked",1,"")))/((OFFSET(Data!$A$1,0,MATCH(AF$6,Data!$1:$1,0)-1,1000,1)=IF(AF$7="","Yes",AF$7))*(Data!$D$1:'Data'!$D$818&lt;=IF($H$2="Marked",1,"")))*ROW(Data!$C$1:$C$818),ROW(AF219)-ROW(AF$7)),1)),"")</f>
        <v/>
      </c>
      <c r="AG219" s="38" t="str">
        <f ca="1">IF(AH219="","",IF(INDEX(Data!$CA:$CA,MATCH(AH219,Data!$A:$A,0),1)=0,"",INDEX(Data!$CA:$CA,MATCH(AH219,Data!$A:$A,0),1)))</f>
        <v/>
      </c>
      <c r="AH219" s="38" t="str" cm="1">
        <f t="array" aca="1" ref="AH219" ca="1">IFERROR(_xlfn.SINGLE(INDEX(Data!$A$1:$A$818,_xlfn.AGGREGATE(15,6,((OFFSET(Data!$A$1,0,MATCH(AH$6,Data!$1:$1,0)-1,1000,1)=IF(AH$7="","Yes",AH$7))*(Data!$D$1:'Data'!$D$818&lt;=IF($H$2="Marked",1,"")))/((OFFSET(Data!$A$1,0,MATCH(AH$6,Data!$1:$1,0)-1,1000,1)=IF(AH$7="","Yes",AH$7))*(Data!$D$1:'Data'!$D$818&lt;=IF($H$2="Marked",1,"")))*ROW(Data!$C$1:$C$818),ROW(AH219)-ROW(AH$7)),1)),"")</f>
        <v/>
      </c>
      <c r="AI219" s="38" t="str">
        <f ca="1">IF(AJ219="","",IF(INDEX(Data!$CA:$CA,MATCH(AJ219,Data!$A:$A,0),1)=0,"",INDEX(Data!$CA:$CA,MATCH(AJ219,Data!$A:$A,0),1)))</f>
        <v/>
      </c>
      <c r="AJ219" s="38" t="str" cm="1">
        <f t="array" aca="1" ref="AJ219" ca="1">IFERROR(_xlfn.SINGLE(INDEX(Data!$A$1:$A$818,_xlfn.AGGREGATE(15,6,((OFFSET(Data!$A$1,0,MATCH(AJ$6,Data!$1:$1,0)-1,1000,1)=IF(AJ$7="","Yes",AJ$7))*(Data!$D$1:'Data'!$D$818&lt;=IF($H$2="Marked",1,"")))/((OFFSET(Data!$A$1,0,MATCH(AJ$6,Data!$1:$1,0)-1,1000,1)=IF(AJ$7="","Yes",AJ$7))*(Data!$D$1:'Data'!$D$818&lt;=IF($H$2="Marked",1,"")))*ROW(Data!$C$1:$C$818),ROW(AJ219)-ROW(AJ$7)),1)),"")</f>
        <v/>
      </c>
      <c r="AK219" s="38" t="str">
        <f ca="1">IF(AL219="","",IF(INDEX(Data!$CA:$CA,MATCH(AL219,Data!$A:$A,0),1)=0,"",INDEX(Data!$CA:$CA,MATCH(AL219,Data!$A:$A,0),1)))</f>
        <v/>
      </c>
      <c r="AL219" s="38" t="str" cm="1">
        <f t="array" aca="1" ref="AL219" ca="1">IFERROR(_xlfn.SINGLE(INDEX(Data!$A$1:$A$818,_xlfn.AGGREGATE(15,6,((OFFSET(Data!$A$1,0,MATCH(AL$6,Data!$1:$1,0)-1,1000,1)=IF(AL$7="","Yes",AL$7))*(Data!$D$1:'Data'!$D$818&lt;=IF($H$2="Marked",1,"")))/((OFFSET(Data!$A$1,0,MATCH(AL$6,Data!$1:$1,0)-1,1000,1)=IF(AL$7="","Yes",AL$7))*(Data!$D$1:'Data'!$D$818&lt;=IF($H$2="Marked",1,"")))*ROW(Data!$C$1:$C$818),ROW(AL219)-ROW(AL$7)),1)),"")</f>
        <v/>
      </c>
      <c r="AM219" s="38" t="str">
        <f ca="1">IF(AN219="","",IF(INDEX(Data!$CA:$CA,MATCH(AN219,Data!$A:$A,0),1)=0,"",INDEX(Data!$CA:$CA,MATCH(AN219,Data!$A:$A,0),1)))</f>
        <v/>
      </c>
      <c r="AN219" s="38" t="str" cm="1">
        <f t="array" aca="1" ref="AN219" ca="1">IFERROR(_xlfn.SINGLE(INDEX(Data!$A$1:$A$818,_xlfn.AGGREGATE(15,6,((OFFSET(Data!$A$1,0,MATCH(AN$6,Data!$1:$1,0)-1,1000,1)=IF(AN$7="","Yes",AN$7))*(Data!$D$1:'Data'!$D$818&lt;=IF($H$2="Marked",1,"")))/((OFFSET(Data!$A$1,0,MATCH(AN$6,Data!$1:$1,0)-1,1000,1)=IF(AN$7="","Yes",AN$7))*(Data!$D$1:'Data'!$D$818&lt;=IF($H$2="Marked",1,"")))*ROW(Data!$C$1:$C$818),ROW(AN219)-ROW(AN$7)),1)),"")</f>
        <v/>
      </c>
      <c r="AO219" s="38" t="str">
        <f ca="1">IF(AP219="","",IF(INDEX(Data!$CA:$CA,MATCH(AP219,Data!$A:$A,0),1)=0,"",INDEX(Data!$CA:$CA,MATCH(AP219,Data!$A:$A,0),1)))</f>
        <v/>
      </c>
      <c r="AP219" s="38" t="str" cm="1">
        <f t="array" aca="1" ref="AP219" ca="1">IFERROR(_xlfn.SINGLE(INDEX(Data!$A$1:$A$818,_xlfn.AGGREGATE(15,6,((OFFSET(Data!$A$1,0,MATCH(AP$6,Data!$1:$1,0)-1,1000,1)=IF(AP$7="","Yes",AP$7))*(Data!$D$1:'Data'!$D$818&lt;=IF($H$2="Marked",1,"")))/((OFFSET(Data!$A$1,0,MATCH(AP$6,Data!$1:$1,0)-1,1000,1)=IF(AP$7="","Yes",AP$7))*(Data!$D$1:'Data'!$D$818&lt;=IF($H$2="Marked",1,"")))*ROW(Data!$C$1:$C$818),ROW(AP219)-ROW(AP$7)),1)),"")</f>
        <v/>
      </c>
      <c r="AQ219" s="38" t="str">
        <f ca="1">IF(AR219="","",IF(INDEX(Data!$CA:$CA,MATCH(AR219,Data!$A:$A,0),1)=0,"",INDEX(Data!$CA:$CA,MATCH(AR219,Data!$A:$A,0),1)))</f>
        <v/>
      </c>
      <c r="AR219" s="38" t="str" cm="1">
        <f t="array" aca="1" ref="AR219" ca="1">IFERROR(_xlfn.SINGLE(INDEX(Data!$A$1:$A$818,_xlfn.AGGREGATE(15,6,((OFFSET(Data!$A$1,0,MATCH(AR$6,Data!$1:$1,0)-1,1000,1)=IF(AR$7="","Yes",AR$7))*(Data!$D$1:'Data'!$D$818&lt;=IF($H$2="Marked",1,"")))/((OFFSET(Data!$A$1,0,MATCH(AR$6,Data!$1:$1,0)-1,1000,1)=IF(AR$7="","Yes",AR$7))*(Data!$D$1:'Data'!$D$818&lt;=IF($H$2="Marked",1,"")))*ROW(Data!$C$1:$C$818),ROW(AR219)-ROW(AR$7)),1)),"")</f>
        <v/>
      </c>
      <c r="AS219" s="38" t="str">
        <f ca="1">IF(AT219="","",IF(INDEX(Data!$CA:$CA,MATCH(AT219,Data!$A:$A,0),1)=0,"",INDEX(Data!$CA:$CA,MATCH(AT219,Data!$A:$A,0),1)))</f>
        <v/>
      </c>
      <c r="AT219" s="38" t="str" cm="1">
        <f t="array" aca="1" ref="AT219" ca="1">IFERROR(_xlfn.SINGLE(INDEX(Data!$A$1:$A$818,_xlfn.AGGREGATE(15,6,((OFFSET(Data!$A$1,0,MATCH(AT$6,Data!$1:$1,0)-1,1000,1)=IF(AT$7="","Yes",AT$7))*(Data!$D$1:'Data'!$D$818&lt;=IF($H$2="Marked",1,"")))/((OFFSET(Data!$A$1,0,MATCH(AT$6,Data!$1:$1,0)-1,1000,1)=IF(AT$7="","Yes",AT$7))*(Data!$D$1:'Data'!$D$818&lt;=IF($H$2="Marked",1,"")))*ROW(Data!$C$1:$C$818),ROW(AT219)-ROW(AT$7)),1)),"")</f>
        <v/>
      </c>
    </row>
    <row r="220" spans="1:46" x14ac:dyDescent="0.35">
      <c r="A220" s="38" t="str">
        <f ca="1">IF(B220="","",IF(INDEX(Data!$CA:$CA,MATCH(B220,Data!$A:$A,0),1)=0,"",INDEX(Data!$CA:$CA,MATCH(B220,Data!$A:$A,0),1)))</f>
        <v/>
      </c>
      <c r="B220" s="38" t="str" cm="1">
        <f t="array" aca="1" ref="B220" ca="1">IFERROR(_xlfn.SINGLE(INDEX(Data!$A$1:$A$818,_xlfn.AGGREGATE(15,6,((OFFSET(Data!$A$1,0,MATCH(B$6,Data!$1:$1,0)-1,1000,1)=IF(B$7="","Yes",B$7))*(Data!$D$1:'Data'!$D$818&lt;=IF($H$2="Marked",1,"")))/((OFFSET(Data!$A$1,0,MATCH(B$6,Data!$1:$1,0)-1,1000,1)=IF(B$7="","Yes",B$7))*(Data!$D$1:'Data'!$D$818&lt;=IF($H$2="Marked",1,"")))*ROW(Data!$C$1:$C$818),ROW(B220)-ROW(B$7)),1)),"")</f>
        <v/>
      </c>
      <c r="C220" s="38" t="str">
        <f ca="1">IF(D220="","",IF(INDEX(Data!$CA:$CA,MATCH(D220,Data!$A:$A,0),1)=0,"",INDEX(Data!$CA:$CA,MATCH(D220,Data!$A:$A,0),1)))</f>
        <v/>
      </c>
      <c r="D220" s="38" t="str" cm="1">
        <f t="array" aca="1" ref="D220" ca="1">IFERROR(_xlfn.SINGLE(INDEX(Data!$A$1:$A$818,_xlfn.AGGREGATE(15,6,((OFFSET(Data!$A$1,0,MATCH(D$6,Data!$1:$1,0)-1,1000,1)=IF(D$7="","Yes",D$7))*(Data!$D$1:'Data'!$D$818&lt;=IF($H$2="Marked",1,"")))/((OFFSET(Data!$A$1,0,MATCH(D$6,Data!$1:$1,0)-1,1000,1)=IF(D$7="","Yes",D$7))*(Data!$D$1:'Data'!$D$818&lt;=IF($H$2="Marked",1,"")))*ROW(Data!$C$1:$C$818),ROW(D220)-ROW(D$7)),1)),"")</f>
        <v/>
      </c>
      <c r="E220" s="38" t="str">
        <f ca="1">IF(F220="","",IF(INDEX(Data!$CA:$CA,MATCH(F220,Data!$A:$A,0),1)=0,"",INDEX(Data!$CA:$CA,MATCH(F220,Data!$A:$A,0),1)))</f>
        <v/>
      </c>
      <c r="F220" s="38" t="str" cm="1">
        <f t="array" aca="1" ref="F220" ca="1">IFERROR(_xlfn.SINGLE(INDEX(Data!$A$1:$A$818,_xlfn.AGGREGATE(15,6,((OFFSET(Data!$A$1,0,MATCH(F$6,Data!$1:$1,0)-1,1000,1)=IF(F$7="","Yes",F$7))*(Data!$D$1:'Data'!$D$818&lt;=IF($H$2="Marked",1,"")))/((OFFSET(Data!$A$1,0,MATCH(F$6,Data!$1:$1,0)-1,1000,1)=IF(F$7="","Yes",F$7))*(Data!$D$1:'Data'!$D$818&lt;=IF($H$2="Marked",1,"")))*ROW(Data!$C$1:$C$818),ROW(F220)-ROW(F$7)),1)),"")</f>
        <v/>
      </c>
      <c r="G220" s="38" t="str">
        <f ca="1">IF(H220="","",IF(INDEX(Data!$CA:$CA,MATCH(H220,Data!$A:$A,0),1)=0,"",INDEX(Data!$CA:$CA,MATCH(H220,Data!$A:$A,0),1)))</f>
        <v/>
      </c>
      <c r="H220" s="38" t="str" cm="1">
        <f t="array" aca="1" ref="H220" ca="1">IFERROR(_xlfn.SINGLE(INDEX(Data!$A$1:$A$818,_xlfn.AGGREGATE(15,6,((OFFSET(Data!$A$1,0,MATCH(H$6,Data!$1:$1,0)-1,1000,1)=IF(H$7="","Yes",H$7))*(Data!$D$1:'Data'!$D$818&lt;=IF($H$2="Marked",1,"")))/((OFFSET(Data!$A$1,0,MATCH(H$6,Data!$1:$1,0)-1,1000,1)=IF(H$7="","Yes",H$7))*(Data!$D$1:'Data'!$D$818&lt;=IF($H$2="Marked",1,"")))*ROW(Data!$C$1:$C$818),ROW(H220)-ROW(H$7)),1)),"")</f>
        <v/>
      </c>
      <c r="I220" s="38" t="str">
        <f ca="1">IF(J220="","",IF(INDEX(Data!$CA:$CA,MATCH(J220,Data!$A:$A,0),1)=0,"",INDEX(Data!$CA:$CA,MATCH(J220,Data!$A:$A,0),1)))</f>
        <v/>
      </c>
      <c r="J220" s="38" t="str" cm="1">
        <f t="array" aca="1" ref="J220" ca="1">IFERROR(_xlfn.SINGLE(INDEX(Data!$A$1:$A$818,_xlfn.AGGREGATE(15,6,((OFFSET(Data!$A$1,0,MATCH(J$6,Data!$1:$1,0)-1,1000,1)=IF(J$7="","Yes",J$7))*(Data!$D$1:'Data'!$D$818&lt;=IF($H$2="Marked",1,"")))/((OFFSET(Data!$A$1,0,MATCH(J$6,Data!$1:$1,0)-1,1000,1)=IF(J$7="","Yes",J$7))*(Data!$D$1:'Data'!$D$818&lt;=IF($H$2="Marked",1,"")))*ROW(Data!$C$1:$C$818),ROW(J220)-ROW(J$7)),1)),"")</f>
        <v/>
      </c>
      <c r="K220" s="38" t="str">
        <f ca="1">IF(L220="","",IF(INDEX(Data!$CA:$CA,MATCH(L220,Data!$A:$A,0),1)=0,"",INDEX(Data!$CA:$CA,MATCH(L220,Data!$A:$A,0),1)))</f>
        <v/>
      </c>
      <c r="L220" s="38" t="str" cm="1">
        <f t="array" aca="1" ref="L220" ca="1">IFERROR(_xlfn.SINGLE(INDEX(Data!$A$1:$A$818,_xlfn.AGGREGATE(15,6,((OFFSET(Data!$A$1,0,MATCH(L$6,Data!$1:$1,0)-1,1000,1)=IF(L$7="","Yes",L$7))*(Data!$D$1:'Data'!$D$818&lt;=IF($H$2="Marked",1,"")))/((OFFSET(Data!$A$1,0,MATCH(L$6,Data!$1:$1,0)-1,1000,1)=IF(L$7="","Yes",L$7))*(Data!$D$1:'Data'!$D$818&lt;=IF($H$2="Marked",1,"")))*ROW(Data!$C$1:$C$818),ROW(L220)-ROW(L$7)),1)),"")</f>
        <v/>
      </c>
      <c r="M220" s="38" t="str">
        <f ca="1">IF(N220="","",IF(INDEX(Data!$CA:$CA,MATCH(N220,Data!$A:$A,0),1)=0,"",INDEX(Data!$CA:$CA,MATCH(N220,Data!$A:$A,0),1)))</f>
        <v/>
      </c>
      <c r="N220" s="38" t="str" cm="1">
        <f t="array" aca="1" ref="N220" ca="1">IFERROR(_xlfn.SINGLE(INDEX(Data!$A$1:$A$818,_xlfn.AGGREGATE(15,6,((OFFSET(Data!$A$1,0,MATCH(N$6,Data!$1:$1,0)-1,1000,1)=IF(N$7="","Yes",N$7))*(Data!$D$1:'Data'!$D$818&lt;=IF($H$2="Marked",1,"")))/((OFFSET(Data!$A$1,0,MATCH(N$6,Data!$1:$1,0)-1,1000,1)=IF(N$7="","Yes",N$7))*(Data!$D$1:'Data'!$D$818&lt;=IF($H$2="Marked",1,"")))*ROW(Data!$C$1:$C$818),ROW(N220)-ROW(N$7)),1)),"")</f>
        <v/>
      </c>
      <c r="O220" s="38" t="str">
        <f ca="1">IF(P220="","",IF(INDEX(Data!$CA:$CA,MATCH(P220,Data!$A:$A,0),1)=0,"",INDEX(Data!$CA:$CA,MATCH(P220,Data!$A:$A,0),1)))</f>
        <v/>
      </c>
      <c r="P220" s="38" t="str" cm="1">
        <f t="array" aca="1" ref="P220" ca="1">IFERROR(_xlfn.SINGLE(INDEX(Data!$A$1:$A$818,_xlfn.AGGREGATE(15,6,((OFFSET(Data!$A$1,0,MATCH(P$6,Data!$1:$1,0)-1,1000,1)=IF(P$7="","Yes",P$7))*(Data!$D$1:'Data'!$D$818&lt;=IF($H$2="Marked",1,"")))/((OFFSET(Data!$A$1,0,MATCH(P$6,Data!$1:$1,0)-1,1000,1)=IF(P$7="","Yes",P$7))*(Data!$D$1:'Data'!$D$818&lt;=IF($H$2="Marked",1,"")))*ROW(Data!$C$1:$C$818),ROW(P220)-ROW(P$7)),1)),"")</f>
        <v>Tennis Channel</v>
      </c>
      <c r="Q220" s="38" t="str">
        <f ca="1">IF(R220="","",IF(INDEX(Data!$CA:$CA,MATCH(R220,Data!$A:$A,0),1)=0,"",INDEX(Data!$CA:$CA,MATCH(R220,Data!$A:$A,0),1)))</f>
        <v/>
      </c>
      <c r="R220" s="38" t="str" cm="1">
        <f t="array" aca="1" ref="R220" ca="1">IFERROR(_xlfn.SINGLE(INDEX(Data!$A$1:$A$818,_xlfn.AGGREGATE(15,6,((OFFSET(Data!$A$1,0,MATCH(R$6,Data!$1:$1,0)-1,1000,1)=IF(R$7="","Yes",R$7))*(Data!$D$1:'Data'!$D$818&lt;=IF($H$2="Marked",1,"")))/((OFFSET(Data!$A$1,0,MATCH(R$6,Data!$1:$1,0)-1,1000,1)=IF(R$7="","Yes",R$7))*(Data!$D$1:'Data'!$D$818&lt;=IF($H$2="Marked",1,"")))*ROW(Data!$C$1:$C$818),ROW(R220)-ROW(R$7)),1)),"")</f>
        <v/>
      </c>
      <c r="S220" s="38" t="str">
        <f ca="1">IF(T220="","",IF(INDEX(Data!$CA:$CA,MATCH(T220,Data!$A:$A,0),1)=0,"",INDEX(Data!$CA:$CA,MATCH(T220,Data!$A:$A,0),1)))</f>
        <v/>
      </c>
      <c r="T220" s="38" t="str" cm="1">
        <f t="array" aca="1" ref="T220" ca="1">IFERROR(_xlfn.SINGLE(INDEX(Data!$A$1:$A$818,_xlfn.AGGREGATE(15,6,((OFFSET(Data!$A$1,0,MATCH(T$6,Data!$1:$1,0)-1,1000,1)=IF(T$7="","Yes",T$7))*(Data!$D$1:'Data'!$D$818&lt;=IF($H$2="Marked",1,"")))/((OFFSET(Data!$A$1,0,MATCH(T$6,Data!$1:$1,0)-1,1000,1)=IF(T$7="","Yes",T$7))*(Data!$D$1:'Data'!$D$818&lt;=IF($H$2="Marked",1,"")))*ROW(Data!$C$1:$C$818),ROW(T220)-ROW(T$7)),1)),"")</f>
        <v/>
      </c>
      <c r="U220" s="38" t="str">
        <f ca="1">IF(V220="","",IF(INDEX(Data!$CA:$CA,MATCH(V220,Data!$A:$A,0),1)=0,"",INDEX(Data!$CA:$CA,MATCH(V220,Data!$A:$A,0),1)))</f>
        <v/>
      </c>
      <c r="V220" s="38" t="str" cm="1">
        <f t="array" aca="1" ref="V220" ca="1">IFERROR(_xlfn.SINGLE(INDEX(Data!$A$1:$A$818,_xlfn.AGGREGATE(15,6,((OFFSET(Data!$A$1,0,MATCH(V$6,Data!$1:$1,0)-1,1000,1)=IF(V$7="","Yes",V$7))*(Data!$D$1:'Data'!$D$818&lt;=IF($H$2="Marked",1,"")))/((OFFSET(Data!$A$1,0,MATCH(V$6,Data!$1:$1,0)-1,1000,1)=IF(V$7="","Yes",V$7))*(Data!$D$1:'Data'!$D$818&lt;=IF($H$2="Marked",1,"")))*ROW(Data!$C$1:$C$818),ROW(V220)-ROW(V$7)),1)),"")</f>
        <v/>
      </c>
      <c r="W220" s="38" t="str">
        <f ca="1">IF(X220="","",IF(INDEX(Data!$CA:$CA,MATCH(X220,Data!$A:$A,0),1)=0,"",INDEX(Data!$CA:$CA,MATCH(X220,Data!$A:$A,0),1)))</f>
        <v/>
      </c>
      <c r="X220" s="38" t="str" cm="1">
        <f t="array" aca="1" ref="X220" ca="1">IFERROR(_xlfn.SINGLE(INDEX(Data!$A$1:$A$818,_xlfn.AGGREGATE(15,6,((OFFSET(Data!$A$1,0,MATCH(X$6,Data!$1:$1,0)-1,1000,1)=IF(X$7="","Yes",X$7))*(Data!$D$1:'Data'!$D$818&lt;=IF($H$2="Marked",1,"")))/((OFFSET(Data!$A$1,0,MATCH(X$6,Data!$1:$1,0)-1,1000,1)=IF(X$7="","Yes",X$7))*(Data!$D$1:'Data'!$D$818&lt;=IF($H$2="Marked",1,"")))*ROW(Data!$C$1:$C$818),ROW(X220)-ROW(X$7)),1)),"")</f>
        <v/>
      </c>
      <c r="Y220" s="38" t="str">
        <f ca="1">IF(Z220="","",IF(INDEX(Data!$CA:$CA,MATCH(Z220,Data!$A:$A,0),1)=0,"",INDEX(Data!$CA:$CA,MATCH(Z220,Data!$A:$A,0),1)))</f>
        <v/>
      </c>
      <c r="Z220" s="38" t="str" cm="1">
        <f t="array" aca="1" ref="Z220" ca="1">IFERROR(_xlfn.SINGLE(INDEX(Data!$A$1:$A$818,_xlfn.AGGREGATE(15,6,((OFFSET(Data!$A$1,0,MATCH(Z$6,Data!$1:$1,0)-1,1000,1)=IF(Z$7="","Yes",Z$7))*(Data!$D$1:'Data'!$D$818&lt;=IF($H$2="Marked",1,"")))/((OFFSET(Data!$A$1,0,MATCH(Z$6,Data!$1:$1,0)-1,1000,1)=IF(Z$7="","Yes",Z$7))*(Data!$D$1:'Data'!$D$818&lt;=IF($H$2="Marked",1,"")))*ROW(Data!$C$1:$C$818),ROW(Z220)-ROW(Z$7)),1)),"")</f>
        <v/>
      </c>
      <c r="AA220" s="38" t="str">
        <f ca="1">IF(AB220="","",IF(INDEX(Data!$CA:$CA,MATCH(AB220,Data!$A:$A,0),1)=0,"",INDEX(Data!$CA:$CA,MATCH(AB220,Data!$A:$A,0),1)))</f>
        <v/>
      </c>
      <c r="AB220" s="38" t="str" cm="1">
        <f t="array" aca="1" ref="AB220" ca="1">IFERROR(_xlfn.SINGLE(INDEX(Data!$A$1:$A$818,_xlfn.AGGREGATE(15,6,((OFFSET(Data!$A$1,0,MATCH(AB$6,Data!$1:$1,0)-1,1000,1)=IF(AB$7="","Yes",AB$7))*(Data!$D$1:'Data'!$D$818&lt;=IF($H$2="Marked",1,"")))/((OFFSET(Data!$A$1,0,MATCH(AB$6,Data!$1:$1,0)-1,1000,1)=IF(AB$7="","Yes",AB$7))*(Data!$D$1:'Data'!$D$818&lt;=IF($H$2="Marked",1,"")))*ROW(Data!$C$1:$C$818),ROW(AB220)-ROW(AB$7)),1)),"")</f>
        <v/>
      </c>
      <c r="AC220" s="38" t="str">
        <f ca="1">IF(AD220="","",IF(INDEX(Data!$CA:$CA,MATCH(AD220,Data!$A:$A,0),1)=0,"",INDEX(Data!$CA:$CA,MATCH(AD220,Data!$A:$A,0),1)))</f>
        <v/>
      </c>
      <c r="AD220" s="38" t="str" cm="1">
        <f t="array" aca="1" ref="AD220" ca="1">IFERROR(_xlfn.SINGLE(INDEX(Data!$A$1:$A$818,_xlfn.AGGREGATE(15,6,((OFFSET(Data!$A$1,0,MATCH(AD$6,Data!$1:$1,0)-1,1000,1)=IF(AD$7="","Yes",AD$7))*(Data!$D$1:'Data'!$D$818&lt;=IF($H$2="Marked",1,"")))/((OFFSET(Data!$A$1,0,MATCH(AD$6,Data!$1:$1,0)-1,1000,1)=IF(AD$7="","Yes",AD$7))*(Data!$D$1:'Data'!$D$818&lt;=IF($H$2="Marked",1,"")))*ROW(Data!$C$1:$C$818),ROW(AD220)-ROW(AD$7)),1)),"")</f>
        <v/>
      </c>
      <c r="AE220" s="38" t="str">
        <f ca="1">IF(AF220="","",IF(INDEX(Data!$CA:$CA,MATCH(AF220,Data!$A:$A,0),1)=0,"",INDEX(Data!$CA:$CA,MATCH(AF220,Data!$A:$A,0),1)))</f>
        <v/>
      </c>
      <c r="AF220" s="38" t="str" cm="1">
        <f t="array" aca="1" ref="AF220" ca="1">IFERROR(_xlfn.SINGLE(INDEX(Data!$A$1:$A$818,_xlfn.AGGREGATE(15,6,((OFFSET(Data!$A$1,0,MATCH(AF$6,Data!$1:$1,0)-1,1000,1)=IF(AF$7="","Yes",AF$7))*(Data!$D$1:'Data'!$D$818&lt;=IF($H$2="Marked",1,"")))/((OFFSET(Data!$A$1,0,MATCH(AF$6,Data!$1:$1,0)-1,1000,1)=IF(AF$7="","Yes",AF$7))*(Data!$D$1:'Data'!$D$818&lt;=IF($H$2="Marked",1,"")))*ROW(Data!$C$1:$C$818),ROW(AF220)-ROW(AF$7)),1)),"")</f>
        <v/>
      </c>
      <c r="AG220" s="38" t="str">
        <f ca="1">IF(AH220="","",IF(INDEX(Data!$CA:$CA,MATCH(AH220,Data!$A:$A,0),1)=0,"",INDEX(Data!$CA:$CA,MATCH(AH220,Data!$A:$A,0),1)))</f>
        <v/>
      </c>
      <c r="AH220" s="38" t="str" cm="1">
        <f t="array" aca="1" ref="AH220" ca="1">IFERROR(_xlfn.SINGLE(INDEX(Data!$A$1:$A$818,_xlfn.AGGREGATE(15,6,((OFFSET(Data!$A$1,0,MATCH(AH$6,Data!$1:$1,0)-1,1000,1)=IF(AH$7="","Yes",AH$7))*(Data!$D$1:'Data'!$D$818&lt;=IF($H$2="Marked",1,"")))/((OFFSET(Data!$A$1,0,MATCH(AH$6,Data!$1:$1,0)-1,1000,1)=IF(AH$7="","Yes",AH$7))*(Data!$D$1:'Data'!$D$818&lt;=IF($H$2="Marked",1,"")))*ROW(Data!$C$1:$C$818),ROW(AH220)-ROW(AH$7)),1)),"")</f>
        <v/>
      </c>
      <c r="AI220" s="38" t="str">
        <f ca="1">IF(AJ220="","",IF(INDEX(Data!$CA:$CA,MATCH(AJ220,Data!$A:$A,0),1)=0,"",INDEX(Data!$CA:$CA,MATCH(AJ220,Data!$A:$A,0),1)))</f>
        <v/>
      </c>
      <c r="AJ220" s="38" t="str" cm="1">
        <f t="array" aca="1" ref="AJ220" ca="1">IFERROR(_xlfn.SINGLE(INDEX(Data!$A$1:$A$818,_xlfn.AGGREGATE(15,6,((OFFSET(Data!$A$1,0,MATCH(AJ$6,Data!$1:$1,0)-1,1000,1)=IF(AJ$7="","Yes",AJ$7))*(Data!$D$1:'Data'!$D$818&lt;=IF($H$2="Marked",1,"")))/((OFFSET(Data!$A$1,0,MATCH(AJ$6,Data!$1:$1,0)-1,1000,1)=IF(AJ$7="","Yes",AJ$7))*(Data!$D$1:'Data'!$D$818&lt;=IF($H$2="Marked",1,"")))*ROW(Data!$C$1:$C$818),ROW(AJ220)-ROW(AJ$7)),1)),"")</f>
        <v/>
      </c>
      <c r="AK220" s="38" t="str">
        <f ca="1">IF(AL220="","",IF(INDEX(Data!$CA:$CA,MATCH(AL220,Data!$A:$A,0),1)=0,"",INDEX(Data!$CA:$CA,MATCH(AL220,Data!$A:$A,0),1)))</f>
        <v/>
      </c>
      <c r="AL220" s="38" t="str" cm="1">
        <f t="array" aca="1" ref="AL220" ca="1">IFERROR(_xlfn.SINGLE(INDEX(Data!$A$1:$A$818,_xlfn.AGGREGATE(15,6,((OFFSET(Data!$A$1,0,MATCH(AL$6,Data!$1:$1,0)-1,1000,1)=IF(AL$7="","Yes",AL$7))*(Data!$D$1:'Data'!$D$818&lt;=IF($H$2="Marked",1,"")))/((OFFSET(Data!$A$1,0,MATCH(AL$6,Data!$1:$1,0)-1,1000,1)=IF(AL$7="","Yes",AL$7))*(Data!$D$1:'Data'!$D$818&lt;=IF($H$2="Marked",1,"")))*ROW(Data!$C$1:$C$818),ROW(AL220)-ROW(AL$7)),1)),"")</f>
        <v/>
      </c>
      <c r="AM220" s="38" t="str">
        <f ca="1">IF(AN220="","",IF(INDEX(Data!$CA:$CA,MATCH(AN220,Data!$A:$A,0),1)=0,"",INDEX(Data!$CA:$CA,MATCH(AN220,Data!$A:$A,0),1)))</f>
        <v/>
      </c>
      <c r="AN220" s="38" t="str" cm="1">
        <f t="array" aca="1" ref="AN220" ca="1">IFERROR(_xlfn.SINGLE(INDEX(Data!$A$1:$A$818,_xlfn.AGGREGATE(15,6,((OFFSET(Data!$A$1,0,MATCH(AN$6,Data!$1:$1,0)-1,1000,1)=IF(AN$7="","Yes",AN$7))*(Data!$D$1:'Data'!$D$818&lt;=IF($H$2="Marked",1,"")))/((OFFSET(Data!$A$1,0,MATCH(AN$6,Data!$1:$1,0)-1,1000,1)=IF(AN$7="","Yes",AN$7))*(Data!$D$1:'Data'!$D$818&lt;=IF($H$2="Marked",1,"")))*ROW(Data!$C$1:$C$818),ROW(AN220)-ROW(AN$7)),1)),"")</f>
        <v/>
      </c>
      <c r="AO220" s="38" t="str">
        <f ca="1">IF(AP220="","",IF(INDEX(Data!$CA:$CA,MATCH(AP220,Data!$A:$A,0),1)=0,"",INDEX(Data!$CA:$CA,MATCH(AP220,Data!$A:$A,0),1)))</f>
        <v/>
      </c>
      <c r="AP220" s="38" t="str" cm="1">
        <f t="array" aca="1" ref="AP220" ca="1">IFERROR(_xlfn.SINGLE(INDEX(Data!$A$1:$A$818,_xlfn.AGGREGATE(15,6,((OFFSET(Data!$A$1,0,MATCH(AP$6,Data!$1:$1,0)-1,1000,1)=IF(AP$7="","Yes",AP$7))*(Data!$D$1:'Data'!$D$818&lt;=IF($H$2="Marked",1,"")))/((OFFSET(Data!$A$1,0,MATCH(AP$6,Data!$1:$1,0)-1,1000,1)=IF(AP$7="","Yes",AP$7))*(Data!$D$1:'Data'!$D$818&lt;=IF($H$2="Marked",1,"")))*ROW(Data!$C$1:$C$818),ROW(AP220)-ROW(AP$7)),1)),"")</f>
        <v/>
      </c>
      <c r="AQ220" s="38" t="str">
        <f ca="1">IF(AR220="","",IF(INDEX(Data!$CA:$CA,MATCH(AR220,Data!$A:$A,0),1)=0,"",INDEX(Data!$CA:$CA,MATCH(AR220,Data!$A:$A,0),1)))</f>
        <v/>
      </c>
      <c r="AR220" s="38" t="str" cm="1">
        <f t="array" aca="1" ref="AR220" ca="1">IFERROR(_xlfn.SINGLE(INDEX(Data!$A$1:$A$818,_xlfn.AGGREGATE(15,6,((OFFSET(Data!$A$1,0,MATCH(AR$6,Data!$1:$1,0)-1,1000,1)=IF(AR$7="","Yes",AR$7))*(Data!$D$1:'Data'!$D$818&lt;=IF($H$2="Marked",1,"")))/((OFFSET(Data!$A$1,0,MATCH(AR$6,Data!$1:$1,0)-1,1000,1)=IF(AR$7="","Yes",AR$7))*(Data!$D$1:'Data'!$D$818&lt;=IF($H$2="Marked",1,"")))*ROW(Data!$C$1:$C$818),ROW(AR220)-ROW(AR$7)),1)),"")</f>
        <v/>
      </c>
      <c r="AS220" s="38" t="str">
        <f ca="1">IF(AT220="","",IF(INDEX(Data!$CA:$CA,MATCH(AT220,Data!$A:$A,0),1)=0,"",INDEX(Data!$CA:$CA,MATCH(AT220,Data!$A:$A,0),1)))</f>
        <v/>
      </c>
      <c r="AT220" s="38" t="str" cm="1">
        <f t="array" aca="1" ref="AT220" ca="1">IFERROR(_xlfn.SINGLE(INDEX(Data!$A$1:$A$818,_xlfn.AGGREGATE(15,6,((OFFSET(Data!$A$1,0,MATCH(AT$6,Data!$1:$1,0)-1,1000,1)=IF(AT$7="","Yes",AT$7))*(Data!$D$1:'Data'!$D$818&lt;=IF($H$2="Marked",1,"")))/((OFFSET(Data!$A$1,0,MATCH(AT$6,Data!$1:$1,0)-1,1000,1)=IF(AT$7="","Yes",AT$7))*(Data!$D$1:'Data'!$D$818&lt;=IF($H$2="Marked",1,"")))*ROW(Data!$C$1:$C$818),ROW(AT220)-ROW(AT$7)),1)),"")</f>
        <v/>
      </c>
    </row>
    <row r="221" spans="1:46" x14ac:dyDescent="0.35">
      <c r="A221" s="38" t="str">
        <f ca="1">IF(B221="","",IF(INDEX(Data!$CA:$CA,MATCH(B221,Data!$A:$A,0),1)=0,"",INDEX(Data!$CA:$CA,MATCH(B221,Data!$A:$A,0),1)))</f>
        <v/>
      </c>
      <c r="B221" s="38" t="str" cm="1">
        <f t="array" aca="1" ref="B221" ca="1">IFERROR(_xlfn.SINGLE(INDEX(Data!$A$1:$A$818,_xlfn.AGGREGATE(15,6,((OFFSET(Data!$A$1,0,MATCH(B$6,Data!$1:$1,0)-1,1000,1)=IF(B$7="","Yes",B$7))*(Data!$D$1:'Data'!$D$818&lt;=IF($H$2="Marked",1,"")))/((OFFSET(Data!$A$1,0,MATCH(B$6,Data!$1:$1,0)-1,1000,1)=IF(B$7="","Yes",B$7))*(Data!$D$1:'Data'!$D$818&lt;=IF($H$2="Marked",1,"")))*ROW(Data!$C$1:$C$818),ROW(B221)-ROW(B$7)),1)),"")</f>
        <v/>
      </c>
      <c r="C221" s="38" t="str">
        <f ca="1">IF(D221="","",IF(INDEX(Data!$CA:$CA,MATCH(D221,Data!$A:$A,0),1)=0,"",INDEX(Data!$CA:$CA,MATCH(D221,Data!$A:$A,0),1)))</f>
        <v/>
      </c>
      <c r="D221" s="38" t="str" cm="1">
        <f t="array" aca="1" ref="D221" ca="1">IFERROR(_xlfn.SINGLE(INDEX(Data!$A$1:$A$818,_xlfn.AGGREGATE(15,6,((OFFSET(Data!$A$1,0,MATCH(D$6,Data!$1:$1,0)-1,1000,1)=IF(D$7="","Yes",D$7))*(Data!$D$1:'Data'!$D$818&lt;=IF($H$2="Marked",1,"")))/((OFFSET(Data!$A$1,0,MATCH(D$6,Data!$1:$1,0)-1,1000,1)=IF(D$7="","Yes",D$7))*(Data!$D$1:'Data'!$D$818&lt;=IF($H$2="Marked",1,"")))*ROW(Data!$C$1:$C$818),ROW(D221)-ROW(D$7)),1)),"")</f>
        <v/>
      </c>
      <c r="E221" s="38" t="str">
        <f ca="1">IF(F221="","",IF(INDEX(Data!$CA:$CA,MATCH(F221,Data!$A:$A,0),1)=0,"",INDEX(Data!$CA:$CA,MATCH(F221,Data!$A:$A,0),1)))</f>
        <v/>
      </c>
      <c r="F221" s="38" t="str" cm="1">
        <f t="array" aca="1" ref="F221" ca="1">IFERROR(_xlfn.SINGLE(INDEX(Data!$A$1:$A$818,_xlfn.AGGREGATE(15,6,((OFFSET(Data!$A$1,0,MATCH(F$6,Data!$1:$1,0)-1,1000,1)=IF(F$7="","Yes",F$7))*(Data!$D$1:'Data'!$D$818&lt;=IF($H$2="Marked",1,"")))/((OFFSET(Data!$A$1,0,MATCH(F$6,Data!$1:$1,0)-1,1000,1)=IF(F$7="","Yes",F$7))*(Data!$D$1:'Data'!$D$818&lt;=IF($H$2="Marked",1,"")))*ROW(Data!$C$1:$C$818),ROW(F221)-ROW(F$7)),1)),"")</f>
        <v/>
      </c>
      <c r="G221" s="38" t="str">
        <f ca="1">IF(H221="","",IF(INDEX(Data!$CA:$CA,MATCH(H221,Data!$A:$A,0),1)=0,"",INDEX(Data!$CA:$CA,MATCH(H221,Data!$A:$A,0),1)))</f>
        <v/>
      </c>
      <c r="H221" s="38" t="str" cm="1">
        <f t="array" aca="1" ref="H221" ca="1">IFERROR(_xlfn.SINGLE(INDEX(Data!$A$1:$A$818,_xlfn.AGGREGATE(15,6,((OFFSET(Data!$A$1,0,MATCH(H$6,Data!$1:$1,0)-1,1000,1)=IF(H$7="","Yes",H$7))*(Data!$D$1:'Data'!$D$818&lt;=IF($H$2="Marked",1,"")))/((OFFSET(Data!$A$1,0,MATCH(H$6,Data!$1:$1,0)-1,1000,1)=IF(H$7="","Yes",H$7))*(Data!$D$1:'Data'!$D$818&lt;=IF($H$2="Marked",1,"")))*ROW(Data!$C$1:$C$818),ROW(H221)-ROW(H$7)),1)),"")</f>
        <v/>
      </c>
      <c r="I221" s="38" t="str">
        <f ca="1">IF(J221="","",IF(INDEX(Data!$CA:$CA,MATCH(J221,Data!$A:$A,0),1)=0,"",INDEX(Data!$CA:$CA,MATCH(J221,Data!$A:$A,0),1)))</f>
        <v/>
      </c>
      <c r="J221" s="38" t="str" cm="1">
        <f t="array" aca="1" ref="J221" ca="1">IFERROR(_xlfn.SINGLE(INDEX(Data!$A$1:$A$818,_xlfn.AGGREGATE(15,6,((OFFSET(Data!$A$1,0,MATCH(J$6,Data!$1:$1,0)-1,1000,1)=IF(J$7="","Yes",J$7))*(Data!$D$1:'Data'!$D$818&lt;=IF($H$2="Marked",1,"")))/((OFFSET(Data!$A$1,0,MATCH(J$6,Data!$1:$1,0)-1,1000,1)=IF(J$7="","Yes",J$7))*(Data!$D$1:'Data'!$D$818&lt;=IF($H$2="Marked",1,"")))*ROW(Data!$C$1:$C$818),ROW(J221)-ROW(J$7)),1)),"")</f>
        <v/>
      </c>
      <c r="K221" s="38" t="str">
        <f ca="1">IF(L221="","",IF(INDEX(Data!$CA:$CA,MATCH(L221,Data!$A:$A,0),1)=0,"",INDEX(Data!$CA:$CA,MATCH(L221,Data!$A:$A,0),1)))</f>
        <v/>
      </c>
      <c r="L221" s="38" t="str" cm="1">
        <f t="array" aca="1" ref="L221" ca="1">IFERROR(_xlfn.SINGLE(INDEX(Data!$A$1:$A$818,_xlfn.AGGREGATE(15,6,((OFFSET(Data!$A$1,0,MATCH(L$6,Data!$1:$1,0)-1,1000,1)=IF(L$7="","Yes",L$7))*(Data!$D$1:'Data'!$D$818&lt;=IF($H$2="Marked",1,"")))/((OFFSET(Data!$A$1,0,MATCH(L$6,Data!$1:$1,0)-1,1000,1)=IF(L$7="","Yes",L$7))*(Data!$D$1:'Data'!$D$818&lt;=IF($H$2="Marked",1,"")))*ROW(Data!$C$1:$C$818),ROW(L221)-ROW(L$7)),1)),"")</f>
        <v/>
      </c>
      <c r="M221" s="38" t="str">
        <f ca="1">IF(N221="","",IF(INDEX(Data!$CA:$CA,MATCH(N221,Data!$A:$A,0),1)=0,"",INDEX(Data!$CA:$CA,MATCH(N221,Data!$A:$A,0),1)))</f>
        <v/>
      </c>
      <c r="N221" s="38" t="str" cm="1">
        <f t="array" aca="1" ref="N221" ca="1">IFERROR(_xlfn.SINGLE(INDEX(Data!$A$1:$A$818,_xlfn.AGGREGATE(15,6,((OFFSET(Data!$A$1,0,MATCH(N$6,Data!$1:$1,0)-1,1000,1)=IF(N$7="","Yes",N$7))*(Data!$D$1:'Data'!$D$818&lt;=IF($H$2="Marked",1,"")))/((OFFSET(Data!$A$1,0,MATCH(N$6,Data!$1:$1,0)-1,1000,1)=IF(N$7="","Yes",N$7))*(Data!$D$1:'Data'!$D$818&lt;=IF($H$2="Marked",1,"")))*ROW(Data!$C$1:$C$818),ROW(N221)-ROW(N$7)),1)),"")</f>
        <v/>
      </c>
      <c r="O221" s="38" t="str">
        <f ca="1">IF(P221="","",IF(INDEX(Data!$CA:$CA,MATCH(P221,Data!$A:$A,0),1)=0,"",INDEX(Data!$CA:$CA,MATCH(P221,Data!$A:$A,0),1)))</f>
        <v/>
      </c>
      <c r="P221" s="38" t="str" cm="1">
        <f t="array" aca="1" ref="P221" ca="1">IFERROR(_xlfn.SINGLE(INDEX(Data!$A$1:$A$818,_xlfn.AGGREGATE(15,6,((OFFSET(Data!$A$1,0,MATCH(P$6,Data!$1:$1,0)-1,1000,1)=IF(P$7="","Yes",P$7))*(Data!$D$1:'Data'!$D$818&lt;=IF($H$2="Marked",1,"")))/((OFFSET(Data!$A$1,0,MATCH(P$6,Data!$1:$1,0)-1,1000,1)=IF(P$7="","Yes",P$7))*(Data!$D$1:'Data'!$D$818&lt;=IF($H$2="Marked",1,"")))*ROW(Data!$C$1:$C$818),ROW(P221)-ROW(P$7)),1)),"")</f>
        <v>The First</v>
      </c>
      <c r="Q221" s="38" t="str">
        <f ca="1">IF(R221="","",IF(INDEX(Data!$CA:$CA,MATCH(R221,Data!$A:$A,0),1)=0,"",INDEX(Data!$CA:$CA,MATCH(R221,Data!$A:$A,0),1)))</f>
        <v/>
      </c>
      <c r="R221" s="38" t="str" cm="1">
        <f t="array" aca="1" ref="R221" ca="1">IFERROR(_xlfn.SINGLE(INDEX(Data!$A$1:$A$818,_xlfn.AGGREGATE(15,6,((OFFSET(Data!$A$1,0,MATCH(R$6,Data!$1:$1,0)-1,1000,1)=IF(R$7="","Yes",R$7))*(Data!$D$1:'Data'!$D$818&lt;=IF($H$2="Marked",1,"")))/((OFFSET(Data!$A$1,0,MATCH(R$6,Data!$1:$1,0)-1,1000,1)=IF(R$7="","Yes",R$7))*(Data!$D$1:'Data'!$D$818&lt;=IF($H$2="Marked",1,"")))*ROW(Data!$C$1:$C$818),ROW(R221)-ROW(R$7)),1)),"")</f>
        <v/>
      </c>
      <c r="S221" s="38" t="str">
        <f ca="1">IF(T221="","",IF(INDEX(Data!$CA:$CA,MATCH(T221,Data!$A:$A,0),1)=0,"",INDEX(Data!$CA:$CA,MATCH(T221,Data!$A:$A,0),1)))</f>
        <v/>
      </c>
      <c r="T221" s="38" t="str" cm="1">
        <f t="array" aca="1" ref="T221" ca="1">IFERROR(_xlfn.SINGLE(INDEX(Data!$A$1:$A$818,_xlfn.AGGREGATE(15,6,((OFFSET(Data!$A$1,0,MATCH(T$6,Data!$1:$1,0)-1,1000,1)=IF(T$7="","Yes",T$7))*(Data!$D$1:'Data'!$D$818&lt;=IF($H$2="Marked",1,"")))/((OFFSET(Data!$A$1,0,MATCH(T$6,Data!$1:$1,0)-1,1000,1)=IF(T$7="","Yes",T$7))*(Data!$D$1:'Data'!$D$818&lt;=IF($H$2="Marked",1,"")))*ROW(Data!$C$1:$C$818),ROW(T221)-ROW(T$7)),1)),"")</f>
        <v/>
      </c>
      <c r="U221" s="38" t="str">
        <f ca="1">IF(V221="","",IF(INDEX(Data!$CA:$CA,MATCH(V221,Data!$A:$A,0),1)=0,"",INDEX(Data!$CA:$CA,MATCH(V221,Data!$A:$A,0),1)))</f>
        <v/>
      </c>
      <c r="V221" s="38" t="str" cm="1">
        <f t="array" aca="1" ref="V221" ca="1">IFERROR(_xlfn.SINGLE(INDEX(Data!$A$1:$A$818,_xlfn.AGGREGATE(15,6,((OFFSET(Data!$A$1,0,MATCH(V$6,Data!$1:$1,0)-1,1000,1)=IF(V$7="","Yes",V$7))*(Data!$D$1:'Data'!$D$818&lt;=IF($H$2="Marked",1,"")))/((OFFSET(Data!$A$1,0,MATCH(V$6,Data!$1:$1,0)-1,1000,1)=IF(V$7="","Yes",V$7))*(Data!$D$1:'Data'!$D$818&lt;=IF($H$2="Marked",1,"")))*ROW(Data!$C$1:$C$818),ROW(V221)-ROW(V$7)),1)),"")</f>
        <v/>
      </c>
      <c r="W221" s="38" t="str">
        <f ca="1">IF(X221="","",IF(INDEX(Data!$CA:$CA,MATCH(X221,Data!$A:$A,0),1)=0,"",INDEX(Data!$CA:$CA,MATCH(X221,Data!$A:$A,0),1)))</f>
        <v/>
      </c>
      <c r="X221" s="38" t="str" cm="1">
        <f t="array" aca="1" ref="X221" ca="1">IFERROR(_xlfn.SINGLE(INDEX(Data!$A$1:$A$818,_xlfn.AGGREGATE(15,6,((OFFSET(Data!$A$1,0,MATCH(X$6,Data!$1:$1,0)-1,1000,1)=IF(X$7="","Yes",X$7))*(Data!$D$1:'Data'!$D$818&lt;=IF($H$2="Marked",1,"")))/((OFFSET(Data!$A$1,0,MATCH(X$6,Data!$1:$1,0)-1,1000,1)=IF(X$7="","Yes",X$7))*(Data!$D$1:'Data'!$D$818&lt;=IF($H$2="Marked",1,"")))*ROW(Data!$C$1:$C$818),ROW(X221)-ROW(X$7)),1)),"")</f>
        <v/>
      </c>
      <c r="Y221" s="38" t="str">
        <f ca="1">IF(Z221="","",IF(INDEX(Data!$CA:$CA,MATCH(Z221,Data!$A:$A,0),1)=0,"",INDEX(Data!$CA:$CA,MATCH(Z221,Data!$A:$A,0),1)))</f>
        <v/>
      </c>
      <c r="Z221" s="38" t="str" cm="1">
        <f t="array" aca="1" ref="Z221" ca="1">IFERROR(_xlfn.SINGLE(INDEX(Data!$A$1:$A$818,_xlfn.AGGREGATE(15,6,((OFFSET(Data!$A$1,0,MATCH(Z$6,Data!$1:$1,0)-1,1000,1)=IF(Z$7="","Yes",Z$7))*(Data!$D$1:'Data'!$D$818&lt;=IF($H$2="Marked",1,"")))/((OFFSET(Data!$A$1,0,MATCH(Z$6,Data!$1:$1,0)-1,1000,1)=IF(Z$7="","Yes",Z$7))*(Data!$D$1:'Data'!$D$818&lt;=IF($H$2="Marked",1,"")))*ROW(Data!$C$1:$C$818),ROW(Z221)-ROW(Z$7)),1)),"")</f>
        <v/>
      </c>
      <c r="AA221" s="38" t="str">
        <f ca="1">IF(AB221="","",IF(INDEX(Data!$CA:$CA,MATCH(AB221,Data!$A:$A,0),1)=0,"",INDEX(Data!$CA:$CA,MATCH(AB221,Data!$A:$A,0),1)))</f>
        <v/>
      </c>
      <c r="AB221" s="38" t="str" cm="1">
        <f t="array" aca="1" ref="AB221" ca="1">IFERROR(_xlfn.SINGLE(INDEX(Data!$A$1:$A$818,_xlfn.AGGREGATE(15,6,((OFFSET(Data!$A$1,0,MATCH(AB$6,Data!$1:$1,0)-1,1000,1)=IF(AB$7="","Yes",AB$7))*(Data!$D$1:'Data'!$D$818&lt;=IF($H$2="Marked",1,"")))/((OFFSET(Data!$A$1,0,MATCH(AB$6,Data!$1:$1,0)-1,1000,1)=IF(AB$7="","Yes",AB$7))*(Data!$D$1:'Data'!$D$818&lt;=IF($H$2="Marked",1,"")))*ROW(Data!$C$1:$C$818),ROW(AB221)-ROW(AB$7)),1)),"")</f>
        <v/>
      </c>
      <c r="AC221" s="38" t="str">
        <f ca="1">IF(AD221="","",IF(INDEX(Data!$CA:$CA,MATCH(AD221,Data!$A:$A,0),1)=0,"",INDEX(Data!$CA:$CA,MATCH(AD221,Data!$A:$A,0),1)))</f>
        <v/>
      </c>
      <c r="AD221" s="38" t="str" cm="1">
        <f t="array" aca="1" ref="AD221" ca="1">IFERROR(_xlfn.SINGLE(INDEX(Data!$A$1:$A$818,_xlfn.AGGREGATE(15,6,((OFFSET(Data!$A$1,0,MATCH(AD$6,Data!$1:$1,0)-1,1000,1)=IF(AD$7="","Yes",AD$7))*(Data!$D$1:'Data'!$D$818&lt;=IF($H$2="Marked",1,"")))/((OFFSET(Data!$A$1,0,MATCH(AD$6,Data!$1:$1,0)-1,1000,1)=IF(AD$7="","Yes",AD$7))*(Data!$D$1:'Data'!$D$818&lt;=IF($H$2="Marked",1,"")))*ROW(Data!$C$1:$C$818),ROW(AD221)-ROW(AD$7)),1)),"")</f>
        <v/>
      </c>
      <c r="AE221" s="38" t="str">
        <f ca="1">IF(AF221="","",IF(INDEX(Data!$CA:$CA,MATCH(AF221,Data!$A:$A,0),1)=0,"",INDEX(Data!$CA:$CA,MATCH(AF221,Data!$A:$A,0),1)))</f>
        <v/>
      </c>
      <c r="AF221" s="38" t="str" cm="1">
        <f t="array" aca="1" ref="AF221" ca="1">IFERROR(_xlfn.SINGLE(INDEX(Data!$A$1:$A$818,_xlfn.AGGREGATE(15,6,((OFFSET(Data!$A$1,0,MATCH(AF$6,Data!$1:$1,0)-1,1000,1)=IF(AF$7="","Yes",AF$7))*(Data!$D$1:'Data'!$D$818&lt;=IF($H$2="Marked",1,"")))/((OFFSET(Data!$A$1,0,MATCH(AF$6,Data!$1:$1,0)-1,1000,1)=IF(AF$7="","Yes",AF$7))*(Data!$D$1:'Data'!$D$818&lt;=IF($H$2="Marked",1,"")))*ROW(Data!$C$1:$C$818),ROW(AF221)-ROW(AF$7)),1)),"")</f>
        <v/>
      </c>
      <c r="AG221" s="38" t="str">
        <f ca="1">IF(AH221="","",IF(INDEX(Data!$CA:$CA,MATCH(AH221,Data!$A:$A,0),1)=0,"",INDEX(Data!$CA:$CA,MATCH(AH221,Data!$A:$A,0),1)))</f>
        <v/>
      </c>
      <c r="AH221" s="38" t="str" cm="1">
        <f t="array" aca="1" ref="AH221" ca="1">IFERROR(_xlfn.SINGLE(INDEX(Data!$A$1:$A$818,_xlfn.AGGREGATE(15,6,((OFFSET(Data!$A$1,0,MATCH(AH$6,Data!$1:$1,0)-1,1000,1)=IF(AH$7="","Yes",AH$7))*(Data!$D$1:'Data'!$D$818&lt;=IF($H$2="Marked",1,"")))/((OFFSET(Data!$A$1,0,MATCH(AH$6,Data!$1:$1,0)-1,1000,1)=IF(AH$7="","Yes",AH$7))*(Data!$D$1:'Data'!$D$818&lt;=IF($H$2="Marked",1,"")))*ROW(Data!$C$1:$C$818),ROW(AH221)-ROW(AH$7)),1)),"")</f>
        <v/>
      </c>
      <c r="AI221" s="38" t="str">
        <f ca="1">IF(AJ221="","",IF(INDEX(Data!$CA:$CA,MATCH(AJ221,Data!$A:$A,0),1)=0,"",INDEX(Data!$CA:$CA,MATCH(AJ221,Data!$A:$A,0),1)))</f>
        <v/>
      </c>
      <c r="AJ221" s="38" t="str" cm="1">
        <f t="array" aca="1" ref="AJ221" ca="1">IFERROR(_xlfn.SINGLE(INDEX(Data!$A$1:$A$818,_xlfn.AGGREGATE(15,6,((OFFSET(Data!$A$1,0,MATCH(AJ$6,Data!$1:$1,0)-1,1000,1)=IF(AJ$7="","Yes",AJ$7))*(Data!$D$1:'Data'!$D$818&lt;=IF($H$2="Marked",1,"")))/((OFFSET(Data!$A$1,0,MATCH(AJ$6,Data!$1:$1,0)-1,1000,1)=IF(AJ$7="","Yes",AJ$7))*(Data!$D$1:'Data'!$D$818&lt;=IF($H$2="Marked",1,"")))*ROW(Data!$C$1:$C$818),ROW(AJ221)-ROW(AJ$7)),1)),"")</f>
        <v/>
      </c>
      <c r="AK221" s="38" t="str">
        <f ca="1">IF(AL221="","",IF(INDEX(Data!$CA:$CA,MATCH(AL221,Data!$A:$A,0),1)=0,"",INDEX(Data!$CA:$CA,MATCH(AL221,Data!$A:$A,0),1)))</f>
        <v/>
      </c>
      <c r="AL221" s="38" t="str" cm="1">
        <f t="array" aca="1" ref="AL221" ca="1">IFERROR(_xlfn.SINGLE(INDEX(Data!$A$1:$A$818,_xlfn.AGGREGATE(15,6,((OFFSET(Data!$A$1,0,MATCH(AL$6,Data!$1:$1,0)-1,1000,1)=IF(AL$7="","Yes",AL$7))*(Data!$D$1:'Data'!$D$818&lt;=IF($H$2="Marked",1,"")))/((OFFSET(Data!$A$1,0,MATCH(AL$6,Data!$1:$1,0)-1,1000,1)=IF(AL$7="","Yes",AL$7))*(Data!$D$1:'Data'!$D$818&lt;=IF($H$2="Marked",1,"")))*ROW(Data!$C$1:$C$818),ROW(AL221)-ROW(AL$7)),1)),"")</f>
        <v/>
      </c>
      <c r="AM221" s="38" t="str">
        <f ca="1">IF(AN221="","",IF(INDEX(Data!$CA:$CA,MATCH(AN221,Data!$A:$A,0),1)=0,"",INDEX(Data!$CA:$CA,MATCH(AN221,Data!$A:$A,0),1)))</f>
        <v/>
      </c>
      <c r="AN221" s="38" t="str" cm="1">
        <f t="array" aca="1" ref="AN221" ca="1">IFERROR(_xlfn.SINGLE(INDEX(Data!$A$1:$A$818,_xlfn.AGGREGATE(15,6,((OFFSET(Data!$A$1,0,MATCH(AN$6,Data!$1:$1,0)-1,1000,1)=IF(AN$7="","Yes",AN$7))*(Data!$D$1:'Data'!$D$818&lt;=IF($H$2="Marked",1,"")))/((OFFSET(Data!$A$1,0,MATCH(AN$6,Data!$1:$1,0)-1,1000,1)=IF(AN$7="","Yes",AN$7))*(Data!$D$1:'Data'!$D$818&lt;=IF($H$2="Marked",1,"")))*ROW(Data!$C$1:$C$818),ROW(AN221)-ROW(AN$7)),1)),"")</f>
        <v/>
      </c>
      <c r="AO221" s="38" t="str">
        <f ca="1">IF(AP221="","",IF(INDEX(Data!$CA:$CA,MATCH(AP221,Data!$A:$A,0),1)=0,"",INDEX(Data!$CA:$CA,MATCH(AP221,Data!$A:$A,0),1)))</f>
        <v/>
      </c>
      <c r="AP221" s="38" t="str" cm="1">
        <f t="array" aca="1" ref="AP221" ca="1">IFERROR(_xlfn.SINGLE(INDEX(Data!$A$1:$A$818,_xlfn.AGGREGATE(15,6,((OFFSET(Data!$A$1,0,MATCH(AP$6,Data!$1:$1,0)-1,1000,1)=IF(AP$7="","Yes",AP$7))*(Data!$D$1:'Data'!$D$818&lt;=IF($H$2="Marked",1,"")))/((OFFSET(Data!$A$1,0,MATCH(AP$6,Data!$1:$1,0)-1,1000,1)=IF(AP$7="","Yes",AP$7))*(Data!$D$1:'Data'!$D$818&lt;=IF($H$2="Marked",1,"")))*ROW(Data!$C$1:$C$818),ROW(AP221)-ROW(AP$7)),1)),"")</f>
        <v/>
      </c>
      <c r="AQ221" s="38" t="str">
        <f ca="1">IF(AR221="","",IF(INDEX(Data!$CA:$CA,MATCH(AR221,Data!$A:$A,0),1)=0,"",INDEX(Data!$CA:$CA,MATCH(AR221,Data!$A:$A,0),1)))</f>
        <v/>
      </c>
      <c r="AR221" s="38" t="str" cm="1">
        <f t="array" aca="1" ref="AR221" ca="1">IFERROR(_xlfn.SINGLE(INDEX(Data!$A$1:$A$818,_xlfn.AGGREGATE(15,6,((OFFSET(Data!$A$1,0,MATCH(AR$6,Data!$1:$1,0)-1,1000,1)=IF(AR$7="","Yes",AR$7))*(Data!$D$1:'Data'!$D$818&lt;=IF($H$2="Marked",1,"")))/((OFFSET(Data!$A$1,0,MATCH(AR$6,Data!$1:$1,0)-1,1000,1)=IF(AR$7="","Yes",AR$7))*(Data!$D$1:'Data'!$D$818&lt;=IF($H$2="Marked",1,"")))*ROW(Data!$C$1:$C$818),ROW(AR221)-ROW(AR$7)),1)),"")</f>
        <v/>
      </c>
      <c r="AS221" s="38" t="str">
        <f ca="1">IF(AT221="","",IF(INDEX(Data!$CA:$CA,MATCH(AT221,Data!$A:$A,0),1)=0,"",INDEX(Data!$CA:$CA,MATCH(AT221,Data!$A:$A,0),1)))</f>
        <v/>
      </c>
      <c r="AT221" s="38" t="str" cm="1">
        <f t="array" aca="1" ref="AT221" ca="1">IFERROR(_xlfn.SINGLE(INDEX(Data!$A$1:$A$818,_xlfn.AGGREGATE(15,6,((OFFSET(Data!$A$1,0,MATCH(AT$6,Data!$1:$1,0)-1,1000,1)=IF(AT$7="","Yes",AT$7))*(Data!$D$1:'Data'!$D$818&lt;=IF($H$2="Marked",1,"")))/((OFFSET(Data!$A$1,0,MATCH(AT$6,Data!$1:$1,0)-1,1000,1)=IF(AT$7="","Yes",AT$7))*(Data!$D$1:'Data'!$D$818&lt;=IF($H$2="Marked",1,"")))*ROW(Data!$C$1:$C$818),ROW(AT221)-ROW(AT$7)),1)),"")</f>
        <v/>
      </c>
    </row>
    <row r="222" spans="1:46" x14ac:dyDescent="0.35">
      <c r="A222" s="38" t="str">
        <f ca="1">IF(B222="","",IF(INDEX(Data!$CA:$CA,MATCH(B222,Data!$A:$A,0),1)=0,"",INDEX(Data!$CA:$CA,MATCH(B222,Data!$A:$A,0),1)))</f>
        <v/>
      </c>
      <c r="B222" s="38" t="str" cm="1">
        <f t="array" aca="1" ref="B222" ca="1">IFERROR(_xlfn.SINGLE(INDEX(Data!$A$1:$A$818,_xlfn.AGGREGATE(15,6,((OFFSET(Data!$A$1,0,MATCH(B$6,Data!$1:$1,0)-1,1000,1)=IF(B$7="","Yes",B$7))*(Data!$D$1:'Data'!$D$818&lt;=IF($H$2="Marked",1,"")))/((OFFSET(Data!$A$1,0,MATCH(B$6,Data!$1:$1,0)-1,1000,1)=IF(B$7="","Yes",B$7))*(Data!$D$1:'Data'!$D$818&lt;=IF($H$2="Marked",1,"")))*ROW(Data!$C$1:$C$818),ROW(B222)-ROW(B$7)),1)),"")</f>
        <v/>
      </c>
      <c r="C222" s="38" t="str">
        <f ca="1">IF(D222="","",IF(INDEX(Data!$CA:$CA,MATCH(D222,Data!$A:$A,0),1)=0,"",INDEX(Data!$CA:$CA,MATCH(D222,Data!$A:$A,0),1)))</f>
        <v/>
      </c>
      <c r="D222" s="38" t="str" cm="1">
        <f t="array" aca="1" ref="D222" ca="1">IFERROR(_xlfn.SINGLE(INDEX(Data!$A$1:$A$818,_xlfn.AGGREGATE(15,6,((OFFSET(Data!$A$1,0,MATCH(D$6,Data!$1:$1,0)-1,1000,1)=IF(D$7="","Yes",D$7))*(Data!$D$1:'Data'!$D$818&lt;=IF($H$2="Marked",1,"")))/((OFFSET(Data!$A$1,0,MATCH(D$6,Data!$1:$1,0)-1,1000,1)=IF(D$7="","Yes",D$7))*(Data!$D$1:'Data'!$D$818&lt;=IF($H$2="Marked",1,"")))*ROW(Data!$C$1:$C$818),ROW(D222)-ROW(D$7)),1)),"")</f>
        <v/>
      </c>
      <c r="E222" s="38" t="str">
        <f ca="1">IF(F222="","",IF(INDEX(Data!$CA:$CA,MATCH(F222,Data!$A:$A,0),1)=0,"",INDEX(Data!$CA:$CA,MATCH(F222,Data!$A:$A,0),1)))</f>
        <v/>
      </c>
      <c r="F222" s="38" t="str" cm="1">
        <f t="array" aca="1" ref="F222" ca="1">IFERROR(_xlfn.SINGLE(INDEX(Data!$A$1:$A$818,_xlfn.AGGREGATE(15,6,((OFFSET(Data!$A$1,0,MATCH(F$6,Data!$1:$1,0)-1,1000,1)=IF(F$7="","Yes",F$7))*(Data!$D$1:'Data'!$D$818&lt;=IF($H$2="Marked",1,"")))/((OFFSET(Data!$A$1,0,MATCH(F$6,Data!$1:$1,0)-1,1000,1)=IF(F$7="","Yes",F$7))*(Data!$D$1:'Data'!$D$818&lt;=IF($H$2="Marked",1,"")))*ROW(Data!$C$1:$C$818),ROW(F222)-ROW(F$7)),1)),"")</f>
        <v/>
      </c>
      <c r="G222" s="38" t="str">
        <f ca="1">IF(H222="","",IF(INDEX(Data!$CA:$CA,MATCH(H222,Data!$A:$A,0),1)=0,"",INDEX(Data!$CA:$CA,MATCH(H222,Data!$A:$A,0),1)))</f>
        <v/>
      </c>
      <c r="H222" s="38" t="str" cm="1">
        <f t="array" aca="1" ref="H222" ca="1">IFERROR(_xlfn.SINGLE(INDEX(Data!$A$1:$A$818,_xlfn.AGGREGATE(15,6,((OFFSET(Data!$A$1,0,MATCH(H$6,Data!$1:$1,0)-1,1000,1)=IF(H$7="","Yes",H$7))*(Data!$D$1:'Data'!$D$818&lt;=IF($H$2="Marked",1,"")))/((OFFSET(Data!$A$1,0,MATCH(H$6,Data!$1:$1,0)-1,1000,1)=IF(H$7="","Yes",H$7))*(Data!$D$1:'Data'!$D$818&lt;=IF($H$2="Marked",1,"")))*ROW(Data!$C$1:$C$818),ROW(H222)-ROW(H$7)),1)),"")</f>
        <v/>
      </c>
      <c r="I222" s="38" t="str">
        <f ca="1">IF(J222="","",IF(INDEX(Data!$CA:$CA,MATCH(J222,Data!$A:$A,0),1)=0,"",INDEX(Data!$CA:$CA,MATCH(J222,Data!$A:$A,0),1)))</f>
        <v/>
      </c>
      <c r="J222" s="38" t="str" cm="1">
        <f t="array" aca="1" ref="J222" ca="1">IFERROR(_xlfn.SINGLE(INDEX(Data!$A$1:$A$818,_xlfn.AGGREGATE(15,6,((OFFSET(Data!$A$1,0,MATCH(J$6,Data!$1:$1,0)-1,1000,1)=IF(J$7="","Yes",J$7))*(Data!$D$1:'Data'!$D$818&lt;=IF($H$2="Marked",1,"")))/((OFFSET(Data!$A$1,0,MATCH(J$6,Data!$1:$1,0)-1,1000,1)=IF(J$7="","Yes",J$7))*(Data!$D$1:'Data'!$D$818&lt;=IF($H$2="Marked",1,"")))*ROW(Data!$C$1:$C$818),ROW(J222)-ROW(J$7)),1)),"")</f>
        <v/>
      </c>
      <c r="K222" s="38" t="str">
        <f ca="1">IF(L222="","",IF(INDEX(Data!$CA:$CA,MATCH(L222,Data!$A:$A,0),1)=0,"",INDEX(Data!$CA:$CA,MATCH(L222,Data!$A:$A,0),1)))</f>
        <v/>
      </c>
      <c r="L222" s="38" t="str" cm="1">
        <f t="array" aca="1" ref="L222" ca="1">IFERROR(_xlfn.SINGLE(INDEX(Data!$A$1:$A$818,_xlfn.AGGREGATE(15,6,((OFFSET(Data!$A$1,0,MATCH(L$6,Data!$1:$1,0)-1,1000,1)=IF(L$7="","Yes",L$7))*(Data!$D$1:'Data'!$D$818&lt;=IF($H$2="Marked",1,"")))/((OFFSET(Data!$A$1,0,MATCH(L$6,Data!$1:$1,0)-1,1000,1)=IF(L$7="","Yes",L$7))*(Data!$D$1:'Data'!$D$818&lt;=IF($H$2="Marked",1,"")))*ROW(Data!$C$1:$C$818),ROW(L222)-ROW(L$7)),1)),"")</f>
        <v/>
      </c>
      <c r="M222" s="38" t="str">
        <f ca="1">IF(N222="","",IF(INDEX(Data!$CA:$CA,MATCH(N222,Data!$A:$A,0),1)=0,"",INDEX(Data!$CA:$CA,MATCH(N222,Data!$A:$A,0),1)))</f>
        <v/>
      </c>
      <c r="N222" s="38" t="str" cm="1">
        <f t="array" aca="1" ref="N222" ca="1">IFERROR(_xlfn.SINGLE(INDEX(Data!$A$1:$A$818,_xlfn.AGGREGATE(15,6,((OFFSET(Data!$A$1,0,MATCH(N$6,Data!$1:$1,0)-1,1000,1)=IF(N$7="","Yes",N$7))*(Data!$D$1:'Data'!$D$818&lt;=IF($H$2="Marked",1,"")))/((OFFSET(Data!$A$1,0,MATCH(N$6,Data!$1:$1,0)-1,1000,1)=IF(N$7="","Yes",N$7))*(Data!$D$1:'Data'!$D$818&lt;=IF($H$2="Marked",1,"")))*ROW(Data!$C$1:$C$818),ROW(N222)-ROW(N$7)),1)),"")</f>
        <v/>
      </c>
      <c r="O222" s="38" t="str">
        <f ca="1">IF(P222="","",IF(INDEX(Data!$CA:$CA,MATCH(P222,Data!$A:$A,0),1)=0,"",INDEX(Data!$CA:$CA,MATCH(P222,Data!$A:$A,0),1)))</f>
        <v/>
      </c>
      <c r="P222" s="38" t="str" cm="1">
        <f t="array" aca="1" ref="P222" ca="1">IFERROR(_xlfn.SINGLE(INDEX(Data!$A$1:$A$818,_xlfn.AGGREGATE(15,6,((OFFSET(Data!$A$1,0,MATCH(P$6,Data!$1:$1,0)-1,1000,1)=IF(P$7="","Yes",P$7))*(Data!$D$1:'Data'!$D$818&lt;=IF($H$2="Marked",1,"")))/((OFFSET(Data!$A$1,0,MATCH(P$6,Data!$1:$1,0)-1,1000,1)=IF(P$7="","Yes",P$7))*(Data!$D$1:'Data'!$D$818&lt;=IF($H$2="Marked",1,"")))*ROW(Data!$C$1:$C$818),ROW(P222)-ROW(P$7)),1)),"")</f>
        <v>TheGrio</v>
      </c>
      <c r="Q222" s="38" t="str">
        <f ca="1">IF(R222="","",IF(INDEX(Data!$CA:$CA,MATCH(R222,Data!$A:$A,0),1)=0,"",INDEX(Data!$CA:$CA,MATCH(R222,Data!$A:$A,0),1)))</f>
        <v/>
      </c>
      <c r="R222" s="38" t="str" cm="1">
        <f t="array" aca="1" ref="R222" ca="1">IFERROR(_xlfn.SINGLE(INDEX(Data!$A$1:$A$818,_xlfn.AGGREGATE(15,6,((OFFSET(Data!$A$1,0,MATCH(R$6,Data!$1:$1,0)-1,1000,1)=IF(R$7="","Yes",R$7))*(Data!$D$1:'Data'!$D$818&lt;=IF($H$2="Marked",1,"")))/((OFFSET(Data!$A$1,0,MATCH(R$6,Data!$1:$1,0)-1,1000,1)=IF(R$7="","Yes",R$7))*(Data!$D$1:'Data'!$D$818&lt;=IF($H$2="Marked",1,"")))*ROW(Data!$C$1:$C$818),ROW(R222)-ROW(R$7)),1)),"")</f>
        <v/>
      </c>
      <c r="S222" s="38" t="str">
        <f ca="1">IF(T222="","",IF(INDEX(Data!$CA:$CA,MATCH(T222,Data!$A:$A,0),1)=0,"",INDEX(Data!$CA:$CA,MATCH(T222,Data!$A:$A,0),1)))</f>
        <v/>
      </c>
      <c r="T222" s="38" t="str" cm="1">
        <f t="array" aca="1" ref="T222" ca="1">IFERROR(_xlfn.SINGLE(INDEX(Data!$A$1:$A$818,_xlfn.AGGREGATE(15,6,((OFFSET(Data!$A$1,0,MATCH(T$6,Data!$1:$1,0)-1,1000,1)=IF(T$7="","Yes",T$7))*(Data!$D$1:'Data'!$D$818&lt;=IF($H$2="Marked",1,"")))/((OFFSET(Data!$A$1,0,MATCH(T$6,Data!$1:$1,0)-1,1000,1)=IF(T$7="","Yes",T$7))*(Data!$D$1:'Data'!$D$818&lt;=IF($H$2="Marked",1,"")))*ROW(Data!$C$1:$C$818),ROW(T222)-ROW(T$7)),1)),"")</f>
        <v/>
      </c>
      <c r="U222" s="38" t="str">
        <f ca="1">IF(V222="","",IF(INDEX(Data!$CA:$CA,MATCH(V222,Data!$A:$A,0),1)=0,"",INDEX(Data!$CA:$CA,MATCH(V222,Data!$A:$A,0),1)))</f>
        <v/>
      </c>
      <c r="V222" s="38" t="str" cm="1">
        <f t="array" aca="1" ref="V222" ca="1">IFERROR(_xlfn.SINGLE(INDEX(Data!$A$1:$A$818,_xlfn.AGGREGATE(15,6,((OFFSET(Data!$A$1,0,MATCH(V$6,Data!$1:$1,0)-1,1000,1)=IF(V$7="","Yes",V$7))*(Data!$D$1:'Data'!$D$818&lt;=IF($H$2="Marked",1,"")))/((OFFSET(Data!$A$1,0,MATCH(V$6,Data!$1:$1,0)-1,1000,1)=IF(V$7="","Yes",V$7))*(Data!$D$1:'Data'!$D$818&lt;=IF($H$2="Marked",1,"")))*ROW(Data!$C$1:$C$818),ROW(V222)-ROW(V$7)),1)),"")</f>
        <v/>
      </c>
      <c r="W222" s="38" t="str">
        <f ca="1">IF(X222="","",IF(INDEX(Data!$CA:$CA,MATCH(X222,Data!$A:$A,0),1)=0,"",INDEX(Data!$CA:$CA,MATCH(X222,Data!$A:$A,0),1)))</f>
        <v/>
      </c>
      <c r="X222" s="38" t="str" cm="1">
        <f t="array" aca="1" ref="X222" ca="1">IFERROR(_xlfn.SINGLE(INDEX(Data!$A$1:$A$818,_xlfn.AGGREGATE(15,6,((OFFSET(Data!$A$1,0,MATCH(X$6,Data!$1:$1,0)-1,1000,1)=IF(X$7="","Yes",X$7))*(Data!$D$1:'Data'!$D$818&lt;=IF($H$2="Marked",1,"")))/((OFFSET(Data!$A$1,0,MATCH(X$6,Data!$1:$1,0)-1,1000,1)=IF(X$7="","Yes",X$7))*(Data!$D$1:'Data'!$D$818&lt;=IF($H$2="Marked",1,"")))*ROW(Data!$C$1:$C$818),ROW(X222)-ROW(X$7)),1)),"")</f>
        <v/>
      </c>
      <c r="Y222" s="38" t="str">
        <f ca="1">IF(Z222="","",IF(INDEX(Data!$CA:$CA,MATCH(Z222,Data!$A:$A,0),1)=0,"",INDEX(Data!$CA:$CA,MATCH(Z222,Data!$A:$A,0),1)))</f>
        <v/>
      </c>
      <c r="Z222" s="38" t="str" cm="1">
        <f t="array" aca="1" ref="Z222" ca="1">IFERROR(_xlfn.SINGLE(INDEX(Data!$A$1:$A$818,_xlfn.AGGREGATE(15,6,((OFFSET(Data!$A$1,0,MATCH(Z$6,Data!$1:$1,0)-1,1000,1)=IF(Z$7="","Yes",Z$7))*(Data!$D$1:'Data'!$D$818&lt;=IF($H$2="Marked",1,"")))/((OFFSET(Data!$A$1,0,MATCH(Z$6,Data!$1:$1,0)-1,1000,1)=IF(Z$7="","Yes",Z$7))*(Data!$D$1:'Data'!$D$818&lt;=IF($H$2="Marked",1,"")))*ROW(Data!$C$1:$C$818),ROW(Z222)-ROW(Z$7)),1)),"")</f>
        <v/>
      </c>
      <c r="AA222" s="38" t="str">
        <f ca="1">IF(AB222="","",IF(INDEX(Data!$CA:$CA,MATCH(AB222,Data!$A:$A,0),1)=0,"",INDEX(Data!$CA:$CA,MATCH(AB222,Data!$A:$A,0),1)))</f>
        <v/>
      </c>
      <c r="AB222" s="38" t="str" cm="1">
        <f t="array" aca="1" ref="AB222" ca="1">IFERROR(_xlfn.SINGLE(INDEX(Data!$A$1:$A$818,_xlfn.AGGREGATE(15,6,((OFFSET(Data!$A$1,0,MATCH(AB$6,Data!$1:$1,0)-1,1000,1)=IF(AB$7="","Yes",AB$7))*(Data!$D$1:'Data'!$D$818&lt;=IF($H$2="Marked",1,"")))/((OFFSET(Data!$A$1,0,MATCH(AB$6,Data!$1:$1,0)-1,1000,1)=IF(AB$7="","Yes",AB$7))*(Data!$D$1:'Data'!$D$818&lt;=IF($H$2="Marked",1,"")))*ROW(Data!$C$1:$C$818),ROW(AB222)-ROW(AB$7)),1)),"")</f>
        <v/>
      </c>
      <c r="AC222" s="38" t="str">
        <f ca="1">IF(AD222="","",IF(INDEX(Data!$CA:$CA,MATCH(AD222,Data!$A:$A,0),1)=0,"",INDEX(Data!$CA:$CA,MATCH(AD222,Data!$A:$A,0),1)))</f>
        <v/>
      </c>
      <c r="AD222" s="38" t="str" cm="1">
        <f t="array" aca="1" ref="AD222" ca="1">IFERROR(_xlfn.SINGLE(INDEX(Data!$A$1:$A$818,_xlfn.AGGREGATE(15,6,((OFFSET(Data!$A$1,0,MATCH(AD$6,Data!$1:$1,0)-1,1000,1)=IF(AD$7="","Yes",AD$7))*(Data!$D$1:'Data'!$D$818&lt;=IF($H$2="Marked",1,"")))/((OFFSET(Data!$A$1,0,MATCH(AD$6,Data!$1:$1,0)-1,1000,1)=IF(AD$7="","Yes",AD$7))*(Data!$D$1:'Data'!$D$818&lt;=IF($H$2="Marked",1,"")))*ROW(Data!$C$1:$C$818),ROW(AD222)-ROW(AD$7)),1)),"")</f>
        <v/>
      </c>
      <c r="AE222" s="38" t="str">
        <f ca="1">IF(AF222="","",IF(INDEX(Data!$CA:$CA,MATCH(AF222,Data!$A:$A,0),1)=0,"",INDEX(Data!$CA:$CA,MATCH(AF222,Data!$A:$A,0),1)))</f>
        <v/>
      </c>
      <c r="AF222" s="38" t="str" cm="1">
        <f t="array" aca="1" ref="AF222" ca="1">IFERROR(_xlfn.SINGLE(INDEX(Data!$A$1:$A$818,_xlfn.AGGREGATE(15,6,((OFFSET(Data!$A$1,0,MATCH(AF$6,Data!$1:$1,0)-1,1000,1)=IF(AF$7="","Yes",AF$7))*(Data!$D$1:'Data'!$D$818&lt;=IF($H$2="Marked",1,"")))/((OFFSET(Data!$A$1,0,MATCH(AF$6,Data!$1:$1,0)-1,1000,1)=IF(AF$7="","Yes",AF$7))*(Data!$D$1:'Data'!$D$818&lt;=IF($H$2="Marked",1,"")))*ROW(Data!$C$1:$C$818),ROW(AF222)-ROW(AF$7)),1)),"")</f>
        <v/>
      </c>
      <c r="AG222" s="38" t="str">
        <f ca="1">IF(AH222="","",IF(INDEX(Data!$CA:$CA,MATCH(AH222,Data!$A:$A,0),1)=0,"",INDEX(Data!$CA:$CA,MATCH(AH222,Data!$A:$A,0),1)))</f>
        <v/>
      </c>
      <c r="AH222" s="38" t="str" cm="1">
        <f t="array" aca="1" ref="AH222" ca="1">IFERROR(_xlfn.SINGLE(INDEX(Data!$A$1:$A$818,_xlfn.AGGREGATE(15,6,((OFFSET(Data!$A$1,0,MATCH(AH$6,Data!$1:$1,0)-1,1000,1)=IF(AH$7="","Yes",AH$7))*(Data!$D$1:'Data'!$D$818&lt;=IF($H$2="Marked",1,"")))/((OFFSET(Data!$A$1,0,MATCH(AH$6,Data!$1:$1,0)-1,1000,1)=IF(AH$7="","Yes",AH$7))*(Data!$D$1:'Data'!$D$818&lt;=IF($H$2="Marked",1,"")))*ROW(Data!$C$1:$C$818),ROW(AH222)-ROW(AH$7)),1)),"")</f>
        <v/>
      </c>
      <c r="AI222" s="38" t="str">
        <f ca="1">IF(AJ222="","",IF(INDEX(Data!$CA:$CA,MATCH(AJ222,Data!$A:$A,0),1)=0,"",INDEX(Data!$CA:$CA,MATCH(AJ222,Data!$A:$A,0),1)))</f>
        <v/>
      </c>
      <c r="AJ222" s="38" t="str" cm="1">
        <f t="array" aca="1" ref="AJ222" ca="1">IFERROR(_xlfn.SINGLE(INDEX(Data!$A$1:$A$818,_xlfn.AGGREGATE(15,6,((OFFSET(Data!$A$1,0,MATCH(AJ$6,Data!$1:$1,0)-1,1000,1)=IF(AJ$7="","Yes",AJ$7))*(Data!$D$1:'Data'!$D$818&lt;=IF($H$2="Marked",1,"")))/((OFFSET(Data!$A$1,0,MATCH(AJ$6,Data!$1:$1,0)-1,1000,1)=IF(AJ$7="","Yes",AJ$7))*(Data!$D$1:'Data'!$D$818&lt;=IF($H$2="Marked",1,"")))*ROW(Data!$C$1:$C$818),ROW(AJ222)-ROW(AJ$7)),1)),"")</f>
        <v/>
      </c>
      <c r="AK222" s="38" t="str">
        <f ca="1">IF(AL222="","",IF(INDEX(Data!$CA:$CA,MATCH(AL222,Data!$A:$A,0),1)=0,"",INDEX(Data!$CA:$CA,MATCH(AL222,Data!$A:$A,0),1)))</f>
        <v/>
      </c>
      <c r="AL222" s="38" t="str" cm="1">
        <f t="array" aca="1" ref="AL222" ca="1">IFERROR(_xlfn.SINGLE(INDEX(Data!$A$1:$A$818,_xlfn.AGGREGATE(15,6,((OFFSET(Data!$A$1,0,MATCH(AL$6,Data!$1:$1,0)-1,1000,1)=IF(AL$7="","Yes",AL$7))*(Data!$D$1:'Data'!$D$818&lt;=IF($H$2="Marked",1,"")))/((OFFSET(Data!$A$1,0,MATCH(AL$6,Data!$1:$1,0)-1,1000,1)=IF(AL$7="","Yes",AL$7))*(Data!$D$1:'Data'!$D$818&lt;=IF($H$2="Marked",1,"")))*ROW(Data!$C$1:$C$818),ROW(AL222)-ROW(AL$7)),1)),"")</f>
        <v/>
      </c>
      <c r="AM222" s="38" t="str">
        <f ca="1">IF(AN222="","",IF(INDEX(Data!$CA:$CA,MATCH(AN222,Data!$A:$A,0),1)=0,"",INDEX(Data!$CA:$CA,MATCH(AN222,Data!$A:$A,0),1)))</f>
        <v/>
      </c>
      <c r="AN222" s="38" t="str" cm="1">
        <f t="array" aca="1" ref="AN222" ca="1">IFERROR(_xlfn.SINGLE(INDEX(Data!$A$1:$A$818,_xlfn.AGGREGATE(15,6,((OFFSET(Data!$A$1,0,MATCH(AN$6,Data!$1:$1,0)-1,1000,1)=IF(AN$7="","Yes",AN$7))*(Data!$D$1:'Data'!$D$818&lt;=IF($H$2="Marked",1,"")))/((OFFSET(Data!$A$1,0,MATCH(AN$6,Data!$1:$1,0)-1,1000,1)=IF(AN$7="","Yes",AN$7))*(Data!$D$1:'Data'!$D$818&lt;=IF($H$2="Marked",1,"")))*ROW(Data!$C$1:$C$818),ROW(AN222)-ROW(AN$7)),1)),"")</f>
        <v/>
      </c>
      <c r="AO222" s="38" t="str">
        <f ca="1">IF(AP222="","",IF(INDEX(Data!$CA:$CA,MATCH(AP222,Data!$A:$A,0),1)=0,"",INDEX(Data!$CA:$CA,MATCH(AP222,Data!$A:$A,0),1)))</f>
        <v/>
      </c>
      <c r="AP222" s="38" t="str" cm="1">
        <f t="array" aca="1" ref="AP222" ca="1">IFERROR(_xlfn.SINGLE(INDEX(Data!$A$1:$A$818,_xlfn.AGGREGATE(15,6,((OFFSET(Data!$A$1,0,MATCH(AP$6,Data!$1:$1,0)-1,1000,1)=IF(AP$7="","Yes",AP$7))*(Data!$D$1:'Data'!$D$818&lt;=IF($H$2="Marked",1,"")))/((OFFSET(Data!$A$1,0,MATCH(AP$6,Data!$1:$1,0)-1,1000,1)=IF(AP$7="","Yes",AP$7))*(Data!$D$1:'Data'!$D$818&lt;=IF($H$2="Marked",1,"")))*ROW(Data!$C$1:$C$818),ROW(AP222)-ROW(AP$7)),1)),"")</f>
        <v/>
      </c>
      <c r="AQ222" s="38" t="str">
        <f ca="1">IF(AR222="","",IF(INDEX(Data!$CA:$CA,MATCH(AR222,Data!$A:$A,0),1)=0,"",INDEX(Data!$CA:$CA,MATCH(AR222,Data!$A:$A,0),1)))</f>
        <v/>
      </c>
      <c r="AR222" s="38" t="str" cm="1">
        <f t="array" aca="1" ref="AR222" ca="1">IFERROR(_xlfn.SINGLE(INDEX(Data!$A$1:$A$818,_xlfn.AGGREGATE(15,6,((OFFSET(Data!$A$1,0,MATCH(AR$6,Data!$1:$1,0)-1,1000,1)=IF(AR$7="","Yes",AR$7))*(Data!$D$1:'Data'!$D$818&lt;=IF($H$2="Marked",1,"")))/((OFFSET(Data!$A$1,0,MATCH(AR$6,Data!$1:$1,0)-1,1000,1)=IF(AR$7="","Yes",AR$7))*(Data!$D$1:'Data'!$D$818&lt;=IF($H$2="Marked",1,"")))*ROW(Data!$C$1:$C$818),ROW(AR222)-ROW(AR$7)),1)),"")</f>
        <v/>
      </c>
      <c r="AS222" s="38" t="str">
        <f ca="1">IF(AT222="","",IF(INDEX(Data!$CA:$CA,MATCH(AT222,Data!$A:$A,0),1)=0,"",INDEX(Data!$CA:$CA,MATCH(AT222,Data!$A:$A,0),1)))</f>
        <v/>
      </c>
      <c r="AT222" s="38" t="str" cm="1">
        <f t="array" aca="1" ref="AT222" ca="1">IFERROR(_xlfn.SINGLE(INDEX(Data!$A$1:$A$818,_xlfn.AGGREGATE(15,6,((OFFSET(Data!$A$1,0,MATCH(AT$6,Data!$1:$1,0)-1,1000,1)=IF(AT$7="","Yes",AT$7))*(Data!$D$1:'Data'!$D$818&lt;=IF($H$2="Marked",1,"")))/((OFFSET(Data!$A$1,0,MATCH(AT$6,Data!$1:$1,0)-1,1000,1)=IF(AT$7="","Yes",AT$7))*(Data!$D$1:'Data'!$D$818&lt;=IF($H$2="Marked",1,"")))*ROW(Data!$C$1:$C$818),ROW(AT222)-ROW(AT$7)),1)),"")</f>
        <v/>
      </c>
    </row>
    <row r="223" spans="1:46" x14ac:dyDescent="0.35">
      <c r="A223" s="38" t="str">
        <f ca="1">IF(B223="","",IF(INDEX(Data!$CA:$CA,MATCH(B223,Data!$A:$A,0),1)=0,"",INDEX(Data!$CA:$CA,MATCH(B223,Data!$A:$A,0),1)))</f>
        <v/>
      </c>
      <c r="B223" s="38" t="str" cm="1">
        <f t="array" aca="1" ref="B223" ca="1">IFERROR(_xlfn.SINGLE(INDEX(Data!$A$1:$A$818,_xlfn.AGGREGATE(15,6,((OFFSET(Data!$A$1,0,MATCH(B$6,Data!$1:$1,0)-1,1000,1)=IF(B$7="","Yes",B$7))*(Data!$D$1:'Data'!$D$818&lt;=IF($H$2="Marked",1,"")))/((OFFSET(Data!$A$1,0,MATCH(B$6,Data!$1:$1,0)-1,1000,1)=IF(B$7="","Yes",B$7))*(Data!$D$1:'Data'!$D$818&lt;=IF($H$2="Marked",1,"")))*ROW(Data!$C$1:$C$818),ROW(B223)-ROW(B$7)),1)),"")</f>
        <v/>
      </c>
      <c r="C223" s="38" t="str">
        <f ca="1">IF(D223="","",IF(INDEX(Data!$CA:$CA,MATCH(D223,Data!$A:$A,0),1)=0,"",INDEX(Data!$CA:$CA,MATCH(D223,Data!$A:$A,0),1)))</f>
        <v/>
      </c>
      <c r="D223" s="38" t="str" cm="1">
        <f t="array" aca="1" ref="D223" ca="1">IFERROR(_xlfn.SINGLE(INDEX(Data!$A$1:$A$818,_xlfn.AGGREGATE(15,6,((OFFSET(Data!$A$1,0,MATCH(D$6,Data!$1:$1,0)-1,1000,1)=IF(D$7="","Yes",D$7))*(Data!$D$1:'Data'!$D$818&lt;=IF($H$2="Marked",1,"")))/((OFFSET(Data!$A$1,0,MATCH(D$6,Data!$1:$1,0)-1,1000,1)=IF(D$7="","Yes",D$7))*(Data!$D$1:'Data'!$D$818&lt;=IF($H$2="Marked",1,"")))*ROW(Data!$C$1:$C$818),ROW(D223)-ROW(D$7)),1)),"")</f>
        <v/>
      </c>
      <c r="E223" s="38" t="str">
        <f ca="1">IF(F223="","",IF(INDEX(Data!$CA:$CA,MATCH(F223,Data!$A:$A,0),1)=0,"",INDEX(Data!$CA:$CA,MATCH(F223,Data!$A:$A,0),1)))</f>
        <v/>
      </c>
      <c r="F223" s="38" t="str" cm="1">
        <f t="array" aca="1" ref="F223" ca="1">IFERROR(_xlfn.SINGLE(INDEX(Data!$A$1:$A$818,_xlfn.AGGREGATE(15,6,((OFFSET(Data!$A$1,0,MATCH(F$6,Data!$1:$1,0)-1,1000,1)=IF(F$7="","Yes",F$7))*(Data!$D$1:'Data'!$D$818&lt;=IF($H$2="Marked",1,"")))/((OFFSET(Data!$A$1,0,MATCH(F$6,Data!$1:$1,0)-1,1000,1)=IF(F$7="","Yes",F$7))*(Data!$D$1:'Data'!$D$818&lt;=IF($H$2="Marked",1,"")))*ROW(Data!$C$1:$C$818),ROW(F223)-ROW(F$7)),1)),"")</f>
        <v/>
      </c>
      <c r="G223" s="38" t="str">
        <f ca="1">IF(H223="","",IF(INDEX(Data!$CA:$CA,MATCH(H223,Data!$A:$A,0),1)=0,"",INDEX(Data!$CA:$CA,MATCH(H223,Data!$A:$A,0),1)))</f>
        <v/>
      </c>
      <c r="H223" s="38" t="str" cm="1">
        <f t="array" aca="1" ref="H223" ca="1">IFERROR(_xlfn.SINGLE(INDEX(Data!$A$1:$A$818,_xlfn.AGGREGATE(15,6,((OFFSET(Data!$A$1,0,MATCH(H$6,Data!$1:$1,0)-1,1000,1)=IF(H$7="","Yes",H$7))*(Data!$D$1:'Data'!$D$818&lt;=IF($H$2="Marked",1,"")))/((OFFSET(Data!$A$1,0,MATCH(H$6,Data!$1:$1,0)-1,1000,1)=IF(H$7="","Yes",H$7))*(Data!$D$1:'Data'!$D$818&lt;=IF($H$2="Marked",1,"")))*ROW(Data!$C$1:$C$818),ROW(H223)-ROW(H$7)),1)),"")</f>
        <v/>
      </c>
      <c r="I223" s="38" t="str">
        <f ca="1">IF(J223="","",IF(INDEX(Data!$CA:$CA,MATCH(J223,Data!$A:$A,0),1)=0,"",INDEX(Data!$CA:$CA,MATCH(J223,Data!$A:$A,0),1)))</f>
        <v/>
      </c>
      <c r="J223" s="38" t="str" cm="1">
        <f t="array" aca="1" ref="J223" ca="1">IFERROR(_xlfn.SINGLE(INDEX(Data!$A$1:$A$818,_xlfn.AGGREGATE(15,6,((OFFSET(Data!$A$1,0,MATCH(J$6,Data!$1:$1,0)-1,1000,1)=IF(J$7="","Yes",J$7))*(Data!$D$1:'Data'!$D$818&lt;=IF($H$2="Marked",1,"")))/((OFFSET(Data!$A$1,0,MATCH(J$6,Data!$1:$1,0)-1,1000,1)=IF(J$7="","Yes",J$7))*(Data!$D$1:'Data'!$D$818&lt;=IF($H$2="Marked",1,"")))*ROW(Data!$C$1:$C$818),ROW(J223)-ROW(J$7)),1)),"")</f>
        <v/>
      </c>
      <c r="K223" s="38" t="str">
        <f ca="1">IF(L223="","",IF(INDEX(Data!$CA:$CA,MATCH(L223,Data!$A:$A,0),1)=0,"",INDEX(Data!$CA:$CA,MATCH(L223,Data!$A:$A,0),1)))</f>
        <v/>
      </c>
      <c r="L223" s="38" t="str" cm="1">
        <f t="array" aca="1" ref="L223" ca="1">IFERROR(_xlfn.SINGLE(INDEX(Data!$A$1:$A$818,_xlfn.AGGREGATE(15,6,((OFFSET(Data!$A$1,0,MATCH(L$6,Data!$1:$1,0)-1,1000,1)=IF(L$7="","Yes",L$7))*(Data!$D$1:'Data'!$D$818&lt;=IF($H$2="Marked",1,"")))/((OFFSET(Data!$A$1,0,MATCH(L$6,Data!$1:$1,0)-1,1000,1)=IF(L$7="","Yes",L$7))*(Data!$D$1:'Data'!$D$818&lt;=IF($H$2="Marked",1,"")))*ROW(Data!$C$1:$C$818),ROW(L223)-ROW(L$7)),1)),"")</f>
        <v/>
      </c>
      <c r="M223" s="38" t="str">
        <f ca="1">IF(N223="","",IF(INDEX(Data!$CA:$CA,MATCH(N223,Data!$A:$A,0),1)=0,"",INDEX(Data!$CA:$CA,MATCH(N223,Data!$A:$A,0),1)))</f>
        <v/>
      </c>
      <c r="N223" s="38" t="str" cm="1">
        <f t="array" aca="1" ref="N223" ca="1">IFERROR(_xlfn.SINGLE(INDEX(Data!$A$1:$A$818,_xlfn.AGGREGATE(15,6,((OFFSET(Data!$A$1,0,MATCH(N$6,Data!$1:$1,0)-1,1000,1)=IF(N$7="","Yes",N$7))*(Data!$D$1:'Data'!$D$818&lt;=IF($H$2="Marked",1,"")))/((OFFSET(Data!$A$1,0,MATCH(N$6,Data!$1:$1,0)-1,1000,1)=IF(N$7="","Yes",N$7))*(Data!$D$1:'Data'!$D$818&lt;=IF($H$2="Marked",1,"")))*ROW(Data!$C$1:$C$818),ROW(N223)-ROW(N$7)),1)),"")</f>
        <v/>
      </c>
      <c r="O223" s="38" t="str">
        <f ca="1">IF(P223="","",IF(INDEX(Data!$CA:$CA,MATCH(P223,Data!$A:$A,0),1)=0,"",INDEX(Data!$CA:$CA,MATCH(P223,Data!$A:$A,0),1)))</f>
        <v/>
      </c>
      <c r="P223" s="38" t="str" cm="1">
        <f t="array" aca="1" ref="P223" ca="1">IFERROR(_xlfn.SINGLE(INDEX(Data!$A$1:$A$818,_xlfn.AGGREGATE(15,6,((OFFSET(Data!$A$1,0,MATCH(P$6,Data!$1:$1,0)-1,1000,1)=IF(P$7="","Yes",P$7))*(Data!$D$1:'Data'!$D$818&lt;=IF($H$2="Marked",1,"")))/((OFFSET(Data!$A$1,0,MATCH(P$6,Data!$1:$1,0)-1,1000,1)=IF(P$7="","Yes",P$7))*(Data!$D$1:'Data'!$D$818&lt;=IF($H$2="Marked",1,"")))*ROW(Data!$C$1:$C$818),ROW(P223)-ROW(P$7)),1)),"")</f>
        <v>ThrillerMax</v>
      </c>
      <c r="Q223" s="38" t="str">
        <f ca="1">IF(R223="","",IF(INDEX(Data!$CA:$CA,MATCH(R223,Data!$A:$A,0),1)=0,"",INDEX(Data!$CA:$CA,MATCH(R223,Data!$A:$A,0),1)))</f>
        <v/>
      </c>
      <c r="R223" s="38" t="str" cm="1">
        <f t="array" aca="1" ref="R223" ca="1">IFERROR(_xlfn.SINGLE(INDEX(Data!$A$1:$A$818,_xlfn.AGGREGATE(15,6,((OFFSET(Data!$A$1,0,MATCH(R$6,Data!$1:$1,0)-1,1000,1)=IF(R$7="","Yes",R$7))*(Data!$D$1:'Data'!$D$818&lt;=IF($H$2="Marked",1,"")))/((OFFSET(Data!$A$1,0,MATCH(R$6,Data!$1:$1,0)-1,1000,1)=IF(R$7="","Yes",R$7))*(Data!$D$1:'Data'!$D$818&lt;=IF($H$2="Marked",1,"")))*ROW(Data!$C$1:$C$818),ROW(R223)-ROW(R$7)),1)),"")</f>
        <v/>
      </c>
      <c r="S223" s="38" t="str">
        <f ca="1">IF(T223="","",IF(INDEX(Data!$CA:$CA,MATCH(T223,Data!$A:$A,0),1)=0,"",INDEX(Data!$CA:$CA,MATCH(T223,Data!$A:$A,0),1)))</f>
        <v/>
      </c>
      <c r="T223" s="38" t="str" cm="1">
        <f t="array" aca="1" ref="T223" ca="1">IFERROR(_xlfn.SINGLE(INDEX(Data!$A$1:$A$818,_xlfn.AGGREGATE(15,6,((OFFSET(Data!$A$1,0,MATCH(T$6,Data!$1:$1,0)-1,1000,1)=IF(T$7="","Yes",T$7))*(Data!$D$1:'Data'!$D$818&lt;=IF($H$2="Marked",1,"")))/((OFFSET(Data!$A$1,0,MATCH(T$6,Data!$1:$1,0)-1,1000,1)=IF(T$7="","Yes",T$7))*(Data!$D$1:'Data'!$D$818&lt;=IF($H$2="Marked",1,"")))*ROW(Data!$C$1:$C$818),ROW(T223)-ROW(T$7)),1)),"")</f>
        <v/>
      </c>
      <c r="U223" s="38" t="str">
        <f ca="1">IF(V223="","",IF(INDEX(Data!$CA:$CA,MATCH(V223,Data!$A:$A,0),1)=0,"",INDEX(Data!$CA:$CA,MATCH(V223,Data!$A:$A,0),1)))</f>
        <v/>
      </c>
      <c r="V223" s="38" t="str" cm="1">
        <f t="array" aca="1" ref="V223" ca="1">IFERROR(_xlfn.SINGLE(INDEX(Data!$A$1:$A$818,_xlfn.AGGREGATE(15,6,((OFFSET(Data!$A$1,0,MATCH(V$6,Data!$1:$1,0)-1,1000,1)=IF(V$7="","Yes",V$7))*(Data!$D$1:'Data'!$D$818&lt;=IF($H$2="Marked",1,"")))/((OFFSET(Data!$A$1,0,MATCH(V$6,Data!$1:$1,0)-1,1000,1)=IF(V$7="","Yes",V$7))*(Data!$D$1:'Data'!$D$818&lt;=IF($H$2="Marked",1,"")))*ROW(Data!$C$1:$C$818),ROW(V223)-ROW(V$7)),1)),"")</f>
        <v/>
      </c>
      <c r="W223" s="38" t="str">
        <f ca="1">IF(X223="","",IF(INDEX(Data!$CA:$CA,MATCH(X223,Data!$A:$A,0),1)=0,"",INDEX(Data!$CA:$CA,MATCH(X223,Data!$A:$A,0),1)))</f>
        <v/>
      </c>
      <c r="X223" s="38" t="str" cm="1">
        <f t="array" aca="1" ref="X223" ca="1">IFERROR(_xlfn.SINGLE(INDEX(Data!$A$1:$A$818,_xlfn.AGGREGATE(15,6,((OFFSET(Data!$A$1,0,MATCH(X$6,Data!$1:$1,0)-1,1000,1)=IF(X$7="","Yes",X$7))*(Data!$D$1:'Data'!$D$818&lt;=IF($H$2="Marked",1,"")))/((OFFSET(Data!$A$1,0,MATCH(X$6,Data!$1:$1,0)-1,1000,1)=IF(X$7="","Yes",X$7))*(Data!$D$1:'Data'!$D$818&lt;=IF($H$2="Marked",1,"")))*ROW(Data!$C$1:$C$818),ROW(X223)-ROW(X$7)),1)),"")</f>
        <v/>
      </c>
      <c r="Y223" s="38" t="str">
        <f ca="1">IF(Z223="","",IF(INDEX(Data!$CA:$CA,MATCH(Z223,Data!$A:$A,0),1)=0,"",INDEX(Data!$CA:$CA,MATCH(Z223,Data!$A:$A,0),1)))</f>
        <v/>
      </c>
      <c r="Z223" s="38" t="str" cm="1">
        <f t="array" aca="1" ref="Z223" ca="1">IFERROR(_xlfn.SINGLE(INDEX(Data!$A$1:$A$818,_xlfn.AGGREGATE(15,6,((OFFSET(Data!$A$1,0,MATCH(Z$6,Data!$1:$1,0)-1,1000,1)=IF(Z$7="","Yes",Z$7))*(Data!$D$1:'Data'!$D$818&lt;=IF($H$2="Marked",1,"")))/((OFFSET(Data!$A$1,0,MATCH(Z$6,Data!$1:$1,0)-1,1000,1)=IF(Z$7="","Yes",Z$7))*(Data!$D$1:'Data'!$D$818&lt;=IF($H$2="Marked",1,"")))*ROW(Data!$C$1:$C$818),ROW(Z223)-ROW(Z$7)),1)),"")</f>
        <v/>
      </c>
      <c r="AA223" s="38" t="str">
        <f ca="1">IF(AB223="","",IF(INDEX(Data!$CA:$CA,MATCH(AB223,Data!$A:$A,0),1)=0,"",INDEX(Data!$CA:$CA,MATCH(AB223,Data!$A:$A,0),1)))</f>
        <v/>
      </c>
      <c r="AB223" s="38" t="str" cm="1">
        <f t="array" aca="1" ref="AB223" ca="1">IFERROR(_xlfn.SINGLE(INDEX(Data!$A$1:$A$818,_xlfn.AGGREGATE(15,6,((OFFSET(Data!$A$1,0,MATCH(AB$6,Data!$1:$1,0)-1,1000,1)=IF(AB$7="","Yes",AB$7))*(Data!$D$1:'Data'!$D$818&lt;=IF($H$2="Marked",1,"")))/((OFFSET(Data!$A$1,0,MATCH(AB$6,Data!$1:$1,0)-1,1000,1)=IF(AB$7="","Yes",AB$7))*(Data!$D$1:'Data'!$D$818&lt;=IF($H$2="Marked",1,"")))*ROW(Data!$C$1:$C$818),ROW(AB223)-ROW(AB$7)),1)),"")</f>
        <v/>
      </c>
      <c r="AC223" s="38" t="str">
        <f ca="1">IF(AD223="","",IF(INDEX(Data!$CA:$CA,MATCH(AD223,Data!$A:$A,0),1)=0,"",INDEX(Data!$CA:$CA,MATCH(AD223,Data!$A:$A,0),1)))</f>
        <v/>
      </c>
      <c r="AD223" s="38" t="str" cm="1">
        <f t="array" aca="1" ref="AD223" ca="1">IFERROR(_xlfn.SINGLE(INDEX(Data!$A$1:$A$818,_xlfn.AGGREGATE(15,6,((OFFSET(Data!$A$1,0,MATCH(AD$6,Data!$1:$1,0)-1,1000,1)=IF(AD$7="","Yes",AD$7))*(Data!$D$1:'Data'!$D$818&lt;=IF($H$2="Marked",1,"")))/((OFFSET(Data!$A$1,0,MATCH(AD$6,Data!$1:$1,0)-1,1000,1)=IF(AD$7="","Yes",AD$7))*(Data!$D$1:'Data'!$D$818&lt;=IF($H$2="Marked",1,"")))*ROW(Data!$C$1:$C$818),ROW(AD223)-ROW(AD$7)),1)),"")</f>
        <v/>
      </c>
      <c r="AE223" s="38" t="str">
        <f ca="1">IF(AF223="","",IF(INDEX(Data!$CA:$CA,MATCH(AF223,Data!$A:$A,0),1)=0,"",INDEX(Data!$CA:$CA,MATCH(AF223,Data!$A:$A,0),1)))</f>
        <v/>
      </c>
      <c r="AF223" s="38" t="str" cm="1">
        <f t="array" aca="1" ref="AF223" ca="1">IFERROR(_xlfn.SINGLE(INDEX(Data!$A$1:$A$818,_xlfn.AGGREGATE(15,6,((OFFSET(Data!$A$1,0,MATCH(AF$6,Data!$1:$1,0)-1,1000,1)=IF(AF$7="","Yes",AF$7))*(Data!$D$1:'Data'!$D$818&lt;=IF($H$2="Marked",1,"")))/((OFFSET(Data!$A$1,0,MATCH(AF$6,Data!$1:$1,0)-1,1000,1)=IF(AF$7="","Yes",AF$7))*(Data!$D$1:'Data'!$D$818&lt;=IF($H$2="Marked",1,"")))*ROW(Data!$C$1:$C$818),ROW(AF223)-ROW(AF$7)),1)),"")</f>
        <v/>
      </c>
      <c r="AG223" s="38" t="str">
        <f ca="1">IF(AH223="","",IF(INDEX(Data!$CA:$CA,MATCH(AH223,Data!$A:$A,0),1)=0,"",INDEX(Data!$CA:$CA,MATCH(AH223,Data!$A:$A,0),1)))</f>
        <v/>
      </c>
      <c r="AH223" s="38" t="str" cm="1">
        <f t="array" aca="1" ref="AH223" ca="1">IFERROR(_xlfn.SINGLE(INDEX(Data!$A$1:$A$818,_xlfn.AGGREGATE(15,6,((OFFSET(Data!$A$1,0,MATCH(AH$6,Data!$1:$1,0)-1,1000,1)=IF(AH$7="","Yes",AH$7))*(Data!$D$1:'Data'!$D$818&lt;=IF($H$2="Marked",1,"")))/((OFFSET(Data!$A$1,0,MATCH(AH$6,Data!$1:$1,0)-1,1000,1)=IF(AH$7="","Yes",AH$7))*(Data!$D$1:'Data'!$D$818&lt;=IF($H$2="Marked",1,"")))*ROW(Data!$C$1:$C$818),ROW(AH223)-ROW(AH$7)),1)),"")</f>
        <v/>
      </c>
      <c r="AI223" s="38" t="str">
        <f ca="1">IF(AJ223="","",IF(INDEX(Data!$CA:$CA,MATCH(AJ223,Data!$A:$A,0),1)=0,"",INDEX(Data!$CA:$CA,MATCH(AJ223,Data!$A:$A,0),1)))</f>
        <v/>
      </c>
      <c r="AJ223" s="38" t="str" cm="1">
        <f t="array" aca="1" ref="AJ223" ca="1">IFERROR(_xlfn.SINGLE(INDEX(Data!$A$1:$A$818,_xlfn.AGGREGATE(15,6,((OFFSET(Data!$A$1,0,MATCH(AJ$6,Data!$1:$1,0)-1,1000,1)=IF(AJ$7="","Yes",AJ$7))*(Data!$D$1:'Data'!$D$818&lt;=IF($H$2="Marked",1,"")))/((OFFSET(Data!$A$1,0,MATCH(AJ$6,Data!$1:$1,0)-1,1000,1)=IF(AJ$7="","Yes",AJ$7))*(Data!$D$1:'Data'!$D$818&lt;=IF($H$2="Marked",1,"")))*ROW(Data!$C$1:$C$818),ROW(AJ223)-ROW(AJ$7)),1)),"")</f>
        <v/>
      </c>
      <c r="AK223" s="38" t="str">
        <f ca="1">IF(AL223="","",IF(INDEX(Data!$CA:$CA,MATCH(AL223,Data!$A:$A,0),1)=0,"",INDEX(Data!$CA:$CA,MATCH(AL223,Data!$A:$A,0),1)))</f>
        <v/>
      </c>
      <c r="AL223" s="38" t="str" cm="1">
        <f t="array" aca="1" ref="AL223" ca="1">IFERROR(_xlfn.SINGLE(INDEX(Data!$A$1:$A$818,_xlfn.AGGREGATE(15,6,((OFFSET(Data!$A$1,0,MATCH(AL$6,Data!$1:$1,0)-1,1000,1)=IF(AL$7="","Yes",AL$7))*(Data!$D$1:'Data'!$D$818&lt;=IF($H$2="Marked",1,"")))/((OFFSET(Data!$A$1,0,MATCH(AL$6,Data!$1:$1,0)-1,1000,1)=IF(AL$7="","Yes",AL$7))*(Data!$D$1:'Data'!$D$818&lt;=IF($H$2="Marked",1,"")))*ROW(Data!$C$1:$C$818),ROW(AL223)-ROW(AL$7)),1)),"")</f>
        <v/>
      </c>
      <c r="AM223" s="38" t="str">
        <f ca="1">IF(AN223="","",IF(INDEX(Data!$CA:$CA,MATCH(AN223,Data!$A:$A,0),1)=0,"",INDEX(Data!$CA:$CA,MATCH(AN223,Data!$A:$A,0),1)))</f>
        <v/>
      </c>
      <c r="AN223" s="38" t="str" cm="1">
        <f t="array" aca="1" ref="AN223" ca="1">IFERROR(_xlfn.SINGLE(INDEX(Data!$A$1:$A$818,_xlfn.AGGREGATE(15,6,((OFFSET(Data!$A$1,0,MATCH(AN$6,Data!$1:$1,0)-1,1000,1)=IF(AN$7="","Yes",AN$7))*(Data!$D$1:'Data'!$D$818&lt;=IF($H$2="Marked",1,"")))/((OFFSET(Data!$A$1,0,MATCH(AN$6,Data!$1:$1,0)-1,1000,1)=IF(AN$7="","Yes",AN$7))*(Data!$D$1:'Data'!$D$818&lt;=IF($H$2="Marked",1,"")))*ROW(Data!$C$1:$C$818),ROW(AN223)-ROW(AN$7)),1)),"")</f>
        <v/>
      </c>
      <c r="AO223" s="38" t="str">
        <f ca="1">IF(AP223="","",IF(INDEX(Data!$CA:$CA,MATCH(AP223,Data!$A:$A,0),1)=0,"",INDEX(Data!$CA:$CA,MATCH(AP223,Data!$A:$A,0),1)))</f>
        <v/>
      </c>
      <c r="AP223" s="38" t="str" cm="1">
        <f t="array" aca="1" ref="AP223" ca="1">IFERROR(_xlfn.SINGLE(INDEX(Data!$A$1:$A$818,_xlfn.AGGREGATE(15,6,((OFFSET(Data!$A$1,0,MATCH(AP$6,Data!$1:$1,0)-1,1000,1)=IF(AP$7="","Yes",AP$7))*(Data!$D$1:'Data'!$D$818&lt;=IF($H$2="Marked",1,"")))/((OFFSET(Data!$A$1,0,MATCH(AP$6,Data!$1:$1,0)-1,1000,1)=IF(AP$7="","Yes",AP$7))*(Data!$D$1:'Data'!$D$818&lt;=IF($H$2="Marked",1,"")))*ROW(Data!$C$1:$C$818),ROW(AP223)-ROW(AP$7)),1)),"")</f>
        <v/>
      </c>
      <c r="AQ223" s="38" t="str">
        <f ca="1">IF(AR223="","",IF(INDEX(Data!$CA:$CA,MATCH(AR223,Data!$A:$A,0),1)=0,"",INDEX(Data!$CA:$CA,MATCH(AR223,Data!$A:$A,0),1)))</f>
        <v/>
      </c>
      <c r="AR223" s="38" t="str" cm="1">
        <f t="array" aca="1" ref="AR223" ca="1">IFERROR(_xlfn.SINGLE(INDEX(Data!$A$1:$A$818,_xlfn.AGGREGATE(15,6,((OFFSET(Data!$A$1,0,MATCH(AR$6,Data!$1:$1,0)-1,1000,1)=IF(AR$7="","Yes",AR$7))*(Data!$D$1:'Data'!$D$818&lt;=IF($H$2="Marked",1,"")))/((OFFSET(Data!$A$1,0,MATCH(AR$6,Data!$1:$1,0)-1,1000,1)=IF(AR$7="","Yes",AR$7))*(Data!$D$1:'Data'!$D$818&lt;=IF($H$2="Marked",1,"")))*ROW(Data!$C$1:$C$818),ROW(AR223)-ROW(AR$7)),1)),"")</f>
        <v/>
      </c>
      <c r="AS223" s="38" t="str">
        <f ca="1">IF(AT223="","",IF(INDEX(Data!$CA:$CA,MATCH(AT223,Data!$A:$A,0),1)=0,"",INDEX(Data!$CA:$CA,MATCH(AT223,Data!$A:$A,0),1)))</f>
        <v/>
      </c>
      <c r="AT223" s="38" t="str" cm="1">
        <f t="array" aca="1" ref="AT223" ca="1">IFERROR(_xlfn.SINGLE(INDEX(Data!$A$1:$A$818,_xlfn.AGGREGATE(15,6,((OFFSET(Data!$A$1,0,MATCH(AT$6,Data!$1:$1,0)-1,1000,1)=IF(AT$7="","Yes",AT$7))*(Data!$D$1:'Data'!$D$818&lt;=IF($H$2="Marked",1,"")))/((OFFSET(Data!$A$1,0,MATCH(AT$6,Data!$1:$1,0)-1,1000,1)=IF(AT$7="","Yes",AT$7))*(Data!$D$1:'Data'!$D$818&lt;=IF($H$2="Marked",1,"")))*ROW(Data!$C$1:$C$818),ROW(AT223)-ROW(AT$7)),1)),"")</f>
        <v/>
      </c>
    </row>
    <row r="224" spans="1:46" x14ac:dyDescent="0.35">
      <c r="A224" s="38" t="str">
        <f ca="1">IF(B224="","",IF(INDEX(Data!$CA:$CA,MATCH(B224,Data!$A:$A,0),1)=0,"",INDEX(Data!$CA:$CA,MATCH(B224,Data!$A:$A,0),1)))</f>
        <v/>
      </c>
      <c r="B224" s="38" t="str" cm="1">
        <f t="array" aca="1" ref="B224" ca="1">IFERROR(_xlfn.SINGLE(INDEX(Data!$A$1:$A$818,_xlfn.AGGREGATE(15,6,((OFFSET(Data!$A$1,0,MATCH(B$6,Data!$1:$1,0)-1,1000,1)=IF(B$7="","Yes",B$7))*(Data!$D$1:'Data'!$D$818&lt;=IF($H$2="Marked",1,"")))/((OFFSET(Data!$A$1,0,MATCH(B$6,Data!$1:$1,0)-1,1000,1)=IF(B$7="","Yes",B$7))*(Data!$D$1:'Data'!$D$818&lt;=IF($H$2="Marked",1,"")))*ROW(Data!$C$1:$C$818),ROW(B224)-ROW(B$7)),1)),"")</f>
        <v/>
      </c>
      <c r="C224" s="38" t="str">
        <f ca="1">IF(D224="","",IF(INDEX(Data!$CA:$CA,MATCH(D224,Data!$A:$A,0),1)=0,"",INDEX(Data!$CA:$CA,MATCH(D224,Data!$A:$A,0),1)))</f>
        <v/>
      </c>
      <c r="D224" s="38" t="str" cm="1">
        <f t="array" aca="1" ref="D224" ca="1">IFERROR(_xlfn.SINGLE(INDEX(Data!$A$1:$A$818,_xlfn.AGGREGATE(15,6,((OFFSET(Data!$A$1,0,MATCH(D$6,Data!$1:$1,0)-1,1000,1)=IF(D$7="","Yes",D$7))*(Data!$D$1:'Data'!$D$818&lt;=IF($H$2="Marked",1,"")))/((OFFSET(Data!$A$1,0,MATCH(D$6,Data!$1:$1,0)-1,1000,1)=IF(D$7="","Yes",D$7))*(Data!$D$1:'Data'!$D$818&lt;=IF($H$2="Marked",1,"")))*ROW(Data!$C$1:$C$818),ROW(D224)-ROW(D$7)),1)),"")</f>
        <v/>
      </c>
      <c r="E224" s="38" t="str">
        <f ca="1">IF(F224="","",IF(INDEX(Data!$CA:$CA,MATCH(F224,Data!$A:$A,0),1)=0,"",INDEX(Data!$CA:$CA,MATCH(F224,Data!$A:$A,0),1)))</f>
        <v/>
      </c>
      <c r="F224" s="38" t="str" cm="1">
        <f t="array" aca="1" ref="F224" ca="1">IFERROR(_xlfn.SINGLE(INDEX(Data!$A$1:$A$818,_xlfn.AGGREGATE(15,6,((OFFSET(Data!$A$1,0,MATCH(F$6,Data!$1:$1,0)-1,1000,1)=IF(F$7="","Yes",F$7))*(Data!$D$1:'Data'!$D$818&lt;=IF($H$2="Marked",1,"")))/((OFFSET(Data!$A$1,0,MATCH(F$6,Data!$1:$1,0)-1,1000,1)=IF(F$7="","Yes",F$7))*(Data!$D$1:'Data'!$D$818&lt;=IF($H$2="Marked",1,"")))*ROW(Data!$C$1:$C$818),ROW(F224)-ROW(F$7)),1)),"")</f>
        <v/>
      </c>
      <c r="G224" s="38" t="str">
        <f ca="1">IF(H224="","",IF(INDEX(Data!$CA:$CA,MATCH(H224,Data!$A:$A,0),1)=0,"",INDEX(Data!$CA:$CA,MATCH(H224,Data!$A:$A,0),1)))</f>
        <v/>
      </c>
      <c r="H224" s="38" t="str" cm="1">
        <f t="array" aca="1" ref="H224" ca="1">IFERROR(_xlfn.SINGLE(INDEX(Data!$A$1:$A$818,_xlfn.AGGREGATE(15,6,((OFFSET(Data!$A$1,0,MATCH(H$6,Data!$1:$1,0)-1,1000,1)=IF(H$7="","Yes",H$7))*(Data!$D$1:'Data'!$D$818&lt;=IF($H$2="Marked",1,"")))/((OFFSET(Data!$A$1,0,MATCH(H$6,Data!$1:$1,0)-1,1000,1)=IF(H$7="","Yes",H$7))*(Data!$D$1:'Data'!$D$818&lt;=IF($H$2="Marked",1,"")))*ROW(Data!$C$1:$C$818),ROW(H224)-ROW(H$7)),1)),"")</f>
        <v/>
      </c>
      <c r="I224" s="38" t="str">
        <f ca="1">IF(J224="","",IF(INDEX(Data!$CA:$CA,MATCH(J224,Data!$A:$A,0),1)=0,"",INDEX(Data!$CA:$CA,MATCH(J224,Data!$A:$A,0),1)))</f>
        <v/>
      </c>
      <c r="J224" s="38" t="str" cm="1">
        <f t="array" aca="1" ref="J224" ca="1">IFERROR(_xlfn.SINGLE(INDEX(Data!$A$1:$A$818,_xlfn.AGGREGATE(15,6,((OFFSET(Data!$A$1,0,MATCH(J$6,Data!$1:$1,0)-1,1000,1)=IF(J$7="","Yes",J$7))*(Data!$D$1:'Data'!$D$818&lt;=IF($H$2="Marked",1,"")))/((OFFSET(Data!$A$1,0,MATCH(J$6,Data!$1:$1,0)-1,1000,1)=IF(J$7="","Yes",J$7))*(Data!$D$1:'Data'!$D$818&lt;=IF($H$2="Marked",1,"")))*ROW(Data!$C$1:$C$818),ROW(J224)-ROW(J$7)),1)),"")</f>
        <v/>
      </c>
      <c r="K224" s="38" t="str">
        <f ca="1">IF(L224="","",IF(INDEX(Data!$CA:$CA,MATCH(L224,Data!$A:$A,0),1)=0,"",INDEX(Data!$CA:$CA,MATCH(L224,Data!$A:$A,0),1)))</f>
        <v/>
      </c>
      <c r="L224" s="38" t="str" cm="1">
        <f t="array" aca="1" ref="L224" ca="1">IFERROR(_xlfn.SINGLE(INDEX(Data!$A$1:$A$818,_xlfn.AGGREGATE(15,6,((OFFSET(Data!$A$1,0,MATCH(L$6,Data!$1:$1,0)-1,1000,1)=IF(L$7="","Yes",L$7))*(Data!$D$1:'Data'!$D$818&lt;=IF($H$2="Marked",1,"")))/((OFFSET(Data!$A$1,0,MATCH(L$6,Data!$1:$1,0)-1,1000,1)=IF(L$7="","Yes",L$7))*(Data!$D$1:'Data'!$D$818&lt;=IF($H$2="Marked",1,"")))*ROW(Data!$C$1:$C$818),ROW(L224)-ROW(L$7)),1)),"")</f>
        <v/>
      </c>
      <c r="M224" s="38" t="str">
        <f ca="1">IF(N224="","",IF(INDEX(Data!$CA:$CA,MATCH(N224,Data!$A:$A,0),1)=0,"",INDEX(Data!$CA:$CA,MATCH(N224,Data!$A:$A,0),1)))</f>
        <v/>
      </c>
      <c r="N224" s="38" t="str" cm="1">
        <f t="array" aca="1" ref="N224" ca="1">IFERROR(_xlfn.SINGLE(INDEX(Data!$A$1:$A$818,_xlfn.AGGREGATE(15,6,((OFFSET(Data!$A$1,0,MATCH(N$6,Data!$1:$1,0)-1,1000,1)=IF(N$7="","Yes",N$7))*(Data!$D$1:'Data'!$D$818&lt;=IF($H$2="Marked",1,"")))/((OFFSET(Data!$A$1,0,MATCH(N$6,Data!$1:$1,0)-1,1000,1)=IF(N$7="","Yes",N$7))*(Data!$D$1:'Data'!$D$818&lt;=IF($H$2="Marked",1,"")))*ROW(Data!$C$1:$C$818),ROW(N224)-ROW(N$7)),1)),"")</f>
        <v/>
      </c>
      <c r="O224" s="38" t="str">
        <f ca="1">IF(P224="","",IF(INDEX(Data!$CA:$CA,MATCH(P224,Data!$A:$A,0),1)=0,"",INDEX(Data!$CA:$CA,MATCH(P224,Data!$A:$A,0),1)))</f>
        <v/>
      </c>
      <c r="P224" s="38" t="str" cm="1">
        <f t="array" aca="1" ref="P224" ca="1">IFERROR(_xlfn.SINGLE(INDEX(Data!$A$1:$A$818,_xlfn.AGGREGATE(15,6,((OFFSET(Data!$A$1,0,MATCH(P$6,Data!$1:$1,0)-1,1000,1)=IF(P$7="","Yes",P$7))*(Data!$D$1:'Data'!$D$818&lt;=IF($H$2="Marked",1,"")))/((OFFSET(Data!$A$1,0,MATCH(P$6,Data!$1:$1,0)-1,1000,1)=IF(P$7="","Yes",P$7))*(Data!$D$1:'Data'!$D$818&lt;=IF($H$2="Marked",1,"")))*ROW(Data!$C$1:$C$818),ROW(P224)-ROW(P$7)),1)),"")</f>
        <v>TLC</v>
      </c>
      <c r="Q224" s="38" t="str">
        <f ca="1">IF(R224="","",IF(INDEX(Data!$CA:$CA,MATCH(R224,Data!$A:$A,0),1)=0,"",INDEX(Data!$CA:$CA,MATCH(R224,Data!$A:$A,0),1)))</f>
        <v/>
      </c>
      <c r="R224" s="38" t="str" cm="1">
        <f t="array" aca="1" ref="R224" ca="1">IFERROR(_xlfn.SINGLE(INDEX(Data!$A$1:$A$818,_xlfn.AGGREGATE(15,6,((OFFSET(Data!$A$1,0,MATCH(R$6,Data!$1:$1,0)-1,1000,1)=IF(R$7="","Yes",R$7))*(Data!$D$1:'Data'!$D$818&lt;=IF($H$2="Marked",1,"")))/((OFFSET(Data!$A$1,0,MATCH(R$6,Data!$1:$1,0)-1,1000,1)=IF(R$7="","Yes",R$7))*(Data!$D$1:'Data'!$D$818&lt;=IF($H$2="Marked",1,"")))*ROW(Data!$C$1:$C$818),ROW(R224)-ROW(R$7)),1)),"")</f>
        <v/>
      </c>
      <c r="S224" s="38" t="str">
        <f ca="1">IF(T224="","",IF(INDEX(Data!$CA:$CA,MATCH(T224,Data!$A:$A,0),1)=0,"",INDEX(Data!$CA:$CA,MATCH(T224,Data!$A:$A,0),1)))</f>
        <v/>
      </c>
      <c r="T224" s="38" t="str" cm="1">
        <f t="array" aca="1" ref="T224" ca="1">IFERROR(_xlfn.SINGLE(INDEX(Data!$A$1:$A$818,_xlfn.AGGREGATE(15,6,((OFFSET(Data!$A$1,0,MATCH(T$6,Data!$1:$1,0)-1,1000,1)=IF(T$7="","Yes",T$7))*(Data!$D$1:'Data'!$D$818&lt;=IF($H$2="Marked",1,"")))/((OFFSET(Data!$A$1,0,MATCH(T$6,Data!$1:$1,0)-1,1000,1)=IF(T$7="","Yes",T$7))*(Data!$D$1:'Data'!$D$818&lt;=IF($H$2="Marked",1,"")))*ROW(Data!$C$1:$C$818),ROW(T224)-ROW(T$7)),1)),"")</f>
        <v/>
      </c>
      <c r="U224" s="38" t="str">
        <f ca="1">IF(V224="","",IF(INDEX(Data!$CA:$CA,MATCH(V224,Data!$A:$A,0),1)=0,"",INDEX(Data!$CA:$CA,MATCH(V224,Data!$A:$A,0),1)))</f>
        <v/>
      </c>
      <c r="V224" s="38" t="str" cm="1">
        <f t="array" aca="1" ref="V224" ca="1">IFERROR(_xlfn.SINGLE(INDEX(Data!$A$1:$A$818,_xlfn.AGGREGATE(15,6,((OFFSET(Data!$A$1,0,MATCH(V$6,Data!$1:$1,0)-1,1000,1)=IF(V$7="","Yes",V$7))*(Data!$D$1:'Data'!$D$818&lt;=IF($H$2="Marked",1,"")))/((OFFSET(Data!$A$1,0,MATCH(V$6,Data!$1:$1,0)-1,1000,1)=IF(V$7="","Yes",V$7))*(Data!$D$1:'Data'!$D$818&lt;=IF($H$2="Marked",1,"")))*ROW(Data!$C$1:$C$818),ROW(V224)-ROW(V$7)),1)),"")</f>
        <v/>
      </c>
      <c r="W224" s="38" t="str">
        <f ca="1">IF(X224="","",IF(INDEX(Data!$CA:$CA,MATCH(X224,Data!$A:$A,0),1)=0,"",INDEX(Data!$CA:$CA,MATCH(X224,Data!$A:$A,0),1)))</f>
        <v/>
      </c>
      <c r="X224" s="38" t="str" cm="1">
        <f t="array" aca="1" ref="X224" ca="1">IFERROR(_xlfn.SINGLE(INDEX(Data!$A$1:$A$818,_xlfn.AGGREGATE(15,6,((OFFSET(Data!$A$1,0,MATCH(X$6,Data!$1:$1,0)-1,1000,1)=IF(X$7="","Yes",X$7))*(Data!$D$1:'Data'!$D$818&lt;=IF($H$2="Marked",1,"")))/((OFFSET(Data!$A$1,0,MATCH(X$6,Data!$1:$1,0)-1,1000,1)=IF(X$7="","Yes",X$7))*(Data!$D$1:'Data'!$D$818&lt;=IF($H$2="Marked",1,"")))*ROW(Data!$C$1:$C$818),ROW(X224)-ROW(X$7)),1)),"")</f>
        <v/>
      </c>
      <c r="Y224" s="38" t="str">
        <f ca="1">IF(Z224="","",IF(INDEX(Data!$CA:$CA,MATCH(Z224,Data!$A:$A,0),1)=0,"",INDEX(Data!$CA:$CA,MATCH(Z224,Data!$A:$A,0),1)))</f>
        <v/>
      </c>
      <c r="Z224" s="38" t="str" cm="1">
        <f t="array" aca="1" ref="Z224" ca="1">IFERROR(_xlfn.SINGLE(INDEX(Data!$A$1:$A$818,_xlfn.AGGREGATE(15,6,((OFFSET(Data!$A$1,0,MATCH(Z$6,Data!$1:$1,0)-1,1000,1)=IF(Z$7="","Yes",Z$7))*(Data!$D$1:'Data'!$D$818&lt;=IF($H$2="Marked",1,"")))/((OFFSET(Data!$A$1,0,MATCH(Z$6,Data!$1:$1,0)-1,1000,1)=IF(Z$7="","Yes",Z$7))*(Data!$D$1:'Data'!$D$818&lt;=IF($H$2="Marked",1,"")))*ROW(Data!$C$1:$C$818),ROW(Z224)-ROW(Z$7)),1)),"")</f>
        <v/>
      </c>
      <c r="AA224" s="38" t="str">
        <f ca="1">IF(AB224="","",IF(INDEX(Data!$CA:$CA,MATCH(AB224,Data!$A:$A,0),1)=0,"",INDEX(Data!$CA:$CA,MATCH(AB224,Data!$A:$A,0),1)))</f>
        <v/>
      </c>
      <c r="AB224" s="38" t="str" cm="1">
        <f t="array" aca="1" ref="AB224" ca="1">IFERROR(_xlfn.SINGLE(INDEX(Data!$A$1:$A$818,_xlfn.AGGREGATE(15,6,((OFFSET(Data!$A$1,0,MATCH(AB$6,Data!$1:$1,0)-1,1000,1)=IF(AB$7="","Yes",AB$7))*(Data!$D$1:'Data'!$D$818&lt;=IF($H$2="Marked",1,"")))/((OFFSET(Data!$A$1,0,MATCH(AB$6,Data!$1:$1,0)-1,1000,1)=IF(AB$7="","Yes",AB$7))*(Data!$D$1:'Data'!$D$818&lt;=IF($H$2="Marked",1,"")))*ROW(Data!$C$1:$C$818),ROW(AB224)-ROW(AB$7)),1)),"")</f>
        <v/>
      </c>
      <c r="AC224" s="38" t="str">
        <f ca="1">IF(AD224="","",IF(INDEX(Data!$CA:$CA,MATCH(AD224,Data!$A:$A,0),1)=0,"",INDEX(Data!$CA:$CA,MATCH(AD224,Data!$A:$A,0),1)))</f>
        <v/>
      </c>
      <c r="AD224" s="38" t="str" cm="1">
        <f t="array" aca="1" ref="AD224" ca="1">IFERROR(_xlfn.SINGLE(INDEX(Data!$A$1:$A$818,_xlfn.AGGREGATE(15,6,((OFFSET(Data!$A$1,0,MATCH(AD$6,Data!$1:$1,0)-1,1000,1)=IF(AD$7="","Yes",AD$7))*(Data!$D$1:'Data'!$D$818&lt;=IF($H$2="Marked",1,"")))/((OFFSET(Data!$A$1,0,MATCH(AD$6,Data!$1:$1,0)-1,1000,1)=IF(AD$7="","Yes",AD$7))*(Data!$D$1:'Data'!$D$818&lt;=IF($H$2="Marked",1,"")))*ROW(Data!$C$1:$C$818),ROW(AD224)-ROW(AD$7)),1)),"")</f>
        <v/>
      </c>
      <c r="AE224" s="38" t="str">
        <f ca="1">IF(AF224="","",IF(INDEX(Data!$CA:$CA,MATCH(AF224,Data!$A:$A,0),1)=0,"",INDEX(Data!$CA:$CA,MATCH(AF224,Data!$A:$A,0),1)))</f>
        <v/>
      </c>
      <c r="AF224" s="38" t="str" cm="1">
        <f t="array" aca="1" ref="AF224" ca="1">IFERROR(_xlfn.SINGLE(INDEX(Data!$A$1:$A$818,_xlfn.AGGREGATE(15,6,((OFFSET(Data!$A$1,0,MATCH(AF$6,Data!$1:$1,0)-1,1000,1)=IF(AF$7="","Yes",AF$7))*(Data!$D$1:'Data'!$D$818&lt;=IF($H$2="Marked",1,"")))/((OFFSET(Data!$A$1,0,MATCH(AF$6,Data!$1:$1,0)-1,1000,1)=IF(AF$7="","Yes",AF$7))*(Data!$D$1:'Data'!$D$818&lt;=IF($H$2="Marked",1,"")))*ROW(Data!$C$1:$C$818),ROW(AF224)-ROW(AF$7)),1)),"")</f>
        <v/>
      </c>
      <c r="AG224" s="38" t="str">
        <f ca="1">IF(AH224="","",IF(INDEX(Data!$CA:$CA,MATCH(AH224,Data!$A:$A,0),1)=0,"",INDEX(Data!$CA:$CA,MATCH(AH224,Data!$A:$A,0),1)))</f>
        <v/>
      </c>
      <c r="AH224" s="38" t="str" cm="1">
        <f t="array" aca="1" ref="AH224" ca="1">IFERROR(_xlfn.SINGLE(INDEX(Data!$A$1:$A$818,_xlfn.AGGREGATE(15,6,((OFFSET(Data!$A$1,0,MATCH(AH$6,Data!$1:$1,0)-1,1000,1)=IF(AH$7="","Yes",AH$7))*(Data!$D$1:'Data'!$D$818&lt;=IF($H$2="Marked",1,"")))/((OFFSET(Data!$A$1,0,MATCH(AH$6,Data!$1:$1,0)-1,1000,1)=IF(AH$7="","Yes",AH$7))*(Data!$D$1:'Data'!$D$818&lt;=IF($H$2="Marked",1,"")))*ROW(Data!$C$1:$C$818),ROW(AH224)-ROW(AH$7)),1)),"")</f>
        <v/>
      </c>
      <c r="AI224" s="38" t="str">
        <f ca="1">IF(AJ224="","",IF(INDEX(Data!$CA:$CA,MATCH(AJ224,Data!$A:$A,0),1)=0,"",INDEX(Data!$CA:$CA,MATCH(AJ224,Data!$A:$A,0),1)))</f>
        <v/>
      </c>
      <c r="AJ224" s="38" t="str" cm="1">
        <f t="array" aca="1" ref="AJ224" ca="1">IFERROR(_xlfn.SINGLE(INDEX(Data!$A$1:$A$818,_xlfn.AGGREGATE(15,6,((OFFSET(Data!$A$1,0,MATCH(AJ$6,Data!$1:$1,0)-1,1000,1)=IF(AJ$7="","Yes",AJ$7))*(Data!$D$1:'Data'!$D$818&lt;=IF($H$2="Marked",1,"")))/((OFFSET(Data!$A$1,0,MATCH(AJ$6,Data!$1:$1,0)-1,1000,1)=IF(AJ$7="","Yes",AJ$7))*(Data!$D$1:'Data'!$D$818&lt;=IF($H$2="Marked",1,"")))*ROW(Data!$C$1:$C$818),ROW(AJ224)-ROW(AJ$7)),1)),"")</f>
        <v/>
      </c>
      <c r="AK224" s="38" t="str">
        <f ca="1">IF(AL224="","",IF(INDEX(Data!$CA:$CA,MATCH(AL224,Data!$A:$A,0),1)=0,"",INDEX(Data!$CA:$CA,MATCH(AL224,Data!$A:$A,0),1)))</f>
        <v/>
      </c>
      <c r="AL224" s="38" t="str" cm="1">
        <f t="array" aca="1" ref="AL224" ca="1">IFERROR(_xlfn.SINGLE(INDEX(Data!$A$1:$A$818,_xlfn.AGGREGATE(15,6,((OFFSET(Data!$A$1,0,MATCH(AL$6,Data!$1:$1,0)-1,1000,1)=IF(AL$7="","Yes",AL$7))*(Data!$D$1:'Data'!$D$818&lt;=IF($H$2="Marked",1,"")))/((OFFSET(Data!$A$1,0,MATCH(AL$6,Data!$1:$1,0)-1,1000,1)=IF(AL$7="","Yes",AL$7))*(Data!$D$1:'Data'!$D$818&lt;=IF($H$2="Marked",1,"")))*ROW(Data!$C$1:$C$818),ROW(AL224)-ROW(AL$7)),1)),"")</f>
        <v/>
      </c>
      <c r="AM224" s="38" t="str">
        <f ca="1">IF(AN224="","",IF(INDEX(Data!$CA:$CA,MATCH(AN224,Data!$A:$A,0),1)=0,"",INDEX(Data!$CA:$CA,MATCH(AN224,Data!$A:$A,0),1)))</f>
        <v/>
      </c>
      <c r="AN224" s="38" t="str" cm="1">
        <f t="array" aca="1" ref="AN224" ca="1">IFERROR(_xlfn.SINGLE(INDEX(Data!$A$1:$A$818,_xlfn.AGGREGATE(15,6,((OFFSET(Data!$A$1,0,MATCH(AN$6,Data!$1:$1,0)-1,1000,1)=IF(AN$7="","Yes",AN$7))*(Data!$D$1:'Data'!$D$818&lt;=IF($H$2="Marked",1,"")))/((OFFSET(Data!$A$1,0,MATCH(AN$6,Data!$1:$1,0)-1,1000,1)=IF(AN$7="","Yes",AN$7))*(Data!$D$1:'Data'!$D$818&lt;=IF($H$2="Marked",1,"")))*ROW(Data!$C$1:$C$818),ROW(AN224)-ROW(AN$7)),1)),"")</f>
        <v/>
      </c>
      <c r="AO224" s="38" t="str">
        <f ca="1">IF(AP224="","",IF(INDEX(Data!$CA:$CA,MATCH(AP224,Data!$A:$A,0),1)=0,"",INDEX(Data!$CA:$CA,MATCH(AP224,Data!$A:$A,0),1)))</f>
        <v/>
      </c>
      <c r="AP224" s="38" t="str" cm="1">
        <f t="array" aca="1" ref="AP224" ca="1">IFERROR(_xlfn.SINGLE(INDEX(Data!$A$1:$A$818,_xlfn.AGGREGATE(15,6,((OFFSET(Data!$A$1,0,MATCH(AP$6,Data!$1:$1,0)-1,1000,1)=IF(AP$7="","Yes",AP$7))*(Data!$D$1:'Data'!$D$818&lt;=IF($H$2="Marked",1,"")))/((OFFSET(Data!$A$1,0,MATCH(AP$6,Data!$1:$1,0)-1,1000,1)=IF(AP$7="","Yes",AP$7))*(Data!$D$1:'Data'!$D$818&lt;=IF($H$2="Marked",1,"")))*ROW(Data!$C$1:$C$818),ROW(AP224)-ROW(AP$7)),1)),"")</f>
        <v/>
      </c>
      <c r="AQ224" s="38" t="str">
        <f ca="1">IF(AR224="","",IF(INDEX(Data!$CA:$CA,MATCH(AR224,Data!$A:$A,0),1)=0,"",INDEX(Data!$CA:$CA,MATCH(AR224,Data!$A:$A,0),1)))</f>
        <v/>
      </c>
      <c r="AR224" s="38" t="str" cm="1">
        <f t="array" aca="1" ref="AR224" ca="1">IFERROR(_xlfn.SINGLE(INDEX(Data!$A$1:$A$818,_xlfn.AGGREGATE(15,6,((OFFSET(Data!$A$1,0,MATCH(AR$6,Data!$1:$1,0)-1,1000,1)=IF(AR$7="","Yes",AR$7))*(Data!$D$1:'Data'!$D$818&lt;=IF($H$2="Marked",1,"")))/((OFFSET(Data!$A$1,0,MATCH(AR$6,Data!$1:$1,0)-1,1000,1)=IF(AR$7="","Yes",AR$7))*(Data!$D$1:'Data'!$D$818&lt;=IF($H$2="Marked",1,"")))*ROW(Data!$C$1:$C$818),ROW(AR224)-ROW(AR$7)),1)),"")</f>
        <v/>
      </c>
      <c r="AS224" s="38" t="str">
        <f ca="1">IF(AT224="","",IF(INDEX(Data!$CA:$CA,MATCH(AT224,Data!$A:$A,0),1)=0,"",INDEX(Data!$CA:$CA,MATCH(AT224,Data!$A:$A,0),1)))</f>
        <v/>
      </c>
      <c r="AT224" s="38" t="str" cm="1">
        <f t="array" aca="1" ref="AT224" ca="1">IFERROR(_xlfn.SINGLE(INDEX(Data!$A$1:$A$818,_xlfn.AGGREGATE(15,6,((OFFSET(Data!$A$1,0,MATCH(AT$6,Data!$1:$1,0)-1,1000,1)=IF(AT$7="","Yes",AT$7))*(Data!$D$1:'Data'!$D$818&lt;=IF($H$2="Marked",1,"")))/((OFFSET(Data!$A$1,0,MATCH(AT$6,Data!$1:$1,0)-1,1000,1)=IF(AT$7="","Yes",AT$7))*(Data!$D$1:'Data'!$D$818&lt;=IF($H$2="Marked",1,"")))*ROW(Data!$C$1:$C$818),ROW(AT224)-ROW(AT$7)),1)),"")</f>
        <v/>
      </c>
    </row>
    <row r="225" spans="1:46" x14ac:dyDescent="0.35">
      <c r="A225" s="38" t="str">
        <f ca="1">IF(B225="","",IF(INDEX(Data!$CA:$CA,MATCH(B225,Data!$A:$A,0),1)=0,"",INDEX(Data!$CA:$CA,MATCH(B225,Data!$A:$A,0),1)))</f>
        <v/>
      </c>
      <c r="B225" s="38" t="str" cm="1">
        <f t="array" aca="1" ref="B225" ca="1">IFERROR(_xlfn.SINGLE(INDEX(Data!$A$1:$A$818,_xlfn.AGGREGATE(15,6,((OFFSET(Data!$A$1,0,MATCH(B$6,Data!$1:$1,0)-1,1000,1)=IF(B$7="","Yes",B$7))*(Data!$D$1:'Data'!$D$818&lt;=IF($H$2="Marked",1,"")))/((OFFSET(Data!$A$1,0,MATCH(B$6,Data!$1:$1,0)-1,1000,1)=IF(B$7="","Yes",B$7))*(Data!$D$1:'Data'!$D$818&lt;=IF($H$2="Marked",1,"")))*ROW(Data!$C$1:$C$818),ROW(B225)-ROW(B$7)),1)),"")</f>
        <v/>
      </c>
      <c r="C225" s="38" t="str">
        <f ca="1">IF(D225="","",IF(INDEX(Data!$CA:$CA,MATCH(D225,Data!$A:$A,0),1)=0,"",INDEX(Data!$CA:$CA,MATCH(D225,Data!$A:$A,0),1)))</f>
        <v/>
      </c>
      <c r="D225" s="38" t="str" cm="1">
        <f t="array" aca="1" ref="D225" ca="1">IFERROR(_xlfn.SINGLE(INDEX(Data!$A$1:$A$818,_xlfn.AGGREGATE(15,6,((OFFSET(Data!$A$1,0,MATCH(D$6,Data!$1:$1,0)-1,1000,1)=IF(D$7="","Yes",D$7))*(Data!$D$1:'Data'!$D$818&lt;=IF($H$2="Marked",1,"")))/((OFFSET(Data!$A$1,0,MATCH(D$6,Data!$1:$1,0)-1,1000,1)=IF(D$7="","Yes",D$7))*(Data!$D$1:'Data'!$D$818&lt;=IF($H$2="Marked",1,"")))*ROW(Data!$C$1:$C$818),ROW(D225)-ROW(D$7)),1)),"")</f>
        <v/>
      </c>
      <c r="E225" s="38" t="str">
        <f ca="1">IF(F225="","",IF(INDEX(Data!$CA:$CA,MATCH(F225,Data!$A:$A,0),1)=0,"",INDEX(Data!$CA:$CA,MATCH(F225,Data!$A:$A,0),1)))</f>
        <v/>
      </c>
      <c r="F225" s="38" t="str" cm="1">
        <f t="array" aca="1" ref="F225" ca="1">IFERROR(_xlfn.SINGLE(INDEX(Data!$A$1:$A$818,_xlfn.AGGREGATE(15,6,((OFFSET(Data!$A$1,0,MATCH(F$6,Data!$1:$1,0)-1,1000,1)=IF(F$7="","Yes",F$7))*(Data!$D$1:'Data'!$D$818&lt;=IF($H$2="Marked",1,"")))/((OFFSET(Data!$A$1,0,MATCH(F$6,Data!$1:$1,0)-1,1000,1)=IF(F$7="","Yes",F$7))*(Data!$D$1:'Data'!$D$818&lt;=IF($H$2="Marked",1,"")))*ROW(Data!$C$1:$C$818),ROW(F225)-ROW(F$7)),1)),"")</f>
        <v/>
      </c>
      <c r="G225" s="38" t="str">
        <f ca="1">IF(H225="","",IF(INDEX(Data!$CA:$CA,MATCH(H225,Data!$A:$A,0),1)=0,"",INDEX(Data!$CA:$CA,MATCH(H225,Data!$A:$A,0),1)))</f>
        <v/>
      </c>
      <c r="H225" s="38" t="str" cm="1">
        <f t="array" aca="1" ref="H225" ca="1">IFERROR(_xlfn.SINGLE(INDEX(Data!$A$1:$A$818,_xlfn.AGGREGATE(15,6,((OFFSET(Data!$A$1,0,MATCH(H$6,Data!$1:$1,0)-1,1000,1)=IF(H$7="","Yes",H$7))*(Data!$D$1:'Data'!$D$818&lt;=IF($H$2="Marked",1,"")))/((OFFSET(Data!$A$1,0,MATCH(H$6,Data!$1:$1,0)-1,1000,1)=IF(H$7="","Yes",H$7))*(Data!$D$1:'Data'!$D$818&lt;=IF($H$2="Marked",1,"")))*ROW(Data!$C$1:$C$818),ROW(H225)-ROW(H$7)),1)),"")</f>
        <v/>
      </c>
      <c r="I225" s="38" t="str">
        <f ca="1">IF(J225="","",IF(INDEX(Data!$CA:$CA,MATCH(J225,Data!$A:$A,0),1)=0,"",INDEX(Data!$CA:$CA,MATCH(J225,Data!$A:$A,0),1)))</f>
        <v/>
      </c>
      <c r="J225" s="38" t="str" cm="1">
        <f t="array" aca="1" ref="J225" ca="1">IFERROR(_xlfn.SINGLE(INDEX(Data!$A$1:$A$818,_xlfn.AGGREGATE(15,6,((OFFSET(Data!$A$1,0,MATCH(J$6,Data!$1:$1,0)-1,1000,1)=IF(J$7="","Yes",J$7))*(Data!$D$1:'Data'!$D$818&lt;=IF($H$2="Marked",1,"")))/((OFFSET(Data!$A$1,0,MATCH(J$6,Data!$1:$1,0)-1,1000,1)=IF(J$7="","Yes",J$7))*(Data!$D$1:'Data'!$D$818&lt;=IF($H$2="Marked",1,"")))*ROW(Data!$C$1:$C$818),ROW(J225)-ROW(J$7)),1)),"")</f>
        <v/>
      </c>
      <c r="K225" s="38" t="str">
        <f ca="1">IF(L225="","",IF(INDEX(Data!$CA:$CA,MATCH(L225,Data!$A:$A,0),1)=0,"",INDEX(Data!$CA:$CA,MATCH(L225,Data!$A:$A,0),1)))</f>
        <v/>
      </c>
      <c r="L225" s="38" t="str" cm="1">
        <f t="array" aca="1" ref="L225" ca="1">IFERROR(_xlfn.SINGLE(INDEX(Data!$A$1:$A$818,_xlfn.AGGREGATE(15,6,((OFFSET(Data!$A$1,0,MATCH(L$6,Data!$1:$1,0)-1,1000,1)=IF(L$7="","Yes",L$7))*(Data!$D$1:'Data'!$D$818&lt;=IF($H$2="Marked",1,"")))/((OFFSET(Data!$A$1,0,MATCH(L$6,Data!$1:$1,0)-1,1000,1)=IF(L$7="","Yes",L$7))*(Data!$D$1:'Data'!$D$818&lt;=IF($H$2="Marked",1,"")))*ROW(Data!$C$1:$C$818),ROW(L225)-ROW(L$7)),1)),"")</f>
        <v/>
      </c>
      <c r="M225" s="38" t="str">
        <f ca="1">IF(N225="","",IF(INDEX(Data!$CA:$CA,MATCH(N225,Data!$A:$A,0),1)=0,"",INDEX(Data!$CA:$CA,MATCH(N225,Data!$A:$A,0),1)))</f>
        <v/>
      </c>
      <c r="N225" s="38" t="str" cm="1">
        <f t="array" aca="1" ref="N225" ca="1">IFERROR(_xlfn.SINGLE(INDEX(Data!$A$1:$A$818,_xlfn.AGGREGATE(15,6,((OFFSET(Data!$A$1,0,MATCH(N$6,Data!$1:$1,0)-1,1000,1)=IF(N$7="","Yes",N$7))*(Data!$D$1:'Data'!$D$818&lt;=IF($H$2="Marked",1,"")))/((OFFSET(Data!$A$1,0,MATCH(N$6,Data!$1:$1,0)-1,1000,1)=IF(N$7="","Yes",N$7))*(Data!$D$1:'Data'!$D$818&lt;=IF($H$2="Marked",1,"")))*ROW(Data!$C$1:$C$818),ROW(N225)-ROW(N$7)),1)),"")</f>
        <v/>
      </c>
      <c r="O225" s="38" t="str">
        <f ca="1">IF(P225="","",IF(INDEX(Data!$CA:$CA,MATCH(P225,Data!$A:$A,0),1)=0,"",INDEX(Data!$CA:$CA,MATCH(P225,Data!$A:$A,0),1)))</f>
        <v/>
      </c>
      <c r="P225" s="38" t="str" cm="1">
        <f t="array" aca="1" ref="P225" ca="1">IFERROR(_xlfn.SINGLE(INDEX(Data!$A$1:$A$818,_xlfn.AGGREGATE(15,6,((OFFSET(Data!$A$1,0,MATCH(P$6,Data!$1:$1,0)-1,1000,1)=IF(P$7="","Yes",P$7))*(Data!$D$1:'Data'!$D$818&lt;=IF($H$2="Marked",1,"")))/((OFFSET(Data!$A$1,0,MATCH(P$6,Data!$1:$1,0)-1,1000,1)=IF(P$7="","Yes",P$7))*(Data!$D$1:'Data'!$D$818&lt;=IF($H$2="Marked",1,"")))*ROW(Data!$C$1:$C$818),ROW(P225)-ROW(P$7)),1)),"")</f>
        <v>TNT</v>
      </c>
      <c r="Q225" s="38" t="str">
        <f ca="1">IF(R225="","",IF(INDEX(Data!$CA:$CA,MATCH(R225,Data!$A:$A,0),1)=0,"",INDEX(Data!$CA:$CA,MATCH(R225,Data!$A:$A,0),1)))</f>
        <v/>
      </c>
      <c r="R225" s="38" t="str" cm="1">
        <f t="array" aca="1" ref="R225" ca="1">IFERROR(_xlfn.SINGLE(INDEX(Data!$A$1:$A$818,_xlfn.AGGREGATE(15,6,((OFFSET(Data!$A$1,0,MATCH(R$6,Data!$1:$1,0)-1,1000,1)=IF(R$7="","Yes",R$7))*(Data!$D$1:'Data'!$D$818&lt;=IF($H$2="Marked",1,"")))/((OFFSET(Data!$A$1,0,MATCH(R$6,Data!$1:$1,0)-1,1000,1)=IF(R$7="","Yes",R$7))*(Data!$D$1:'Data'!$D$818&lt;=IF($H$2="Marked",1,"")))*ROW(Data!$C$1:$C$818),ROW(R225)-ROW(R$7)),1)),"")</f>
        <v/>
      </c>
      <c r="S225" s="38" t="str">
        <f ca="1">IF(T225="","",IF(INDEX(Data!$CA:$CA,MATCH(T225,Data!$A:$A,0),1)=0,"",INDEX(Data!$CA:$CA,MATCH(T225,Data!$A:$A,0),1)))</f>
        <v/>
      </c>
      <c r="T225" s="38" t="str" cm="1">
        <f t="array" aca="1" ref="T225" ca="1">IFERROR(_xlfn.SINGLE(INDEX(Data!$A$1:$A$818,_xlfn.AGGREGATE(15,6,((OFFSET(Data!$A$1,0,MATCH(T$6,Data!$1:$1,0)-1,1000,1)=IF(T$7="","Yes",T$7))*(Data!$D$1:'Data'!$D$818&lt;=IF($H$2="Marked",1,"")))/((OFFSET(Data!$A$1,0,MATCH(T$6,Data!$1:$1,0)-1,1000,1)=IF(T$7="","Yes",T$7))*(Data!$D$1:'Data'!$D$818&lt;=IF($H$2="Marked",1,"")))*ROW(Data!$C$1:$C$818),ROW(T225)-ROW(T$7)),1)),"")</f>
        <v/>
      </c>
      <c r="U225" s="38" t="str">
        <f ca="1">IF(V225="","",IF(INDEX(Data!$CA:$CA,MATCH(V225,Data!$A:$A,0),1)=0,"",INDEX(Data!$CA:$CA,MATCH(V225,Data!$A:$A,0),1)))</f>
        <v/>
      </c>
      <c r="V225" s="38" t="str" cm="1">
        <f t="array" aca="1" ref="V225" ca="1">IFERROR(_xlfn.SINGLE(INDEX(Data!$A$1:$A$818,_xlfn.AGGREGATE(15,6,((OFFSET(Data!$A$1,0,MATCH(V$6,Data!$1:$1,0)-1,1000,1)=IF(V$7="","Yes",V$7))*(Data!$D$1:'Data'!$D$818&lt;=IF($H$2="Marked",1,"")))/((OFFSET(Data!$A$1,0,MATCH(V$6,Data!$1:$1,0)-1,1000,1)=IF(V$7="","Yes",V$7))*(Data!$D$1:'Data'!$D$818&lt;=IF($H$2="Marked",1,"")))*ROW(Data!$C$1:$C$818),ROW(V225)-ROW(V$7)),1)),"")</f>
        <v/>
      </c>
      <c r="W225" s="38" t="str">
        <f ca="1">IF(X225="","",IF(INDEX(Data!$CA:$CA,MATCH(X225,Data!$A:$A,0),1)=0,"",INDEX(Data!$CA:$CA,MATCH(X225,Data!$A:$A,0),1)))</f>
        <v/>
      </c>
      <c r="X225" s="38" t="str" cm="1">
        <f t="array" aca="1" ref="X225" ca="1">IFERROR(_xlfn.SINGLE(INDEX(Data!$A$1:$A$818,_xlfn.AGGREGATE(15,6,((OFFSET(Data!$A$1,0,MATCH(X$6,Data!$1:$1,0)-1,1000,1)=IF(X$7="","Yes",X$7))*(Data!$D$1:'Data'!$D$818&lt;=IF($H$2="Marked",1,"")))/((OFFSET(Data!$A$1,0,MATCH(X$6,Data!$1:$1,0)-1,1000,1)=IF(X$7="","Yes",X$7))*(Data!$D$1:'Data'!$D$818&lt;=IF($H$2="Marked",1,"")))*ROW(Data!$C$1:$C$818),ROW(X225)-ROW(X$7)),1)),"")</f>
        <v/>
      </c>
      <c r="Y225" s="38" t="str">
        <f ca="1">IF(Z225="","",IF(INDEX(Data!$CA:$CA,MATCH(Z225,Data!$A:$A,0),1)=0,"",INDEX(Data!$CA:$CA,MATCH(Z225,Data!$A:$A,0),1)))</f>
        <v/>
      </c>
      <c r="Z225" s="38" t="str" cm="1">
        <f t="array" aca="1" ref="Z225" ca="1">IFERROR(_xlfn.SINGLE(INDEX(Data!$A$1:$A$818,_xlfn.AGGREGATE(15,6,((OFFSET(Data!$A$1,0,MATCH(Z$6,Data!$1:$1,0)-1,1000,1)=IF(Z$7="","Yes",Z$7))*(Data!$D$1:'Data'!$D$818&lt;=IF($H$2="Marked",1,"")))/((OFFSET(Data!$A$1,0,MATCH(Z$6,Data!$1:$1,0)-1,1000,1)=IF(Z$7="","Yes",Z$7))*(Data!$D$1:'Data'!$D$818&lt;=IF($H$2="Marked",1,"")))*ROW(Data!$C$1:$C$818),ROW(Z225)-ROW(Z$7)),1)),"")</f>
        <v/>
      </c>
      <c r="AA225" s="38" t="str">
        <f ca="1">IF(AB225="","",IF(INDEX(Data!$CA:$CA,MATCH(AB225,Data!$A:$A,0),1)=0,"",INDEX(Data!$CA:$CA,MATCH(AB225,Data!$A:$A,0),1)))</f>
        <v/>
      </c>
      <c r="AB225" s="38" t="str" cm="1">
        <f t="array" aca="1" ref="AB225" ca="1">IFERROR(_xlfn.SINGLE(INDEX(Data!$A$1:$A$818,_xlfn.AGGREGATE(15,6,((OFFSET(Data!$A$1,0,MATCH(AB$6,Data!$1:$1,0)-1,1000,1)=IF(AB$7="","Yes",AB$7))*(Data!$D$1:'Data'!$D$818&lt;=IF($H$2="Marked",1,"")))/((OFFSET(Data!$A$1,0,MATCH(AB$6,Data!$1:$1,0)-1,1000,1)=IF(AB$7="","Yes",AB$7))*(Data!$D$1:'Data'!$D$818&lt;=IF($H$2="Marked",1,"")))*ROW(Data!$C$1:$C$818),ROW(AB225)-ROW(AB$7)),1)),"")</f>
        <v/>
      </c>
      <c r="AC225" s="38" t="str">
        <f ca="1">IF(AD225="","",IF(INDEX(Data!$CA:$CA,MATCH(AD225,Data!$A:$A,0),1)=0,"",INDEX(Data!$CA:$CA,MATCH(AD225,Data!$A:$A,0),1)))</f>
        <v/>
      </c>
      <c r="AD225" s="38" t="str" cm="1">
        <f t="array" aca="1" ref="AD225" ca="1">IFERROR(_xlfn.SINGLE(INDEX(Data!$A$1:$A$818,_xlfn.AGGREGATE(15,6,((OFFSET(Data!$A$1,0,MATCH(AD$6,Data!$1:$1,0)-1,1000,1)=IF(AD$7="","Yes",AD$7))*(Data!$D$1:'Data'!$D$818&lt;=IF($H$2="Marked",1,"")))/((OFFSET(Data!$A$1,0,MATCH(AD$6,Data!$1:$1,0)-1,1000,1)=IF(AD$7="","Yes",AD$7))*(Data!$D$1:'Data'!$D$818&lt;=IF($H$2="Marked",1,"")))*ROW(Data!$C$1:$C$818),ROW(AD225)-ROW(AD$7)),1)),"")</f>
        <v/>
      </c>
      <c r="AE225" s="38" t="str">
        <f ca="1">IF(AF225="","",IF(INDEX(Data!$CA:$CA,MATCH(AF225,Data!$A:$A,0),1)=0,"",INDEX(Data!$CA:$CA,MATCH(AF225,Data!$A:$A,0),1)))</f>
        <v/>
      </c>
      <c r="AF225" s="38" t="str" cm="1">
        <f t="array" aca="1" ref="AF225" ca="1">IFERROR(_xlfn.SINGLE(INDEX(Data!$A$1:$A$818,_xlfn.AGGREGATE(15,6,((OFFSET(Data!$A$1,0,MATCH(AF$6,Data!$1:$1,0)-1,1000,1)=IF(AF$7="","Yes",AF$7))*(Data!$D$1:'Data'!$D$818&lt;=IF($H$2="Marked",1,"")))/((OFFSET(Data!$A$1,0,MATCH(AF$6,Data!$1:$1,0)-1,1000,1)=IF(AF$7="","Yes",AF$7))*(Data!$D$1:'Data'!$D$818&lt;=IF($H$2="Marked",1,"")))*ROW(Data!$C$1:$C$818),ROW(AF225)-ROW(AF$7)),1)),"")</f>
        <v/>
      </c>
      <c r="AG225" s="38" t="str">
        <f ca="1">IF(AH225="","",IF(INDEX(Data!$CA:$CA,MATCH(AH225,Data!$A:$A,0),1)=0,"",INDEX(Data!$CA:$CA,MATCH(AH225,Data!$A:$A,0),1)))</f>
        <v/>
      </c>
      <c r="AH225" s="38" t="str" cm="1">
        <f t="array" aca="1" ref="AH225" ca="1">IFERROR(_xlfn.SINGLE(INDEX(Data!$A$1:$A$818,_xlfn.AGGREGATE(15,6,((OFFSET(Data!$A$1,0,MATCH(AH$6,Data!$1:$1,0)-1,1000,1)=IF(AH$7="","Yes",AH$7))*(Data!$D$1:'Data'!$D$818&lt;=IF($H$2="Marked",1,"")))/((OFFSET(Data!$A$1,0,MATCH(AH$6,Data!$1:$1,0)-1,1000,1)=IF(AH$7="","Yes",AH$7))*(Data!$D$1:'Data'!$D$818&lt;=IF($H$2="Marked",1,"")))*ROW(Data!$C$1:$C$818),ROW(AH225)-ROW(AH$7)),1)),"")</f>
        <v/>
      </c>
      <c r="AI225" s="38" t="str">
        <f ca="1">IF(AJ225="","",IF(INDEX(Data!$CA:$CA,MATCH(AJ225,Data!$A:$A,0),1)=0,"",INDEX(Data!$CA:$CA,MATCH(AJ225,Data!$A:$A,0),1)))</f>
        <v/>
      </c>
      <c r="AJ225" s="38" t="str" cm="1">
        <f t="array" aca="1" ref="AJ225" ca="1">IFERROR(_xlfn.SINGLE(INDEX(Data!$A$1:$A$818,_xlfn.AGGREGATE(15,6,((OFFSET(Data!$A$1,0,MATCH(AJ$6,Data!$1:$1,0)-1,1000,1)=IF(AJ$7="","Yes",AJ$7))*(Data!$D$1:'Data'!$D$818&lt;=IF($H$2="Marked",1,"")))/((OFFSET(Data!$A$1,0,MATCH(AJ$6,Data!$1:$1,0)-1,1000,1)=IF(AJ$7="","Yes",AJ$7))*(Data!$D$1:'Data'!$D$818&lt;=IF($H$2="Marked",1,"")))*ROW(Data!$C$1:$C$818),ROW(AJ225)-ROW(AJ$7)),1)),"")</f>
        <v/>
      </c>
      <c r="AK225" s="38" t="str">
        <f ca="1">IF(AL225="","",IF(INDEX(Data!$CA:$CA,MATCH(AL225,Data!$A:$A,0),1)=0,"",INDEX(Data!$CA:$CA,MATCH(AL225,Data!$A:$A,0),1)))</f>
        <v/>
      </c>
      <c r="AL225" s="38" t="str" cm="1">
        <f t="array" aca="1" ref="AL225" ca="1">IFERROR(_xlfn.SINGLE(INDEX(Data!$A$1:$A$818,_xlfn.AGGREGATE(15,6,((OFFSET(Data!$A$1,0,MATCH(AL$6,Data!$1:$1,0)-1,1000,1)=IF(AL$7="","Yes",AL$7))*(Data!$D$1:'Data'!$D$818&lt;=IF($H$2="Marked",1,"")))/((OFFSET(Data!$A$1,0,MATCH(AL$6,Data!$1:$1,0)-1,1000,1)=IF(AL$7="","Yes",AL$7))*(Data!$D$1:'Data'!$D$818&lt;=IF($H$2="Marked",1,"")))*ROW(Data!$C$1:$C$818),ROW(AL225)-ROW(AL$7)),1)),"")</f>
        <v/>
      </c>
      <c r="AM225" s="38" t="str">
        <f ca="1">IF(AN225="","",IF(INDEX(Data!$CA:$CA,MATCH(AN225,Data!$A:$A,0),1)=0,"",INDEX(Data!$CA:$CA,MATCH(AN225,Data!$A:$A,0),1)))</f>
        <v/>
      </c>
      <c r="AN225" s="38" t="str" cm="1">
        <f t="array" aca="1" ref="AN225" ca="1">IFERROR(_xlfn.SINGLE(INDEX(Data!$A$1:$A$818,_xlfn.AGGREGATE(15,6,((OFFSET(Data!$A$1,0,MATCH(AN$6,Data!$1:$1,0)-1,1000,1)=IF(AN$7="","Yes",AN$7))*(Data!$D$1:'Data'!$D$818&lt;=IF($H$2="Marked",1,"")))/((OFFSET(Data!$A$1,0,MATCH(AN$6,Data!$1:$1,0)-1,1000,1)=IF(AN$7="","Yes",AN$7))*(Data!$D$1:'Data'!$D$818&lt;=IF($H$2="Marked",1,"")))*ROW(Data!$C$1:$C$818),ROW(AN225)-ROW(AN$7)),1)),"")</f>
        <v/>
      </c>
      <c r="AO225" s="38" t="str">
        <f ca="1">IF(AP225="","",IF(INDEX(Data!$CA:$CA,MATCH(AP225,Data!$A:$A,0),1)=0,"",INDEX(Data!$CA:$CA,MATCH(AP225,Data!$A:$A,0),1)))</f>
        <v/>
      </c>
      <c r="AP225" s="38" t="str" cm="1">
        <f t="array" aca="1" ref="AP225" ca="1">IFERROR(_xlfn.SINGLE(INDEX(Data!$A$1:$A$818,_xlfn.AGGREGATE(15,6,((OFFSET(Data!$A$1,0,MATCH(AP$6,Data!$1:$1,0)-1,1000,1)=IF(AP$7="","Yes",AP$7))*(Data!$D$1:'Data'!$D$818&lt;=IF($H$2="Marked",1,"")))/((OFFSET(Data!$A$1,0,MATCH(AP$6,Data!$1:$1,0)-1,1000,1)=IF(AP$7="","Yes",AP$7))*(Data!$D$1:'Data'!$D$818&lt;=IF($H$2="Marked",1,"")))*ROW(Data!$C$1:$C$818),ROW(AP225)-ROW(AP$7)),1)),"")</f>
        <v/>
      </c>
      <c r="AQ225" s="38" t="str">
        <f ca="1">IF(AR225="","",IF(INDEX(Data!$CA:$CA,MATCH(AR225,Data!$A:$A,0),1)=0,"",INDEX(Data!$CA:$CA,MATCH(AR225,Data!$A:$A,0),1)))</f>
        <v/>
      </c>
      <c r="AR225" s="38" t="str" cm="1">
        <f t="array" aca="1" ref="AR225" ca="1">IFERROR(_xlfn.SINGLE(INDEX(Data!$A$1:$A$818,_xlfn.AGGREGATE(15,6,((OFFSET(Data!$A$1,0,MATCH(AR$6,Data!$1:$1,0)-1,1000,1)=IF(AR$7="","Yes",AR$7))*(Data!$D$1:'Data'!$D$818&lt;=IF($H$2="Marked",1,"")))/((OFFSET(Data!$A$1,0,MATCH(AR$6,Data!$1:$1,0)-1,1000,1)=IF(AR$7="","Yes",AR$7))*(Data!$D$1:'Data'!$D$818&lt;=IF($H$2="Marked",1,"")))*ROW(Data!$C$1:$C$818),ROW(AR225)-ROW(AR$7)),1)),"")</f>
        <v/>
      </c>
      <c r="AS225" s="38" t="str">
        <f ca="1">IF(AT225="","",IF(INDEX(Data!$CA:$CA,MATCH(AT225,Data!$A:$A,0),1)=0,"",INDEX(Data!$CA:$CA,MATCH(AT225,Data!$A:$A,0),1)))</f>
        <v/>
      </c>
      <c r="AT225" s="38" t="str" cm="1">
        <f t="array" aca="1" ref="AT225" ca="1">IFERROR(_xlfn.SINGLE(INDEX(Data!$A$1:$A$818,_xlfn.AGGREGATE(15,6,((OFFSET(Data!$A$1,0,MATCH(AT$6,Data!$1:$1,0)-1,1000,1)=IF(AT$7="","Yes",AT$7))*(Data!$D$1:'Data'!$D$818&lt;=IF($H$2="Marked",1,"")))/((OFFSET(Data!$A$1,0,MATCH(AT$6,Data!$1:$1,0)-1,1000,1)=IF(AT$7="","Yes",AT$7))*(Data!$D$1:'Data'!$D$818&lt;=IF($H$2="Marked",1,"")))*ROW(Data!$C$1:$C$818),ROW(AT225)-ROW(AT$7)),1)),"")</f>
        <v/>
      </c>
    </row>
    <row r="226" spans="1:46" x14ac:dyDescent="0.35">
      <c r="A226" s="38" t="str">
        <f ca="1">IF(B226="","",IF(INDEX(Data!$CA:$CA,MATCH(B226,Data!$A:$A,0),1)=0,"",INDEX(Data!$CA:$CA,MATCH(B226,Data!$A:$A,0),1)))</f>
        <v/>
      </c>
      <c r="B226" s="38" t="str" cm="1">
        <f t="array" aca="1" ref="B226" ca="1">IFERROR(_xlfn.SINGLE(INDEX(Data!$A$1:$A$818,_xlfn.AGGREGATE(15,6,((OFFSET(Data!$A$1,0,MATCH(B$6,Data!$1:$1,0)-1,1000,1)=IF(B$7="","Yes",B$7))*(Data!$D$1:'Data'!$D$818&lt;=IF($H$2="Marked",1,"")))/((OFFSET(Data!$A$1,0,MATCH(B$6,Data!$1:$1,0)-1,1000,1)=IF(B$7="","Yes",B$7))*(Data!$D$1:'Data'!$D$818&lt;=IF($H$2="Marked",1,"")))*ROW(Data!$C$1:$C$818),ROW(B226)-ROW(B$7)),1)),"")</f>
        <v/>
      </c>
      <c r="C226" s="38" t="str">
        <f ca="1">IF(D226="","",IF(INDEX(Data!$CA:$CA,MATCH(D226,Data!$A:$A,0),1)=0,"",INDEX(Data!$CA:$CA,MATCH(D226,Data!$A:$A,0),1)))</f>
        <v/>
      </c>
      <c r="D226" s="38" t="str" cm="1">
        <f t="array" aca="1" ref="D226" ca="1">IFERROR(_xlfn.SINGLE(INDEX(Data!$A$1:$A$818,_xlfn.AGGREGATE(15,6,((OFFSET(Data!$A$1,0,MATCH(D$6,Data!$1:$1,0)-1,1000,1)=IF(D$7="","Yes",D$7))*(Data!$D$1:'Data'!$D$818&lt;=IF($H$2="Marked",1,"")))/((OFFSET(Data!$A$1,0,MATCH(D$6,Data!$1:$1,0)-1,1000,1)=IF(D$7="","Yes",D$7))*(Data!$D$1:'Data'!$D$818&lt;=IF($H$2="Marked",1,"")))*ROW(Data!$C$1:$C$818),ROW(D226)-ROW(D$7)),1)),"")</f>
        <v/>
      </c>
      <c r="E226" s="38" t="str">
        <f ca="1">IF(F226="","",IF(INDEX(Data!$CA:$CA,MATCH(F226,Data!$A:$A,0),1)=0,"",INDEX(Data!$CA:$CA,MATCH(F226,Data!$A:$A,0),1)))</f>
        <v/>
      </c>
      <c r="F226" s="38" t="str" cm="1">
        <f t="array" aca="1" ref="F226" ca="1">IFERROR(_xlfn.SINGLE(INDEX(Data!$A$1:$A$818,_xlfn.AGGREGATE(15,6,((OFFSET(Data!$A$1,0,MATCH(F$6,Data!$1:$1,0)-1,1000,1)=IF(F$7="","Yes",F$7))*(Data!$D$1:'Data'!$D$818&lt;=IF($H$2="Marked",1,"")))/((OFFSET(Data!$A$1,0,MATCH(F$6,Data!$1:$1,0)-1,1000,1)=IF(F$7="","Yes",F$7))*(Data!$D$1:'Data'!$D$818&lt;=IF($H$2="Marked",1,"")))*ROW(Data!$C$1:$C$818),ROW(F226)-ROW(F$7)),1)),"")</f>
        <v/>
      </c>
      <c r="G226" s="38" t="str">
        <f ca="1">IF(H226="","",IF(INDEX(Data!$CA:$CA,MATCH(H226,Data!$A:$A,0),1)=0,"",INDEX(Data!$CA:$CA,MATCH(H226,Data!$A:$A,0),1)))</f>
        <v/>
      </c>
      <c r="H226" s="38" t="str" cm="1">
        <f t="array" aca="1" ref="H226" ca="1">IFERROR(_xlfn.SINGLE(INDEX(Data!$A$1:$A$818,_xlfn.AGGREGATE(15,6,((OFFSET(Data!$A$1,0,MATCH(H$6,Data!$1:$1,0)-1,1000,1)=IF(H$7="","Yes",H$7))*(Data!$D$1:'Data'!$D$818&lt;=IF($H$2="Marked",1,"")))/((OFFSET(Data!$A$1,0,MATCH(H$6,Data!$1:$1,0)-1,1000,1)=IF(H$7="","Yes",H$7))*(Data!$D$1:'Data'!$D$818&lt;=IF($H$2="Marked",1,"")))*ROW(Data!$C$1:$C$818),ROW(H226)-ROW(H$7)),1)),"")</f>
        <v/>
      </c>
      <c r="I226" s="38" t="str">
        <f ca="1">IF(J226="","",IF(INDEX(Data!$CA:$CA,MATCH(J226,Data!$A:$A,0),1)=0,"",INDEX(Data!$CA:$CA,MATCH(J226,Data!$A:$A,0),1)))</f>
        <v/>
      </c>
      <c r="J226" s="38" t="str" cm="1">
        <f t="array" aca="1" ref="J226" ca="1">IFERROR(_xlfn.SINGLE(INDEX(Data!$A$1:$A$818,_xlfn.AGGREGATE(15,6,((OFFSET(Data!$A$1,0,MATCH(J$6,Data!$1:$1,0)-1,1000,1)=IF(J$7="","Yes",J$7))*(Data!$D$1:'Data'!$D$818&lt;=IF($H$2="Marked",1,"")))/((OFFSET(Data!$A$1,0,MATCH(J$6,Data!$1:$1,0)-1,1000,1)=IF(J$7="","Yes",J$7))*(Data!$D$1:'Data'!$D$818&lt;=IF($H$2="Marked",1,"")))*ROW(Data!$C$1:$C$818),ROW(J226)-ROW(J$7)),1)),"")</f>
        <v/>
      </c>
      <c r="K226" s="38" t="str">
        <f ca="1">IF(L226="","",IF(INDEX(Data!$CA:$CA,MATCH(L226,Data!$A:$A,0),1)=0,"",INDEX(Data!$CA:$CA,MATCH(L226,Data!$A:$A,0),1)))</f>
        <v/>
      </c>
      <c r="L226" s="38" t="str" cm="1">
        <f t="array" aca="1" ref="L226" ca="1">IFERROR(_xlfn.SINGLE(INDEX(Data!$A$1:$A$818,_xlfn.AGGREGATE(15,6,((OFFSET(Data!$A$1,0,MATCH(L$6,Data!$1:$1,0)-1,1000,1)=IF(L$7="","Yes",L$7))*(Data!$D$1:'Data'!$D$818&lt;=IF($H$2="Marked",1,"")))/((OFFSET(Data!$A$1,0,MATCH(L$6,Data!$1:$1,0)-1,1000,1)=IF(L$7="","Yes",L$7))*(Data!$D$1:'Data'!$D$818&lt;=IF($H$2="Marked",1,"")))*ROW(Data!$C$1:$C$818),ROW(L226)-ROW(L$7)),1)),"")</f>
        <v/>
      </c>
      <c r="M226" s="38" t="str">
        <f ca="1">IF(N226="","",IF(INDEX(Data!$CA:$CA,MATCH(N226,Data!$A:$A,0),1)=0,"",INDEX(Data!$CA:$CA,MATCH(N226,Data!$A:$A,0),1)))</f>
        <v/>
      </c>
      <c r="N226" s="38" t="str" cm="1">
        <f t="array" aca="1" ref="N226" ca="1">IFERROR(_xlfn.SINGLE(INDEX(Data!$A$1:$A$818,_xlfn.AGGREGATE(15,6,((OFFSET(Data!$A$1,0,MATCH(N$6,Data!$1:$1,0)-1,1000,1)=IF(N$7="","Yes",N$7))*(Data!$D$1:'Data'!$D$818&lt;=IF($H$2="Marked",1,"")))/((OFFSET(Data!$A$1,0,MATCH(N$6,Data!$1:$1,0)-1,1000,1)=IF(N$7="","Yes",N$7))*(Data!$D$1:'Data'!$D$818&lt;=IF($H$2="Marked",1,"")))*ROW(Data!$C$1:$C$818),ROW(N226)-ROW(N$7)),1)),"")</f>
        <v/>
      </c>
      <c r="O226" s="38" t="str">
        <f ca="1">IF(P226="","",IF(INDEX(Data!$CA:$CA,MATCH(P226,Data!$A:$A,0),1)=0,"",INDEX(Data!$CA:$CA,MATCH(P226,Data!$A:$A,0),1)))</f>
        <v/>
      </c>
      <c r="P226" s="38" t="str" cm="1">
        <f t="array" aca="1" ref="P226" ca="1">IFERROR(_xlfn.SINGLE(INDEX(Data!$A$1:$A$818,_xlfn.AGGREGATE(15,6,((OFFSET(Data!$A$1,0,MATCH(P$6,Data!$1:$1,0)-1,1000,1)=IF(P$7="","Yes",P$7))*(Data!$D$1:'Data'!$D$818&lt;=IF($H$2="Marked",1,"")))/((OFFSET(Data!$A$1,0,MATCH(P$6,Data!$1:$1,0)-1,1000,1)=IF(P$7="","Yes",P$7))*(Data!$D$1:'Data'!$D$818&lt;=IF($H$2="Marked",1,"")))*ROW(Data!$C$1:$C$818),ROW(P226)-ROW(P$7)),1)),"")</f>
        <v>Travel Channel</v>
      </c>
      <c r="Q226" s="38" t="str">
        <f ca="1">IF(R226="","",IF(INDEX(Data!$CA:$CA,MATCH(R226,Data!$A:$A,0),1)=0,"",INDEX(Data!$CA:$CA,MATCH(R226,Data!$A:$A,0),1)))</f>
        <v/>
      </c>
      <c r="R226" s="38" t="str" cm="1">
        <f t="array" aca="1" ref="R226" ca="1">IFERROR(_xlfn.SINGLE(INDEX(Data!$A$1:$A$818,_xlfn.AGGREGATE(15,6,((OFFSET(Data!$A$1,0,MATCH(R$6,Data!$1:$1,0)-1,1000,1)=IF(R$7="","Yes",R$7))*(Data!$D$1:'Data'!$D$818&lt;=IF($H$2="Marked",1,"")))/((OFFSET(Data!$A$1,0,MATCH(R$6,Data!$1:$1,0)-1,1000,1)=IF(R$7="","Yes",R$7))*(Data!$D$1:'Data'!$D$818&lt;=IF($H$2="Marked",1,"")))*ROW(Data!$C$1:$C$818),ROW(R226)-ROW(R$7)),1)),"")</f>
        <v/>
      </c>
      <c r="S226" s="38" t="str">
        <f ca="1">IF(T226="","",IF(INDEX(Data!$CA:$CA,MATCH(T226,Data!$A:$A,0),1)=0,"",INDEX(Data!$CA:$CA,MATCH(T226,Data!$A:$A,0),1)))</f>
        <v/>
      </c>
      <c r="T226" s="38" t="str" cm="1">
        <f t="array" aca="1" ref="T226" ca="1">IFERROR(_xlfn.SINGLE(INDEX(Data!$A$1:$A$818,_xlfn.AGGREGATE(15,6,((OFFSET(Data!$A$1,0,MATCH(T$6,Data!$1:$1,0)-1,1000,1)=IF(T$7="","Yes",T$7))*(Data!$D$1:'Data'!$D$818&lt;=IF($H$2="Marked",1,"")))/((OFFSET(Data!$A$1,0,MATCH(T$6,Data!$1:$1,0)-1,1000,1)=IF(T$7="","Yes",T$7))*(Data!$D$1:'Data'!$D$818&lt;=IF($H$2="Marked",1,"")))*ROW(Data!$C$1:$C$818),ROW(T226)-ROW(T$7)),1)),"")</f>
        <v/>
      </c>
      <c r="U226" s="38" t="str">
        <f ca="1">IF(V226="","",IF(INDEX(Data!$CA:$CA,MATCH(V226,Data!$A:$A,0),1)=0,"",INDEX(Data!$CA:$CA,MATCH(V226,Data!$A:$A,0),1)))</f>
        <v/>
      </c>
      <c r="V226" s="38" t="str" cm="1">
        <f t="array" aca="1" ref="V226" ca="1">IFERROR(_xlfn.SINGLE(INDEX(Data!$A$1:$A$818,_xlfn.AGGREGATE(15,6,((OFFSET(Data!$A$1,0,MATCH(V$6,Data!$1:$1,0)-1,1000,1)=IF(V$7="","Yes",V$7))*(Data!$D$1:'Data'!$D$818&lt;=IF($H$2="Marked",1,"")))/((OFFSET(Data!$A$1,0,MATCH(V$6,Data!$1:$1,0)-1,1000,1)=IF(V$7="","Yes",V$7))*(Data!$D$1:'Data'!$D$818&lt;=IF($H$2="Marked",1,"")))*ROW(Data!$C$1:$C$818),ROW(V226)-ROW(V$7)),1)),"")</f>
        <v/>
      </c>
      <c r="W226" s="38" t="str">
        <f ca="1">IF(X226="","",IF(INDEX(Data!$CA:$CA,MATCH(X226,Data!$A:$A,0),1)=0,"",INDEX(Data!$CA:$CA,MATCH(X226,Data!$A:$A,0),1)))</f>
        <v/>
      </c>
      <c r="X226" s="38" t="str" cm="1">
        <f t="array" aca="1" ref="X226" ca="1">IFERROR(_xlfn.SINGLE(INDEX(Data!$A$1:$A$818,_xlfn.AGGREGATE(15,6,((OFFSET(Data!$A$1,0,MATCH(X$6,Data!$1:$1,0)-1,1000,1)=IF(X$7="","Yes",X$7))*(Data!$D$1:'Data'!$D$818&lt;=IF($H$2="Marked",1,"")))/((OFFSET(Data!$A$1,0,MATCH(X$6,Data!$1:$1,0)-1,1000,1)=IF(X$7="","Yes",X$7))*(Data!$D$1:'Data'!$D$818&lt;=IF($H$2="Marked",1,"")))*ROW(Data!$C$1:$C$818),ROW(X226)-ROW(X$7)),1)),"")</f>
        <v/>
      </c>
      <c r="Y226" s="38" t="str">
        <f ca="1">IF(Z226="","",IF(INDEX(Data!$CA:$CA,MATCH(Z226,Data!$A:$A,0),1)=0,"",INDEX(Data!$CA:$CA,MATCH(Z226,Data!$A:$A,0),1)))</f>
        <v/>
      </c>
      <c r="Z226" s="38" t="str" cm="1">
        <f t="array" aca="1" ref="Z226" ca="1">IFERROR(_xlfn.SINGLE(INDEX(Data!$A$1:$A$818,_xlfn.AGGREGATE(15,6,((OFFSET(Data!$A$1,0,MATCH(Z$6,Data!$1:$1,0)-1,1000,1)=IF(Z$7="","Yes",Z$7))*(Data!$D$1:'Data'!$D$818&lt;=IF($H$2="Marked",1,"")))/((OFFSET(Data!$A$1,0,MATCH(Z$6,Data!$1:$1,0)-1,1000,1)=IF(Z$7="","Yes",Z$7))*(Data!$D$1:'Data'!$D$818&lt;=IF($H$2="Marked",1,"")))*ROW(Data!$C$1:$C$818),ROW(Z226)-ROW(Z$7)),1)),"")</f>
        <v/>
      </c>
      <c r="AA226" s="38" t="str">
        <f ca="1">IF(AB226="","",IF(INDEX(Data!$CA:$CA,MATCH(AB226,Data!$A:$A,0),1)=0,"",INDEX(Data!$CA:$CA,MATCH(AB226,Data!$A:$A,0),1)))</f>
        <v/>
      </c>
      <c r="AB226" s="38" t="str" cm="1">
        <f t="array" aca="1" ref="AB226" ca="1">IFERROR(_xlfn.SINGLE(INDEX(Data!$A$1:$A$818,_xlfn.AGGREGATE(15,6,((OFFSET(Data!$A$1,0,MATCH(AB$6,Data!$1:$1,0)-1,1000,1)=IF(AB$7="","Yes",AB$7))*(Data!$D$1:'Data'!$D$818&lt;=IF($H$2="Marked",1,"")))/((OFFSET(Data!$A$1,0,MATCH(AB$6,Data!$1:$1,0)-1,1000,1)=IF(AB$7="","Yes",AB$7))*(Data!$D$1:'Data'!$D$818&lt;=IF($H$2="Marked",1,"")))*ROW(Data!$C$1:$C$818),ROW(AB226)-ROW(AB$7)),1)),"")</f>
        <v/>
      </c>
      <c r="AC226" s="38" t="str">
        <f ca="1">IF(AD226="","",IF(INDEX(Data!$CA:$CA,MATCH(AD226,Data!$A:$A,0),1)=0,"",INDEX(Data!$CA:$CA,MATCH(AD226,Data!$A:$A,0),1)))</f>
        <v/>
      </c>
      <c r="AD226" s="38" t="str" cm="1">
        <f t="array" aca="1" ref="AD226" ca="1">IFERROR(_xlfn.SINGLE(INDEX(Data!$A$1:$A$818,_xlfn.AGGREGATE(15,6,((OFFSET(Data!$A$1,0,MATCH(AD$6,Data!$1:$1,0)-1,1000,1)=IF(AD$7="","Yes",AD$7))*(Data!$D$1:'Data'!$D$818&lt;=IF($H$2="Marked",1,"")))/((OFFSET(Data!$A$1,0,MATCH(AD$6,Data!$1:$1,0)-1,1000,1)=IF(AD$7="","Yes",AD$7))*(Data!$D$1:'Data'!$D$818&lt;=IF($H$2="Marked",1,"")))*ROW(Data!$C$1:$C$818),ROW(AD226)-ROW(AD$7)),1)),"")</f>
        <v/>
      </c>
      <c r="AE226" s="38" t="str">
        <f ca="1">IF(AF226="","",IF(INDEX(Data!$CA:$CA,MATCH(AF226,Data!$A:$A,0),1)=0,"",INDEX(Data!$CA:$CA,MATCH(AF226,Data!$A:$A,0),1)))</f>
        <v/>
      </c>
      <c r="AF226" s="38" t="str" cm="1">
        <f t="array" aca="1" ref="AF226" ca="1">IFERROR(_xlfn.SINGLE(INDEX(Data!$A$1:$A$818,_xlfn.AGGREGATE(15,6,((OFFSET(Data!$A$1,0,MATCH(AF$6,Data!$1:$1,0)-1,1000,1)=IF(AF$7="","Yes",AF$7))*(Data!$D$1:'Data'!$D$818&lt;=IF($H$2="Marked",1,"")))/((OFFSET(Data!$A$1,0,MATCH(AF$6,Data!$1:$1,0)-1,1000,1)=IF(AF$7="","Yes",AF$7))*(Data!$D$1:'Data'!$D$818&lt;=IF($H$2="Marked",1,"")))*ROW(Data!$C$1:$C$818),ROW(AF226)-ROW(AF$7)),1)),"")</f>
        <v/>
      </c>
      <c r="AG226" s="38" t="str">
        <f ca="1">IF(AH226="","",IF(INDEX(Data!$CA:$CA,MATCH(AH226,Data!$A:$A,0),1)=0,"",INDEX(Data!$CA:$CA,MATCH(AH226,Data!$A:$A,0),1)))</f>
        <v/>
      </c>
      <c r="AH226" s="38" t="str" cm="1">
        <f t="array" aca="1" ref="AH226" ca="1">IFERROR(_xlfn.SINGLE(INDEX(Data!$A$1:$A$818,_xlfn.AGGREGATE(15,6,((OFFSET(Data!$A$1,0,MATCH(AH$6,Data!$1:$1,0)-1,1000,1)=IF(AH$7="","Yes",AH$7))*(Data!$D$1:'Data'!$D$818&lt;=IF($H$2="Marked",1,"")))/((OFFSET(Data!$A$1,0,MATCH(AH$6,Data!$1:$1,0)-1,1000,1)=IF(AH$7="","Yes",AH$7))*(Data!$D$1:'Data'!$D$818&lt;=IF($H$2="Marked",1,"")))*ROW(Data!$C$1:$C$818),ROW(AH226)-ROW(AH$7)),1)),"")</f>
        <v/>
      </c>
      <c r="AI226" s="38" t="str">
        <f ca="1">IF(AJ226="","",IF(INDEX(Data!$CA:$CA,MATCH(AJ226,Data!$A:$A,0),1)=0,"",INDEX(Data!$CA:$CA,MATCH(AJ226,Data!$A:$A,0),1)))</f>
        <v/>
      </c>
      <c r="AJ226" s="38" t="str" cm="1">
        <f t="array" aca="1" ref="AJ226" ca="1">IFERROR(_xlfn.SINGLE(INDEX(Data!$A$1:$A$818,_xlfn.AGGREGATE(15,6,((OFFSET(Data!$A$1,0,MATCH(AJ$6,Data!$1:$1,0)-1,1000,1)=IF(AJ$7="","Yes",AJ$7))*(Data!$D$1:'Data'!$D$818&lt;=IF($H$2="Marked",1,"")))/((OFFSET(Data!$A$1,0,MATCH(AJ$6,Data!$1:$1,0)-1,1000,1)=IF(AJ$7="","Yes",AJ$7))*(Data!$D$1:'Data'!$D$818&lt;=IF($H$2="Marked",1,"")))*ROW(Data!$C$1:$C$818),ROW(AJ226)-ROW(AJ$7)),1)),"")</f>
        <v/>
      </c>
      <c r="AK226" s="38" t="str">
        <f ca="1">IF(AL226="","",IF(INDEX(Data!$CA:$CA,MATCH(AL226,Data!$A:$A,0),1)=0,"",INDEX(Data!$CA:$CA,MATCH(AL226,Data!$A:$A,0),1)))</f>
        <v/>
      </c>
      <c r="AL226" s="38" t="str" cm="1">
        <f t="array" aca="1" ref="AL226" ca="1">IFERROR(_xlfn.SINGLE(INDEX(Data!$A$1:$A$818,_xlfn.AGGREGATE(15,6,((OFFSET(Data!$A$1,0,MATCH(AL$6,Data!$1:$1,0)-1,1000,1)=IF(AL$7="","Yes",AL$7))*(Data!$D$1:'Data'!$D$818&lt;=IF($H$2="Marked",1,"")))/((OFFSET(Data!$A$1,0,MATCH(AL$6,Data!$1:$1,0)-1,1000,1)=IF(AL$7="","Yes",AL$7))*(Data!$D$1:'Data'!$D$818&lt;=IF($H$2="Marked",1,"")))*ROW(Data!$C$1:$C$818),ROW(AL226)-ROW(AL$7)),1)),"")</f>
        <v/>
      </c>
      <c r="AM226" s="38" t="str">
        <f ca="1">IF(AN226="","",IF(INDEX(Data!$CA:$CA,MATCH(AN226,Data!$A:$A,0),1)=0,"",INDEX(Data!$CA:$CA,MATCH(AN226,Data!$A:$A,0),1)))</f>
        <v/>
      </c>
      <c r="AN226" s="38" t="str" cm="1">
        <f t="array" aca="1" ref="AN226" ca="1">IFERROR(_xlfn.SINGLE(INDEX(Data!$A$1:$A$818,_xlfn.AGGREGATE(15,6,((OFFSET(Data!$A$1,0,MATCH(AN$6,Data!$1:$1,0)-1,1000,1)=IF(AN$7="","Yes",AN$7))*(Data!$D$1:'Data'!$D$818&lt;=IF($H$2="Marked",1,"")))/((OFFSET(Data!$A$1,0,MATCH(AN$6,Data!$1:$1,0)-1,1000,1)=IF(AN$7="","Yes",AN$7))*(Data!$D$1:'Data'!$D$818&lt;=IF($H$2="Marked",1,"")))*ROW(Data!$C$1:$C$818),ROW(AN226)-ROW(AN$7)),1)),"")</f>
        <v/>
      </c>
      <c r="AO226" s="38" t="str">
        <f ca="1">IF(AP226="","",IF(INDEX(Data!$CA:$CA,MATCH(AP226,Data!$A:$A,0),1)=0,"",INDEX(Data!$CA:$CA,MATCH(AP226,Data!$A:$A,0),1)))</f>
        <v/>
      </c>
      <c r="AP226" s="38" t="str" cm="1">
        <f t="array" aca="1" ref="AP226" ca="1">IFERROR(_xlfn.SINGLE(INDEX(Data!$A$1:$A$818,_xlfn.AGGREGATE(15,6,((OFFSET(Data!$A$1,0,MATCH(AP$6,Data!$1:$1,0)-1,1000,1)=IF(AP$7="","Yes",AP$7))*(Data!$D$1:'Data'!$D$818&lt;=IF($H$2="Marked",1,"")))/((OFFSET(Data!$A$1,0,MATCH(AP$6,Data!$1:$1,0)-1,1000,1)=IF(AP$7="","Yes",AP$7))*(Data!$D$1:'Data'!$D$818&lt;=IF($H$2="Marked",1,"")))*ROW(Data!$C$1:$C$818),ROW(AP226)-ROW(AP$7)),1)),"")</f>
        <v/>
      </c>
      <c r="AQ226" s="38" t="str">
        <f ca="1">IF(AR226="","",IF(INDEX(Data!$CA:$CA,MATCH(AR226,Data!$A:$A,0),1)=0,"",INDEX(Data!$CA:$CA,MATCH(AR226,Data!$A:$A,0),1)))</f>
        <v/>
      </c>
      <c r="AR226" s="38" t="str" cm="1">
        <f t="array" aca="1" ref="AR226" ca="1">IFERROR(_xlfn.SINGLE(INDEX(Data!$A$1:$A$818,_xlfn.AGGREGATE(15,6,((OFFSET(Data!$A$1,0,MATCH(AR$6,Data!$1:$1,0)-1,1000,1)=IF(AR$7="","Yes",AR$7))*(Data!$D$1:'Data'!$D$818&lt;=IF($H$2="Marked",1,"")))/((OFFSET(Data!$A$1,0,MATCH(AR$6,Data!$1:$1,0)-1,1000,1)=IF(AR$7="","Yes",AR$7))*(Data!$D$1:'Data'!$D$818&lt;=IF($H$2="Marked",1,"")))*ROW(Data!$C$1:$C$818),ROW(AR226)-ROW(AR$7)),1)),"")</f>
        <v/>
      </c>
      <c r="AS226" s="38" t="str">
        <f ca="1">IF(AT226="","",IF(INDEX(Data!$CA:$CA,MATCH(AT226,Data!$A:$A,0),1)=0,"",INDEX(Data!$CA:$CA,MATCH(AT226,Data!$A:$A,0),1)))</f>
        <v/>
      </c>
      <c r="AT226" s="38" t="str" cm="1">
        <f t="array" aca="1" ref="AT226" ca="1">IFERROR(_xlfn.SINGLE(INDEX(Data!$A$1:$A$818,_xlfn.AGGREGATE(15,6,((OFFSET(Data!$A$1,0,MATCH(AT$6,Data!$1:$1,0)-1,1000,1)=IF(AT$7="","Yes",AT$7))*(Data!$D$1:'Data'!$D$818&lt;=IF($H$2="Marked",1,"")))/((OFFSET(Data!$A$1,0,MATCH(AT$6,Data!$1:$1,0)-1,1000,1)=IF(AT$7="","Yes",AT$7))*(Data!$D$1:'Data'!$D$818&lt;=IF($H$2="Marked",1,"")))*ROW(Data!$C$1:$C$818),ROW(AT226)-ROW(AT$7)),1)),"")</f>
        <v/>
      </c>
    </row>
    <row r="227" spans="1:46" x14ac:dyDescent="0.35">
      <c r="A227" s="38" t="str">
        <f ca="1">IF(B227="","",IF(INDEX(Data!$CA:$CA,MATCH(B227,Data!$A:$A,0),1)=0,"",INDEX(Data!$CA:$CA,MATCH(B227,Data!$A:$A,0),1)))</f>
        <v/>
      </c>
      <c r="B227" s="38" t="str" cm="1">
        <f t="array" aca="1" ref="B227" ca="1">IFERROR(_xlfn.SINGLE(INDEX(Data!$A$1:$A$818,_xlfn.AGGREGATE(15,6,((OFFSET(Data!$A$1,0,MATCH(B$6,Data!$1:$1,0)-1,1000,1)=IF(B$7="","Yes",B$7))*(Data!$D$1:'Data'!$D$818&lt;=IF($H$2="Marked",1,"")))/((OFFSET(Data!$A$1,0,MATCH(B$6,Data!$1:$1,0)-1,1000,1)=IF(B$7="","Yes",B$7))*(Data!$D$1:'Data'!$D$818&lt;=IF($H$2="Marked",1,"")))*ROW(Data!$C$1:$C$818),ROW(B227)-ROW(B$7)),1)),"")</f>
        <v/>
      </c>
      <c r="C227" s="38" t="str">
        <f ca="1">IF(D227="","",IF(INDEX(Data!$CA:$CA,MATCH(D227,Data!$A:$A,0),1)=0,"",INDEX(Data!$CA:$CA,MATCH(D227,Data!$A:$A,0),1)))</f>
        <v/>
      </c>
      <c r="D227" s="38" t="str" cm="1">
        <f t="array" aca="1" ref="D227" ca="1">IFERROR(_xlfn.SINGLE(INDEX(Data!$A$1:$A$818,_xlfn.AGGREGATE(15,6,((OFFSET(Data!$A$1,0,MATCH(D$6,Data!$1:$1,0)-1,1000,1)=IF(D$7="","Yes",D$7))*(Data!$D$1:'Data'!$D$818&lt;=IF($H$2="Marked",1,"")))/((OFFSET(Data!$A$1,0,MATCH(D$6,Data!$1:$1,0)-1,1000,1)=IF(D$7="","Yes",D$7))*(Data!$D$1:'Data'!$D$818&lt;=IF($H$2="Marked",1,"")))*ROW(Data!$C$1:$C$818),ROW(D227)-ROW(D$7)),1)),"")</f>
        <v/>
      </c>
      <c r="E227" s="38" t="str">
        <f ca="1">IF(F227="","",IF(INDEX(Data!$CA:$CA,MATCH(F227,Data!$A:$A,0),1)=0,"",INDEX(Data!$CA:$CA,MATCH(F227,Data!$A:$A,0),1)))</f>
        <v/>
      </c>
      <c r="F227" s="38" t="str" cm="1">
        <f t="array" aca="1" ref="F227" ca="1">IFERROR(_xlfn.SINGLE(INDEX(Data!$A$1:$A$818,_xlfn.AGGREGATE(15,6,((OFFSET(Data!$A$1,0,MATCH(F$6,Data!$1:$1,0)-1,1000,1)=IF(F$7="","Yes",F$7))*(Data!$D$1:'Data'!$D$818&lt;=IF($H$2="Marked",1,"")))/((OFFSET(Data!$A$1,0,MATCH(F$6,Data!$1:$1,0)-1,1000,1)=IF(F$7="","Yes",F$7))*(Data!$D$1:'Data'!$D$818&lt;=IF($H$2="Marked",1,"")))*ROW(Data!$C$1:$C$818),ROW(F227)-ROW(F$7)),1)),"")</f>
        <v/>
      </c>
      <c r="G227" s="38" t="str">
        <f ca="1">IF(H227="","",IF(INDEX(Data!$CA:$CA,MATCH(H227,Data!$A:$A,0),1)=0,"",INDEX(Data!$CA:$CA,MATCH(H227,Data!$A:$A,0),1)))</f>
        <v/>
      </c>
      <c r="H227" s="38" t="str" cm="1">
        <f t="array" aca="1" ref="H227" ca="1">IFERROR(_xlfn.SINGLE(INDEX(Data!$A$1:$A$818,_xlfn.AGGREGATE(15,6,((OFFSET(Data!$A$1,0,MATCH(H$6,Data!$1:$1,0)-1,1000,1)=IF(H$7="","Yes",H$7))*(Data!$D$1:'Data'!$D$818&lt;=IF($H$2="Marked",1,"")))/((OFFSET(Data!$A$1,0,MATCH(H$6,Data!$1:$1,0)-1,1000,1)=IF(H$7="","Yes",H$7))*(Data!$D$1:'Data'!$D$818&lt;=IF($H$2="Marked",1,"")))*ROW(Data!$C$1:$C$818),ROW(H227)-ROW(H$7)),1)),"")</f>
        <v/>
      </c>
      <c r="I227" s="38" t="str">
        <f ca="1">IF(J227="","",IF(INDEX(Data!$CA:$CA,MATCH(J227,Data!$A:$A,0),1)=0,"",INDEX(Data!$CA:$CA,MATCH(J227,Data!$A:$A,0),1)))</f>
        <v/>
      </c>
      <c r="J227" s="38" t="str" cm="1">
        <f t="array" aca="1" ref="J227" ca="1">IFERROR(_xlfn.SINGLE(INDEX(Data!$A$1:$A$818,_xlfn.AGGREGATE(15,6,((OFFSET(Data!$A$1,0,MATCH(J$6,Data!$1:$1,0)-1,1000,1)=IF(J$7="","Yes",J$7))*(Data!$D$1:'Data'!$D$818&lt;=IF($H$2="Marked",1,"")))/((OFFSET(Data!$A$1,0,MATCH(J$6,Data!$1:$1,0)-1,1000,1)=IF(J$7="","Yes",J$7))*(Data!$D$1:'Data'!$D$818&lt;=IF($H$2="Marked",1,"")))*ROW(Data!$C$1:$C$818),ROW(J227)-ROW(J$7)),1)),"")</f>
        <v/>
      </c>
      <c r="K227" s="38" t="str">
        <f ca="1">IF(L227="","",IF(INDEX(Data!$CA:$CA,MATCH(L227,Data!$A:$A,0),1)=0,"",INDEX(Data!$CA:$CA,MATCH(L227,Data!$A:$A,0),1)))</f>
        <v/>
      </c>
      <c r="L227" s="38" t="str" cm="1">
        <f t="array" aca="1" ref="L227" ca="1">IFERROR(_xlfn.SINGLE(INDEX(Data!$A$1:$A$818,_xlfn.AGGREGATE(15,6,((OFFSET(Data!$A$1,0,MATCH(L$6,Data!$1:$1,0)-1,1000,1)=IF(L$7="","Yes",L$7))*(Data!$D$1:'Data'!$D$818&lt;=IF($H$2="Marked",1,"")))/((OFFSET(Data!$A$1,0,MATCH(L$6,Data!$1:$1,0)-1,1000,1)=IF(L$7="","Yes",L$7))*(Data!$D$1:'Data'!$D$818&lt;=IF($H$2="Marked",1,"")))*ROW(Data!$C$1:$C$818),ROW(L227)-ROW(L$7)),1)),"")</f>
        <v/>
      </c>
      <c r="M227" s="38" t="str">
        <f ca="1">IF(N227="","",IF(INDEX(Data!$CA:$CA,MATCH(N227,Data!$A:$A,0),1)=0,"",INDEX(Data!$CA:$CA,MATCH(N227,Data!$A:$A,0),1)))</f>
        <v/>
      </c>
      <c r="N227" s="38" t="str" cm="1">
        <f t="array" aca="1" ref="N227" ca="1">IFERROR(_xlfn.SINGLE(INDEX(Data!$A$1:$A$818,_xlfn.AGGREGATE(15,6,((OFFSET(Data!$A$1,0,MATCH(N$6,Data!$1:$1,0)-1,1000,1)=IF(N$7="","Yes",N$7))*(Data!$D$1:'Data'!$D$818&lt;=IF($H$2="Marked",1,"")))/((OFFSET(Data!$A$1,0,MATCH(N$6,Data!$1:$1,0)-1,1000,1)=IF(N$7="","Yes",N$7))*(Data!$D$1:'Data'!$D$818&lt;=IF($H$2="Marked",1,"")))*ROW(Data!$C$1:$C$818),ROW(N227)-ROW(N$7)),1)),"")</f>
        <v/>
      </c>
      <c r="O227" s="38" t="str">
        <f ca="1">IF(P227="","",IF(INDEX(Data!$CA:$CA,MATCH(P227,Data!$A:$A,0),1)=0,"",INDEX(Data!$CA:$CA,MATCH(P227,Data!$A:$A,0),1)))</f>
        <v/>
      </c>
      <c r="P227" s="38" t="str" cm="1">
        <f t="array" aca="1" ref="P227" ca="1">IFERROR(_xlfn.SINGLE(INDEX(Data!$A$1:$A$818,_xlfn.AGGREGATE(15,6,((OFFSET(Data!$A$1,0,MATCH(P$6,Data!$1:$1,0)-1,1000,1)=IF(P$7="","Yes",P$7))*(Data!$D$1:'Data'!$D$818&lt;=IF($H$2="Marked",1,"")))/((OFFSET(Data!$A$1,0,MATCH(P$6,Data!$1:$1,0)-1,1000,1)=IF(P$7="","Yes",P$7))*(Data!$D$1:'Data'!$D$818&lt;=IF($H$2="Marked",1,"")))*ROW(Data!$C$1:$C$818),ROW(P227)-ROW(P$7)),1)),"")</f>
        <v>TruTV</v>
      </c>
      <c r="Q227" s="38" t="str">
        <f ca="1">IF(R227="","",IF(INDEX(Data!$CA:$CA,MATCH(R227,Data!$A:$A,0),1)=0,"",INDEX(Data!$CA:$CA,MATCH(R227,Data!$A:$A,0),1)))</f>
        <v/>
      </c>
      <c r="R227" s="38" t="str" cm="1">
        <f t="array" aca="1" ref="R227" ca="1">IFERROR(_xlfn.SINGLE(INDEX(Data!$A$1:$A$818,_xlfn.AGGREGATE(15,6,((OFFSET(Data!$A$1,0,MATCH(R$6,Data!$1:$1,0)-1,1000,1)=IF(R$7="","Yes",R$7))*(Data!$D$1:'Data'!$D$818&lt;=IF($H$2="Marked",1,"")))/((OFFSET(Data!$A$1,0,MATCH(R$6,Data!$1:$1,0)-1,1000,1)=IF(R$7="","Yes",R$7))*(Data!$D$1:'Data'!$D$818&lt;=IF($H$2="Marked",1,"")))*ROW(Data!$C$1:$C$818),ROW(R227)-ROW(R$7)),1)),"")</f>
        <v/>
      </c>
      <c r="S227" s="38" t="str">
        <f ca="1">IF(T227="","",IF(INDEX(Data!$CA:$CA,MATCH(T227,Data!$A:$A,0),1)=0,"",INDEX(Data!$CA:$CA,MATCH(T227,Data!$A:$A,0),1)))</f>
        <v/>
      </c>
      <c r="T227" s="38" t="str" cm="1">
        <f t="array" aca="1" ref="T227" ca="1">IFERROR(_xlfn.SINGLE(INDEX(Data!$A$1:$A$818,_xlfn.AGGREGATE(15,6,((OFFSET(Data!$A$1,0,MATCH(T$6,Data!$1:$1,0)-1,1000,1)=IF(T$7="","Yes",T$7))*(Data!$D$1:'Data'!$D$818&lt;=IF($H$2="Marked",1,"")))/((OFFSET(Data!$A$1,0,MATCH(T$6,Data!$1:$1,0)-1,1000,1)=IF(T$7="","Yes",T$7))*(Data!$D$1:'Data'!$D$818&lt;=IF($H$2="Marked",1,"")))*ROW(Data!$C$1:$C$818),ROW(T227)-ROW(T$7)),1)),"")</f>
        <v/>
      </c>
      <c r="U227" s="38" t="str">
        <f ca="1">IF(V227="","",IF(INDEX(Data!$CA:$CA,MATCH(V227,Data!$A:$A,0),1)=0,"",INDEX(Data!$CA:$CA,MATCH(V227,Data!$A:$A,0),1)))</f>
        <v/>
      </c>
      <c r="V227" s="38" t="str" cm="1">
        <f t="array" aca="1" ref="V227" ca="1">IFERROR(_xlfn.SINGLE(INDEX(Data!$A$1:$A$818,_xlfn.AGGREGATE(15,6,((OFFSET(Data!$A$1,0,MATCH(V$6,Data!$1:$1,0)-1,1000,1)=IF(V$7="","Yes",V$7))*(Data!$D$1:'Data'!$D$818&lt;=IF($H$2="Marked",1,"")))/((OFFSET(Data!$A$1,0,MATCH(V$6,Data!$1:$1,0)-1,1000,1)=IF(V$7="","Yes",V$7))*(Data!$D$1:'Data'!$D$818&lt;=IF($H$2="Marked",1,"")))*ROW(Data!$C$1:$C$818),ROW(V227)-ROW(V$7)),1)),"")</f>
        <v/>
      </c>
      <c r="W227" s="38" t="str">
        <f ca="1">IF(X227="","",IF(INDEX(Data!$CA:$CA,MATCH(X227,Data!$A:$A,0),1)=0,"",INDEX(Data!$CA:$CA,MATCH(X227,Data!$A:$A,0),1)))</f>
        <v/>
      </c>
      <c r="X227" s="38" t="str" cm="1">
        <f t="array" aca="1" ref="X227" ca="1">IFERROR(_xlfn.SINGLE(INDEX(Data!$A$1:$A$818,_xlfn.AGGREGATE(15,6,((OFFSET(Data!$A$1,0,MATCH(X$6,Data!$1:$1,0)-1,1000,1)=IF(X$7="","Yes",X$7))*(Data!$D$1:'Data'!$D$818&lt;=IF($H$2="Marked",1,"")))/((OFFSET(Data!$A$1,0,MATCH(X$6,Data!$1:$1,0)-1,1000,1)=IF(X$7="","Yes",X$7))*(Data!$D$1:'Data'!$D$818&lt;=IF($H$2="Marked",1,"")))*ROW(Data!$C$1:$C$818),ROW(X227)-ROW(X$7)),1)),"")</f>
        <v/>
      </c>
      <c r="Y227" s="38" t="str">
        <f ca="1">IF(Z227="","",IF(INDEX(Data!$CA:$CA,MATCH(Z227,Data!$A:$A,0),1)=0,"",INDEX(Data!$CA:$CA,MATCH(Z227,Data!$A:$A,0),1)))</f>
        <v/>
      </c>
      <c r="Z227" s="38" t="str" cm="1">
        <f t="array" aca="1" ref="Z227" ca="1">IFERROR(_xlfn.SINGLE(INDEX(Data!$A$1:$A$818,_xlfn.AGGREGATE(15,6,((OFFSET(Data!$A$1,0,MATCH(Z$6,Data!$1:$1,0)-1,1000,1)=IF(Z$7="","Yes",Z$7))*(Data!$D$1:'Data'!$D$818&lt;=IF($H$2="Marked",1,"")))/((OFFSET(Data!$A$1,0,MATCH(Z$6,Data!$1:$1,0)-1,1000,1)=IF(Z$7="","Yes",Z$7))*(Data!$D$1:'Data'!$D$818&lt;=IF($H$2="Marked",1,"")))*ROW(Data!$C$1:$C$818),ROW(Z227)-ROW(Z$7)),1)),"")</f>
        <v/>
      </c>
      <c r="AA227" s="38" t="str">
        <f ca="1">IF(AB227="","",IF(INDEX(Data!$CA:$CA,MATCH(AB227,Data!$A:$A,0),1)=0,"",INDEX(Data!$CA:$CA,MATCH(AB227,Data!$A:$A,0),1)))</f>
        <v/>
      </c>
      <c r="AB227" s="38" t="str" cm="1">
        <f t="array" aca="1" ref="AB227" ca="1">IFERROR(_xlfn.SINGLE(INDEX(Data!$A$1:$A$818,_xlfn.AGGREGATE(15,6,((OFFSET(Data!$A$1,0,MATCH(AB$6,Data!$1:$1,0)-1,1000,1)=IF(AB$7="","Yes",AB$7))*(Data!$D$1:'Data'!$D$818&lt;=IF($H$2="Marked",1,"")))/((OFFSET(Data!$A$1,0,MATCH(AB$6,Data!$1:$1,0)-1,1000,1)=IF(AB$7="","Yes",AB$7))*(Data!$D$1:'Data'!$D$818&lt;=IF($H$2="Marked",1,"")))*ROW(Data!$C$1:$C$818),ROW(AB227)-ROW(AB$7)),1)),"")</f>
        <v/>
      </c>
      <c r="AC227" s="38" t="str">
        <f ca="1">IF(AD227="","",IF(INDEX(Data!$CA:$CA,MATCH(AD227,Data!$A:$A,0),1)=0,"",INDEX(Data!$CA:$CA,MATCH(AD227,Data!$A:$A,0),1)))</f>
        <v/>
      </c>
      <c r="AD227" s="38" t="str" cm="1">
        <f t="array" aca="1" ref="AD227" ca="1">IFERROR(_xlfn.SINGLE(INDEX(Data!$A$1:$A$818,_xlfn.AGGREGATE(15,6,((OFFSET(Data!$A$1,0,MATCH(AD$6,Data!$1:$1,0)-1,1000,1)=IF(AD$7="","Yes",AD$7))*(Data!$D$1:'Data'!$D$818&lt;=IF($H$2="Marked",1,"")))/((OFFSET(Data!$A$1,0,MATCH(AD$6,Data!$1:$1,0)-1,1000,1)=IF(AD$7="","Yes",AD$7))*(Data!$D$1:'Data'!$D$818&lt;=IF($H$2="Marked",1,"")))*ROW(Data!$C$1:$C$818),ROW(AD227)-ROW(AD$7)),1)),"")</f>
        <v/>
      </c>
      <c r="AE227" s="38" t="str">
        <f ca="1">IF(AF227="","",IF(INDEX(Data!$CA:$CA,MATCH(AF227,Data!$A:$A,0),1)=0,"",INDEX(Data!$CA:$CA,MATCH(AF227,Data!$A:$A,0),1)))</f>
        <v/>
      </c>
      <c r="AF227" s="38" t="str" cm="1">
        <f t="array" aca="1" ref="AF227" ca="1">IFERROR(_xlfn.SINGLE(INDEX(Data!$A$1:$A$818,_xlfn.AGGREGATE(15,6,((OFFSET(Data!$A$1,0,MATCH(AF$6,Data!$1:$1,0)-1,1000,1)=IF(AF$7="","Yes",AF$7))*(Data!$D$1:'Data'!$D$818&lt;=IF($H$2="Marked",1,"")))/((OFFSET(Data!$A$1,0,MATCH(AF$6,Data!$1:$1,0)-1,1000,1)=IF(AF$7="","Yes",AF$7))*(Data!$D$1:'Data'!$D$818&lt;=IF($H$2="Marked",1,"")))*ROW(Data!$C$1:$C$818),ROW(AF227)-ROW(AF$7)),1)),"")</f>
        <v/>
      </c>
      <c r="AG227" s="38" t="str">
        <f ca="1">IF(AH227="","",IF(INDEX(Data!$CA:$CA,MATCH(AH227,Data!$A:$A,0),1)=0,"",INDEX(Data!$CA:$CA,MATCH(AH227,Data!$A:$A,0),1)))</f>
        <v/>
      </c>
      <c r="AH227" s="38" t="str" cm="1">
        <f t="array" aca="1" ref="AH227" ca="1">IFERROR(_xlfn.SINGLE(INDEX(Data!$A$1:$A$818,_xlfn.AGGREGATE(15,6,((OFFSET(Data!$A$1,0,MATCH(AH$6,Data!$1:$1,0)-1,1000,1)=IF(AH$7="","Yes",AH$7))*(Data!$D$1:'Data'!$D$818&lt;=IF($H$2="Marked",1,"")))/((OFFSET(Data!$A$1,0,MATCH(AH$6,Data!$1:$1,0)-1,1000,1)=IF(AH$7="","Yes",AH$7))*(Data!$D$1:'Data'!$D$818&lt;=IF($H$2="Marked",1,"")))*ROW(Data!$C$1:$C$818),ROW(AH227)-ROW(AH$7)),1)),"")</f>
        <v/>
      </c>
      <c r="AI227" s="38" t="str">
        <f ca="1">IF(AJ227="","",IF(INDEX(Data!$CA:$CA,MATCH(AJ227,Data!$A:$A,0),1)=0,"",INDEX(Data!$CA:$CA,MATCH(AJ227,Data!$A:$A,0),1)))</f>
        <v/>
      </c>
      <c r="AJ227" s="38" t="str" cm="1">
        <f t="array" aca="1" ref="AJ227" ca="1">IFERROR(_xlfn.SINGLE(INDEX(Data!$A$1:$A$818,_xlfn.AGGREGATE(15,6,((OFFSET(Data!$A$1,0,MATCH(AJ$6,Data!$1:$1,0)-1,1000,1)=IF(AJ$7="","Yes",AJ$7))*(Data!$D$1:'Data'!$D$818&lt;=IF($H$2="Marked",1,"")))/((OFFSET(Data!$A$1,0,MATCH(AJ$6,Data!$1:$1,0)-1,1000,1)=IF(AJ$7="","Yes",AJ$7))*(Data!$D$1:'Data'!$D$818&lt;=IF($H$2="Marked",1,"")))*ROW(Data!$C$1:$C$818),ROW(AJ227)-ROW(AJ$7)),1)),"")</f>
        <v/>
      </c>
      <c r="AK227" s="38" t="str">
        <f ca="1">IF(AL227="","",IF(INDEX(Data!$CA:$CA,MATCH(AL227,Data!$A:$A,0),1)=0,"",INDEX(Data!$CA:$CA,MATCH(AL227,Data!$A:$A,0),1)))</f>
        <v/>
      </c>
      <c r="AL227" s="38" t="str" cm="1">
        <f t="array" aca="1" ref="AL227" ca="1">IFERROR(_xlfn.SINGLE(INDEX(Data!$A$1:$A$818,_xlfn.AGGREGATE(15,6,((OFFSET(Data!$A$1,0,MATCH(AL$6,Data!$1:$1,0)-1,1000,1)=IF(AL$7="","Yes",AL$7))*(Data!$D$1:'Data'!$D$818&lt;=IF($H$2="Marked",1,"")))/((OFFSET(Data!$A$1,0,MATCH(AL$6,Data!$1:$1,0)-1,1000,1)=IF(AL$7="","Yes",AL$7))*(Data!$D$1:'Data'!$D$818&lt;=IF($H$2="Marked",1,"")))*ROW(Data!$C$1:$C$818),ROW(AL227)-ROW(AL$7)),1)),"")</f>
        <v/>
      </c>
      <c r="AM227" s="38" t="str">
        <f ca="1">IF(AN227="","",IF(INDEX(Data!$CA:$CA,MATCH(AN227,Data!$A:$A,0),1)=0,"",INDEX(Data!$CA:$CA,MATCH(AN227,Data!$A:$A,0),1)))</f>
        <v/>
      </c>
      <c r="AN227" s="38" t="str" cm="1">
        <f t="array" aca="1" ref="AN227" ca="1">IFERROR(_xlfn.SINGLE(INDEX(Data!$A$1:$A$818,_xlfn.AGGREGATE(15,6,((OFFSET(Data!$A$1,0,MATCH(AN$6,Data!$1:$1,0)-1,1000,1)=IF(AN$7="","Yes",AN$7))*(Data!$D$1:'Data'!$D$818&lt;=IF($H$2="Marked",1,"")))/((OFFSET(Data!$A$1,0,MATCH(AN$6,Data!$1:$1,0)-1,1000,1)=IF(AN$7="","Yes",AN$7))*(Data!$D$1:'Data'!$D$818&lt;=IF($H$2="Marked",1,"")))*ROW(Data!$C$1:$C$818),ROW(AN227)-ROW(AN$7)),1)),"")</f>
        <v/>
      </c>
      <c r="AO227" s="38" t="str">
        <f ca="1">IF(AP227="","",IF(INDEX(Data!$CA:$CA,MATCH(AP227,Data!$A:$A,0),1)=0,"",INDEX(Data!$CA:$CA,MATCH(AP227,Data!$A:$A,0),1)))</f>
        <v/>
      </c>
      <c r="AP227" s="38" t="str" cm="1">
        <f t="array" aca="1" ref="AP227" ca="1">IFERROR(_xlfn.SINGLE(INDEX(Data!$A$1:$A$818,_xlfn.AGGREGATE(15,6,((OFFSET(Data!$A$1,0,MATCH(AP$6,Data!$1:$1,0)-1,1000,1)=IF(AP$7="","Yes",AP$7))*(Data!$D$1:'Data'!$D$818&lt;=IF($H$2="Marked",1,"")))/((OFFSET(Data!$A$1,0,MATCH(AP$6,Data!$1:$1,0)-1,1000,1)=IF(AP$7="","Yes",AP$7))*(Data!$D$1:'Data'!$D$818&lt;=IF($H$2="Marked",1,"")))*ROW(Data!$C$1:$C$818),ROW(AP227)-ROW(AP$7)),1)),"")</f>
        <v/>
      </c>
      <c r="AQ227" s="38" t="str">
        <f ca="1">IF(AR227="","",IF(INDEX(Data!$CA:$CA,MATCH(AR227,Data!$A:$A,0),1)=0,"",INDEX(Data!$CA:$CA,MATCH(AR227,Data!$A:$A,0),1)))</f>
        <v/>
      </c>
      <c r="AR227" s="38" t="str" cm="1">
        <f t="array" aca="1" ref="AR227" ca="1">IFERROR(_xlfn.SINGLE(INDEX(Data!$A$1:$A$818,_xlfn.AGGREGATE(15,6,((OFFSET(Data!$A$1,0,MATCH(AR$6,Data!$1:$1,0)-1,1000,1)=IF(AR$7="","Yes",AR$7))*(Data!$D$1:'Data'!$D$818&lt;=IF($H$2="Marked",1,"")))/((OFFSET(Data!$A$1,0,MATCH(AR$6,Data!$1:$1,0)-1,1000,1)=IF(AR$7="","Yes",AR$7))*(Data!$D$1:'Data'!$D$818&lt;=IF($H$2="Marked",1,"")))*ROW(Data!$C$1:$C$818),ROW(AR227)-ROW(AR$7)),1)),"")</f>
        <v/>
      </c>
      <c r="AS227" s="38" t="str">
        <f ca="1">IF(AT227="","",IF(INDEX(Data!$CA:$CA,MATCH(AT227,Data!$A:$A,0),1)=0,"",INDEX(Data!$CA:$CA,MATCH(AT227,Data!$A:$A,0),1)))</f>
        <v/>
      </c>
      <c r="AT227" s="38" t="str" cm="1">
        <f t="array" aca="1" ref="AT227" ca="1">IFERROR(_xlfn.SINGLE(INDEX(Data!$A$1:$A$818,_xlfn.AGGREGATE(15,6,((OFFSET(Data!$A$1,0,MATCH(AT$6,Data!$1:$1,0)-1,1000,1)=IF(AT$7="","Yes",AT$7))*(Data!$D$1:'Data'!$D$818&lt;=IF($H$2="Marked",1,"")))/((OFFSET(Data!$A$1,0,MATCH(AT$6,Data!$1:$1,0)-1,1000,1)=IF(AT$7="","Yes",AT$7))*(Data!$D$1:'Data'!$D$818&lt;=IF($H$2="Marked",1,"")))*ROW(Data!$C$1:$C$818),ROW(AT227)-ROW(AT$7)),1)),"")</f>
        <v/>
      </c>
    </row>
    <row r="228" spans="1:46" x14ac:dyDescent="0.35">
      <c r="A228" s="38" t="str">
        <f ca="1">IF(B228="","",IF(INDEX(Data!$CA:$CA,MATCH(B228,Data!$A:$A,0),1)=0,"",INDEX(Data!$CA:$CA,MATCH(B228,Data!$A:$A,0),1)))</f>
        <v/>
      </c>
      <c r="B228" s="38" t="str" cm="1">
        <f t="array" aca="1" ref="B228" ca="1">IFERROR(_xlfn.SINGLE(INDEX(Data!$A$1:$A$818,_xlfn.AGGREGATE(15,6,((OFFSET(Data!$A$1,0,MATCH(B$6,Data!$1:$1,0)-1,1000,1)=IF(B$7="","Yes",B$7))*(Data!$D$1:'Data'!$D$818&lt;=IF($H$2="Marked",1,"")))/((OFFSET(Data!$A$1,0,MATCH(B$6,Data!$1:$1,0)-1,1000,1)=IF(B$7="","Yes",B$7))*(Data!$D$1:'Data'!$D$818&lt;=IF($H$2="Marked",1,"")))*ROW(Data!$C$1:$C$818),ROW(B228)-ROW(B$7)),1)),"")</f>
        <v/>
      </c>
      <c r="C228" s="38" t="str">
        <f ca="1">IF(D228="","",IF(INDEX(Data!$CA:$CA,MATCH(D228,Data!$A:$A,0),1)=0,"",INDEX(Data!$CA:$CA,MATCH(D228,Data!$A:$A,0),1)))</f>
        <v/>
      </c>
      <c r="D228" s="38" t="str" cm="1">
        <f t="array" aca="1" ref="D228" ca="1">IFERROR(_xlfn.SINGLE(INDEX(Data!$A$1:$A$818,_xlfn.AGGREGATE(15,6,((OFFSET(Data!$A$1,0,MATCH(D$6,Data!$1:$1,0)-1,1000,1)=IF(D$7="","Yes",D$7))*(Data!$D$1:'Data'!$D$818&lt;=IF($H$2="Marked",1,"")))/((OFFSET(Data!$A$1,0,MATCH(D$6,Data!$1:$1,0)-1,1000,1)=IF(D$7="","Yes",D$7))*(Data!$D$1:'Data'!$D$818&lt;=IF($H$2="Marked",1,"")))*ROW(Data!$C$1:$C$818),ROW(D228)-ROW(D$7)),1)),"")</f>
        <v/>
      </c>
      <c r="E228" s="38" t="str">
        <f ca="1">IF(F228="","",IF(INDEX(Data!$CA:$CA,MATCH(F228,Data!$A:$A,0),1)=0,"",INDEX(Data!$CA:$CA,MATCH(F228,Data!$A:$A,0),1)))</f>
        <v/>
      </c>
      <c r="F228" s="38" t="str" cm="1">
        <f t="array" aca="1" ref="F228" ca="1">IFERROR(_xlfn.SINGLE(INDEX(Data!$A$1:$A$818,_xlfn.AGGREGATE(15,6,((OFFSET(Data!$A$1,0,MATCH(F$6,Data!$1:$1,0)-1,1000,1)=IF(F$7="","Yes",F$7))*(Data!$D$1:'Data'!$D$818&lt;=IF($H$2="Marked",1,"")))/((OFFSET(Data!$A$1,0,MATCH(F$6,Data!$1:$1,0)-1,1000,1)=IF(F$7="","Yes",F$7))*(Data!$D$1:'Data'!$D$818&lt;=IF($H$2="Marked",1,"")))*ROW(Data!$C$1:$C$818),ROW(F228)-ROW(F$7)),1)),"")</f>
        <v/>
      </c>
      <c r="G228" s="38" t="str">
        <f ca="1">IF(H228="","",IF(INDEX(Data!$CA:$CA,MATCH(H228,Data!$A:$A,0),1)=0,"",INDEX(Data!$CA:$CA,MATCH(H228,Data!$A:$A,0),1)))</f>
        <v/>
      </c>
      <c r="H228" s="38" t="str" cm="1">
        <f t="array" aca="1" ref="H228" ca="1">IFERROR(_xlfn.SINGLE(INDEX(Data!$A$1:$A$818,_xlfn.AGGREGATE(15,6,((OFFSET(Data!$A$1,0,MATCH(H$6,Data!$1:$1,0)-1,1000,1)=IF(H$7="","Yes",H$7))*(Data!$D$1:'Data'!$D$818&lt;=IF($H$2="Marked",1,"")))/((OFFSET(Data!$A$1,0,MATCH(H$6,Data!$1:$1,0)-1,1000,1)=IF(H$7="","Yes",H$7))*(Data!$D$1:'Data'!$D$818&lt;=IF($H$2="Marked",1,"")))*ROW(Data!$C$1:$C$818),ROW(H228)-ROW(H$7)),1)),"")</f>
        <v/>
      </c>
      <c r="I228" s="38" t="str">
        <f ca="1">IF(J228="","",IF(INDEX(Data!$CA:$CA,MATCH(J228,Data!$A:$A,0),1)=0,"",INDEX(Data!$CA:$CA,MATCH(J228,Data!$A:$A,0),1)))</f>
        <v/>
      </c>
      <c r="J228" s="38" t="str" cm="1">
        <f t="array" aca="1" ref="J228" ca="1">IFERROR(_xlfn.SINGLE(INDEX(Data!$A$1:$A$818,_xlfn.AGGREGATE(15,6,((OFFSET(Data!$A$1,0,MATCH(J$6,Data!$1:$1,0)-1,1000,1)=IF(J$7="","Yes",J$7))*(Data!$D$1:'Data'!$D$818&lt;=IF($H$2="Marked",1,"")))/((OFFSET(Data!$A$1,0,MATCH(J$6,Data!$1:$1,0)-1,1000,1)=IF(J$7="","Yes",J$7))*(Data!$D$1:'Data'!$D$818&lt;=IF($H$2="Marked",1,"")))*ROW(Data!$C$1:$C$818),ROW(J228)-ROW(J$7)),1)),"")</f>
        <v/>
      </c>
      <c r="K228" s="38" t="str">
        <f ca="1">IF(L228="","",IF(INDEX(Data!$CA:$CA,MATCH(L228,Data!$A:$A,0),1)=0,"",INDEX(Data!$CA:$CA,MATCH(L228,Data!$A:$A,0),1)))</f>
        <v/>
      </c>
      <c r="L228" s="38" t="str" cm="1">
        <f t="array" aca="1" ref="L228" ca="1">IFERROR(_xlfn.SINGLE(INDEX(Data!$A$1:$A$818,_xlfn.AGGREGATE(15,6,((OFFSET(Data!$A$1,0,MATCH(L$6,Data!$1:$1,0)-1,1000,1)=IF(L$7="","Yes",L$7))*(Data!$D$1:'Data'!$D$818&lt;=IF($H$2="Marked",1,"")))/((OFFSET(Data!$A$1,0,MATCH(L$6,Data!$1:$1,0)-1,1000,1)=IF(L$7="","Yes",L$7))*(Data!$D$1:'Data'!$D$818&lt;=IF($H$2="Marked",1,"")))*ROW(Data!$C$1:$C$818),ROW(L228)-ROW(L$7)),1)),"")</f>
        <v/>
      </c>
      <c r="M228" s="38" t="str">
        <f ca="1">IF(N228="","",IF(INDEX(Data!$CA:$CA,MATCH(N228,Data!$A:$A,0),1)=0,"",INDEX(Data!$CA:$CA,MATCH(N228,Data!$A:$A,0),1)))</f>
        <v/>
      </c>
      <c r="N228" s="38" t="str" cm="1">
        <f t="array" aca="1" ref="N228" ca="1">IFERROR(_xlfn.SINGLE(INDEX(Data!$A$1:$A$818,_xlfn.AGGREGATE(15,6,((OFFSET(Data!$A$1,0,MATCH(N$6,Data!$1:$1,0)-1,1000,1)=IF(N$7="","Yes",N$7))*(Data!$D$1:'Data'!$D$818&lt;=IF($H$2="Marked",1,"")))/((OFFSET(Data!$A$1,0,MATCH(N$6,Data!$1:$1,0)-1,1000,1)=IF(N$7="","Yes",N$7))*(Data!$D$1:'Data'!$D$818&lt;=IF($H$2="Marked",1,"")))*ROW(Data!$C$1:$C$818),ROW(N228)-ROW(N$7)),1)),"")</f>
        <v/>
      </c>
      <c r="O228" s="38" t="str">
        <f ca="1">IF(P228="","",IF(INDEX(Data!$CA:$CA,MATCH(P228,Data!$A:$A,0),1)=0,"",INDEX(Data!$CA:$CA,MATCH(P228,Data!$A:$A,0),1)))</f>
        <v/>
      </c>
      <c r="P228" s="38" t="str" cm="1">
        <f t="array" aca="1" ref="P228" ca="1">IFERROR(_xlfn.SINGLE(INDEX(Data!$A$1:$A$818,_xlfn.AGGREGATE(15,6,((OFFSET(Data!$A$1,0,MATCH(P$6,Data!$1:$1,0)-1,1000,1)=IF(P$7="","Yes",P$7))*(Data!$D$1:'Data'!$D$818&lt;=IF($H$2="Marked",1,"")))/((OFFSET(Data!$A$1,0,MATCH(P$6,Data!$1:$1,0)-1,1000,1)=IF(P$7="","Yes",P$7))*(Data!$D$1:'Data'!$D$818&lt;=IF($H$2="Marked",1,"")))*ROW(Data!$C$1:$C$818),ROW(P228)-ROW(P$7)),1)),"")</f>
        <v>TUDN</v>
      </c>
      <c r="Q228" s="38" t="str">
        <f ca="1">IF(R228="","",IF(INDEX(Data!$CA:$CA,MATCH(R228,Data!$A:$A,0),1)=0,"",INDEX(Data!$CA:$CA,MATCH(R228,Data!$A:$A,0),1)))</f>
        <v/>
      </c>
      <c r="R228" s="38" t="str" cm="1">
        <f t="array" aca="1" ref="R228" ca="1">IFERROR(_xlfn.SINGLE(INDEX(Data!$A$1:$A$818,_xlfn.AGGREGATE(15,6,((OFFSET(Data!$A$1,0,MATCH(R$6,Data!$1:$1,0)-1,1000,1)=IF(R$7="","Yes",R$7))*(Data!$D$1:'Data'!$D$818&lt;=IF($H$2="Marked",1,"")))/((OFFSET(Data!$A$1,0,MATCH(R$6,Data!$1:$1,0)-1,1000,1)=IF(R$7="","Yes",R$7))*(Data!$D$1:'Data'!$D$818&lt;=IF($H$2="Marked",1,"")))*ROW(Data!$C$1:$C$818),ROW(R228)-ROW(R$7)),1)),"")</f>
        <v/>
      </c>
      <c r="S228" s="38" t="str">
        <f ca="1">IF(T228="","",IF(INDEX(Data!$CA:$CA,MATCH(T228,Data!$A:$A,0),1)=0,"",INDEX(Data!$CA:$CA,MATCH(T228,Data!$A:$A,0),1)))</f>
        <v/>
      </c>
      <c r="T228" s="38" t="str" cm="1">
        <f t="array" aca="1" ref="T228" ca="1">IFERROR(_xlfn.SINGLE(INDEX(Data!$A$1:$A$818,_xlfn.AGGREGATE(15,6,((OFFSET(Data!$A$1,0,MATCH(T$6,Data!$1:$1,0)-1,1000,1)=IF(T$7="","Yes",T$7))*(Data!$D$1:'Data'!$D$818&lt;=IF($H$2="Marked",1,"")))/((OFFSET(Data!$A$1,0,MATCH(T$6,Data!$1:$1,0)-1,1000,1)=IF(T$7="","Yes",T$7))*(Data!$D$1:'Data'!$D$818&lt;=IF($H$2="Marked",1,"")))*ROW(Data!$C$1:$C$818),ROW(T228)-ROW(T$7)),1)),"")</f>
        <v/>
      </c>
      <c r="U228" s="38" t="str">
        <f ca="1">IF(V228="","",IF(INDEX(Data!$CA:$CA,MATCH(V228,Data!$A:$A,0),1)=0,"",INDEX(Data!$CA:$CA,MATCH(V228,Data!$A:$A,0),1)))</f>
        <v/>
      </c>
      <c r="V228" s="38" t="str" cm="1">
        <f t="array" aca="1" ref="V228" ca="1">IFERROR(_xlfn.SINGLE(INDEX(Data!$A$1:$A$818,_xlfn.AGGREGATE(15,6,((OFFSET(Data!$A$1,0,MATCH(V$6,Data!$1:$1,0)-1,1000,1)=IF(V$7="","Yes",V$7))*(Data!$D$1:'Data'!$D$818&lt;=IF($H$2="Marked",1,"")))/((OFFSET(Data!$A$1,0,MATCH(V$6,Data!$1:$1,0)-1,1000,1)=IF(V$7="","Yes",V$7))*(Data!$D$1:'Data'!$D$818&lt;=IF($H$2="Marked",1,"")))*ROW(Data!$C$1:$C$818),ROW(V228)-ROW(V$7)),1)),"")</f>
        <v/>
      </c>
      <c r="W228" s="38" t="str">
        <f ca="1">IF(X228="","",IF(INDEX(Data!$CA:$CA,MATCH(X228,Data!$A:$A,0),1)=0,"",INDEX(Data!$CA:$CA,MATCH(X228,Data!$A:$A,0),1)))</f>
        <v/>
      </c>
      <c r="X228" s="38" t="str" cm="1">
        <f t="array" aca="1" ref="X228" ca="1">IFERROR(_xlfn.SINGLE(INDEX(Data!$A$1:$A$818,_xlfn.AGGREGATE(15,6,((OFFSET(Data!$A$1,0,MATCH(X$6,Data!$1:$1,0)-1,1000,1)=IF(X$7="","Yes",X$7))*(Data!$D$1:'Data'!$D$818&lt;=IF($H$2="Marked",1,"")))/((OFFSET(Data!$A$1,0,MATCH(X$6,Data!$1:$1,0)-1,1000,1)=IF(X$7="","Yes",X$7))*(Data!$D$1:'Data'!$D$818&lt;=IF($H$2="Marked",1,"")))*ROW(Data!$C$1:$C$818),ROW(X228)-ROW(X$7)),1)),"")</f>
        <v/>
      </c>
      <c r="Y228" s="38" t="str">
        <f ca="1">IF(Z228="","",IF(INDEX(Data!$CA:$CA,MATCH(Z228,Data!$A:$A,0),1)=0,"",INDEX(Data!$CA:$CA,MATCH(Z228,Data!$A:$A,0),1)))</f>
        <v/>
      </c>
      <c r="Z228" s="38" t="str" cm="1">
        <f t="array" aca="1" ref="Z228" ca="1">IFERROR(_xlfn.SINGLE(INDEX(Data!$A$1:$A$818,_xlfn.AGGREGATE(15,6,((OFFSET(Data!$A$1,0,MATCH(Z$6,Data!$1:$1,0)-1,1000,1)=IF(Z$7="","Yes",Z$7))*(Data!$D$1:'Data'!$D$818&lt;=IF($H$2="Marked",1,"")))/((OFFSET(Data!$A$1,0,MATCH(Z$6,Data!$1:$1,0)-1,1000,1)=IF(Z$7="","Yes",Z$7))*(Data!$D$1:'Data'!$D$818&lt;=IF($H$2="Marked",1,"")))*ROW(Data!$C$1:$C$818),ROW(Z228)-ROW(Z$7)),1)),"")</f>
        <v/>
      </c>
      <c r="AA228" s="38" t="str">
        <f ca="1">IF(AB228="","",IF(INDEX(Data!$CA:$CA,MATCH(AB228,Data!$A:$A,0),1)=0,"",INDEX(Data!$CA:$CA,MATCH(AB228,Data!$A:$A,0),1)))</f>
        <v/>
      </c>
      <c r="AB228" s="38" t="str" cm="1">
        <f t="array" aca="1" ref="AB228" ca="1">IFERROR(_xlfn.SINGLE(INDEX(Data!$A$1:$A$818,_xlfn.AGGREGATE(15,6,((OFFSET(Data!$A$1,0,MATCH(AB$6,Data!$1:$1,0)-1,1000,1)=IF(AB$7="","Yes",AB$7))*(Data!$D$1:'Data'!$D$818&lt;=IF($H$2="Marked",1,"")))/((OFFSET(Data!$A$1,0,MATCH(AB$6,Data!$1:$1,0)-1,1000,1)=IF(AB$7="","Yes",AB$7))*(Data!$D$1:'Data'!$D$818&lt;=IF($H$2="Marked",1,"")))*ROW(Data!$C$1:$C$818),ROW(AB228)-ROW(AB$7)),1)),"")</f>
        <v/>
      </c>
      <c r="AC228" s="38" t="str">
        <f ca="1">IF(AD228="","",IF(INDEX(Data!$CA:$CA,MATCH(AD228,Data!$A:$A,0),1)=0,"",INDEX(Data!$CA:$CA,MATCH(AD228,Data!$A:$A,0),1)))</f>
        <v/>
      </c>
      <c r="AD228" s="38" t="str" cm="1">
        <f t="array" aca="1" ref="AD228" ca="1">IFERROR(_xlfn.SINGLE(INDEX(Data!$A$1:$A$818,_xlfn.AGGREGATE(15,6,((OFFSET(Data!$A$1,0,MATCH(AD$6,Data!$1:$1,0)-1,1000,1)=IF(AD$7="","Yes",AD$7))*(Data!$D$1:'Data'!$D$818&lt;=IF($H$2="Marked",1,"")))/((OFFSET(Data!$A$1,0,MATCH(AD$6,Data!$1:$1,0)-1,1000,1)=IF(AD$7="","Yes",AD$7))*(Data!$D$1:'Data'!$D$818&lt;=IF($H$2="Marked",1,"")))*ROW(Data!$C$1:$C$818),ROW(AD228)-ROW(AD$7)),1)),"")</f>
        <v/>
      </c>
      <c r="AE228" s="38" t="str">
        <f ca="1">IF(AF228="","",IF(INDEX(Data!$CA:$CA,MATCH(AF228,Data!$A:$A,0),1)=0,"",INDEX(Data!$CA:$CA,MATCH(AF228,Data!$A:$A,0),1)))</f>
        <v/>
      </c>
      <c r="AF228" s="38" t="str" cm="1">
        <f t="array" aca="1" ref="AF228" ca="1">IFERROR(_xlfn.SINGLE(INDEX(Data!$A$1:$A$818,_xlfn.AGGREGATE(15,6,((OFFSET(Data!$A$1,0,MATCH(AF$6,Data!$1:$1,0)-1,1000,1)=IF(AF$7="","Yes",AF$7))*(Data!$D$1:'Data'!$D$818&lt;=IF($H$2="Marked",1,"")))/((OFFSET(Data!$A$1,0,MATCH(AF$6,Data!$1:$1,0)-1,1000,1)=IF(AF$7="","Yes",AF$7))*(Data!$D$1:'Data'!$D$818&lt;=IF($H$2="Marked",1,"")))*ROW(Data!$C$1:$C$818),ROW(AF228)-ROW(AF$7)),1)),"")</f>
        <v/>
      </c>
      <c r="AG228" s="38" t="str">
        <f ca="1">IF(AH228="","",IF(INDEX(Data!$CA:$CA,MATCH(AH228,Data!$A:$A,0),1)=0,"",INDEX(Data!$CA:$CA,MATCH(AH228,Data!$A:$A,0),1)))</f>
        <v/>
      </c>
      <c r="AH228" s="38" t="str" cm="1">
        <f t="array" aca="1" ref="AH228" ca="1">IFERROR(_xlfn.SINGLE(INDEX(Data!$A$1:$A$818,_xlfn.AGGREGATE(15,6,((OFFSET(Data!$A$1,0,MATCH(AH$6,Data!$1:$1,0)-1,1000,1)=IF(AH$7="","Yes",AH$7))*(Data!$D$1:'Data'!$D$818&lt;=IF($H$2="Marked",1,"")))/((OFFSET(Data!$A$1,0,MATCH(AH$6,Data!$1:$1,0)-1,1000,1)=IF(AH$7="","Yes",AH$7))*(Data!$D$1:'Data'!$D$818&lt;=IF($H$2="Marked",1,"")))*ROW(Data!$C$1:$C$818),ROW(AH228)-ROW(AH$7)),1)),"")</f>
        <v/>
      </c>
      <c r="AI228" s="38" t="str">
        <f ca="1">IF(AJ228="","",IF(INDEX(Data!$CA:$CA,MATCH(AJ228,Data!$A:$A,0),1)=0,"",INDEX(Data!$CA:$CA,MATCH(AJ228,Data!$A:$A,0),1)))</f>
        <v/>
      </c>
      <c r="AJ228" s="38" t="str" cm="1">
        <f t="array" aca="1" ref="AJ228" ca="1">IFERROR(_xlfn.SINGLE(INDEX(Data!$A$1:$A$818,_xlfn.AGGREGATE(15,6,((OFFSET(Data!$A$1,0,MATCH(AJ$6,Data!$1:$1,0)-1,1000,1)=IF(AJ$7="","Yes",AJ$7))*(Data!$D$1:'Data'!$D$818&lt;=IF($H$2="Marked",1,"")))/((OFFSET(Data!$A$1,0,MATCH(AJ$6,Data!$1:$1,0)-1,1000,1)=IF(AJ$7="","Yes",AJ$7))*(Data!$D$1:'Data'!$D$818&lt;=IF($H$2="Marked",1,"")))*ROW(Data!$C$1:$C$818),ROW(AJ228)-ROW(AJ$7)),1)),"")</f>
        <v/>
      </c>
      <c r="AK228" s="38" t="str">
        <f ca="1">IF(AL228="","",IF(INDEX(Data!$CA:$CA,MATCH(AL228,Data!$A:$A,0),1)=0,"",INDEX(Data!$CA:$CA,MATCH(AL228,Data!$A:$A,0),1)))</f>
        <v/>
      </c>
      <c r="AL228" s="38" t="str" cm="1">
        <f t="array" aca="1" ref="AL228" ca="1">IFERROR(_xlfn.SINGLE(INDEX(Data!$A$1:$A$818,_xlfn.AGGREGATE(15,6,((OFFSET(Data!$A$1,0,MATCH(AL$6,Data!$1:$1,0)-1,1000,1)=IF(AL$7="","Yes",AL$7))*(Data!$D$1:'Data'!$D$818&lt;=IF($H$2="Marked",1,"")))/((OFFSET(Data!$A$1,0,MATCH(AL$6,Data!$1:$1,0)-1,1000,1)=IF(AL$7="","Yes",AL$7))*(Data!$D$1:'Data'!$D$818&lt;=IF($H$2="Marked",1,"")))*ROW(Data!$C$1:$C$818),ROW(AL228)-ROW(AL$7)),1)),"")</f>
        <v/>
      </c>
      <c r="AM228" s="38" t="str">
        <f ca="1">IF(AN228="","",IF(INDEX(Data!$CA:$CA,MATCH(AN228,Data!$A:$A,0),1)=0,"",INDEX(Data!$CA:$CA,MATCH(AN228,Data!$A:$A,0),1)))</f>
        <v/>
      </c>
      <c r="AN228" s="38" t="str" cm="1">
        <f t="array" aca="1" ref="AN228" ca="1">IFERROR(_xlfn.SINGLE(INDEX(Data!$A$1:$A$818,_xlfn.AGGREGATE(15,6,((OFFSET(Data!$A$1,0,MATCH(AN$6,Data!$1:$1,0)-1,1000,1)=IF(AN$7="","Yes",AN$7))*(Data!$D$1:'Data'!$D$818&lt;=IF($H$2="Marked",1,"")))/((OFFSET(Data!$A$1,0,MATCH(AN$6,Data!$1:$1,0)-1,1000,1)=IF(AN$7="","Yes",AN$7))*(Data!$D$1:'Data'!$D$818&lt;=IF($H$2="Marked",1,"")))*ROW(Data!$C$1:$C$818),ROW(AN228)-ROW(AN$7)),1)),"")</f>
        <v/>
      </c>
      <c r="AO228" s="38" t="str">
        <f ca="1">IF(AP228="","",IF(INDEX(Data!$CA:$CA,MATCH(AP228,Data!$A:$A,0),1)=0,"",INDEX(Data!$CA:$CA,MATCH(AP228,Data!$A:$A,0),1)))</f>
        <v/>
      </c>
      <c r="AP228" s="38" t="str" cm="1">
        <f t="array" aca="1" ref="AP228" ca="1">IFERROR(_xlfn.SINGLE(INDEX(Data!$A$1:$A$818,_xlfn.AGGREGATE(15,6,((OFFSET(Data!$A$1,0,MATCH(AP$6,Data!$1:$1,0)-1,1000,1)=IF(AP$7="","Yes",AP$7))*(Data!$D$1:'Data'!$D$818&lt;=IF($H$2="Marked",1,"")))/((OFFSET(Data!$A$1,0,MATCH(AP$6,Data!$1:$1,0)-1,1000,1)=IF(AP$7="","Yes",AP$7))*(Data!$D$1:'Data'!$D$818&lt;=IF($H$2="Marked",1,"")))*ROW(Data!$C$1:$C$818),ROW(AP228)-ROW(AP$7)),1)),"")</f>
        <v/>
      </c>
      <c r="AQ228" s="38" t="str">
        <f ca="1">IF(AR228="","",IF(INDEX(Data!$CA:$CA,MATCH(AR228,Data!$A:$A,0),1)=0,"",INDEX(Data!$CA:$CA,MATCH(AR228,Data!$A:$A,0),1)))</f>
        <v/>
      </c>
      <c r="AR228" s="38" t="str" cm="1">
        <f t="array" aca="1" ref="AR228" ca="1">IFERROR(_xlfn.SINGLE(INDEX(Data!$A$1:$A$818,_xlfn.AGGREGATE(15,6,((OFFSET(Data!$A$1,0,MATCH(AR$6,Data!$1:$1,0)-1,1000,1)=IF(AR$7="","Yes",AR$7))*(Data!$D$1:'Data'!$D$818&lt;=IF($H$2="Marked",1,"")))/((OFFSET(Data!$A$1,0,MATCH(AR$6,Data!$1:$1,0)-1,1000,1)=IF(AR$7="","Yes",AR$7))*(Data!$D$1:'Data'!$D$818&lt;=IF($H$2="Marked",1,"")))*ROW(Data!$C$1:$C$818),ROW(AR228)-ROW(AR$7)),1)),"")</f>
        <v/>
      </c>
      <c r="AS228" s="38" t="str">
        <f ca="1">IF(AT228="","",IF(INDEX(Data!$CA:$CA,MATCH(AT228,Data!$A:$A,0),1)=0,"",INDEX(Data!$CA:$CA,MATCH(AT228,Data!$A:$A,0),1)))</f>
        <v/>
      </c>
      <c r="AT228" s="38" t="str" cm="1">
        <f t="array" aca="1" ref="AT228" ca="1">IFERROR(_xlfn.SINGLE(INDEX(Data!$A$1:$A$818,_xlfn.AGGREGATE(15,6,((OFFSET(Data!$A$1,0,MATCH(AT$6,Data!$1:$1,0)-1,1000,1)=IF(AT$7="","Yes",AT$7))*(Data!$D$1:'Data'!$D$818&lt;=IF($H$2="Marked",1,"")))/((OFFSET(Data!$A$1,0,MATCH(AT$6,Data!$1:$1,0)-1,1000,1)=IF(AT$7="","Yes",AT$7))*(Data!$D$1:'Data'!$D$818&lt;=IF($H$2="Marked",1,"")))*ROW(Data!$C$1:$C$818),ROW(AT228)-ROW(AT$7)),1)),"")</f>
        <v/>
      </c>
    </row>
    <row r="229" spans="1:46" x14ac:dyDescent="0.35">
      <c r="A229" s="38" t="str">
        <f ca="1">IF(B229="","",IF(INDEX(Data!$CA:$CA,MATCH(B229,Data!$A:$A,0),1)=0,"",INDEX(Data!$CA:$CA,MATCH(B229,Data!$A:$A,0),1)))</f>
        <v/>
      </c>
      <c r="B229" s="38" t="str" cm="1">
        <f t="array" aca="1" ref="B229" ca="1">IFERROR(_xlfn.SINGLE(INDEX(Data!$A$1:$A$818,_xlfn.AGGREGATE(15,6,((OFFSET(Data!$A$1,0,MATCH(B$6,Data!$1:$1,0)-1,1000,1)=IF(B$7="","Yes",B$7))*(Data!$D$1:'Data'!$D$818&lt;=IF($H$2="Marked",1,"")))/((OFFSET(Data!$A$1,0,MATCH(B$6,Data!$1:$1,0)-1,1000,1)=IF(B$7="","Yes",B$7))*(Data!$D$1:'Data'!$D$818&lt;=IF($H$2="Marked",1,"")))*ROW(Data!$C$1:$C$818),ROW(B229)-ROW(B$7)),1)),"")</f>
        <v/>
      </c>
      <c r="C229" s="38" t="str">
        <f ca="1">IF(D229="","",IF(INDEX(Data!$CA:$CA,MATCH(D229,Data!$A:$A,0),1)=0,"",INDEX(Data!$CA:$CA,MATCH(D229,Data!$A:$A,0),1)))</f>
        <v/>
      </c>
      <c r="D229" s="38" t="str" cm="1">
        <f t="array" aca="1" ref="D229" ca="1">IFERROR(_xlfn.SINGLE(INDEX(Data!$A$1:$A$818,_xlfn.AGGREGATE(15,6,((OFFSET(Data!$A$1,0,MATCH(D$6,Data!$1:$1,0)-1,1000,1)=IF(D$7="","Yes",D$7))*(Data!$D$1:'Data'!$D$818&lt;=IF($H$2="Marked",1,"")))/((OFFSET(Data!$A$1,0,MATCH(D$6,Data!$1:$1,0)-1,1000,1)=IF(D$7="","Yes",D$7))*(Data!$D$1:'Data'!$D$818&lt;=IF($H$2="Marked",1,"")))*ROW(Data!$C$1:$C$818),ROW(D229)-ROW(D$7)),1)),"")</f>
        <v/>
      </c>
      <c r="E229" s="38" t="str">
        <f ca="1">IF(F229="","",IF(INDEX(Data!$CA:$CA,MATCH(F229,Data!$A:$A,0),1)=0,"",INDEX(Data!$CA:$CA,MATCH(F229,Data!$A:$A,0),1)))</f>
        <v/>
      </c>
      <c r="F229" s="38" t="str" cm="1">
        <f t="array" aca="1" ref="F229" ca="1">IFERROR(_xlfn.SINGLE(INDEX(Data!$A$1:$A$818,_xlfn.AGGREGATE(15,6,((OFFSET(Data!$A$1,0,MATCH(F$6,Data!$1:$1,0)-1,1000,1)=IF(F$7="","Yes",F$7))*(Data!$D$1:'Data'!$D$818&lt;=IF($H$2="Marked",1,"")))/((OFFSET(Data!$A$1,0,MATCH(F$6,Data!$1:$1,0)-1,1000,1)=IF(F$7="","Yes",F$7))*(Data!$D$1:'Data'!$D$818&lt;=IF($H$2="Marked",1,"")))*ROW(Data!$C$1:$C$818),ROW(F229)-ROW(F$7)),1)),"")</f>
        <v/>
      </c>
      <c r="G229" s="38" t="str">
        <f ca="1">IF(H229="","",IF(INDEX(Data!$CA:$CA,MATCH(H229,Data!$A:$A,0),1)=0,"",INDEX(Data!$CA:$CA,MATCH(H229,Data!$A:$A,0),1)))</f>
        <v/>
      </c>
      <c r="H229" s="38" t="str" cm="1">
        <f t="array" aca="1" ref="H229" ca="1">IFERROR(_xlfn.SINGLE(INDEX(Data!$A$1:$A$818,_xlfn.AGGREGATE(15,6,((OFFSET(Data!$A$1,0,MATCH(H$6,Data!$1:$1,0)-1,1000,1)=IF(H$7="","Yes",H$7))*(Data!$D$1:'Data'!$D$818&lt;=IF($H$2="Marked",1,"")))/((OFFSET(Data!$A$1,0,MATCH(H$6,Data!$1:$1,0)-1,1000,1)=IF(H$7="","Yes",H$7))*(Data!$D$1:'Data'!$D$818&lt;=IF($H$2="Marked",1,"")))*ROW(Data!$C$1:$C$818),ROW(H229)-ROW(H$7)),1)),"")</f>
        <v/>
      </c>
      <c r="I229" s="38" t="str">
        <f ca="1">IF(J229="","",IF(INDEX(Data!$CA:$CA,MATCH(J229,Data!$A:$A,0),1)=0,"",INDEX(Data!$CA:$CA,MATCH(J229,Data!$A:$A,0),1)))</f>
        <v/>
      </c>
      <c r="J229" s="38" t="str" cm="1">
        <f t="array" aca="1" ref="J229" ca="1">IFERROR(_xlfn.SINGLE(INDEX(Data!$A$1:$A$818,_xlfn.AGGREGATE(15,6,((OFFSET(Data!$A$1,0,MATCH(J$6,Data!$1:$1,0)-1,1000,1)=IF(J$7="","Yes",J$7))*(Data!$D$1:'Data'!$D$818&lt;=IF($H$2="Marked",1,"")))/((OFFSET(Data!$A$1,0,MATCH(J$6,Data!$1:$1,0)-1,1000,1)=IF(J$7="","Yes",J$7))*(Data!$D$1:'Data'!$D$818&lt;=IF($H$2="Marked",1,"")))*ROW(Data!$C$1:$C$818),ROW(J229)-ROW(J$7)),1)),"")</f>
        <v/>
      </c>
      <c r="K229" s="38" t="str">
        <f ca="1">IF(L229="","",IF(INDEX(Data!$CA:$CA,MATCH(L229,Data!$A:$A,0),1)=0,"",INDEX(Data!$CA:$CA,MATCH(L229,Data!$A:$A,0),1)))</f>
        <v/>
      </c>
      <c r="L229" s="38" t="str" cm="1">
        <f t="array" aca="1" ref="L229" ca="1">IFERROR(_xlfn.SINGLE(INDEX(Data!$A$1:$A$818,_xlfn.AGGREGATE(15,6,((OFFSET(Data!$A$1,0,MATCH(L$6,Data!$1:$1,0)-1,1000,1)=IF(L$7="","Yes",L$7))*(Data!$D$1:'Data'!$D$818&lt;=IF($H$2="Marked",1,"")))/((OFFSET(Data!$A$1,0,MATCH(L$6,Data!$1:$1,0)-1,1000,1)=IF(L$7="","Yes",L$7))*(Data!$D$1:'Data'!$D$818&lt;=IF($H$2="Marked",1,"")))*ROW(Data!$C$1:$C$818),ROW(L229)-ROW(L$7)),1)),"")</f>
        <v/>
      </c>
      <c r="M229" s="38" t="str">
        <f ca="1">IF(N229="","",IF(INDEX(Data!$CA:$CA,MATCH(N229,Data!$A:$A,0),1)=0,"",INDEX(Data!$CA:$CA,MATCH(N229,Data!$A:$A,0),1)))</f>
        <v/>
      </c>
      <c r="N229" s="38" t="str" cm="1">
        <f t="array" aca="1" ref="N229" ca="1">IFERROR(_xlfn.SINGLE(INDEX(Data!$A$1:$A$818,_xlfn.AGGREGATE(15,6,((OFFSET(Data!$A$1,0,MATCH(N$6,Data!$1:$1,0)-1,1000,1)=IF(N$7="","Yes",N$7))*(Data!$D$1:'Data'!$D$818&lt;=IF($H$2="Marked",1,"")))/((OFFSET(Data!$A$1,0,MATCH(N$6,Data!$1:$1,0)-1,1000,1)=IF(N$7="","Yes",N$7))*(Data!$D$1:'Data'!$D$818&lt;=IF($H$2="Marked",1,"")))*ROW(Data!$C$1:$C$818),ROW(N229)-ROW(N$7)),1)),"")</f>
        <v/>
      </c>
      <c r="O229" s="38" t="str">
        <f ca="1">IF(P229="","",IF(INDEX(Data!$CA:$CA,MATCH(P229,Data!$A:$A,0),1)=0,"",INDEX(Data!$CA:$CA,MATCH(P229,Data!$A:$A,0),1)))</f>
        <v/>
      </c>
      <c r="P229" s="38" t="str" cm="1">
        <f t="array" aca="1" ref="P229" ca="1">IFERROR(_xlfn.SINGLE(INDEX(Data!$A$1:$A$818,_xlfn.AGGREGATE(15,6,((OFFSET(Data!$A$1,0,MATCH(P$6,Data!$1:$1,0)-1,1000,1)=IF(P$7="","Yes",P$7))*(Data!$D$1:'Data'!$D$818&lt;=IF($H$2="Marked",1,"")))/((OFFSET(Data!$A$1,0,MATCH(P$6,Data!$1:$1,0)-1,1000,1)=IF(P$7="","Yes",P$7))*(Data!$D$1:'Data'!$D$818&lt;=IF($H$2="Marked",1,"")))*ROW(Data!$C$1:$C$818),ROW(P229)-ROW(P$7)),1)),"")</f>
        <v>TV Land</v>
      </c>
      <c r="Q229" s="38" t="str">
        <f ca="1">IF(R229="","",IF(INDEX(Data!$CA:$CA,MATCH(R229,Data!$A:$A,0),1)=0,"",INDEX(Data!$CA:$CA,MATCH(R229,Data!$A:$A,0),1)))</f>
        <v/>
      </c>
      <c r="R229" s="38" t="str" cm="1">
        <f t="array" aca="1" ref="R229" ca="1">IFERROR(_xlfn.SINGLE(INDEX(Data!$A$1:$A$818,_xlfn.AGGREGATE(15,6,((OFFSET(Data!$A$1,0,MATCH(R$6,Data!$1:$1,0)-1,1000,1)=IF(R$7="","Yes",R$7))*(Data!$D$1:'Data'!$D$818&lt;=IF($H$2="Marked",1,"")))/((OFFSET(Data!$A$1,0,MATCH(R$6,Data!$1:$1,0)-1,1000,1)=IF(R$7="","Yes",R$7))*(Data!$D$1:'Data'!$D$818&lt;=IF($H$2="Marked",1,"")))*ROW(Data!$C$1:$C$818),ROW(R229)-ROW(R$7)),1)),"")</f>
        <v/>
      </c>
      <c r="S229" s="38" t="str">
        <f ca="1">IF(T229="","",IF(INDEX(Data!$CA:$CA,MATCH(T229,Data!$A:$A,0),1)=0,"",INDEX(Data!$CA:$CA,MATCH(T229,Data!$A:$A,0),1)))</f>
        <v/>
      </c>
      <c r="T229" s="38" t="str" cm="1">
        <f t="array" aca="1" ref="T229" ca="1">IFERROR(_xlfn.SINGLE(INDEX(Data!$A$1:$A$818,_xlfn.AGGREGATE(15,6,((OFFSET(Data!$A$1,0,MATCH(T$6,Data!$1:$1,0)-1,1000,1)=IF(T$7="","Yes",T$7))*(Data!$D$1:'Data'!$D$818&lt;=IF($H$2="Marked",1,"")))/((OFFSET(Data!$A$1,0,MATCH(T$6,Data!$1:$1,0)-1,1000,1)=IF(T$7="","Yes",T$7))*(Data!$D$1:'Data'!$D$818&lt;=IF($H$2="Marked",1,"")))*ROW(Data!$C$1:$C$818),ROW(T229)-ROW(T$7)),1)),"")</f>
        <v/>
      </c>
      <c r="U229" s="38" t="str">
        <f ca="1">IF(V229="","",IF(INDEX(Data!$CA:$CA,MATCH(V229,Data!$A:$A,0),1)=0,"",INDEX(Data!$CA:$CA,MATCH(V229,Data!$A:$A,0),1)))</f>
        <v/>
      </c>
      <c r="V229" s="38" t="str" cm="1">
        <f t="array" aca="1" ref="V229" ca="1">IFERROR(_xlfn.SINGLE(INDEX(Data!$A$1:$A$818,_xlfn.AGGREGATE(15,6,((OFFSET(Data!$A$1,0,MATCH(V$6,Data!$1:$1,0)-1,1000,1)=IF(V$7="","Yes",V$7))*(Data!$D$1:'Data'!$D$818&lt;=IF($H$2="Marked",1,"")))/((OFFSET(Data!$A$1,0,MATCH(V$6,Data!$1:$1,0)-1,1000,1)=IF(V$7="","Yes",V$7))*(Data!$D$1:'Data'!$D$818&lt;=IF($H$2="Marked",1,"")))*ROW(Data!$C$1:$C$818),ROW(V229)-ROW(V$7)),1)),"")</f>
        <v/>
      </c>
      <c r="W229" s="38" t="str">
        <f ca="1">IF(X229="","",IF(INDEX(Data!$CA:$CA,MATCH(X229,Data!$A:$A,0),1)=0,"",INDEX(Data!$CA:$CA,MATCH(X229,Data!$A:$A,0),1)))</f>
        <v/>
      </c>
      <c r="X229" s="38" t="str" cm="1">
        <f t="array" aca="1" ref="X229" ca="1">IFERROR(_xlfn.SINGLE(INDEX(Data!$A$1:$A$818,_xlfn.AGGREGATE(15,6,((OFFSET(Data!$A$1,0,MATCH(X$6,Data!$1:$1,0)-1,1000,1)=IF(X$7="","Yes",X$7))*(Data!$D$1:'Data'!$D$818&lt;=IF($H$2="Marked",1,"")))/((OFFSET(Data!$A$1,0,MATCH(X$6,Data!$1:$1,0)-1,1000,1)=IF(X$7="","Yes",X$7))*(Data!$D$1:'Data'!$D$818&lt;=IF($H$2="Marked",1,"")))*ROW(Data!$C$1:$C$818),ROW(X229)-ROW(X$7)),1)),"")</f>
        <v/>
      </c>
      <c r="Y229" s="38" t="str">
        <f ca="1">IF(Z229="","",IF(INDEX(Data!$CA:$CA,MATCH(Z229,Data!$A:$A,0),1)=0,"",INDEX(Data!$CA:$CA,MATCH(Z229,Data!$A:$A,0),1)))</f>
        <v/>
      </c>
      <c r="Z229" s="38" t="str" cm="1">
        <f t="array" aca="1" ref="Z229" ca="1">IFERROR(_xlfn.SINGLE(INDEX(Data!$A$1:$A$818,_xlfn.AGGREGATE(15,6,((OFFSET(Data!$A$1,0,MATCH(Z$6,Data!$1:$1,0)-1,1000,1)=IF(Z$7="","Yes",Z$7))*(Data!$D$1:'Data'!$D$818&lt;=IF($H$2="Marked",1,"")))/((OFFSET(Data!$A$1,0,MATCH(Z$6,Data!$1:$1,0)-1,1000,1)=IF(Z$7="","Yes",Z$7))*(Data!$D$1:'Data'!$D$818&lt;=IF($H$2="Marked",1,"")))*ROW(Data!$C$1:$C$818),ROW(Z229)-ROW(Z$7)),1)),"")</f>
        <v/>
      </c>
      <c r="AA229" s="38" t="str">
        <f ca="1">IF(AB229="","",IF(INDEX(Data!$CA:$CA,MATCH(AB229,Data!$A:$A,0),1)=0,"",INDEX(Data!$CA:$CA,MATCH(AB229,Data!$A:$A,0),1)))</f>
        <v/>
      </c>
      <c r="AB229" s="38" t="str" cm="1">
        <f t="array" aca="1" ref="AB229" ca="1">IFERROR(_xlfn.SINGLE(INDEX(Data!$A$1:$A$818,_xlfn.AGGREGATE(15,6,((OFFSET(Data!$A$1,0,MATCH(AB$6,Data!$1:$1,0)-1,1000,1)=IF(AB$7="","Yes",AB$7))*(Data!$D$1:'Data'!$D$818&lt;=IF($H$2="Marked",1,"")))/((OFFSET(Data!$A$1,0,MATCH(AB$6,Data!$1:$1,0)-1,1000,1)=IF(AB$7="","Yes",AB$7))*(Data!$D$1:'Data'!$D$818&lt;=IF($H$2="Marked",1,"")))*ROW(Data!$C$1:$C$818),ROW(AB229)-ROW(AB$7)),1)),"")</f>
        <v/>
      </c>
      <c r="AC229" s="38" t="str">
        <f ca="1">IF(AD229="","",IF(INDEX(Data!$CA:$CA,MATCH(AD229,Data!$A:$A,0),1)=0,"",INDEX(Data!$CA:$CA,MATCH(AD229,Data!$A:$A,0),1)))</f>
        <v/>
      </c>
      <c r="AD229" s="38" t="str" cm="1">
        <f t="array" aca="1" ref="AD229" ca="1">IFERROR(_xlfn.SINGLE(INDEX(Data!$A$1:$A$818,_xlfn.AGGREGATE(15,6,((OFFSET(Data!$A$1,0,MATCH(AD$6,Data!$1:$1,0)-1,1000,1)=IF(AD$7="","Yes",AD$7))*(Data!$D$1:'Data'!$D$818&lt;=IF($H$2="Marked",1,"")))/((OFFSET(Data!$A$1,0,MATCH(AD$6,Data!$1:$1,0)-1,1000,1)=IF(AD$7="","Yes",AD$7))*(Data!$D$1:'Data'!$D$818&lt;=IF($H$2="Marked",1,"")))*ROW(Data!$C$1:$C$818),ROW(AD229)-ROW(AD$7)),1)),"")</f>
        <v/>
      </c>
      <c r="AE229" s="38" t="str">
        <f ca="1">IF(AF229="","",IF(INDEX(Data!$CA:$CA,MATCH(AF229,Data!$A:$A,0),1)=0,"",INDEX(Data!$CA:$CA,MATCH(AF229,Data!$A:$A,0),1)))</f>
        <v/>
      </c>
      <c r="AF229" s="38" t="str" cm="1">
        <f t="array" aca="1" ref="AF229" ca="1">IFERROR(_xlfn.SINGLE(INDEX(Data!$A$1:$A$818,_xlfn.AGGREGATE(15,6,((OFFSET(Data!$A$1,0,MATCH(AF$6,Data!$1:$1,0)-1,1000,1)=IF(AF$7="","Yes",AF$7))*(Data!$D$1:'Data'!$D$818&lt;=IF($H$2="Marked",1,"")))/((OFFSET(Data!$A$1,0,MATCH(AF$6,Data!$1:$1,0)-1,1000,1)=IF(AF$7="","Yes",AF$7))*(Data!$D$1:'Data'!$D$818&lt;=IF($H$2="Marked",1,"")))*ROW(Data!$C$1:$C$818),ROW(AF229)-ROW(AF$7)),1)),"")</f>
        <v/>
      </c>
      <c r="AG229" s="38" t="str">
        <f ca="1">IF(AH229="","",IF(INDEX(Data!$CA:$CA,MATCH(AH229,Data!$A:$A,0),1)=0,"",INDEX(Data!$CA:$CA,MATCH(AH229,Data!$A:$A,0),1)))</f>
        <v/>
      </c>
      <c r="AH229" s="38" t="str" cm="1">
        <f t="array" aca="1" ref="AH229" ca="1">IFERROR(_xlfn.SINGLE(INDEX(Data!$A$1:$A$818,_xlfn.AGGREGATE(15,6,((OFFSET(Data!$A$1,0,MATCH(AH$6,Data!$1:$1,0)-1,1000,1)=IF(AH$7="","Yes",AH$7))*(Data!$D$1:'Data'!$D$818&lt;=IF($H$2="Marked",1,"")))/((OFFSET(Data!$A$1,0,MATCH(AH$6,Data!$1:$1,0)-1,1000,1)=IF(AH$7="","Yes",AH$7))*(Data!$D$1:'Data'!$D$818&lt;=IF($H$2="Marked",1,"")))*ROW(Data!$C$1:$C$818),ROW(AH229)-ROW(AH$7)),1)),"")</f>
        <v/>
      </c>
      <c r="AI229" s="38" t="str">
        <f ca="1">IF(AJ229="","",IF(INDEX(Data!$CA:$CA,MATCH(AJ229,Data!$A:$A,0),1)=0,"",INDEX(Data!$CA:$CA,MATCH(AJ229,Data!$A:$A,0),1)))</f>
        <v/>
      </c>
      <c r="AJ229" s="38" t="str" cm="1">
        <f t="array" aca="1" ref="AJ229" ca="1">IFERROR(_xlfn.SINGLE(INDEX(Data!$A$1:$A$818,_xlfn.AGGREGATE(15,6,((OFFSET(Data!$A$1,0,MATCH(AJ$6,Data!$1:$1,0)-1,1000,1)=IF(AJ$7="","Yes",AJ$7))*(Data!$D$1:'Data'!$D$818&lt;=IF($H$2="Marked",1,"")))/((OFFSET(Data!$A$1,0,MATCH(AJ$6,Data!$1:$1,0)-1,1000,1)=IF(AJ$7="","Yes",AJ$7))*(Data!$D$1:'Data'!$D$818&lt;=IF($H$2="Marked",1,"")))*ROW(Data!$C$1:$C$818),ROW(AJ229)-ROW(AJ$7)),1)),"")</f>
        <v/>
      </c>
      <c r="AK229" s="38" t="str">
        <f ca="1">IF(AL229="","",IF(INDEX(Data!$CA:$CA,MATCH(AL229,Data!$A:$A,0),1)=0,"",INDEX(Data!$CA:$CA,MATCH(AL229,Data!$A:$A,0),1)))</f>
        <v/>
      </c>
      <c r="AL229" s="38" t="str" cm="1">
        <f t="array" aca="1" ref="AL229" ca="1">IFERROR(_xlfn.SINGLE(INDEX(Data!$A$1:$A$818,_xlfn.AGGREGATE(15,6,((OFFSET(Data!$A$1,0,MATCH(AL$6,Data!$1:$1,0)-1,1000,1)=IF(AL$7="","Yes",AL$7))*(Data!$D$1:'Data'!$D$818&lt;=IF($H$2="Marked",1,"")))/((OFFSET(Data!$A$1,0,MATCH(AL$6,Data!$1:$1,0)-1,1000,1)=IF(AL$7="","Yes",AL$7))*(Data!$D$1:'Data'!$D$818&lt;=IF($H$2="Marked",1,"")))*ROW(Data!$C$1:$C$818),ROW(AL229)-ROW(AL$7)),1)),"")</f>
        <v/>
      </c>
      <c r="AM229" s="38" t="str">
        <f ca="1">IF(AN229="","",IF(INDEX(Data!$CA:$CA,MATCH(AN229,Data!$A:$A,0),1)=0,"",INDEX(Data!$CA:$CA,MATCH(AN229,Data!$A:$A,0),1)))</f>
        <v/>
      </c>
      <c r="AN229" s="38" t="str" cm="1">
        <f t="array" aca="1" ref="AN229" ca="1">IFERROR(_xlfn.SINGLE(INDEX(Data!$A$1:$A$818,_xlfn.AGGREGATE(15,6,((OFFSET(Data!$A$1,0,MATCH(AN$6,Data!$1:$1,0)-1,1000,1)=IF(AN$7="","Yes",AN$7))*(Data!$D$1:'Data'!$D$818&lt;=IF($H$2="Marked",1,"")))/((OFFSET(Data!$A$1,0,MATCH(AN$6,Data!$1:$1,0)-1,1000,1)=IF(AN$7="","Yes",AN$7))*(Data!$D$1:'Data'!$D$818&lt;=IF($H$2="Marked",1,"")))*ROW(Data!$C$1:$C$818),ROW(AN229)-ROW(AN$7)),1)),"")</f>
        <v/>
      </c>
      <c r="AO229" s="38" t="str">
        <f ca="1">IF(AP229="","",IF(INDEX(Data!$CA:$CA,MATCH(AP229,Data!$A:$A,0),1)=0,"",INDEX(Data!$CA:$CA,MATCH(AP229,Data!$A:$A,0),1)))</f>
        <v/>
      </c>
      <c r="AP229" s="38" t="str" cm="1">
        <f t="array" aca="1" ref="AP229" ca="1">IFERROR(_xlfn.SINGLE(INDEX(Data!$A$1:$A$818,_xlfn.AGGREGATE(15,6,((OFFSET(Data!$A$1,0,MATCH(AP$6,Data!$1:$1,0)-1,1000,1)=IF(AP$7="","Yes",AP$7))*(Data!$D$1:'Data'!$D$818&lt;=IF($H$2="Marked",1,"")))/((OFFSET(Data!$A$1,0,MATCH(AP$6,Data!$1:$1,0)-1,1000,1)=IF(AP$7="","Yes",AP$7))*(Data!$D$1:'Data'!$D$818&lt;=IF($H$2="Marked",1,"")))*ROW(Data!$C$1:$C$818),ROW(AP229)-ROW(AP$7)),1)),"")</f>
        <v/>
      </c>
      <c r="AQ229" s="38" t="str">
        <f ca="1">IF(AR229="","",IF(INDEX(Data!$CA:$CA,MATCH(AR229,Data!$A:$A,0),1)=0,"",INDEX(Data!$CA:$CA,MATCH(AR229,Data!$A:$A,0),1)))</f>
        <v/>
      </c>
      <c r="AR229" s="38" t="str" cm="1">
        <f t="array" aca="1" ref="AR229" ca="1">IFERROR(_xlfn.SINGLE(INDEX(Data!$A$1:$A$818,_xlfn.AGGREGATE(15,6,((OFFSET(Data!$A$1,0,MATCH(AR$6,Data!$1:$1,0)-1,1000,1)=IF(AR$7="","Yes",AR$7))*(Data!$D$1:'Data'!$D$818&lt;=IF($H$2="Marked",1,"")))/((OFFSET(Data!$A$1,0,MATCH(AR$6,Data!$1:$1,0)-1,1000,1)=IF(AR$7="","Yes",AR$7))*(Data!$D$1:'Data'!$D$818&lt;=IF($H$2="Marked",1,"")))*ROW(Data!$C$1:$C$818),ROW(AR229)-ROW(AR$7)),1)),"")</f>
        <v/>
      </c>
      <c r="AS229" s="38" t="str">
        <f ca="1">IF(AT229="","",IF(INDEX(Data!$CA:$CA,MATCH(AT229,Data!$A:$A,0),1)=0,"",INDEX(Data!$CA:$CA,MATCH(AT229,Data!$A:$A,0),1)))</f>
        <v/>
      </c>
      <c r="AT229" s="38" t="str" cm="1">
        <f t="array" aca="1" ref="AT229" ca="1">IFERROR(_xlfn.SINGLE(INDEX(Data!$A$1:$A$818,_xlfn.AGGREGATE(15,6,((OFFSET(Data!$A$1,0,MATCH(AT$6,Data!$1:$1,0)-1,1000,1)=IF(AT$7="","Yes",AT$7))*(Data!$D$1:'Data'!$D$818&lt;=IF($H$2="Marked",1,"")))/((OFFSET(Data!$A$1,0,MATCH(AT$6,Data!$1:$1,0)-1,1000,1)=IF(AT$7="","Yes",AT$7))*(Data!$D$1:'Data'!$D$818&lt;=IF($H$2="Marked",1,"")))*ROW(Data!$C$1:$C$818),ROW(AT229)-ROW(AT$7)),1)),"")</f>
        <v/>
      </c>
    </row>
    <row r="230" spans="1:46" x14ac:dyDescent="0.35">
      <c r="A230" s="38" t="str">
        <f ca="1">IF(B230="","",IF(INDEX(Data!$CA:$CA,MATCH(B230,Data!$A:$A,0),1)=0,"",INDEX(Data!$CA:$CA,MATCH(B230,Data!$A:$A,0),1)))</f>
        <v/>
      </c>
      <c r="B230" s="38" t="str" cm="1">
        <f t="array" aca="1" ref="B230" ca="1">IFERROR(_xlfn.SINGLE(INDEX(Data!$A$1:$A$818,_xlfn.AGGREGATE(15,6,((OFFSET(Data!$A$1,0,MATCH(B$6,Data!$1:$1,0)-1,1000,1)=IF(B$7="","Yes",B$7))*(Data!$D$1:'Data'!$D$818&lt;=IF($H$2="Marked",1,"")))/((OFFSET(Data!$A$1,0,MATCH(B$6,Data!$1:$1,0)-1,1000,1)=IF(B$7="","Yes",B$7))*(Data!$D$1:'Data'!$D$818&lt;=IF($H$2="Marked",1,"")))*ROW(Data!$C$1:$C$818),ROW(B230)-ROW(B$7)),1)),"")</f>
        <v/>
      </c>
      <c r="C230" s="38" t="str">
        <f ca="1">IF(D230="","",IF(INDEX(Data!$CA:$CA,MATCH(D230,Data!$A:$A,0),1)=0,"",INDEX(Data!$CA:$CA,MATCH(D230,Data!$A:$A,0),1)))</f>
        <v/>
      </c>
      <c r="D230" s="38" t="str" cm="1">
        <f t="array" aca="1" ref="D230" ca="1">IFERROR(_xlfn.SINGLE(INDEX(Data!$A$1:$A$818,_xlfn.AGGREGATE(15,6,((OFFSET(Data!$A$1,0,MATCH(D$6,Data!$1:$1,0)-1,1000,1)=IF(D$7="","Yes",D$7))*(Data!$D$1:'Data'!$D$818&lt;=IF($H$2="Marked",1,"")))/((OFFSET(Data!$A$1,0,MATCH(D$6,Data!$1:$1,0)-1,1000,1)=IF(D$7="","Yes",D$7))*(Data!$D$1:'Data'!$D$818&lt;=IF($H$2="Marked",1,"")))*ROW(Data!$C$1:$C$818),ROW(D230)-ROW(D$7)),1)),"")</f>
        <v/>
      </c>
      <c r="E230" s="38" t="str">
        <f ca="1">IF(F230="","",IF(INDEX(Data!$CA:$CA,MATCH(F230,Data!$A:$A,0),1)=0,"",INDEX(Data!$CA:$CA,MATCH(F230,Data!$A:$A,0),1)))</f>
        <v/>
      </c>
      <c r="F230" s="38" t="str" cm="1">
        <f t="array" aca="1" ref="F230" ca="1">IFERROR(_xlfn.SINGLE(INDEX(Data!$A$1:$A$818,_xlfn.AGGREGATE(15,6,((OFFSET(Data!$A$1,0,MATCH(F$6,Data!$1:$1,0)-1,1000,1)=IF(F$7="","Yes",F$7))*(Data!$D$1:'Data'!$D$818&lt;=IF($H$2="Marked",1,"")))/((OFFSET(Data!$A$1,0,MATCH(F$6,Data!$1:$1,0)-1,1000,1)=IF(F$7="","Yes",F$7))*(Data!$D$1:'Data'!$D$818&lt;=IF($H$2="Marked",1,"")))*ROW(Data!$C$1:$C$818),ROW(F230)-ROW(F$7)),1)),"")</f>
        <v/>
      </c>
      <c r="G230" s="38" t="str">
        <f ca="1">IF(H230="","",IF(INDEX(Data!$CA:$CA,MATCH(H230,Data!$A:$A,0),1)=0,"",INDEX(Data!$CA:$CA,MATCH(H230,Data!$A:$A,0),1)))</f>
        <v/>
      </c>
      <c r="H230" s="38" t="str" cm="1">
        <f t="array" aca="1" ref="H230" ca="1">IFERROR(_xlfn.SINGLE(INDEX(Data!$A$1:$A$818,_xlfn.AGGREGATE(15,6,((OFFSET(Data!$A$1,0,MATCH(H$6,Data!$1:$1,0)-1,1000,1)=IF(H$7="","Yes",H$7))*(Data!$D$1:'Data'!$D$818&lt;=IF($H$2="Marked",1,"")))/((OFFSET(Data!$A$1,0,MATCH(H$6,Data!$1:$1,0)-1,1000,1)=IF(H$7="","Yes",H$7))*(Data!$D$1:'Data'!$D$818&lt;=IF($H$2="Marked",1,"")))*ROW(Data!$C$1:$C$818),ROW(H230)-ROW(H$7)),1)),"")</f>
        <v/>
      </c>
      <c r="I230" s="38" t="str">
        <f ca="1">IF(J230="","",IF(INDEX(Data!$CA:$CA,MATCH(J230,Data!$A:$A,0),1)=0,"",INDEX(Data!$CA:$CA,MATCH(J230,Data!$A:$A,0),1)))</f>
        <v/>
      </c>
      <c r="J230" s="38" t="str" cm="1">
        <f t="array" aca="1" ref="J230" ca="1">IFERROR(_xlfn.SINGLE(INDEX(Data!$A$1:$A$818,_xlfn.AGGREGATE(15,6,((OFFSET(Data!$A$1,0,MATCH(J$6,Data!$1:$1,0)-1,1000,1)=IF(J$7="","Yes",J$7))*(Data!$D$1:'Data'!$D$818&lt;=IF($H$2="Marked",1,"")))/((OFFSET(Data!$A$1,0,MATCH(J$6,Data!$1:$1,0)-1,1000,1)=IF(J$7="","Yes",J$7))*(Data!$D$1:'Data'!$D$818&lt;=IF($H$2="Marked",1,"")))*ROW(Data!$C$1:$C$818),ROW(J230)-ROW(J$7)),1)),"")</f>
        <v/>
      </c>
      <c r="K230" s="38" t="str">
        <f ca="1">IF(L230="","",IF(INDEX(Data!$CA:$CA,MATCH(L230,Data!$A:$A,0),1)=0,"",INDEX(Data!$CA:$CA,MATCH(L230,Data!$A:$A,0),1)))</f>
        <v/>
      </c>
      <c r="L230" s="38" t="str" cm="1">
        <f t="array" aca="1" ref="L230" ca="1">IFERROR(_xlfn.SINGLE(INDEX(Data!$A$1:$A$818,_xlfn.AGGREGATE(15,6,((OFFSET(Data!$A$1,0,MATCH(L$6,Data!$1:$1,0)-1,1000,1)=IF(L$7="","Yes",L$7))*(Data!$D$1:'Data'!$D$818&lt;=IF($H$2="Marked",1,"")))/((OFFSET(Data!$A$1,0,MATCH(L$6,Data!$1:$1,0)-1,1000,1)=IF(L$7="","Yes",L$7))*(Data!$D$1:'Data'!$D$818&lt;=IF($H$2="Marked",1,"")))*ROW(Data!$C$1:$C$818),ROW(L230)-ROW(L$7)),1)),"")</f>
        <v/>
      </c>
      <c r="M230" s="38" t="str">
        <f ca="1">IF(N230="","",IF(INDEX(Data!$CA:$CA,MATCH(N230,Data!$A:$A,0),1)=0,"",INDEX(Data!$CA:$CA,MATCH(N230,Data!$A:$A,0),1)))</f>
        <v/>
      </c>
      <c r="N230" s="38" t="str" cm="1">
        <f t="array" aca="1" ref="N230" ca="1">IFERROR(_xlfn.SINGLE(INDEX(Data!$A$1:$A$818,_xlfn.AGGREGATE(15,6,((OFFSET(Data!$A$1,0,MATCH(N$6,Data!$1:$1,0)-1,1000,1)=IF(N$7="","Yes",N$7))*(Data!$D$1:'Data'!$D$818&lt;=IF($H$2="Marked",1,"")))/((OFFSET(Data!$A$1,0,MATCH(N$6,Data!$1:$1,0)-1,1000,1)=IF(N$7="","Yes",N$7))*(Data!$D$1:'Data'!$D$818&lt;=IF($H$2="Marked",1,"")))*ROW(Data!$C$1:$C$818),ROW(N230)-ROW(N$7)),1)),"")</f>
        <v/>
      </c>
      <c r="O230" s="38" t="str">
        <f ca="1">IF(P230="","",IF(INDEX(Data!$CA:$CA,MATCH(P230,Data!$A:$A,0),1)=0,"",INDEX(Data!$CA:$CA,MATCH(P230,Data!$A:$A,0),1)))</f>
        <v/>
      </c>
      <c r="P230" s="38" t="str" cm="1">
        <f t="array" aca="1" ref="P230" ca="1">IFERROR(_xlfn.SINGLE(INDEX(Data!$A$1:$A$818,_xlfn.AGGREGATE(15,6,((OFFSET(Data!$A$1,0,MATCH(P$6,Data!$1:$1,0)-1,1000,1)=IF(P$7="","Yes",P$7))*(Data!$D$1:'Data'!$D$818&lt;=IF($H$2="Marked",1,"")))/((OFFSET(Data!$A$1,0,MATCH(P$6,Data!$1:$1,0)-1,1000,1)=IF(P$7="","Yes",P$7))*(Data!$D$1:'Data'!$D$818&lt;=IF($H$2="Marked",1,"")))*ROW(Data!$C$1:$C$818),ROW(P230)-ROW(P$7)),1)),"")</f>
        <v>TV One</v>
      </c>
      <c r="Q230" s="38" t="str">
        <f ca="1">IF(R230="","",IF(INDEX(Data!$CA:$CA,MATCH(R230,Data!$A:$A,0),1)=0,"",INDEX(Data!$CA:$CA,MATCH(R230,Data!$A:$A,0),1)))</f>
        <v/>
      </c>
      <c r="R230" s="38" t="str" cm="1">
        <f t="array" aca="1" ref="R230" ca="1">IFERROR(_xlfn.SINGLE(INDEX(Data!$A$1:$A$818,_xlfn.AGGREGATE(15,6,((OFFSET(Data!$A$1,0,MATCH(R$6,Data!$1:$1,0)-1,1000,1)=IF(R$7="","Yes",R$7))*(Data!$D$1:'Data'!$D$818&lt;=IF($H$2="Marked",1,"")))/((OFFSET(Data!$A$1,0,MATCH(R$6,Data!$1:$1,0)-1,1000,1)=IF(R$7="","Yes",R$7))*(Data!$D$1:'Data'!$D$818&lt;=IF($H$2="Marked",1,"")))*ROW(Data!$C$1:$C$818),ROW(R230)-ROW(R$7)),1)),"")</f>
        <v/>
      </c>
      <c r="S230" s="38" t="str">
        <f ca="1">IF(T230="","",IF(INDEX(Data!$CA:$CA,MATCH(T230,Data!$A:$A,0),1)=0,"",INDEX(Data!$CA:$CA,MATCH(T230,Data!$A:$A,0),1)))</f>
        <v/>
      </c>
      <c r="T230" s="38" t="str" cm="1">
        <f t="array" aca="1" ref="T230" ca="1">IFERROR(_xlfn.SINGLE(INDEX(Data!$A$1:$A$818,_xlfn.AGGREGATE(15,6,((OFFSET(Data!$A$1,0,MATCH(T$6,Data!$1:$1,0)-1,1000,1)=IF(T$7="","Yes",T$7))*(Data!$D$1:'Data'!$D$818&lt;=IF($H$2="Marked",1,"")))/((OFFSET(Data!$A$1,0,MATCH(T$6,Data!$1:$1,0)-1,1000,1)=IF(T$7="","Yes",T$7))*(Data!$D$1:'Data'!$D$818&lt;=IF($H$2="Marked",1,"")))*ROW(Data!$C$1:$C$818),ROW(T230)-ROW(T$7)),1)),"")</f>
        <v/>
      </c>
      <c r="U230" s="38" t="str">
        <f ca="1">IF(V230="","",IF(INDEX(Data!$CA:$CA,MATCH(V230,Data!$A:$A,0),1)=0,"",INDEX(Data!$CA:$CA,MATCH(V230,Data!$A:$A,0),1)))</f>
        <v/>
      </c>
      <c r="V230" s="38" t="str" cm="1">
        <f t="array" aca="1" ref="V230" ca="1">IFERROR(_xlfn.SINGLE(INDEX(Data!$A$1:$A$818,_xlfn.AGGREGATE(15,6,((OFFSET(Data!$A$1,0,MATCH(V$6,Data!$1:$1,0)-1,1000,1)=IF(V$7="","Yes",V$7))*(Data!$D$1:'Data'!$D$818&lt;=IF($H$2="Marked",1,"")))/((OFFSET(Data!$A$1,0,MATCH(V$6,Data!$1:$1,0)-1,1000,1)=IF(V$7="","Yes",V$7))*(Data!$D$1:'Data'!$D$818&lt;=IF($H$2="Marked",1,"")))*ROW(Data!$C$1:$C$818),ROW(V230)-ROW(V$7)),1)),"")</f>
        <v/>
      </c>
      <c r="W230" s="38" t="str">
        <f ca="1">IF(X230="","",IF(INDEX(Data!$CA:$CA,MATCH(X230,Data!$A:$A,0),1)=0,"",INDEX(Data!$CA:$CA,MATCH(X230,Data!$A:$A,0),1)))</f>
        <v/>
      </c>
      <c r="X230" s="38" t="str" cm="1">
        <f t="array" aca="1" ref="X230" ca="1">IFERROR(_xlfn.SINGLE(INDEX(Data!$A$1:$A$818,_xlfn.AGGREGATE(15,6,((OFFSET(Data!$A$1,0,MATCH(X$6,Data!$1:$1,0)-1,1000,1)=IF(X$7="","Yes",X$7))*(Data!$D$1:'Data'!$D$818&lt;=IF($H$2="Marked",1,"")))/((OFFSET(Data!$A$1,0,MATCH(X$6,Data!$1:$1,0)-1,1000,1)=IF(X$7="","Yes",X$7))*(Data!$D$1:'Data'!$D$818&lt;=IF($H$2="Marked",1,"")))*ROW(Data!$C$1:$C$818),ROW(X230)-ROW(X$7)),1)),"")</f>
        <v/>
      </c>
      <c r="Y230" s="38" t="str">
        <f ca="1">IF(Z230="","",IF(INDEX(Data!$CA:$CA,MATCH(Z230,Data!$A:$A,0),1)=0,"",INDEX(Data!$CA:$CA,MATCH(Z230,Data!$A:$A,0),1)))</f>
        <v/>
      </c>
      <c r="Z230" s="38" t="str" cm="1">
        <f t="array" aca="1" ref="Z230" ca="1">IFERROR(_xlfn.SINGLE(INDEX(Data!$A$1:$A$818,_xlfn.AGGREGATE(15,6,((OFFSET(Data!$A$1,0,MATCH(Z$6,Data!$1:$1,0)-1,1000,1)=IF(Z$7="","Yes",Z$7))*(Data!$D$1:'Data'!$D$818&lt;=IF($H$2="Marked",1,"")))/((OFFSET(Data!$A$1,0,MATCH(Z$6,Data!$1:$1,0)-1,1000,1)=IF(Z$7="","Yes",Z$7))*(Data!$D$1:'Data'!$D$818&lt;=IF($H$2="Marked",1,"")))*ROW(Data!$C$1:$C$818),ROW(Z230)-ROW(Z$7)),1)),"")</f>
        <v/>
      </c>
      <c r="AA230" s="38" t="str">
        <f ca="1">IF(AB230="","",IF(INDEX(Data!$CA:$CA,MATCH(AB230,Data!$A:$A,0),1)=0,"",INDEX(Data!$CA:$CA,MATCH(AB230,Data!$A:$A,0),1)))</f>
        <v/>
      </c>
      <c r="AB230" s="38" t="str" cm="1">
        <f t="array" aca="1" ref="AB230" ca="1">IFERROR(_xlfn.SINGLE(INDEX(Data!$A$1:$A$818,_xlfn.AGGREGATE(15,6,((OFFSET(Data!$A$1,0,MATCH(AB$6,Data!$1:$1,0)-1,1000,1)=IF(AB$7="","Yes",AB$7))*(Data!$D$1:'Data'!$D$818&lt;=IF($H$2="Marked",1,"")))/((OFFSET(Data!$A$1,0,MATCH(AB$6,Data!$1:$1,0)-1,1000,1)=IF(AB$7="","Yes",AB$7))*(Data!$D$1:'Data'!$D$818&lt;=IF($H$2="Marked",1,"")))*ROW(Data!$C$1:$C$818),ROW(AB230)-ROW(AB$7)),1)),"")</f>
        <v/>
      </c>
      <c r="AC230" s="38" t="str">
        <f ca="1">IF(AD230="","",IF(INDEX(Data!$CA:$CA,MATCH(AD230,Data!$A:$A,0),1)=0,"",INDEX(Data!$CA:$CA,MATCH(AD230,Data!$A:$A,0),1)))</f>
        <v/>
      </c>
      <c r="AD230" s="38" t="str" cm="1">
        <f t="array" aca="1" ref="AD230" ca="1">IFERROR(_xlfn.SINGLE(INDEX(Data!$A$1:$A$818,_xlfn.AGGREGATE(15,6,((OFFSET(Data!$A$1,0,MATCH(AD$6,Data!$1:$1,0)-1,1000,1)=IF(AD$7="","Yes",AD$7))*(Data!$D$1:'Data'!$D$818&lt;=IF($H$2="Marked",1,"")))/((OFFSET(Data!$A$1,0,MATCH(AD$6,Data!$1:$1,0)-1,1000,1)=IF(AD$7="","Yes",AD$7))*(Data!$D$1:'Data'!$D$818&lt;=IF($H$2="Marked",1,"")))*ROW(Data!$C$1:$C$818),ROW(AD230)-ROW(AD$7)),1)),"")</f>
        <v/>
      </c>
      <c r="AE230" s="38" t="str">
        <f ca="1">IF(AF230="","",IF(INDEX(Data!$CA:$CA,MATCH(AF230,Data!$A:$A,0),1)=0,"",INDEX(Data!$CA:$CA,MATCH(AF230,Data!$A:$A,0),1)))</f>
        <v/>
      </c>
      <c r="AF230" s="38" t="str" cm="1">
        <f t="array" aca="1" ref="AF230" ca="1">IFERROR(_xlfn.SINGLE(INDEX(Data!$A$1:$A$818,_xlfn.AGGREGATE(15,6,((OFFSET(Data!$A$1,0,MATCH(AF$6,Data!$1:$1,0)-1,1000,1)=IF(AF$7="","Yes",AF$7))*(Data!$D$1:'Data'!$D$818&lt;=IF($H$2="Marked",1,"")))/((OFFSET(Data!$A$1,0,MATCH(AF$6,Data!$1:$1,0)-1,1000,1)=IF(AF$7="","Yes",AF$7))*(Data!$D$1:'Data'!$D$818&lt;=IF($H$2="Marked",1,"")))*ROW(Data!$C$1:$C$818),ROW(AF230)-ROW(AF$7)),1)),"")</f>
        <v/>
      </c>
      <c r="AG230" s="38" t="str">
        <f ca="1">IF(AH230="","",IF(INDEX(Data!$CA:$CA,MATCH(AH230,Data!$A:$A,0),1)=0,"",INDEX(Data!$CA:$CA,MATCH(AH230,Data!$A:$A,0),1)))</f>
        <v/>
      </c>
      <c r="AH230" s="38" t="str" cm="1">
        <f t="array" aca="1" ref="AH230" ca="1">IFERROR(_xlfn.SINGLE(INDEX(Data!$A$1:$A$818,_xlfn.AGGREGATE(15,6,((OFFSET(Data!$A$1,0,MATCH(AH$6,Data!$1:$1,0)-1,1000,1)=IF(AH$7="","Yes",AH$7))*(Data!$D$1:'Data'!$D$818&lt;=IF($H$2="Marked",1,"")))/((OFFSET(Data!$A$1,0,MATCH(AH$6,Data!$1:$1,0)-1,1000,1)=IF(AH$7="","Yes",AH$7))*(Data!$D$1:'Data'!$D$818&lt;=IF($H$2="Marked",1,"")))*ROW(Data!$C$1:$C$818),ROW(AH230)-ROW(AH$7)),1)),"")</f>
        <v/>
      </c>
      <c r="AI230" s="38" t="str">
        <f ca="1">IF(AJ230="","",IF(INDEX(Data!$CA:$CA,MATCH(AJ230,Data!$A:$A,0),1)=0,"",INDEX(Data!$CA:$CA,MATCH(AJ230,Data!$A:$A,0),1)))</f>
        <v/>
      </c>
      <c r="AJ230" s="38" t="str" cm="1">
        <f t="array" aca="1" ref="AJ230" ca="1">IFERROR(_xlfn.SINGLE(INDEX(Data!$A$1:$A$818,_xlfn.AGGREGATE(15,6,((OFFSET(Data!$A$1,0,MATCH(AJ$6,Data!$1:$1,0)-1,1000,1)=IF(AJ$7="","Yes",AJ$7))*(Data!$D$1:'Data'!$D$818&lt;=IF($H$2="Marked",1,"")))/((OFFSET(Data!$A$1,0,MATCH(AJ$6,Data!$1:$1,0)-1,1000,1)=IF(AJ$7="","Yes",AJ$7))*(Data!$D$1:'Data'!$D$818&lt;=IF($H$2="Marked",1,"")))*ROW(Data!$C$1:$C$818),ROW(AJ230)-ROW(AJ$7)),1)),"")</f>
        <v/>
      </c>
      <c r="AK230" s="38" t="str">
        <f ca="1">IF(AL230="","",IF(INDEX(Data!$CA:$CA,MATCH(AL230,Data!$A:$A,0),1)=0,"",INDEX(Data!$CA:$CA,MATCH(AL230,Data!$A:$A,0),1)))</f>
        <v/>
      </c>
      <c r="AL230" s="38" t="str" cm="1">
        <f t="array" aca="1" ref="AL230" ca="1">IFERROR(_xlfn.SINGLE(INDEX(Data!$A$1:$A$818,_xlfn.AGGREGATE(15,6,((OFFSET(Data!$A$1,0,MATCH(AL$6,Data!$1:$1,0)-1,1000,1)=IF(AL$7="","Yes",AL$7))*(Data!$D$1:'Data'!$D$818&lt;=IF($H$2="Marked",1,"")))/((OFFSET(Data!$A$1,0,MATCH(AL$6,Data!$1:$1,0)-1,1000,1)=IF(AL$7="","Yes",AL$7))*(Data!$D$1:'Data'!$D$818&lt;=IF($H$2="Marked",1,"")))*ROW(Data!$C$1:$C$818),ROW(AL230)-ROW(AL$7)),1)),"")</f>
        <v/>
      </c>
      <c r="AM230" s="38" t="str">
        <f ca="1">IF(AN230="","",IF(INDEX(Data!$CA:$CA,MATCH(AN230,Data!$A:$A,0),1)=0,"",INDEX(Data!$CA:$CA,MATCH(AN230,Data!$A:$A,0),1)))</f>
        <v/>
      </c>
      <c r="AN230" s="38" t="str" cm="1">
        <f t="array" aca="1" ref="AN230" ca="1">IFERROR(_xlfn.SINGLE(INDEX(Data!$A$1:$A$818,_xlfn.AGGREGATE(15,6,((OFFSET(Data!$A$1,0,MATCH(AN$6,Data!$1:$1,0)-1,1000,1)=IF(AN$7="","Yes",AN$7))*(Data!$D$1:'Data'!$D$818&lt;=IF($H$2="Marked",1,"")))/((OFFSET(Data!$A$1,0,MATCH(AN$6,Data!$1:$1,0)-1,1000,1)=IF(AN$7="","Yes",AN$7))*(Data!$D$1:'Data'!$D$818&lt;=IF($H$2="Marked",1,"")))*ROW(Data!$C$1:$C$818),ROW(AN230)-ROW(AN$7)),1)),"")</f>
        <v/>
      </c>
      <c r="AO230" s="38" t="str">
        <f ca="1">IF(AP230="","",IF(INDEX(Data!$CA:$CA,MATCH(AP230,Data!$A:$A,0),1)=0,"",INDEX(Data!$CA:$CA,MATCH(AP230,Data!$A:$A,0),1)))</f>
        <v/>
      </c>
      <c r="AP230" s="38" t="str" cm="1">
        <f t="array" aca="1" ref="AP230" ca="1">IFERROR(_xlfn.SINGLE(INDEX(Data!$A$1:$A$818,_xlfn.AGGREGATE(15,6,((OFFSET(Data!$A$1,0,MATCH(AP$6,Data!$1:$1,0)-1,1000,1)=IF(AP$7="","Yes",AP$7))*(Data!$D$1:'Data'!$D$818&lt;=IF($H$2="Marked",1,"")))/((OFFSET(Data!$A$1,0,MATCH(AP$6,Data!$1:$1,0)-1,1000,1)=IF(AP$7="","Yes",AP$7))*(Data!$D$1:'Data'!$D$818&lt;=IF($H$2="Marked",1,"")))*ROW(Data!$C$1:$C$818),ROW(AP230)-ROW(AP$7)),1)),"")</f>
        <v/>
      </c>
      <c r="AQ230" s="38" t="str">
        <f ca="1">IF(AR230="","",IF(INDEX(Data!$CA:$CA,MATCH(AR230,Data!$A:$A,0),1)=0,"",INDEX(Data!$CA:$CA,MATCH(AR230,Data!$A:$A,0),1)))</f>
        <v/>
      </c>
      <c r="AR230" s="38" t="str" cm="1">
        <f t="array" aca="1" ref="AR230" ca="1">IFERROR(_xlfn.SINGLE(INDEX(Data!$A$1:$A$818,_xlfn.AGGREGATE(15,6,((OFFSET(Data!$A$1,0,MATCH(AR$6,Data!$1:$1,0)-1,1000,1)=IF(AR$7="","Yes",AR$7))*(Data!$D$1:'Data'!$D$818&lt;=IF($H$2="Marked",1,"")))/((OFFSET(Data!$A$1,0,MATCH(AR$6,Data!$1:$1,0)-1,1000,1)=IF(AR$7="","Yes",AR$7))*(Data!$D$1:'Data'!$D$818&lt;=IF($H$2="Marked",1,"")))*ROW(Data!$C$1:$C$818),ROW(AR230)-ROW(AR$7)),1)),"")</f>
        <v/>
      </c>
      <c r="AS230" s="38" t="str">
        <f ca="1">IF(AT230="","",IF(INDEX(Data!$CA:$CA,MATCH(AT230,Data!$A:$A,0),1)=0,"",INDEX(Data!$CA:$CA,MATCH(AT230,Data!$A:$A,0),1)))</f>
        <v/>
      </c>
      <c r="AT230" s="38" t="str" cm="1">
        <f t="array" aca="1" ref="AT230" ca="1">IFERROR(_xlfn.SINGLE(INDEX(Data!$A$1:$A$818,_xlfn.AGGREGATE(15,6,((OFFSET(Data!$A$1,0,MATCH(AT$6,Data!$1:$1,0)-1,1000,1)=IF(AT$7="","Yes",AT$7))*(Data!$D$1:'Data'!$D$818&lt;=IF($H$2="Marked",1,"")))/((OFFSET(Data!$A$1,0,MATCH(AT$6,Data!$1:$1,0)-1,1000,1)=IF(AT$7="","Yes",AT$7))*(Data!$D$1:'Data'!$D$818&lt;=IF($H$2="Marked",1,"")))*ROW(Data!$C$1:$C$818),ROW(AT230)-ROW(AT$7)),1)),"")</f>
        <v/>
      </c>
    </row>
  </sheetData>
  <conditionalFormatting sqref="A2:A4">
    <cfRule type="expression" dxfId="56" priority="1197">
      <formula>A2=3</formula>
    </cfRule>
    <cfRule type="expression" dxfId="55" priority="1198">
      <formula>A2=2</formula>
    </cfRule>
    <cfRule type="expression" dxfId="54" priority="1199">
      <formula>A2=1</formula>
    </cfRule>
  </conditionalFormatting>
  <conditionalFormatting sqref="F4">
    <cfRule type="expression" dxfId="53" priority="1185">
      <formula>OR($F$2="Select",$F$2="")</formula>
    </cfRule>
  </conditionalFormatting>
  <conditionalFormatting sqref="D4">
    <cfRule type="expression" dxfId="52" priority="1141">
      <formula>OR($D$2="Select",$D$2="")</formula>
    </cfRule>
  </conditionalFormatting>
  <conditionalFormatting sqref="B8:B230">
    <cfRule type="expression" dxfId="51" priority="127">
      <formula>AND($D$2&lt;&gt;"",ISNUMBER(SEARCH("*"&amp;$D$2&amp;"*",B8)))</formula>
    </cfRule>
  </conditionalFormatting>
  <conditionalFormatting sqref="A8:A230">
    <cfRule type="expression" dxfId="50" priority="82">
      <formula>A8=3</formula>
    </cfRule>
    <cfRule type="expression" dxfId="49" priority="83">
      <formula>A8=2</formula>
    </cfRule>
    <cfRule type="expression" dxfId="48"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7" priority="3">
      <formula>C8=3</formula>
    </cfRule>
    <cfRule type="expression" dxfId="46" priority="4">
      <formula>C8=2</formula>
    </cfRule>
    <cfRule type="expression" dxfId="45"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4"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358</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523</v>
      </c>
    </row>
    <row r="4" spans="2:5" x14ac:dyDescent="0.35">
      <c r="B4" s="1"/>
    </row>
    <row r="5" spans="2:5" x14ac:dyDescent="0.35">
      <c r="C5" s="52">
        <v>1</v>
      </c>
      <c r="D5" s="52">
        <v>2</v>
      </c>
      <c r="E5" s="52">
        <v>3</v>
      </c>
    </row>
    <row r="6" spans="2:5" x14ac:dyDescent="0.35">
      <c r="B6" s="52" t="s">
        <v>228</v>
      </c>
      <c r="C6" s="142">
        <f ca="1">IFERROR(MATCH(1,$BI$22:$BI$90,0),"No result")</f>
        <v>56</v>
      </c>
      <c r="D6" s="142">
        <f ca="1">IFERROR(MATCH(2,$BI$22:$BI$90,0),"No result")</f>
        <v>9</v>
      </c>
      <c r="E6" s="142">
        <f ca="1">IFERROR(MATCH(3,$BI$22:$BI$90,0),"No result")</f>
        <v>55</v>
      </c>
    </row>
    <row r="7" spans="2:5" s="1" customFormat="1" x14ac:dyDescent="0.35">
      <c r="B7" s="52" t="s">
        <v>528</v>
      </c>
      <c r="C7" s="53" t="str">
        <f t="shared" ref="C7:E17" ca="1" si="0">IF(C$6="No result","",INDEX($A$22:$CE$90,C$6,MATCH($B7,$21:$21,0)))</f>
        <v>Hulu with Live TV</v>
      </c>
      <c r="D7" s="53" t="str">
        <f t="shared" ca="1" si="0"/>
        <v>YouTube TV</v>
      </c>
      <c r="E7" s="53" t="str">
        <f t="shared" ca="1" si="0"/>
        <v>YouTube TV</v>
      </c>
    </row>
    <row r="8" spans="2:5" s="1" customFormat="1" x14ac:dyDescent="0.35">
      <c r="B8" s="52" t="s">
        <v>529</v>
      </c>
      <c r="C8" s="53">
        <f t="shared" ca="1" si="0"/>
        <v>2</v>
      </c>
      <c r="D8" s="53">
        <f t="shared" ca="1" si="0"/>
        <v>1</v>
      </c>
      <c r="E8" s="53">
        <f t="shared" ca="1" si="0"/>
        <v>1</v>
      </c>
    </row>
    <row r="9" spans="2:5" s="1" customFormat="1" x14ac:dyDescent="0.35">
      <c r="B9" s="52" t="s">
        <v>545</v>
      </c>
      <c r="C9" s="53" t="str">
        <f t="shared" ca="1" si="0"/>
        <v>Cinemax,Entertainment</v>
      </c>
      <c r="D9" s="53" t="str">
        <f t="shared" ca="1" si="0"/>
        <v>Cinemax</v>
      </c>
      <c r="E9" s="53" t="str">
        <f t="shared" ca="1" si="0"/>
        <v>Cinemax</v>
      </c>
    </row>
    <row r="10" spans="2:5" s="1" customFormat="1" x14ac:dyDescent="0.35">
      <c r="B10" s="52" t="s">
        <v>536</v>
      </c>
      <c r="C10" s="53" t="str">
        <f t="shared" ca="1" si="0"/>
        <v/>
      </c>
      <c r="D10" s="53" t="str">
        <f t="shared" ca="1" si="0"/>
        <v>Philo</v>
      </c>
      <c r="E10" s="53" t="str">
        <f t="shared" ca="1" si="0"/>
        <v/>
      </c>
    </row>
    <row r="11" spans="2:5" s="1" customFormat="1" x14ac:dyDescent="0.35">
      <c r="B11" s="52" t="s">
        <v>537</v>
      </c>
      <c r="C11" s="53">
        <f t="shared" ca="1" si="0"/>
        <v>0</v>
      </c>
      <c r="D11" s="53">
        <f t="shared" ca="1" si="0"/>
        <v>0</v>
      </c>
      <c r="E11" s="53">
        <f t="shared" ca="1" si="0"/>
        <v>0</v>
      </c>
    </row>
    <row r="12" spans="2:5" s="1" customFormat="1" x14ac:dyDescent="0.35">
      <c r="B12" s="52" t="s">
        <v>546</v>
      </c>
      <c r="C12" s="53" t="str">
        <f t="shared" ca="1" si="0"/>
        <v/>
      </c>
      <c r="D12" s="53" t="str">
        <f t="shared" ca="1" si="0"/>
        <v/>
      </c>
      <c r="E12" s="53" t="str">
        <f t="shared" ca="1" si="0"/>
        <v/>
      </c>
    </row>
    <row r="13" spans="2:5" s="1" customFormat="1" x14ac:dyDescent="0.35">
      <c r="B13" s="52" t="s">
        <v>301</v>
      </c>
      <c r="C13" s="152">
        <f t="shared" ca="1" si="0"/>
        <v>88</v>
      </c>
      <c r="D13" s="152">
        <f t="shared" ca="1" si="0"/>
        <v>100</v>
      </c>
      <c r="E13" s="152">
        <f t="shared" ca="1" si="0"/>
        <v>75</v>
      </c>
    </row>
    <row r="14" spans="2:5" s="1" customFormat="1" x14ac:dyDescent="0.35">
      <c r="B14" s="52" t="s">
        <v>302</v>
      </c>
      <c r="C14" s="53">
        <f t="shared" ca="1" si="0"/>
        <v>98</v>
      </c>
      <c r="D14" s="53">
        <f t="shared" ca="1" si="0"/>
        <v>166</v>
      </c>
      <c r="E14" s="53">
        <f t="shared" ca="1" si="0"/>
        <v>124</v>
      </c>
    </row>
    <row r="15" spans="2:5" s="1" customFormat="1" x14ac:dyDescent="0.35">
      <c r="B15" s="52" t="s">
        <v>316</v>
      </c>
      <c r="C15" s="53">
        <f t="shared" ca="1" si="0"/>
        <v>18</v>
      </c>
      <c r="D15" s="53">
        <f t="shared" ca="1" si="0"/>
        <v>18</v>
      </c>
      <c r="E15" s="53">
        <f t="shared" ca="1" si="0"/>
        <v>16</v>
      </c>
    </row>
    <row r="16" spans="2:5" s="1" customFormat="1" x14ac:dyDescent="0.35">
      <c r="B16" s="13" t="s">
        <v>357</v>
      </c>
      <c r="C16" s="153">
        <f t="shared" ca="1" si="0"/>
        <v>1</v>
      </c>
      <c r="D16" s="153">
        <f t="shared" ca="1" si="0"/>
        <v>1</v>
      </c>
      <c r="E16" s="153">
        <f t="shared" ca="1" si="0"/>
        <v>0.88888888888888884</v>
      </c>
    </row>
    <row r="17" spans="1:61" s="1" customFormat="1" x14ac:dyDescent="0.35">
      <c r="B17" s="52" t="s">
        <v>372</v>
      </c>
      <c r="C17" s="154">
        <f t="shared" ca="1" si="0"/>
        <v>4.8888888888888893</v>
      </c>
      <c r="D17" s="154">
        <f t="shared" ca="1" si="0"/>
        <v>5.5555555555555554</v>
      </c>
      <c r="E17" s="154">
        <f t="shared" ca="1" si="0"/>
        <v>4.6875</v>
      </c>
    </row>
    <row r="18" spans="1:61" x14ac:dyDescent="0.35">
      <c r="B18" s="52" t="s">
        <v>230</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464</v>
      </c>
      <c r="BC19" t="s">
        <v>465</v>
      </c>
      <c r="BD19" t="s">
        <v>466</v>
      </c>
      <c r="BE19" t="s">
        <v>465</v>
      </c>
    </row>
    <row r="20" spans="1:61" x14ac:dyDescent="0.35">
      <c r="B20" s="13" t="s">
        <v>206</v>
      </c>
      <c r="C20" s="10">
        <f t="shared" ref="C20:Y20" ca="1" si="1">IF(C21="","",VLOOKUP(C21,Service_DB,3,0))</f>
        <v>25</v>
      </c>
      <c r="D20" s="10">
        <f t="shared" ca="1" si="1"/>
        <v>40</v>
      </c>
      <c r="E20" s="10">
        <f t="shared" ca="1" si="1"/>
        <v>40</v>
      </c>
      <c r="F20" s="10">
        <f t="shared" ca="1" si="1"/>
        <v>55</v>
      </c>
      <c r="G20" s="10">
        <f t="shared" ca="1" si="1"/>
        <v>75</v>
      </c>
      <c r="H20" s="10">
        <f t="shared" ca="1" si="1"/>
        <v>100</v>
      </c>
      <c r="I20" s="10">
        <f t="shared" ca="1" si="1"/>
        <v>110</v>
      </c>
      <c r="J20" s="10">
        <f t="shared" ca="1" si="1"/>
        <v>155</v>
      </c>
      <c r="K20" s="10">
        <f t="shared" ca="1" si="1"/>
        <v>65</v>
      </c>
      <c r="L20" s="10">
        <f t="shared" ca="1" si="1"/>
        <v>70</v>
      </c>
      <c r="M20" s="10">
        <f t="shared" ca="1" si="1"/>
        <v>75</v>
      </c>
      <c r="N20" s="10">
        <f t="shared" ca="1" si="1"/>
        <v>0</v>
      </c>
      <c r="O20" s="10">
        <f t="shared" ca="1" si="1"/>
        <v>7</v>
      </c>
      <c r="P20" s="10">
        <f t="shared" ca="1" si="1"/>
        <v>100</v>
      </c>
      <c r="Q20" s="10">
        <f t="shared" ca="1" si="1"/>
        <v>80</v>
      </c>
      <c r="R20" s="10">
        <f t="shared" ca="1" si="1"/>
        <v>60</v>
      </c>
      <c r="S20" s="10">
        <f t="shared" ca="1" si="1"/>
        <v>40</v>
      </c>
      <c r="T20" s="10">
        <f t="shared" ca="1" si="1"/>
        <v>75</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255</v>
      </c>
      <c r="BE20" s="135">
        <f ca="1">MAX(AY22:AY90)</f>
        <v>1</v>
      </c>
    </row>
    <row r="21" spans="1:61" s="1" customFormat="1" ht="72.5" x14ac:dyDescent="0.35">
      <c r="A21" s="6" t="s">
        <v>524</v>
      </c>
      <c r="B21" s="6" t="s">
        <v>362</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Ultimate</v>
      </c>
      <c r="Q21" s="96" t="str">
        <f>Services!AF1</f>
        <v>Vidgo Premium</v>
      </c>
      <c r="R21" s="96" t="str">
        <f>Services!AG1</f>
        <v>Vidgo Plus</v>
      </c>
      <c r="S21" s="96" t="str">
        <f>Services!AH1</f>
        <v>Vidgo MAS</v>
      </c>
      <c r="T21" s="96" t="str">
        <f>Services!AI1</f>
        <v>DirecTV Stream Optimo Mas</v>
      </c>
      <c r="U21" s="96" t="str">
        <f>Services!AJ1</f>
        <v>Placeholder4</v>
      </c>
      <c r="V21" s="96" t="str">
        <f>Services!AK1</f>
        <v>Placeholder5</v>
      </c>
      <c r="W21" s="96" t="str">
        <f>Services!AL1</f>
        <v>Placeholder6</v>
      </c>
      <c r="X21" s="96" t="str">
        <f>Services!AM1</f>
        <v>Placeholder7</v>
      </c>
      <c r="Y21" s="96" t="str">
        <f>Services!AN1</f>
        <v>Spectrum TV Essentials</v>
      </c>
      <c r="Z21" s="16" t="s">
        <v>528</v>
      </c>
      <c r="AA21" s="16" t="s">
        <v>530</v>
      </c>
      <c r="AB21" s="16" t="s">
        <v>531</v>
      </c>
      <c r="AC21" s="16" t="s">
        <v>532</v>
      </c>
      <c r="AD21" s="16" t="s">
        <v>533</v>
      </c>
      <c r="AE21" s="16" t="s">
        <v>529</v>
      </c>
      <c r="AF21" s="16" t="s">
        <v>535</v>
      </c>
      <c r="AG21" s="16" t="s">
        <v>545</v>
      </c>
      <c r="AH21" s="16" t="s">
        <v>534</v>
      </c>
      <c r="AI21" s="17" t="s">
        <v>361</v>
      </c>
      <c r="AJ21" s="17" t="s">
        <v>536</v>
      </c>
      <c r="AK21" s="17" t="s">
        <v>538</v>
      </c>
      <c r="AL21" s="17" t="s">
        <v>539</v>
      </c>
      <c r="AM21" s="17" t="s">
        <v>540</v>
      </c>
      <c r="AN21" s="17" t="s">
        <v>541</v>
      </c>
      <c r="AO21" s="17" t="s">
        <v>537</v>
      </c>
      <c r="AP21" s="17" t="s">
        <v>543</v>
      </c>
      <c r="AQ21" s="17" t="s">
        <v>546</v>
      </c>
      <c r="AR21" s="17" t="s">
        <v>542</v>
      </c>
      <c r="AS21" s="17" t="s">
        <v>548</v>
      </c>
      <c r="AT21" s="17" t="s">
        <v>549</v>
      </c>
      <c r="AU21" s="18" t="s">
        <v>320</v>
      </c>
      <c r="AV21" s="18" t="s">
        <v>302</v>
      </c>
      <c r="AW21" s="18" t="s">
        <v>316</v>
      </c>
      <c r="AX21" s="18" t="s">
        <v>301</v>
      </c>
      <c r="AY21" s="18" t="s">
        <v>357</v>
      </c>
      <c r="AZ21" s="18" t="s">
        <v>372</v>
      </c>
      <c r="BA21" s="18" t="s">
        <v>550</v>
      </c>
      <c r="BB21" s="33" t="s">
        <v>456</v>
      </c>
      <c r="BC21" s="33" t="s">
        <v>457</v>
      </c>
      <c r="BD21" s="33" t="s">
        <v>458</v>
      </c>
      <c r="BE21" s="33" t="s">
        <v>459</v>
      </c>
      <c r="BF21" s="33" t="s">
        <v>461</v>
      </c>
      <c r="BG21" s="33" t="s">
        <v>462</v>
      </c>
      <c r="BH21" s="33" t="s">
        <v>460</v>
      </c>
      <c r="BI21" s="33" t="s">
        <v>463</v>
      </c>
    </row>
    <row r="22" spans="1:61" x14ac:dyDescent="0.35">
      <c r="A22" s="163" t="s">
        <v>525</v>
      </c>
      <c r="B22" s="164"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11</v>
      </c>
      <c r="J22" s="142">
        <f ca="1">IF(MID($B22,1,3)=MID(J$21,1,3),"",IF($A22="1a","",COUNTIFS(OFFSET(Data!$A$1,0,MATCH($B22&amp;" qualify",Data!$1:$1,0)-1,1000,1),IF($A22="12aa","&lt;&gt;1",""),OFFSET(Data!$A$1,0,MATCH(J$21&amp;" qualify",Data!$1:$1,0)-1,1000,1),1)))</f>
        <v>12</v>
      </c>
      <c r="K22" s="142">
        <f ca="1">IF(MID($B22,1,3)=MID(K$21,1,3),"",IF($A22="1a","",COUNTIFS(OFFSET(Data!$A$1,0,MATCH($B22&amp;" qualify",Data!$1:$1,0)-1,1000,1),IF($A22="12aa","&lt;&gt;1",""),OFFSET(Data!$A$1,0,MATCH(K$21&amp;" qualify",Data!$1:$1,0)-1,1000,1),1)))</f>
        <v>11</v>
      </c>
      <c r="L22" s="142">
        <f ca="1">IF(MID($B22,1,3)=MID(L$21,1,3),"",IF($A22="1a","",COUNTIFS(OFFSET(Data!$A$1,0,MATCH($B22&amp;" qualify",Data!$1:$1,0)-1,1000,1),IF($A22="12aa","&lt;&gt;1",""),OFFSET(Data!$A$1,0,MATCH(L$21&amp;" qualify",Data!$1:$1,0)-1,1000,1),1)))</f>
        <v>11</v>
      </c>
      <c r="M22" s="142">
        <f ca="1">IF(MID($B22,1,3)=MID(M$21,1,3),"",IF($A22="1a","",COUNTIFS(OFFSET(Data!$A$1,0,MATCH($B22&amp;" qualify",Data!$1:$1,0)-1,1000,1),IF($A22="12aa","&lt;&gt;1",""),OFFSET(Data!$A$1,0,MATCH(M$21&amp;" qualify",Data!$1:$1,0)-1,1000,1),1)))</f>
        <v>10</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5</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3</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82</v>
      </c>
      <c r="AB22" s="142">
        <f ca="1">COUNTIFS(OFFSET(Data!$A$1,0,MATCH($Z22&amp;" qualify",Data!$1:$1,0)-1,1000,1),1)</f>
        <v>6</v>
      </c>
      <c r="AC22" s="10">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63">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0">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168</v>
      </c>
      <c r="AL22" s="142">
        <f t="shared" ref="AL22:AL53" ca="1" si="7">IF(AJ22="",0,INDEX(C22:Y22,AI22-2))</f>
        <v>12</v>
      </c>
      <c r="AM22" s="10">
        <f t="shared" ref="AM22:AM53" ca="1" si="8">IF(AJ22="",0,VLOOKUP(AJ22,Service_DB,3,0))</f>
        <v>155</v>
      </c>
      <c r="AN22" s="142">
        <f ca="1">IF(AJ22="",0,COUNTIFS(OFFSET(Data!$A$1,0,MATCH(Z22&amp;" qualify",Data!$1:$1,0)-1,1000,1),"",OFFSET(Data!$A$1,0,MATCH(AJ22&amp;" qualify",Data!$1:$1,0)-1,1000,1),2))</f>
        <v>0</v>
      </c>
      <c r="AO22" s="142">
        <f t="shared" ref="AO22:AO53" ca="1" si="9">IF(AN22=0,0,SUMPRODUCT(LEN(AQ22)-LEN(SUBSTITUTE(AQ22,",","")))+1)</f>
        <v>0</v>
      </c>
      <c r="AP22" s="163">
        <f t="shared" ref="AP22:AP53" ca="1" si="10">IF(AJ22="","",IF($B$2=0,0,(AL22+AN22)/$B$2))</f>
        <v>0.66666666666666663</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0">
        <f t="array" aca="1" ref="AR22" ca="1">SUM(IF(OFFSET(Service_DB,,,,1)=AJ22,IF(ISNUMBER(SEARCH(OFFSET(Service_DB,,1,,1),AQ22)),OFFSET(Service_DB,,2,,1),0),0))</f>
        <v>0</v>
      </c>
      <c r="AS22" s="163" t="str">
        <f t="shared" ref="AS22:AS53" ca="1" si="11">Z22&amp;AJ22&amp;AB22+AD22+AL22+AN22&amp;AC22+AH22+AM22+AR22</f>
        <v>PhiloDirecTV Stream Premier18180</v>
      </c>
      <c r="AT22" s="163" t="str">
        <f t="shared" ref="AT22:AT53" ca="1" si="12">AJ22&amp;Z22&amp;AB22+AD22+AL22+AN22&amp;AC22+AH22+AM22+AR22</f>
        <v>DirecTV Stream PremierPhilo18180</v>
      </c>
      <c r="AU22" s="142" t="str">
        <f ca="1">IF(AND(AB22=0,AD22=0),"",IF(A22="1a",Z22,IF(AJ22="","",IF(OR(ISNUMBER(MATCH(AS22,AS$21:AS21,0)),ISNUMBER(MATCH(AT22,AS$21:AS21,0))),"",Z22&amp;"/"&amp;AJ22))))</f>
        <v>Philo/DirecTV Stream Premier</v>
      </c>
      <c r="AV22" s="142">
        <f t="shared" ref="AV22:AV53" ca="1" si="13">IF(AU22="","",AA22+AK22)</f>
        <v>250</v>
      </c>
      <c r="AW22" s="142">
        <f t="shared" ref="AW22:AW53" ca="1" si="14">IF(AU22="","",AB22+AD22+AL22+AN22)</f>
        <v>18</v>
      </c>
      <c r="AX22" s="10">
        <f t="shared" ref="AX22:AX53" ca="1" si="15">IF(AU22="","",AC22+AH22+AM22+AR22)</f>
        <v>180</v>
      </c>
      <c r="AY22" s="163">
        <f t="shared" ref="AY22:AY53" ca="1" si="16">IF(AU22="","",IF($B$2=0,0,AW22/$B$2))</f>
        <v>1</v>
      </c>
      <c r="AZ22" s="165">
        <f t="shared" ref="AZ22:AZ53" ca="1" si="17">IF(AW22=0,"",IF(AW22="","",AX22/AW22))</f>
        <v>10</v>
      </c>
      <c r="BA22" s="142">
        <f t="shared" ref="BA22:BA53" ca="1" si="18">AE22+AN22</f>
        <v>0</v>
      </c>
      <c r="BB22" s="165">
        <f t="shared" ref="BB22:BB53" ca="1" si="19">IF($AU22="","",ABS(AX22-BB$20))</f>
        <v>171</v>
      </c>
      <c r="BC22" s="166">
        <f t="shared" ref="BC22:BC53" ca="1" si="20">IF($AU22="","",ABS(AY22-BC$20))</f>
        <v>0</v>
      </c>
      <c r="BD22" s="166">
        <f t="shared" ref="BD22:BD53" ca="1" si="21">IF($AU22="","",BB22/BD$20)</f>
        <v>0.6705882352941176</v>
      </c>
      <c r="BE22" s="166">
        <f t="shared" ref="BE22:BE53" ca="1" si="22">IF($AU22="","",BC22/BE$20)</f>
        <v>0</v>
      </c>
      <c r="BF22" s="166">
        <f t="shared" ref="BF22:BF53" ca="1" si="23">IF($AU22="","",AVERAGE(BD22:BE22))</f>
        <v>0.3352941176470588</v>
      </c>
      <c r="BG22" s="142">
        <f ca="1">IF($AU22="","",RANK(BF22,BF$22:BF$90,1)+COUNTIF(BF$22:BF22,BF22)-1)</f>
        <v>18</v>
      </c>
      <c r="BH22" s="166">
        <f t="shared" ref="BH22:BH53" ca="1" si="24">IF($AU22="","",(BD22*(price_weight_used/100))+(BE22*(100-price_weight_used)/100))</f>
        <v>0.3352941176470588</v>
      </c>
      <c r="BI22" s="142">
        <f ca="1">IF($AU22="","",RANK(BH22,BH$22:BH$90,1)+COUNTIF(BH$22:BH22,BH22)-1)</f>
        <v>18</v>
      </c>
    </row>
    <row r="23" spans="1:61" x14ac:dyDescent="0.35">
      <c r="A23" s="163" t="s">
        <v>525</v>
      </c>
      <c r="B23" s="164" t="str">
        <f>Services!A3</f>
        <v>Sling Orange</v>
      </c>
      <c r="C23" s="142">
        <f ca="1">IF(MID($B23,1,3)=MID(C$21,1,3),"",IF($A23="1a","",COUNTIFS(OFFSET(Data!$A$1,0,MATCH($B23&amp;" qualify",Data!$1:$1,0)-1,1000,1),IF($A23="12aa","&lt;&gt;1",""),OFFSET(Data!$A$1,0,MATCH(C$21&amp;" qualify",Data!$1:$1,0)-1,1000,1),1)))</f>
        <v>0</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7</v>
      </c>
      <c r="J23" s="142">
        <f ca="1">IF(MID($B23,1,3)=MID(J$21,1,3),"",IF($A23="1a","",COUNTIFS(OFFSET(Data!$A$1,0,MATCH($B23&amp;" qualify",Data!$1:$1,0)-1,1000,1),IF($A23="12aa","&lt;&gt;1",""),OFFSET(Data!$A$1,0,MATCH(J$21&amp;" qualify",Data!$1:$1,0)-1,1000,1),1)))</f>
        <v>8</v>
      </c>
      <c r="K23" s="142">
        <f ca="1">IF(MID($B23,1,3)=MID(K$21,1,3),"",IF($A23="1a","",COUNTIFS(OFFSET(Data!$A$1,0,MATCH($B23&amp;" qualify",Data!$1:$1,0)-1,1000,1),IF($A23="12aa","&lt;&gt;1",""),OFFSET(Data!$A$1,0,MATCH(K$21&amp;" qualify",Data!$1:$1,0)-1,1000,1),1)))</f>
        <v>7</v>
      </c>
      <c r="L23" s="142">
        <f ca="1">IF(MID($B23,1,3)=MID(L$21,1,3),"",IF($A23="1a","",COUNTIFS(OFFSET(Data!$A$1,0,MATCH($B23&amp;" qualify",Data!$1:$1,0)-1,1000,1),IF($A23="12aa","&lt;&gt;1",""),OFFSET(Data!$A$1,0,MATCH(L$21&amp;" qualify",Data!$1:$1,0)-1,1000,1),1)))</f>
        <v>7</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2</v>
      </c>
      <c r="Q23" s="142">
        <f ca="1">IF(MID($B23,1,3)=MID(Q$21,1,3),"",IF($A23="1a","",COUNTIFS(OFFSET(Data!$A$1,0,MATCH($B23&amp;" qualify",Data!$1:$1,0)-1,1000,1),IF($A23="12aa","&lt;&gt;1",""),OFFSET(Data!$A$1,0,MATCH(Q$21&amp;" qualify",Data!$1:$1,0)-1,1000,1),1)))</f>
        <v>2</v>
      </c>
      <c r="R23" s="142">
        <f ca="1">IF(MID($B23,1,3)=MID(R$21,1,3),"",IF($A23="1a","",COUNTIFS(OFFSET(Data!$A$1,0,MATCH($B23&amp;" qualify",Data!$1:$1,0)-1,1000,1),IF($A23="12aa","&lt;&gt;1",""),OFFSET(Data!$A$1,0,MATCH(R$21&amp;" qualify",Data!$1:$1,0)-1,1000,1),1)))</f>
        <v>2</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1</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31</v>
      </c>
      <c r="AB23" s="142">
        <f ca="1">COUNTIFS(OFFSET(Data!$A$1,0,MATCH($Z23&amp;" qualify",Data!$1:$1,0)-1,1000,1),1)</f>
        <v>5</v>
      </c>
      <c r="AC23" s="10">
        <f t="shared" ca="1" si="3"/>
        <v>40</v>
      </c>
      <c r="AD23" s="142">
        <f ca="1">IF(OR(A23="1a2a",AJ23=""),COUNTIFS(OFFSET(Data!$A$1,0,MATCH(Z23&amp;" qualify",Data!$1:$1,0)-1,1000,1),2),IF(A23="12aa",COUNTIFS(OFFSET(Data!$A$1,0,MATCH(Z23&amp;" qualify",Data!$1:$1,0)-1,1000,1),2,OFFSET(Data!$A$1,0,MATCH(AJ23&amp;" qualify",Data!$1:$1,0)-1,1000,1),"&lt;&gt;1"),""))</f>
        <v>5</v>
      </c>
      <c r="AE23" s="142">
        <f t="shared" ca="1" si="4"/>
        <v>4</v>
      </c>
      <c r="AF23" s="163">
        <f t="shared" ca="1" si="5"/>
        <v>0.55555555555555558</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Extra,discovery+,Comedy Extra,Lifestyle Extra</v>
      </c>
      <c r="AH23" s="10">
        <f t="array" aca="1" ref="AH23" ca="1">SUM(IF(OFFSET(Service_DB,,,,1)=Z23,IF(ISNUMBER(SEARCH(OFFSET(Service_DB,,1,,1),AG23)),OFFSET(Service_DB,,2,,1),0),0))</f>
        <v>28</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206</v>
      </c>
      <c r="AL23" s="142">
        <f t="shared" ca="1" si="7"/>
        <v>8</v>
      </c>
      <c r="AM23" s="10">
        <f t="shared" ca="1" si="8"/>
        <v>155</v>
      </c>
      <c r="AN23" s="142">
        <f ca="1">IF(AJ23="",0,COUNTIFS(OFFSET(Data!$A$1,0,MATCH(Z23&amp;" qualify",Data!$1:$1,0)-1,1000,1),"",OFFSET(Data!$A$1,0,MATCH(AJ23&amp;" qualify",Data!$1:$1,0)-1,1000,1),2))</f>
        <v>0</v>
      </c>
      <c r="AO23" s="142">
        <f t="shared" ca="1" si="9"/>
        <v>0</v>
      </c>
      <c r="AP23" s="163">
        <f t="shared" ca="1" si="10"/>
        <v>0.44444444444444442</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0">
        <f t="array" aca="1" ref="AR23" ca="1">SUM(IF(OFFSET(Service_DB,,,,1)=AJ23,IF(ISNUMBER(SEARCH(OFFSET(Service_DB,,1,,1),AQ23)),OFFSET(Service_DB,,2,,1),0),0))</f>
        <v>0</v>
      </c>
      <c r="AS23" s="163" t="str">
        <f t="shared" ca="1" si="11"/>
        <v>Sling OrangeDirecTV Stream Premier18223</v>
      </c>
      <c r="AT23" s="163" t="str">
        <f t="shared" ca="1" si="12"/>
        <v>DirecTV Stream PremierSling Orange18223</v>
      </c>
      <c r="AU23" s="142" t="str">
        <f ca="1">IF(AND(AB23=0,AD23=0),"",IF(A23="1a",Z23,IF(AJ23="","",IF(OR(ISNUMBER(MATCH(AS23,AS$21:AS22,0)),ISNUMBER(MATCH(AT23,AS$21:AS22,0))),"",Z23&amp;"/"&amp;AJ23))))</f>
        <v>Sling Orange/DirecTV Stream Premier</v>
      </c>
      <c r="AV23" s="142">
        <f t="shared" ca="1" si="13"/>
        <v>237</v>
      </c>
      <c r="AW23" s="142">
        <f t="shared" ca="1" si="14"/>
        <v>18</v>
      </c>
      <c r="AX23" s="10">
        <f t="shared" ca="1" si="15"/>
        <v>223</v>
      </c>
      <c r="AY23" s="163">
        <f t="shared" ca="1" si="16"/>
        <v>1</v>
      </c>
      <c r="AZ23" s="165">
        <f t="shared" ca="1" si="17"/>
        <v>12.388888888888889</v>
      </c>
      <c r="BA23" s="142">
        <f t="shared" ca="1" si="18"/>
        <v>4</v>
      </c>
      <c r="BB23" s="165">
        <f t="shared" ca="1" si="19"/>
        <v>214</v>
      </c>
      <c r="BC23" s="166">
        <f t="shared" ca="1" si="20"/>
        <v>0</v>
      </c>
      <c r="BD23" s="166">
        <f t="shared" ca="1" si="21"/>
        <v>0.83921568627450982</v>
      </c>
      <c r="BE23" s="166">
        <f t="shared" ca="1" si="22"/>
        <v>0</v>
      </c>
      <c r="BF23" s="166">
        <f t="shared" ca="1" si="23"/>
        <v>0.41960784313725491</v>
      </c>
      <c r="BG23" s="142">
        <f ca="1">IF($AU23="","",RANK(BF23,BF$22:BF$90,1)+COUNTIF(BF$22:BF23,BF23)-1)</f>
        <v>29</v>
      </c>
      <c r="BH23" s="166">
        <f t="shared" ca="1" si="24"/>
        <v>0.41960784313725491</v>
      </c>
      <c r="BI23" s="142">
        <f ca="1">IF($AU23="","",RANK(BH23,BH$22:BH$90,1)+COUNTIF(BH$22:BH23,BH23)-1)</f>
        <v>29</v>
      </c>
    </row>
    <row r="24" spans="1:61" x14ac:dyDescent="0.35">
      <c r="A24" s="163" t="s">
        <v>525</v>
      </c>
      <c r="B24" s="164" t="str">
        <f>Services!A4</f>
        <v>Sling Blue</v>
      </c>
      <c r="C24" s="142">
        <f ca="1">IF(MID($B24,1,3)=MID(C$21,1,3),"",IF($A24="1a","",COUNTIFS(OFFSET(Data!$A$1,0,MATCH($B24&amp;" qualify",Data!$1:$1,0)-1,1000,1),IF($A24="12aa","&lt;&gt;1",""),OFFSET(Data!$A$1,0,MATCH(C$21&amp;" qualify",Data!$1:$1,0)-1,1000,1),1)))</f>
        <v>0</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4</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1</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41</v>
      </c>
      <c r="AB24" s="142">
        <f ca="1">COUNTIFS(OFFSET(Data!$A$1,0,MATCH($Z24&amp;" qualify",Data!$1:$1,0)-1,1000,1),1)</f>
        <v>6</v>
      </c>
      <c r="AC24" s="10">
        <f t="shared" ca="1" si="3"/>
        <v>40</v>
      </c>
      <c r="AD24" s="142">
        <f ca="1">IF(OR(A24="1a2a",AJ24=""),COUNTIFS(OFFSET(Data!$A$1,0,MATCH(Z24&amp;" qualify",Data!$1:$1,0)-1,1000,1),2),IF(A24="12aa",COUNTIFS(OFFSET(Data!$A$1,0,MATCH(Z24&amp;" qualify",Data!$1:$1,0)-1,1000,1),2,OFFSET(Data!$A$1,0,MATCH(AJ24&amp;" qualify",Data!$1:$1,0)-1,1000,1),"&lt;&gt;1"),""))</f>
        <v>5</v>
      </c>
      <c r="AE24" s="142">
        <f t="shared" ca="1" si="4"/>
        <v>4</v>
      </c>
      <c r="AF24" s="163">
        <f t="shared" ca="1" si="5"/>
        <v>0.61111111111111116</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discovery+,Comedy Extra,News Extra,Lifestyle Extra</v>
      </c>
      <c r="AH24" s="10">
        <f t="array" aca="1" ref="AH24" ca="1">SUM(IF(OFFSET(Service_DB,,,,1)=Z24,IF(ISNUMBER(SEARCH(OFFSET(Service_DB,,1,,1),AG24)),OFFSET(Service_DB,,2,,1),0),0))</f>
        <v>23</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196</v>
      </c>
      <c r="AL24" s="142">
        <f t="shared" ca="1" si="7"/>
        <v>7</v>
      </c>
      <c r="AM24" s="10">
        <f t="shared" ca="1" si="8"/>
        <v>155</v>
      </c>
      <c r="AN24" s="142">
        <f ca="1">IF(AJ24="",0,COUNTIFS(OFFSET(Data!$A$1,0,MATCH(Z24&amp;" qualify",Data!$1:$1,0)-1,1000,1),"",OFFSET(Data!$A$1,0,MATCH(AJ24&amp;" qualify",Data!$1:$1,0)-1,1000,1),2))</f>
        <v>0</v>
      </c>
      <c r="AO24" s="142">
        <f t="shared" ca="1" si="9"/>
        <v>0</v>
      </c>
      <c r="AP24" s="163">
        <f t="shared" ca="1" si="10"/>
        <v>0.3888888888888889</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0">
        <f t="array" aca="1" ref="AR24" ca="1">SUM(IF(OFFSET(Service_DB,,,,1)=AJ24,IF(ISNUMBER(SEARCH(OFFSET(Service_DB,,1,,1),AQ24)),OFFSET(Service_DB,,2,,1),0),0))</f>
        <v>0</v>
      </c>
      <c r="AS24" s="163" t="str">
        <f t="shared" ca="1" si="11"/>
        <v>Sling BlueDirecTV Stream Premier18218</v>
      </c>
      <c r="AT24" s="163" t="str">
        <f t="shared" ca="1" si="12"/>
        <v>DirecTV Stream PremierSling Blue18218</v>
      </c>
      <c r="AU24" s="142" t="str">
        <f ca="1">IF(AND(AB24=0,AD24=0),"",IF(A24="1a",Z24,IF(AJ24="","",IF(OR(ISNUMBER(MATCH(AS24,AS$21:AS23,0)),ISNUMBER(MATCH(AT24,AS$21:AS23,0))),"",Z24&amp;"/"&amp;AJ24))))</f>
        <v>Sling Blue/DirecTV Stream Premier</v>
      </c>
      <c r="AV24" s="142">
        <f t="shared" ca="1" si="13"/>
        <v>237</v>
      </c>
      <c r="AW24" s="142">
        <f t="shared" ca="1" si="14"/>
        <v>18</v>
      </c>
      <c r="AX24" s="10">
        <f t="shared" ca="1" si="15"/>
        <v>218</v>
      </c>
      <c r="AY24" s="163">
        <f t="shared" ca="1" si="16"/>
        <v>1</v>
      </c>
      <c r="AZ24" s="165">
        <f t="shared" ca="1" si="17"/>
        <v>12.111111111111111</v>
      </c>
      <c r="BA24" s="142">
        <f t="shared" ca="1" si="18"/>
        <v>4</v>
      </c>
      <c r="BB24" s="165">
        <f t="shared" ca="1" si="19"/>
        <v>209</v>
      </c>
      <c r="BC24" s="166">
        <f t="shared" ca="1" si="20"/>
        <v>0</v>
      </c>
      <c r="BD24" s="166">
        <f t="shared" ca="1" si="21"/>
        <v>0.81960784313725488</v>
      </c>
      <c r="BE24" s="166">
        <f t="shared" ca="1" si="22"/>
        <v>0</v>
      </c>
      <c r="BF24" s="166">
        <f t="shared" ca="1" si="23"/>
        <v>0.40980392156862744</v>
      </c>
      <c r="BG24" s="142">
        <f ca="1">IF($AU24="","",RANK(BF24,BF$22:BF$90,1)+COUNTIF(BF$22:BF24,BF24)-1)</f>
        <v>27</v>
      </c>
      <c r="BH24" s="166">
        <f t="shared" ca="1" si="24"/>
        <v>0.40980392156862744</v>
      </c>
      <c r="BI24" s="142">
        <f ca="1">IF($AU24="","",RANK(BH24,BH$22:BH$90,1)+COUNTIF(BH$22:BH24,BH24)-1)</f>
        <v>27</v>
      </c>
    </row>
    <row r="25" spans="1:61" x14ac:dyDescent="0.35">
      <c r="A25" s="163" t="s">
        <v>525</v>
      </c>
      <c r="B25" s="164" t="str">
        <f>Services!A5</f>
        <v>Sling Orange + Blue</v>
      </c>
      <c r="C25" s="142">
        <f ca="1">IF(MID($B25,1,3)=MID(C$21,1,3),"",IF($A25="1a","",COUNTIFS(OFFSET(Data!$A$1,0,MATCH($B25&amp;" qualify",Data!$1:$1,0)-1,1000,1),IF($A25="12aa","&lt;&gt;1",""),OFFSET(Data!$A$1,0,MATCH(C$21&amp;" qualify",Data!$1:$1,0)-1,1000,1),1)))</f>
        <v>0</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2</v>
      </c>
      <c r="H25" s="142">
        <f ca="1">IF(MID($B25,1,3)=MID(H$21,1,3),"",IF($A25="1a","",COUNTIFS(OFFSET(Data!$A$1,0,MATCH($B25&amp;" qualify",Data!$1:$1,0)-1,1000,1),IF($A25="12aa","&lt;&gt;1",""),OFFSET(Data!$A$1,0,MATCH(H$21&amp;" qualify",Data!$1:$1,0)-1,1000,1),1)))</f>
        <v>2</v>
      </c>
      <c r="I25" s="142">
        <f ca="1">IF(MID($B25,1,3)=MID(I$21,1,3),"",IF($A25="1a","",COUNTIFS(OFFSET(Data!$A$1,0,MATCH($B25&amp;" qualify",Data!$1:$1,0)-1,1000,1),IF($A25="12aa","&lt;&gt;1",""),OFFSET(Data!$A$1,0,MATCH(I$21&amp;" qualify",Data!$1:$1,0)-1,1000,1),1)))</f>
        <v>3</v>
      </c>
      <c r="J25" s="142">
        <f ca="1">IF(MID($B25,1,3)=MID(J$21,1,3),"",IF($A25="1a","",COUNTIFS(OFFSET(Data!$A$1,0,MATCH($B25&amp;" qualify",Data!$1:$1,0)-1,1000,1),IF($A25="12aa","&lt;&gt;1",""),OFFSET(Data!$A$1,0,MATCH(J$21&amp;" qualify",Data!$1:$1,0)-1,1000,1),1)))</f>
        <v>4</v>
      </c>
      <c r="K25" s="142">
        <f ca="1">IF(MID($B25,1,3)=MID(K$21,1,3),"",IF($A25="1a","",COUNTIFS(OFFSET(Data!$A$1,0,MATCH($B25&amp;" qualify",Data!$1:$1,0)-1,1000,1),IF($A25="12aa","&lt;&gt;1",""),OFFSET(Data!$A$1,0,MATCH(K$21&amp;" qualify",Data!$1:$1,0)-1,1000,1),1)))</f>
        <v>3</v>
      </c>
      <c r="L25" s="142">
        <f ca="1">IF(MID($B25,1,3)=MID(L$21,1,3),"",IF($A25="1a","",COUNTIFS(OFFSET(Data!$A$1,0,MATCH($B25&amp;" qualify",Data!$1:$1,0)-1,1000,1),IF($A25="12aa","&lt;&gt;1",""),OFFSET(Data!$A$1,0,MATCH(L$21&amp;" qualify",Data!$1:$1,0)-1,1000,1),1)))</f>
        <v>3</v>
      </c>
      <c r="M25" s="142">
        <f ca="1">IF(MID($B25,1,3)=MID(M$21,1,3),"",IF($A25="1a","",COUNTIFS(OFFSET(Data!$A$1,0,MATCH($B25&amp;" qualify",Data!$1:$1,0)-1,1000,1),IF($A25="12aa","&lt;&gt;1",""),OFFSET(Data!$A$1,0,MATCH(M$21&amp;" qualify",Data!$1:$1,0)-1,1000,1),1)))</f>
        <v>3</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1</v>
      </c>
      <c r="Q25" s="142">
        <f ca="1">IF(MID($B25,1,3)=MID(Q$21,1,3),"",IF($A25="1a","",COUNTIFS(OFFSET(Data!$A$1,0,MATCH($B25&amp;" qualify",Data!$1:$1,0)-1,1000,1),IF($A25="12aa","&lt;&gt;1",""),OFFSET(Data!$A$1,0,MATCH(Q$21&amp;" qualify",Data!$1:$1,0)-1,1000,1),1)))</f>
        <v>1</v>
      </c>
      <c r="R25" s="142">
        <f ca="1">IF(MID($B25,1,3)=MID(R$21,1,3),"",IF($A25="1a","",COUNTIFS(OFFSET(Data!$A$1,0,MATCH($B25&amp;" qualify",Data!$1:$1,0)-1,1000,1),IF($A25="12aa","&lt;&gt;1",""),OFFSET(Data!$A$1,0,MATCH(R$21&amp;" qualify",Data!$1:$1,0)-1,1000,1),1)))</f>
        <v>1</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48</v>
      </c>
      <c r="AB25" s="142">
        <f ca="1">COUNTIFS(OFFSET(Data!$A$1,0,MATCH($Z25&amp;" qualify",Data!$1:$1,0)-1,1000,1),1)</f>
        <v>8</v>
      </c>
      <c r="AC25" s="10">
        <f t="shared" ca="1" si="3"/>
        <v>55</v>
      </c>
      <c r="AD25" s="142">
        <f ca="1">IF(OR(A25="1a2a",AJ25=""),COUNTIFS(OFFSET(Data!$A$1,0,MATCH(Z25&amp;" qualify",Data!$1:$1,0)-1,1000,1),2),IF(A25="12aa",COUNTIFS(OFFSET(Data!$A$1,0,MATCH(Z25&amp;" qualify",Data!$1:$1,0)-1,1000,1),2,OFFSET(Data!$A$1,0,MATCH(AJ25&amp;" qualify",Data!$1:$1,0)-1,1000,1),"&lt;&gt;1"),""))</f>
        <v>6</v>
      </c>
      <c r="AE25" s="142">
        <f t="shared" ca="1" si="4"/>
        <v>5</v>
      </c>
      <c r="AF25" s="163">
        <f t="shared" ca="1" si="5"/>
        <v>0.77777777777777779</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Extra,discovery+,Comedy Extra,News Extra,Lifestyle Extra</v>
      </c>
      <c r="AH25" s="10">
        <f t="array" aca="1" ref="AH25" ca="1">SUM(IF(OFFSET(Service_DB,,,,1)=Z25,IF(ISNUMBER(SEARCH(OFFSET(Service_DB,,1,,1),AG25)),OFFSET(Service_DB,,2,,1),0),0))</f>
        <v>34</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191</v>
      </c>
      <c r="AL25" s="142">
        <f t="shared" ca="1" si="7"/>
        <v>4</v>
      </c>
      <c r="AM25" s="10">
        <f t="shared" ca="1" si="8"/>
        <v>155</v>
      </c>
      <c r="AN25" s="142">
        <f ca="1">IF(AJ25="",0,COUNTIFS(OFFSET(Data!$A$1,0,MATCH(Z25&amp;" qualify",Data!$1:$1,0)-1,1000,1),"",OFFSET(Data!$A$1,0,MATCH(AJ25&amp;" qualify",Data!$1:$1,0)-1,1000,1),2))</f>
        <v>0</v>
      </c>
      <c r="AO25" s="142">
        <f t="shared" ca="1" si="9"/>
        <v>0</v>
      </c>
      <c r="AP25" s="163">
        <f t="shared" ca="1" si="10"/>
        <v>0.22222222222222221</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0">
        <f t="array" aca="1" ref="AR25" ca="1">SUM(IF(OFFSET(Service_DB,,,,1)=AJ25,IF(ISNUMBER(SEARCH(OFFSET(Service_DB,,1,,1),AQ25)),OFFSET(Service_DB,,2,,1),0),0))</f>
        <v>0</v>
      </c>
      <c r="AS25" s="163" t="str">
        <f t="shared" ca="1" si="11"/>
        <v>Sling Orange + BlueDirecTV Stream Premier18244</v>
      </c>
      <c r="AT25" s="163" t="str">
        <f t="shared" ca="1" si="12"/>
        <v>DirecTV Stream PremierSling Orange + Blue18244</v>
      </c>
      <c r="AU25" s="142" t="str">
        <f ca="1">IF(AND(AB25=0,AD25=0),"",IF(A25="1a",Z25,IF(AJ25="","",IF(OR(ISNUMBER(MATCH(AS25,AS$21:AS24,0)),ISNUMBER(MATCH(AT25,AS$21:AS24,0))),"",Z25&amp;"/"&amp;AJ25))))</f>
        <v>Sling Orange + Blue/DirecTV Stream Premier</v>
      </c>
      <c r="AV25" s="142">
        <f t="shared" ca="1" si="13"/>
        <v>239</v>
      </c>
      <c r="AW25" s="142">
        <f t="shared" ca="1" si="14"/>
        <v>18</v>
      </c>
      <c r="AX25" s="10">
        <f t="shared" ca="1" si="15"/>
        <v>244</v>
      </c>
      <c r="AY25" s="163">
        <f t="shared" ca="1" si="16"/>
        <v>1</v>
      </c>
      <c r="AZ25" s="165">
        <f t="shared" ca="1" si="17"/>
        <v>13.555555555555555</v>
      </c>
      <c r="BA25" s="142">
        <f t="shared" ca="1" si="18"/>
        <v>5</v>
      </c>
      <c r="BB25" s="165">
        <f t="shared" ca="1" si="19"/>
        <v>235</v>
      </c>
      <c r="BC25" s="166">
        <f t="shared" ca="1" si="20"/>
        <v>0</v>
      </c>
      <c r="BD25" s="166">
        <f t="shared" ca="1" si="21"/>
        <v>0.92156862745098034</v>
      </c>
      <c r="BE25" s="166">
        <f t="shared" ca="1" si="22"/>
        <v>0</v>
      </c>
      <c r="BF25" s="166">
        <f t="shared" ca="1" si="23"/>
        <v>0.46078431372549017</v>
      </c>
      <c r="BG25" s="142">
        <f ca="1">IF($AU25="","",RANK(BF25,BF$22:BF$90,1)+COUNTIF(BF$22:BF25,BF25)-1)</f>
        <v>35</v>
      </c>
      <c r="BH25" s="166">
        <f t="shared" ca="1" si="24"/>
        <v>0.46078431372549017</v>
      </c>
      <c r="BI25" s="142">
        <f ca="1">IF($AU25="","",RANK(BH25,BH$22:BH$90,1)+COUNTIF(BH$22:BH25,BH25)-1)</f>
        <v>35</v>
      </c>
    </row>
    <row r="26" spans="1:61" x14ac:dyDescent="0.35">
      <c r="A26" s="163" t="s">
        <v>525</v>
      </c>
      <c r="B26" s="164"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2</v>
      </c>
      <c r="Q26" s="142">
        <f ca="1">IF(MID($B26,1,3)=MID(Q$21,1,3),"",IF($A26="1a","",COUNTIFS(OFFSET(Data!$A$1,0,MATCH($B26&amp;" qualify",Data!$1:$1,0)-1,1000,1),IF($A26="12aa","&lt;&gt;1",""),OFFSET(Data!$A$1,0,MATCH(Q$21&amp;" qualify",Data!$1:$1,0)-1,1000,1),1)))</f>
        <v>2</v>
      </c>
      <c r="R26" s="142">
        <f ca="1">IF(MID($B26,1,3)=MID(R$21,1,3),"",IF($A26="1a","",COUNTIFS(OFFSET(Data!$A$1,0,MATCH($B26&amp;" qualify",Data!$1:$1,0)-1,1000,1),IF($A26="12aa","&lt;&gt;1",""),OFFSET(Data!$A$1,0,MATCH(R$21&amp;" qualify",Data!$1:$1,0)-1,1000,1),1)))</f>
        <v>2</v>
      </c>
      <c r="S26" s="142">
        <f ca="1">IF(MID($B26,1,3)=MID(S$21,1,3),"",IF($A26="1a","",COUNTIFS(OFFSET(Data!$A$1,0,MATCH($B26&amp;" qualify",Data!$1:$1,0)-1,1000,1),IF($A26="12aa","&lt;&gt;1",""),OFFSET(Data!$A$1,0,MATCH(S$21&amp;" qualify",Data!$1:$1,0)-1,1000,1),1)))</f>
        <v>0</v>
      </c>
      <c r="T26" s="142" t="str">
        <f ca="1">IF(MID($B26,1,3)=MID(T$21,1,3),"",IF($A26="1a","",COUNTIFS(OFFSET(Data!$A$1,0,MATCH($B26&amp;" qualify",Data!$1:$1,0)-1,1000,1),IF($A26="12aa","&lt;&gt;1",""),OFFSET(Data!$A$1,0,MATCH(T$21&amp;" qualify",Data!$1:$1,0)-1,1000,1),1)))</f>
        <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87</v>
      </c>
      <c r="AB26" s="142">
        <f ca="1">COUNTIFS(OFFSET(Data!$A$1,0,MATCH($Z26&amp;" qualify",Data!$1:$1,0)-1,1000,1),1)</f>
        <v>14</v>
      </c>
      <c r="AC26" s="10">
        <f t="shared" ca="1" si="3"/>
        <v>75</v>
      </c>
      <c r="AD26" s="142">
        <f ca="1">IF(OR(A26="1a2a",AJ26=""),COUNTIFS(OFFSET(Data!$A$1,0,MATCH(Z26&amp;" qualify",Data!$1:$1,0)-1,1000,1),2),IF(A26="12aa",COUNTIFS(OFFSET(Data!$A$1,0,MATCH(Z26&amp;" qualify",Data!$1:$1,0)-1,1000,1),2,OFFSET(Data!$A$1,0,MATCH(AJ26&amp;" qualify",Data!$1:$1,0)-1,1000,1),"&lt;&gt;1"),""))</f>
        <v>1</v>
      </c>
      <c r="AE26" s="142">
        <f t="shared" ca="1" si="4"/>
        <v>1</v>
      </c>
      <c r="AF26" s="163">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0">
        <f t="array" aca="1" ref="AH26" ca="1">SUM(IF(OFFSET(Service_DB,,,,1)=Z26,IF(ISNUMBER(SEARCH(OFFSET(Service_DB,,1,,1),AG26)),OFFSET(Service_DB,,2,,1),0),0))</f>
        <v>11</v>
      </c>
      <c r="AI26" s="142">
        <f t="array" aca="1" ref="AI26" ca="1">IF(SUM(C26:Y26)=0,0,MIN(IF(IF(C26:Y26=MAX(C26:Y26),(C$20:Y$20))=MIN(IF(C26:Y26=MAX(C26:Y26),(C$20:Y$20))),COLUMN(C$20:Y$20))))</f>
        <v>18</v>
      </c>
      <c r="AJ26" s="142" t="str">
        <f t="shared" ca="1" si="6"/>
        <v>Vidgo Plus</v>
      </c>
      <c r="AK26" s="142">
        <f ca="1">IF(AJ26="",0,COUNTIFS(OFFSET(Data!$A$1,0,MATCH(Z26,Data!$1:$1,0)-1,1000,1),"&lt;&gt;Yes",OFFSET(Data!$A$1,0,MATCH(AJ26,Data!$1:$1,0)-1,1000,1),"Yes"))</f>
        <v>69</v>
      </c>
      <c r="AL26" s="142">
        <f t="shared" ca="1" si="7"/>
        <v>2</v>
      </c>
      <c r="AM26" s="10">
        <f t="shared" ca="1" si="8"/>
        <v>60</v>
      </c>
      <c r="AN26" s="142">
        <f ca="1">IF(AJ26="",0,COUNTIFS(OFFSET(Data!$A$1,0,MATCH(Z26&amp;" qualify",Data!$1:$1,0)-1,1000,1),"",OFFSET(Data!$A$1,0,MATCH(AJ26&amp;" qualify",Data!$1:$1,0)-1,1000,1),2))</f>
        <v>0</v>
      </c>
      <c r="AO26" s="142">
        <f t="shared" ca="1" si="9"/>
        <v>0</v>
      </c>
      <c r="AP26" s="163">
        <f t="shared" ca="1" si="10"/>
        <v>0.1111111111111111</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0">
        <f t="array" aca="1" ref="AR26" ca="1">SUM(IF(OFFSET(Service_DB,,,,1)=AJ26,IF(ISNUMBER(SEARCH(OFFSET(Service_DB,,1,,1),AQ26)),OFFSET(Service_DB,,2,,1),0),0))</f>
        <v>0</v>
      </c>
      <c r="AS26" s="163" t="str">
        <f t="shared" ca="1" si="11"/>
        <v>DirecTV Stream EntertainmentVidgo Plus17146</v>
      </c>
      <c r="AT26" s="163" t="str">
        <f t="shared" ca="1" si="12"/>
        <v>Vidgo PlusDirecTV Stream Entertainment17146</v>
      </c>
      <c r="AU26" s="142" t="str">
        <f ca="1">IF(AND(AB26=0,AD26=0),"",IF(A26="1a",Z26,IF(AJ26="","",IF(OR(ISNUMBER(MATCH(AS26,AS$21:AS25,0)),ISNUMBER(MATCH(AT26,AS$21:AS25,0))),"",Z26&amp;"/"&amp;AJ26))))</f>
        <v>DirecTV Stream Entertainment/Vidgo Plus</v>
      </c>
      <c r="AV26" s="142">
        <f t="shared" ca="1" si="13"/>
        <v>156</v>
      </c>
      <c r="AW26" s="142">
        <f t="shared" ca="1" si="14"/>
        <v>17</v>
      </c>
      <c r="AX26" s="10">
        <f t="shared" ca="1" si="15"/>
        <v>146</v>
      </c>
      <c r="AY26" s="163">
        <f t="shared" ca="1" si="16"/>
        <v>0.94444444444444442</v>
      </c>
      <c r="AZ26" s="165">
        <f t="shared" ca="1" si="17"/>
        <v>8.5882352941176467</v>
      </c>
      <c r="BA26" s="142">
        <f t="shared" ca="1" si="18"/>
        <v>1</v>
      </c>
      <c r="BB26" s="165">
        <f t="shared" ca="1" si="19"/>
        <v>137</v>
      </c>
      <c r="BC26" s="166">
        <f t="shared" ca="1" si="20"/>
        <v>5.555555555555558E-2</v>
      </c>
      <c r="BD26" s="166">
        <f t="shared" ca="1" si="21"/>
        <v>0.53725490196078429</v>
      </c>
      <c r="BE26" s="166">
        <f t="shared" ca="1" si="22"/>
        <v>5.555555555555558E-2</v>
      </c>
      <c r="BF26" s="166">
        <f t="shared" ca="1" si="23"/>
        <v>0.29640522875816994</v>
      </c>
      <c r="BG26" s="142">
        <f ca="1">IF($AU26="","",RANK(BF26,BF$22:BF$90,1)+COUNTIF(BF$22:BF26,BF26)-1)</f>
        <v>11</v>
      </c>
      <c r="BH26" s="166">
        <f t="shared" ca="1" si="24"/>
        <v>0.29640522875816994</v>
      </c>
      <c r="BI26" s="142">
        <f ca="1">IF($AU26="","",RANK(BH26,BH$22:BH$90,1)+COUNTIF(BH$22:BH26,BH26)-1)</f>
        <v>11</v>
      </c>
    </row>
    <row r="27" spans="1:61" x14ac:dyDescent="0.35">
      <c r="A27" s="163" t="s">
        <v>525</v>
      </c>
      <c r="B27" s="164"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t="str">
        <f ca="1">IF(MID($B27,1,3)=MID(T$21,1,3),"",IF($A27="1a","",COUNTIFS(OFFSET(Data!$A$1,0,MATCH($B27&amp;" qualify",Data!$1:$1,0)-1,1000,1),IF($A27="12aa","&lt;&gt;1",""),OFFSET(Data!$A$1,0,MATCH(T$21&amp;" qualify",Data!$1:$1,0)-1,1000,1),1)))</f>
        <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158</v>
      </c>
      <c r="AB27" s="142">
        <f ca="1">COUNTIFS(OFFSET(Data!$A$1,0,MATCH($Z27&amp;" qualify",Data!$1:$1,0)-1,1000,1),1)</f>
        <v>16</v>
      </c>
      <c r="AC27" s="10">
        <f t="shared" ca="1" si="3"/>
        <v>100</v>
      </c>
      <c r="AD27" s="142">
        <f ca="1">IF(OR(A27="1a2a",AJ27=""),COUNTIFS(OFFSET(Data!$A$1,0,MATCH(Z27&amp;" qualify",Data!$1:$1,0)-1,1000,1),2),IF(A27="12aa",COUNTIFS(OFFSET(Data!$A$1,0,MATCH(Z27&amp;" qualify",Data!$1:$1,0)-1,1000,1),2,OFFSET(Data!$A$1,0,MATCH(AJ27&amp;" qualify",Data!$1:$1,0)-1,1000,1),"&lt;&gt;1"),""))</f>
        <v>1</v>
      </c>
      <c r="AE27" s="142">
        <f t="shared" ca="1" si="4"/>
        <v>1</v>
      </c>
      <c r="AF27" s="163">
        <f t="shared" ca="1" si="5"/>
        <v>0.94444444444444442</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0">
        <f t="array" aca="1" ref="AH27" ca="1">SUM(IF(OFFSET(Service_DB,,,,1)=Z27,IF(ISNUMBER(SEARCH(OFFSET(Service_DB,,1,,1),AG27)),OFFSET(Service_DB,,2,,1),0),0))</f>
        <v>11</v>
      </c>
      <c r="AI27" s="142">
        <f t="array" aca="1" ref="AI27" ca="1">IF(SUM(C27:Y27)=0,0,MIN(IF(IF(C27:Y27=MAX(C27:Y27),(C$20:Y$20))=MIN(IF(C27:Y27=MAX(C27:Y27),(C$20:Y$20))),COLUMN(C$20:Y$20))))</f>
        <v>11</v>
      </c>
      <c r="AJ27" s="142" t="str">
        <f t="shared" ca="1" si="6"/>
        <v>YouTube TV</v>
      </c>
      <c r="AK27" s="142">
        <f ca="1">IF(AJ27="",0,COUNTIFS(OFFSET(Data!$A$1,0,MATCH(Z27,Data!$1:$1,0)-1,1000,1),"&lt;&gt;Yes",OFFSET(Data!$A$1,0,MATCH(AJ27,Data!$1:$1,0)-1,1000,1),"Yes"))</f>
        <v>40</v>
      </c>
      <c r="AL27" s="142">
        <f t="shared" ca="1" si="7"/>
        <v>1</v>
      </c>
      <c r="AM27" s="10">
        <f t="shared" ca="1" si="8"/>
        <v>65</v>
      </c>
      <c r="AN27" s="142">
        <f ca="1">IF(AJ27="",0,COUNTIFS(OFFSET(Data!$A$1,0,MATCH(Z27&amp;" qualify",Data!$1:$1,0)-1,1000,1),"",OFFSET(Data!$A$1,0,MATCH(AJ27&amp;" qualify",Data!$1:$1,0)-1,1000,1),2))</f>
        <v>0</v>
      </c>
      <c r="AO27" s="142">
        <f t="shared" ca="1" si="9"/>
        <v>0</v>
      </c>
      <c r="AP27" s="163">
        <f t="shared" ca="1" si="10"/>
        <v>5.5555555555555552E-2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0">
        <f t="array" aca="1" ref="AR27" ca="1">SUM(IF(OFFSET(Service_DB,,,,1)=AJ27,IF(ISNUMBER(SEARCH(OFFSET(Service_DB,,1,,1),AQ27)),OFFSET(Service_DB,,2,,1),0),0))</f>
        <v>0</v>
      </c>
      <c r="AS27" s="163" t="str">
        <f t="shared" ca="1" si="11"/>
        <v>DirecTV Stream ChoiceYouTube TV18176</v>
      </c>
      <c r="AT27" s="163" t="str">
        <f t="shared" ca="1" si="12"/>
        <v>YouTube TVDirecTV Stream Choice18176</v>
      </c>
      <c r="AU27" s="142" t="str">
        <f ca="1">IF(AND(AB27=0,AD27=0),"",IF(A27="1a",Z27,IF(AJ27="","",IF(OR(ISNUMBER(MATCH(AS27,AS$21:AS26,0)),ISNUMBER(MATCH(AT27,AS$21:AS26,0))),"",Z27&amp;"/"&amp;AJ27))))</f>
        <v>DirecTV Stream Choice/YouTube TV</v>
      </c>
      <c r="AV27" s="142">
        <f t="shared" ca="1" si="13"/>
        <v>198</v>
      </c>
      <c r="AW27" s="142">
        <f t="shared" ca="1" si="14"/>
        <v>18</v>
      </c>
      <c r="AX27" s="10">
        <f t="shared" ca="1" si="15"/>
        <v>176</v>
      </c>
      <c r="AY27" s="163">
        <f t="shared" ca="1" si="16"/>
        <v>1</v>
      </c>
      <c r="AZ27" s="165">
        <f t="shared" ca="1" si="17"/>
        <v>9.7777777777777786</v>
      </c>
      <c r="BA27" s="142">
        <f t="shared" ca="1" si="18"/>
        <v>1</v>
      </c>
      <c r="BB27" s="165">
        <f t="shared" ca="1" si="19"/>
        <v>167</v>
      </c>
      <c r="BC27" s="166">
        <f t="shared" ca="1" si="20"/>
        <v>0</v>
      </c>
      <c r="BD27" s="166">
        <f t="shared" ca="1" si="21"/>
        <v>0.65490196078431373</v>
      </c>
      <c r="BE27" s="166">
        <f t="shared" ca="1" si="22"/>
        <v>0</v>
      </c>
      <c r="BF27" s="166">
        <f t="shared" ca="1" si="23"/>
        <v>0.32745098039215687</v>
      </c>
      <c r="BG27" s="142">
        <f ca="1">IF($AU27="","",RANK(BF27,BF$22:BF$90,1)+COUNTIF(BF$22:BF27,BF27)-1)</f>
        <v>16</v>
      </c>
      <c r="BH27" s="166">
        <f t="shared" ca="1" si="24"/>
        <v>0.32745098039215687</v>
      </c>
      <c r="BI27" s="142">
        <f ca="1">IF($AU27="","",RANK(BH27,BH$22:BH$90,1)+COUNTIF(BH$22:BH27,BH27)-1)</f>
        <v>16</v>
      </c>
    </row>
    <row r="28" spans="1:61" x14ac:dyDescent="0.35">
      <c r="A28" s="163" t="s">
        <v>525</v>
      </c>
      <c r="B28" s="164"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t="str">
        <f ca="1">IF(MID($B28,1,3)=MID(T$21,1,3),"",IF($A28="1a","",COUNTIFS(OFFSET(Data!$A$1,0,MATCH($B28&amp;" qualify",Data!$1:$1,0)-1,1000,1),IF($A28="12aa","&lt;&gt;1",""),OFFSET(Data!$A$1,0,MATCH(T$21&amp;" qualify",Data!$1:$1,0)-1,1000,1),1)))</f>
        <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191</v>
      </c>
      <c r="AB28" s="142">
        <f ca="1">COUNTIFS(OFFSET(Data!$A$1,0,MATCH($Z28&amp;" qualify",Data!$1:$1,0)-1,1000,1),1)</f>
        <v>17</v>
      </c>
      <c r="AC28" s="10">
        <f t="shared" ca="1" si="3"/>
        <v>110</v>
      </c>
      <c r="AD28" s="142">
        <f ca="1">IF(OR(A28="1a2a",AJ28=""),COUNTIFS(OFFSET(Data!$A$1,0,MATCH(Z28&amp;" qualify",Data!$1:$1,0)-1,1000,1),2),IF(A28="12aa",COUNTIFS(OFFSET(Data!$A$1,0,MATCH(Z28&amp;" qualify",Data!$1:$1,0)-1,1000,1),2,OFFSET(Data!$A$1,0,MATCH(AJ28&amp;" qualify",Data!$1:$1,0)-1,1000,1),"&lt;&gt;1"),""))</f>
        <v>1</v>
      </c>
      <c r="AE28" s="142">
        <f t="shared" ca="1" si="4"/>
        <v>1</v>
      </c>
      <c r="AF28" s="163">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0">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0">
        <f t="shared" ca="1" si="8"/>
        <v>0</v>
      </c>
      <c r="AN28" s="142">
        <f ca="1">IF(AJ28="",0,COUNTIFS(OFFSET(Data!$A$1,0,MATCH(Z28&amp;" qualify",Data!$1:$1,0)-1,1000,1),"",OFFSET(Data!$A$1,0,MATCH(AJ28&amp;" qualify",Data!$1:$1,0)-1,1000,1),2))</f>
        <v>0</v>
      </c>
      <c r="AO28" s="142">
        <f t="shared" ca="1" si="9"/>
        <v>0</v>
      </c>
      <c r="AP28" s="163"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0">
        <f t="array" aca="1" ref="AR28" ca="1">SUM(IF(OFFSET(Service_DB,,,,1)=AJ28,IF(ISNUMBER(SEARCH(OFFSET(Service_DB,,1,,1),AQ28)),OFFSET(Service_DB,,2,,1),0),0))</f>
        <v>0</v>
      </c>
      <c r="AS28" s="163" t="str">
        <f t="shared" ca="1" si="11"/>
        <v>DirecTV Stream Ultimate18121</v>
      </c>
      <c r="AT28" s="163" t="str">
        <f t="shared" ca="1" si="12"/>
        <v>DirecTV Stream Ultimate18121</v>
      </c>
      <c r="AU28" s="142" t="str">
        <f ca="1">IF(AND(AB28=0,AD28=0),"",IF(A28="1a",Z28,IF(AJ28="","",IF(OR(ISNUMBER(MATCH(AS28,AS$21:AS27,0)),ISNUMBER(MATCH(AT28,AS$21:AS27,0))),"",Z28&amp;"/"&amp;AJ28))))</f>
        <v/>
      </c>
      <c r="AV28" s="142" t="str">
        <f t="shared" ca="1" si="13"/>
        <v/>
      </c>
      <c r="AW28" s="142" t="str">
        <f t="shared" ca="1" si="14"/>
        <v/>
      </c>
      <c r="AX28" s="10" t="str">
        <f t="shared" ca="1" si="15"/>
        <v/>
      </c>
      <c r="AY28" s="163" t="str">
        <f t="shared" ca="1" si="16"/>
        <v/>
      </c>
      <c r="AZ28" s="165" t="str">
        <f t="shared" ca="1" si="17"/>
        <v/>
      </c>
      <c r="BA28" s="142">
        <f t="shared" ca="1" si="18"/>
        <v>1</v>
      </c>
      <c r="BB28" s="165" t="str">
        <f t="shared" ca="1" si="19"/>
        <v/>
      </c>
      <c r="BC28" s="166" t="str">
        <f t="shared" ca="1" si="20"/>
        <v/>
      </c>
      <c r="BD28" s="166" t="str">
        <f t="shared" ca="1" si="21"/>
        <v/>
      </c>
      <c r="BE28" s="166" t="str">
        <f t="shared" ca="1" si="22"/>
        <v/>
      </c>
      <c r="BF28" s="166" t="str">
        <f t="shared" ca="1" si="23"/>
        <v/>
      </c>
      <c r="BG28" s="142" t="str">
        <f ca="1">IF($AU28="","",RANK(BF28,BF$22:BF$90,1)+COUNTIF(BF$22:BF28,BF28)-1)</f>
        <v/>
      </c>
      <c r="BH28" s="166" t="str">
        <f t="shared" ca="1" si="24"/>
        <v/>
      </c>
      <c r="BI28" s="142" t="str">
        <f ca="1">IF($AU28="","",RANK(BH28,BH$22:BH$90,1)+COUNTIF(BH$22:BH28,BH28)-1)</f>
        <v/>
      </c>
    </row>
    <row r="29" spans="1:61" x14ac:dyDescent="0.35">
      <c r="A29" s="163" t="s">
        <v>525</v>
      </c>
      <c r="B29" s="164"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t="str">
        <f ca="1">IF(MID($B29,1,3)=MID(T$21,1,3),"",IF($A29="1a","",COUNTIFS(OFFSET(Data!$A$1,0,MATCH($B29&amp;" qualify",Data!$1:$1,0)-1,1000,1),IF($A29="12aa","&lt;&gt;1",""),OFFSET(Data!$A$1,0,MATCH(T$21&amp;" qualify",Data!$1:$1,0)-1,1000,1),1)))</f>
        <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233</v>
      </c>
      <c r="AB29" s="142">
        <f ca="1">COUNTIFS(OFFSET(Data!$A$1,0,MATCH($Z29&amp;" qualify",Data!$1:$1,0)-1,1000,1),1)</f>
        <v>18</v>
      </c>
      <c r="AC29" s="10">
        <f t="shared" ca="1" si="3"/>
        <v>155</v>
      </c>
      <c r="AD29" s="142">
        <f ca="1">IF(OR(A29="1a2a",AJ29=""),COUNTIFS(OFFSET(Data!$A$1,0,MATCH(Z29&amp;" qualify",Data!$1:$1,0)-1,1000,1),2),IF(A29="12aa",COUNTIFS(OFFSET(Data!$A$1,0,MATCH(Z29&amp;" qualify",Data!$1:$1,0)-1,1000,1),2,OFFSET(Data!$A$1,0,MATCH(AJ29&amp;" qualify",Data!$1:$1,0)-1,1000,1),"&lt;&gt;1"),""))</f>
        <v>0</v>
      </c>
      <c r="AE29" s="142">
        <f t="shared" ca="1" si="4"/>
        <v>0</v>
      </c>
      <c r="AF29" s="163">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0">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0">
        <f t="shared" ca="1" si="8"/>
        <v>0</v>
      </c>
      <c r="AN29" s="142">
        <f ca="1">IF(AJ29="",0,COUNTIFS(OFFSET(Data!$A$1,0,MATCH(Z29&amp;" qualify",Data!$1:$1,0)-1,1000,1),"",OFFSET(Data!$A$1,0,MATCH(AJ29&amp;" qualify",Data!$1:$1,0)-1,1000,1),2))</f>
        <v>0</v>
      </c>
      <c r="AO29" s="142">
        <f t="shared" ca="1" si="9"/>
        <v>0</v>
      </c>
      <c r="AP29" s="163"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0">
        <f t="array" aca="1" ref="AR29" ca="1">SUM(IF(OFFSET(Service_DB,,,,1)=AJ29,IF(ISNUMBER(SEARCH(OFFSET(Service_DB,,1,,1),AQ29)),OFFSET(Service_DB,,2,,1),0),0))</f>
        <v>0</v>
      </c>
      <c r="AS29" s="163" t="str">
        <f t="shared" ca="1" si="11"/>
        <v>DirecTV Stream Premier18155</v>
      </c>
      <c r="AT29" s="163" t="str">
        <f t="shared" ca="1" si="12"/>
        <v>DirecTV Stream Premier18155</v>
      </c>
      <c r="AU29" s="142" t="str">
        <f ca="1">IF(AND(AB29=0,AD29=0),"",IF(A29="1a",Z29,IF(AJ29="","",IF(OR(ISNUMBER(MATCH(AS29,AS$21:AS28,0)),ISNUMBER(MATCH(AT29,AS$21:AS28,0))),"",Z29&amp;"/"&amp;AJ29))))</f>
        <v/>
      </c>
      <c r="AV29" s="142" t="str">
        <f t="shared" ca="1" si="13"/>
        <v/>
      </c>
      <c r="AW29" s="142" t="str">
        <f t="shared" ca="1" si="14"/>
        <v/>
      </c>
      <c r="AX29" s="10" t="str">
        <f t="shared" ca="1" si="15"/>
        <v/>
      </c>
      <c r="AY29" s="163" t="str">
        <f t="shared" ca="1" si="16"/>
        <v/>
      </c>
      <c r="AZ29" s="165" t="str">
        <f t="shared" ca="1" si="17"/>
        <v/>
      </c>
      <c r="BA29" s="142">
        <f t="shared" ca="1" si="18"/>
        <v>0</v>
      </c>
      <c r="BB29" s="165" t="str">
        <f t="shared" ca="1" si="19"/>
        <v/>
      </c>
      <c r="BC29" s="166" t="str">
        <f t="shared" ca="1" si="20"/>
        <v/>
      </c>
      <c r="BD29" s="166" t="str">
        <f t="shared" ca="1" si="21"/>
        <v/>
      </c>
      <c r="BE29" s="166" t="str">
        <f t="shared" ca="1" si="22"/>
        <v/>
      </c>
      <c r="BF29" s="166" t="str">
        <f t="shared" ca="1" si="23"/>
        <v/>
      </c>
      <c r="BG29" s="142" t="str">
        <f ca="1">IF($AU29="","",RANK(BF29,BF$22:BF$90,1)+COUNTIF(BF$22:BF29,BF29)-1)</f>
        <v/>
      </c>
      <c r="BH29" s="166" t="str">
        <f t="shared" ca="1" si="24"/>
        <v/>
      </c>
      <c r="BI29" s="142" t="str">
        <f ca="1">IF($AU29="","",RANK(BH29,BH$22:BH$90,1)+COUNTIF(BH$22:BH29,BH29)-1)</f>
        <v/>
      </c>
    </row>
    <row r="30" spans="1:61" x14ac:dyDescent="0.35">
      <c r="A30" s="163" t="s">
        <v>525</v>
      </c>
      <c r="B30" s="164"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2</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1</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124</v>
      </c>
      <c r="AB30" s="142">
        <f ca="1">COUNTIFS(OFFSET(Data!$A$1,0,MATCH($Z30&amp;" qualify",Data!$1:$1,0)-1,1000,1),1)</f>
        <v>15</v>
      </c>
      <c r="AC30" s="10">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63">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0">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42</v>
      </c>
      <c r="AL30" s="142">
        <f t="shared" ca="1" si="7"/>
        <v>2</v>
      </c>
      <c r="AM30" s="10">
        <f t="shared" ca="1" si="8"/>
        <v>25</v>
      </c>
      <c r="AN30" s="142">
        <f ca="1">IF(AJ30="",0,COUNTIFS(OFFSET(Data!$A$1,0,MATCH(Z30&amp;" qualify",Data!$1:$1,0)-1,1000,1),"",OFFSET(Data!$A$1,0,MATCH(AJ30&amp;" qualify",Data!$1:$1,0)-1,1000,1),2))</f>
        <v>0</v>
      </c>
      <c r="AO30" s="142">
        <f t="shared" ca="1" si="9"/>
        <v>0</v>
      </c>
      <c r="AP30" s="163">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0">
        <f t="array" aca="1" ref="AR30" ca="1">SUM(IF(OFFSET(Service_DB,,,,1)=AJ30,IF(ISNUMBER(SEARCH(OFFSET(Service_DB,,1,,1),AQ30)),OFFSET(Service_DB,,2,,1),0),0))</f>
        <v>0</v>
      </c>
      <c r="AS30" s="163" t="str">
        <f t="shared" ca="1" si="11"/>
        <v>YouTube TVPhilo18100</v>
      </c>
      <c r="AT30" s="163" t="str">
        <f t="shared" ca="1" si="12"/>
        <v>PhiloYouTube TV18100</v>
      </c>
      <c r="AU30" s="142" t="str">
        <f ca="1">IF(AND(AB30=0,AD30=0),"",IF(A30="1a",Z30,IF(AJ30="","",IF(OR(ISNUMBER(MATCH(AS30,AS$21:AS29,0)),ISNUMBER(MATCH(AT30,AS$21:AS29,0))),"",Z30&amp;"/"&amp;AJ30))))</f>
        <v>YouTube TV/Philo</v>
      </c>
      <c r="AV30" s="142">
        <f t="shared" ca="1" si="13"/>
        <v>166</v>
      </c>
      <c r="AW30" s="142">
        <f t="shared" ca="1" si="14"/>
        <v>18</v>
      </c>
      <c r="AX30" s="10">
        <f t="shared" ca="1" si="15"/>
        <v>100</v>
      </c>
      <c r="AY30" s="163">
        <f t="shared" ca="1" si="16"/>
        <v>1</v>
      </c>
      <c r="AZ30" s="165">
        <f t="shared" ca="1" si="17"/>
        <v>5.5555555555555554</v>
      </c>
      <c r="BA30" s="142">
        <f t="shared" ca="1" si="18"/>
        <v>1</v>
      </c>
      <c r="BB30" s="165">
        <f t="shared" ca="1" si="19"/>
        <v>91</v>
      </c>
      <c r="BC30" s="166">
        <f t="shared" ca="1" si="20"/>
        <v>0</v>
      </c>
      <c r="BD30" s="166">
        <f t="shared" ca="1" si="21"/>
        <v>0.35686274509803922</v>
      </c>
      <c r="BE30" s="166">
        <f t="shared" ca="1" si="22"/>
        <v>0</v>
      </c>
      <c r="BF30" s="166">
        <f t="shared" ca="1" si="23"/>
        <v>0.17843137254901961</v>
      </c>
      <c r="BG30" s="142">
        <f ca="1">IF($AU30="","",RANK(BF30,BF$22:BF$90,1)+COUNTIF(BF$22:BF30,BF30)-1)</f>
        <v>2</v>
      </c>
      <c r="BH30" s="166">
        <f t="shared" ca="1" si="24"/>
        <v>0.17843137254901961</v>
      </c>
      <c r="BI30" s="142">
        <f ca="1">IF($AU30="","",RANK(BH30,BH$22:BH$90,1)+COUNTIF(BH$22:BH30,BH30)-1)</f>
        <v>2</v>
      </c>
    </row>
    <row r="31" spans="1:61" x14ac:dyDescent="0.35">
      <c r="A31" s="163" t="s">
        <v>525</v>
      </c>
      <c r="B31" s="164"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98</v>
      </c>
      <c r="AB31" s="142">
        <f ca="1">COUNTIFS(OFFSET(Data!$A$1,0,MATCH($Z31&amp;" qualify",Data!$1:$1,0)-1,1000,1),1)</f>
        <v>16</v>
      </c>
      <c r="AC31" s="10">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63">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0">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0">
        <f t="shared" ca="1" si="8"/>
        <v>0</v>
      </c>
      <c r="AN31" s="142">
        <f ca="1">IF(AJ31="",0,COUNTIFS(OFFSET(Data!$A$1,0,MATCH(Z31&amp;" qualify",Data!$1:$1,0)-1,1000,1),"",OFFSET(Data!$A$1,0,MATCH(AJ31&amp;" qualify",Data!$1:$1,0)-1,1000,1),2))</f>
        <v>0</v>
      </c>
      <c r="AO31" s="142">
        <f t="shared" ca="1" si="9"/>
        <v>0</v>
      </c>
      <c r="AP31" s="163"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0">
        <f t="array" aca="1" ref="AR31" ca="1">SUM(IF(OFFSET(Service_DB,,,,1)=AJ31,IF(ISNUMBER(SEARCH(OFFSET(Service_DB,,1,,1),AQ31)),OFFSET(Service_DB,,2,,1),0),0))</f>
        <v>0</v>
      </c>
      <c r="AS31" s="163" t="str">
        <f t="shared" ca="1" si="11"/>
        <v>Hulu with Live TV1888</v>
      </c>
      <c r="AT31" s="163" t="str">
        <f t="shared" ca="1" si="12"/>
        <v>Hulu with Live TV1888</v>
      </c>
      <c r="AU31" s="142" t="str">
        <f ca="1">IF(AND(AB31=0,AD31=0),"",IF(A31="1a",Z31,IF(AJ31="","",IF(OR(ISNUMBER(MATCH(AS31,AS$21:AS30,0)),ISNUMBER(MATCH(AT31,AS$21:AS30,0))),"",Z31&amp;"/"&amp;AJ31))))</f>
        <v/>
      </c>
      <c r="AV31" s="142" t="str">
        <f t="shared" ca="1" si="13"/>
        <v/>
      </c>
      <c r="AW31" s="142" t="str">
        <f t="shared" ca="1" si="14"/>
        <v/>
      </c>
      <c r="AX31" s="10" t="str">
        <f t="shared" ca="1" si="15"/>
        <v/>
      </c>
      <c r="AY31" s="163" t="str">
        <f t="shared" ca="1" si="16"/>
        <v/>
      </c>
      <c r="AZ31" s="165" t="str">
        <f t="shared" ca="1" si="17"/>
        <v/>
      </c>
      <c r="BA31" s="142">
        <f t="shared" ca="1" si="18"/>
        <v>2</v>
      </c>
      <c r="BB31" s="165" t="str">
        <f t="shared" ca="1" si="19"/>
        <v/>
      </c>
      <c r="BC31" s="166" t="str">
        <f t="shared" ca="1" si="20"/>
        <v/>
      </c>
      <c r="BD31" s="166" t="str">
        <f t="shared" ca="1" si="21"/>
        <v/>
      </c>
      <c r="BE31" s="166" t="str">
        <f t="shared" ca="1" si="22"/>
        <v/>
      </c>
      <c r="BF31" s="166" t="str">
        <f t="shared" ca="1" si="23"/>
        <v/>
      </c>
      <c r="BG31" s="142" t="str">
        <f ca="1">IF($AU31="","",RANK(BF31,BF$22:BF$90,1)+COUNTIF(BF$22:BF31,BF31)-1)</f>
        <v/>
      </c>
      <c r="BH31" s="166" t="str">
        <f t="shared" ca="1" si="24"/>
        <v/>
      </c>
      <c r="BI31" s="142" t="str">
        <f ca="1">IF($AU31="","",RANK(BH31,BH$22:BH$90,1)+COUNTIF(BH$22:BH31,BH31)-1)</f>
        <v/>
      </c>
    </row>
    <row r="32" spans="1:61" x14ac:dyDescent="0.35">
      <c r="A32" s="163" t="s">
        <v>525</v>
      </c>
      <c r="B32" s="164"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1</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2</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140</v>
      </c>
      <c r="AB32" s="142">
        <f ca="1">COUNTIFS(OFFSET(Data!$A$1,0,MATCH($Z32&amp;" qualify",Data!$1:$1,0)-1,1000,1),1)</f>
        <v>14</v>
      </c>
      <c r="AC32" s="10">
        <f t="shared" ca="1" si="3"/>
        <v>75</v>
      </c>
      <c r="AD32" s="142">
        <f ca="1">IF(OR(A32="1a2a",AJ32=""),COUNTIFS(OFFSET(Data!$A$1,0,MATCH(Z32&amp;" qualify",Data!$1:$1,0)-1,1000,1),2),IF(A32="12aa",COUNTIFS(OFFSET(Data!$A$1,0,MATCH(Z32&amp;" qualify",Data!$1:$1,0)-1,1000,1),2,OFFSET(Data!$A$1,0,MATCH(AJ32&amp;" qualify",Data!$1:$1,0)-1,1000,1),"&lt;&gt;1"),""))</f>
        <v>1</v>
      </c>
      <c r="AE32" s="142">
        <f t="shared" ca="1" si="4"/>
        <v>1</v>
      </c>
      <c r="AF32" s="163">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0">
        <f t="array" aca="1" ref="AH32" ca="1">SUM(IF(OFFSET(Service_DB,,,,1)=Z32,IF(ISNUMBER(SEARCH(OFFSET(Service_DB,,1,,1),AG32)),OFFSET(Service_DB,,2,,1),0),0))</f>
        <v>8</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160</v>
      </c>
      <c r="AL32" s="142">
        <f t="shared" ca="1" si="7"/>
        <v>3</v>
      </c>
      <c r="AM32" s="10">
        <f t="shared" ca="1" si="8"/>
        <v>155</v>
      </c>
      <c r="AN32" s="142">
        <f ca="1">IF(AJ32="",0,COUNTIFS(OFFSET(Data!$A$1,0,MATCH(Z32&amp;" qualify",Data!$1:$1,0)-1,1000,1),"",OFFSET(Data!$A$1,0,MATCH(AJ32&amp;" qualify",Data!$1:$1,0)-1,1000,1),2))</f>
        <v>0</v>
      </c>
      <c r="AO32" s="142">
        <f t="shared" ca="1" si="9"/>
        <v>0</v>
      </c>
      <c r="AP32" s="163">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0">
        <f t="array" aca="1" ref="AR32" ca="1">SUM(IF(OFFSET(Service_DB,,,,1)=AJ32,IF(ISNUMBER(SEARCH(OFFSET(Service_DB,,1,,1),AQ32)),OFFSET(Service_DB,,2,,1),0),0))</f>
        <v>0</v>
      </c>
      <c r="AS32" s="163" t="str">
        <f t="shared" ca="1" si="11"/>
        <v>Fubo TVDirecTV Stream Premier18238</v>
      </c>
      <c r="AT32" s="163" t="str">
        <f t="shared" ca="1" si="12"/>
        <v>DirecTV Stream PremierFubo TV18238</v>
      </c>
      <c r="AU32" s="142" t="str">
        <f ca="1">IF(AND(AB32=0,AD32=0),"",IF(A32="1a",Z32,IF(AJ32="","",IF(OR(ISNUMBER(MATCH(AS32,AS$21:AS31,0)),ISNUMBER(MATCH(AT32,AS$21:AS31,0))),"",Z32&amp;"/"&amp;AJ32))))</f>
        <v>Fubo TV/DirecTV Stream Premier</v>
      </c>
      <c r="AV32" s="142">
        <f t="shared" ca="1" si="13"/>
        <v>300</v>
      </c>
      <c r="AW32" s="142">
        <f t="shared" ca="1" si="14"/>
        <v>18</v>
      </c>
      <c r="AX32" s="10">
        <f t="shared" ca="1" si="15"/>
        <v>238</v>
      </c>
      <c r="AY32" s="163">
        <f t="shared" ca="1" si="16"/>
        <v>1</v>
      </c>
      <c r="AZ32" s="165">
        <f t="shared" ca="1" si="17"/>
        <v>13.222222222222221</v>
      </c>
      <c r="BA32" s="142">
        <f t="shared" ca="1" si="18"/>
        <v>1</v>
      </c>
      <c r="BB32" s="165">
        <f t="shared" ca="1" si="19"/>
        <v>229</v>
      </c>
      <c r="BC32" s="166">
        <f t="shared" ca="1" si="20"/>
        <v>0</v>
      </c>
      <c r="BD32" s="166">
        <f t="shared" ca="1" si="21"/>
        <v>0.89803921568627454</v>
      </c>
      <c r="BE32" s="166">
        <f t="shared" ca="1" si="22"/>
        <v>0</v>
      </c>
      <c r="BF32" s="166">
        <f t="shared" ca="1" si="23"/>
        <v>0.44901960784313727</v>
      </c>
      <c r="BG32" s="142">
        <f ca="1">IF($AU32="","",RANK(BF32,BF$22:BF$90,1)+COUNTIF(BF$22:BF32,BF32)-1)</f>
        <v>34</v>
      </c>
      <c r="BH32" s="166">
        <f t="shared" ca="1" si="24"/>
        <v>0.44901960784313727</v>
      </c>
      <c r="BI32" s="142">
        <f ca="1">IF($AU32="","",RANK(BH32,BH$22:BH$90,1)+COUNTIF(BH$22:BH32,BH32)-1)</f>
        <v>34</v>
      </c>
    </row>
    <row r="33" spans="1:61" x14ac:dyDescent="0.35">
      <c r="A33" s="163" t="s">
        <v>525</v>
      </c>
      <c r="B33" s="164" t="str">
        <f>Services!A13</f>
        <v>KlowdTV</v>
      </c>
      <c r="C33" s="142">
        <f ca="1">IF(MID($B33,1,3)=MID(C$21,1,3),"",IF($A33="1a","",COUNTIFS(OFFSET(Data!$A$1,0,MATCH($B33&amp;" qualify",Data!$1:$1,0)-1,1000,1),IF($A33="12aa","&lt;&gt;1",""),OFFSET(Data!$A$1,0,MATCH(C$21&amp;" qualify",Data!$1:$1,0)-1,1000,1),1)))</f>
        <v>6</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14</v>
      </c>
      <c r="H33" s="142">
        <f ca="1">IF(MID($B33,1,3)=MID(H$21,1,3),"",IF($A33="1a","",COUNTIFS(OFFSET(Data!$A$1,0,MATCH($B33&amp;" qualify",Data!$1:$1,0)-1,1000,1),IF($A33="12aa","&lt;&gt;1",""),OFFSET(Data!$A$1,0,MATCH(H$21&amp;" qualify",Data!$1:$1,0)-1,1000,1),1)))</f>
        <v>16</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7</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54</v>
      </c>
      <c r="AB33" s="142">
        <f ca="1">COUNTIFS(OFFSET(Data!$A$1,0,MATCH($Z33&amp;" qualify",Data!$1:$1,0)-1,1000,1),1)</f>
        <v>0</v>
      </c>
      <c r="AC33" s="10">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63">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0">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229</v>
      </c>
      <c r="AL33" s="142">
        <f t="shared" ca="1" si="7"/>
        <v>18</v>
      </c>
      <c r="AM33" s="10">
        <f t="shared" ca="1" si="8"/>
        <v>155</v>
      </c>
      <c r="AN33" s="142">
        <f ca="1">IF(AJ33="",0,COUNTIFS(OFFSET(Data!$A$1,0,MATCH(Z33&amp;" qualify",Data!$1:$1,0)-1,1000,1),"",OFFSET(Data!$A$1,0,MATCH(AJ33&amp;" qualify",Data!$1:$1,0)-1,1000,1),2))</f>
        <v>0</v>
      </c>
      <c r="AO33" s="142">
        <f t="shared" ca="1" si="9"/>
        <v>0</v>
      </c>
      <c r="AP33" s="163">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0">
        <f t="array" aca="1" ref="AR33" ca="1">SUM(IF(OFFSET(Service_DB,,,,1)=AJ33,IF(ISNUMBER(SEARCH(OFFSET(Service_DB,,1,,1),AQ33)),OFFSET(Service_DB,,2,,1),0),0))</f>
        <v>0</v>
      </c>
      <c r="AS33" s="163" t="str">
        <f t="shared" ca="1" si="11"/>
        <v>KlowdTVDirecTV Stream Premier18155</v>
      </c>
      <c r="AT33" s="163" t="str">
        <f t="shared" ca="1" si="12"/>
        <v>DirecTV Stream PremierKlowdTV18155</v>
      </c>
      <c r="AU33" s="142" t="str">
        <f ca="1">IF(AND(AB33=0,AD33=0),"",IF(A33="1a",Z33,IF(AJ33="","",IF(OR(ISNUMBER(MATCH(AS33,AS$21:AS32,0)),ISNUMBER(MATCH(AT33,AS$21:AS32,0))),"",Z33&amp;"/"&amp;AJ33))))</f>
        <v/>
      </c>
      <c r="AV33" s="142" t="str">
        <f t="shared" ca="1" si="13"/>
        <v/>
      </c>
      <c r="AW33" s="142" t="str">
        <f t="shared" ca="1" si="14"/>
        <v/>
      </c>
      <c r="AX33" s="10" t="str">
        <f t="shared" ca="1" si="15"/>
        <v/>
      </c>
      <c r="AY33" s="163" t="str">
        <f t="shared" ca="1" si="16"/>
        <v/>
      </c>
      <c r="AZ33" s="165" t="str">
        <f t="shared" ca="1" si="17"/>
        <v/>
      </c>
      <c r="BA33" s="142">
        <f t="shared" ca="1" si="18"/>
        <v>0</v>
      </c>
      <c r="BB33" s="165" t="str">
        <f t="shared" ca="1" si="19"/>
        <v/>
      </c>
      <c r="BC33" s="166" t="str">
        <f t="shared" ca="1" si="20"/>
        <v/>
      </c>
      <c r="BD33" s="166" t="str">
        <f t="shared" ca="1" si="21"/>
        <v/>
      </c>
      <c r="BE33" s="166" t="str">
        <f t="shared" ca="1" si="22"/>
        <v/>
      </c>
      <c r="BF33" s="166" t="str">
        <f t="shared" ca="1" si="23"/>
        <v/>
      </c>
      <c r="BG33" s="142" t="str">
        <f ca="1">IF($AU33="","",RANK(BF33,BF$22:BF$90,1)+COUNTIF(BF$22:BF33,BF33)-1)</f>
        <v/>
      </c>
      <c r="BH33" s="166" t="str">
        <f t="shared" ca="1" si="24"/>
        <v/>
      </c>
      <c r="BI33" s="142" t="str">
        <f ca="1">IF($AU33="","",RANK(BH33,BH$22:BH$90,1)+COUNTIF(BH$22:BH33,BH33)-1)</f>
        <v/>
      </c>
    </row>
    <row r="34" spans="1:61" x14ac:dyDescent="0.35">
      <c r="A34" s="163" t="s">
        <v>525</v>
      </c>
      <c r="B34" s="164"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12</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9</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5</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45</v>
      </c>
      <c r="AB34" s="142">
        <f ca="1">COUNTIFS(OFFSET(Data!$A$1,0,MATCH($Z34&amp;" qualify",Data!$1:$1,0)-1,1000,1),1)</f>
        <v>1</v>
      </c>
      <c r="AC34" s="10">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63">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0">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212</v>
      </c>
      <c r="AL34" s="142">
        <f t="shared" ca="1" si="7"/>
        <v>16</v>
      </c>
      <c r="AM34" s="10">
        <f t="shared" ca="1" si="8"/>
        <v>155</v>
      </c>
      <c r="AN34" s="142">
        <f ca="1">IF(AJ34="",0,COUNTIFS(OFFSET(Data!$A$1,0,MATCH(Z34&amp;" qualify",Data!$1:$1,0)-1,1000,1),"",OFFSET(Data!$A$1,0,MATCH(AJ34&amp;" qualify",Data!$1:$1,0)-1,1000,1),2))</f>
        <v>0</v>
      </c>
      <c r="AO34" s="142">
        <f t="shared" ca="1" si="9"/>
        <v>0</v>
      </c>
      <c r="AP34" s="163">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0">
        <f t="array" aca="1" ref="AR34" ca="1">SUM(IF(OFFSET(Service_DB,,,,1)=AJ34,IF(ISNUMBER(SEARCH(OFFSET(Service_DB,,1,,1),AQ34)),OFFSET(Service_DB,,2,,1),0),0))</f>
        <v>0</v>
      </c>
      <c r="AS34" s="163" t="str">
        <f t="shared" ca="1" si="11"/>
        <v>Frndly TVDirecTV Stream Premier18164</v>
      </c>
      <c r="AT34" s="163" t="str">
        <f t="shared" ca="1" si="12"/>
        <v>DirecTV Stream PremierFrndly TV18164</v>
      </c>
      <c r="AU34" s="142" t="str">
        <f ca="1">IF(AND(AB34=0,AD34=0),"",IF(A34="1a",Z34,IF(AJ34="","",IF(OR(ISNUMBER(MATCH(AS34,AS$21:AS33,0)),ISNUMBER(MATCH(AT34,AS$21:AS33,0))),"",Z34&amp;"/"&amp;AJ34))))</f>
        <v>Frndly TV/DirecTV Stream Premier</v>
      </c>
      <c r="AV34" s="142">
        <f t="shared" ca="1" si="13"/>
        <v>257</v>
      </c>
      <c r="AW34" s="142">
        <f t="shared" ca="1" si="14"/>
        <v>18</v>
      </c>
      <c r="AX34" s="10">
        <f t="shared" ca="1" si="15"/>
        <v>164</v>
      </c>
      <c r="AY34" s="163">
        <f t="shared" ca="1" si="16"/>
        <v>1</v>
      </c>
      <c r="AZ34" s="165">
        <f t="shared" ca="1" si="17"/>
        <v>9.1111111111111107</v>
      </c>
      <c r="BA34" s="142">
        <f t="shared" ca="1" si="18"/>
        <v>1</v>
      </c>
      <c r="BB34" s="165">
        <f t="shared" ca="1" si="19"/>
        <v>155</v>
      </c>
      <c r="BC34" s="166">
        <f t="shared" ca="1" si="20"/>
        <v>0</v>
      </c>
      <c r="BD34" s="166">
        <f t="shared" ca="1" si="21"/>
        <v>0.60784313725490191</v>
      </c>
      <c r="BE34" s="166">
        <f t="shared" ca="1" si="22"/>
        <v>0</v>
      </c>
      <c r="BF34" s="166">
        <f t="shared" ca="1" si="23"/>
        <v>0.30392156862745096</v>
      </c>
      <c r="BG34" s="142">
        <f ca="1">IF($AU34="","",RANK(BF34,BF$22:BF$90,1)+COUNTIF(BF$22:BF34,BF34)-1)</f>
        <v>14</v>
      </c>
      <c r="BH34" s="166">
        <f t="shared" ca="1" si="24"/>
        <v>0.30392156862745096</v>
      </c>
      <c r="BI34" s="142">
        <f ca="1">IF($AU34="","",RANK(BH34,BH$22:BH$90,1)+COUNTIF(BH$22:BH34,BH34)-1)</f>
        <v>14</v>
      </c>
    </row>
    <row r="35" spans="1:61" x14ac:dyDescent="0.35">
      <c r="A35" s="163" t="s">
        <v>525</v>
      </c>
      <c r="B35" s="164" t="str">
        <f>Services!A15</f>
        <v>Vidgo Ultimate</v>
      </c>
      <c r="C35" s="142">
        <f ca="1">IF(MID($B35,1,3)=MID(C$21,1,3),"",IF($A35="1a","",COUNTIFS(OFFSET(Data!$A$1,0,MATCH($B35&amp;" qualify",Data!$1:$1,0)-1,1000,1),IF($A35="12aa","&lt;&gt;1",""),OFFSET(Data!$A$1,0,MATCH(C$21&amp;" qualify",Data!$1:$1,0)-1,1000,1),1)))</f>
        <v>0</v>
      </c>
      <c r="D35" s="142">
        <f ca="1">IF(MID($B35,1,3)=MID(D$21,1,3),"",IF($A35="1a","",COUNTIFS(OFFSET(Data!$A$1,0,MATCH($B35&amp;" qualify",Data!$1:$1,0)-1,1000,1),IF($A35="12aa","&lt;&gt;1",""),OFFSET(Data!$A$1,0,MATCH(D$21&amp;" qualify",Data!$1:$1,0)-1,1000,1),1)))</f>
        <v>1</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t="str">
        <f ca="1">IF(MID($B35,1,3)=MID(S$21,1,3),"",IF($A35="1a","",COUNTIFS(OFFSET(Data!$A$1,0,MATCH($B35&amp;" qualify",Data!$1:$1,0)-1,1000,1),IF($A35="12aa","&lt;&gt;1",""),OFFSET(Data!$A$1,0,MATCH(S$21&amp;" qualify",Data!$1:$1,0)-1,1000,1),1)))</f>
        <v/>
      </c>
      <c r="T35" s="142">
        <f ca="1">IF(MID($B35,1,3)=MID(T$21,1,3),"",IF($A35="1a","",COUNTIFS(OFFSET(Data!$A$1,0,MATCH($B35&amp;" qualify",Data!$1:$1,0)-1,1000,1),IF($A35="12aa","&lt;&gt;1",""),OFFSET(Data!$A$1,0,MATCH(T$21&amp;" qualify",Data!$1:$1,0)-1,1000,1),1)))</f>
        <v>2</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Ultimate</v>
      </c>
      <c r="AA35" s="142">
        <f ca="1">COUNTIFS(OFFSET(Data!$A$1,0,MATCH(Z35,Data!$1:$1,0)-1,1000,1),"Yes")</f>
        <v>165</v>
      </c>
      <c r="AB35" s="142">
        <f ca="1">COUNTIFS(OFFSET(Data!$A$1,0,MATCH($Z35&amp;" qualify",Data!$1:$1,0)-1,1000,1),1)</f>
        <v>11</v>
      </c>
      <c r="AC35" s="10">
        <f t="shared" ca="1" si="3"/>
        <v>100</v>
      </c>
      <c r="AD35" s="142">
        <f ca="1">IF(OR(A35="1a2a",AJ35=""),COUNTIFS(OFFSET(Data!$A$1,0,MATCH(Z35&amp;" qualify",Data!$1:$1,0)-1,1000,1),2),IF(A35="12aa",COUNTIFS(OFFSET(Data!$A$1,0,MATCH(Z35&amp;" qualify",Data!$1:$1,0)-1,1000,1),2,OFFSET(Data!$A$1,0,MATCH(AJ35&amp;" qualify",Data!$1:$1,0)-1,1000,1),"&lt;&gt;1"),""))</f>
        <v>0</v>
      </c>
      <c r="AE35" s="142">
        <f t="shared" ca="1" si="4"/>
        <v>0</v>
      </c>
      <c r="AF35" s="163">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0">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148</v>
      </c>
      <c r="AL35" s="142">
        <f t="shared" ca="1" si="7"/>
        <v>7</v>
      </c>
      <c r="AM35" s="10">
        <f t="shared" ca="1" si="8"/>
        <v>155</v>
      </c>
      <c r="AN35" s="142">
        <f ca="1">IF(AJ35="",0,COUNTIFS(OFFSET(Data!$A$1,0,MATCH(Z35&amp;" qualify",Data!$1:$1,0)-1,1000,1),"",OFFSET(Data!$A$1,0,MATCH(AJ35&amp;" qualify",Data!$1:$1,0)-1,1000,1),2))</f>
        <v>0</v>
      </c>
      <c r="AO35" s="142">
        <f t="shared" ca="1" si="9"/>
        <v>0</v>
      </c>
      <c r="AP35" s="163">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0">
        <f t="array" aca="1" ref="AR35" ca="1">SUM(IF(OFFSET(Service_DB,,,,1)=AJ35,IF(ISNUMBER(SEARCH(OFFSET(Service_DB,,1,,1),AQ35)),OFFSET(Service_DB,,2,,1),0),0))</f>
        <v>0</v>
      </c>
      <c r="AS35" s="163" t="str">
        <f t="shared" ca="1" si="11"/>
        <v>Vidgo UltimateDirecTV Stream Premier18255</v>
      </c>
      <c r="AT35" s="163" t="str">
        <f t="shared" ca="1" si="12"/>
        <v>DirecTV Stream PremierVidgo Ultimate18255</v>
      </c>
      <c r="AU35" s="142" t="str">
        <f ca="1">IF(AND(AB35=0,AD35=0),"",IF(A35="1a",Z35,IF(AJ35="","",IF(OR(ISNUMBER(MATCH(AS35,AS$21:AS34,0)),ISNUMBER(MATCH(AT35,AS$21:AS34,0))),"",Z35&amp;"/"&amp;AJ35))))</f>
        <v>Vidgo Ultimate/DirecTV Stream Premier</v>
      </c>
      <c r="AV35" s="142">
        <f t="shared" ca="1" si="13"/>
        <v>313</v>
      </c>
      <c r="AW35" s="142">
        <f t="shared" ca="1" si="14"/>
        <v>18</v>
      </c>
      <c r="AX35" s="10">
        <f t="shared" ca="1" si="15"/>
        <v>255</v>
      </c>
      <c r="AY35" s="163">
        <f t="shared" ca="1" si="16"/>
        <v>1</v>
      </c>
      <c r="AZ35" s="165">
        <f t="shared" ca="1" si="17"/>
        <v>14.166666666666666</v>
      </c>
      <c r="BA35" s="142">
        <f t="shared" ca="1" si="18"/>
        <v>0</v>
      </c>
      <c r="BB35" s="165">
        <f t="shared" ca="1" si="19"/>
        <v>246</v>
      </c>
      <c r="BC35" s="166">
        <f t="shared" ca="1" si="20"/>
        <v>0</v>
      </c>
      <c r="BD35" s="166">
        <f t="shared" ca="1" si="21"/>
        <v>0.96470588235294119</v>
      </c>
      <c r="BE35" s="166">
        <f t="shared" ca="1" si="22"/>
        <v>0</v>
      </c>
      <c r="BF35" s="166">
        <f t="shared" ca="1" si="23"/>
        <v>0.4823529411764706</v>
      </c>
      <c r="BG35" s="142">
        <f ca="1">IF($AU35="","",RANK(BF35,BF$22:BF$90,1)+COUNTIF(BF$22:BF35,BF35)-1)</f>
        <v>36</v>
      </c>
      <c r="BH35" s="166">
        <f t="shared" ca="1" si="24"/>
        <v>0.4823529411764706</v>
      </c>
      <c r="BI35" s="142">
        <f ca="1">IF($AU35="","",RANK(BH35,BH$22:BH$90,1)+COUNTIF(BH$22:BH35,BH35)-1)</f>
        <v>36</v>
      </c>
    </row>
    <row r="36" spans="1:61" x14ac:dyDescent="0.35">
      <c r="A36" s="163" t="s">
        <v>525</v>
      </c>
      <c r="B36" s="164" t="str">
        <f>Services!A16</f>
        <v>Vidgo Premium</v>
      </c>
      <c r="C36" s="142">
        <f ca="1">IF(MID($B36,1,3)=MID(C$21,1,3),"",IF($A36="1a","",COUNTIFS(OFFSET(Data!$A$1,0,MATCH($B36&amp;" qualify",Data!$1:$1,0)-1,1000,1),IF($A36="12aa","&lt;&gt;1",""),OFFSET(Data!$A$1,0,MATCH(C$21&amp;" qualify",Data!$1:$1,0)-1,1000,1),1)))</f>
        <v>0</v>
      </c>
      <c r="D36" s="142">
        <f ca="1">IF(MID($B36,1,3)=MID(D$21,1,3),"",IF($A36="1a","",COUNTIFS(OFFSET(Data!$A$1,0,MATCH($B36&amp;" qualify",Data!$1:$1,0)-1,1000,1),IF($A36="12aa","&lt;&gt;1",""),OFFSET(Data!$A$1,0,MATCH(D$21&amp;" qualify",Data!$1:$1,0)-1,1000,1),1)))</f>
        <v>1</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t="str">
        <f ca="1">IF(MID($B36,1,3)=MID(S$21,1,3),"",IF($A36="1a","",COUNTIFS(OFFSET(Data!$A$1,0,MATCH($B36&amp;" qualify",Data!$1:$1,0)-1,1000,1),IF($A36="12aa","&lt;&gt;1",""),OFFSET(Data!$A$1,0,MATCH(S$21&amp;" qualify",Data!$1:$1,0)-1,1000,1),1)))</f>
        <v/>
      </c>
      <c r="T36" s="142">
        <f ca="1">IF(MID($B36,1,3)=MID(T$21,1,3),"",IF($A36="1a","",COUNTIFS(OFFSET(Data!$A$1,0,MATCH($B36&amp;" qualify",Data!$1:$1,0)-1,1000,1),IF($A36="12aa","&lt;&gt;1",""),OFFSET(Data!$A$1,0,MATCH(T$21&amp;" qualify",Data!$1:$1,0)-1,1000,1),1)))</f>
        <v>2</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Premium</v>
      </c>
      <c r="AA36" s="142">
        <f ca="1">COUNTIFS(OFFSET(Data!$A$1,0,MATCH(Z36,Data!$1:$1,0)-1,1000,1),"Yes")</f>
        <v>141</v>
      </c>
      <c r="AB36" s="142">
        <f ca="1">COUNTIFS(OFFSET(Data!$A$1,0,MATCH($Z36&amp;" qualify",Data!$1:$1,0)-1,1000,1),1)</f>
        <v>11</v>
      </c>
      <c r="AC36" s="10">
        <f t="shared" ca="1" si="3"/>
        <v>80</v>
      </c>
      <c r="AD36" s="142">
        <f ca="1">IF(OR(A36="1a2a",AJ36=""),COUNTIFS(OFFSET(Data!$A$1,0,MATCH(Z36&amp;" qualify",Data!$1:$1,0)-1,1000,1),2),IF(A36="12aa",COUNTIFS(OFFSET(Data!$A$1,0,MATCH(Z36&amp;" qualify",Data!$1:$1,0)-1,1000,1),2,OFFSET(Data!$A$1,0,MATCH(AJ36&amp;" qualify",Data!$1:$1,0)-1,1000,1),"&lt;&gt;1"),""))</f>
        <v>0</v>
      </c>
      <c r="AE36" s="142">
        <f t="shared" ca="1" si="4"/>
        <v>0</v>
      </c>
      <c r="AF36" s="163">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0">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148</v>
      </c>
      <c r="AL36" s="142">
        <f t="shared" ca="1" si="7"/>
        <v>7</v>
      </c>
      <c r="AM36" s="10">
        <f t="shared" ca="1" si="8"/>
        <v>155</v>
      </c>
      <c r="AN36" s="142">
        <f ca="1">IF(AJ36="",0,COUNTIFS(OFFSET(Data!$A$1,0,MATCH(Z36&amp;" qualify",Data!$1:$1,0)-1,1000,1),"",OFFSET(Data!$A$1,0,MATCH(AJ36&amp;" qualify",Data!$1:$1,0)-1,1000,1),2))</f>
        <v>0</v>
      </c>
      <c r="AO36" s="142">
        <f t="shared" ca="1" si="9"/>
        <v>0</v>
      </c>
      <c r="AP36" s="163">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0">
        <f t="array" aca="1" ref="AR36" ca="1">SUM(IF(OFFSET(Service_DB,,,,1)=AJ36,IF(ISNUMBER(SEARCH(OFFSET(Service_DB,,1,,1),AQ36)),OFFSET(Service_DB,,2,,1),0),0))</f>
        <v>0</v>
      </c>
      <c r="AS36" s="163" t="str">
        <f t="shared" ca="1" si="11"/>
        <v>Vidgo PremiumDirecTV Stream Premier18235</v>
      </c>
      <c r="AT36" s="163" t="str">
        <f t="shared" ca="1" si="12"/>
        <v>DirecTV Stream PremierVidgo Premium18235</v>
      </c>
      <c r="AU36" s="142" t="str">
        <f ca="1">IF(AND(AB36=0,AD36=0),"",IF(A36="1a",Z36,IF(AJ36="","",IF(OR(ISNUMBER(MATCH(AS36,AS$21:AS35,0)),ISNUMBER(MATCH(AT36,AS$21:AS35,0))),"",Z36&amp;"/"&amp;AJ36))))</f>
        <v>Vidgo Premium/DirecTV Stream Premier</v>
      </c>
      <c r="AV36" s="142">
        <f t="shared" ca="1" si="13"/>
        <v>289</v>
      </c>
      <c r="AW36" s="142">
        <f t="shared" ca="1" si="14"/>
        <v>18</v>
      </c>
      <c r="AX36" s="10">
        <f t="shared" ca="1" si="15"/>
        <v>235</v>
      </c>
      <c r="AY36" s="163">
        <f t="shared" ca="1" si="16"/>
        <v>1</v>
      </c>
      <c r="AZ36" s="165">
        <f t="shared" ca="1" si="17"/>
        <v>13.055555555555555</v>
      </c>
      <c r="BA36" s="142">
        <f t="shared" ca="1" si="18"/>
        <v>0</v>
      </c>
      <c r="BB36" s="165">
        <f t="shared" ca="1" si="19"/>
        <v>226</v>
      </c>
      <c r="BC36" s="166">
        <f t="shared" ca="1" si="20"/>
        <v>0</v>
      </c>
      <c r="BD36" s="166">
        <f t="shared" ca="1" si="21"/>
        <v>0.88627450980392153</v>
      </c>
      <c r="BE36" s="166">
        <f t="shared" ca="1" si="22"/>
        <v>0</v>
      </c>
      <c r="BF36" s="166">
        <f t="shared" ca="1" si="23"/>
        <v>0.44313725490196076</v>
      </c>
      <c r="BG36" s="142">
        <f ca="1">IF($AU36="","",RANK(BF36,BF$22:BF$90,1)+COUNTIF(BF$22:BF36,BF36)-1)</f>
        <v>32</v>
      </c>
      <c r="BH36" s="166">
        <f t="shared" ca="1" si="24"/>
        <v>0.44313725490196076</v>
      </c>
      <c r="BI36" s="142">
        <f ca="1">IF($AU36="","",RANK(BH36,BH$22:BH$90,1)+COUNTIF(BH$22:BH36,BH36)-1)</f>
        <v>32</v>
      </c>
    </row>
    <row r="37" spans="1:61" x14ac:dyDescent="0.35">
      <c r="A37" s="163" t="s">
        <v>525</v>
      </c>
      <c r="B37" s="164" t="str">
        <f>Services!A17</f>
        <v>Vidgo Plus</v>
      </c>
      <c r="C37" s="142">
        <f ca="1">IF(MID($B37,1,3)=MID(C$21,1,3),"",IF($A37="1a","",COUNTIFS(OFFSET(Data!$A$1,0,MATCH($B37&amp;" qualify",Data!$1:$1,0)-1,1000,1),IF($A37="12aa","&lt;&gt;1",""),OFFSET(Data!$A$1,0,MATCH(C$21&amp;" qualify",Data!$1:$1,0)-1,1000,1),1)))</f>
        <v>1</v>
      </c>
      <c r="D37" s="142">
        <f ca="1">IF(MID($B37,1,3)=MID(D$21,1,3),"",IF($A37="1a","",COUNTIFS(OFFSET(Data!$A$1,0,MATCH($B37&amp;" qualify",Data!$1:$1,0)-1,1000,1),IF($A37="12aa","&lt;&gt;1",""),OFFSET(Data!$A$1,0,MATCH(D$21&amp;" qualify",Data!$1:$1,0)-1,1000,1),1)))</f>
        <v>2</v>
      </c>
      <c r="E37" s="142">
        <f ca="1">IF(MID($B37,1,3)=MID(E$21,1,3),"",IF($A37="1a","",COUNTIFS(OFFSET(Data!$A$1,0,MATCH($B37&amp;" qualify",Data!$1:$1,0)-1,1000,1),IF($A37="12aa","&lt;&gt;1",""),OFFSET(Data!$A$1,0,MATCH(E$21&amp;" qualify",Data!$1:$1,0)-1,1000,1),1)))</f>
        <v>4</v>
      </c>
      <c r="F37" s="142">
        <f ca="1">IF(MID($B37,1,3)=MID(F$21,1,3),"",IF($A37="1a","",COUNTIFS(OFFSET(Data!$A$1,0,MATCH($B37&amp;" qualify",Data!$1:$1,0)-1,1000,1),IF($A37="12aa","&lt;&gt;1",""),OFFSET(Data!$A$1,0,MATCH(F$21&amp;" qualify",Data!$1:$1,0)-1,1000,1),1)))</f>
        <v>4</v>
      </c>
      <c r="G37" s="142">
        <f ca="1">IF(MID($B37,1,3)=MID(G$21,1,3),"",IF($A37="1a","",COUNTIFS(OFFSET(Data!$A$1,0,MATCH($B37&amp;" qualify",Data!$1:$1,0)-1,1000,1),IF($A37="12aa","&lt;&gt;1",""),OFFSET(Data!$A$1,0,MATCH(G$21&amp;" qualify",Data!$1:$1,0)-1,1000,1),1)))</f>
        <v>6</v>
      </c>
      <c r="H37" s="142">
        <f ca="1">IF(MID($B37,1,3)=MID(H$21,1,3),"",IF($A37="1a","",COUNTIFS(OFFSET(Data!$A$1,0,MATCH($B37&amp;" qualify",Data!$1:$1,0)-1,1000,1),IF($A37="12aa","&lt;&gt;1",""),OFFSET(Data!$A$1,0,MATCH(H$21&amp;" qualify",Data!$1:$1,0)-1,1000,1),1)))</f>
        <v>6</v>
      </c>
      <c r="I37" s="142">
        <f ca="1">IF(MID($B37,1,3)=MID(I$21,1,3),"",IF($A37="1a","",COUNTIFS(OFFSET(Data!$A$1,0,MATCH($B37&amp;" qualify",Data!$1:$1,0)-1,1000,1),IF($A37="12aa","&lt;&gt;1",""),OFFSET(Data!$A$1,0,MATCH(I$21&amp;" qualify",Data!$1:$1,0)-1,1000,1),1)))</f>
        <v>7</v>
      </c>
      <c r="J37" s="142">
        <f ca="1">IF(MID($B37,1,3)=MID(J$21,1,3),"",IF($A37="1a","",COUNTIFS(OFFSET(Data!$A$1,0,MATCH($B37&amp;" qualify",Data!$1:$1,0)-1,1000,1),IF($A37="12aa","&lt;&gt;1",""),OFFSET(Data!$A$1,0,MATCH(J$21&amp;" qualify",Data!$1:$1,0)-1,1000,1),1)))</f>
        <v>8</v>
      </c>
      <c r="K37" s="142">
        <f ca="1">IF(MID($B37,1,3)=MID(K$21,1,3),"",IF($A37="1a","",COUNTIFS(OFFSET(Data!$A$1,0,MATCH($B37&amp;" qualify",Data!$1:$1,0)-1,1000,1),IF($A37="12aa","&lt;&gt;1",""),OFFSET(Data!$A$1,0,MATCH(K$21&amp;" qualify",Data!$1:$1,0)-1,1000,1),1)))</f>
        <v>7</v>
      </c>
      <c r="L37" s="142">
        <f ca="1">IF(MID($B37,1,3)=MID(L$21,1,3),"",IF($A37="1a","",COUNTIFS(OFFSET(Data!$A$1,0,MATCH($B37&amp;" qualify",Data!$1:$1,0)-1,1000,1),IF($A37="12aa","&lt;&gt;1",""),OFFSET(Data!$A$1,0,MATCH(L$21&amp;" qualify",Data!$1:$1,0)-1,1000,1),1)))</f>
        <v>7</v>
      </c>
      <c r="M37" s="142">
        <f ca="1">IF(MID($B37,1,3)=MID(M$21,1,3),"",IF($A37="1a","",COUNTIFS(OFFSET(Data!$A$1,0,MATCH($B37&amp;" qualify",Data!$1:$1,0)-1,1000,1),IF($A37="12aa","&lt;&gt;1",""),OFFSET(Data!$A$1,0,MATCH(M$21&amp;" qualify",Data!$1:$1,0)-1,1000,1),1)))</f>
        <v>6</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0</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t="str">
        <f ca="1">IF(MID($B37,1,3)=MID(S$21,1,3),"",IF($A37="1a","",COUNTIFS(OFFSET(Data!$A$1,0,MATCH($B37&amp;" qualify",Data!$1:$1,0)-1,1000,1),IF($A37="12aa","&lt;&gt;1",""),OFFSET(Data!$A$1,0,MATCH(S$21&amp;" qualify",Data!$1:$1,0)-1,1000,1),1)))</f>
        <v/>
      </c>
      <c r="T37" s="142">
        <f ca="1">IF(MID($B37,1,3)=MID(T$21,1,3),"",IF($A37="1a","",COUNTIFS(OFFSET(Data!$A$1,0,MATCH($B37&amp;" qualify",Data!$1:$1,0)-1,1000,1),IF($A37="12aa","&lt;&gt;1",""),OFFSET(Data!$A$1,0,MATCH(T$21&amp;" qualify",Data!$1:$1,0)-1,1000,1),1)))</f>
        <v>3</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Plus</v>
      </c>
      <c r="AA37" s="142">
        <f ca="1">COUNTIFS(OFFSET(Data!$A$1,0,MATCH(Z37,Data!$1:$1,0)-1,1000,1),"Yes")</f>
        <v>112</v>
      </c>
      <c r="AB37" s="142">
        <f ca="1">COUNTIFS(OFFSET(Data!$A$1,0,MATCH($Z37&amp;" qualify",Data!$1:$1,0)-1,1000,1),1)</f>
        <v>10</v>
      </c>
      <c r="AC37" s="10">
        <f t="shared" ca="1" si="3"/>
        <v>60</v>
      </c>
      <c r="AD37" s="142">
        <f ca="1">IF(OR(A37="1a2a",AJ37=""),COUNTIFS(OFFSET(Data!$A$1,0,MATCH(Z37&amp;" qualify",Data!$1:$1,0)-1,1000,1),2),IF(A37="12aa",COUNTIFS(OFFSET(Data!$A$1,0,MATCH(Z37&amp;" qualify",Data!$1:$1,0)-1,1000,1),2,OFFSET(Data!$A$1,0,MATCH(AJ37&amp;" qualify",Data!$1:$1,0)-1,1000,1),"&lt;&gt;1"),""))</f>
        <v>0</v>
      </c>
      <c r="AE37" s="142">
        <f t="shared" ca="1" si="4"/>
        <v>0</v>
      </c>
      <c r="AF37" s="163">
        <f t="shared" ca="1" si="5"/>
        <v>0.55555555555555558</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0">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155</v>
      </c>
      <c r="AL37" s="142">
        <f t="shared" ca="1" si="7"/>
        <v>8</v>
      </c>
      <c r="AM37" s="10">
        <f t="shared" ca="1" si="8"/>
        <v>155</v>
      </c>
      <c r="AN37" s="142">
        <f ca="1">IF(AJ37="",0,COUNTIFS(OFFSET(Data!$A$1,0,MATCH(Z37&amp;" qualify",Data!$1:$1,0)-1,1000,1),"",OFFSET(Data!$A$1,0,MATCH(AJ37&amp;" qualify",Data!$1:$1,0)-1,1000,1),2))</f>
        <v>0</v>
      </c>
      <c r="AO37" s="142">
        <f t="shared" ca="1" si="9"/>
        <v>0</v>
      </c>
      <c r="AP37" s="163">
        <f t="shared" ca="1" si="10"/>
        <v>0.44444444444444442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0">
        <f t="array" aca="1" ref="AR37" ca="1">SUM(IF(OFFSET(Service_DB,,,,1)=AJ37,IF(ISNUMBER(SEARCH(OFFSET(Service_DB,,1,,1),AQ37)),OFFSET(Service_DB,,2,,1),0),0))</f>
        <v>0</v>
      </c>
      <c r="AS37" s="163" t="str">
        <f t="shared" ca="1" si="11"/>
        <v>Vidgo PlusDirecTV Stream Premier18215</v>
      </c>
      <c r="AT37" s="163" t="str">
        <f t="shared" ca="1" si="12"/>
        <v>DirecTV Stream PremierVidgo Plus18215</v>
      </c>
      <c r="AU37" s="142" t="str">
        <f ca="1">IF(AND(AB37=0,AD37=0),"",IF(A37="1a",Z37,IF(AJ37="","",IF(OR(ISNUMBER(MATCH(AS37,AS$21:AS36,0)),ISNUMBER(MATCH(AT37,AS$21:AS36,0))),"",Z37&amp;"/"&amp;AJ37))))</f>
        <v>Vidgo Plus/DirecTV Stream Premier</v>
      </c>
      <c r="AV37" s="142">
        <f t="shared" ca="1" si="13"/>
        <v>267</v>
      </c>
      <c r="AW37" s="142">
        <f t="shared" ca="1" si="14"/>
        <v>18</v>
      </c>
      <c r="AX37" s="10">
        <f t="shared" ca="1" si="15"/>
        <v>215</v>
      </c>
      <c r="AY37" s="163">
        <f t="shared" ca="1" si="16"/>
        <v>1</v>
      </c>
      <c r="AZ37" s="165">
        <f t="shared" ca="1" si="17"/>
        <v>11.944444444444445</v>
      </c>
      <c r="BA37" s="142">
        <f t="shared" ca="1" si="18"/>
        <v>0</v>
      </c>
      <c r="BB37" s="165">
        <f t="shared" ca="1" si="19"/>
        <v>206</v>
      </c>
      <c r="BC37" s="166">
        <f t="shared" ca="1" si="20"/>
        <v>0</v>
      </c>
      <c r="BD37" s="166">
        <f t="shared" ca="1" si="21"/>
        <v>0.80784313725490198</v>
      </c>
      <c r="BE37" s="166">
        <f t="shared" ca="1" si="22"/>
        <v>0</v>
      </c>
      <c r="BF37" s="166">
        <f t="shared" ca="1" si="23"/>
        <v>0.40392156862745099</v>
      </c>
      <c r="BG37" s="142">
        <f ca="1">IF($AU37="","",RANK(BF37,BF$22:BF$90,1)+COUNTIF(BF$22:BF37,BF37)-1)</f>
        <v>25</v>
      </c>
      <c r="BH37" s="166">
        <f t="shared" ca="1" si="24"/>
        <v>0.40392156862745099</v>
      </c>
      <c r="BI37" s="142">
        <f ca="1">IF($AU37="","",RANK(BH37,BH$22:BH$90,1)+COUNTIF(BH$22:BH37,BH37)-1)</f>
        <v>25</v>
      </c>
    </row>
    <row r="38" spans="1:61" x14ac:dyDescent="0.35">
      <c r="A38" s="163" t="s">
        <v>525</v>
      </c>
      <c r="B38" s="164" t="str">
        <f>Services!A18</f>
        <v>Vidgo MAS</v>
      </c>
      <c r="C38" s="142">
        <f ca="1">IF(MID($B38,1,3)=MID(C$21,1,3),"",IF($A38="1a","",COUNTIFS(OFFSET(Data!$A$1,0,MATCH($B38&amp;" qualify",Data!$1:$1,0)-1,1000,1),IF($A38="12aa","&lt;&gt;1",""),OFFSET(Data!$A$1,0,MATCH(C$21&amp;" qualify",Data!$1:$1,0)-1,1000,1),1)))</f>
        <v>6</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14</v>
      </c>
      <c r="H38" s="142">
        <f ca="1">IF(MID($B38,1,3)=MID(H$21,1,3),"",IF($A38="1a","",COUNTIFS(OFFSET(Data!$A$1,0,MATCH($B38&amp;" qualify",Data!$1:$1,0)-1,1000,1),IF($A38="12aa","&lt;&gt;1",""),OFFSET(Data!$A$1,0,MATCH(H$21&amp;" qualify",Data!$1:$1,0)-1,1000,1),1)))</f>
        <v>16</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t="str">
        <f ca="1">IF(MID($B38,1,3)=MID(P$21,1,3),"",IF($A38="1a","",COUNTIFS(OFFSET(Data!$A$1,0,MATCH($B38&amp;" qualify",Data!$1:$1,0)-1,1000,1),IF($A38="12aa","&lt;&gt;1",""),OFFSET(Data!$A$1,0,MATCH(P$21&amp;" qualify",Data!$1:$1,0)-1,1000,1),1)))</f>
        <v/>
      </c>
      <c r="Q38" s="142" t="str">
        <f ca="1">IF(MID($B38,1,3)=MID(Q$21,1,3),"",IF($A38="1a","",COUNTIFS(OFFSET(Data!$A$1,0,MATCH($B38&amp;" qualify",Data!$1:$1,0)-1,1000,1),IF($A38="12aa","&lt;&gt;1",""),OFFSET(Data!$A$1,0,MATCH(Q$21&amp;" qualify",Data!$1:$1,0)-1,1000,1),1)))</f>
        <v/>
      </c>
      <c r="R38" s="142" t="str">
        <f ca="1">IF(MID($B38,1,3)=MID(R$21,1,3),"",IF($A38="1a","",COUNTIFS(OFFSET(Data!$A$1,0,MATCH($B38&amp;" qualify",Data!$1:$1,0)-1,1000,1),IF($A38="12aa","&lt;&gt;1",""),OFFSET(Data!$A$1,0,MATCH(R$21&amp;" qualify",Data!$1:$1,0)-1,1000,1),1)))</f>
        <v/>
      </c>
      <c r="S38" s="142" t="str">
        <f ca="1">IF(MID($B38,1,3)=MID(S$21,1,3),"",IF($A38="1a","",COUNTIFS(OFFSET(Data!$A$1,0,MATCH($B38&amp;" qualify",Data!$1:$1,0)-1,1000,1),IF($A38="12aa","&lt;&gt;1",""),OFFSET(Data!$A$1,0,MATCH(S$21&amp;" qualify",Data!$1:$1,0)-1,1000,1),1)))</f>
        <v/>
      </c>
      <c r="T38" s="142">
        <f ca="1">IF(MID($B38,1,3)=MID(T$21,1,3),"",IF($A38="1a","",COUNTIFS(OFFSET(Data!$A$1,0,MATCH($B38&amp;" qualify",Data!$1:$1,0)-1,1000,1),IF($A38="12aa","&lt;&gt;1",""),OFFSET(Data!$A$1,0,MATCH(T$21&amp;" qualify",Data!$1:$1,0)-1,1000,1),1)))</f>
        <v>7</v>
      </c>
      <c r="U38" s="142">
        <f ca="1">IF(MID($B38,1,3)=MID(U$21,1,3),"",IF($A38="1a","",COUNTIFS(OFFSET(Data!$A$1,0,MATCH($B38&amp;" qualify",Data!$1:$1,0)-1,1000,1),IF($A38="12aa","&lt;&gt;1",""),OFFSET(Data!$A$1,0,MATCH(U$21&amp;" qualify",Data!$1:$1,0)-1,1000,1),1)))</f>
        <v>0</v>
      </c>
      <c r="V38" s="142">
        <f ca="1">IF(MID($B38,1,3)=MID(V$21,1,3),"",IF($A38="1a","",COUNTIFS(OFFSET(Data!$A$1,0,MATCH($B38&amp;" qualify",Data!$1:$1,0)-1,1000,1),IF($A38="12aa","&lt;&gt;1",""),OFFSET(Data!$A$1,0,MATCH(V$21&amp;" qualify",Data!$1:$1,0)-1,1000,1),1)))</f>
        <v>0</v>
      </c>
      <c r="W38" s="142">
        <f ca="1">IF(MID($B38,1,3)=MID(W$21,1,3),"",IF($A38="1a","",COUNTIFS(OFFSET(Data!$A$1,0,MATCH($B38&amp;" qualify",Data!$1:$1,0)-1,1000,1),IF($A38="12aa","&lt;&gt;1",""),OFFSET(Data!$A$1,0,MATCH(W$21&amp;" qualify",Data!$1:$1,0)-1,1000,1),1)))</f>
        <v>0</v>
      </c>
      <c r="X38" s="142">
        <f ca="1">IF(MID($B38,1,3)=MID(X$21,1,3),"",IF($A38="1a","",COUNTIFS(OFFSET(Data!$A$1,0,MATCH($B38&amp;" qualify",Data!$1:$1,0)-1,1000,1),IF($A38="12aa","&lt;&gt;1",""),OFFSET(Data!$A$1,0,MATCH(X$21&amp;" qualify",Data!$1:$1,0)-1,1000,1),1)))</f>
        <v>0</v>
      </c>
      <c r="Y38" s="142">
        <f ca="1">IF(MID($B38,1,3)=MID(Y$21,1,3),"",IF($A38="1a","",COUNTIFS(OFFSET(Data!$A$1,0,MATCH($B38&amp;" qualify",Data!$1:$1,0)-1,1000,1),IF($A38="12aa","&lt;&gt;1",""),OFFSET(Data!$A$1,0,MATCH(Y$21&amp;" qualify",Data!$1:$1,0)-1,1000,1),1)))</f>
        <v>0</v>
      </c>
      <c r="Z38" s="142" t="str">
        <f t="shared" si="2"/>
        <v>Vidgo MAS</v>
      </c>
      <c r="AA38" s="142">
        <f ca="1">COUNTIFS(OFFSET(Data!$A$1,0,MATCH(Z38,Data!$1:$1,0)-1,1000,1),"Yes")</f>
        <v>47</v>
      </c>
      <c r="AB38" s="142">
        <f ca="1">COUNTIFS(OFFSET(Data!$A$1,0,MATCH($Z38&amp;" qualify",Data!$1:$1,0)-1,1000,1),1)</f>
        <v>0</v>
      </c>
      <c r="AC38" s="10">
        <f t="shared" ca="1" si="3"/>
        <v>40</v>
      </c>
      <c r="AD38" s="142">
        <f ca="1">IF(OR(A38="1a2a",AJ38=""),COUNTIFS(OFFSET(Data!$A$1,0,MATCH(Z38&amp;" qualify",Data!$1:$1,0)-1,1000,1),2),IF(A38="12aa",COUNTIFS(OFFSET(Data!$A$1,0,MATCH(Z38&amp;" qualify",Data!$1:$1,0)-1,1000,1),2,OFFSET(Data!$A$1,0,MATCH(AJ38&amp;" qualify",Data!$1:$1,0)-1,1000,1),"&lt;&gt;1"),""))</f>
        <v>0</v>
      </c>
      <c r="AE38" s="142">
        <f t="shared" ca="1" si="4"/>
        <v>0</v>
      </c>
      <c r="AF38" s="163">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0">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227</v>
      </c>
      <c r="AL38" s="142">
        <f t="shared" ca="1" si="7"/>
        <v>18</v>
      </c>
      <c r="AM38" s="10">
        <f t="shared" ca="1" si="8"/>
        <v>155</v>
      </c>
      <c r="AN38" s="142">
        <f ca="1">IF(AJ38="",0,COUNTIFS(OFFSET(Data!$A$1,0,MATCH(Z38&amp;" qualify",Data!$1:$1,0)-1,1000,1),"",OFFSET(Data!$A$1,0,MATCH(AJ38&amp;" qualify",Data!$1:$1,0)-1,1000,1),2))</f>
        <v>0</v>
      </c>
      <c r="AO38" s="142">
        <f t="shared" ca="1" si="9"/>
        <v>0</v>
      </c>
      <c r="AP38" s="163">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0">
        <f t="array" aca="1" ref="AR38" ca="1">SUM(IF(OFFSET(Service_DB,,,,1)=AJ38,IF(ISNUMBER(SEARCH(OFFSET(Service_DB,,1,,1),AQ38)),OFFSET(Service_DB,,2,,1),0),0))</f>
        <v>0</v>
      </c>
      <c r="AS38" s="163" t="str">
        <f t="shared" ca="1" si="11"/>
        <v>Vidgo MASDirecTV Stream Premier18195</v>
      </c>
      <c r="AT38" s="163" t="str">
        <f t="shared" ca="1" si="12"/>
        <v>DirecTV Stream PremierVidgo MAS18195</v>
      </c>
      <c r="AU38" s="142" t="str">
        <f ca="1">IF(AND(AB38=0,AD38=0),"",IF(A38="1a",Z38,IF(AJ38="","",IF(OR(ISNUMBER(MATCH(AS38,AS$21:AS37,0)),ISNUMBER(MATCH(AT38,AS$21:AS37,0))),"",Z38&amp;"/"&amp;AJ38))))</f>
        <v/>
      </c>
      <c r="AV38" s="142" t="str">
        <f t="shared" ca="1" si="13"/>
        <v/>
      </c>
      <c r="AW38" s="142" t="str">
        <f t="shared" ca="1" si="14"/>
        <v/>
      </c>
      <c r="AX38" s="10" t="str">
        <f t="shared" ca="1" si="15"/>
        <v/>
      </c>
      <c r="AY38" s="163" t="str">
        <f t="shared" ca="1" si="16"/>
        <v/>
      </c>
      <c r="AZ38" s="165" t="str">
        <f t="shared" ca="1" si="17"/>
        <v/>
      </c>
      <c r="BA38" s="142">
        <f t="shared" ca="1" si="18"/>
        <v>0</v>
      </c>
      <c r="BB38" s="165" t="str">
        <f t="shared" ca="1" si="19"/>
        <v/>
      </c>
      <c r="BC38" s="166" t="str">
        <f t="shared" ca="1" si="20"/>
        <v/>
      </c>
      <c r="BD38" s="166" t="str">
        <f t="shared" ca="1" si="21"/>
        <v/>
      </c>
      <c r="BE38" s="166" t="str">
        <f t="shared" ca="1" si="22"/>
        <v/>
      </c>
      <c r="BF38" s="166" t="str">
        <f t="shared" ca="1" si="23"/>
        <v/>
      </c>
      <c r="BG38" s="142" t="str">
        <f ca="1">IF($AU38="","",RANK(BF38,BF$22:BF$90,1)+COUNTIF(BF$22:BF38,BF38)-1)</f>
        <v/>
      </c>
      <c r="BH38" s="166" t="str">
        <f t="shared" ca="1" si="24"/>
        <v/>
      </c>
      <c r="BI38" s="142" t="str">
        <f ca="1">IF($AU38="","",RANK(BH38,BH$22:BH$90,1)+COUNTIF(BH$22:BH38,BH38)-1)</f>
        <v/>
      </c>
    </row>
    <row r="39" spans="1:61" x14ac:dyDescent="0.35">
      <c r="A39" s="163" t="s">
        <v>525</v>
      </c>
      <c r="B39" s="164" t="str">
        <f>Services!A19</f>
        <v>DirecTV Stream Optimo Mas</v>
      </c>
      <c r="C39" s="142">
        <f ca="1">IF(MID($B39,1,3)=MID(C$21,1,3),"",IF($A39="1a","",COUNTIFS(OFFSET(Data!$A$1,0,MATCH($B39&amp;" qualify",Data!$1:$1,0)-1,1000,1),IF($A39="12aa","&lt;&gt;1",""),OFFSET(Data!$A$1,0,MATCH(C$21&amp;" qualify",Data!$1:$1,0)-1,1000,1),1)))</f>
        <v>2</v>
      </c>
      <c r="D39" s="142">
        <f ca="1">IF(MID($B39,1,3)=MID(D$21,1,3),"",IF($A39="1a","",COUNTIFS(OFFSET(Data!$A$1,0,MATCH($B39&amp;" qualify",Data!$1:$1,0)-1,1000,1),IF($A39="12aa","&lt;&gt;1",""),OFFSET(Data!$A$1,0,MATCH(D$21&amp;" qualify",Data!$1:$1,0)-1,1000,1),1)))</f>
        <v>1</v>
      </c>
      <c r="E39" s="142">
        <f ca="1">IF(MID($B39,1,3)=MID(E$21,1,3),"",IF($A39="1a","",COUNTIFS(OFFSET(Data!$A$1,0,MATCH($B39&amp;" qualify",Data!$1:$1,0)-1,1000,1),IF($A39="12aa","&lt;&gt;1",""),OFFSET(Data!$A$1,0,MATCH(E$21&amp;" qualify",Data!$1:$1,0)-1,1000,1),1)))</f>
        <v>2</v>
      </c>
      <c r="F39" s="142">
        <f ca="1">IF(MID($B39,1,3)=MID(F$21,1,3),"",IF($A39="1a","",COUNTIFS(OFFSET(Data!$A$1,0,MATCH($B39&amp;" qualify",Data!$1:$1,0)-1,1000,1),IF($A39="12aa","&lt;&gt;1",""),OFFSET(Data!$A$1,0,MATCH(F$21&amp;" qualify",Data!$1:$1,0)-1,1000,1),1)))</f>
        <v>3</v>
      </c>
      <c r="G39" s="142" t="str">
        <f ca="1">IF(MID($B39,1,3)=MID(G$21,1,3),"",IF($A39="1a","",COUNTIFS(OFFSET(Data!$A$1,0,MATCH($B39&amp;" qualify",Data!$1:$1,0)-1,1000,1),IF($A39="12aa","&lt;&gt;1",""),OFFSET(Data!$A$1,0,MATCH(G$21&amp;" qualify",Data!$1:$1,0)-1,1000,1),1)))</f>
        <v/>
      </c>
      <c r="H39" s="142" t="str">
        <f ca="1">IF(MID($B39,1,3)=MID(H$21,1,3),"",IF($A39="1a","",COUNTIFS(OFFSET(Data!$A$1,0,MATCH($B39&amp;" qualify",Data!$1:$1,0)-1,1000,1),IF($A39="12aa","&lt;&gt;1",""),OFFSET(Data!$A$1,0,MATCH(H$21&amp;" qualify",Data!$1:$1,0)-1,1000,1),1)))</f>
        <v/>
      </c>
      <c r="I39" s="142" t="str">
        <f ca="1">IF(MID($B39,1,3)=MID(I$21,1,3),"",IF($A39="1a","",COUNTIFS(OFFSET(Data!$A$1,0,MATCH($B39&amp;" qualify",Data!$1:$1,0)-1,1000,1),IF($A39="12aa","&lt;&gt;1",""),OFFSET(Data!$A$1,0,MATCH(I$21&amp;" qualify",Data!$1:$1,0)-1,1000,1),1)))</f>
        <v/>
      </c>
      <c r="J39" s="142" t="str">
        <f ca="1">IF(MID($B39,1,3)=MID(J$21,1,3),"",IF($A39="1a","",COUNTIFS(OFFSET(Data!$A$1,0,MATCH($B39&amp;" qualify",Data!$1:$1,0)-1,1000,1),IF($A39="12aa","&lt;&gt;1",""),OFFSET(Data!$A$1,0,MATCH(J$21&amp;" qualify",Data!$1:$1,0)-1,1000,1),1)))</f>
        <v/>
      </c>
      <c r="K39" s="142">
        <f ca="1">IF(MID($B39,1,3)=MID(K$21,1,3),"",IF($A39="1a","",COUNTIFS(OFFSET(Data!$A$1,0,MATCH($B39&amp;" qualify",Data!$1:$1,0)-1,1000,1),IF($A39="12aa","&lt;&gt;1",""),OFFSET(Data!$A$1,0,MATCH(K$21&amp;" qualify",Data!$1:$1,0)-1,1000,1),1)))</f>
        <v>9</v>
      </c>
      <c r="L39" s="142">
        <f ca="1">IF(MID($B39,1,3)=MID(L$21,1,3),"",IF($A39="1a","",COUNTIFS(OFFSET(Data!$A$1,0,MATCH($B39&amp;" qualify",Data!$1:$1,0)-1,1000,1),IF($A39="12aa","&lt;&gt;1",""),OFFSET(Data!$A$1,0,MATCH(L$21&amp;" qualify",Data!$1:$1,0)-1,1000,1),1)))</f>
        <v>9</v>
      </c>
      <c r="M39" s="142">
        <f ca="1">IF(MID($B39,1,3)=MID(M$21,1,3),"",IF($A39="1a","",COUNTIFS(OFFSET(Data!$A$1,0,MATCH($B39&amp;" qualify",Data!$1:$1,0)-1,1000,1),IF($A39="12aa","&lt;&gt;1",""),OFFSET(Data!$A$1,0,MATCH(M$21&amp;" qualify",Data!$1:$1,0)-1,1000,1),1)))</f>
        <v>9</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0</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6</v>
      </c>
      <c r="S39" s="142">
        <f ca="1">IF(MID($B39,1,3)=MID(S$21,1,3),"",IF($A39="1a","",COUNTIFS(OFFSET(Data!$A$1,0,MATCH($B39&amp;" qualify",Data!$1:$1,0)-1,1000,1),IF($A39="12aa","&lt;&gt;1",""),OFFSET(Data!$A$1,0,MATCH(S$21&amp;" qualify",Data!$1:$1,0)-1,1000,1),1)))</f>
        <v>0</v>
      </c>
      <c r="T39" s="142" t="str">
        <f ca="1">IF(MID($B39,1,3)=MID(T$21,1,3),"",IF($A39="1a","",COUNTIFS(OFFSET(Data!$A$1,0,MATCH($B39&amp;" qualify",Data!$1:$1,0)-1,1000,1),IF($A39="12aa","&lt;&gt;1",""),OFFSET(Data!$A$1,0,MATCH(T$21&amp;" qualify",Data!$1:$1,0)-1,1000,1),1)))</f>
        <v/>
      </c>
      <c r="U39" s="142">
        <f ca="1">IF(MID($B39,1,3)=MID(U$21,1,3),"",IF($A39="1a","",COUNTIFS(OFFSET(Data!$A$1,0,MATCH($B39&amp;" qualify",Data!$1:$1,0)-1,1000,1),IF($A39="12aa","&lt;&gt;1",""),OFFSET(Data!$A$1,0,MATCH(U$21&amp;" qualify",Data!$1:$1,0)-1,1000,1),1)))</f>
        <v>0</v>
      </c>
      <c r="V39" s="142">
        <f ca="1">IF(MID($B39,1,3)=MID(V$21,1,3),"",IF($A39="1a","",COUNTIFS(OFFSET(Data!$A$1,0,MATCH($B39&amp;" qualify",Data!$1:$1,0)-1,1000,1),IF($A39="12aa","&lt;&gt;1",""),OFFSET(Data!$A$1,0,MATCH(V$21&amp;" qualify",Data!$1:$1,0)-1,1000,1),1)))</f>
        <v>0</v>
      </c>
      <c r="W39" s="142">
        <f ca="1">IF(MID($B39,1,3)=MID(W$21,1,3),"",IF($A39="1a","",COUNTIFS(OFFSET(Data!$A$1,0,MATCH($B39&amp;" qualify",Data!$1:$1,0)-1,1000,1),IF($A39="12aa","&lt;&gt;1",""),OFFSET(Data!$A$1,0,MATCH(W$21&amp;" qualify",Data!$1:$1,0)-1,1000,1),1)))</f>
        <v>0</v>
      </c>
      <c r="X39" s="142">
        <f ca="1">IF(MID($B39,1,3)=MID(X$21,1,3),"",IF($A39="1a","",COUNTIFS(OFFSET(Data!$A$1,0,MATCH($B39&amp;" qualify",Data!$1:$1,0)-1,1000,1),IF($A39="12aa","&lt;&gt;1",""),OFFSET(Data!$A$1,0,MATCH(X$21&amp;" qualify",Data!$1:$1,0)-1,1000,1),1)))</f>
        <v>0</v>
      </c>
      <c r="Y39" s="142">
        <f ca="1">IF(MID($B39,1,3)=MID(Y$21,1,3),"",IF($A39="1a","",COUNTIFS(OFFSET(Data!$A$1,0,MATCH($B39&amp;" qualify",Data!$1:$1,0)-1,1000,1),IF($A39="12aa","&lt;&gt;1",""),OFFSET(Data!$A$1,0,MATCH(Y$21&amp;" qualify",Data!$1:$1,0)-1,1000,1),1)))</f>
        <v>0</v>
      </c>
      <c r="Z39" s="142" t="str">
        <f t="shared" si="2"/>
        <v>DirecTV Stream Optimo Mas</v>
      </c>
      <c r="AA39" s="142">
        <f ca="1">COUNTIFS(OFFSET(Data!$A$1,0,MATCH(Z39,Data!$1:$1,0)-1,1000,1),"Yes")</f>
        <v>108</v>
      </c>
      <c r="AB39" s="142">
        <f ca="1">COUNTIFS(OFFSET(Data!$A$1,0,MATCH($Z39&amp;" qualify",Data!$1:$1,0)-1,1000,1),1)</f>
        <v>7</v>
      </c>
      <c r="AC39" s="10">
        <f t="shared" ca="1" si="3"/>
        <v>75</v>
      </c>
      <c r="AD39" s="142">
        <f ca="1">IF(OR(A39="1a2a",AJ39=""),COUNTIFS(OFFSET(Data!$A$1,0,MATCH(Z39&amp;" qualify",Data!$1:$1,0)-1,1000,1),2),IF(A39="12aa",COUNTIFS(OFFSET(Data!$A$1,0,MATCH(Z39&amp;" qualify",Data!$1:$1,0)-1,1000,1),2,OFFSET(Data!$A$1,0,MATCH(AJ39&amp;" qualify",Data!$1:$1,0)-1,1000,1),"&lt;&gt;1"),""))</f>
        <v>1</v>
      </c>
      <c r="AE39" s="142">
        <f t="shared" ca="1" si="4"/>
        <v>1</v>
      </c>
      <c r="AF39" s="163">
        <f t="shared" ca="1" si="5"/>
        <v>0.44444444444444442</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Cinemax</v>
      </c>
      <c r="AH39" s="10">
        <f t="array" aca="1" ref="AH39" ca="1">SUM(IF(OFFSET(Service_DB,,,,1)=Z39,IF(ISNUMBER(SEARCH(OFFSET(Service_DB,,1,,1),AG39)),OFFSET(Service_DB,,2,,1),0),0))</f>
        <v>0</v>
      </c>
      <c r="AI39" s="142">
        <f t="array" aca="1" ref="AI39" ca="1">IF(SUM(C39:Y39)=0,0,MIN(IF(IF(C39:Y39=MAX(C39:Y39),(C$20:Y$20))=MIN(IF(C39:Y39=MAX(C39:Y39),(C$20:Y$20))),COLUMN(C$20:Y$20))))</f>
        <v>11</v>
      </c>
      <c r="AJ39" s="142" t="str">
        <f t="shared" ca="1" si="6"/>
        <v>YouTube TV</v>
      </c>
      <c r="AK39" s="142">
        <f ca="1">IF(AJ39="",0,COUNTIFS(OFFSET(Data!$A$1,0,MATCH(Z39,Data!$1:$1,0)-1,1000,1),"&lt;&gt;Yes",OFFSET(Data!$A$1,0,MATCH(AJ39,Data!$1:$1,0)-1,1000,1),"Yes"))</f>
        <v>88</v>
      </c>
      <c r="AL39" s="142">
        <f t="shared" ca="1" si="7"/>
        <v>9</v>
      </c>
      <c r="AM39" s="10">
        <f t="shared" ca="1" si="8"/>
        <v>65</v>
      </c>
      <c r="AN39" s="142">
        <f ca="1">IF(AJ39="",0,COUNTIFS(OFFSET(Data!$A$1,0,MATCH(Z39&amp;" qualify",Data!$1:$1,0)-1,1000,1),"",OFFSET(Data!$A$1,0,MATCH(AJ39&amp;" qualify",Data!$1:$1,0)-1,1000,1),2))</f>
        <v>0</v>
      </c>
      <c r="AO39" s="142">
        <f t="shared" ca="1" si="9"/>
        <v>0</v>
      </c>
      <c r="AP39" s="163">
        <f t="shared" ca="1" si="10"/>
        <v>0.5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0">
        <f t="array" aca="1" ref="AR39" ca="1">SUM(IF(OFFSET(Service_DB,,,,1)=AJ39,IF(ISNUMBER(SEARCH(OFFSET(Service_DB,,1,,1),AQ39)),OFFSET(Service_DB,,2,,1),0),0))</f>
        <v>0</v>
      </c>
      <c r="AS39" s="163" t="str">
        <f t="shared" ca="1" si="11"/>
        <v>DirecTV Stream Optimo MasYouTube TV17140</v>
      </c>
      <c r="AT39" s="163" t="str">
        <f t="shared" ca="1" si="12"/>
        <v>YouTube TVDirecTV Stream Optimo Mas17140</v>
      </c>
      <c r="AU39" s="142" t="str">
        <f ca="1">IF(AND(AB39=0,AD39=0),"",IF(A39="1a",Z39,IF(AJ39="","",IF(OR(ISNUMBER(MATCH(AS39,AS$21:AS38,0)),ISNUMBER(MATCH(AT39,AS$21:AS38,0))),"",Z39&amp;"/"&amp;AJ39))))</f>
        <v>DirecTV Stream Optimo Mas/YouTube TV</v>
      </c>
      <c r="AV39" s="142">
        <f t="shared" ca="1" si="13"/>
        <v>196</v>
      </c>
      <c r="AW39" s="142">
        <f t="shared" ca="1" si="14"/>
        <v>17</v>
      </c>
      <c r="AX39" s="10">
        <f t="shared" ca="1" si="15"/>
        <v>140</v>
      </c>
      <c r="AY39" s="163">
        <f t="shared" ca="1" si="16"/>
        <v>0.94444444444444442</v>
      </c>
      <c r="AZ39" s="165">
        <f t="shared" ca="1" si="17"/>
        <v>8.235294117647058</v>
      </c>
      <c r="BA39" s="142">
        <f t="shared" ca="1" si="18"/>
        <v>1</v>
      </c>
      <c r="BB39" s="165">
        <f t="shared" ca="1" si="19"/>
        <v>131</v>
      </c>
      <c r="BC39" s="166">
        <f t="shared" ca="1" si="20"/>
        <v>5.555555555555558E-2</v>
      </c>
      <c r="BD39" s="166">
        <f t="shared" ca="1" si="21"/>
        <v>0.51372549019607838</v>
      </c>
      <c r="BE39" s="166">
        <f t="shared" ca="1" si="22"/>
        <v>5.555555555555558E-2</v>
      </c>
      <c r="BF39" s="166">
        <f t="shared" ca="1" si="23"/>
        <v>0.28464052287581698</v>
      </c>
      <c r="BG39" s="142">
        <f ca="1">IF($AU39="","",RANK(BF39,BF$22:BF$90,1)+COUNTIF(BF$22:BF39,BF39)-1)</f>
        <v>9</v>
      </c>
      <c r="BH39" s="166">
        <f t="shared" ca="1" si="24"/>
        <v>0.28464052287581698</v>
      </c>
      <c r="BI39" s="142">
        <f ca="1">IF($AU39="","",RANK(BH39,BH$22:BH$90,1)+COUNTIF(BH$22:BH39,BH39)-1)</f>
        <v>9</v>
      </c>
    </row>
    <row r="40" spans="1:61" x14ac:dyDescent="0.35">
      <c r="A40" s="163" t="s">
        <v>525</v>
      </c>
      <c r="B40" s="164" t="str">
        <f>Services!A20</f>
        <v>Placeholder4</v>
      </c>
      <c r="C40" s="142">
        <f ca="1">IF(MID($B40,1,3)=MID(C$21,1,3),"",IF($A40="1a","",COUNTIFS(OFFSET(Data!$A$1,0,MATCH($B40&amp;" qualify",Data!$1:$1,0)-1,1000,1),IF($A40="12aa","&lt;&gt;1",""),OFFSET(Data!$A$1,0,MATCH(C$21&amp;" qualify",Data!$1:$1,0)-1,1000,1),1)))</f>
        <v>6</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14</v>
      </c>
      <c r="H40" s="142">
        <f ca="1">IF(MID($B40,1,3)=MID(H$21,1,3),"",IF($A40="1a","",COUNTIFS(OFFSET(Data!$A$1,0,MATCH($B40&amp;" qualify",Data!$1:$1,0)-1,1000,1),IF($A40="12aa","&lt;&gt;1",""),OFFSET(Data!$A$1,0,MATCH(H$21&amp;" qualify",Data!$1:$1,0)-1,1000,1),1)))</f>
        <v>16</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10</v>
      </c>
      <c r="S40" s="142">
        <f ca="1">IF(MID($B40,1,3)=MID(S$21,1,3),"",IF($A40="1a","",COUNTIFS(OFFSET(Data!$A$1,0,MATCH($B40&amp;" qualify",Data!$1:$1,0)-1,1000,1),IF($A40="12aa","&lt;&gt;1",""),OFFSET(Data!$A$1,0,MATCH(S$21&amp;" qualify",Data!$1:$1,0)-1,1000,1),1)))</f>
        <v>0</v>
      </c>
      <c r="T40" s="142">
        <f ca="1">IF(MID($B40,1,3)=MID(T$21,1,3),"",IF($A40="1a","",COUNTIFS(OFFSET(Data!$A$1,0,MATCH($B40&amp;" qualify",Data!$1:$1,0)-1,1000,1),IF($A40="12aa","&lt;&gt;1",""),OFFSET(Data!$A$1,0,MATCH(T$21&amp;" qualify",Data!$1:$1,0)-1,1000,1),1)))</f>
        <v>7</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0">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63">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0">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233</v>
      </c>
      <c r="AL40" s="142">
        <f t="shared" ca="1" si="7"/>
        <v>18</v>
      </c>
      <c r="AM40" s="10">
        <f t="shared" ca="1" si="8"/>
        <v>155</v>
      </c>
      <c r="AN40" s="142">
        <f ca="1">IF(AJ40="",0,COUNTIFS(OFFSET(Data!$A$1,0,MATCH(Z40&amp;" qualify",Data!$1:$1,0)-1,1000,1),"",OFFSET(Data!$A$1,0,MATCH(AJ40&amp;" qualify",Data!$1:$1,0)-1,1000,1),2))</f>
        <v>0</v>
      </c>
      <c r="AO40" s="142">
        <f t="shared" ca="1" si="9"/>
        <v>0</v>
      </c>
      <c r="AP40" s="163">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0">
        <f t="array" aca="1" ref="AR40" ca="1">SUM(IF(OFFSET(Service_DB,,,,1)=AJ40,IF(ISNUMBER(SEARCH(OFFSET(Service_DB,,1,,1),AQ40)),OFFSET(Service_DB,,2,,1),0),0))</f>
        <v>0</v>
      </c>
      <c r="AS40" s="163" t="str">
        <f t="shared" ca="1" si="11"/>
        <v>Placeholder4DirecTV Stream Premier18155</v>
      </c>
      <c r="AT40" s="163" t="str">
        <f t="shared" ca="1" si="12"/>
        <v>DirecTV Stream PremierPlaceholder418155</v>
      </c>
      <c r="AU40" s="142" t="str">
        <f ca="1">IF(AND(AB40=0,AD40=0),"",IF(A40="1a",Z40,IF(AJ40="","",IF(OR(ISNUMBER(MATCH(AS40,AS$21:AS39,0)),ISNUMBER(MATCH(AT40,AS$21:AS39,0))),"",Z40&amp;"/"&amp;AJ40))))</f>
        <v/>
      </c>
      <c r="AV40" s="142" t="str">
        <f t="shared" ca="1" si="13"/>
        <v/>
      </c>
      <c r="AW40" s="142" t="str">
        <f t="shared" ca="1" si="14"/>
        <v/>
      </c>
      <c r="AX40" s="10" t="str">
        <f t="shared" ca="1" si="15"/>
        <v/>
      </c>
      <c r="AY40" s="163" t="str">
        <f t="shared" ca="1" si="16"/>
        <v/>
      </c>
      <c r="AZ40" s="165" t="str">
        <f t="shared" ca="1" si="17"/>
        <v/>
      </c>
      <c r="BA40" s="142">
        <f t="shared" ca="1" si="18"/>
        <v>0</v>
      </c>
      <c r="BB40" s="165" t="str">
        <f t="shared" ca="1" si="19"/>
        <v/>
      </c>
      <c r="BC40" s="166" t="str">
        <f t="shared" ca="1" si="20"/>
        <v/>
      </c>
      <c r="BD40" s="166" t="str">
        <f t="shared" ca="1" si="21"/>
        <v/>
      </c>
      <c r="BE40" s="166" t="str">
        <f t="shared" ca="1" si="22"/>
        <v/>
      </c>
      <c r="BF40" s="166" t="str">
        <f t="shared" ca="1" si="23"/>
        <v/>
      </c>
      <c r="BG40" s="142" t="str">
        <f ca="1">IF($AU40="","",RANK(BF40,BF$22:BF$90,1)+COUNTIF(BF$22:BF40,BF40)-1)</f>
        <v/>
      </c>
      <c r="BH40" s="166" t="str">
        <f t="shared" ca="1" si="24"/>
        <v/>
      </c>
      <c r="BI40" s="142" t="str">
        <f ca="1">IF($AU40="","",RANK(BH40,BH$22:BH$90,1)+COUNTIF(BH$22:BH40,BH40)-1)</f>
        <v/>
      </c>
    </row>
    <row r="41" spans="1:61" x14ac:dyDescent="0.35">
      <c r="A41" s="163" t="s">
        <v>525</v>
      </c>
      <c r="B41" s="164" t="str">
        <f>Services!A21</f>
        <v>Placeholder5</v>
      </c>
      <c r="C41" s="142">
        <f ca="1">IF(MID($B41,1,3)=MID(C$21,1,3),"",IF($A41="1a","",COUNTIFS(OFFSET(Data!$A$1,0,MATCH($B41&amp;" qualify",Data!$1:$1,0)-1,1000,1),IF($A41="12aa","&lt;&gt;1",""),OFFSET(Data!$A$1,0,MATCH(C$21&amp;" qualify",Data!$1:$1,0)-1,1000,1),1)))</f>
        <v>6</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14</v>
      </c>
      <c r="H41" s="142">
        <f ca="1">IF(MID($B41,1,3)=MID(H$21,1,3),"",IF($A41="1a","",COUNTIFS(OFFSET(Data!$A$1,0,MATCH($B41&amp;" qualify",Data!$1:$1,0)-1,1000,1),IF($A41="12aa","&lt;&gt;1",""),OFFSET(Data!$A$1,0,MATCH(H$21&amp;" qualify",Data!$1:$1,0)-1,1000,1),1)))</f>
        <v>16</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10</v>
      </c>
      <c r="S41" s="142">
        <f ca="1">IF(MID($B41,1,3)=MID(S$21,1,3),"",IF($A41="1a","",COUNTIFS(OFFSET(Data!$A$1,0,MATCH($B41&amp;" qualify",Data!$1:$1,0)-1,1000,1),IF($A41="12aa","&lt;&gt;1",""),OFFSET(Data!$A$1,0,MATCH(S$21&amp;" qualify",Data!$1:$1,0)-1,1000,1),1)))</f>
        <v>0</v>
      </c>
      <c r="T41" s="142">
        <f ca="1">IF(MID($B41,1,3)=MID(T$21,1,3),"",IF($A41="1a","",COUNTIFS(OFFSET(Data!$A$1,0,MATCH($B41&amp;" qualify",Data!$1:$1,0)-1,1000,1),IF($A41="12aa","&lt;&gt;1",""),OFFSET(Data!$A$1,0,MATCH(T$21&amp;" qualify",Data!$1:$1,0)-1,1000,1),1)))</f>
        <v>7</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0">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63">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0">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233</v>
      </c>
      <c r="AL41" s="142">
        <f t="shared" ca="1" si="7"/>
        <v>18</v>
      </c>
      <c r="AM41" s="10">
        <f t="shared" ca="1" si="8"/>
        <v>155</v>
      </c>
      <c r="AN41" s="142">
        <f ca="1">IF(AJ41="",0,COUNTIFS(OFFSET(Data!$A$1,0,MATCH(Z41&amp;" qualify",Data!$1:$1,0)-1,1000,1),"",OFFSET(Data!$A$1,0,MATCH(AJ41&amp;" qualify",Data!$1:$1,0)-1,1000,1),2))</f>
        <v>0</v>
      </c>
      <c r="AO41" s="142">
        <f t="shared" ca="1" si="9"/>
        <v>0</v>
      </c>
      <c r="AP41" s="163">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0">
        <f t="array" aca="1" ref="AR41" ca="1">SUM(IF(OFFSET(Service_DB,,,,1)=AJ41,IF(ISNUMBER(SEARCH(OFFSET(Service_DB,,1,,1),AQ41)),OFFSET(Service_DB,,2,,1),0),0))</f>
        <v>0</v>
      </c>
      <c r="AS41" s="163" t="str">
        <f t="shared" ca="1" si="11"/>
        <v>Placeholder5DirecTV Stream Premier18155</v>
      </c>
      <c r="AT41" s="163" t="str">
        <f t="shared" ca="1" si="12"/>
        <v>DirecTV Stream PremierPlaceholder518155</v>
      </c>
      <c r="AU41" s="142" t="str">
        <f ca="1">IF(AND(AB41=0,AD41=0),"",IF(A41="1a",Z41,IF(AJ41="","",IF(OR(ISNUMBER(MATCH(AS41,AS$21:AS40,0)),ISNUMBER(MATCH(AT41,AS$21:AS40,0))),"",Z41&amp;"/"&amp;AJ41))))</f>
        <v/>
      </c>
      <c r="AV41" s="142" t="str">
        <f t="shared" ca="1" si="13"/>
        <v/>
      </c>
      <c r="AW41" s="142" t="str">
        <f t="shared" ca="1" si="14"/>
        <v/>
      </c>
      <c r="AX41" s="10" t="str">
        <f t="shared" ca="1" si="15"/>
        <v/>
      </c>
      <c r="AY41" s="163" t="str">
        <f t="shared" ca="1" si="16"/>
        <v/>
      </c>
      <c r="AZ41" s="165" t="str">
        <f t="shared" ca="1" si="17"/>
        <v/>
      </c>
      <c r="BA41" s="142">
        <f t="shared" ca="1" si="18"/>
        <v>0</v>
      </c>
      <c r="BB41" s="165" t="str">
        <f t="shared" ca="1" si="19"/>
        <v/>
      </c>
      <c r="BC41" s="166" t="str">
        <f t="shared" ca="1" si="20"/>
        <v/>
      </c>
      <c r="BD41" s="166" t="str">
        <f t="shared" ca="1" si="21"/>
        <v/>
      </c>
      <c r="BE41" s="166" t="str">
        <f t="shared" ca="1" si="22"/>
        <v/>
      </c>
      <c r="BF41" s="166" t="str">
        <f t="shared" ca="1" si="23"/>
        <v/>
      </c>
      <c r="BG41" s="142" t="str">
        <f ca="1">IF($AU41="","",RANK(BF41,BF$22:BF$90,1)+COUNTIF(BF$22:BF41,BF41)-1)</f>
        <v/>
      </c>
      <c r="BH41" s="166" t="str">
        <f t="shared" ca="1" si="24"/>
        <v/>
      </c>
      <c r="BI41" s="142" t="str">
        <f ca="1">IF($AU41="","",RANK(BH41,BH$22:BH$90,1)+COUNTIF(BH$22:BH41,BH41)-1)</f>
        <v/>
      </c>
    </row>
    <row r="42" spans="1:61" x14ac:dyDescent="0.35">
      <c r="A42" s="163" t="s">
        <v>525</v>
      </c>
      <c r="B42" s="164" t="str">
        <f>Services!A22</f>
        <v>Placeholder6</v>
      </c>
      <c r="C42" s="142">
        <f ca="1">IF(MID($B42,1,3)=MID(C$21,1,3),"",IF($A42="1a","",COUNTIFS(OFFSET(Data!$A$1,0,MATCH($B42&amp;" qualify",Data!$1:$1,0)-1,1000,1),IF($A42="12aa","&lt;&gt;1",""),OFFSET(Data!$A$1,0,MATCH(C$21&amp;" qualify",Data!$1:$1,0)-1,1000,1),1)))</f>
        <v>6</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14</v>
      </c>
      <c r="H42" s="142">
        <f ca="1">IF(MID($B42,1,3)=MID(H$21,1,3),"",IF($A42="1a","",COUNTIFS(OFFSET(Data!$A$1,0,MATCH($B42&amp;" qualify",Data!$1:$1,0)-1,1000,1),IF($A42="12aa","&lt;&gt;1",""),OFFSET(Data!$A$1,0,MATCH(H$21&amp;" qualify",Data!$1:$1,0)-1,1000,1),1)))</f>
        <v>16</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10</v>
      </c>
      <c r="S42" s="142">
        <f ca="1">IF(MID($B42,1,3)=MID(S$21,1,3),"",IF($A42="1a","",COUNTIFS(OFFSET(Data!$A$1,0,MATCH($B42&amp;" qualify",Data!$1:$1,0)-1,1000,1),IF($A42="12aa","&lt;&gt;1",""),OFFSET(Data!$A$1,0,MATCH(S$21&amp;" qualify",Data!$1:$1,0)-1,1000,1),1)))</f>
        <v>0</v>
      </c>
      <c r="T42" s="142">
        <f ca="1">IF(MID($B42,1,3)=MID(T$21,1,3),"",IF($A42="1a","",COUNTIFS(OFFSET(Data!$A$1,0,MATCH($B42&amp;" qualify",Data!$1:$1,0)-1,1000,1),IF($A42="12aa","&lt;&gt;1",""),OFFSET(Data!$A$1,0,MATCH(T$21&amp;" qualify",Data!$1:$1,0)-1,1000,1),1)))</f>
        <v>7</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0">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63">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0">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233</v>
      </c>
      <c r="AL42" s="142">
        <f t="shared" ca="1" si="7"/>
        <v>18</v>
      </c>
      <c r="AM42" s="10">
        <f t="shared" ca="1" si="8"/>
        <v>155</v>
      </c>
      <c r="AN42" s="142">
        <f ca="1">IF(AJ42="",0,COUNTIFS(OFFSET(Data!$A$1,0,MATCH(Z42&amp;" qualify",Data!$1:$1,0)-1,1000,1),"",OFFSET(Data!$A$1,0,MATCH(AJ42&amp;" qualify",Data!$1:$1,0)-1,1000,1),2))</f>
        <v>0</v>
      </c>
      <c r="AO42" s="142">
        <f t="shared" ca="1" si="9"/>
        <v>0</v>
      </c>
      <c r="AP42" s="163">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0">
        <f t="array" aca="1" ref="AR42" ca="1">SUM(IF(OFFSET(Service_DB,,,,1)=AJ42,IF(ISNUMBER(SEARCH(OFFSET(Service_DB,,1,,1),AQ42)),OFFSET(Service_DB,,2,,1),0),0))</f>
        <v>0</v>
      </c>
      <c r="AS42" s="163" t="str">
        <f t="shared" ca="1" si="11"/>
        <v>Placeholder6DirecTV Stream Premier18155</v>
      </c>
      <c r="AT42" s="163" t="str">
        <f t="shared" ca="1" si="12"/>
        <v>DirecTV Stream PremierPlaceholder618155</v>
      </c>
      <c r="AU42" s="142" t="str">
        <f ca="1">IF(AND(AB42=0,AD42=0),"",IF(A42="1a",Z42,IF(AJ42="","",IF(OR(ISNUMBER(MATCH(AS42,AS$21:AS41,0)),ISNUMBER(MATCH(AT42,AS$21:AS41,0))),"",Z42&amp;"/"&amp;AJ42))))</f>
        <v/>
      </c>
      <c r="AV42" s="142" t="str">
        <f t="shared" ca="1" si="13"/>
        <v/>
      </c>
      <c r="AW42" s="142" t="str">
        <f t="shared" ca="1" si="14"/>
        <v/>
      </c>
      <c r="AX42" s="10" t="str">
        <f t="shared" ca="1" si="15"/>
        <v/>
      </c>
      <c r="AY42" s="163" t="str">
        <f t="shared" ca="1" si="16"/>
        <v/>
      </c>
      <c r="AZ42" s="165" t="str">
        <f t="shared" ca="1" si="17"/>
        <v/>
      </c>
      <c r="BA42" s="142">
        <f t="shared" ca="1" si="18"/>
        <v>0</v>
      </c>
      <c r="BB42" s="165" t="str">
        <f t="shared" ca="1" si="19"/>
        <v/>
      </c>
      <c r="BC42" s="166" t="str">
        <f t="shared" ca="1" si="20"/>
        <v/>
      </c>
      <c r="BD42" s="166" t="str">
        <f t="shared" ca="1" si="21"/>
        <v/>
      </c>
      <c r="BE42" s="166" t="str">
        <f t="shared" ca="1" si="22"/>
        <v/>
      </c>
      <c r="BF42" s="166" t="str">
        <f t="shared" ca="1" si="23"/>
        <v/>
      </c>
      <c r="BG42" s="142" t="str">
        <f ca="1">IF($AU42="","",RANK(BF42,BF$22:BF$90,1)+COUNTIF(BF$22:BF42,BF42)-1)</f>
        <v/>
      </c>
      <c r="BH42" s="166" t="str">
        <f t="shared" ca="1" si="24"/>
        <v/>
      </c>
      <c r="BI42" s="142" t="str">
        <f ca="1">IF($AU42="","",RANK(BH42,BH$22:BH$90,1)+COUNTIF(BH$22:BH42,BH42)-1)</f>
        <v/>
      </c>
    </row>
    <row r="43" spans="1:61" x14ac:dyDescent="0.35">
      <c r="A43" s="163" t="s">
        <v>525</v>
      </c>
      <c r="B43" s="164" t="str">
        <f>Services!A23</f>
        <v>Placeholder7</v>
      </c>
      <c r="C43" s="142">
        <f ca="1">IF(MID($B43,1,3)=MID(C$21,1,3),"",IF($A43="1a","",COUNTIFS(OFFSET(Data!$A$1,0,MATCH($B43&amp;" qualify",Data!$1:$1,0)-1,1000,1),IF($A43="12aa","&lt;&gt;1",""),OFFSET(Data!$A$1,0,MATCH(C$21&amp;" qualify",Data!$1:$1,0)-1,1000,1),1)))</f>
        <v>6</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14</v>
      </c>
      <c r="H43" s="142">
        <f ca="1">IF(MID($B43,1,3)=MID(H$21,1,3),"",IF($A43="1a","",COUNTIFS(OFFSET(Data!$A$1,0,MATCH($B43&amp;" qualify",Data!$1:$1,0)-1,1000,1),IF($A43="12aa","&lt;&gt;1",""),OFFSET(Data!$A$1,0,MATCH(H$21&amp;" qualify",Data!$1:$1,0)-1,1000,1),1)))</f>
        <v>16</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10</v>
      </c>
      <c r="S43" s="142">
        <f ca="1">IF(MID($B43,1,3)=MID(S$21,1,3),"",IF($A43="1a","",COUNTIFS(OFFSET(Data!$A$1,0,MATCH($B43&amp;" qualify",Data!$1:$1,0)-1,1000,1),IF($A43="12aa","&lt;&gt;1",""),OFFSET(Data!$A$1,0,MATCH(S$21&amp;" qualify",Data!$1:$1,0)-1,1000,1),1)))</f>
        <v>0</v>
      </c>
      <c r="T43" s="142">
        <f ca="1">IF(MID($B43,1,3)=MID(T$21,1,3),"",IF($A43="1a","",COUNTIFS(OFFSET(Data!$A$1,0,MATCH($B43&amp;" qualify",Data!$1:$1,0)-1,1000,1),IF($A43="12aa","&lt;&gt;1",""),OFFSET(Data!$A$1,0,MATCH(T$21&amp;" qualify",Data!$1:$1,0)-1,1000,1),1)))</f>
        <v>7</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0">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63">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0">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233</v>
      </c>
      <c r="AL43" s="142">
        <f t="shared" ca="1" si="7"/>
        <v>18</v>
      </c>
      <c r="AM43" s="10">
        <f t="shared" ca="1" si="8"/>
        <v>155</v>
      </c>
      <c r="AN43" s="142">
        <f ca="1">IF(AJ43="",0,COUNTIFS(OFFSET(Data!$A$1,0,MATCH(Z43&amp;" qualify",Data!$1:$1,0)-1,1000,1),"",OFFSET(Data!$A$1,0,MATCH(AJ43&amp;" qualify",Data!$1:$1,0)-1,1000,1),2))</f>
        <v>0</v>
      </c>
      <c r="AO43" s="142">
        <f t="shared" ca="1" si="9"/>
        <v>0</v>
      </c>
      <c r="AP43" s="163">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0">
        <f t="array" aca="1" ref="AR43" ca="1">SUM(IF(OFFSET(Service_DB,,,,1)=AJ43,IF(ISNUMBER(SEARCH(OFFSET(Service_DB,,1,,1),AQ43)),OFFSET(Service_DB,,2,,1),0),0))</f>
        <v>0</v>
      </c>
      <c r="AS43" s="163" t="str">
        <f t="shared" ca="1" si="11"/>
        <v>Placeholder7DirecTV Stream Premier18155</v>
      </c>
      <c r="AT43" s="163" t="str">
        <f t="shared" ca="1" si="12"/>
        <v>DirecTV Stream PremierPlaceholder718155</v>
      </c>
      <c r="AU43" s="142" t="str">
        <f ca="1">IF(AND(AB43=0,AD43=0),"",IF(A43="1a",Z43,IF(AJ43="","",IF(OR(ISNUMBER(MATCH(AS43,AS$21:AS42,0)),ISNUMBER(MATCH(AT43,AS$21:AS42,0))),"",Z43&amp;"/"&amp;AJ43))))</f>
        <v/>
      </c>
      <c r="AV43" s="142" t="str">
        <f t="shared" ca="1" si="13"/>
        <v/>
      </c>
      <c r="AW43" s="142" t="str">
        <f t="shared" ca="1" si="14"/>
        <v/>
      </c>
      <c r="AX43" s="10" t="str">
        <f t="shared" ca="1" si="15"/>
        <v/>
      </c>
      <c r="AY43" s="163" t="str">
        <f t="shared" ca="1" si="16"/>
        <v/>
      </c>
      <c r="AZ43" s="165" t="str">
        <f t="shared" ca="1" si="17"/>
        <v/>
      </c>
      <c r="BA43" s="142">
        <f t="shared" ca="1" si="18"/>
        <v>0</v>
      </c>
      <c r="BB43" s="165" t="str">
        <f t="shared" ca="1" si="19"/>
        <v/>
      </c>
      <c r="BC43" s="166" t="str">
        <f t="shared" ca="1" si="20"/>
        <v/>
      </c>
      <c r="BD43" s="166" t="str">
        <f t="shared" ca="1" si="21"/>
        <v/>
      </c>
      <c r="BE43" s="166" t="str">
        <f t="shared" ca="1" si="22"/>
        <v/>
      </c>
      <c r="BF43" s="166" t="str">
        <f t="shared" ca="1" si="23"/>
        <v/>
      </c>
      <c r="BG43" s="142" t="str">
        <f ca="1">IF($AU43="","",RANK(BF43,BF$22:BF$90,1)+COUNTIF(BF$22:BF43,BF43)-1)</f>
        <v/>
      </c>
      <c r="BH43" s="166" t="str">
        <f t="shared" ca="1" si="24"/>
        <v/>
      </c>
      <c r="BI43" s="142" t="str">
        <f ca="1">IF($AU43="","",RANK(BH43,BH$22:BH$90,1)+COUNTIF(BH$22:BH43,BH43)-1)</f>
        <v/>
      </c>
    </row>
    <row r="44" spans="1:61" x14ac:dyDescent="0.35">
      <c r="A44" s="163" t="s">
        <v>525</v>
      </c>
      <c r="B44" s="164" t="str">
        <f>Services!A24</f>
        <v>Spectrum TV Essentials</v>
      </c>
      <c r="C44" s="142">
        <f ca="1">IF(MID($B44,1,3)=MID(C$21,1,3),"",IF($A44="1a","",COUNTIFS(OFFSET(Data!$A$1,0,MATCH($B44&amp;" qualify",Data!$1:$1,0)-1,1000,1),IF($A44="12aa","&lt;&gt;1",""),OFFSET(Data!$A$1,0,MATCH(C$21&amp;" qualify",Data!$1:$1,0)-1,1000,1),1)))</f>
        <v>6</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8</v>
      </c>
      <c r="G44" s="142">
        <f ca="1">IF(MID($B44,1,3)=MID(G$21,1,3),"",IF($A44="1a","",COUNTIFS(OFFSET(Data!$A$1,0,MATCH($B44&amp;" qualify",Data!$1:$1,0)-1,1000,1),IF($A44="12aa","&lt;&gt;1",""),OFFSET(Data!$A$1,0,MATCH(G$21&amp;" qualify",Data!$1:$1,0)-1,1000,1),1)))</f>
        <v>14</v>
      </c>
      <c r="H44" s="142">
        <f ca="1">IF(MID($B44,1,3)=MID(H$21,1,3),"",IF($A44="1a","",COUNTIFS(OFFSET(Data!$A$1,0,MATCH($B44&amp;" qualify",Data!$1:$1,0)-1,1000,1),IF($A44="12aa","&lt;&gt;1",""),OFFSET(Data!$A$1,0,MATCH(H$21&amp;" qualify",Data!$1:$1,0)-1,1000,1),1)))</f>
        <v>16</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7</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0">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63">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0">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179</v>
      </c>
      <c r="AL44" s="142">
        <f t="shared" ca="1" si="7"/>
        <v>18</v>
      </c>
      <c r="AM44" s="10">
        <f t="shared" ca="1" si="8"/>
        <v>155</v>
      </c>
      <c r="AN44" s="142">
        <f ca="1">IF(AJ44="",0,COUNTIFS(OFFSET(Data!$A$1,0,MATCH(Z44&amp;" qualify",Data!$1:$1,0)-1,1000,1),"",OFFSET(Data!$A$1,0,MATCH(AJ44&amp;" qualify",Data!$1:$1,0)-1,1000,1),2))</f>
        <v>0</v>
      </c>
      <c r="AO44" s="142">
        <f t="shared" ca="1" si="9"/>
        <v>0</v>
      </c>
      <c r="AP44" s="163">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0">
        <f t="array" aca="1" ref="AR44" ca="1">SUM(IF(OFFSET(Service_DB,,,,1)=AJ44,IF(ISNUMBER(SEARCH(OFFSET(Service_DB,,1,,1),AQ44)),OFFSET(Service_DB,,2,,1),0),0))</f>
        <v>0</v>
      </c>
      <c r="AS44" s="163" t="str">
        <f t="shared" ca="1" si="11"/>
        <v>Spectrum TV EssentialsDirecTV Stream Premier18175</v>
      </c>
      <c r="AT44" s="163" t="str">
        <f t="shared" ca="1" si="12"/>
        <v>DirecTV Stream PremierSpectrum TV Essentials18175</v>
      </c>
      <c r="AU44" s="142" t="str">
        <f ca="1">IF(AND(AB44=0,AD44=0),"",IF(A44="1a",Z44,IF(AJ44="","",IF(OR(ISNUMBER(MATCH(AS44,AS$21:AS37,0)),ISNUMBER(MATCH(AT44,AS$21:AS37,0))),"",Z44&amp;"/"&amp;AJ44))))</f>
        <v/>
      </c>
      <c r="AV44" s="142" t="str">
        <f t="shared" ca="1" si="13"/>
        <v/>
      </c>
      <c r="AW44" s="142" t="str">
        <f t="shared" ca="1" si="14"/>
        <v/>
      </c>
      <c r="AX44" s="10" t="str">
        <f t="shared" ca="1" si="15"/>
        <v/>
      </c>
      <c r="AY44" s="163" t="str">
        <f t="shared" ca="1" si="16"/>
        <v/>
      </c>
      <c r="AZ44" s="165" t="str">
        <f t="shared" ca="1" si="17"/>
        <v/>
      </c>
      <c r="BA44" s="142">
        <f t="shared" ca="1" si="18"/>
        <v>0</v>
      </c>
      <c r="BB44" s="165" t="str">
        <f t="shared" ca="1" si="19"/>
        <v/>
      </c>
      <c r="BC44" s="166" t="str">
        <f t="shared" ca="1" si="20"/>
        <v/>
      </c>
      <c r="BD44" s="166" t="str">
        <f t="shared" ca="1" si="21"/>
        <v/>
      </c>
      <c r="BE44" s="166" t="str">
        <f t="shared" ca="1" si="22"/>
        <v/>
      </c>
      <c r="BF44" s="166" t="str">
        <f t="shared" ca="1" si="23"/>
        <v/>
      </c>
      <c r="BG44" s="142" t="str">
        <f ca="1">IF($AU44="","",RANK(BF44,BF$22:BF$90,1)+COUNTIF(BF$22:BF44,BF44)-1)</f>
        <v/>
      </c>
      <c r="BH44" s="166" t="str">
        <f t="shared" ca="1" si="24"/>
        <v/>
      </c>
      <c r="BI44" s="142" t="str">
        <f ca="1">IF($AU44="","",RANK(BH44,BH$22:BH$90,1)+COUNTIF(BH$22:BH44,BH44)-1)</f>
        <v/>
      </c>
    </row>
    <row r="45" spans="1:61" x14ac:dyDescent="0.35">
      <c r="A45" s="167" t="s">
        <v>526</v>
      </c>
      <c r="B45" s="164"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11</v>
      </c>
      <c r="J45" s="142">
        <f ca="1">IF(MID($B45,1,3)=MID(J$21,1,3),"",IF($A45="1a","",COUNTIFS(OFFSET(Data!$A$1,0,MATCH($B45&amp;" qualify",Data!$1:$1,0)-1,1000,1),IF($A45="12aa","&lt;&gt;1",""),OFFSET(Data!$A$1,0,MATCH(J$21&amp;" qualify",Data!$1:$1,0)-1,1000,1),1)))</f>
        <v>12</v>
      </c>
      <c r="K45" s="142">
        <f ca="1">IF(MID($B45,1,3)=MID(K$21,1,3),"",IF($A45="1a","",COUNTIFS(OFFSET(Data!$A$1,0,MATCH($B45&amp;" qualify",Data!$1:$1,0)-1,1000,1),IF($A45="12aa","&lt;&gt;1",""),OFFSET(Data!$A$1,0,MATCH(K$21&amp;" qualify",Data!$1:$1,0)-1,1000,1),1)))</f>
        <v>11</v>
      </c>
      <c r="L45" s="142">
        <f ca="1">IF(MID($B45,1,3)=MID(L$21,1,3),"",IF($A45="1a","",COUNTIFS(OFFSET(Data!$A$1,0,MATCH($B45&amp;" qualify",Data!$1:$1,0)-1,1000,1),IF($A45="12aa","&lt;&gt;1",""),OFFSET(Data!$A$1,0,MATCH(L$21&amp;" qualify",Data!$1:$1,0)-1,1000,1),1)))</f>
        <v>11</v>
      </c>
      <c r="M45" s="142">
        <f ca="1">IF(MID($B45,1,3)=MID(M$21,1,3),"",IF($A45="1a","",COUNTIFS(OFFSET(Data!$A$1,0,MATCH($B45&amp;" qualify",Data!$1:$1,0)-1,1000,1),IF($A45="12aa","&lt;&gt;1",""),OFFSET(Data!$A$1,0,MATCH(M$21&amp;" qualify",Data!$1:$1,0)-1,1000,1),1)))</f>
        <v>10</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5</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3</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82</v>
      </c>
      <c r="AB45" s="142">
        <f ca="1">COUNTIFS(OFFSET(Data!$A$1,0,MATCH($Z45&amp;" qualify",Data!$1:$1,0)-1,1000,1),1)</f>
        <v>6</v>
      </c>
      <c r="AC45" s="10">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63">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0">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168</v>
      </c>
      <c r="AL45" s="142">
        <f t="shared" ca="1" si="7"/>
        <v>12</v>
      </c>
      <c r="AM45" s="10">
        <f t="shared" ca="1" si="8"/>
        <v>155</v>
      </c>
      <c r="AN45" s="142">
        <f ca="1">IF(AJ45="",0,COUNTIFS(OFFSET(Data!$A$1,0,MATCH(Z45&amp;" qualify",Data!$1:$1,0)-1,1000,1),"",OFFSET(Data!$A$1,0,MATCH(AJ45&amp;" qualify",Data!$1:$1,0)-1,1000,1),2))</f>
        <v>0</v>
      </c>
      <c r="AO45" s="142">
        <f t="shared" ca="1" si="9"/>
        <v>0</v>
      </c>
      <c r="AP45" s="163">
        <f t="shared" ca="1" si="10"/>
        <v>0.66666666666666663</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0">
        <f t="array" aca="1" ref="AR45" ca="1">SUM(IF(OFFSET(Service_DB,,,,1)=AJ45,IF(ISNUMBER(SEARCH(OFFSET(Service_DB,,1,,1),AQ45)),OFFSET(Service_DB,,2,,1),0),0))</f>
        <v>0</v>
      </c>
      <c r="AS45" s="163" t="str">
        <f t="shared" ca="1" si="11"/>
        <v>PhiloDirecTV Stream Premier18180</v>
      </c>
      <c r="AT45" s="163" t="str">
        <f t="shared" ca="1" si="12"/>
        <v>DirecTV Stream PremierPhilo18180</v>
      </c>
      <c r="AU45" s="142" t="str">
        <f ca="1">IF(AND(AB45=0,AD45=0),"",IF(A45="1a",Z45,IF(AJ45="","",IF(OR(ISNUMBER(MATCH(AS45,AS$21:AS44,0)),ISNUMBER(MATCH(AT45,AS$21:AS44,0))),"",Z45&amp;"/"&amp;AJ45))))</f>
        <v/>
      </c>
      <c r="AV45" s="142" t="str">
        <f t="shared" ca="1" si="13"/>
        <v/>
      </c>
      <c r="AW45" s="142" t="str">
        <f t="shared" ca="1" si="14"/>
        <v/>
      </c>
      <c r="AX45" s="10" t="str">
        <f t="shared" ca="1" si="15"/>
        <v/>
      </c>
      <c r="AY45" s="163" t="str">
        <f t="shared" ca="1" si="16"/>
        <v/>
      </c>
      <c r="AZ45" s="165" t="str">
        <f t="shared" ca="1" si="17"/>
        <v/>
      </c>
      <c r="BA45" s="142">
        <f t="shared" ca="1" si="18"/>
        <v>0</v>
      </c>
      <c r="BB45" s="165" t="str">
        <f t="shared" ca="1" si="19"/>
        <v/>
      </c>
      <c r="BC45" s="166" t="str">
        <f t="shared" ca="1" si="20"/>
        <v/>
      </c>
      <c r="BD45" s="166" t="str">
        <f t="shared" ca="1" si="21"/>
        <v/>
      </c>
      <c r="BE45" s="166" t="str">
        <f t="shared" ca="1" si="22"/>
        <v/>
      </c>
      <c r="BF45" s="166" t="str">
        <f t="shared" ca="1" si="23"/>
        <v/>
      </c>
      <c r="BG45" s="142" t="str">
        <f ca="1">IF($AU45="","",RANK(BF45,BF$22:BF$90,1)+COUNTIF(BF$22:BF45,BF45)-1)</f>
        <v/>
      </c>
      <c r="BH45" s="166" t="str">
        <f t="shared" ca="1" si="24"/>
        <v/>
      </c>
      <c r="BI45" s="142" t="str">
        <f ca="1">IF($AU45="","",RANK(BH45,BH$22:BH$90,1)+COUNTIF(BH$22:BH45,BH45)-1)</f>
        <v/>
      </c>
    </row>
    <row r="46" spans="1:61" x14ac:dyDescent="0.35">
      <c r="A46" s="167" t="s">
        <v>526</v>
      </c>
      <c r="B46" s="164" t="str">
        <f>Services!A3</f>
        <v>Sling Orange</v>
      </c>
      <c r="C46" s="142">
        <f ca="1">IF(MID($B46,1,3)=MID(C$21,1,3),"",IF($A46="1a","",COUNTIFS(OFFSET(Data!$A$1,0,MATCH($B46&amp;" qualify",Data!$1:$1,0)-1,1000,1),IF($A46="12aa","&lt;&gt;1",""),OFFSET(Data!$A$1,0,MATCH(C$21&amp;" qualify",Data!$1:$1,0)-1,1000,1),1)))</f>
        <v>4</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9</v>
      </c>
      <c r="H46" s="142">
        <f ca="1">IF(MID($B46,1,3)=MID(H$21,1,3),"",IF($A46="1a","",COUNTIFS(OFFSET(Data!$A$1,0,MATCH($B46&amp;" qualify",Data!$1:$1,0)-1,1000,1),IF($A46="12aa","&lt;&gt;1",""),OFFSET(Data!$A$1,0,MATCH(H$21&amp;" qualify",Data!$1:$1,0)-1,1000,1),1)))</f>
        <v>11</v>
      </c>
      <c r="I46" s="142">
        <f ca="1">IF(MID($B46,1,3)=MID(I$21,1,3),"",IF($A46="1a","",COUNTIFS(OFFSET(Data!$A$1,0,MATCH($B46&amp;" qualify",Data!$1:$1,0)-1,1000,1),IF($A46="12aa","&lt;&gt;1",""),OFFSET(Data!$A$1,0,MATCH(I$21&amp;" qualify",Data!$1:$1,0)-1,1000,1),1)))</f>
        <v>12</v>
      </c>
      <c r="J46" s="142">
        <f ca="1">IF(MID($B46,1,3)=MID(J$21,1,3),"",IF($A46="1a","",COUNTIFS(OFFSET(Data!$A$1,0,MATCH($B46&amp;" qualify",Data!$1:$1,0)-1,1000,1),IF($A46="12aa","&lt;&gt;1",""),OFFSET(Data!$A$1,0,MATCH(J$21&amp;" qualify",Data!$1:$1,0)-1,1000,1),1)))</f>
        <v>13</v>
      </c>
      <c r="K46" s="142">
        <f ca="1">IF(MID($B46,1,3)=MID(K$21,1,3),"",IF($A46="1a","",COUNTIFS(OFFSET(Data!$A$1,0,MATCH($B46&amp;" qualify",Data!$1:$1,0)-1,1000,1),IF($A46="12aa","&lt;&gt;1",""),OFFSET(Data!$A$1,0,MATCH(K$21&amp;" qualify",Data!$1:$1,0)-1,1000,1),1)))</f>
        <v>11</v>
      </c>
      <c r="L46" s="142">
        <f ca="1">IF(MID($B46,1,3)=MID(L$21,1,3),"",IF($A46="1a","",COUNTIFS(OFFSET(Data!$A$1,0,MATCH($B46&amp;" qualify",Data!$1:$1,0)-1,1000,1),IF($A46="12aa","&lt;&gt;1",""),OFFSET(Data!$A$1,0,MATCH(L$21&amp;" qualify",Data!$1:$1,0)-1,1000,1),1)))</f>
        <v>11</v>
      </c>
      <c r="M46" s="142">
        <f ca="1">IF(MID($B46,1,3)=MID(M$21,1,3),"",IF($A46="1a","",COUNTIFS(OFFSET(Data!$A$1,0,MATCH($B46&amp;" qualify",Data!$1:$1,0)-1,1000,1),IF($A46="12aa","&lt;&gt;1",""),OFFSET(Data!$A$1,0,MATCH(M$21&amp;" qualify",Data!$1:$1,0)-1,1000,1),1)))</f>
        <v>11</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7</v>
      </c>
      <c r="R46" s="142">
        <f ca="1">IF(MID($B46,1,3)=MID(R$21,1,3),"",IF($A46="1a","",COUNTIFS(OFFSET(Data!$A$1,0,MATCH($B46&amp;" qualify",Data!$1:$1,0)-1,1000,1),IF($A46="12aa","&lt;&gt;1",""),OFFSET(Data!$A$1,0,MATCH(R$21&amp;" qualify",Data!$1:$1,0)-1,1000,1),1)))</f>
        <v>7</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3</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31</v>
      </c>
      <c r="AB46" s="142">
        <f ca="1">COUNTIFS(OFFSET(Data!$A$1,0,MATCH($Z46&amp;" qualify",Data!$1:$1,0)-1,1000,1),1)</f>
        <v>5</v>
      </c>
      <c r="AC46" s="10">
        <f t="shared" ca="1" si="3"/>
        <v>40</v>
      </c>
      <c r="AD46" s="142">
        <f ca="1">IF(OR(A46="1a2a",AJ46=""),COUNTIFS(OFFSET(Data!$A$1,0,MATCH(Z46&amp;" qualify",Data!$1:$1,0)-1,1000,1),2),IF(A46="12aa",COUNTIFS(OFFSET(Data!$A$1,0,MATCH(Z46&amp;" qualify",Data!$1:$1,0)-1,1000,1),2,OFFSET(Data!$A$1,0,MATCH(AJ46&amp;" qualify",Data!$1:$1,0)-1,1000,1),"&lt;&gt;1"),""))</f>
        <v>0</v>
      </c>
      <c r="AE46" s="142">
        <f t="shared" ca="1" si="4"/>
        <v>0</v>
      </c>
      <c r="AF46" s="163">
        <f t="shared" ca="1" si="5"/>
        <v>0.27777777777777779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0">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206</v>
      </c>
      <c r="AL46" s="142">
        <f t="shared" ca="1" si="7"/>
        <v>13</v>
      </c>
      <c r="AM46" s="10">
        <f t="shared" ca="1" si="8"/>
        <v>155</v>
      </c>
      <c r="AN46" s="142">
        <f ca="1">IF(AJ46="",0,COUNTIFS(OFFSET(Data!$A$1,0,MATCH(Z46&amp;" qualify",Data!$1:$1,0)-1,1000,1),"",OFFSET(Data!$A$1,0,MATCH(AJ46&amp;" qualify",Data!$1:$1,0)-1,1000,1),2))</f>
        <v>0</v>
      </c>
      <c r="AO46" s="142">
        <f t="shared" ca="1" si="9"/>
        <v>0</v>
      </c>
      <c r="AP46" s="163">
        <f t="shared" ca="1" si="10"/>
        <v>0.72222222222222221</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0">
        <f t="array" aca="1" ref="AR46" ca="1">SUM(IF(OFFSET(Service_DB,,,,1)=AJ46,IF(ISNUMBER(SEARCH(OFFSET(Service_DB,,1,,1),AQ46)),OFFSET(Service_DB,,2,,1),0),0))</f>
        <v>0</v>
      </c>
      <c r="AS46" s="163" t="str">
        <f t="shared" ca="1" si="11"/>
        <v>Sling OrangeDirecTV Stream Premier18195</v>
      </c>
      <c r="AT46" s="163" t="str">
        <f t="shared" ca="1" si="12"/>
        <v>DirecTV Stream PremierSling Orange18195</v>
      </c>
      <c r="AU46" s="142" t="str">
        <f ca="1">IF(AND(AB46=0,AD46=0),"",IF(A46="1a",Z46,IF(AJ46="","",IF(OR(ISNUMBER(MATCH(AS46,AS$21:AS45,0)),ISNUMBER(MATCH(AT46,AS$21:AS45,0))),"",Z46&amp;"/"&amp;AJ46))))</f>
        <v>Sling Orange/DirecTV Stream Premier</v>
      </c>
      <c r="AV46" s="142">
        <f t="shared" ca="1" si="13"/>
        <v>237</v>
      </c>
      <c r="AW46" s="142">
        <f t="shared" ca="1" si="14"/>
        <v>18</v>
      </c>
      <c r="AX46" s="10">
        <f t="shared" ca="1" si="15"/>
        <v>195</v>
      </c>
      <c r="AY46" s="163">
        <f t="shared" ca="1" si="16"/>
        <v>1</v>
      </c>
      <c r="AZ46" s="165">
        <f t="shared" ca="1" si="17"/>
        <v>10.833333333333334</v>
      </c>
      <c r="BA46" s="142">
        <f t="shared" ca="1" si="18"/>
        <v>0</v>
      </c>
      <c r="BB46" s="165">
        <f t="shared" ca="1" si="19"/>
        <v>186</v>
      </c>
      <c r="BC46" s="166">
        <f t="shared" ca="1" si="20"/>
        <v>0</v>
      </c>
      <c r="BD46" s="166">
        <f t="shared" ca="1" si="21"/>
        <v>0.72941176470588232</v>
      </c>
      <c r="BE46" s="166">
        <f t="shared" ca="1" si="22"/>
        <v>0</v>
      </c>
      <c r="BF46" s="166">
        <f t="shared" ca="1" si="23"/>
        <v>0.36470588235294116</v>
      </c>
      <c r="BG46" s="142">
        <f ca="1">IF($AU46="","",RANK(BF46,BF$22:BF$90,1)+COUNTIF(BF$22:BF46,BF46)-1)</f>
        <v>20</v>
      </c>
      <c r="BH46" s="166">
        <f t="shared" ca="1" si="24"/>
        <v>0.36470588235294116</v>
      </c>
      <c r="BI46" s="142">
        <f ca="1">IF($AU46="","",RANK(BH46,BH$22:BH$90,1)+COUNTIF(BH$22:BH46,BH46)-1)</f>
        <v>20</v>
      </c>
    </row>
    <row r="47" spans="1:61" x14ac:dyDescent="0.35">
      <c r="A47" s="167" t="s">
        <v>526</v>
      </c>
      <c r="B47" s="164" t="str">
        <f>Services!A4</f>
        <v>Sling Blue</v>
      </c>
      <c r="C47" s="142">
        <f ca="1">IF(MID($B47,1,3)=MID(C$21,1,3),"",IF($A47="1a","",COUNTIFS(OFFSET(Data!$A$1,0,MATCH($B47&amp;" qualify",Data!$1:$1,0)-1,1000,1),IF($A47="12aa","&lt;&gt;1",""),OFFSET(Data!$A$1,0,MATCH(C$21&amp;" qualify",Data!$1:$1,0)-1,1000,1),1)))</f>
        <v>4</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8</v>
      </c>
      <c r="H47" s="142">
        <f ca="1">IF(MID($B47,1,3)=MID(H$21,1,3),"",IF($A47="1a","",COUNTIFS(OFFSET(Data!$A$1,0,MATCH($B47&amp;" qualify",Data!$1:$1,0)-1,1000,1),IF($A47="12aa","&lt;&gt;1",""),OFFSET(Data!$A$1,0,MATCH(H$21&amp;" qualify",Data!$1:$1,0)-1,1000,1),1)))</f>
        <v>10</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8</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3</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41</v>
      </c>
      <c r="AB47" s="142">
        <f ca="1">COUNTIFS(OFFSET(Data!$A$1,0,MATCH($Z47&amp;" qualify",Data!$1:$1,0)-1,1000,1),1)</f>
        <v>6</v>
      </c>
      <c r="AC47" s="10">
        <f t="shared" ca="1" si="3"/>
        <v>40</v>
      </c>
      <c r="AD47" s="142">
        <f ca="1">IF(OR(A47="1a2a",AJ47=""),COUNTIFS(OFFSET(Data!$A$1,0,MATCH(Z47&amp;" qualify",Data!$1:$1,0)-1,1000,1),2),IF(A47="12aa",COUNTIFS(OFFSET(Data!$A$1,0,MATCH(Z47&amp;" qualify",Data!$1:$1,0)-1,1000,1),2,OFFSET(Data!$A$1,0,MATCH(AJ47&amp;" qualify",Data!$1:$1,0)-1,1000,1),"&lt;&gt;1"),""))</f>
        <v>0</v>
      </c>
      <c r="AE47" s="142">
        <f t="shared" ca="1" si="4"/>
        <v>0</v>
      </c>
      <c r="AF47" s="163">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0">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196</v>
      </c>
      <c r="AL47" s="142">
        <f t="shared" ca="1" si="7"/>
        <v>12</v>
      </c>
      <c r="AM47" s="10">
        <f t="shared" ca="1" si="8"/>
        <v>155</v>
      </c>
      <c r="AN47" s="142">
        <f ca="1">IF(AJ47="",0,COUNTIFS(OFFSET(Data!$A$1,0,MATCH(Z47&amp;" qualify",Data!$1:$1,0)-1,1000,1),"",OFFSET(Data!$A$1,0,MATCH(AJ47&amp;" qualify",Data!$1:$1,0)-1,1000,1),2))</f>
        <v>0</v>
      </c>
      <c r="AO47" s="142">
        <f t="shared" ca="1" si="9"/>
        <v>0</v>
      </c>
      <c r="AP47" s="163">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0">
        <f t="array" aca="1" ref="AR47" ca="1">SUM(IF(OFFSET(Service_DB,,,,1)=AJ47,IF(ISNUMBER(SEARCH(OFFSET(Service_DB,,1,,1),AQ47)),OFFSET(Service_DB,,2,,1),0),0))</f>
        <v>0</v>
      </c>
      <c r="AS47" s="163" t="str">
        <f t="shared" ca="1" si="11"/>
        <v>Sling BlueDirecTV Stream Premier18195</v>
      </c>
      <c r="AT47" s="163" t="str">
        <f t="shared" ca="1" si="12"/>
        <v>DirecTV Stream PremierSling Blue18195</v>
      </c>
      <c r="AU47" s="142" t="str">
        <f ca="1">IF(AND(AB47=0,AD47=0),"",IF(A47="1a",Z47,IF(AJ47="","",IF(OR(ISNUMBER(MATCH(AS47,AS$21:AS46,0)),ISNUMBER(MATCH(AT47,AS$21:AS46,0))),"",Z47&amp;"/"&amp;AJ47))))</f>
        <v>Sling Blue/DirecTV Stream Premier</v>
      </c>
      <c r="AV47" s="142">
        <f t="shared" ca="1" si="13"/>
        <v>237</v>
      </c>
      <c r="AW47" s="142">
        <f t="shared" ca="1" si="14"/>
        <v>18</v>
      </c>
      <c r="AX47" s="10">
        <f t="shared" ca="1" si="15"/>
        <v>195</v>
      </c>
      <c r="AY47" s="163">
        <f t="shared" ca="1" si="16"/>
        <v>1</v>
      </c>
      <c r="AZ47" s="165">
        <f t="shared" ca="1" si="17"/>
        <v>10.833333333333334</v>
      </c>
      <c r="BA47" s="142">
        <f t="shared" ca="1" si="18"/>
        <v>0</v>
      </c>
      <c r="BB47" s="165">
        <f t="shared" ca="1" si="19"/>
        <v>186</v>
      </c>
      <c r="BC47" s="166">
        <f t="shared" ca="1" si="20"/>
        <v>0</v>
      </c>
      <c r="BD47" s="166">
        <f t="shared" ca="1" si="21"/>
        <v>0.72941176470588232</v>
      </c>
      <c r="BE47" s="166">
        <f t="shared" ca="1" si="22"/>
        <v>0</v>
      </c>
      <c r="BF47" s="166">
        <f t="shared" ca="1" si="23"/>
        <v>0.36470588235294116</v>
      </c>
      <c r="BG47" s="142">
        <f ca="1">IF($AU47="","",RANK(BF47,BF$22:BF$90,1)+COUNTIF(BF$22:BF47,BF47)-1)</f>
        <v>21</v>
      </c>
      <c r="BH47" s="166">
        <f t="shared" ca="1" si="24"/>
        <v>0.36470588235294116</v>
      </c>
      <c r="BI47" s="142">
        <f ca="1">IF($AU47="","",RANK(BH47,BH$22:BH$90,1)+COUNTIF(BH$22:BH47,BH47)-1)</f>
        <v>21</v>
      </c>
    </row>
    <row r="48" spans="1:61" x14ac:dyDescent="0.35">
      <c r="A48" s="167" t="s">
        <v>526</v>
      </c>
      <c r="B48" s="164" t="str">
        <f>Services!A5</f>
        <v>Sling Orange + Blue</v>
      </c>
      <c r="C48" s="142">
        <f ca="1">IF(MID($B48,1,3)=MID(C$21,1,3),"",IF($A48="1a","",COUNTIFS(OFFSET(Data!$A$1,0,MATCH($B48&amp;" qualify",Data!$1:$1,0)-1,1000,1),IF($A48="12aa","&lt;&gt;1",""),OFFSET(Data!$A$1,0,MATCH(C$21&amp;" qualify",Data!$1:$1,0)-1,1000,1),1)))</f>
        <v>4</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6</v>
      </c>
      <c r="H48" s="142">
        <f ca="1">IF(MID($B48,1,3)=MID(H$21,1,3),"",IF($A48="1a","",COUNTIFS(OFFSET(Data!$A$1,0,MATCH($B48&amp;" qualify",Data!$1:$1,0)-1,1000,1),IF($A48="12aa","&lt;&gt;1",""),OFFSET(Data!$A$1,0,MATCH(H$21&amp;" qualify",Data!$1:$1,0)-1,1000,1),1)))</f>
        <v>8</v>
      </c>
      <c r="I48" s="142">
        <f ca="1">IF(MID($B48,1,3)=MID(I$21,1,3),"",IF($A48="1a","",COUNTIFS(OFFSET(Data!$A$1,0,MATCH($B48&amp;" qualify",Data!$1:$1,0)-1,1000,1),IF($A48="12aa","&lt;&gt;1",""),OFFSET(Data!$A$1,0,MATCH(I$21&amp;" qualify",Data!$1:$1,0)-1,1000,1),1)))</f>
        <v>9</v>
      </c>
      <c r="J48" s="142">
        <f ca="1">IF(MID($B48,1,3)=MID(J$21,1,3),"",IF($A48="1a","",COUNTIFS(OFFSET(Data!$A$1,0,MATCH($B48&amp;" qualify",Data!$1:$1,0)-1,1000,1),IF($A48="12aa","&lt;&gt;1",""),OFFSET(Data!$A$1,0,MATCH(J$21&amp;" qualify",Data!$1:$1,0)-1,1000,1),1)))</f>
        <v>10</v>
      </c>
      <c r="K48" s="142">
        <f ca="1">IF(MID($B48,1,3)=MID(K$21,1,3),"",IF($A48="1a","",COUNTIFS(OFFSET(Data!$A$1,0,MATCH($B48&amp;" qualify",Data!$1:$1,0)-1,1000,1),IF($A48="12aa","&lt;&gt;1",""),OFFSET(Data!$A$1,0,MATCH(K$21&amp;" qualify",Data!$1:$1,0)-1,1000,1),1)))</f>
        <v>8</v>
      </c>
      <c r="L48" s="142">
        <f ca="1">IF(MID($B48,1,3)=MID(L$21,1,3),"",IF($A48="1a","",COUNTIFS(OFFSET(Data!$A$1,0,MATCH($B48&amp;" qualify",Data!$1:$1,0)-1,1000,1),IF($A48="12aa","&lt;&gt;1",""),OFFSET(Data!$A$1,0,MATCH(L$21&amp;" qualify",Data!$1:$1,0)-1,1000,1),1)))</f>
        <v>8</v>
      </c>
      <c r="M48" s="142">
        <f ca="1">IF(MID($B48,1,3)=MID(M$21,1,3),"",IF($A48="1a","",COUNTIFS(OFFSET(Data!$A$1,0,MATCH($B48&amp;" qualify",Data!$1:$1,0)-1,1000,1),IF($A48="12aa","&lt;&gt;1",""),OFFSET(Data!$A$1,0,MATCH(M$21&amp;" qualify",Data!$1:$1,0)-1,1000,1),1)))</f>
        <v>8</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6</v>
      </c>
      <c r="Q48" s="142">
        <f ca="1">IF(MID($B48,1,3)=MID(Q$21,1,3),"",IF($A48="1a","",COUNTIFS(OFFSET(Data!$A$1,0,MATCH($B48&amp;" qualify",Data!$1:$1,0)-1,1000,1),IF($A48="12aa","&lt;&gt;1",""),OFFSET(Data!$A$1,0,MATCH(Q$21&amp;" qualify",Data!$1:$1,0)-1,1000,1),1)))</f>
        <v>6</v>
      </c>
      <c r="R48" s="142">
        <f ca="1">IF(MID($B48,1,3)=MID(R$21,1,3),"",IF($A48="1a","",COUNTIFS(OFFSET(Data!$A$1,0,MATCH($B48&amp;" qualify",Data!$1:$1,0)-1,1000,1),IF($A48="12aa","&lt;&gt;1",""),OFFSET(Data!$A$1,0,MATCH(R$21&amp;" qualify",Data!$1:$1,0)-1,1000,1),1)))</f>
        <v>6</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2</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48</v>
      </c>
      <c r="AB48" s="142">
        <f ca="1">COUNTIFS(OFFSET(Data!$A$1,0,MATCH($Z48&amp;" qualify",Data!$1:$1,0)-1,1000,1),1)</f>
        <v>8</v>
      </c>
      <c r="AC48" s="10">
        <f t="shared" ca="1" si="3"/>
        <v>55</v>
      </c>
      <c r="AD48" s="142">
        <f ca="1">IF(OR(A48="1a2a",AJ48=""),COUNTIFS(OFFSET(Data!$A$1,0,MATCH(Z48&amp;" qualify",Data!$1:$1,0)-1,1000,1),2),IF(A48="12aa",COUNTIFS(OFFSET(Data!$A$1,0,MATCH(Z48&amp;" qualify",Data!$1:$1,0)-1,1000,1),2,OFFSET(Data!$A$1,0,MATCH(AJ48&amp;" qualify",Data!$1:$1,0)-1,1000,1),"&lt;&gt;1"),""))</f>
        <v>0</v>
      </c>
      <c r="AE48" s="142">
        <f t="shared" ca="1" si="4"/>
        <v>0</v>
      </c>
      <c r="AF48" s="163">
        <f t="shared" ca="1" si="5"/>
        <v>0.44444444444444442</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0">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191</v>
      </c>
      <c r="AL48" s="142">
        <f t="shared" ca="1" si="7"/>
        <v>10</v>
      </c>
      <c r="AM48" s="10">
        <f t="shared" ca="1" si="8"/>
        <v>155</v>
      </c>
      <c r="AN48" s="142">
        <f ca="1">IF(AJ48="",0,COUNTIFS(OFFSET(Data!$A$1,0,MATCH(Z48&amp;" qualify",Data!$1:$1,0)-1,1000,1),"",OFFSET(Data!$A$1,0,MATCH(AJ48&amp;" qualify",Data!$1:$1,0)-1,1000,1),2))</f>
        <v>0</v>
      </c>
      <c r="AO48" s="142">
        <f t="shared" ca="1" si="9"/>
        <v>0</v>
      </c>
      <c r="AP48" s="163">
        <f t="shared" ca="1" si="10"/>
        <v>0.55555555555555558</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0">
        <f t="array" aca="1" ref="AR48" ca="1">SUM(IF(OFFSET(Service_DB,,,,1)=AJ48,IF(ISNUMBER(SEARCH(OFFSET(Service_DB,,1,,1),AQ48)),OFFSET(Service_DB,,2,,1),0),0))</f>
        <v>0</v>
      </c>
      <c r="AS48" s="163" t="str">
        <f t="shared" ca="1" si="11"/>
        <v>Sling Orange + BlueDirecTV Stream Premier18210</v>
      </c>
      <c r="AT48" s="163" t="str">
        <f t="shared" ca="1" si="12"/>
        <v>DirecTV Stream PremierSling Orange + Blue18210</v>
      </c>
      <c r="AU48" s="142" t="str">
        <f ca="1">IF(AND(AB48=0,AD48=0),"",IF(A48="1a",Z48,IF(AJ48="","",IF(OR(ISNUMBER(MATCH(AS48,AS$21:AS47,0)),ISNUMBER(MATCH(AT48,AS$21:AS47,0))),"",Z48&amp;"/"&amp;AJ48))))</f>
        <v>Sling Orange + Blue/DirecTV Stream Premier</v>
      </c>
      <c r="AV48" s="142">
        <f t="shared" ca="1" si="13"/>
        <v>239</v>
      </c>
      <c r="AW48" s="142">
        <f t="shared" ca="1" si="14"/>
        <v>18</v>
      </c>
      <c r="AX48" s="10">
        <f t="shared" ca="1" si="15"/>
        <v>210</v>
      </c>
      <c r="AY48" s="163">
        <f t="shared" ca="1" si="16"/>
        <v>1</v>
      </c>
      <c r="AZ48" s="165">
        <f t="shared" ca="1" si="17"/>
        <v>11.666666666666666</v>
      </c>
      <c r="BA48" s="142">
        <f t="shared" ca="1" si="18"/>
        <v>0</v>
      </c>
      <c r="BB48" s="165">
        <f t="shared" ca="1" si="19"/>
        <v>201</v>
      </c>
      <c r="BC48" s="166">
        <f t="shared" ca="1" si="20"/>
        <v>0</v>
      </c>
      <c r="BD48" s="166">
        <f t="shared" ca="1" si="21"/>
        <v>0.78823529411764703</v>
      </c>
      <c r="BE48" s="166">
        <f t="shared" ca="1" si="22"/>
        <v>0</v>
      </c>
      <c r="BF48" s="166">
        <f t="shared" ca="1" si="23"/>
        <v>0.39411764705882352</v>
      </c>
      <c r="BG48" s="142">
        <f ca="1">IF($AU48="","",RANK(BF48,BF$22:BF$90,1)+COUNTIF(BF$22:BF48,BF48)-1)</f>
        <v>24</v>
      </c>
      <c r="BH48" s="166">
        <f t="shared" ca="1" si="24"/>
        <v>0.39411764705882352</v>
      </c>
      <c r="BI48" s="142">
        <f ca="1">IF($AU48="","",RANK(BH48,BH$22:BH$90,1)+COUNTIF(BH$22:BH48,BH48)-1)</f>
        <v>24</v>
      </c>
    </row>
    <row r="49" spans="1:61" x14ac:dyDescent="0.35">
      <c r="A49" s="167" t="s">
        <v>526</v>
      </c>
      <c r="B49" s="164"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2</v>
      </c>
      <c r="Q49" s="142">
        <f ca="1">IF(MID($B49,1,3)=MID(Q$21,1,3),"",IF($A49="1a","",COUNTIFS(OFFSET(Data!$A$1,0,MATCH($B49&amp;" qualify",Data!$1:$1,0)-1,1000,1),IF($A49="12aa","&lt;&gt;1",""),OFFSET(Data!$A$1,0,MATCH(Q$21&amp;" qualify",Data!$1:$1,0)-1,1000,1),1)))</f>
        <v>2</v>
      </c>
      <c r="R49" s="142">
        <f ca="1">IF(MID($B49,1,3)=MID(R$21,1,3),"",IF($A49="1a","",COUNTIFS(OFFSET(Data!$A$1,0,MATCH($B49&amp;" qualify",Data!$1:$1,0)-1,1000,1),IF($A49="12aa","&lt;&gt;1",""),OFFSET(Data!$A$1,0,MATCH(R$21&amp;" qualify",Data!$1:$1,0)-1,1000,1),1)))</f>
        <v>2</v>
      </c>
      <c r="S49" s="142">
        <f ca="1">IF(MID($B49,1,3)=MID(S$21,1,3),"",IF($A49="1a","",COUNTIFS(OFFSET(Data!$A$1,0,MATCH($B49&amp;" qualify",Data!$1:$1,0)-1,1000,1),IF($A49="12aa","&lt;&gt;1",""),OFFSET(Data!$A$1,0,MATCH(S$21&amp;" qualify",Data!$1:$1,0)-1,1000,1),1)))</f>
        <v>0</v>
      </c>
      <c r="T49" s="142" t="str">
        <f ca="1">IF(MID($B49,1,3)=MID(T$21,1,3),"",IF($A49="1a","",COUNTIFS(OFFSET(Data!$A$1,0,MATCH($B49&amp;" qualify",Data!$1:$1,0)-1,1000,1),IF($A49="12aa","&lt;&gt;1",""),OFFSET(Data!$A$1,0,MATCH(T$21&amp;" qualify",Data!$1:$1,0)-1,1000,1),1)))</f>
        <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87</v>
      </c>
      <c r="AB49" s="142">
        <f ca="1">COUNTIFS(OFFSET(Data!$A$1,0,MATCH($Z49&amp;" qualify",Data!$1:$1,0)-1,1000,1),1)</f>
        <v>14</v>
      </c>
      <c r="AC49" s="10">
        <f t="shared" ca="1" si="3"/>
        <v>75</v>
      </c>
      <c r="AD49" s="142">
        <f ca="1">IF(OR(A49="1a2a",AJ49=""),COUNTIFS(OFFSET(Data!$A$1,0,MATCH(Z49&amp;" qualify",Data!$1:$1,0)-1,1000,1),2),IF(A49="12aa",COUNTIFS(OFFSET(Data!$A$1,0,MATCH(Z49&amp;" qualify",Data!$1:$1,0)-1,1000,1),2,OFFSET(Data!$A$1,0,MATCH(AJ49&amp;" qualify",Data!$1:$1,0)-1,1000,1),"&lt;&gt;1"),""))</f>
        <v>1</v>
      </c>
      <c r="AE49" s="142">
        <f t="shared" ca="1" si="4"/>
        <v>1</v>
      </c>
      <c r="AF49" s="163">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0">
        <f t="array" aca="1" ref="AH49" ca="1">SUM(IF(OFFSET(Service_DB,,,,1)=Z49,IF(ISNUMBER(SEARCH(OFFSET(Service_DB,,1,,1),AG49)),OFFSET(Service_DB,,2,,1),0),0))</f>
        <v>11</v>
      </c>
      <c r="AI49" s="142">
        <f t="array" aca="1" ref="AI49" ca="1">IF(SUM(C49:Y49)=0,0,MIN(IF(IF(C49:Y49=MAX(C49:Y49),(C$20:Y$20))=MIN(IF(C49:Y49=MAX(C49:Y49),(C$20:Y$20))),COLUMN(C$20:Y$20))))</f>
        <v>18</v>
      </c>
      <c r="AJ49" s="142" t="str">
        <f t="shared" ca="1" si="6"/>
        <v>Vidgo Plus</v>
      </c>
      <c r="AK49" s="142">
        <f ca="1">IF(AJ49="",0,COUNTIFS(OFFSET(Data!$A$1,0,MATCH(Z49,Data!$1:$1,0)-1,1000,1),"&lt;&gt;Yes",OFFSET(Data!$A$1,0,MATCH(AJ49,Data!$1:$1,0)-1,1000,1),"Yes"))</f>
        <v>69</v>
      </c>
      <c r="AL49" s="142">
        <f t="shared" ca="1" si="7"/>
        <v>2</v>
      </c>
      <c r="AM49" s="10">
        <f t="shared" ca="1" si="8"/>
        <v>60</v>
      </c>
      <c r="AN49" s="142">
        <f ca="1">IF(AJ49="",0,COUNTIFS(OFFSET(Data!$A$1,0,MATCH(Z49&amp;" qualify",Data!$1:$1,0)-1,1000,1),"",OFFSET(Data!$A$1,0,MATCH(AJ49&amp;" qualify",Data!$1:$1,0)-1,1000,1),2))</f>
        <v>0</v>
      </c>
      <c r="AO49" s="142">
        <f t="shared" ca="1" si="9"/>
        <v>0</v>
      </c>
      <c r="AP49" s="163">
        <f t="shared" ca="1" si="10"/>
        <v>0.1111111111111111</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0">
        <f t="array" aca="1" ref="AR49" ca="1">SUM(IF(OFFSET(Service_DB,,,,1)=AJ49,IF(ISNUMBER(SEARCH(OFFSET(Service_DB,,1,,1),AQ49)),OFFSET(Service_DB,,2,,1),0),0))</f>
        <v>0</v>
      </c>
      <c r="AS49" s="163" t="str">
        <f t="shared" ca="1" si="11"/>
        <v>DirecTV Stream EntertainmentVidgo Plus17146</v>
      </c>
      <c r="AT49" s="163" t="str">
        <f t="shared" ca="1" si="12"/>
        <v>Vidgo PlusDirecTV Stream Entertainment17146</v>
      </c>
      <c r="AU49" s="142" t="str">
        <f ca="1">IF(AND(AB49=0,AD49=0),"",IF(A49="1a",Z49,IF(AJ49="","",IF(OR(ISNUMBER(MATCH(AS49,AS$21:AS48,0)),ISNUMBER(MATCH(AT49,AS$21:AS48,0))),"",Z49&amp;"/"&amp;AJ49))))</f>
        <v/>
      </c>
      <c r="AV49" s="142" t="str">
        <f t="shared" ca="1" si="13"/>
        <v/>
      </c>
      <c r="AW49" s="142" t="str">
        <f t="shared" ca="1" si="14"/>
        <v/>
      </c>
      <c r="AX49" s="10" t="str">
        <f t="shared" ca="1" si="15"/>
        <v/>
      </c>
      <c r="AY49" s="163" t="str">
        <f t="shared" ca="1" si="16"/>
        <v/>
      </c>
      <c r="AZ49" s="165" t="str">
        <f t="shared" ca="1" si="17"/>
        <v/>
      </c>
      <c r="BA49" s="142">
        <f t="shared" ca="1" si="18"/>
        <v>1</v>
      </c>
      <c r="BB49" s="165" t="str">
        <f t="shared" ca="1" si="19"/>
        <v/>
      </c>
      <c r="BC49" s="166" t="str">
        <f t="shared" ca="1" si="20"/>
        <v/>
      </c>
      <c r="BD49" s="166" t="str">
        <f t="shared" ca="1" si="21"/>
        <v/>
      </c>
      <c r="BE49" s="166" t="str">
        <f t="shared" ca="1" si="22"/>
        <v/>
      </c>
      <c r="BF49" s="166" t="str">
        <f t="shared" ca="1" si="23"/>
        <v/>
      </c>
      <c r="BG49" s="142" t="str">
        <f ca="1">IF($AU49="","",RANK(BF49,BF$22:BF$90,1)+COUNTIF(BF$22:BF49,BF49)-1)</f>
        <v/>
      </c>
      <c r="BH49" s="166" t="str">
        <f t="shared" ca="1" si="24"/>
        <v/>
      </c>
      <c r="BI49" s="142" t="str">
        <f ca="1">IF($AU49="","",RANK(BH49,BH$22:BH$90,1)+COUNTIF(BH$22:BH49,BH49)-1)</f>
        <v/>
      </c>
    </row>
    <row r="50" spans="1:61" x14ac:dyDescent="0.35">
      <c r="A50" s="167" t="s">
        <v>526</v>
      </c>
      <c r="B50" s="164"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t="str">
        <f ca="1">IF(MID($B50,1,3)=MID(T$21,1,3),"",IF($A50="1a","",COUNTIFS(OFFSET(Data!$A$1,0,MATCH($B50&amp;" qualify",Data!$1:$1,0)-1,1000,1),IF($A50="12aa","&lt;&gt;1",""),OFFSET(Data!$A$1,0,MATCH(T$21&amp;" qualify",Data!$1:$1,0)-1,1000,1),1)))</f>
        <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158</v>
      </c>
      <c r="AB50" s="142">
        <f ca="1">COUNTIFS(OFFSET(Data!$A$1,0,MATCH($Z50&amp;" qualify",Data!$1:$1,0)-1,1000,1),1)</f>
        <v>16</v>
      </c>
      <c r="AC50" s="10">
        <f t="shared" ca="1" si="3"/>
        <v>100</v>
      </c>
      <c r="AD50" s="142">
        <f ca="1">IF(OR(A50="1a2a",AJ50=""),COUNTIFS(OFFSET(Data!$A$1,0,MATCH(Z50&amp;" qualify",Data!$1:$1,0)-1,1000,1),2),IF(A50="12aa",COUNTIFS(OFFSET(Data!$A$1,0,MATCH(Z50&amp;" qualify",Data!$1:$1,0)-1,1000,1),2,OFFSET(Data!$A$1,0,MATCH(AJ50&amp;" qualify",Data!$1:$1,0)-1,1000,1),"&lt;&gt;1"),""))</f>
        <v>1</v>
      </c>
      <c r="AE50" s="142">
        <f t="shared" ca="1" si="4"/>
        <v>1</v>
      </c>
      <c r="AF50" s="163">
        <f t="shared" ca="1" si="5"/>
        <v>0.94444444444444442</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0">
        <f t="array" aca="1" ref="AH50" ca="1">SUM(IF(OFFSET(Service_DB,,,,1)=Z50,IF(ISNUMBER(SEARCH(OFFSET(Service_DB,,1,,1),AG50)),OFFSET(Service_DB,,2,,1),0),0))</f>
        <v>11</v>
      </c>
      <c r="AI50" s="142">
        <f t="array" aca="1" ref="AI50" ca="1">IF(SUM(C50:Y50)=0,0,MIN(IF(IF(C50:Y50=MAX(C50:Y50),(C$20:Y$20))=MIN(IF(C50:Y50=MAX(C50:Y50),(C$20:Y$20))),COLUMN(C$20:Y$20))))</f>
        <v>11</v>
      </c>
      <c r="AJ50" s="142" t="str">
        <f t="shared" ca="1" si="6"/>
        <v>YouTube TV</v>
      </c>
      <c r="AK50" s="142">
        <f ca="1">IF(AJ50="",0,COUNTIFS(OFFSET(Data!$A$1,0,MATCH(Z50,Data!$1:$1,0)-1,1000,1),"&lt;&gt;Yes",OFFSET(Data!$A$1,0,MATCH(AJ50,Data!$1:$1,0)-1,1000,1),"Yes"))</f>
        <v>40</v>
      </c>
      <c r="AL50" s="142">
        <f t="shared" ca="1" si="7"/>
        <v>1</v>
      </c>
      <c r="AM50" s="10">
        <f t="shared" ca="1" si="8"/>
        <v>65</v>
      </c>
      <c r="AN50" s="142">
        <f ca="1">IF(AJ50="",0,COUNTIFS(OFFSET(Data!$A$1,0,MATCH(Z50&amp;" qualify",Data!$1:$1,0)-1,1000,1),"",OFFSET(Data!$A$1,0,MATCH(AJ50&amp;" qualify",Data!$1:$1,0)-1,1000,1),2))</f>
        <v>0</v>
      </c>
      <c r="AO50" s="142">
        <f t="shared" ca="1" si="9"/>
        <v>0</v>
      </c>
      <c r="AP50" s="163">
        <f t="shared" ca="1" si="10"/>
        <v>5.5555555555555552E-2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0">
        <f t="array" aca="1" ref="AR50" ca="1">SUM(IF(OFFSET(Service_DB,,,,1)=AJ50,IF(ISNUMBER(SEARCH(OFFSET(Service_DB,,1,,1),AQ50)),OFFSET(Service_DB,,2,,1),0),0))</f>
        <v>0</v>
      </c>
      <c r="AS50" s="163" t="str">
        <f t="shared" ca="1" si="11"/>
        <v>DirecTV Stream ChoiceYouTube TV18176</v>
      </c>
      <c r="AT50" s="163" t="str">
        <f t="shared" ca="1" si="12"/>
        <v>YouTube TVDirecTV Stream Choice18176</v>
      </c>
      <c r="AU50" s="142" t="str">
        <f ca="1">IF(AND(AB50=0,AD50=0),"",IF(A50="1a",Z50,IF(AJ50="","",IF(OR(ISNUMBER(MATCH(AS50,AS$21:AS49,0)),ISNUMBER(MATCH(AT50,AS$21:AS49,0))),"",Z50&amp;"/"&amp;AJ50))))</f>
        <v/>
      </c>
      <c r="AV50" s="142" t="str">
        <f t="shared" ca="1" si="13"/>
        <v/>
      </c>
      <c r="AW50" s="142" t="str">
        <f t="shared" ca="1" si="14"/>
        <v/>
      </c>
      <c r="AX50" s="10" t="str">
        <f t="shared" ca="1" si="15"/>
        <v/>
      </c>
      <c r="AY50" s="163" t="str">
        <f t="shared" ca="1" si="16"/>
        <v/>
      </c>
      <c r="AZ50" s="165" t="str">
        <f t="shared" ca="1" si="17"/>
        <v/>
      </c>
      <c r="BA50" s="142">
        <f t="shared" ca="1" si="18"/>
        <v>1</v>
      </c>
      <c r="BB50" s="165" t="str">
        <f t="shared" ca="1" si="19"/>
        <v/>
      </c>
      <c r="BC50" s="166" t="str">
        <f t="shared" ca="1" si="20"/>
        <v/>
      </c>
      <c r="BD50" s="166" t="str">
        <f t="shared" ca="1" si="21"/>
        <v/>
      </c>
      <c r="BE50" s="166" t="str">
        <f t="shared" ca="1" si="22"/>
        <v/>
      </c>
      <c r="BF50" s="166" t="str">
        <f t="shared" ca="1" si="23"/>
        <v/>
      </c>
      <c r="BG50" s="142" t="str">
        <f ca="1">IF($AU50="","",RANK(BF50,BF$22:BF$90,1)+COUNTIF(BF$22:BF50,BF50)-1)</f>
        <v/>
      </c>
      <c r="BH50" s="166" t="str">
        <f t="shared" ca="1" si="24"/>
        <v/>
      </c>
      <c r="BI50" s="142" t="str">
        <f ca="1">IF($AU50="","",RANK(BH50,BH$22:BH$90,1)+COUNTIF(BH$22:BH50,BH50)-1)</f>
        <v/>
      </c>
    </row>
    <row r="51" spans="1:61" x14ac:dyDescent="0.35">
      <c r="A51" s="167" t="s">
        <v>526</v>
      </c>
      <c r="B51" s="164"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t="str">
        <f ca="1">IF(MID($B51,1,3)=MID(T$21,1,3),"",IF($A51="1a","",COUNTIFS(OFFSET(Data!$A$1,0,MATCH($B51&amp;" qualify",Data!$1:$1,0)-1,1000,1),IF($A51="12aa","&lt;&gt;1",""),OFFSET(Data!$A$1,0,MATCH(T$21&amp;" qualify",Data!$1:$1,0)-1,1000,1),1)))</f>
        <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191</v>
      </c>
      <c r="AB51" s="142">
        <f ca="1">COUNTIFS(OFFSET(Data!$A$1,0,MATCH($Z51&amp;" qualify",Data!$1:$1,0)-1,1000,1),1)</f>
        <v>17</v>
      </c>
      <c r="AC51" s="10">
        <f t="shared" ca="1" si="3"/>
        <v>110</v>
      </c>
      <c r="AD51" s="142">
        <f ca="1">IF(OR(A51="1a2a",AJ51=""),COUNTIFS(OFFSET(Data!$A$1,0,MATCH(Z51&amp;" qualify",Data!$1:$1,0)-1,1000,1),2),IF(A51="12aa",COUNTIFS(OFFSET(Data!$A$1,0,MATCH(Z51&amp;" qualify",Data!$1:$1,0)-1,1000,1),2,OFFSET(Data!$A$1,0,MATCH(AJ51&amp;" qualify",Data!$1:$1,0)-1,1000,1),"&lt;&gt;1"),""))</f>
        <v>1</v>
      </c>
      <c r="AE51" s="142">
        <f t="shared" ca="1" si="4"/>
        <v>1</v>
      </c>
      <c r="AF51" s="163">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0">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0">
        <f t="shared" ca="1" si="8"/>
        <v>0</v>
      </c>
      <c r="AN51" s="142">
        <f ca="1">IF(AJ51="",0,COUNTIFS(OFFSET(Data!$A$1,0,MATCH(Z51&amp;" qualify",Data!$1:$1,0)-1,1000,1),"",OFFSET(Data!$A$1,0,MATCH(AJ51&amp;" qualify",Data!$1:$1,0)-1,1000,1),2))</f>
        <v>0</v>
      </c>
      <c r="AO51" s="142">
        <f t="shared" ca="1" si="9"/>
        <v>0</v>
      </c>
      <c r="AP51" s="163"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0">
        <f t="array" aca="1" ref="AR51" ca="1">SUM(IF(OFFSET(Service_DB,,,,1)=AJ51,IF(ISNUMBER(SEARCH(OFFSET(Service_DB,,1,,1),AQ51)),OFFSET(Service_DB,,2,,1),0),0))</f>
        <v>0</v>
      </c>
      <c r="AS51" s="163" t="str">
        <f t="shared" ca="1" si="11"/>
        <v>DirecTV Stream Ultimate18121</v>
      </c>
      <c r="AT51" s="163" t="str">
        <f t="shared" ca="1" si="12"/>
        <v>DirecTV Stream Ultimate18121</v>
      </c>
      <c r="AU51" s="142" t="str">
        <f ca="1">IF(AND(AB51=0,AD51=0),"",IF(A51="1a",Z51,IF(AJ51="","",IF(OR(ISNUMBER(MATCH(AS51,AS$21:AS50,0)),ISNUMBER(MATCH(AT51,AS$21:AS50,0))),"",Z51&amp;"/"&amp;AJ51))))</f>
        <v/>
      </c>
      <c r="AV51" s="142" t="str">
        <f t="shared" ca="1" si="13"/>
        <v/>
      </c>
      <c r="AW51" s="142" t="str">
        <f t="shared" ca="1" si="14"/>
        <v/>
      </c>
      <c r="AX51" s="10" t="str">
        <f t="shared" ca="1" si="15"/>
        <v/>
      </c>
      <c r="AY51" s="163" t="str">
        <f t="shared" ca="1" si="16"/>
        <v/>
      </c>
      <c r="AZ51" s="165" t="str">
        <f t="shared" ca="1" si="17"/>
        <v/>
      </c>
      <c r="BA51" s="142">
        <f t="shared" ca="1" si="18"/>
        <v>1</v>
      </c>
      <c r="BB51" s="165" t="str">
        <f t="shared" ca="1" si="19"/>
        <v/>
      </c>
      <c r="BC51" s="166" t="str">
        <f t="shared" ca="1" si="20"/>
        <v/>
      </c>
      <c r="BD51" s="166" t="str">
        <f t="shared" ca="1" si="21"/>
        <v/>
      </c>
      <c r="BE51" s="166" t="str">
        <f t="shared" ca="1" si="22"/>
        <v/>
      </c>
      <c r="BF51" s="166" t="str">
        <f t="shared" ca="1" si="23"/>
        <v/>
      </c>
      <c r="BG51" s="142" t="str">
        <f ca="1">IF($AU51="","",RANK(BF51,BF$22:BF$90,1)+COUNTIF(BF$22:BF51,BF51)-1)</f>
        <v/>
      </c>
      <c r="BH51" s="166" t="str">
        <f t="shared" ca="1" si="24"/>
        <v/>
      </c>
      <c r="BI51" s="142" t="str">
        <f ca="1">IF($AU51="","",RANK(BH51,BH$22:BH$90,1)+COUNTIF(BH$22:BH51,BH51)-1)</f>
        <v/>
      </c>
    </row>
    <row r="52" spans="1:61" x14ac:dyDescent="0.35">
      <c r="A52" s="167" t="s">
        <v>526</v>
      </c>
      <c r="B52" s="164"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t="str">
        <f ca="1">IF(MID($B52,1,3)=MID(T$21,1,3),"",IF($A52="1a","",COUNTIFS(OFFSET(Data!$A$1,0,MATCH($B52&amp;" qualify",Data!$1:$1,0)-1,1000,1),IF($A52="12aa","&lt;&gt;1",""),OFFSET(Data!$A$1,0,MATCH(T$21&amp;" qualify",Data!$1:$1,0)-1,1000,1),1)))</f>
        <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233</v>
      </c>
      <c r="AB52" s="142">
        <f ca="1">COUNTIFS(OFFSET(Data!$A$1,0,MATCH($Z52&amp;" qualify",Data!$1:$1,0)-1,1000,1),1)</f>
        <v>18</v>
      </c>
      <c r="AC52" s="10">
        <f t="shared" ca="1" si="3"/>
        <v>155</v>
      </c>
      <c r="AD52" s="142">
        <f ca="1">IF(OR(A52="1a2a",AJ52=""),COUNTIFS(OFFSET(Data!$A$1,0,MATCH(Z52&amp;" qualify",Data!$1:$1,0)-1,1000,1),2),IF(A52="12aa",COUNTIFS(OFFSET(Data!$A$1,0,MATCH(Z52&amp;" qualify",Data!$1:$1,0)-1,1000,1),2,OFFSET(Data!$A$1,0,MATCH(AJ52&amp;" qualify",Data!$1:$1,0)-1,1000,1),"&lt;&gt;1"),""))</f>
        <v>0</v>
      </c>
      <c r="AE52" s="142">
        <f t="shared" ca="1" si="4"/>
        <v>0</v>
      </c>
      <c r="AF52" s="163">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0">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0">
        <f t="shared" ca="1" si="8"/>
        <v>0</v>
      </c>
      <c r="AN52" s="142">
        <f ca="1">IF(AJ52="",0,COUNTIFS(OFFSET(Data!$A$1,0,MATCH(Z52&amp;" qualify",Data!$1:$1,0)-1,1000,1),"",OFFSET(Data!$A$1,0,MATCH(AJ52&amp;" qualify",Data!$1:$1,0)-1,1000,1),2))</f>
        <v>0</v>
      </c>
      <c r="AO52" s="142">
        <f t="shared" ca="1" si="9"/>
        <v>0</v>
      </c>
      <c r="AP52" s="163"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0">
        <f t="array" aca="1" ref="AR52" ca="1">SUM(IF(OFFSET(Service_DB,,,,1)=AJ52,IF(ISNUMBER(SEARCH(OFFSET(Service_DB,,1,,1),AQ52)),OFFSET(Service_DB,,2,,1),0),0))</f>
        <v>0</v>
      </c>
      <c r="AS52" s="163" t="str">
        <f t="shared" ca="1" si="11"/>
        <v>DirecTV Stream Premier18155</v>
      </c>
      <c r="AT52" s="163" t="str">
        <f t="shared" ca="1" si="12"/>
        <v>DirecTV Stream Premier18155</v>
      </c>
      <c r="AU52" s="142" t="str">
        <f ca="1">IF(AND(AB52=0,AD52=0),"",IF(A52="1a",Z52,IF(AJ52="","",IF(OR(ISNUMBER(MATCH(AS52,AS$21:AS51,0)),ISNUMBER(MATCH(AT52,AS$21:AS51,0))),"",Z52&amp;"/"&amp;AJ52))))</f>
        <v/>
      </c>
      <c r="AV52" s="142" t="str">
        <f t="shared" ca="1" si="13"/>
        <v/>
      </c>
      <c r="AW52" s="142" t="str">
        <f t="shared" ca="1" si="14"/>
        <v/>
      </c>
      <c r="AX52" s="10" t="str">
        <f t="shared" ca="1" si="15"/>
        <v/>
      </c>
      <c r="AY52" s="163" t="str">
        <f t="shared" ca="1" si="16"/>
        <v/>
      </c>
      <c r="AZ52" s="165" t="str">
        <f t="shared" ca="1" si="17"/>
        <v/>
      </c>
      <c r="BA52" s="142">
        <f t="shared" ca="1" si="18"/>
        <v>0</v>
      </c>
      <c r="BB52" s="165" t="str">
        <f t="shared" ca="1" si="19"/>
        <v/>
      </c>
      <c r="BC52" s="166" t="str">
        <f t="shared" ca="1" si="20"/>
        <v/>
      </c>
      <c r="BD52" s="166" t="str">
        <f t="shared" ca="1" si="21"/>
        <v/>
      </c>
      <c r="BE52" s="166" t="str">
        <f t="shared" ca="1" si="22"/>
        <v/>
      </c>
      <c r="BF52" s="166" t="str">
        <f t="shared" ca="1" si="23"/>
        <v/>
      </c>
      <c r="BG52" s="142" t="str">
        <f ca="1">IF($AU52="","",RANK(BF52,BF$22:BF$90,1)+COUNTIF(BF$22:BF52,BF52)-1)</f>
        <v/>
      </c>
      <c r="BH52" s="166" t="str">
        <f t="shared" ca="1" si="24"/>
        <v/>
      </c>
      <c r="BI52" s="142" t="str">
        <f ca="1">IF($AU52="","",RANK(BH52,BH$22:BH$90,1)+COUNTIF(BH$22:BH52,BH52)-1)</f>
        <v/>
      </c>
    </row>
    <row r="53" spans="1:61" x14ac:dyDescent="0.35">
      <c r="A53" s="167" t="s">
        <v>526</v>
      </c>
      <c r="B53" s="164"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2</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1</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124</v>
      </c>
      <c r="AB53" s="142">
        <f ca="1">COUNTIFS(OFFSET(Data!$A$1,0,MATCH($Z53&amp;" qualify",Data!$1:$1,0)-1,1000,1),1)</f>
        <v>15</v>
      </c>
      <c r="AC53" s="10">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63">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0">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136</v>
      </c>
      <c r="AL53" s="142">
        <f t="shared" ca="1" si="7"/>
        <v>3</v>
      </c>
      <c r="AM53" s="10">
        <f t="shared" ca="1" si="8"/>
        <v>155</v>
      </c>
      <c r="AN53" s="142">
        <f ca="1">IF(AJ53="",0,COUNTIFS(OFFSET(Data!$A$1,0,MATCH(Z53&amp;" qualify",Data!$1:$1,0)-1,1000,1),"",OFFSET(Data!$A$1,0,MATCH(AJ53&amp;" qualify",Data!$1:$1,0)-1,1000,1),2))</f>
        <v>0</v>
      </c>
      <c r="AO53" s="142">
        <f t="shared" ca="1" si="9"/>
        <v>0</v>
      </c>
      <c r="AP53" s="163">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0">
        <f t="array" aca="1" ref="AR53" ca="1">SUM(IF(OFFSET(Service_DB,,,,1)=AJ53,IF(ISNUMBER(SEARCH(OFFSET(Service_DB,,1,,1),AQ53)),OFFSET(Service_DB,,2,,1),0),0))</f>
        <v>0</v>
      </c>
      <c r="AS53" s="163" t="str">
        <f t="shared" ca="1" si="11"/>
        <v>YouTube TVDirecTV Stream Premier18220</v>
      </c>
      <c r="AT53" s="163" t="str">
        <f t="shared" ca="1" si="12"/>
        <v>DirecTV Stream PremierYouTube TV18220</v>
      </c>
      <c r="AU53" s="142" t="str">
        <f ca="1">IF(AND(AB53=0,AD53=0),"",IF(A53="1a",Z53,IF(AJ53="","",IF(OR(ISNUMBER(MATCH(AS53,AS$21:AS52,0)),ISNUMBER(MATCH(AT53,AS$21:AS52,0))),"",Z53&amp;"/"&amp;AJ53))))</f>
        <v>YouTube TV/DirecTV Stream Premier</v>
      </c>
      <c r="AV53" s="142">
        <f t="shared" ca="1" si="13"/>
        <v>260</v>
      </c>
      <c r="AW53" s="142">
        <f t="shared" ca="1" si="14"/>
        <v>18</v>
      </c>
      <c r="AX53" s="10">
        <f t="shared" ca="1" si="15"/>
        <v>220</v>
      </c>
      <c r="AY53" s="163">
        <f t="shared" ca="1" si="16"/>
        <v>1</v>
      </c>
      <c r="AZ53" s="165">
        <f t="shared" ca="1" si="17"/>
        <v>12.222222222222221</v>
      </c>
      <c r="BA53" s="142">
        <f t="shared" ca="1" si="18"/>
        <v>0</v>
      </c>
      <c r="BB53" s="165">
        <f t="shared" ca="1" si="19"/>
        <v>211</v>
      </c>
      <c r="BC53" s="166">
        <f t="shared" ca="1" si="20"/>
        <v>0</v>
      </c>
      <c r="BD53" s="166">
        <f t="shared" ca="1" si="21"/>
        <v>0.82745098039215681</v>
      </c>
      <c r="BE53" s="166">
        <f t="shared" ca="1" si="22"/>
        <v>0</v>
      </c>
      <c r="BF53" s="166">
        <f t="shared" ca="1" si="23"/>
        <v>0.4137254901960784</v>
      </c>
      <c r="BG53" s="142">
        <f ca="1">IF($AU53="","",RANK(BF53,BF$22:BF$90,1)+COUNTIF(BF$22:BF53,BF53)-1)</f>
        <v>28</v>
      </c>
      <c r="BH53" s="166">
        <f t="shared" ca="1" si="24"/>
        <v>0.4137254901960784</v>
      </c>
      <c r="BI53" s="142">
        <f ca="1">IF($AU53="","",RANK(BH53,BH$22:BH$90,1)+COUNTIF(BH$22:BH53,BH53)-1)</f>
        <v>28</v>
      </c>
    </row>
    <row r="54" spans="1:61" x14ac:dyDescent="0.35">
      <c r="A54" s="167" t="s">
        <v>526</v>
      </c>
      <c r="B54" s="164"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1</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1</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98</v>
      </c>
      <c r="AB54" s="142">
        <f ca="1">COUNTIFS(OFFSET(Data!$A$1,0,MATCH($Z54&amp;" qualify",Data!$1:$1,0)-1,1000,1),1)</f>
        <v>16</v>
      </c>
      <c r="AC54" s="10">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63">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0">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153</v>
      </c>
      <c r="AL54" s="142">
        <f t="shared" ref="AL54:AL90" ca="1" si="30">IF(AJ54="",0,INDEX(C54:Y54,AI54-2))</f>
        <v>2</v>
      </c>
      <c r="AM54" s="10">
        <f t="shared" ref="AM54:AM90" ca="1" si="31">IF(AJ54="",0,VLOOKUP(AJ54,Service_DB,3,0))</f>
        <v>155</v>
      </c>
      <c r="AN54" s="142">
        <f ca="1">IF(AJ54="",0,COUNTIFS(OFFSET(Data!$A$1,0,MATCH(Z54&amp;" qualify",Data!$1:$1,0)-1,1000,1),"",OFFSET(Data!$A$1,0,MATCH(AJ54&amp;" qualify",Data!$1:$1,0)-1,1000,1),2))</f>
        <v>0</v>
      </c>
      <c r="AO54" s="142">
        <f t="shared" ref="AO54:AO85" ca="1" si="32">IF(AN54=0,0,SUMPRODUCT(LEN(AQ54)-LEN(SUBSTITUTE(AQ54,",","")))+1)</f>
        <v>0</v>
      </c>
      <c r="AP54" s="163">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0">
        <f t="array" aca="1" ref="AR54" ca="1">SUM(IF(OFFSET(Service_DB,,,,1)=AJ54,IF(ISNUMBER(SEARCH(OFFSET(Service_DB,,1,,1),AQ54)),OFFSET(Service_DB,,2,,1),0),0))</f>
        <v>0</v>
      </c>
      <c r="AS54" s="163" t="str">
        <f t="shared" ref="AS54:AS85" ca="1" si="34">Z54&amp;AJ54&amp;AB54+AD54+AL54+AN54&amp;AC54+AH54+AM54+AR54</f>
        <v>Hulu with Live TVDirecTV Stream Premier18225</v>
      </c>
      <c r="AT54" s="163" t="str">
        <f t="shared" ref="AT54:AT90" ca="1" si="35">AJ54&amp;Z54&amp;AB54+AD54+AL54+AN54&amp;AC54+AH54+AM54+AR54</f>
        <v>DirecTV Stream PremierHulu with Live TV18225</v>
      </c>
      <c r="AU54" s="142" t="str">
        <f ca="1">IF(AND(AB54=0,AD54=0),"",IF(A54="1a",Z54,IF(AJ54="","",IF(OR(ISNUMBER(MATCH(AS54,AS$21:AS53,0)),ISNUMBER(MATCH(AT54,AS$21:AS53,0))),"",Z54&amp;"/"&amp;AJ54))))</f>
        <v>Hulu with Live TV/DirecTV Stream Premier</v>
      </c>
      <c r="AV54" s="142">
        <f t="shared" ref="AV54:AV85" ca="1" si="36">IF(AU54="","",AA54+AK54)</f>
        <v>251</v>
      </c>
      <c r="AW54" s="142">
        <f t="shared" ref="AW54:AW90" ca="1" si="37">IF(AU54="","",AB54+AD54+AL54+AN54)</f>
        <v>18</v>
      </c>
      <c r="AX54" s="10">
        <f t="shared" ref="AX54:AX90" ca="1" si="38">IF(AU54="","",AC54+AH54+AM54+AR54)</f>
        <v>225</v>
      </c>
      <c r="AY54" s="163">
        <f t="shared" ref="AY54:AY90" ca="1" si="39">IF(AU54="","",IF($B$2=0,0,AW54/$B$2))</f>
        <v>1</v>
      </c>
      <c r="AZ54" s="165">
        <f t="shared" ref="AZ54:AZ90" ca="1" si="40">IF(AW54=0,"",IF(AW54="","",AX54/AW54))</f>
        <v>12.5</v>
      </c>
      <c r="BA54" s="142">
        <f t="shared" ref="BA54:BA90" ca="1" si="41">AE54+AN54</f>
        <v>0</v>
      </c>
      <c r="BB54" s="165">
        <f t="shared" ref="BB54:BB90" ca="1" si="42">IF($AU54="","",ABS(AX54-BB$20))</f>
        <v>216</v>
      </c>
      <c r="BC54" s="166">
        <f t="shared" ref="BC54:BC90" ca="1" si="43">IF($AU54="","",ABS(AY54-BC$20))</f>
        <v>0</v>
      </c>
      <c r="BD54" s="166">
        <f t="shared" ref="BD54:BD90" ca="1" si="44">IF($AU54="","",BB54/BD$20)</f>
        <v>0.84705882352941175</v>
      </c>
      <c r="BE54" s="166">
        <f t="shared" ref="BE54:BE90" ca="1" si="45">IF($AU54="","",BC54/BE$20)</f>
        <v>0</v>
      </c>
      <c r="BF54" s="166">
        <f t="shared" ref="BF54:BF85" ca="1" si="46">IF($AU54="","",AVERAGE(BD54:BE54))</f>
        <v>0.42352941176470588</v>
      </c>
      <c r="BG54" s="142">
        <f ca="1">IF($AU54="","",RANK(BF54,BF$22:BF$90,1)+COUNTIF(BF$22:BF54,BF54)-1)</f>
        <v>30</v>
      </c>
      <c r="BH54" s="166">
        <f t="shared" ref="BH54:BH90" ca="1" si="47">IF($AU54="","",(BD54*(price_weight_used/100))+(BE54*(100-price_weight_used)/100))</f>
        <v>0.42352941176470588</v>
      </c>
      <c r="BI54" s="142">
        <f ca="1">IF($AU54="","",RANK(BH54,BH$22:BH$90,1)+COUNTIF(BH$22:BH54,BH54)-1)</f>
        <v>30</v>
      </c>
    </row>
    <row r="55" spans="1:61" x14ac:dyDescent="0.35">
      <c r="A55" s="167" t="s">
        <v>526</v>
      </c>
      <c r="B55" s="164"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2</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2</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140</v>
      </c>
      <c r="AB55" s="142">
        <f ca="1">COUNTIFS(OFFSET(Data!$A$1,0,MATCH($Z55&amp;" qualify",Data!$1:$1,0)-1,1000,1),1)</f>
        <v>14</v>
      </c>
      <c r="AC55" s="10">
        <f t="shared" ca="1" si="26"/>
        <v>75</v>
      </c>
      <c r="AD55" s="142">
        <f ca="1">IF(OR(A55="1a2a",AJ55=""),COUNTIFS(OFFSET(Data!$A$1,0,MATCH(Z55&amp;" qualify",Data!$1:$1,0)-1,1000,1),2),IF(A55="12aa",COUNTIFS(OFFSET(Data!$A$1,0,MATCH(Z55&amp;" qualify",Data!$1:$1,0)-1,1000,1),2,OFFSET(Data!$A$1,0,MATCH(AJ55&amp;" qualify",Data!$1:$1,0)-1,1000,1),"&lt;&gt;1"),""))</f>
        <v>0</v>
      </c>
      <c r="AE55" s="142">
        <f t="shared" ca="1" si="27"/>
        <v>0</v>
      </c>
      <c r="AF55" s="163">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0">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160</v>
      </c>
      <c r="AL55" s="142">
        <f t="shared" ca="1" si="30"/>
        <v>4</v>
      </c>
      <c r="AM55" s="10">
        <f t="shared" ca="1" si="31"/>
        <v>155</v>
      </c>
      <c r="AN55" s="142">
        <f ca="1">IF(AJ55="",0,COUNTIFS(OFFSET(Data!$A$1,0,MATCH(Z55&amp;" qualify",Data!$1:$1,0)-1,1000,1),"",OFFSET(Data!$A$1,0,MATCH(AJ55&amp;" qualify",Data!$1:$1,0)-1,1000,1),2))</f>
        <v>0</v>
      </c>
      <c r="AO55" s="142">
        <f t="shared" ca="1" si="32"/>
        <v>0</v>
      </c>
      <c r="AP55" s="163">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0">
        <f t="array" aca="1" ref="AR55" ca="1">SUM(IF(OFFSET(Service_DB,,,,1)=AJ55,IF(ISNUMBER(SEARCH(OFFSET(Service_DB,,1,,1),AQ55)),OFFSET(Service_DB,,2,,1),0),0))</f>
        <v>0</v>
      </c>
      <c r="AS55" s="163" t="str">
        <f t="shared" ca="1" si="34"/>
        <v>Fubo TVDirecTV Stream Premier18230</v>
      </c>
      <c r="AT55" s="163" t="str">
        <f t="shared" ca="1" si="35"/>
        <v>DirecTV Stream PremierFubo TV18230</v>
      </c>
      <c r="AU55" s="142" t="str">
        <f ca="1">IF(AND(AB55=0,AD55=0),"",IF(A55="1a",Z55,IF(AJ55="","",IF(OR(ISNUMBER(MATCH(AS55,AS$21:AS54,0)),ISNUMBER(MATCH(AT55,AS$21:AS54,0))),"",Z55&amp;"/"&amp;AJ55))))</f>
        <v>Fubo TV/DirecTV Stream Premier</v>
      </c>
      <c r="AV55" s="142">
        <f t="shared" ca="1" si="36"/>
        <v>300</v>
      </c>
      <c r="AW55" s="142">
        <f t="shared" ca="1" si="37"/>
        <v>18</v>
      </c>
      <c r="AX55" s="10">
        <f t="shared" ca="1" si="38"/>
        <v>230</v>
      </c>
      <c r="AY55" s="163">
        <f t="shared" ca="1" si="39"/>
        <v>1</v>
      </c>
      <c r="AZ55" s="165">
        <f t="shared" ca="1" si="40"/>
        <v>12.777777777777779</v>
      </c>
      <c r="BA55" s="142">
        <f t="shared" ca="1" si="41"/>
        <v>0</v>
      </c>
      <c r="BB55" s="165">
        <f t="shared" ca="1" si="42"/>
        <v>221</v>
      </c>
      <c r="BC55" s="166">
        <f t="shared" ca="1" si="43"/>
        <v>0</v>
      </c>
      <c r="BD55" s="166">
        <f t="shared" ca="1" si="44"/>
        <v>0.8666666666666667</v>
      </c>
      <c r="BE55" s="166">
        <f t="shared" ca="1" si="45"/>
        <v>0</v>
      </c>
      <c r="BF55" s="166">
        <f t="shared" ca="1" si="46"/>
        <v>0.43333333333333335</v>
      </c>
      <c r="BG55" s="142">
        <f ca="1">IF($AU55="","",RANK(BF55,BF$22:BF$90,1)+COUNTIF(BF$22:BF55,BF55)-1)</f>
        <v>31</v>
      </c>
      <c r="BH55" s="166">
        <f t="shared" ca="1" si="47"/>
        <v>0.43333333333333335</v>
      </c>
      <c r="BI55" s="142">
        <f ca="1">IF($AU55="","",RANK(BH55,BH$22:BH$90,1)+COUNTIF(BH$22:BH55,BH55)-1)</f>
        <v>31</v>
      </c>
    </row>
    <row r="56" spans="1:61" x14ac:dyDescent="0.35">
      <c r="A56" s="167" t="s">
        <v>526</v>
      </c>
      <c r="B56" s="164" t="str">
        <f>Services!A13</f>
        <v>KlowdTV</v>
      </c>
      <c r="C56" s="142">
        <f ca="1">IF(MID($B56,1,3)=MID(C$21,1,3),"",IF($A56="1a","",COUNTIFS(OFFSET(Data!$A$1,0,MATCH($B56&amp;" qualify",Data!$1:$1,0)-1,1000,1),IF($A56="12aa","&lt;&gt;1",""),OFFSET(Data!$A$1,0,MATCH(C$21&amp;" qualify",Data!$1:$1,0)-1,1000,1),1)))</f>
        <v>6</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14</v>
      </c>
      <c r="H56" s="142">
        <f ca="1">IF(MID($B56,1,3)=MID(H$21,1,3),"",IF($A56="1a","",COUNTIFS(OFFSET(Data!$A$1,0,MATCH($B56&amp;" qualify",Data!$1:$1,0)-1,1000,1),IF($A56="12aa","&lt;&gt;1",""),OFFSET(Data!$A$1,0,MATCH(H$21&amp;" qualify",Data!$1:$1,0)-1,1000,1),1)))</f>
        <v>16</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7</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54</v>
      </c>
      <c r="AB56" s="142">
        <f ca="1">COUNTIFS(OFFSET(Data!$A$1,0,MATCH($Z56&amp;" qualify",Data!$1:$1,0)-1,1000,1),1)</f>
        <v>0</v>
      </c>
      <c r="AC56" s="10">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63">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0">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229</v>
      </c>
      <c r="AL56" s="142">
        <f t="shared" ca="1" si="30"/>
        <v>18</v>
      </c>
      <c r="AM56" s="10">
        <f t="shared" ca="1" si="31"/>
        <v>155</v>
      </c>
      <c r="AN56" s="142">
        <f ca="1">IF(AJ56="",0,COUNTIFS(OFFSET(Data!$A$1,0,MATCH(Z56&amp;" qualify",Data!$1:$1,0)-1,1000,1),"",OFFSET(Data!$A$1,0,MATCH(AJ56&amp;" qualify",Data!$1:$1,0)-1,1000,1),2))</f>
        <v>0</v>
      </c>
      <c r="AO56" s="142">
        <f t="shared" ca="1" si="32"/>
        <v>0</v>
      </c>
      <c r="AP56" s="163">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0">
        <f t="array" aca="1" ref="AR56" ca="1">SUM(IF(OFFSET(Service_DB,,,,1)=AJ56,IF(ISNUMBER(SEARCH(OFFSET(Service_DB,,1,,1),AQ56)),OFFSET(Service_DB,,2,,1),0),0))</f>
        <v>0</v>
      </c>
      <c r="AS56" s="163" t="str">
        <f t="shared" ca="1" si="34"/>
        <v>KlowdTVDirecTV Stream Premier18155</v>
      </c>
      <c r="AT56" s="163" t="str">
        <f t="shared" ca="1" si="35"/>
        <v>DirecTV Stream PremierKlowdTV18155</v>
      </c>
      <c r="AU56" s="142" t="str">
        <f ca="1">IF(AND(AB56=0,AD56=0),"",IF(A56="1a",Z56,IF(AJ56="","",IF(OR(ISNUMBER(MATCH(AS56,AS$21:AS55,0)),ISNUMBER(MATCH(AT56,AS$21:AS55,0))),"",Z56&amp;"/"&amp;AJ56))))</f>
        <v/>
      </c>
      <c r="AV56" s="142" t="str">
        <f t="shared" ca="1" si="36"/>
        <v/>
      </c>
      <c r="AW56" s="142" t="str">
        <f t="shared" ca="1" si="37"/>
        <v/>
      </c>
      <c r="AX56" s="10" t="str">
        <f t="shared" ca="1" si="38"/>
        <v/>
      </c>
      <c r="AY56" s="163" t="str">
        <f t="shared" ca="1" si="39"/>
        <v/>
      </c>
      <c r="AZ56" s="165" t="str">
        <f t="shared" ca="1" si="40"/>
        <v/>
      </c>
      <c r="BA56" s="142">
        <f t="shared" ca="1" si="41"/>
        <v>0</v>
      </c>
      <c r="BB56" s="165" t="str">
        <f t="shared" ca="1" si="42"/>
        <v/>
      </c>
      <c r="BC56" s="166" t="str">
        <f t="shared" ca="1" si="43"/>
        <v/>
      </c>
      <c r="BD56" s="166" t="str">
        <f t="shared" ca="1" si="44"/>
        <v/>
      </c>
      <c r="BE56" s="166" t="str">
        <f t="shared" ca="1" si="45"/>
        <v/>
      </c>
      <c r="BF56" s="166" t="str">
        <f t="shared" ca="1" si="46"/>
        <v/>
      </c>
      <c r="BG56" s="142" t="str">
        <f ca="1">IF($AU56="","",RANK(BF56,BF$22:BF$90,1)+COUNTIF(BF$22:BF56,BF56)-1)</f>
        <v/>
      </c>
      <c r="BH56" s="166" t="str">
        <f t="shared" ca="1" si="47"/>
        <v/>
      </c>
      <c r="BI56" s="142" t="str">
        <f ca="1">IF($AU56="","",RANK(BH56,BH$22:BH$90,1)+COUNTIF(BH$22:BH56,BH56)-1)</f>
        <v/>
      </c>
    </row>
    <row r="57" spans="1:61" x14ac:dyDescent="0.35">
      <c r="A57" s="167" t="s">
        <v>526</v>
      </c>
      <c r="B57" s="164"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13</v>
      </c>
      <c r="H57" s="142">
        <f ca="1">IF(MID($B57,1,3)=MID(H$21,1,3),"",IF($A57="1a","",COUNTIFS(OFFSET(Data!$A$1,0,MATCH($B57&amp;" qualify",Data!$1:$1,0)-1,1000,1),IF($A57="12aa","&lt;&gt;1",""),OFFSET(Data!$A$1,0,MATCH(H$21&amp;" qualify",Data!$1:$1,0)-1,1000,1),1)))</f>
        <v>15</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9</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6</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45</v>
      </c>
      <c r="AB57" s="142">
        <f ca="1">COUNTIFS(OFFSET(Data!$A$1,0,MATCH($Z57&amp;" qualify",Data!$1:$1,0)-1,1000,1),1)</f>
        <v>1</v>
      </c>
      <c r="AC57" s="10">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63">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0">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212</v>
      </c>
      <c r="AL57" s="142">
        <f t="shared" ca="1" si="30"/>
        <v>17</v>
      </c>
      <c r="AM57" s="10">
        <f t="shared" ca="1" si="31"/>
        <v>155</v>
      </c>
      <c r="AN57" s="142">
        <f ca="1">IF(AJ57="",0,COUNTIFS(OFFSET(Data!$A$1,0,MATCH(Z57&amp;" qualify",Data!$1:$1,0)-1,1000,1),"",OFFSET(Data!$A$1,0,MATCH(AJ57&amp;" qualify",Data!$1:$1,0)-1,1000,1),2))</f>
        <v>0</v>
      </c>
      <c r="AO57" s="142">
        <f t="shared" ca="1" si="32"/>
        <v>0</v>
      </c>
      <c r="AP57" s="163">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0">
        <f t="array" aca="1" ref="AR57" ca="1">SUM(IF(OFFSET(Service_DB,,,,1)=AJ57,IF(ISNUMBER(SEARCH(OFFSET(Service_DB,,1,,1),AQ57)),OFFSET(Service_DB,,2,,1),0),0))</f>
        <v>0</v>
      </c>
      <c r="AS57" s="163" t="str">
        <f t="shared" ca="1" si="34"/>
        <v>Frndly TVDirecTV Stream Premier18162</v>
      </c>
      <c r="AT57" s="163" t="str">
        <f t="shared" ca="1" si="35"/>
        <v>DirecTV Stream PremierFrndly TV18162</v>
      </c>
      <c r="AU57" s="142" t="str">
        <f ca="1">IF(AND(AB57=0,AD57=0),"",IF(A57="1a",Z57,IF(AJ57="","",IF(OR(ISNUMBER(MATCH(AS57,AS$21:AS56,0)),ISNUMBER(MATCH(AT57,AS$21:AS56,0))),"",Z57&amp;"/"&amp;AJ57))))</f>
        <v>Frndly TV/DirecTV Stream Premier</v>
      </c>
      <c r="AV57" s="142">
        <f t="shared" ca="1" si="36"/>
        <v>257</v>
      </c>
      <c r="AW57" s="142">
        <f t="shared" ca="1" si="37"/>
        <v>18</v>
      </c>
      <c r="AX57" s="10">
        <f t="shared" ca="1" si="38"/>
        <v>162</v>
      </c>
      <c r="AY57" s="163">
        <f t="shared" ca="1" si="39"/>
        <v>1</v>
      </c>
      <c r="AZ57" s="165">
        <f t="shared" ca="1" si="40"/>
        <v>9</v>
      </c>
      <c r="BA57" s="142">
        <f t="shared" ca="1" si="41"/>
        <v>0</v>
      </c>
      <c r="BB57" s="165">
        <f t="shared" ca="1" si="42"/>
        <v>153</v>
      </c>
      <c r="BC57" s="166">
        <f t="shared" ca="1" si="43"/>
        <v>0</v>
      </c>
      <c r="BD57" s="166">
        <f t="shared" ca="1" si="44"/>
        <v>0.6</v>
      </c>
      <c r="BE57" s="166">
        <f t="shared" ca="1" si="45"/>
        <v>0</v>
      </c>
      <c r="BF57" s="166">
        <f t="shared" ca="1" si="46"/>
        <v>0.3</v>
      </c>
      <c r="BG57" s="142">
        <f ca="1">IF($AU57="","",RANK(BF57,BF$22:BF$90,1)+COUNTIF(BF$22:BF57,BF57)-1)</f>
        <v>12</v>
      </c>
      <c r="BH57" s="166">
        <f t="shared" ca="1" si="47"/>
        <v>0.3</v>
      </c>
      <c r="BI57" s="142">
        <f ca="1">IF($AU57="","",RANK(BH57,BH$22:BH$90,1)+COUNTIF(BH$22:BH57,BH57)-1)</f>
        <v>12</v>
      </c>
    </row>
    <row r="58" spans="1:61" x14ac:dyDescent="0.35">
      <c r="A58" s="167" t="s">
        <v>526</v>
      </c>
      <c r="B58" s="164" t="str">
        <f>Services!A15</f>
        <v>Vidgo Ultimate</v>
      </c>
      <c r="C58" s="142">
        <f ca="1">IF(MID($B58,1,3)=MID(C$21,1,3),"",IF($A58="1a","",COUNTIFS(OFFSET(Data!$A$1,0,MATCH($B58&amp;" qualify",Data!$1:$1,0)-1,1000,1),IF($A58="12aa","&lt;&gt;1",""),OFFSET(Data!$A$1,0,MATCH(C$21&amp;" qualify",Data!$1:$1,0)-1,1000,1),1)))</f>
        <v>0</v>
      </c>
      <c r="D58" s="142">
        <f ca="1">IF(MID($B58,1,3)=MID(D$21,1,3),"",IF($A58="1a","",COUNTIFS(OFFSET(Data!$A$1,0,MATCH($B58&amp;" qualify",Data!$1:$1,0)-1,1000,1),IF($A58="12aa","&lt;&gt;1",""),OFFSET(Data!$A$1,0,MATCH(D$21&amp;" qualify",Data!$1:$1,0)-1,1000,1),1)))</f>
        <v>1</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t="str">
        <f ca="1">IF(MID($B58,1,3)=MID(S$21,1,3),"",IF($A58="1a","",COUNTIFS(OFFSET(Data!$A$1,0,MATCH($B58&amp;" qualify",Data!$1:$1,0)-1,1000,1),IF($A58="12aa","&lt;&gt;1",""),OFFSET(Data!$A$1,0,MATCH(S$21&amp;" qualify",Data!$1:$1,0)-1,1000,1),1)))</f>
        <v/>
      </c>
      <c r="T58" s="142">
        <f ca="1">IF(MID($B58,1,3)=MID(T$21,1,3),"",IF($A58="1a","",COUNTIFS(OFFSET(Data!$A$1,0,MATCH($B58&amp;" qualify",Data!$1:$1,0)-1,1000,1),IF($A58="12aa","&lt;&gt;1",""),OFFSET(Data!$A$1,0,MATCH(T$21&amp;" qualify",Data!$1:$1,0)-1,1000,1),1)))</f>
        <v>2</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Ultimate</v>
      </c>
      <c r="AA58" s="142">
        <f ca="1">COUNTIFS(OFFSET(Data!$A$1,0,MATCH(Z58,Data!$1:$1,0)-1,1000,1),"Yes")</f>
        <v>165</v>
      </c>
      <c r="AB58" s="142">
        <f ca="1">COUNTIFS(OFFSET(Data!$A$1,0,MATCH($Z58&amp;" qualify",Data!$1:$1,0)-1,1000,1),1)</f>
        <v>11</v>
      </c>
      <c r="AC58" s="10">
        <f t="shared" ca="1" si="26"/>
        <v>100</v>
      </c>
      <c r="AD58" s="142">
        <f ca="1">IF(OR(A58="1a2a",AJ58=""),COUNTIFS(OFFSET(Data!$A$1,0,MATCH(Z58&amp;" qualify",Data!$1:$1,0)-1,1000,1),2),IF(A58="12aa",COUNTIFS(OFFSET(Data!$A$1,0,MATCH(Z58&amp;" qualify",Data!$1:$1,0)-1,1000,1),2,OFFSET(Data!$A$1,0,MATCH(AJ58&amp;" qualify",Data!$1:$1,0)-1,1000,1),"&lt;&gt;1"),""))</f>
        <v>0</v>
      </c>
      <c r="AE58" s="142">
        <f t="shared" ca="1" si="27"/>
        <v>0</v>
      </c>
      <c r="AF58" s="163">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0">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148</v>
      </c>
      <c r="AL58" s="142">
        <f t="shared" ca="1" si="30"/>
        <v>7</v>
      </c>
      <c r="AM58" s="10">
        <f t="shared" ca="1" si="31"/>
        <v>155</v>
      </c>
      <c r="AN58" s="142">
        <f ca="1">IF(AJ58="",0,COUNTIFS(OFFSET(Data!$A$1,0,MATCH(Z58&amp;" qualify",Data!$1:$1,0)-1,1000,1),"",OFFSET(Data!$A$1,0,MATCH(AJ58&amp;" qualify",Data!$1:$1,0)-1,1000,1),2))</f>
        <v>0</v>
      </c>
      <c r="AO58" s="142">
        <f t="shared" ca="1" si="32"/>
        <v>0</v>
      </c>
      <c r="AP58" s="163">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0">
        <f t="array" aca="1" ref="AR58" ca="1">SUM(IF(OFFSET(Service_DB,,,,1)=AJ58,IF(ISNUMBER(SEARCH(OFFSET(Service_DB,,1,,1),AQ58)),OFFSET(Service_DB,,2,,1),0),0))</f>
        <v>0</v>
      </c>
      <c r="AS58" s="163" t="str">
        <f t="shared" ca="1" si="34"/>
        <v>Vidgo UltimateDirecTV Stream Premier18255</v>
      </c>
      <c r="AT58" s="163" t="str">
        <f t="shared" ca="1" si="35"/>
        <v>DirecTV Stream PremierVidgo Ultimate18255</v>
      </c>
      <c r="AU58" s="142" t="str">
        <f ca="1">IF(AND(AB58=0,AD58=0),"",IF(A58="1a",Z58,IF(AJ58="","",IF(OR(ISNUMBER(MATCH(AS58,AS$21:AS57,0)),ISNUMBER(MATCH(AT58,AS$21:AS57,0))),"",Z58&amp;"/"&amp;AJ58))))</f>
        <v/>
      </c>
      <c r="AV58" s="142" t="str">
        <f t="shared" ca="1" si="36"/>
        <v/>
      </c>
      <c r="AW58" s="142" t="str">
        <f t="shared" ca="1" si="37"/>
        <v/>
      </c>
      <c r="AX58" s="10" t="str">
        <f t="shared" ca="1" si="38"/>
        <v/>
      </c>
      <c r="AY58" s="163" t="str">
        <f t="shared" ca="1" si="39"/>
        <v/>
      </c>
      <c r="AZ58" s="165" t="str">
        <f t="shared" ca="1" si="40"/>
        <v/>
      </c>
      <c r="BA58" s="142">
        <f t="shared" ca="1" si="41"/>
        <v>0</v>
      </c>
      <c r="BB58" s="165" t="str">
        <f t="shared" ca="1" si="42"/>
        <v/>
      </c>
      <c r="BC58" s="166" t="str">
        <f t="shared" ca="1" si="43"/>
        <v/>
      </c>
      <c r="BD58" s="166" t="str">
        <f t="shared" ca="1" si="44"/>
        <v/>
      </c>
      <c r="BE58" s="166" t="str">
        <f t="shared" ca="1" si="45"/>
        <v/>
      </c>
      <c r="BF58" s="166" t="str">
        <f t="shared" ca="1" si="46"/>
        <v/>
      </c>
      <c r="BG58" s="142" t="str">
        <f ca="1">IF($AU58="","",RANK(BF58,BF$22:BF$90,1)+COUNTIF(BF$22:BF58,BF58)-1)</f>
        <v/>
      </c>
      <c r="BH58" s="166" t="str">
        <f t="shared" ca="1" si="47"/>
        <v/>
      </c>
      <c r="BI58" s="142" t="str">
        <f ca="1">IF($AU58="","",RANK(BH58,BH$22:BH$90,1)+COUNTIF(BH$22:BH58,BH58)-1)</f>
        <v/>
      </c>
    </row>
    <row r="59" spans="1:61" x14ac:dyDescent="0.35">
      <c r="A59" s="167" t="s">
        <v>526</v>
      </c>
      <c r="B59" s="164" t="str">
        <f>Services!A16</f>
        <v>Vidgo Premium</v>
      </c>
      <c r="C59" s="142">
        <f ca="1">IF(MID($B59,1,3)=MID(C$21,1,3),"",IF($A59="1a","",COUNTIFS(OFFSET(Data!$A$1,0,MATCH($B59&amp;" qualify",Data!$1:$1,0)-1,1000,1),IF($A59="12aa","&lt;&gt;1",""),OFFSET(Data!$A$1,0,MATCH(C$21&amp;" qualify",Data!$1:$1,0)-1,1000,1),1)))</f>
        <v>0</v>
      </c>
      <c r="D59" s="142">
        <f ca="1">IF(MID($B59,1,3)=MID(D$21,1,3),"",IF($A59="1a","",COUNTIFS(OFFSET(Data!$A$1,0,MATCH($B59&amp;" qualify",Data!$1:$1,0)-1,1000,1),IF($A59="12aa","&lt;&gt;1",""),OFFSET(Data!$A$1,0,MATCH(D$21&amp;" qualify",Data!$1:$1,0)-1,1000,1),1)))</f>
        <v>1</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t="str">
        <f ca="1">IF(MID($B59,1,3)=MID(S$21,1,3),"",IF($A59="1a","",COUNTIFS(OFFSET(Data!$A$1,0,MATCH($B59&amp;" qualify",Data!$1:$1,0)-1,1000,1),IF($A59="12aa","&lt;&gt;1",""),OFFSET(Data!$A$1,0,MATCH(S$21&amp;" qualify",Data!$1:$1,0)-1,1000,1),1)))</f>
        <v/>
      </c>
      <c r="T59" s="142">
        <f ca="1">IF(MID($B59,1,3)=MID(T$21,1,3),"",IF($A59="1a","",COUNTIFS(OFFSET(Data!$A$1,0,MATCH($B59&amp;" qualify",Data!$1:$1,0)-1,1000,1),IF($A59="12aa","&lt;&gt;1",""),OFFSET(Data!$A$1,0,MATCH(T$21&amp;" qualify",Data!$1:$1,0)-1,1000,1),1)))</f>
        <v>2</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Premium</v>
      </c>
      <c r="AA59" s="142">
        <f ca="1">COUNTIFS(OFFSET(Data!$A$1,0,MATCH(Z59,Data!$1:$1,0)-1,1000,1),"Yes")</f>
        <v>141</v>
      </c>
      <c r="AB59" s="142">
        <f ca="1">COUNTIFS(OFFSET(Data!$A$1,0,MATCH($Z59&amp;" qualify",Data!$1:$1,0)-1,1000,1),1)</f>
        <v>11</v>
      </c>
      <c r="AC59" s="10">
        <f t="shared" ca="1" si="26"/>
        <v>80</v>
      </c>
      <c r="AD59" s="142">
        <f ca="1">IF(OR(A59="1a2a",AJ59=""),COUNTIFS(OFFSET(Data!$A$1,0,MATCH(Z59&amp;" qualify",Data!$1:$1,0)-1,1000,1),2),IF(A59="12aa",COUNTIFS(OFFSET(Data!$A$1,0,MATCH(Z59&amp;" qualify",Data!$1:$1,0)-1,1000,1),2,OFFSET(Data!$A$1,0,MATCH(AJ59&amp;" qualify",Data!$1:$1,0)-1,1000,1),"&lt;&gt;1"),""))</f>
        <v>0</v>
      </c>
      <c r="AE59" s="142">
        <f t="shared" ca="1" si="27"/>
        <v>0</v>
      </c>
      <c r="AF59" s="163">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0">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148</v>
      </c>
      <c r="AL59" s="142">
        <f t="shared" ca="1" si="30"/>
        <v>7</v>
      </c>
      <c r="AM59" s="10">
        <f t="shared" ca="1" si="31"/>
        <v>155</v>
      </c>
      <c r="AN59" s="142">
        <f ca="1">IF(AJ59="",0,COUNTIFS(OFFSET(Data!$A$1,0,MATCH(Z59&amp;" qualify",Data!$1:$1,0)-1,1000,1),"",OFFSET(Data!$A$1,0,MATCH(AJ59&amp;" qualify",Data!$1:$1,0)-1,1000,1),2))</f>
        <v>0</v>
      </c>
      <c r="AO59" s="142">
        <f t="shared" ca="1" si="32"/>
        <v>0</v>
      </c>
      <c r="AP59" s="163">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0">
        <f t="array" aca="1" ref="AR59" ca="1">SUM(IF(OFFSET(Service_DB,,,,1)=AJ59,IF(ISNUMBER(SEARCH(OFFSET(Service_DB,,1,,1),AQ59)),OFFSET(Service_DB,,2,,1),0),0))</f>
        <v>0</v>
      </c>
      <c r="AS59" s="163" t="str">
        <f t="shared" ca="1" si="34"/>
        <v>Vidgo PremiumDirecTV Stream Premier18235</v>
      </c>
      <c r="AT59" s="163" t="str">
        <f t="shared" ca="1" si="35"/>
        <v>DirecTV Stream PremierVidgo Premium18235</v>
      </c>
      <c r="AU59" s="142" t="str">
        <f ca="1">IF(AND(AB59=0,AD59=0),"",IF(A59="1a",Z59,IF(AJ59="","",IF(OR(ISNUMBER(MATCH(AS59,AS$21:AS58,0)),ISNUMBER(MATCH(AT59,AS$21:AS58,0))),"",Z59&amp;"/"&amp;AJ59))))</f>
        <v/>
      </c>
      <c r="AV59" s="142" t="str">
        <f t="shared" ca="1" si="36"/>
        <v/>
      </c>
      <c r="AW59" s="142" t="str">
        <f t="shared" ca="1" si="37"/>
        <v/>
      </c>
      <c r="AX59" s="10" t="str">
        <f t="shared" ca="1" si="38"/>
        <v/>
      </c>
      <c r="AY59" s="163" t="str">
        <f t="shared" ca="1" si="39"/>
        <v/>
      </c>
      <c r="AZ59" s="165" t="str">
        <f t="shared" ca="1" si="40"/>
        <v/>
      </c>
      <c r="BA59" s="142">
        <f t="shared" ca="1" si="41"/>
        <v>0</v>
      </c>
      <c r="BB59" s="165" t="str">
        <f t="shared" ca="1" si="42"/>
        <v/>
      </c>
      <c r="BC59" s="166" t="str">
        <f t="shared" ca="1" si="43"/>
        <v/>
      </c>
      <c r="BD59" s="166" t="str">
        <f t="shared" ca="1" si="44"/>
        <v/>
      </c>
      <c r="BE59" s="166" t="str">
        <f t="shared" ca="1" si="45"/>
        <v/>
      </c>
      <c r="BF59" s="166" t="str">
        <f t="shared" ca="1" si="46"/>
        <v/>
      </c>
      <c r="BG59" s="142" t="str">
        <f ca="1">IF($AU59="","",RANK(BF59,BF$22:BF$90,1)+COUNTIF(BF$22:BF59,BF59)-1)</f>
        <v/>
      </c>
      <c r="BH59" s="166" t="str">
        <f t="shared" ca="1" si="47"/>
        <v/>
      </c>
      <c r="BI59" s="142" t="str">
        <f ca="1">IF($AU59="","",RANK(BH59,BH$22:BH$90,1)+COUNTIF(BH$22:BH59,BH59)-1)</f>
        <v/>
      </c>
    </row>
    <row r="60" spans="1:61" x14ac:dyDescent="0.35">
      <c r="A60" s="167" t="s">
        <v>526</v>
      </c>
      <c r="B60" s="164" t="str">
        <f>Services!A17</f>
        <v>Vidgo Plus</v>
      </c>
      <c r="C60" s="142">
        <f ca="1">IF(MID($B60,1,3)=MID(C$21,1,3),"",IF($A60="1a","",COUNTIFS(OFFSET(Data!$A$1,0,MATCH($B60&amp;" qualify",Data!$1:$1,0)-1,1000,1),IF($A60="12aa","&lt;&gt;1",""),OFFSET(Data!$A$1,0,MATCH(C$21&amp;" qualify",Data!$1:$1,0)-1,1000,1),1)))</f>
        <v>1</v>
      </c>
      <c r="D60" s="142">
        <f ca="1">IF(MID($B60,1,3)=MID(D$21,1,3),"",IF($A60="1a","",COUNTIFS(OFFSET(Data!$A$1,0,MATCH($B60&amp;" qualify",Data!$1:$1,0)-1,1000,1),IF($A60="12aa","&lt;&gt;1",""),OFFSET(Data!$A$1,0,MATCH(D$21&amp;" qualify",Data!$1:$1,0)-1,1000,1),1)))</f>
        <v>2</v>
      </c>
      <c r="E60" s="142">
        <f ca="1">IF(MID($B60,1,3)=MID(E$21,1,3),"",IF($A60="1a","",COUNTIFS(OFFSET(Data!$A$1,0,MATCH($B60&amp;" qualify",Data!$1:$1,0)-1,1000,1),IF($A60="12aa","&lt;&gt;1",""),OFFSET(Data!$A$1,0,MATCH(E$21&amp;" qualify",Data!$1:$1,0)-1,1000,1),1)))</f>
        <v>4</v>
      </c>
      <c r="F60" s="142">
        <f ca="1">IF(MID($B60,1,3)=MID(F$21,1,3),"",IF($A60="1a","",COUNTIFS(OFFSET(Data!$A$1,0,MATCH($B60&amp;" qualify",Data!$1:$1,0)-1,1000,1),IF($A60="12aa","&lt;&gt;1",""),OFFSET(Data!$A$1,0,MATCH(F$21&amp;" qualify",Data!$1:$1,0)-1,1000,1),1)))</f>
        <v>4</v>
      </c>
      <c r="G60" s="142">
        <f ca="1">IF(MID($B60,1,3)=MID(G$21,1,3),"",IF($A60="1a","",COUNTIFS(OFFSET(Data!$A$1,0,MATCH($B60&amp;" qualify",Data!$1:$1,0)-1,1000,1),IF($A60="12aa","&lt;&gt;1",""),OFFSET(Data!$A$1,0,MATCH(G$21&amp;" qualify",Data!$1:$1,0)-1,1000,1),1)))</f>
        <v>6</v>
      </c>
      <c r="H60" s="142">
        <f ca="1">IF(MID($B60,1,3)=MID(H$21,1,3),"",IF($A60="1a","",COUNTIFS(OFFSET(Data!$A$1,0,MATCH($B60&amp;" qualify",Data!$1:$1,0)-1,1000,1),IF($A60="12aa","&lt;&gt;1",""),OFFSET(Data!$A$1,0,MATCH(H$21&amp;" qualify",Data!$1:$1,0)-1,1000,1),1)))</f>
        <v>6</v>
      </c>
      <c r="I60" s="142">
        <f ca="1">IF(MID($B60,1,3)=MID(I$21,1,3),"",IF($A60="1a","",COUNTIFS(OFFSET(Data!$A$1,0,MATCH($B60&amp;" qualify",Data!$1:$1,0)-1,1000,1),IF($A60="12aa","&lt;&gt;1",""),OFFSET(Data!$A$1,0,MATCH(I$21&amp;" qualify",Data!$1:$1,0)-1,1000,1),1)))</f>
        <v>7</v>
      </c>
      <c r="J60" s="142">
        <f ca="1">IF(MID($B60,1,3)=MID(J$21,1,3),"",IF($A60="1a","",COUNTIFS(OFFSET(Data!$A$1,0,MATCH($B60&amp;" qualify",Data!$1:$1,0)-1,1000,1),IF($A60="12aa","&lt;&gt;1",""),OFFSET(Data!$A$1,0,MATCH(J$21&amp;" qualify",Data!$1:$1,0)-1,1000,1),1)))</f>
        <v>8</v>
      </c>
      <c r="K60" s="142">
        <f ca="1">IF(MID($B60,1,3)=MID(K$21,1,3),"",IF($A60="1a","",COUNTIFS(OFFSET(Data!$A$1,0,MATCH($B60&amp;" qualify",Data!$1:$1,0)-1,1000,1),IF($A60="12aa","&lt;&gt;1",""),OFFSET(Data!$A$1,0,MATCH(K$21&amp;" qualify",Data!$1:$1,0)-1,1000,1),1)))</f>
        <v>7</v>
      </c>
      <c r="L60" s="142">
        <f ca="1">IF(MID($B60,1,3)=MID(L$21,1,3),"",IF($A60="1a","",COUNTIFS(OFFSET(Data!$A$1,0,MATCH($B60&amp;" qualify",Data!$1:$1,0)-1,1000,1),IF($A60="12aa","&lt;&gt;1",""),OFFSET(Data!$A$1,0,MATCH(L$21&amp;" qualify",Data!$1:$1,0)-1,1000,1),1)))</f>
        <v>7</v>
      </c>
      <c r="M60" s="142">
        <f ca="1">IF(MID($B60,1,3)=MID(M$21,1,3),"",IF($A60="1a","",COUNTIFS(OFFSET(Data!$A$1,0,MATCH($B60&amp;" qualify",Data!$1:$1,0)-1,1000,1),IF($A60="12aa","&lt;&gt;1",""),OFFSET(Data!$A$1,0,MATCH(M$21&amp;" qualify",Data!$1:$1,0)-1,1000,1),1)))</f>
        <v>6</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0</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t="str">
        <f ca="1">IF(MID($B60,1,3)=MID(S$21,1,3),"",IF($A60="1a","",COUNTIFS(OFFSET(Data!$A$1,0,MATCH($B60&amp;" qualify",Data!$1:$1,0)-1,1000,1),IF($A60="12aa","&lt;&gt;1",""),OFFSET(Data!$A$1,0,MATCH(S$21&amp;" qualify",Data!$1:$1,0)-1,1000,1),1)))</f>
        <v/>
      </c>
      <c r="T60" s="142">
        <f ca="1">IF(MID($B60,1,3)=MID(T$21,1,3),"",IF($A60="1a","",COUNTIFS(OFFSET(Data!$A$1,0,MATCH($B60&amp;" qualify",Data!$1:$1,0)-1,1000,1),IF($A60="12aa","&lt;&gt;1",""),OFFSET(Data!$A$1,0,MATCH(T$21&amp;" qualify",Data!$1:$1,0)-1,1000,1),1)))</f>
        <v>3</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Plus</v>
      </c>
      <c r="AA60" s="142">
        <f ca="1">COUNTIFS(OFFSET(Data!$A$1,0,MATCH(Z60,Data!$1:$1,0)-1,1000,1),"Yes")</f>
        <v>112</v>
      </c>
      <c r="AB60" s="142">
        <f ca="1">COUNTIFS(OFFSET(Data!$A$1,0,MATCH($Z60&amp;" qualify",Data!$1:$1,0)-1,1000,1),1)</f>
        <v>10</v>
      </c>
      <c r="AC60" s="10">
        <f t="shared" ca="1" si="26"/>
        <v>60</v>
      </c>
      <c r="AD60" s="142">
        <f ca="1">IF(OR(A60="1a2a",AJ60=""),COUNTIFS(OFFSET(Data!$A$1,0,MATCH(Z60&amp;" qualify",Data!$1:$1,0)-1,1000,1),2),IF(A60="12aa",COUNTIFS(OFFSET(Data!$A$1,0,MATCH(Z60&amp;" qualify",Data!$1:$1,0)-1,1000,1),2,OFFSET(Data!$A$1,0,MATCH(AJ60&amp;" qualify",Data!$1:$1,0)-1,1000,1),"&lt;&gt;1"),""))</f>
        <v>0</v>
      </c>
      <c r="AE60" s="142">
        <f t="shared" ca="1" si="27"/>
        <v>0</v>
      </c>
      <c r="AF60" s="163">
        <f t="shared" ca="1" si="28"/>
        <v>0.55555555555555558</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0">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155</v>
      </c>
      <c r="AL60" s="142">
        <f t="shared" ca="1" si="30"/>
        <v>8</v>
      </c>
      <c r="AM60" s="10">
        <f t="shared" ca="1" si="31"/>
        <v>155</v>
      </c>
      <c r="AN60" s="142">
        <f ca="1">IF(AJ60="",0,COUNTIFS(OFFSET(Data!$A$1,0,MATCH(Z60&amp;" qualify",Data!$1:$1,0)-1,1000,1),"",OFFSET(Data!$A$1,0,MATCH(AJ60&amp;" qualify",Data!$1:$1,0)-1,1000,1),2))</f>
        <v>0</v>
      </c>
      <c r="AO60" s="142">
        <f t="shared" ca="1" si="32"/>
        <v>0</v>
      </c>
      <c r="AP60" s="163">
        <f t="shared" ca="1" si="33"/>
        <v>0.44444444444444442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0">
        <f t="array" aca="1" ref="AR60" ca="1">SUM(IF(OFFSET(Service_DB,,,,1)=AJ60,IF(ISNUMBER(SEARCH(OFFSET(Service_DB,,1,,1),AQ60)),OFFSET(Service_DB,,2,,1),0),0))</f>
        <v>0</v>
      </c>
      <c r="AS60" s="163" t="str">
        <f t="shared" ca="1" si="34"/>
        <v>Vidgo PlusDirecTV Stream Premier18215</v>
      </c>
      <c r="AT60" s="163" t="str">
        <f t="shared" ca="1" si="35"/>
        <v>DirecTV Stream PremierVidgo Plus18215</v>
      </c>
      <c r="AU60" s="142" t="str">
        <f ca="1">IF(AND(AB60=0,AD60=0),"",IF(A60="1a",Z60,IF(AJ60="","",IF(OR(ISNUMBER(MATCH(AS60,AS$21:AS59,0)),ISNUMBER(MATCH(AT60,AS$21:AS59,0))),"",Z60&amp;"/"&amp;AJ60))))</f>
        <v/>
      </c>
      <c r="AV60" s="142" t="str">
        <f t="shared" ca="1" si="36"/>
        <v/>
      </c>
      <c r="AW60" s="142" t="str">
        <f t="shared" ca="1" si="37"/>
        <v/>
      </c>
      <c r="AX60" s="10" t="str">
        <f t="shared" ca="1" si="38"/>
        <v/>
      </c>
      <c r="AY60" s="163" t="str">
        <f t="shared" ca="1" si="39"/>
        <v/>
      </c>
      <c r="AZ60" s="165" t="str">
        <f t="shared" ca="1" si="40"/>
        <v/>
      </c>
      <c r="BA60" s="142">
        <f t="shared" ca="1" si="41"/>
        <v>0</v>
      </c>
      <c r="BB60" s="165" t="str">
        <f t="shared" ca="1" si="42"/>
        <v/>
      </c>
      <c r="BC60" s="166" t="str">
        <f t="shared" ca="1" si="43"/>
        <v/>
      </c>
      <c r="BD60" s="166" t="str">
        <f t="shared" ca="1" si="44"/>
        <v/>
      </c>
      <c r="BE60" s="166" t="str">
        <f t="shared" ca="1" si="45"/>
        <v/>
      </c>
      <c r="BF60" s="166" t="str">
        <f t="shared" ca="1" si="46"/>
        <v/>
      </c>
      <c r="BG60" s="142" t="str">
        <f ca="1">IF($AU60="","",RANK(BF60,BF$22:BF$90,1)+COUNTIF(BF$22:BF60,BF60)-1)</f>
        <v/>
      </c>
      <c r="BH60" s="166" t="str">
        <f t="shared" ca="1" si="47"/>
        <v/>
      </c>
      <c r="BI60" s="142" t="str">
        <f ca="1">IF($AU60="","",RANK(BH60,BH$22:BH$90,1)+COUNTIF(BH$22:BH60,BH60)-1)</f>
        <v/>
      </c>
    </row>
    <row r="61" spans="1:61" x14ac:dyDescent="0.35">
      <c r="A61" s="167" t="s">
        <v>526</v>
      </c>
      <c r="B61" s="164" t="str">
        <f>Services!A18</f>
        <v>Vidgo MAS</v>
      </c>
      <c r="C61" s="142">
        <f ca="1">IF(MID($B61,1,3)=MID(C$21,1,3),"",IF($A61="1a","",COUNTIFS(OFFSET(Data!$A$1,0,MATCH($B61&amp;" qualify",Data!$1:$1,0)-1,1000,1),IF($A61="12aa","&lt;&gt;1",""),OFFSET(Data!$A$1,0,MATCH(C$21&amp;" qualify",Data!$1:$1,0)-1,1000,1),1)))</f>
        <v>6</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14</v>
      </c>
      <c r="H61" s="142">
        <f ca="1">IF(MID($B61,1,3)=MID(H$21,1,3),"",IF($A61="1a","",COUNTIFS(OFFSET(Data!$A$1,0,MATCH($B61&amp;" qualify",Data!$1:$1,0)-1,1000,1),IF($A61="12aa","&lt;&gt;1",""),OFFSET(Data!$A$1,0,MATCH(H$21&amp;" qualify",Data!$1:$1,0)-1,1000,1),1)))</f>
        <v>16</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t="str">
        <f ca="1">IF(MID($B61,1,3)=MID(P$21,1,3),"",IF($A61="1a","",COUNTIFS(OFFSET(Data!$A$1,0,MATCH($B61&amp;" qualify",Data!$1:$1,0)-1,1000,1),IF($A61="12aa","&lt;&gt;1",""),OFFSET(Data!$A$1,0,MATCH(P$21&amp;" qualify",Data!$1:$1,0)-1,1000,1),1)))</f>
        <v/>
      </c>
      <c r="Q61" s="142" t="str">
        <f ca="1">IF(MID($B61,1,3)=MID(Q$21,1,3),"",IF($A61="1a","",COUNTIFS(OFFSET(Data!$A$1,0,MATCH($B61&amp;" qualify",Data!$1:$1,0)-1,1000,1),IF($A61="12aa","&lt;&gt;1",""),OFFSET(Data!$A$1,0,MATCH(Q$21&amp;" qualify",Data!$1:$1,0)-1,1000,1),1)))</f>
        <v/>
      </c>
      <c r="R61" s="142" t="str">
        <f ca="1">IF(MID($B61,1,3)=MID(R$21,1,3),"",IF($A61="1a","",COUNTIFS(OFFSET(Data!$A$1,0,MATCH($B61&amp;" qualify",Data!$1:$1,0)-1,1000,1),IF($A61="12aa","&lt;&gt;1",""),OFFSET(Data!$A$1,0,MATCH(R$21&amp;" qualify",Data!$1:$1,0)-1,1000,1),1)))</f>
        <v/>
      </c>
      <c r="S61" s="142" t="str">
        <f ca="1">IF(MID($B61,1,3)=MID(S$21,1,3),"",IF($A61="1a","",COUNTIFS(OFFSET(Data!$A$1,0,MATCH($B61&amp;" qualify",Data!$1:$1,0)-1,1000,1),IF($A61="12aa","&lt;&gt;1",""),OFFSET(Data!$A$1,0,MATCH(S$21&amp;" qualify",Data!$1:$1,0)-1,1000,1),1)))</f>
        <v/>
      </c>
      <c r="T61" s="142">
        <f ca="1">IF(MID($B61,1,3)=MID(T$21,1,3),"",IF($A61="1a","",COUNTIFS(OFFSET(Data!$A$1,0,MATCH($B61&amp;" qualify",Data!$1:$1,0)-1,1000,1),IF($A61="12aa","&lt;&gt;1",""),OFFSET(Data!$A$1,0,MATCH(T$21&amp;" qualify",Data!$1:$1,0)-1,1000,1),1)))</f>
        <v>7</v>
      </c>
      <c r="U61" s="142">
        <f ca="1">IF(MID($B61,1,3)=MID(U$21,1,3),"",IF($A61="1a","",COUNTIFS(OFFSET(Data!$A$1,0,MATCH($B61&amp;" qualify",Data!$1:$1,0)-1,1000,1),IF($A61="12aa","&lt;&gt;1",""),OFFSET(Data!$A$1,0,MATCH(U$21&amp;" qualify",Data!$1:$1,0)-1,1000,1),1)))</f>
        <v>0</v>
      </c>
      <c r="V61" s="142">
        <f ca="1">IF(MID($B61,1,3)=MID(V$21,1,3),"",IF($A61="1a","",COUNTIFS(OFFSET(Data!$A$1,0,MATCH($B61&amp;" qualify",Data!$1:$1,0)-1,1000,1),IF($A61="12aa","&lt;&gt;1",""),OFFSET(Data!$A$1,0,MATCH(V$21&amp;" qualify",Data!$1:$1,0)-1,1000,1),1)))</f>
        <v>0</v>
      </c>
      <c r="W61" s="142">
        <f ca="1">IF(MID($B61,1,3)=MID(W$21,1,3),"",IF($A61="1a","",COUNTIFS(OFFSET(Data!$A$1,0,MATCH($B61&amp;" qualify",Data!$1:$1,0)-1,1000,1),IF($A61="12aa","&lt;&gt;1",""),OFFSET(Data!$A$1,0,MATCH(W$21&amp;" qualify",Data!$1:$1,0)-1,1000,1),1)))</f>
        <v>0</v>
      </c>
      <c r="X61" s="142">
        <f ca="1">IF(MID($B61,1,3)=MID(X$21,1,3),"",IF($A61="1a","",COUNTIFS(OFFSET(Data!$A$1,0,MATCH($B61&amp;" qualify",Data!$1:$1,0)-1,1000,1),IF($A61="12aa","&lt;&gt;1",""),OFFSET(Data!$A$1,0,MATCH(X$21&amp;" qualify",Data!$1:$1,0)-1,1000,1),1)))</f>
        <v>0</v>
      </c>
      <c r="Y61" s="142">
        <f ca="1">IF(MID($B61,1,3)=MID(Y$21,1,3),"",IF($A61="1a","",COUNTIFS(OFFSET(Data!$A$1,0,MATCH($B61&amp;" qualify",Data!$1:$1,0)-1,1000,1),IF($A61="12aa","&lt;&gt;1",""),OFFSET(Data!$A$1,0,MATCH(Y$21&amp;" qualify",Data!$1:$1,0)-1,1000,1),1)))</f>
        <v>0</v>
      </c>
      <c r="Z61" s="142" t="str">
        <f t="shared" si="48"/>
        <v>Vidgo MAS</v>
      </c>
      <c r="AA61" s="142">
        <f ca="1">COUNTIFS(OFFSET(Data!$A$1,0,MATCH(Z61,Data!$1:$1,0)-1,1000,1),"Yes")</f>
        <v>47</v>
      </c>
      <c r="AB61" s="142">
        <f ca="1">COUNTIFS(OFFSET(Data!$A$1,0,MATCH($Z61&amp;" qualify",Data!$1:$1,0)-1,1000,1),1)</f>
        <v>0</v>
      </c>
      <c r="AC61" s="10">
        <f t="shared" ca="1" si="26"/>
        <v>40</v>
      </c>
      <c r="AD61" s="142">
        <f ca="1">IF(OR(A61="1a2a",AJ61=""),COUNTIFS(OFFSET(Data!$A$1,0,MATCH(Z61&amp;" qualify",Data!$1:$1,0)-1,1000,1),2),IF(A61="12aa",COUNTIFS(OFFSET(Data!$A$1,0,MATCH(Z61&amp;" qualify",Data!$1:$1,0)-1,1000,1),2,OFFSET(Data!$A$1,0,MATCH(AJ61&amp;" qualify",Data!$1:$1,0)-1,1000,1),"&lt;&gt;1"),""))</f>
        <v>0</v>
      </c>
      <c r="AE61" s="142">
        <f t="shared" ca="1" si="27"/>
        <v>0</v>
      </c>
      <c r="AF61" s="163">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0">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227</v>
      </c>
      <c r="AL61" s="142">
        <f t="shared" ca="1" si="30"/>
        <v>18</v>
      </c>
      <c r="AM61" s="10">
        <f t="shared" ca="1" si="31"/>
        <v>155</v>
      </c>
      <c r="AN61" s="142">
        <f ca="1">IF(AJ61="",0,COUNTIFS(OFFSET(Data!$A$1,0,MATCH(Z61&amp;" qualify",Data!$1:$1,0)-1,1000,1),"",OFFSET(Data!$A$1,0,MATCH(AJ61&amp;" qualify",Data!$1:$1,0)-1,1000,1),2))</f>
        <v>0</v>
      </c>
      <c r="AO61" s="142">
        <f t="shared" ca="1" si="32"/>
        <v>0</v>
      </c>
      <c r="AP61" s="163">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0">
        <f t="array" aca="1" ref="AR61" ca="1">SUM(IF(OFFSET(Service_DB,,,,1)=AJ61,IF(ISNUMBER(SEARCH(OFFSET(Service_DB,,1,,1),AQ61)),OFFSET(Service_DB,,2,,1),0),0))</f>
        <v>0</v>
      </c>
      <c r="AS61" s="163" t="str">
        <f t="shared" ca="1" si="34"/>
        <v>Vidgo MASDirecTV Stream Premier18195</v>
      </c>
      <c r="AT61" s="163" t="str">
        <f t="shared" ca="1" si="35"/>
        <v>DirecTV Stream PremierVidgo MAS18195</v>
      </c>
      <c r="AU61" s="142" t="str">
        <f ca="1">IF(AND(AB61=0,AD61=0),"",IF(A61="1a",Z61,IF(AJ61="","",IF(OR(ISNUMBER(MATCH(AS61,AS$21:AS60,0)),ISNUMBER(MATCH(AT61,AS$21:AS60,0))),"",Z61&amp;"/"&amp;AJ61))))</f>
        <v/>
      </c>
      <c r="AV61" s="142" t="str">
        <f t="shared" ca="1" si="36"/>
        <v/>
      </c>
      <c r="AW61" s="142" t="str">
        <f t="shared" ca="1" si="37"/>
        <v/>
      </c>
      <c r="AX61" s="10" t="str">
        <f t="shared" ca="1" si="38"/>
        <v/>
      </c>
      <c r="AY61" s="163" t="str">
        <f t="shared" ca="1" si="39"/>
        <v/>
      </c>
      <c r="AZ61" s="165" t="str">
        <f t="shared" ca="1" si="40"/>
        <v/>
      </c>
      <c r="BA61" s="142">
        <f t="shared" ca="1" si="41"/>
        <v>0</v>
      </c>
      <c r="BB61" s="165" t="str">
        <f t="shared" ca="1" si="42"/>
        <v/>
      </c>
      <c r="BC61" s="166" t="str">
        <f t="shared" ca="1" si="43"/>
        <v/>
      </c>
      <c r="BD61" s="166" t="str">
        <f t="shared" ca="1" si="44"/>
        <v/>
      </c>
      <c r="BE61" s="166" t="str">
        <f t="shared" ca="1" si="45"/>
        <v/>
      </c>
      <c r="BF61" s="166" t="str">
        <f t="shared" ca="1" si="46"/>
        <v/>
      </c>
      <c r="BG61" s="142" t="str">
        <f ca="1">IF($AU61="","",RANK(BF61,BF$22:BF$90,1)+COUNTIF(BF$22:BF61,BF61)-1)</f>
        <v/>
      </c>
      <c r="BH61" s="166" t="str">
        <f t="shared" ca="1" si="47"/>
        <v/>
      </c>
      <c r="BI61" s="142" t="str">
        <f ca="1">IF($AU61="","",RANK(BH61,BH$22:BH$90,1)+COUNTIF(BH$22:BH61,BH61)-1)</f>
        <v/>
      </c>
    </row>
    <row r="62" spans="1:61" x14ac:dyDescent="0.35">
      <c r="A62" s="167" t="s">
        <v>526</v>
      </c>
      <c r="B62" s="164" t="str">
        <f>Services!A19</f>
        <v>DirecTV Stream Optimo Mas</v>
      </c>
      <c r="C62" s="142">
        <f ca="1">IF(MID($B62,1,3)=MID(C$21,1,3),"",IF($A62="1a","",COUNTIFS(OFFSET(Data!$A$1,0,MATCH($B62&amp;" qualify",Data!$1:$1,0)-1,1000,1),IF($A62="12aa","&lt;&gt;1",""),OFFSET(Data!$A$1,0,MATCH(C$21&amp;" qualify",Data!$1:$1,0)-1,1000,1),1)))</f>
        <v>2</v>
      </c>
      <c r="D62" s="142">
        <f ca="1">IF(MID($B62,1,3)=MID(D$21,1,3),"",IF($A62="1a","",COUNTIFS(OFFSET(Data!$A$1,0,MATCH($B62&amp;" qualify",Data!$1:$1,0)-1,1000,1),IF($A62="12aa","&lt;&gt;1",""),OFFSET(Data!$A$1,0,MATCH(D$21&amp;" qualify",Data!$1:$1,0)-1,1000,1),1)))</f>
        <v>1</v>
      </c>
      <c r="E62" s="142">
        <f ca="1">IF(MID($B62,1,3)=MID(E$21,1,3),"",IF($A62="1a","",COUNTIFS(OFFSET(Data!$A$1,0,MATCH($B62&amp;" qualify",Data!$1:$1,0)-1,1000,1),IF($A62="12aa","&lt;&gt;1",""),OFFSET(Data!$A$1,0,MATCH(E$21&amp;" qualify",Data!$1:$1,0)-1,1000,1),1)))</f>
        <v>2</v>
      </c>
      <c r="F62" s="142">
        <f ca="1">IF(MID($B62,1,3)=MID(F$21,1,3),"",IF($A62="1a","",COUNTIFS(OFFSET(Data!$A$1,0,MATCH($B62&amp;" qualify",Data!$1:$1,0)-1,1000,1),IF($A62="12aa","&lt;&gt;1",""),OFFSET(Data!$A$1,0,MATCH(F$21&amp;" qualify",Data!$1:$1,0)-1,1000,1),1)))</f>
        <v>3</v>
      </c>
      <c r="G62" s="142" t="str">
        <f ca="1">IF(MID($B62,1,3)=MID(G$21,1,3),"",IF($A62="1a","",COUNTIFS(OFFSET(Data!$A$1,0,MATCH($B62&amp;" qualify",Data!$1:$1,0)-1,1000,1),IF($A62="12aa","&lt;&gt;1",""),OFFSET(Data!$A$1,0,MATCH(G$21&amp;" qualify",Data!$1:$1,0)-1,1000,1),1)))</f>
        <v/>
      </c>
      <c r="H62" s="142" t="str">
        <f ca="1">IF(MID($B62,1,3)=MID(H$21,1,3),"",IF($A62="1a","",COUNTIFS(OFFSET(Data!$A$1,0,MATCH($B62&amp;" qualify",Data!$1:$1,0)-1,1000,1),IF($A62="12aa","&lt;&gt;1",""),OFFSET(Data!$A$1,0,MATCH(H$21&amp;" qualify",Data!$1:$1,0)-1,1000,1),1)))</f>
        <v/>
      </c>
      <c r="I62" s="142" t="str">
        <f ca="1">IF(MID($B62,1,3)=MID(I$21,1,3),"",IF($A62="1a","",COUNTIFS(OFFSET(Data!$A$1,0,MATCH($B62&amp;" qualify",Data!$1:$1,0)-1,1000,1),IF($A62="12aa","&lt;&gt;1",""),OFFSET(Data!$A$1,0,MATCH(I$21&amp;" qualify",Data!$1:$1,0)-1,1000,1),1)))</f>
        <v/>
      </c>
      <c r="J62" s="142" t="str">
        <f ca="1">IF(MID($B62,1,3)=MID(J$21,1,3),"",IF($A62="1a","",COUNTIFS(OFFSET(Data!$A$1,0,MATCH($B62&amp;" qualify",Data!$1:$1,0)-1,1000,1),IF($A62="12aa","&lt;&gt;1",""),OFFSET(Data!$A$1,0,MATCH(J$21&amp;" qualify",Data!$1:$1,0)-1,1000,1),1)))</f>
        <v/>
      </c>
      <c r="K62" s="142">
        <f ca="1">IF(MID($B62,1,3)=MID(K$21,1,3),"",IF($A62="1a","",COUNTIFS(OFFSET(Data!$A$1,0,MATCH($B62&amp;" qualify",Data!$1:$1,0)-1,1000,1),IF($A62="12aa","&lt;&gt;1",""),OFFSET(Data!$A$1,0,MATCH(K$21&amp;" qualify",Data!$1:$1,0)-1,1000,1),1)))</f>
        <v>9</v>
      </c>
      <c r="L62" s="142">
        <f ca="1">IF(MID($B62,1,3)=MID(L$21,1,3),"",IF($A62="1a","",COUNTIFS(OFFSET(Data!$A$1,0,MATCH($B62&amp;" qualify",Data!$1:$1,0)-1,1000,1),IF($A62="12aa","&lt;&gt;1",""),OFFSET(Data!$A$1,0,MATCH(L$21&amp;" qualify",Data!$1:$1,0)-1,1000,1),1)))</f>
        <v>9</v>
      </c>
      <c r="M62" s="142">
        <f ca="1">IF(MID($B62,1,3)=MID(M$21,1,3),"",IF($A62="1a","",COUNTIFS(OFFSET(Data!$A$1,0,MATCH($B62&amp;" qualify",Data!$1:$1,0)-1,1000,1),IF($A62="12aa","&lt;&gt;1",""),OFFSET(Data!$A$1,0,MATCH(M$21&amp;" qualify",Data!$1:$1,0)-1,1000,1),1)))</f>
        <v>9</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0</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6</v>
      </c>
      <c r="S62" s="142">
        <f ca="1">IF(MID($B62,1,3)=MID(S$21,1,3),"",IF($A62="1a","",COUNTIFS(OFFSET(Data!$A$1,0,MATCH($B62&amp;" qualify",Data!$1:$1,0)-1,1000,1),IF($A62="12aa","&lt;&gt;1",""),OFFSET(Data!$A$1,0,MATCH(S$21&amp;" qualify",Data!$1:$1,0)-1,1000,1),1)))</f>
        <v>0</v>
      </c>
      <c r="T62" s="142" t="str">
        <f ca="1">IF(MID($B62,1,3)=MID(T$21,1,3),"",IF($A62="1a","",COUNTIFS(OFFSET(Data!$A$1,0,MATCH($B62&amp;" qualify",Data!$1:$1,0)-1,1000,1),IF($A62="12aa","&lt;&gt;1",""),OFFSET(Data!$A$1,0,MATCH(T$21&amp;" qualify",Data!$1:$1,0)-1,1000,1),1)))</f>
        <v/>
      </c>
      <c r="U62" s="142">
        <f ca="1">IF(MID($B62,1,3)=MID(U$21,1,3),"",IF($A62="1a","",COUNTIFS(OFFSET(Data!$A$1,0,MATCH($B62&amp;" qualify",Data!$1:$1,0)-1,1000,1),IF($A62="12aa","&lt;&gt;1",""),OFFSET(Data!$A$1,0,MATCH(U$21&amp;" qualify",Data!$1:$1,0)-1,1000,1),1)))</f>
        <v>0</v>
      </c>
      <c r="V62" s="142">
        <f ca="1">IF(MID($B62,1,3)=MID(V$21,1,3),"",IF($A62="1a","",COUNTIFS(OFFSET(Data!$A$1,0,MATCH($B62&amp;" qualify",Data!$1:$1,0)-1,1000,1),IF($A62="12aa","&lt;&gt;1",""),OFFSET(Data!$A$1,0,MATCH(V$21&amp;" qualify",Data!$1:$1,0)-1,1000,1),1)))</f>
        <v>0</v>
      </c>
      <c r="W62" s="142">
        <f ca="1">IF(MID($B62,1,3)=MID(W$21,1,3),"",IF($A62="1a","",COUNTIFS(OFFSET(Data!$A$1,0,MATCH($B62&amp;" qualify",Data!$1:$1,0)-1,1000,1),IF($A62="12aa","&lt;&gt;1",""),OFFSET(Data!$A$1,0,MATCH(W$21&amp;" qualify",Data!$1:$1,0)-1,1000,1),1)))</f>
        <v>0</v>
      </c>
      <c r="X62" s="142">
        <f ca="1">IF(MID($B62,1,3)=MID(X$21,1,3),"",IF($A62="1a","",COUNTIFS(OFFSET(Data!$A$1,0,MATCH($B62&amp;" qualify",Data!$1:$1,0)-1,1000,1),IF($A62="12aa","&lt;&gt;1",""),OFFSET(Data!$A$1,0,MATCH(X$21&amp;" qualify",Data!$1:$1,0)-1,1000,1),1)))</f>
        <v>0</v>
      </c>
      <c r="Y62" s="142">
        <f ca="1">IF(MID($B62,1,3)=MID(Y$21,1,3),"",IF($A62="1a","",COUNTIFS(OFFSET(Data!$A$1,0,MATCH($B62&amp;" qualify",Data!$1:$1,0)-1,1000,1),IF($A62="12aa","&lt;&gt;1",""),OFFSET(Data!$A$1,0,MATCH(Y$21&amp;" qualify",Data!$1:$1,0)-1,1000,1),1)))</f>
        <v>0</v>
      </c>
      <c r="Z62" s="142" t="str">
        <f t="shared" si="48"/>
        <v>DirecTV Stream Optimo Mas</v>
      </c>
      <c r="AA62" s="142">
        <f ca="1">COUNTIFS(OFFSET(Data!$A$1,0,MATCH(Z62,Data!$1:$1,0)-1,1000,1),"Yes")</f>
        <v>108</v>
      </c>
      <c r="AB62" s="142">
        <f ca="1">COUNTIFS(OFFSET(Data!$A$1,0,MATCH($Z62&amp;" qualify",Data!$1:$1,0)-1,1000,1),1)</f>
        <v>7</v>
      </c>
      <c r="AC62" s="10">
        <f t="shared" ca="1" si="26"/>
        <v>75</v>
      </c>
      <c r="AD62" s="142">
        <f ca="1">IF(OR(A62="1a2a",AJ62=""),COUNTIFS(OFFSET(Data!$A$1,0,MATCH(Z62&amp;" qualify",Data!$1:$1,0)-1,1000,1),2),IF(A62="12aa",COUNTIFS(OFFSET(Data!$A$1,0,MATCH(Z62&amp;" qualify",Data!$1:$1,0)-1,1000,1),2,OFFSET(Data!$A$1,0,MATCH(AJ62&amp;" qualify",Data!$1:$1,0)-1,1000,1),"&lt;&gt;1"),""))</f>
        <v>1</v>
      </c>
      <c r="AE62" s="142">
        <f t="shared" ca="1" si="27"/>
        <v>1</v>
      </c>
      <c r="AF62" s="163">
        <f t="shared" ca="1" si="28"/>
        <v>0.44444444444444442</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Cinemax</v>
      </c>
      <c r="AH62" s="10">
        <f t="array" aca="1" ref="AH62" ca="1">SUM(IF(OFFSET(Service_DB,,,,1)=Z62,IF(ISNUMBER(SEARCH(OFFSET(Service_DB,,1,,1),AG62)),OFFSET(Service_DB,,2,,1),0),0))</f>
        <v>0</v>
      </c>
      <c r="AI62" s="142">
        <f t="array" aca="1" ref="AI62" ca="1">IF(SUM(C62:Y62)=0,0,MIN(IF(IF(C62:Y62=MAX(C62:Y62),(C$20:Y$20))=MIN(IF(C62:Y62=MAX(C62:Y62),(C$20:Y$20))),COLUMN(C$20:Y$20))))</f>
        <v>11</v>
      </c>
      <c r="AJ62" s="142" t="str">
        <f t="shared" ca="1" si="29"/>
        <v>YouTube TV</v>
      </c>
      <c r="AK62" s="142">
        <f ca="1">IF(AJ62="",0,COUNTIFS(OFFSET(Data!$A$1,0,MATCH(Z62,Data!$1:$1,0)-1,1000,1),"&lt;&gt;Yes",OFFSET(Data!$A$1,0,MATCH(AJ62,Data!$1:$1,0)-1,1000,1),"Yes"))</f>
        <v>88</v>
      </c>
      <c r="AL62" s="142">
        <f t="shared" ca="1" si="30"/>
        <v>9</v>
      </c>
      <c r="AM62" s="10">
        <f t="shared" ca="1" si="31"/>
        <v>65</v>
      </c>
      <c r="AN62" s="142">
        <f ca="1">IF(AJ62="",0,COUNTIFS(OFFSET(Data!$A$1,0,MATCH(Z62&amp;" qualify",Data!$1:$1,0)-1,1000,1),"",OFFSET(Data!$A$1,0,MATCH(AJ62&amp;" qualify",Data!$1:$1,0)-1,1000,1),2))</f>
        <v>0</v>
      </c>
      <c r="AO62" s="142">
        <f t="shared" ca="1" si="32"/>
        <v>0</v>
      </c>
      <c r="AP62" s="163">
        <f t="shared" ca="1" si="33"/>
        <v>0.5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0">
        <f t="array" aca="1" ref="AR62" ca="1">SUM(IF(OFFSET(Service_DB,,,,1)=AJ62,IF(ISNUMBER(SEARCH(OFFSET(Service_DB,,1,,1),AQ62)),OFFSET(Service_DB,,2,,1),0),0))</f>
        <v>0</v>
      </c>
      <c r="AS62" s="163" t="str">
        <f t="shared" ca="1" si="34"/>
        <v>DirecTV Stream Optimo MasYouTube TV17140</v>
      </c>
      <c r="AT62" s="163" t="str">
        <f t="shared" ca="1" si="35"/>
        <v>YouTube TVDirecTV Stream Optimo Mas17140</v>
      </c>
      <c r="AU62" s="142" t="str">
        <f ca="1">IF(AND(AB62=0,AD62=0),"",IF(A62="1a",Z62,IF(AJ62="","",IF(OR(ISNUMBER(MATCH(AS62,AS$21:AS61,0)),ISNUMBER(MATCH(AT62,AS$21:AS61,0))),"",Z62&amp;"/"&amp;AJ62))))</f>
        <v/>
      </c>
      <c r="AV62" s="142" t="str">
        <f t="shared" ca="1" si="36"/>
        <v/>
      </c>
      <c r="AW62" s="142" t="str">
        <f t="shared" ca="1" si="37"/>
        <v/>
      </c>
      <c r="AX62" s="10" t="str">
        <f t="shared" ca="1" si="38"/>
        <v/>
      </c>
      <c r="AY62" s="163" t="str">
        <f t="shared" ca="1" si="39"/>
        <v/>
      </c>
      <c r="AZ62" s="165" t="str">
        <f t="shared" ca="1" si="40"/>
        <v/>
      </c>
      <c r="BA62" s="142">
        <f t="shared" ca="1" si="41"/>
        <v>1</v>
      </c>
      <c r="BB62" s="165" t="str">
        <f t="shared" ca="1" si="42"/>
        <v/>
      </c>
      <c r="BC62" s="166" t="str">
        <f t="shared" ca="1" si="43"/>
        <v/>
      </c>
      <c r="BD62" s="166" t="str">
        <f t="shared" ca="1" si="44"/>
        <v/>
      </c>
      <c r="BE62" s="166" t="str">
        <f t="shared" ca="1" si="45"/>
        <v/>
      </c>
      <c r="BF62" s="166" t="str">
        <f t="shared" ca="1" si="46"/>
        <v/>
      </c>
      <c r="BG62" s="142" t="str">
        <f ca="1">IF($AU62="","",RANK(BF62,BF$22:BF$90,1)+COUNTIF(BF$22:BF62,BF62)-1)</f>
        <v/>
      </c>
      <c r="BH62" s="166" t="str">
        <f t="shared" ca="1" si="47"/>
        <v/>
      </c>
      <c r="BI62" s="142" t="str">
        <f ca="1">IF($AU62="","",RANK(BH62,BH$22:BH$90,1)+COUNTIF(BH$22:BH62,BH62)-1)</f>
        <v/>
      </c>
    </row>
    <row r="63" spans="1:61" x14ac:dyDescent="0.35">
      <c r="A63" s="167" t="s">
        <v>526</v>
      </c>
      <c r="B63" s="164" t="str">
        <f>Services!A20</f>
        <v>Placeholder4</v>
      </c>
      <c r="C63" s="142">
        <f ca="1">IF(MID($B63,1,3)=MID(C$21,1,3),"",IF($A63="1a","",COUNTIFS(OFFSET(Data!$A$1,0,MATCH($B63&amp;" qualify",Data!$1:$1,0)-1,1000,1),IF($A63="12aa","&lt;&gt;1",""),OFFSET(Data!$A$1,0,MATCH(C$21&amp;" qualify",Data!$1:$1,0)-1,1000,1),1)))</f>
        <v>6</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14</v>
      </c>
      <c r="H63" s="142">
        <f ca="1">IF(MID($B63,1,3)=MID(H$21,1,3),"",IF($A63="1a","",COUNTIFS(OFFSET(Data!$A$1,0,MATCH($B63&amp;" qualify",Data!$1:$1,0)-1,1000,1),IF($A63="12aa","&lt;&gt;1",""),OFFSET(Data!$A$1,0,MATCH(H$21&amp;" qualify",Data!$1:$1,0)-1,1000,1),1)))</f>
        <v>16</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10</v>
      </c>
      <c r="S63" s="142">
        <f ca="1">IF(MID($B63,1,3)=MID(S$21,1,3),"",IF($A63="1a","",COUNTIFS(OFFSET(Data!$A$1,0,MATCH($B63&amp;" qualify",Data!$1:$1,0)-1,1000,1),IF($A63="12aa","&lt;&gt;1",""),OFFSET(Data!$A$1,0,MATCH(S$21&amp;" qualify",Data!$1:$1,0)-1,1000,1),1)))</f>
        <v>0</v>
      </c>
      <c r="T63" s="142">
        <f ca="1">IF(MID($B63,1,3)=MID(T$21,1,3),"",IF($A63="1a","",COUNTIFS(OFFSET(Data!$A$1,0,MATCH($B63&amp;" qualify",Data!$1:$1,0)-1,1000,1),IF($A63="12aa","&lt;&gt;1",""),OFFSET(Data!$A$1,0,MATCH(T$21&amp;" qualify",Data!$1:$1,0)-1,1000,1),1)))</f>
        <v>7</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0">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63">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0">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233</v>
      </c>
      <c r="AL63" s="142">
        <f t="shared" ca="1" si="30"/>
        <v>18</v>
      </c>
      <c r="AM63" s="10">
        <f t="shared" ca="1" si="31"/>
        <v>155</v>
      </c>
      <c r="AN63" s="142">
        <f ca="1">IF(AJ63="",0,COUNTIFS(OFFSET(Data!$A$1,0,MATCH(Z63&amp;" qualify",Data!$1:$1,0)-1,1000,1),"",OFFSET(Data!$A$1,0,MATCH(AJ63&amp;" qualify",Data!$1:$1,0)-1,1000,1),2))</f>
        <v>0</v>
      </c>
      <c r="AO63" s="142">
        <f t="shared" ca="1" si="32"/>
        <v>0</v>
      </c>
      <c r="AP63" s="163">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0">
        <f t="array" aca="1" ref="AR63" ca="1">SUM(IF(OFFSET(Service_DB,,,,1)=AJ63,IF(ISNUMBER(SEARCH(OFFSET(Service_DB,,1,,1),AQ63)),OFFSET(Service_DB,,2,,1),0),0))</f>
        <v>0</v>
      </c>
      <c r="AS63" s="163" t="str">
        <f t="shared" ca="1" si="34"/>
        <v>Placeholder4DirecTV Stream Premier18155</v>
      </c>
      <c r="AT63" s="163" t="str">
        <f t="shared" ca="1" si="35"/>
        <v>DirecTV Stream PremierPlaceholder418155</v>
      </c>
      <c r="AU63" s="142" t="str">
        <f ca="1">IF(AND(AB63=0,AD63=0),"",IF(A63="1a",Z63,IF(AJ63="","",IF(OR(ISNUMBER(MATCH(AS63,AS$21:AS62,0)),ISNUMBER(MATCH(AT63,AS$21:AS62,0))),"",Z63&amp;"/"&amp;AJ63))))</f>
        <v/>
      </c>
      <c r="AV63" s="142" t="str">
        <f t="shared" ca="1" si="36"/>
        <v/>
      </c>
      <c r="AW63" s="142" t="str">
        <f t="shared" ca="1" si="37"/>
        <v/>
      </c>
      <c r="AX63" s="10" t="str">
        <f t="shared" ca="1" si="38"/>
        <v/>
      </c>
      <c r="AY63" s="163" t="str">
        <f t="shared" ca="1" si="39"/>
        <v/>
      </c>
      <c r="AZ63" s="165" t="str">
        <f t="shared" ca="1" si="40"/>
        <v/>
      </c>
      <c r="BA63" s="142">
        <f t="shared" ca="1" si="41"/>
        <v>0</v>
      </c>
      <c r="BB63" s="165" t="str">
        <f t="shared" ca="1" si="42"/>
        <v/>
      </c>
      <c r="BC63" s="166" t="str">
        <f t="shared" ca="1" si="43"/>
        <v/>
      </c>
      <c r="BD63" s="166" t="str">
        <f t="shared" ca="1" si="44"/>
        <v/>
      </c>
      <c r="BE63" s="166" t="str">
        <f t="shared" ca="1" si="45"/>
        <v/>
      </c>
      <c r="BF63" s="166" t="str">
        <f t="shared" ca="1" si="46"/>
        <v/>
      </c>
      <c r="BG63" s="142" t="str">
        <f ca="1">IF($AU63="","",RANK(BF63,BF$22:BF$90,1)+COUNTIF(BF$22:BF63,BF63)-1)</f>
        <v/>
      </c>
      <c r="BH63" s="166" t="str">
        <f t="shared" ca="1" si="47"/>
        <v/>
      </c>
      <c r="BI63" s="142" t="str">
        <f ca="1">IF($AU63="","",RANK(BH63,BH$22:BH$90,1)+COUNTIF(BH$22:BH63,BH63)-1)</f>
        <v/>
      </c>
    </row>
    <row r="64" spans="1:61" x14ac:dyDescent="0.35">
      <c r="A64" s="167" t="s">
        <v>526</v>
      </c>
      <c r="B64" s="164" t="str">
        <f>Services!A21</f>
        <v>Placeholder5</v>
      </c>
      <c r="C64" s="142">
        <f ca="1">IF(MID($B64,1,3)=MID(C$21,1,3),"",IF($A64="1a","",COUNTIFS(OFFSET(Data!$A$1,0,MATCH($B64&amp;" qualify",Data!$1:$1,0)-1,1000,1),IF($A64="12aa","&lt;&gt;1",""),OFFSET(Data!$A$1,0,MATCH(C$21&amp;" qualify",Data!$1:$1,0)-1,1000,1),1)))</f>
        <v>6</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14</v>
      </c>
      <c r="H64" s="142">
        <f ca="1">IF(MID($B64,1,3)=MID(H$21,1,3),"",IF($A64="1a","",COUNTIFS(OFFSET(Data!$A$1,0,MATCH($B64&amp;" qualify",Data!$1:$1,0)-1,1000,1),IF($A64="12aa","&lt;&gt;1",""),OFFSET(Data!$A$1,0,MATCH(H$21&amp;" qualify",Data!$1:$1,0)-1,1000,1),1)))</f>
        <v>16</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10</v>
      </c>
      <c r="S64" s="142">
        <f ca="1">IF(MID($B64,1,3)=MID(S$21,1,3),"",IF($A64="1a","",COUNTIFS(OFFSET(Data!$A$1,0,MATCH($B64&amp;" qualify",Data!$1:$1,0)-1,1000,1),IF($A64="12aa","&lt;&gt;1",""),OFFSET(Data!$A$1,0,MATCH(S$21&amp;" qualify",Data!$1:$1,0)-1,1000,1),1)))</f>
        <v>0</v>
      </c>
      <c r="T64" s="142">
        <f ca="1">IF(MID($B64,1,3)=MID(T$21,1,3),"",IF($A64="1a","",COUNTIFS(OFFSET(Data!$A$1,0,MATCH($B64&amp;" qualify",Data!$1:$1,0)-1,1000,1),IF($A64="12aa","&lt;&gt;1",""),OFFSET(Data!$A$1,0,MATCH(T$21&amp;" qualify",Data!$1:$1,0)-1,1000,1),1)))</f>
        <v>7</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0">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63">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0">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233</v>
      </c>
      <c r="AL64" s="142">
        <f t="shared" ca="1" si="30"/>
        <v>18</v>
      </c>
      <c r="AM64" s="10">
        <f t="shared" ca="1" si="31"/>
        <v>155</v>
      </c>
      <c r="AN64" s="142">
        <f ca="1">IF(AJ64="",0,COUNTIFS(OFFSET(Data!$A$1,0,MATCH(Z64&amp;" qualify",Data!$1:$1,0)-1,1000,1),"",OFFSET(Data!$A$1,0,MATCH(AJ64&amp;" qualify",Data!$1:$1,0)-1,1000,1),2))</f>
        <v>0</v>
      </c>
      <c r="AO64" s="142">
        <f t="shared" ca="1" si="32"/>
        <v>0</v>
      </c>
      <c r="AP64" s="163">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0">
        <f t="array" aca="1" ref="AR64" ca="1">SUM(IF(OFFSET(Service_DB,,,,1)=AJ64,IF(ISNUMBER(SEARCH(OFFSET(Service_DB,,1,,1),AQ64)),OFFSET(Service_DB,,2,,1),0),0))</f>
        <v>0</v>
      </c>
      <c r="AS64" s="163" t="str">
        <f t="shared" ca="1" si="34"/>
        <v>Placeholder5DirecTV Stream Premier18155</v>
      </c>
      <c r="AT64" s="163" t="str">
        <f t="shared" ca="1" si="35"/>
        <v>DirecTV Stream PremierPlaceholder518155</v>
      </c>
      <c r="AU64" s="142" t="str">
        <f ca="1">IF(AND(AB64=0,AD64=0),"",IF(A64="1a",Z64,IF(AJ64="","",IF(OR(ISNUMBER(MATCH(AS64,AS$21:AS63,0)),ISNUMBER(MATCH(AT64,AS$21:AS63,0))),"",Z64&amp;"/"&amp;AJ64))))</f>
        <v/>
      </c>
      <c r="AV64" s="142" t="str">
        <f t="shared" ca="1" si="36"/>
        <v/>
      </c>
      <c r="AW64" s="142" t="str">
        <f t="shared" ca="1" si="37"/>
        <v/>
      </c>
      <c r="AX64" s="10" t="str">
        <f t="shared" ca="1" si="38"/>
        <v/>
      </c>
      <c r="AY64" s="163" t="str">
        <f t="shared" ca="1" si="39"/>
        <v/>
      </c>
      <c r="AZ64" s="165" t="str">
        <f t="shared" ca="1" si="40"/>
        <v/>
      </c>
      <c r="BA64" s="142">
        <f t="shared" ca="1" si="41"/>
        <v>0</v>
      </c>
      <c r="BB64" s="165" t="str">
        <f t="shared" ca="1" si="42"/>
        <v/>
      </c>
      <c r="BC64" s="166" t="str">
        <f t="shared" ca="1" si="43"/>
        <v/>
      </c>
      <c r="BD64" s="166" t="str">
        <f t="shared" ca="1" si="44"/>
        <v/>
      </c>
      <c r="BE64" s="166" t="str">
        <f t="shared" ca="1" si="45"/>
        <v/>
      </c>
      <c r="BF64" s="166" t="str">
        <f t="shared" ca="1" si="46"/>
        <v/>
      </c>
      <c r="BG64" s="142" t="str">
        <f ca="1">IF($AU64="","",RANK(BF64,BF$22:BF$90,1)+COUNTIF(BF$22:BF64,BF64)-1)</f>
        <v/>
      </c>
      <c r="BH64" s="166" t="str">
        <f t="shared" ca="1" si="47"/>
        <v/>
      </c>
      <c r="BI64" s="142" t="str">
        <f ca="1">IF($AU64="","",RANK(BH64,BH$22:BH$90,1)+COUNTIF(BH$22:BH64,BH64)-1)</f>
        <v/>
      </c>
    </row>
    <row r="65" spans="1:61" x14ac:dyDescent="0.35">
      <c r="A65" s="167" t="s">
        <v>526</v>
      </c>
      <c r="B65" s="164" t="str">
        <f>Services!A22</f>
        <v>Placeholder6</v>
      </c>
      <c r="C65" s="142">
        <f ca="1">IF(MID($B65,1,3)=MID(C$21,1,3),"",IF($A65="1a","",COUNTIFS(OFFSET(Data!$A$1,0,MATCH($B65&amp;" qualify",Data!$1:$1,0)-1,1000,1),IF($A65="12aa","&lt;&gt;1",""),OFFSET(Data!$A$1,0,MATCH(C$21&amp;" qualify",Data!$1:$1,0)-1,1000,1),1)))</f>
        <v>6</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14</v>
      </c>
      <c r="H65" s="142">
        <f ca="1">IF(MID($B65,1,3)=MID(H$21,1,3),"",IF($A65="1a","",COUNTIFS(OFFSET(Data!$A$1,0,MATCH($B65&amp;" qualify",Data!$1:$1,0)-1,1000,1),IF($A65="12aa","&lt;&gt;1",""),OFFSET(Data!$A$1,0,MATCH(H$21&amp;" qualify",Data!$1:$1,0)-1,1000,1),1)))</f>
        <v>16</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10</v>
      </c>
      <c r="S65" s="142">
        <f ca="1">IF(MID($B65,1,3)=MID(S$21,1,3),"",IF($A65="1a","",COUNTIFS(OFFSET(Data!$A$1,0,MATCH($B65&amp;" qualify",Data!$1:$1,0)-1,1000,1),IF($A65="12aa","&lt;&gt;1",""),OFFSET(Data!$A$1,0,MATCH(S$21&amp;" qualify",Data!$1:$1,0)-1,1000,1),1)))</f>
        <v>0</v>
      </c>
      <c r="T65" s="142">
        <f ca="1">IF(MID($B65,1,3)=MID(T$21,1,3),"",IF($A65="1a","",COUNTIFS(OFFSET(Data!$A$1,0,MATCH($B65&amp;" qualify",Data!$1:$1,0)-1,1000,1),IF($A65="12aa","&lt;&gt;1",""),OFFSET(Data!$A$1,0,MATCH(T$21&amp;" qualify",Data!$1:$1,0)-1,1000,1),1)))</f>
        <v>7</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0">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63">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0">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233</v>
      </c>
      <c r="AL65" s="142">
        <f t="shared" ca="1" si="30"/>
        <v>18</v>
      </c>
      <c r="AM65" s="10">
        <f t="shared" ca="1" si="31"/>
        <v>155</v>
      </c>
      <c r="AN65" s="142">
        <f ca="1">IF(AJ65="",0,COUNTIFS(OFFSET(Data!$A$1,0,MATCH(Z65&amp;" qualify",Data!$1:$1,0)-1,1000,1),"",OFFSET(Data!$A$1,0,MATCH(AJ65&amp;" qualify",Data!$1:$1,0)-1,1000,1),2))</f>
        <v>0</v>
      </c>
      <c r="AO65" s="142">
        <f t="shared" ca="1" si="32"/>
        <v>0</v>
      </c>
      <c r="AP65" s="163">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0">
        <f t="array" aca="1" ref="AR65" ca="1">SUM(IF(OFFSET(Service_DB,,,,1)=AJ65,IF(ISNUMBER(SEARCH(OFFSET(Service_DB,,1,,1),AQ65)),OFFSET(Service_DB,,2,,1),0),0))</f>
        <v>0</v>
      </c>
      <c r="AS65" s="163" t="str">
        <f t="shared" ca="1" si="34"/>
        <v>Placeholder6DirecTV Stream Premier18155</v>
      </c>
      <c r="AT65" s="163" t="str">
        <f t="shared" ca="1" si="35"/>
        <v>DirecTV Stream PremierPlaceholder618155</v>
      </c>
      <c r="AU65" s="142" t="str">
        <f ca="1">IF(AND(AB65=0,AD65=0),"",IF(A65="1a",Z65,IF(AJ65="","",IF(OR(ISNUMBER(MATCH(AS65,AS$21:AS64,0)),ISNUMBER(MATCH(AT65,AS$21:AS64,0))),"",Z65&amp;"/"&amp;AJ65))))</f>
        <v/>
      </c>
      <c r="AV65" s="142" t="str">
        <f t="shared" ca="1" si="36"/>
        <v/>
      </c>
      <c r="AW65" s="142" t="str">
        <f t="shared" ca="1" si="37"/>
        <v/>
      </c>
      <c r="AX65" s="10" t="str">
        <f t="shared" ca="1" si="38"/>
        <v/>
      </c>
      <c r="AY65" s="163" t="str">
        <f t="shared" ca="1" si="39"/>
        <v/>
      </c>
      <c r="AZ65" s="165" t="str">
        <f t="shared" ca="1" si="40"/>
        <v/>
      </c>
      <c r="BA65" s="142">
        <f t="shared" ca="1" si="41"/>
        <v>0</v>
      </c>
      <c r="BB65" s="165" t="str">
        <f t="shared" ca="1" si="42"/>
        <v/>
      </c>
      <c r="BC65" s="166" t="str">
        <f t="shared" ca="1" si="43"/>
        <v/>
      </c>
      <c r="BD65" s="166" t="str">
        <f t="shared" ca="1" si="44"/>
        <v/>
      </c>
      <c r="BE65" s="166" t="str">
        <f t="shared" ca="1" si="45"/>
        <v/>
      </c>
      <c r="BF65" s="166" t="str">
        <f t="shared" ca="1" si="46"/>
        <v/>
      </c>
      <c r="BG65" s="142" t="str">
        <f ca="1">IF($AU65="","",RANK(BF65,BF$22:BF$90,1)+COUNTIF(BF$22:BF65,BF65)-1)</f>
        <v/>
      </c>
      <c r="BH65" s="166" t="str">
        <f t="shared" ca="1" si="47"/>
        <v/>
      </c>
      <c r="BI65" s="142" t="str">
        <f ca="1">IF($AU65="","",RANK(BH65,BH$22:BH$90,1)+COUNTIF(BH$22:BH65,BH65)-1)</f>
        <v/>
      </c>
    </row>
    <row r="66" spans="1:61" x14ac:dyDescent="0.35">
      <c r="A66" s="167" t="s">
        <v>526</v>
      </c>
      <c r="B66" s="164" t="str">
        <f>Services!A23</f>
        <v>Placeholder7</v>
      </c>
      <c r="C66" s="142">
        <f ca="1">IF(MID($B66,1,3)=MID(C$21,1,3),"",IF($A66="1a","",COUNTIFS(OFFSET(Data!$A$1,0,MATCH($B66&amp;" qualify",Data!$1:$1,0)-1,1000,1),IF($A66="12aa","&lt;&gt;1",""),OFFSET(Data!$A$1,0,MATCH(C$21&amp;" qualify",Data!$1:$1,0)-1,1000,1),1)))</f>
        <v>6</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14</v>
      </c>
      <c r="H66" s="142">
        <f ca="1">IF(MID($B66,1,3)=MID(H$21,1,3),"",IF($A66="1a","",COUNTIFS(OFFSET(Data!$A$1,0,MATCH($B66&amp;" qualify",Data!$1:$1,0)-1,1000,1),IF($A66="12aa","&lt;&gt;1",""),OFFSET(Data!$A$1,0,MATCH(H$21&amp;" qualify",Data!$1:$1,0)-1,1000,1),1)))</f>
        <v>16</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10</v>
      </c>
      <c r="S66" s="142">
        <f ca="1">IF(MID($B66,1,3)=MID(S$21,1,3),"",IF($A66="1a","",COUNTIFS(OFFSET(Data!$A$1,0,MATCH($B66&amp;" qualify",Data!$1:$1,0)-1,1000,1),IF($A66="12aa","&lt;&gt;1",""),OFFSET(Data!$A$1,0,MATCH(S$21&amp;" qualify",Data!$1:$1,0)-1,1000,1),1)))</f>
        <v>0</v>
      </c>
      <c r="T66" s="142">
        <f ca="1">IF(MID($B66,1,3)=MID(T$21,1,3),"",IF($A66="1a","",COUNTIFS(OFFSET(Data!$A$1,0,MATCH($B66&amp;" qualify",Data!$1:$1,0)-1,1000,1),IF($A66="12aa","&lt;&gt;1",""),OFFSET(Data!$A$1,0,MATCH(T$21&amp;" qualify",Data!$1:$1,0)-1,1000,1),1)))</f>
        <v>7</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0">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63">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0">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233</v>
      </c>
      <c r="AL66" s="142">
        <f t="shared" ca="1" si="30"/>
        <v>18</v>
      </c>
      <c r="AM66" s="10">
        <f t="shared" ca="1" si="31"/>
        <v>155</v>
      </c>
      <c r="AN66" s="142">
        <f ca="1">IF(AJ66="",0,COUNTIFS(OFFSET(Data!$A$1,0,MATCH(Z66&amp;" qualify",Data!$1:$1,0)-1,1000,1),"",OFFSET(Data!$A$1,0,MATCH(AJ66&amp;" qualify",Data!$1:$1,0)-1,1000,1),2))</f>
        <v>0</v>
      </c>
      <c r="AO66" s="142">
        <f t="shared" ca="1" si="32"/>
        <v>0</v>
      </c>
      <c r="AP66" s="163">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0">
        <f t="array" aca="1" ref="AR66" ca="1">SUM(IF(OFFSET(Service_DB,,,,1)=AJ66,IF(ISNUMBER(SEARCH(OFFSET(Service_DB,,1,,1),AQ66)),OFFSET(Service_DB,,2,,1),0),0))</f>
        <v>0</v>
      </c>
      <c r="AS66" s="163" t="str">
        <f t="shared" ca="1" si="34"/>
        <v>Placeholder7DirecTV Stream Premier18155</v>
      </c>
      <c r="AT66" s="163" t="str">
        <f t="shared" ca="1" si="35"/>
        <v>DirecTV Stream PremierPlaceholder718155</v>
      </c>
      <c r="AU66" s="142" t="str">
        <f ca="1">IF(AND(AB66=0,AD66=0),"",IF(A66="1a",Z66,IF(AJ66="","",IF(OR(ISNUMBER(MATCH(AS66,AS$21:AS65,0)),ISNUMBER(MATCH(AT66,AS$21:AS65,0))),"",Z66&amp;"/"&amp;AJ66))))</f>
        <v/>
      </c>
      <c r="AV66" s="142" t="str">
        <f t="shared" ca="1" si="36"/>
        <v/>
      </c>
      <c r="AW66" s="142" t="str">
        <f t="shared" ca="1" si="37"/>
        <v/>
      </c>
      <c r="AX66" s="10" t="str">
        <f t="shared" ca="1" si="38"/>
        <v/>
      </c>
      <c r="AY66" s="163" t="str">
        <f t="shared" ca="1" si="39"/>
        <v/>
      </c>
      <c r="AZ66" s="165" t="str">
        <f t="shared" ca="1" si="40"/>
        <v/>
      </c>
      <c r="BA66" s="142">
        <f t="shared" ca="1" si="41"/>
        <v>0</v>
      </c>
      <c r="BB66" s="165" t="str">
        <f t="shared" ca="1" si="42"/>
        <v/>
      </c>
      <c r="BC66" s="166" t="str">
        <f t="shared" ca="1" si="43"/>
        <v/>
      </c>
      <c r="BD66" s="166" t="str">
        <f t="shared" ca="1" si="44"/>
        <v/>
      </c>
      <c r="BE66" s="166" t="str">
        <f t="shared" ca="1" si="45"/>
        <v/>
      </c>
      <c r="BF66" s="166" t="str">
        <f t="shared" ca="1" si="46"/>
        <v/>
      </c>
      <c r="BG66" s="142" t="str">
        <f ca="1">IF($AU66="","",RANK(BF66,BF$22:BF$90,1)+COUNTIF(BF$22:BF66,BF66)-1)</f>
        <v/>
      </c>
      <c r="BH66" s="166" t="str">
        <f t="shared" ca="1" si="47"/>
        <v/>
      </c>
      <c r="BI66" s="142" t="str">
        <f ca="1">IF($AU66="","",RANK(BH66,BH$22:BH$90,1)+COUNTIF(BH$22:BH66,BH66)-1)</f>
        <v/>
      </c>
    </row>
    <row r="67" spans="1:61" x14ac:dyDescent="0.35">
      <c r="A67" s="167" t="s">
        <v>526</v>
      </c>
      <c r="B67" s="164" t="str">
        <f>Services!A24</f>
        <v>Spectrum TV Essentials</v>
      </c>
      <c r="C67" s="142">
        <f ca="1">IF(MID($B67,1,3)=MID(C$21,1,3),"",IF($A67="1a","",COUNTIFS(OFFSET(Data!$A$1,0,MATCH($B67&amp;" qualify",Data!$1:$1,0)-1,1000,1),IF($A67="12aa","&lt;&gt;1",""),OFFSET(Data!$A$1,0,MATCH(C$21&amp;" qualify",Data!$1:$1,0)-1,1000,1),1)))</f>
        <v>6</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8</v>
      </c>
      <c r="G67" s="142">
        <f ca="1">IF(MID($B67,1,3)=MID(G$21,1,3),"",IF($A67="1a","",COUNTIFS(OFFSET(Data!$A$1,0,MATCH($B67&amp;" qualify",Data!$1:$1,0)-1,1000,1),IF($A67="12aa","&lt;&gt;1",""),OFFSET(Data!$A$1,0,MATCH(G$21&amp;" qualify",Data!$1:$1,0)-1,1000,1),1)))</f>
        <v>14</v>
      </c>
      <c r="H67" s="142">
        <f ca="1">IF(MID($B67,1,3)=MID(H$21,1,3),"",IF($A67="1a","",COUNTIFS(OFFSET(Data!$A$1,0,MATCH($B67&amp;" qualify",Data!$1:$1,0)-1,1000,1),IF($A67="12aa","&lt;&gt;1",""),OFFSET(Data!$A$1,0,MATCH(H$21&amp;" qualify",Data!$1:$1,0)-1,1000,1),1)))</f>
        <v>16</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7</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0">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63">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0">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179</v>
      </c>
      <c r="AL67" s="142">
        <f t="shared" ca="1" si="30"/>
        <v>18</v>
      </c>
      <c r="AM67" s="10">
        <f t="shared" ca="1" si="31"/>
        <v>155</v>
      </c>
      <c r="AN67" s="142">
        <f ca="1">IF(AJ67="",0,COUNTIFS(OFFSET(Data!$A$1,0,MATCH(Z67&amp;" qualify",Data!$1:$1,0)-1,1000,1),"",OFFSET(Data!$A$1,0,MATCH(AJ67&amp;" qualify",Data!$1:$1,0)-1,1000,1),2))</f>
        <v>0</v>
      </c>
      <c r="AO67" s="142">
        <f t="shared" ca="1" si="32"/>
        <v>0</v>
      </c>
      <c r="AP67" s="163">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0">
        <f t="array" aca="1" ref="AR67" ca="1">SUM(IF(OFFSET(Service_DB,,,,1)=AJ67,IF(ISNUMBER(SEARCH(OFFSET(Service_DB,,1,,1),AQ67)),OFFSET(Service_DB,,2,,1),0),0))</f>
        <v>0</v>
      </c>
      <c r="AS67" s="163" t="str">
        <f t="shared" ca="1" si="34"/>
        <v>Spectrum TV EssentialsDirecTV Stream Premier18175</v>
      </c>
      <c r="AT67" s="163" t="str">
        <f t="shared" ca="1" si="35"/>
        <v>DirecTV Stream PremierSpectrum TV Essentials18175</v>
      </c>
      <c r="AU67" s="142" t="str">
        <f ca="1">IF(AND(AB67=0,AD67=0),"",IF(A67="1a",Z67,IF(AJ67="","",IF(OR(ISNUMBER(MATCH(AS67,AS$21:AS60,0)),ISNUMBER(MATCH(AT67,AS$21:AS60,0))),"",Z67&amp;"/"&amp;AJ67))))</f>
        <v/>
      </c>
      <c r="AV67" s="142" t="str">
        <f t="shared" ca="1" si="36"/>
        <v/>
      </c>
      <c r="AW67" s="142" t="str">
        <f t="shared" ca="1" si="37"/>
        <v/>
      </c>
      <c r="AX67" s="10" t="str">
        <f t="shared" ca="1" si="38"/>
        <v/>
      </c>
      <c r="AY67" s="163" t="str">
        <f t="shared" ca="1" si="39"/>
        <v/>
      </c>
      <c r="AZ67" s="165" t="str">
        <f t="shared" ca="1" si="40"/>
        <v/>
      </c>
      <c r="BA67" s="142">
        <f t="shared" ca="1" si="41"/>
        <v>0</v>
      </c>
      <c r="BB67" s="165" t="str">
        <f t="shared" ca="1" si="42"/>
        <v/>
      </c>
      <c r="BC67" s="166" t="str">
        <f t="shared" ca="1" si="43"/>
        <v/>
      </c>
      <c r="BD67" s="166" t="str">
        <f t="shared" ca="1" si="44"/>
        <v/>
      </c>
      <c r="BE67" s="166" t="str">
        <f t="shared" ca="1" si="45"/>
        <v/>
      </c>
      <c r="BF67" s="166" t="str">
        <f t="shared" ca="1" si="46"/>
        <v/>
      </c>
      <c r="BG67" s="142" t="str">
        <f ca="1">IF($AU67="","",RANK(BF67,BF$22:BF$90,1)+COUNTIF(BF$22:BF67,BF67)-1)</f>
        <v/>
      </c>
      <c r="BH67" s="166" t="str">
        <f t="shared" ca="1" si="47"/>
        <v/>
      </c>
      <c r="BI67" s="142" t="str">
        <f ca="1">IF($AU67="","",RANK(BH67,BH$22:BH$90,1)+COUNTIF(BH$22:BH67,BH67)-1)</f>
        <v/>
      </c>
    </row>
    <row r="68" spans="1:61" x14ac:dyDescent="0.35">
      <c r="A68" s="52" t="s">
        <v>527</v>
      </c>
      <c r="B68" s="164"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82</v>
      </c>
      <c r="AB68" s="142">
        <f ca="1">COUNTIFS(OFFSET(Data!$A$1,0,MATCH($Z68&amp;" qualify",Data!$1:$1,0)-1,1000,1),1)</f>
        <v>6</v>
      </c>
      <c r="AC68" s="10">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63">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0">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0">
        <f t="shared" ca="1" si="31"/>
        <v>0</v>
      </c>
      <c r="AN68" s="142">
        <f ca="1">IF(AJ68="",0,COUNTIFS(OFFSET(Data!$A$1,0,MATCH(Z68&amp;" qualify",Data!$1:$1,0)-1,1000,1),"",OFFSET(Data!$A$1,0,MATCH(AJ68&amp;" qualify",Data!$1:$1,0)-1,1000,1),2))</f>
        <v>0</v>
      </c>
      <c r="AO68" s="142">
        <f t="shared" ca="1" si="32"/>
        <v>0</v>
      </c>
      <c r="AP68" s="163"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0">
        <f t="array" aca="1" ref="AR68" ca="1">SUM(IF(OFFSET(Service_DB,,,,1)=AJ68,IF(ISNUMBER(SEARCH(OFFSET(Service_DB,,1,,1),AQ68)),OFFSET(Service_DB,,2,,1),0),0))</f>
        <v>0</v>
      </c>
      <c r="AS68" s="163" t="str">
        <f t="shared" ca="1" si="34"/>
        <v>Philo625</v>
      </c>
      <c r="AT68" s="163" t="str">
        <f t="shared" ca="1" si="35"/>
        <v>Philo625</v>
      </c>
      <c r="AU68" s="142" t="str">
        <f ca="1">IF(AND(AB68=0,AD68=0),"",IF(A68="1a",Z68,IF(AJ68="","",IF(OR(ISNUMBER(MATCH(AS68,AS$21:AS67,0)),ISNUMBER(MATCH(AT68,AS$21:AS67,0))),"",Z68&amp;"/"&amp;AJ68))))</f>
        <v>Philo</v>
      </c>
      <c r="AV68" s="142">
        <f t="shared" ca="1" si="36"/>
        <v>82</v>
      </c>
      <c r="AW68" s="142">
        <f t="shared" ca="1" si="37"/>
        <v>6</v>
      </c>
      <c r="AX68" s="10">
        <f t="shared" ca="1" si="38"/>
        <v>25</v>
      </c>
      <c r="AY68" s="163">
        <f t="shared" ca="1" si="39"/>
        <v>0.33333333333333331</v>
      </c>
      <c r="AZ68" s="165">
        <f t="shared" ca="1" si="40"/>
        <v>4.166666666666667</v>
      </c>
      <c r="BA68" s="142">
        <f t="shared" ca="1" si="41"/>
        <v>0</v>
      </c>
      <c r="BB68" s="165">
        <f t="shared" ca="1" si="42"/>
        <v>16</v>
      </c>
      <c r="BC68" s="166">
        <f t="shared" ca="1" si="43"/>
        <v>0.66666666666666674</v>
      </c>
      <c r="BD68" s="166">
        <f t="shared" ca="1" si="44"/>
        <v>6.2745098039215685E-2</v>
      </c>
      <c r="BE68" s="166">
        <f t="shared" ca="1" si="45"/>
        <v>0.66666666666666674</v>
      </c>
      <c r="BF68" s="166">
        <f t="shared" ca="1" si="46"/>
        <v>0.36470588235294121</v>
      </c>
      <c r="BG68" s="142">
        <f ca="1">IF($AU68="","",RANK(BF68,BF$22:BF$90,1)+COUNTIF(BF$22:BF68,BF68)-1)</f>
        <v>24</v>
      </c>
      <c r="BH68" s="166">
        <f t="shared" ca="1" si="47"/>
        <v>0.36470588235294121</v>
      </c>
      <c r="BI68" s="142">
        <f ca="1">IF($AU68="","",RANK(BH68,BH$22:BH$90,1)+COUNTIF(BH$22:BH68,BH68)-1)</f>
        <v>24</v>
      </c>
    </row>
    <row r="69" spans="1:61" x14ac:dyDescent="0.35">
      <c r="A69" s="52" t="s">
        <v>527</v>
      </c>
      <c r="B69" s="164"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31</v>
      </c>
      <c r="AB69" s="142">
        <f ca="1">COUNTIFS(OFFSET(Data!$A$1,0,MATCH($Z69&amp;" qualify",Data!$1:$1,0)-1,1000,1),1)</f>
        <v>5</v>
      </c>
      <c r="AC69" s="10">
        <f t="shared" ca="1" si="26"/>
        <v>40</v>
      </c>
      <c r="AD69" s="142">
        <f ca="1">IF(OR(A69="1a2a",AJ69=""),COUNTIFS(OFFSET(Data!$A$1,0,MATCH(Z69&amp;" qualify",Data!$1:$1,0)-1,1000,1),2),IF(A69="12aa",COUNTIFS(OFFSET(Data!$A$1,0,MATCH(Z69&amp;" qualify",Data!$1:$1,0)-1,1000,1),2,OFFSET(Data!$A$1,0,MATCH(AJ69&amp;" qualify",Data!$1:$1,0)-1,1000,1),"&lt;&gt;1"),""))</f>
        <v>5</v>
      </c>
      <c r="AE69" s="142">
        <f t="shared" ca="1" si="27"/>
        <v>4</v>
      </c>
      <c r="AF69" s="163">
        <f t="shared" ca="1" si="28"/>
        <v>0.55555555555555558</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Extra,discovery+,Comedy Extra,Lifestyle Extra</v>
      </c>
      <c r="AH69" s="10">
        <f t="array" aca="1" ref="AH69" ca="1">SUM(IF(OFFSET(Service_DB,,,,1)=Z69,IF(ISNUMBER(SEARCH(OFFSET(Service_DB,,1,,1),AG69)),OFFSET(Service_DB,,2,,1),0),0))</f>
        <v>28</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0">
        <f t="shared" ca="1" si="31"/>
        <v>0</v>
      </c>
      <c r="AN69" s="142">
        <f ca="1">IF(AJ69="",0,COUNTIFS(OFFSET(Data!$A$1,0,MATCH(Z69&amp;" qualify",Data!$1:$1,0)-1,1000,1),"",OFFSET(Data!$A$1,0,MATCH(AJ69&amp;" qualify",Data!$1:$1,0)-1,1000,1),2))</f>
        <v>0</v>
      </c>
      <c r="AO69" s="142">
        <f t="shared" ca="1" si="32"/>
        <v>0</v>
      </c>
      <c r="AP69" s="163"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0">
        <f t="array" aca="1" ref="AR69" ca="1">SUM(IF(OFFSET(Service_DB,,,,1)=AJ69,IF(ISNUMBER(SEARCH(OFFSET(Service_DB,,1,,1),AQ69)),OFFSET(Service_DB,,2,,1),0),0))</f>
        <v>0</v>
      </c>
      <c r="AS69" s="163" t="str">
        <f t="shared" ca="1" si="34"/>
        <v>Sling Orange1068</v>
      </c>
      <c r="AT69" s="163" t="str">
        <f t="shared" ca="1" si="35"/>
        <v>Sling Orange1068</v>
      </c>
      <c r="AU69" s="142" t="str">
        <f ca="1">IF(AND(AB69=0,AD69=0),"",IF(A69="1a",Z69,IF(AJ69="","",IF(OR(ISNUMBER(MATCH(AS69,AS$21:AS68,0)),ISNUMBER(MATCH(AT69,AS$21:AS68,0))),"",Z69&amp;"/"&amp;AJ69))))</f>
        <v>Sling Orange</v>
      </c>
      <c r="AV69" s="142">
        <f t="shared" ca="1" si="36"/>
        <v>31</v>
      </c>
      <c r="AW69" s="142">
        <f t="shared" ca="1" si="37"/>
        <v>10</v>
      </c>
      <c r="AX69" s="10">
        <f t="shared" ca="1" si="38"/>
        <v>68</v>
      </c>
      <c r="AY69" s="163">
        <f t="shared" ca="1" si="39"/>
        <v>0.55555555555555558</v>
      </c>
      <c r="AZ69" s="165">
        <f t="shared" ca="1" si="40"/>
        <v>6.8</v>
      </c>
      <c r="BA69" s="142">
        <f t="shared" ca="1" si="41"/>
        <v>4</v>
      </c>
      <c r="BB69" s="165">
        <f t="shared" ca="1" si="42"/>
        <v>59</v>
      </c>
      <c r="BC69" s="166">
        <f t="shared" ca="1" si="43"/>
        <v>0.44444444444444442</v>
      </c>
      <c r="BD69" s="166">
        <f t="shared" ca="1" si="44"/>
        <v>0.23137254901960785</v>
      </c>
      <c r="BE69" s="166">
        <f t="shared" ca="1" si="45"/>
        <v>0.44444444444444442</v>
      </c>
      <c r="BF69" s="166">
        <f t="shared" ca="1" si="46"/>
        <v>0.33790849673202616</v>
      </c>
      <c r="BG69" s="142">
        <f ca="1">IF($AU69="","",RANK(BF69,BF$22:BF$90,1)+COUNTIF(BF$22:BF69,BF69)-1)</f>
        <v>19</v>
      </c>
      <c r="BH69" s="166">
        <f t="shared" ca="1" si="47"/>
        <v>0.33790849673202616</v>
      </c>
      <c r="BI69" s="142">
        <f ca="1">IF($AU69="","",RANK(BH69,BH$22:BH$90,1)+COUNTIF(BH$22:BH69,BH69)-1)</f>
        <v>19</v>
      </c>
    </row>
    <row r="70" spans="1:61" x14ac:dyDescent="0.35">
      <c r="A70" s="52" t="s">
        <v>527</v>
      </c>
      <c r="B70" s="164"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41</v>
      </c>
      <c r="AB70" s="142">
        <f ca="1">COUNTIFS(OFFSET(Data!$A$1,0,MATCH($Z70&amp;" qualify",Data!$1:$1,0)-1,1000,1),1)</f>
        <v>6</v>
      </c>
      <c r="AC70" s="10">
        <f t="shared" ca="1" si="26"/>
        <v>40</v>
      </c>
      <c r="AD70" s="142">
        <f ca="1">IF(OR(A70="1a2a",AJ70=""),COUNTIFS(OFFSET(Data!$A$1,0,MATCH(Z70&amp;" qualify",Data!$1:$1,0)-1,1000,1),2),IF(A70="12aa",COUNTIFS(OFFSET(Data!$A$1,0,MATCH(Z70&amp;" qualify",Data!$1:$1,0)-1,1000,1),2,OFFSET(Data!$A$1,0,MATCH(AJ70&amp;" qualify",Data!$1:$1,0)-1,1000,1),"&lt;&gt;1"),""))</f>
        <v>5</v>
      </c>
      <c r="AE70" s="142">
        <f t="shared" ca="1" si="27"/>
        <v>4</v>
      </c>
      <c r="AF70" s="163">
        <f t="shared" ca="1" si="28"/>
        <v>0.61111111111111116</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discovery+,Comedy Extra,News Extra,Lifestyle Extra</v>
      </c>
      <c r="AH70" s="10">
        <f t="array" aca="1" ref="AH70" ca="1">SUM(IF(OFFSET(Service_DB,,,,1)=Z70,IF(ISNUMBER(SEARCH(OFFSET(Service_DB,,1,,1),AG70)),OFFSET(Service_DB,,2,,1),0),0))</f>
        <v>23</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0">
        <f t="shared" ca="1" si="31"/>
        <v>0</v>
      </c>
      <c r="AN70" s="142">
        <f ca="1">IF(AJ70="",0,COUNTIFS(OFFSET(Data!$A$1,0,MATCH(Z70&amp;" qualify",Data!$1:$1,0)-1,1000,1),"",OFFSET(Data!$A$1,0,MATCH(AJ70&amp;" qualify",Data!$1:$1,0)-1,1000,1),2))</f>
        <v>0</v>
      </c>
      <c r="AO70" s="142">
        <f t="shared" ca="1" si="32"/>
        <v>0</v>
      </c>
      <c r="AP70" s="163"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0">
        <f t="array" aca="1" ref="AR70" ca="1">SUM(IF(OFFSET(Service_DB,,,,1)=AJ70,IF(ISNUMBER(SEARCH(OFFSET(Service_DB,,1,,1),AQ70)),OFFSET(Service_DB,,2,,1),0),0))</f>
        <v>0</v>
      </c>
      <c r="AS70" s="163" t="str">
        <f t="shared" ca="1" si="34"/>
        <v>Sling Blue1163</v>
      </c>
      <c r="AT70" s="163" t="str">
        <f t="shared" ca="1" si="35"/>
        <v>Sling Blue1163</v>
      </c>
      <c r="AU70" s="142" t="str">
        <f ca="1">IF(AND(AB70=0,AD70=0),"",IF(A70="1a",Z70,IF(AJ70="","",IF(OR(ISNUMBER(MATCH(AS70,AS$21:AS69,0)),ISNUMBER(MATCH(AT70,AS$21:AS69,0))),"",Z70&amp;"/"&amp;AJ70))))</f>
        <v>Sling Blue</v>
      </c>
      <c r="AV70" s="142">
        <f t="shared" ca="1" si="36"/>
        <v>41</v>
      </c>
      <c r="AW70" s="142">
        <f t="shared" ca="1" si="37"/>
        <v>11</v>
      </c>
      <c r="AX70" s="10">
        <f t="shared" ca="1" si="38"/>
        <v>63</v>
      </c>
      <c r="AY70" s="163">
        <f t="shared" ca="1" si="39"/>
        <v>0.61111111111111116</v>
      </c>
      <c r="AZ70" s="165">
        <f t="shared" ca="1" si="40"/>
        <v>5.7272727272727275</v>
      </c>
      <c r="BA70" s="142">
        <f t="shared" ca="1" si="41"/>
        <v>4</v>
      </c>
      <c r="BB70" s="165">
        <f t="shared" ca="1" si="42"/>
        <v>54</v>
      </c>
      <c r="BC70" s="166">
        <f t="shared" ca="1" si="43"/>
        <v>0.38888888888888884</v>
      </c>
      <c r="BD70" s="166">
        <f t="shared" ca="1" si="44"/>
        <v>0.21176470588235294</v>
      </c>
      <c r="BE70" s="166">
        <f t="shared" ca="1" si="45"/>
        <v>0.38888888888888884</v>
      </c>
      <c r="BF70" s="166">
        <f t="shared" ca="1" si="46"/>
        <v>0.3003267973856209</v>
      </c>
      <c r="BG70" s="142">
        <f ca="1">IF($AU70="","",RANK(BF70,BF$22:BF$90,1)+COUNTIF(BF$22:BF70,BF70)-1)</f>
        <v>13</v>
      </c>
      <c r="BH70" s="166">
        <f t="shared" ca="1" si="47"/>
        <v>0.3003267973856209</v>
      </c>
      <c r="BI70" s="142">
        <f ca="1">IF($AU70="","",RANK(BH70,BH$22:BH$90,1)+COUNTIF(BH$22:BH70,BH70)-1)</f>
        <v>13</v>
      </c>
    </row>
    <row r="71" spans="1:61" x14ac:dyDescent="0.35">
      <c r="A71" s="52" t="s">
        <v>527</v>
      </c>
      <c r="B71" s="164"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48</v>
      </c>
      <c r="AB71" s="142">
        <f ca="1">COUNTIFS(OFFSET(Data!$A$1,0,MATCH($Z71&amp;" qualify",Data!$1:$1,0)-1,1000,1),1)</f>
        <v>8</v>
      </c>
      <c r="AC71" s="10">
        <f t="shared" ca="1" si="26"/>
        <v>55</v>
      </c>
      <c r="AD71" s="142">
        <f ca="1">IF(OR(A71="1a2a",AJ71=""),COUNTIFS(OFFSET(Data!$A$1,0,MATCH(Z71&amp;" qualify",Data!$1:$1,0)-1,1000,1),2),IF(A71="12aa",COUNTIFS(OFFSET(Data!$A$1,0,MATCH(Z71&amp;" qualify",Data!$1:$1,0)-1,1000,1),2,OFFSET(Data!$A$1,0,MATCH(AJ71&amp;" qualify",Data!$1:$1,0)-1,1000,1),"&lt;&gt;1"),""))</f>
        <v>6</v>
      </c>
      <c r="AE71" s="142">
        <f t="shared" ca="1" si="27"/>
        <v>5</v>
      </c>
      <c r="AF71" s="163">
        <f t="shared" ca="1" si="28"/>
        <v>0.77777777777777779</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Extra,discovery+,Comedy Extra,News Extra,Lifestyle Extra</v>
      </c>
      <c r="AH71" s="10">
        <f t="array" aca="1" ref="AH71" ca="1">SUM(IF(OFFSET(Service_DB,,,,1)=Z71,IF(ISNUMBER(SEARCH(OFFSET(Service_DB,,1,,1),AG71)),OFFSET(Service_DB,,2,,1),0),0))</f>
        <v>34</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0">
        <f t="shared" ca="1" si="31"/>
        <v>0</v>
      </c>
      <c r="AN71" s="142">
        <f ca="1">IF(AJ71="",0,COUNTIFS(OFFSET(Data!$A$1,0,MATCH(Z71&amp;" qualify",Data!$1:$1,0)-1,1000,1),"",OFFSET(Data!$A$1,0,MATCH(AJ71&amp;" qualify",Data!$1:$1,0)-1,1000,1),2))</f>
        <v>0</v>
      </c>
      <c r="AO71" s="142">
        <f t="shared" ca="1" si="32"/>
        <v>0</v>
      </c>
      <c r="AP71" s="163"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0">
        <f t="array" aca="1" ref="AR71" ca="1">SUM(IF(OFFSET(Service_DB,,,,1)=AJ71,IF(ISNUMBER(SEARCH(OFFSET(Service_DB,,1,,1),AQ71)),OFFSET(Service_DB,,2,,1),0),0))</f>
        <v>0</v>
      </c>
      <c r="AS71" s="163" t="str">
        <f t="shared" ca="1" si="34"/>
        <v>Sling Orange + Blue1489</v>
      </c>
      <c r="AT71" s="163" t="str">
        <f t="shared" ca="1" si="35"/>
        <v>Sling Orange + Blue1489</v>
      </c>
      <c r="AU71" s="142" t="str">
        <f ca="1">IF(AND(AB71=0,AD71=0),"",IF(A71="1a",Z71,IF(AJ71="","",IF(OR(ISNUMBER(MATCH(AS71,AS$21:AS70,0)),ISNUMBER(MATCH(AT71,AS$21:AS70,0))),"",Z71&amp;"/"&amp;AJ71))))</f>
        <v>Sling Orange + Blue</v>
      </c>
      <c r="AV71" s="142">
        <f t="shared" ca="1" si="36"/>
        <v>48</v>
      </c>
      <c r="AW71" s="142">
        <f t="shared" ca="1" si="37"/>
        <v>14</v>
      </c>
      <c r="AX71" s="10">
        <f t="shared" ca="1" si="38"/>
        <v>89</v>
      </c>
      <c r="AY71" s="163">
        <f t="shared" ca="1" si="39"/>
        <v>0.77777777777777779</v>
      </c>
      <c r="AZ71" s="165">
        <f t="shared" ca="1" si="40"/>
        <v>6.3571428571428568</v>
      </c>
      <c r="BA71" s="142">
        <f t="shared" ca="1" si="41"/>
        <v>5</v>
      </c>
      <c r="BB71" s="165">
        <f t="shared" ca="1" si="42"/>
        <v>80</v>
      </c>
      <c r="BC71" s="166">
        <f t="shared" ca="1" si="43"/>
        <v>0.22222222222222221</v>
      </c>
      <c r="BD71" s="166">
        <f t="shared" ca="1" si="44"/>
        <v>0.31372549019607843</v>
      </c>
      <c r="BE71" s="166">
        <f t="shared" ca="1" si="45"/>
        <v>0.22222222222222221</v>
      </c>
      <c r="BF71" s="166">
        <f t="shared" ca="1" si="46"/>
        <v>0.26797385620915032</v>
      </c>
      <c r="BG71" s="142">
        <f ca="1">IF($AU71="","",RANK(BF71,BF$22:BF$90,1)+COUNTIF(BF$22:BF71,BF71)-1)</f>
        <v>8</v>
      </c>
      <c r="BH71" s="166">
        <f t="shared" ca="1" si="47"/>
        <v>0.26797385620915032</v>
      </c>
      <c r="BI71" s="142">
        <f ca="1">IF($AU71="","",RANK(BH71,BH$22:BH$90,1)+COUNTIF(BH$22:BH71,BH71)-1)</f>
        <v>8</v>
      </c>
    </row>
    <row r="72" spans="1:61" x14ac:dyDescent="0.35">
      <c r="A72" s="52" t="s">
        <v>527</v>
      </c>
      <c r="B72" s="164"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87</v>
      </c>
      <c r="AB72" s="142">
        <f ca="1">COUNTIFS(OFFSET(Data!$A$1,0,MATCH($Z72&amp;" qualify",Data!$1:$1,0)-1,1000,1),1)</f>
        <v>14</v>
      </c>
      <c r="AC72" s="10">
        <f t="shared" ca="1" si="26"/>
        <v>75</v>
      </c>
      <c r="AD72" s="142">
        <f ca="1">IF(OR(A72="1a2a",AJ72=""),COUNTIFS(OFFSET(Data!$A$1,0,MATCH(Z72&amp;" qualify",Data!$1:$1,0)-1,1000,1),2),IF(A72="12aa",COUNTIFS(OFFSET(Data!$A$1,0,MATCH(Z72&amp;" qualify",Data!$1:$1,0)-1,1000,1),2,OFFSET(Data!$A$1,0,MATCH(AJ72&amp;" qualify",Data!$1:$1,0)-1,1000,1),"&lt;&gt;1"),""))</f>
        <v>1</v>
      </c>
      <c r="AE72" s="142">
        <f t="shared" ca="1" si="27"/>
        <v>1</v>
      </c>
      <c r="AF72" s="163">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0">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0">
        <f t="shared" ca="1" si="31"/>
        <v>0</v>
      </c>
      <c r="AN72" s="142">
        <f ca="1">IF(AJ72="",0,COUNTIFS(OFFSET(Data!$A$1,0,MATCH(Z72&amp;" qualify",Data!$1:$1,0)-1,1000,1),"",OFFSET(Data!$A$1,0,MATCH(AJ72&amp;" qualify",Data!$1:$1,0)-1,1000,1),2))</f>
        <v>0</v>
      </c>
      <c r="AO72" s="142">
        <f t="shared" ca="1" si="32"/>
        <v>0</v>
      </c>
      <c r="AP72" s="163"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0">
        <f t="array" aca="1" ref="AR72" ca="1">SUM(IF(OFFSET(Service_DB,,,,1)=AJ72,IF(ISNUMBER(SEARCH(OFFSET(Service_DB,,1,,1),AQ72)),OFFSET(Service_DB,,2,,1),0),0))</f>
        <v>0</v>
      </c>
      <c r="AS72" s="163" t="str">
        <f t="shared" ca="1" si="34"/>
        <v>DirecTV Stream Entertainment1586</v>
      </c>
      <c r="AT72" s="163" t="str">
        <f t="shared" ca="1" si="35"/>
        <v>DirecTV Stream Entertainment1586</v>
      </c>
      <c r="AU72" s="142" t="str">
        <f ca="1">IF(AND(AB72=0,AD72=0),"",IF(A72="1a",Z72,IF(AJ72="","",IF(OR(ISNUMBER(MATCH(AS72,AS$21:AS71,0)),ISNUMBER(MATCH(AT72,AS$21:AS71,0))),"",Z72&amp;"/"&amp;AJ72))))</f>
        <v>DirecTV Stream Entertainment</v>
      </c>
      <c r="AV72" s="142">
        <f t="shared" ca="1" si="36"/>
        <v>87</v>
      </c>
      <c r="AW72" s="142">
        <f t="shared" ca="1" si="37"/>
        <v>15</v>
      </c>
      <c r="AX72" s="10">
        <f t="shared" ca="1" si="38"/>
        <v>86</v>
      </c>
      <c r="AY72" s="163">
        <f t="shared" ca="1" si="39"/>
        <v>0.83333333333333337</v>
      </c>
      <c r="AZ72" s="165">
        <f t="shared" ca="1" si="40"/>
        <v>5.7333333333333334</v>
      </c>
      <c r="BA72" s="142">
        <f t="shared" ca="1" si="41"/>
        <v>1</v>
      </c>
      <c r="BB72" s="165">
        <f t="shared" ca="1" si="42"/>
        <v>77</v>
      </c>
      <c r="BC72" s="166">
        <f t="shared" ca="1" si="43"/>
        <v>0.16666666666666663</v>
      </c>
      <c r="BD72" s="166">
        <f t="shared" ca="1" si="44"/>
        <v>0.30196078431372547</v>
      </c>
      <c r="BE72" s="166">
        <f t="shared" ca="1" si="45"/>
        <v>0.16666666666666663</v>
      </c>
      <c r="BF72" s="166">
        <f t="shared" ca="1" si="46"/>
        <v>0.23431372549019605</v>
      </c>
      <c r="BG72" s="142">
        <f ca="1">IF($AU72="","",RANK(BF72,BF$22:BF$90,1)+COUNTIF(BF$22:BF72,BF72)-1)</f>
        <v>7</v>
      </c>
      <c r="BH72" s="166">
        <f t="shared" ca="1" si="47"/>
        <v>0.23431372549019605</v>
      </c>
      <c r="BI72" s="142">
        <f ca="1">IF($AU72="","",RANK(BH72,BH$22:BH$90,1)+COUNTIF(BH$22:BH72,BH72)-1)</f>
        <v>7</v>
      </c>
    </row>
    <row r="73" spans="1:61" x14ac:dyDescent="0.35">
      <c r="A73" s="52" t="s">
        <v>527</v>
      </c>
      <c r="B73" s="164"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158</v>
      </c>
      <c r="AB73" s="142">
        <f ca="1">COUNTIFS(OFFSET(Data!$A$1,0,MATCH($Z73&amp;" qualify",Data!$1:$1,0)-1,1000,1),1)</f>
        <v>16</v>
      </c>
      <c r="AC73" s="10">
        <f t="shared" ca="1" si="26"/>
        <v>100</v>
      </c>
      <c r="AD73" s="142">
        <f ca="1">IF(OR(A73="1a2a",AJ73=""),COUNTIFS(OFFSET(Data!$A$1,0,MATCH(Z73&amp;" qualify",Data!$1:$1,0)-1,1000,1),2),IF(A73="12aa",COUNTIFS(OFFSET(Data!$A$1,0,MATCH(Z73&amp;" qualify",Data!$1:$1,0)-1,1000,1),2,OFFSET(Data!$A$1,0,MATCH(AJ73&amp;" qualify",Data!$1:$1,0)-1,1000,1),"&lt;&gt;1"),""))</f>
        <v>1</v>
      </c>
      <c r="AE73" s="142">
        <f t="shared" ca="1" si="27"/>
        <v>1</v>
      </c>
      <c r="AF73" s="163">
        <f t="shared" ca="1" si="28"/>
        <v>0.94444444444444442</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0">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0">
        <f t="shared" ca="1" si="31"/>
        <v>0</v>
      </c>
      <c r="AN73" s="142">
        <f ca="1">IF(AJ73="",0,COUNTIFS(OFFSET(Data!$A$1,0,MATCH(Z73&amp;" qualify",Data!$1:$1,0)-1,1000,1),"",OFFSET(Data!$A$1,0,MATCH(AJ73&amp;" qualify",Data!$1:$1,0)-1,1000,1),2))</f>
        <v>0</v>
      </c>
      <c r="AO73" s="142">
        <f t="shared" ca="1" si="32"/>
        <v>0</v>
      </c>
      <c r="AP73" s="163"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0">
        <f t="array" aca="1" ref="AR73" ca="1">SUM(IF(OFFSET(Service_DB,,,,1)=AJ73,IF(ISNUMBER(SEARCH(OFFSET(Service_DB,,1,,1),AQ73)),OFFSET(Service_DB,,2,,1),0),0))</f>
        <v>0</v>
      </c>
      <c r="AS73" s="163" t="str">
        <f t="shared" ca="1" si="34"/>
        <v>DirecTV Stream Choice17111</v>
      </c>
      <c r="AT73" s="163" t="str">
        <f t="shared" ca="1" si="35"/>
        <v>DirecTV Stream Choice17111</v>
      </c>
      <c r="AU73" s="142" t="str">
        <f ca="1">IF(AND(AB73=0,AD73=0),"",IF(A73="1a",Z73,IF(AJ73="","",IF(OR(ISNUMBER(MATCH(AS73,AS$21:AS72,0)),ISNUMBER(MATCH(AT73,AS$21:AS72,0))),"",Z73&amp;"/"&amp;AJ73))))</f>
        <v>DirecTV Stream Choice</v>
      </c>
      <c r="AV73" s="142">
        <f t="shared" ca="1" si="36"/>
        <v>158</v>
      </c>
      <c r="AW73" s="142">
        <f t="shared" ca="1" si="37"/>
        <v>17</v>
      </c>
      <c r="AX73" s="10">
        <f t="shared" ca="1" si="38"/>
        <v>111</v>
      </c>
      <c r="AY73" s="163">
        <f t="shared" ca="1" si="39"/>
        <v>0.94444444444444442</v>
      </c>
      <c r="AZ73" s="165">
        <f t="shared" ca="1" si="40"/>
        <v>6.5294117647058822</v>
      </c>
      <c r="BA73" s="142">
        <f t="shared" ca="1" si="41"/>
        <v>1</v>
      </c>
      <c r="BB73" s="165">
        <f t="shared" ca="1" si="42"/>
        <v>102</v>
      </c>
      <c r="BC73" s="166">
        <f t="shared" ca="1" si="43"/>
        <v>5.555555555555558E-2</v>
      </c>
      <c r="BD73" s="166">
        <f t="shared" ca="1" si="44"/>
        <v>0.4</v>
      </c>
      <c r="BE73" s="166">
        <f t="shared" ca="1" si="45"/>
        <v>5.555555555555558E-2</v>
      </c>
      <c r="BF73" s="166">
        <f t="shared" ca="1" si="46"/>
        <v>0.2277777777777778</v>
      </c>
      <c r="BG73" s="142">
        <f ca="1">IF($AU73="","",RANK(BF73,BF$22:BF$90,1)+COUNTIF(BF$22:BF73,BF73)-1)</f>
        <v>5</v>
      </c>
      <c r="BH73" s="166">
        <f t="shared" ca="1" si="47"/>
        <v>0.2277777777777778</v>
      </c>
      <c r="BI73" s="142">
        <f ca="1">IF($AU73="","",RANK(BH73,BH$22:BH$90,1)+COUNTIF(BH$22:BH73,BH73)-1)</f>
        <v>5</v>
      </c>
    </row>
    <row r="74" spans="1:61" x14ac:dyDescent="0.35">
      <c r="A74" s="52" t="s">
        <v>527</v>
      </c>
      <c r="B74" s="164"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191</v>
      </c>
      <c r="AB74" s="142">
        <f ca="1">COUNTIFS(OFFSET(Data!$A$1,0,MATCH($Z74&amp;" qualify",Data!$1:$1,0)-1,1000,1),1)</f>
        <v>17</v>
      </c>
      <c r="AC74" s="10">
        <f t="shared" ca="1" si="26"/>
        <v>110</v>
      </c>
      <c r="AD74" s="142">
        <f ca="1">IF(OR(A74="1a2a",AJ74=""),COUNTIFS(OFFSET(Data!$A$1,0,MATCH(Z74&amp;" qualify",Data!$1:$1,0)-1,1000,1),2),IF(A74="12aa",COUNTIFS(OFFSET(Data!$A$1,0,MATCH(Z74&amp;" qualify",Data!$1:$1,0)-1,1000,1),2,OFFSET(Data!$A$1,0,MATCH(AJ74&amp;" qualify",Data!$1:$1,0)-1,1000,1),"&lt;&gt;1"),""))</f>
        <v>1</v>
      </c>
      <c r="AE74" s="142">
        <f t="shared" ca="1" si="27"/>
        <v>1</v>
      </c>
      <c r="AF74" s="163">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0">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0">
        <f t="shared" ca="1" si="31"/>
        <v>0</v>
      </c>
      <c r="AN74" s="142">
        <f ca="1">IF(AJ74="",0,COUNTIFS(OFFSET(Data!$A$1,0,MATCH(Z74&amp;" qualify",Data!$1:$1,0)-1,1000,1),"",OFFSET(Data!$A$1,0,MATCH(AJ74&amp;" qualify",Data!$1:$1,0)-1,1000,1),2))</f>
        <v>0</v>
      </c>
      <c r="AO74" s="142">
        <f t="shared" ca="1" si="32"/>
        <v>0</v>
      </c>
      <c r="AP74" s="163"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0">
        <f t="array" aca="1" ref="AR74" ca="1">SUM(IF(OFFSET(Service_DB,,,,1)=AJ74,IF(ISNUMBER(SEARCH(OFFSET(Service_DB,,1,,1),AQ74)),OFFSET(Service_DB,,2,,1),0),0))</f>
        <v>0</v>
      </c>
      <c r="AS74" s="163" t="str">
        <f t="shared" ca="1" si="34"/>
        <v>DirecTV Stream Ultimate18121</v>
      </c>
      <c r="AT74" s="163" t="str">
        <f t="shared" ca="1" si="35"/>
        <v>DirecTV Stream Ultimate18121</v>
      </c>
      <c r="AU74" s="142" t="str">
        <f ca="1">IF(AND(AB74=0,AD74=0),"",IF(A74="1a",Z74,IF(AJ74="","",IF(OR(ISNUMBER(MATCH(AS74,AS$21:AS73,0)),ISNUMBER(MATCH(AT74,AS$21:AS73,0))),"",Z74&amp;"/"&amp;AJ74))))</f>
        <v>DirecTV Stream Ultimate</v>
      </c>
      <c r="AV74" s="142">
        <f t="shared" ca="1" si="36"/>
        <v>191</v>
      </c>
      <c r="AW74" s="142">
        <f t="shared" ca="1" si="37"/>
        <v>18</v>
      </c>
      <c r="AX74" s="10">
        <f t="shared" ca="1" si="38"/>
        <v>121</v>
      </c>
      <c r="AY74" s="163">
        <f t="shared" ca="1" si="39"/>
        <v>1</v>
      </c>
      <c r="AZ74" s="165">
        <f t="shared" ca="1" si="40"/>
        <v>6.7222222222222223</v>
      </c>
      <c r="BA74" s="142">
        <f t="shared" ca="1" si="41"/>
        <v>1</v>
      </c>
      <c r="BB74" s="165">
        <f t="shared" ca="1" si="42"/>
        <v>112</v>
      </c>
      <c r="BC74" s="166">
        <f t="shared" ca="1" si="43"/>
        <v>0</v>
      </c>
      <c r="BD74" s="166">
        <f t="shared" ca="1" si="44"/>
        <v>0.4392156862745098</v>
      </c>
      <c r="BE74" s="166">
        <f t="shared" ca="1" si="45"/>
        <v>0</v>
      </c>
      <c r="BF74" s="166">
        <f t="shared" ca="1" si="46"/>
        <v>0.2196078431372549</v>
      </c>
      <c r="BG74" s="142">
        <f ca="1">IF($AU74="","",RANK(BF74,BF$22:BF$90,1)+COUNTIF(BF$22:BF74,BF74)-1)</f>
        <v>4</v>
      </c>
      <c r="BH74" s="166">
        <f t="shared" ca="1" si="47"/>
        <v>0.2196078431372549</v>
      </c>
      <c r="BI74" s="142">
        <f ca="1">IF($AU74="","",RANK(BH74,BH$22:BH$90,1)+COUNTIF(BH$22:BH74,BH74)-1)</f>
        <v>4</v>
      </c>
    </row>
    <row r="75" spans="1:61" x14ac:dyDescent="0.35">
      <c r="A75" s="52" t="s">
        <v>527</v>
      </c>
      <c r="B75" s="164"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233</v>
      </c>
      <c r="AB75" s="142">
        <f ca="1">COUNTIFS(OFFSET(Data!$A$1,0,MATCH($Z75&amp;" qualify",Data!$1:$1,0)-1,1000,1),1)</f>
        <v>18</v>
      </c>
      <c r="AC75" s="10">
        <f t="shared" ca="1" si="26"/>
        <v>155</v>
      </c>
      <c r="AD75" s="142">
        <f ca="1">IF(OR(A75="1a2a",AJ75=""),COUNTIFS(OFFSET(Data!$A$1,0,MATCH(Z75&amp;" qualify",Data!$1:$1,0)-1,1000,1),2),IF(A75="12aa",COUNTIFS(OFFSET(Data!$A$1,0,MATCH(Z75&amp;" qualify",Data!$1:$1,0)-1,1000,1),2,OFFSET(Data!$A$1,0,MATCH(AJ75&amp;" qualify",Data!$1:$1,0)-1,1000,1),"&lt;&gt;1"),""))</f>
        <v>0</v>
      </c>
      <c r="AE75" s="142">
        <f t="shared" ca="1" si="27"/>
        <v>0</v>
      </c>
      <c r="AF75" s="163">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0">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0">
        <f t="shared" ca="1" si="31"/>
        <v>0</v>
      </c>
      <c r="AN75" s="142">
        <f ca="1">IF(AJ75="",0,COUNTIFS(OFFSET(Data!$A$1,0,MATCH(Z75&amp;" qualify",Data!$1:$1,0)-1,1000,1),"",OFFSET(Data!$A$1,0,MATCH(AJ75&amp;" qualify",Data!$1:$1,0)-1,1000,1),2))</f>
        <v>0</v>
      </c>
      <c r="AO75" s="142">
        <f t="shared" ca="1" si="32"/>
        <v>0</v>
      </c>
      <c r="AP75" s="163"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0">
        <f t="array" aca="1" ref="AR75" ca="1">SUM(IF(OFFSET(Service_DB,,,,1)=AJ75,IF(ISNUMBER(SEARCH(OFFSET(Service_DB,,1,,1),AQ75)),OFFSET(Service_DB,,2,,1),0),0))</f>
        <v>0</v>
      </c>
      <c r="AS75" s="163" t="str">
        <f t="shared" ca="1" si="34"/>
        <v>DirecTV Stream Premier18155</v>
      </c>
      <c r="AT75" s="163" t="str">
        <f t="shared" ca="1" si="35"/>
        <v>DirecTV Stream Premier18155</v>
      </c>
      <c r="AU75" s="142" t="str">
        <f ca="1">IF(AND(AB75=0,AD75=0),"",IF(A75="1a",Z75,IF(AJ75="","",IF(OR(ISNUMBER(MATCH(AS75,AS$21:AS74,0)),ISNUMBER(MATCH(AT75,AS$21:AS74,0))),"",Z75&amp;"/"&amp;AJ75))))</f>
        <v>DirecTV Stream Premier</v>
      </c>
      <c r="AV75" s="142">
        <f t="shared" ca="1" si="36"/>
        <v>233</v>
      </c>
      <c r="AW75" s="142">
        <f t="shared" ca="1" si="37"/>
        <v>18</v>
      </c>
      <c r="AX75" s="10">
        <f t="shared" ca="1" si="38"/>
        <v>155</v>
      </c>
      <c r="AY75" s="163">
        <f t="shared" ca="1" si="39"/>
        <v>1</v>
      </c>
      <c r="AZ75" s="165">
        <f t="shared" ca="1" si="40"/>
        <v>8.6111111111111107</v>
      </c>
      <c r="BA75" s="142">
        <f t="shared" ca="1" si="41"/>
        <v>0</v>
      </c>
      <c r="BB75" s="165">
        <f t="shared" ca="1" si="42"/>
        <v>146</v>
      </c>
      <c r="BC75" s="166">
        <f t="shared" ca="1" si="43"/>
        <v>0</v>
      </c>
      <c r="BD75" s="166">
        <f t="shared" ca="1" si="44"/>
        <v>0.5725490196078431</v>
      </c>
      <c r="BE75" s="166">
        <f t="shared" ca="1" si="45"/>
        <v>0</v>
      </c>
      <c r="BF75" s="166">
        <f t="shared" ca="1" si="46"/>
        <v>0.28627450980392155</v>
      </c>
      <c r="BG75" s="142">
        <f ca="1">IF($AU75="","",RANK(BF75,BF$22:BF$90,1)+COUNTIF(BF$22:BF75,BF75)-1)</f>
        <v>10</v>
      </c>
      <c r="BH75" s="166">
        <f t="shared" ca="1" si="47"/>
        <v>0.28627450980392155</v>
      </c>
      <c r="BI75" s="142">
        <f ca="1">IF($AU75="","",RANK(BH75,BH$22:BH$90,1)+COUNTIF(BH$22:BH75,BH75)-1)</f>
        <v>10</v>
      </c>
    </row>
    <row r="76" spans="1:61" x14ac:dyDescent="0.35">
      <c r="A76" s="52" t="s">
        <v>527</v>
      </c>
      <c r="B76" s="164"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124</v>
      </c>
      <c r="AB76" s="142">
        <f ca="1">COUNTIFS(OFFSET(Data!$A$1,0,MATCH($Z76&amp;" qualify",Data!$1:$1,0)-1,1000,1),1)</f>
        <v>15</v>
      </c>
      <c r="AC76" s="10">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63">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0">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0">
        <f t="shared" ca="1" si="31"/>
        <v>0</v>
      </c>
      <c r="AN76" s="142">
        <f ca="1">IF(AJ76="",0,COUNTIFS(OFFSET(Data!$A$1,0,MATCH(Z76&amp;" qualify",Data!$1:$1,0)-1,1000,1),"",OFFSET(Data!$A$1,0,MATCH(AJ76&amp;" qualify",Data!$1:$1,0)-1,1000,1),2))</f>
        <v>0</v>
      </c>
      <c r="AO76" s="142">
        <f t="shared" ca="1" si="32"/>
        <v>0</v>
      </c>
      <c r="AP76" s="163"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0">
        <f t="array" aca="1" ref="AR76" ca="1">SUM(IF(OFFSET(Service_DB,,,,1)=AJ76,IF(ISNUMBER(SEARCH(OFFSET(Service_DB,,1,,1),AQ76)),OFFSET(Service_DB,,2,,1),0),0))</f>
        <v>0</v>
      </c>
      <c r="AS76" s="163" t="str">
        <f t="shared" ca="1" si="34"/>
        <v>YouTube TV1675</v>
      </c>
      <c r="AT76" s="163" t="str">
        <f t="shared" ca="1" si="35"/>
        <v>YouTube TV1675</v>
      </c>
      <c r="AU76" s="142" t="str">
        <f ca="1">IF(AND(AB76=0,AD76=0),"",IF(A76="1a",Z76,IF(AJ76="","",IF(OR(ISNUMBER(MATCH(AS76,AS$21:AS75,0)),ISNUMBER(MATCH(AT76,AS$21:AS75,0))),"",Z76&amp;"/"&amp;AJ76))))</f>
        <v>YouTube TV</v>
      </c>
      <c r="AV76" s="142">
        <f t="shared" ca="1" si="36"/>
        <v>124</v>
      </c>
      <c r="AW76" s="142">
        <f t="shared" ca="1" si="37"/>
        <v>16</v>
      </c>
      <c r="AX76" s="10">
        <f t="shared" ca="1" si="38"/>
        <v>75</v>
      </c>
      <c r="AY76" s="163">
        <f t="shared" ca="1" si="39"/>
        <v>0.88888888888888884</v>
      </c>
      <c r="AZ76" s="165">
        <f t="shared" ca="1" si="40"/>
        <v>4.6875</v>
      </c>
      <c r="BA76" s="142">
        <f t="shared" ca="1" si="41"/>
        <v>1</v>
      </c>
      <c r="BB76" s="165">
        <f t="shared" ca="1" si="42"/>
        <v>66</v>
      </c>
      <c r="BC76" s="166">
        <f t="shared" ca="1" si="43"/>
        <v>0.11111111111111116</v>
      </c>
      <c r="BD76" s="166">
        <f t="shared" ca="1" si="44"/>
        <v>0.25882352941176473</v>
      </c>
      <c r="BE76" s="166">
        <f t="shared" ca="1" si="45"/>
        <v>0.11111111111111116</v>
      </c>
      <c r="BF76" s="166">
        <f t="shared" ca="1" si="46"/>
        <v>0.18496732026143795</v>
      </c>
      <c r="BG76" s="142">
        <f ca="1">IF($AU76="","",RANK(BF76,BF$22:BF$90,1)+COUNTIF(BF$22:BF76,BF76)-1)</f>
        <v>3</v>
      </c>
      <c r="BH76" s="166">
        <f t="shared" ca="1" si="47"/>
        <v>0.18496732026143795</v>
      </c>
      <c r="BI76" s="142">
        <f ca="1">IF($AU76="","",RANK(BH76,BH$22:BH$90,1)+COUNTIF(BH$22:BH76,BH76)-1)</f>
        <v>3</v>
      </c>
    </row>
    <row r="77" spans="1:61" x14ac:dyDescent="0.35">
      <c r="A77" s="52" t="s">
        <v>527</v>
      </c>
      <c r="B77" s="164"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98</v>
      </c>
      <c r="AB77" s="142">
        <f ca="1">COUNTIFS(OFFSET(Data!$A$1,0,MATCH($Z77&amp;" qualify",Data!$1:$1,0)-1,1000,1),1)</f>
        <v>16</v>
      </c>
      <c r="AC77" s="10">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63">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0">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0">
        <f t="shared" ca="1" si="31"/>
        <v>0</v>
      </c>
      <c r="AN77" s="142">
        <f ca="1">IF(AJ77="",0,COUNTIFS(OFFSET(Data!$A$1,0,MATCH(Z77&amp;" qualify",Data!$1:$1,0)-1,1000,1),"",OFFSET(Data!$A$1,0,MATCH(AJ77&amp;" qualify",Data!$1:$1,0)-1,1000,1),2))</f>
        <v>0</v>
      </c>
      <c r="AO77" s="142">
        <f t="shared" ca="1" si="32"/>
        <v>0</v>
      </c>
      <c r="AP77" s="163"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0">
        <f t="array" aca="1" ref="AR77" ca="1">SUM(IF(OFFSET(Service_DB,,,,1)=AJ77,IF(ISNUMBER(SEARCH(OFFSET(Service_DB,,1,,1),AQ77)),OFFSET(Service_DB,,2,,1),0),0))</f>
        <v>0</v>
      </c>
      <c r="AS77" s="163" t="str">
        <f t="shared" ca="1" si="34"/>
        <v>Hulu with Live TV1888</v>
      </c>
      <c r="AT77" s="163" t="str">
        <f t="shared" ca="1" si="35"/>
        <v>Hulu with Live TV1888</v>
      </c>
      <c r="AU77" s="142" t="str">
        <f ca="1">IF(AND(AB77=0,AD77=0),"",IF(A77="1a",Z77,IF(AJ77="","",IF(OR(ISNUMBER(MATCH(AS77,AS$21:AS76,0)),ISNUMBER(MATCH(AT77,AS$21:AS76,0))),"",Z77&amp;"/"&amp;AJ77))))</f>
        <v>Hulu with Live TV</v>
      </c>
      <c r="AV77" s="142">
        <f t="shared" ca="1" si="36"/>
        <v>98</v>
      </c>
      <c r="AW77" s="142">
        <f t="shared" ca="1" si="37"/>
        <v>18</v>
      </c>
      <c r="AX77" s="10">
        <f t="shared" ca="1" si="38"/>
        <v>88</v>
      </c>
      <c r="AY77" s="163">
        <f t="shared" ca="1" si="39"/>
        <v>1</v>
      </c>
      <c r="AZ77" s="165">
        <f t="shared" ca="1" si="40"/>
        <v>4.8888888888888893</v>
      </c>
      <c r="BA77" s="142">
        <f t="shared" ca="1" si="41"/>
        <v>2</v>
      </c>
      <c r="BB77" s="165">
        <f t="shared" ca="1" si="42"/>
        <v>79</v>
      </c>
      <c r="BC77" s="166">
        <f t="shared" ca="1" si="43"/>
        <v>0</v>
      </c>
      <c r="BD77" s="166">
        <f t="shared" ca="1" si="44"/>
        <v>0.30980392156862746</v>
      </c>
      <c r="BE77" s="166">
        <f t="shared" ca="1" si="45"/>
        <v>0</v>
      </c>
      <c r="BF77" s="166">
        <f t="shared" ca="1" si="46"/>
        <v>0.15490196078431373</v>
      </c>
      <c r="BG77" s="142">
        <f ca="1">IF($AU77="","",RANK(BF77,BF$22:BF$90,1)+COUNTIF(BF$22:BF77,BF77)-1)</f>
        <v>1</v>
      </c>
      <c r="BH77" s="166">
        <f t="shared" ca="1" si="47"/>
        <v>0.15490196078431373</v>
      </c>
      <c r="BI77" s="142">
        <f ca="1">IF($AU77="","",RANK(BH77,BH$22:BH$90,1)+COUNTIF(BH$22:BH77,BH77)-1)</f>
        <v>1</v>
      </c>
    </row>
    <row r="78" spans="1:61" x14ac:dyDescent="0.35">
      <c r="A78" s="52" t="s">
        <v>527</v>
      </c>
      <c r="B78" s="164"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140</v>
      </c>
      <c r="AB78" s="142">
        <f ca="1">COUNTIFS(OFFSET(Data!$A$1,0,MATCH($Z78&amp;" qualify",Data!$1:$1,0)-1,1000,1),1)</f>
        <v>14</v>
      </c>
      <c r="AC78" s="10">
        <f t="shared" ca="1" si="26"/>
        <v>75</v>
      </c>
      <c r="AD78" s="142">
        <f ca="1">IF(OR(A78="1a2a",AJ78=""),COUNTIFS(OFFSET(Data!$A$1,0,MATCH(Z78&amp;" qualify",Data!$1:$1,0)-1,1000,1),2),IF(A78="12aa",COUNTIFS(OFFSET(Data!$A$1,0,MATCH(Z78&amp;" qualify",Data!$1:$1,0)-1,1000,1),2,OFFSET(Data!$A$1,0,MATCH(AJ78&amp;" qualify",Data!$1:$1,0)-1,1000,1),"&lt;&gt;1"),""))</f>
        <v>1</v>
      </c>
      <c r="AE78" s="142">
        <f t="shared" ca="1" si="27"/>
        <v>1</v>
      </c>
      <c r="AF78" s="163">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0">
        <f t="array" aca="1" ref="AH78" ca="1">SUM(IF(OFFSET(Service_DB,,,,1)=Z78,IF(ISNUMBER(SEARCH(OFFSET(Service_DB,,1,,1),AG78)),OFFSET(Service_DB,,2,,1),0),0))</f>
        <v>8</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0">
        <f t="shared" ca="1" si="31"/>
        <v>0</v>
      </c>
      <c r="AN78" s="142">
        <f ca="1">IF(AJ78="",0,COUNTIFS(OFFSET(Data!$A$1,0,MATCH(Z78&amp;" qualify",Data!$1:$1,0)-1,1000,1),"",OFFSET(Data!$A$1,0,MATCH(AJ78&amp;" qualify",Data!$1:$1,0)-1,1000,1),2))</f>
        <v>0</v>
      </c>
      <c r="AO78" s="142">
        <f t="shared" ca="1" si="32"/>
        <v>0</v>
      </c>
      <c r="AP78" s="163"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0">
        <f t="array" aca="1" ref="AR78" ca="1">SUM(IF(OFFSET(Service_DB,,,,1)=AJ78,IF(ISNUMBER(SEARCH(OFFSET(Service_DB,,1,,1),AQ78)),OFFSET(Service_DB,,2,,1),0),0))</f>
        <v>0</v>
      </c>
      <c r="AS78" s="163" t="str">
        <f t="shared" ca="1" si="34"/>
        <v>Fubo TV1583</v>
      </c>
      <c r="AT78" s="163" t="str">
        <f t="shared" ca="1" si="35"/>
        <v>Fubo TV1583</v>
      </c>
      <c r="AU78" s="142" t="str">
        <f ca="1">IF(AND(AB78=0,AD78=0),"",IF(A78="1a",Z78,IF(AJ78="","",IF(OR(ISNUMBER(MATCH(AS78,AS$21:AS77,0)),ISNUMBER(MATCH(AT78,AS$21:AS77,0))),"",Z78&amp;"/"&amp;AJ78))))</f>
        <v>Fubo TV</v>
      </c>
      <c r="AV78" s="142">
        <f t="shared" ca="1" si="36"/>
        <v>140</v>
      </c>
      <c r="AW78" s="142">
        <f t="shared" ca="1" si="37"/>
        <v>15</v>
      </c>
      <c r="AX78" s="10">
        <f t="shared" ca="1" si="38"/>
        <v>83</v>
      </c>
      <c r="AY78" s="163">
        <f t="shared" ca="1" si="39"/>
        <v>0.83333333333333337</v>
      </c>
      <c r="AZ78" s="165">
        <f t="shared" ca="1" si="40"/>
        <v>5.5333333333333332</v>
      </c>
      <c r="BA78" s="142">
        <f t="shared" ca="1" si="41"/>
        <v>1</v>
      </c>
      <c r="BB78" s="165">
        <f t="shared" ca="1" si="42"/>
        <v>74</v>
      </c>
      <c r="BC78" s="166">
        <f t="shared" ca="1" si="43"/>
        <v>0.16666666666666663</v>
      </c>
      <c r="BD78" s="166">
        <f t="shared" ca="1" si="44"/>
        <v>0.29019607843137257</v>
      </c>
      <c r="BE78" s="166">
        <f t="shared" ca="1" si="45"/>
        <v>0.16666666666666663</v>
      </c>
      <c r="BF78" s="166">
        <f t="shared" ca="1" si="46"/>
        <v>0.2284313725490196</v>
      </c>
      <c r="BG78" s="142">
        <f ca="1">IF($AU78="","",RANK(BF78,BF$22:BF$90,1)+COUNTIF(BF$22:BF78,BF78)-1)</f>
        <v>6</v>
      </c>
      <c r="BH78" s="166">
        <f t="shared" ca="1" si="47"/>
        <v>0.2284313725490196</v>
      </c>
      <c r="BI78" s="142">
        <f ca="1">IF($AU78="","",RANK(BH78,BH$22:BH$90,1)+COUNTIF(BH$22:BH78,BH78)-1)</f>
        <v>6</v>
      </c>
    </row>
    <row r="79" spans="1:61" x14ac:dyDescent="0.35">
      <c r="A79" s="52" t="s">
        <v>527</v>
      </c>
      <c r="B79" s="164"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54</v>
      </c>
      <c r="AB79" s="142">
        <f ca="1">COUNTIFS(OFFSET(Data!$A$1,0,MATCH($Z79&amp;" qualify",Data!$1:$1,0)-1,1000,1),1)</f>
        <v>0</v>
      </c>
      <c r="AC79" s="10">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63">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0">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0">
        <f t="shared" ca="1" si="31"/>
        <v>0</v>
      </c>
      <c r="AN79" s="142">
        <f ca="1">IF(AJ79="",0,COUNTIFS(OFFSET(Data!$A$1,0,MATCH(Z79&amp;" qualify",Data!$1:$1,0)-1,1000,1),"",OFFSET(Data!$A$1,0,MATCH(AJ79&amp;" qualify",Data!$1:$1,0)-1,1000,1),2))</f>
        <v>0</v>
      </c>
      <c r="AO79" s="142">
        <f t="shared" ca="1" si="32"/>
        <v>0</v>
      </c>
      <c r="AP79" s="163"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0">
        <f t="array" aca="1" ref="AR79" ca="1">SUM(IF(OFFSET(Service_DB,,,,1)=AJ79,IF(ISNUMBER(SEARCH(OFFSET(Service_DB,,1,,1),AQ79)),OFFSET(Service_DB,,2,,1),0),0))</f>
        <v>0</v>
      </c>
      <c r="AS79" s="163" t="str">
        <f t="shared" ca="1" si="34"/>
        <v>KlowdTV00</v>
      </c>
      <c r="AT79" s="163" t="str">
        <f t="shared" ca="1" si="35"/>
        <v>KlowdTV00</v>
      </c>
      <c r="AU79" s="142" t="str">
        <f ca="1">IF(AND(AB79=0,AD79=0),"",IF(A79="1a",Z79,IF(AJ79="","",IF(OR(ISNUMBER(MATCH(AS79,AS$21:AS78,0)),ISNUMBER(MATCH(AT79,AS$21:AS78,0))),"",Z79&amp;"/"&amp;AJ79))))</f>
        <v/>
      </c>
      <c r="AV79" s="142" t="str">
        <f t="shared" ca="1" si="36"/>
        <v/>
      </c>
      <c r="AW79" s="142" t="str">
        <f t="shared" ca="1" si="37"/>
        <v/>
      </c>
      <c r="AX79" s="10" t="str">
        <f t="shared" ca="1" si="38"/>
        <v/>
      </c>
      <c r="AY79" s="163" t="str">
        <f t="shared" ca="1" si="39"/>
        <v/>
      </c>
      <c r="AZ79" s="165" t="str">
        <f t="shared" ca="1" si="40"/>
        <v/>
      </c>
      <c r="BA79" s="142">
        <f t="shared" ca="1" si="41"/>
        <v>0</v>
      </c>
      <c r="BB79" s="165" t="str">
        <f t="shared" ca="1" si="42"/>
        <v/>
      </c>
      <c r="BC79" s="166" t="str">
        <f t="shared" ca="1" si="43"/>
        <v/>
      </c>
      <c r="BD79" s="166" t="str">
        <f t="shared" ca="1" si="44"/>
        <v/>
      </c>
      <c r="BE79" s="166" t="str">
        <f t="shared" ca="1" si="45"/>
        <v/>
      </c>
      <c r="BF79" s="166" t="str">
        <f t="shared" ca="1" si="46"/>
        <v/>
      </c>
      <c r="BG79" s="142" t="str">
        <f ca="1">IF($AU79="","",RANK(BF79,BF$22:BF$90,1)+COUNTIF(BF$22:BF79,BF79)-1)</f>
        <v/>
      </c>
      <c r="BH79" s="166" t="str">
        <f t="shared" ca="1" si="47"/>
        <v/>
      </c>
      <c r="BI79" s="142" t="str">
        <f ca="1">IF($AU79="","",RANK(BH79,BH$22:BH$90,1)+COUNTIF(BH$22:BH79,BH79)-1)</f>
        <v/>
      </c>
    </row>
    <row r="80" spans="1:61" x14ac:dyDescent="0.35">
      <c r="A80" s="52" t="s">
        <v>527</v>
      </c>
      <c r="B80" s="164"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45</v>
      </c>
      <c r="AB80" s="142">
        <f ca="1">COUNTIFS(OFFSET(Data!$A$1,0,MATCH($Z80&amp;" qualify",Data!$1:$1,0)-1,1000,1),1)</f>
        <v>1</v>
      </c>
      <c r="AC80" s="10">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63">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0">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0">
        <f t="shared" ca="1" si="31"/>
        <v>0</v>
      </c>
      <c r="AN80" s="142">
        <f ca="1">IF(AJ80="",0,COUNTIFS(OFFSET(Data!$A$1,0,MATCH(Z80&amp;" qualify",Data!$1:$1,0)-1,1000,1),"",OFFSET(Data!$A$1,0,MATCH(AJ80&amp;" qualify",Data!$1:$1,0)-1,1000,1),2))</f>
        <v>0</v>
      </c>
      <c r="AO80" s="142">
        <f t="shared" ca="1" si="32"/>
        <v>0</v>
      </c>
      <c r="AP80" s="163"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0">
        <f t="array" aca="1" ref="AR80" ca="1">SUM(IF(OFFSET(Service_DB,,,,1)=AJ80,IF(ISNUMBER(SEARCH(OFFSET(Service_DB,,1,,1),AQ80)),OFFSET(Service_DB,,2,,1),0),0))</f>
        <v>0</v>
      </c>
      <c r="AS80" s="163" t="str">
        <f t="shared" ca="1" si="34"/>
        <v>Frndly TV29</v>
      </c>
      <c r="AT80" s="163" t="str">
        <f t="shared" ca="1" si="35"/>
        <v>Frndly TV29</v>
      </c>
      <c r="AU80" s="142" t="str">
        <f ca="1">IF(AND(AB80=0,AD80=0),"",IF(A80="1a",Z80,IF(AJ80="","",IF(OR(ISNUMBER(MATCH(AS80,AS$21:AS79,0)),ISNUMBER(MATCH(AT80,AS$21:AS79,0))),"",Z80&amp;"/"&amp;AJ80))))</f>
        <v>Frndly TV</v>
      </c>
      <c r="AV80" s="142">
        <f t="shared" ca="1" si="36"/>
        <v>45</v>
      </c>
      <c r="AW80" s="142">
        <f t="shared" ca="1" si="37"/>
        <v>2</v>
      </c>
      <c r="AX80" s="10">
        <f t="shared" ca="1" si="38"/>
        <v>9</v>
      </c>
      <c r="AY80" s="163">
        <f t="shared" ca="1" si="39"/>
        <v>0.1111111111111111</v>
      </c>
      <c r="AZ80" s="165">
        <f t="shared" ca="1" si="40"/>
        <v>4.5</v>
      </c>
      <c r="BA80" s="142">
        <f t="shared" ca="1" si="41"/>
        <v>1</v>
      </c>
      <c r="BB80" s="165">
        <f t="shared" ca="1" si="42"/>
        <v>0</v>
      </c>
      <c r="BC80" s="166">
        <f t="shared" ca="1" si="43"/>
        <v>0.88888888888888884</v>
      </c>
      <c r="BD80" s="166">
        <f t="shared" ca="1" si="44"/>
        <v>0</v>
      </c>
      <c r="BE80" s="166">
        <f t="shared" ca="1" si="45"/>
        <v>0.88888888888888884</v>
      </c>
      <c r="BF80" s="166">
        <f t="shared" ca="1" si="46"/>
        <v>0.44444444444444442</v>
      </c>
      <c r="BG80" s="142">
        <f ca="1">IF($AU80="","",RANK(BF80,BF$22:BF$90,1)+COUNTIF(BF$22:BF80,BF80)-1)</f>
        <v>33</v>
      </c>
      <c r="BH80" s="166">
        <f t="shared" ca="1" si="47"/>
        <v>0.44444444444444442</v>
      </c>
      <c r="BI80" s="142">
        <f ca="1">IF($AU80="","",RANK(BH80,BH$22:BH$90,1)+COUNTIF(BH$22:BH80,BH80)-1)</f>
        <v>33</v>
      </c>
    </row>
    <row r="81" spans="1:61" x14ac:dyDescent="0.35">
      <c r="A81" s="52" t="s">
        <v>527</v>
      </c>
      <c r="B81" s="164" t="str">
        <f>Services!A15</f>
        <v>Vidgo Ultimate</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Ultimate</v>
      </c>
      <c r="AA81" s="142">
        <f ca="1">COUNTIFS(OFFSET(Data!$A$1,0,MATCH(Z81,Data!$1:$1,0)-1,1000,1),"Yes")</f>
        <v>165</v>
      </c>
      <c r="AB81" s="142">
        <f ca="1">COUNTIFS(OFFSET(Data!$A$1,0,MATCH($Z81&amp;" qualify",Data!$1:$1,0)-1,1000,1),1)</f>
        <v>11</v>
      </c>
      <c r="AC81" s="10">
        <f t="shared" ca="1" si="26"/>
        <v>100</v>
      </c>
      <c r="AD81" s="142">
        <f ca="1">IF(OR(A81="1a2a",AJ81=""),COUNTIFS(OFFSET(Data!$A$1,0,MATCH(Z81&amp;" qualify",Data!$1:$1,0)-1,1000,1),2),IF(A81="12aa",COUNTIFS(OFFSET(Data!$A$1,0,MATCH(Z81&amp;" qualify",Data!$1:$1,0)-1,1000,1),2,OFFSET(Data!$A$1,0,MATCH(AJ81&amp;" qualify",Data!$1:$1,0)-1,1000,1),"&lt;&gt;1"),""))</f>
        <v>0</v>
      </c>
      <c r="AE81" s="142">
        <f t="shared" ca="1" si="27"/>
        <v>0</v>
      </c>
      <c r="AF81" s="163">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0">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0">
        <f t="shared" ca="1" si="31"/>
        <v>0</v>
      </c>
      <c r="AN81" s="142">
        <f ca="1">IF(AJ81="",0,COUNTIFS(OFFSET(Data!$A$1,0,MATCH(Z81&amp;" qualify",Data!$1:$1,0)-1,1000,1),"",OFFSET(Data!$A$1,0,MATCH(AJ81&amp;" qualify",Data!$1:$1,0)-1,1000,1),2))</f>
        <v>0</v>
      </c>
      <c r="AO81" s="142">
        <f t="shared" ca="1" si="32"/>
        <v>0</v>
      </c>
      <c r="AP81" s="163"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0">
        <f t="array" aca="1" ref="AR81" ca="1">SUM(IF(OFFSET(Service_DB,,,,1)=AJ81,IF(ISNUMBER(SEARCH(OFFSET(Service_DB,,1,,1),AQ81)),OFFSET(Service_DB,,2,,1),0),0))</f>
        <v>0</v>
      </c>
      <c r="AS81" s="163" t="str">
        <f t="shared" ca="1" si="34"/>
        <v>Vidgo Ultimate11100</v>
      </c>
      <c r="AT81" s="163" t="str">
        <f t="shared" ca="1" si="35"/>
        <v>Vidgo Ultimate11100</v>
      </c>
      <c r="AU81" s="142" t="str">
        <f ca="1">IF(AND(AB81=0,AD81=0),"",IF(A81="1a",Z81,IF(AJ81="","",IF(OR(ISNUMBER(MATCH(AS81,AS$21:AS80,0)),ISNUMBER(MATCH(AT81,AS$21:AS80,0))),"",Z81&amp;"/"&amp;AJ81))))</f>
        <v>Vidgo Ultimate</v>
      </c>
      <c r="AV81" s="142">
        <f t="shared" ca="1" si="36"/>
        <v>165</v>
      </c>
      <c r="AW81" s="142">
        <f t="shared" ca="1" si="37"/>
        <v>11</v>
      </c>
      <c r="AX81" s="10">
        <f t="shared" ca="1" si="38"/>
        <v>100</v>
      </c>
      <c r="AY81" s="163">
        <f t="shared" ca="1" si="39"/>
        <v>0.61111111111111116</v>
      </c>
      <c r="AZ81" s="165">
        <f t="shared" ca="1" si="40"/>
        <v>9.0909090909090917</v>
      </c>
      <c r="BA81" s="142">
        <f t="shared" ca="1" si="41"/>
        <v>0</v>
      </c>
      <c r="BB81" s="165">
        <f t="shared" ca="1" si="42"/>
        <v>91</v>
      </c>
      <c r="BC81" s="166">
        <f t="shared" ca="1" si="43"/>
        <v>0.38888888888888884</v>
      </c>
      <c r="BD81" s="166">
        <f t="shared" ca="1" si="44"/>
        <v>0.35686274509803922</v>
      </c>
      <c r="BE81" s="166">
        <f t="shared" ca="1" si="45"/>
        <v>0.38888888888888884</v>
      </c>
      <c r="BF81" s="166">
        <f t="shared" ca="1" si="46"/>
        <v>0.37287581699346406</v>
      </c>
      <c r="BG81" s="142">
        <f ca="1">IF($AU81="","",RANK(BF81,BF$22:BF$90,1)+COUNTIF(BF$22:BF81,BF81)-1)</f>
        <v>23</v>
      </c>
      <c r="BH81" s="166">
        <f t="shared" ca="1" si="47"/>
        <v>0.37287581699346406</v>
      </c>
      <c r="BI81" s="142">
        <f ca="1">IF($AU81="","",RANK(BH81,BH$22:BH$90,1)+COUNTIF(BH$22:BH81,BH81)-1)</f>
        <v>23</v>
      </c>
    </row>
    <row r="82" spans="1:61" x14ac:dyDescent="0.35">
      <c r="A82" s="52" t="s">
        <v>527</v>
      </c>
      <c r="B82" s="164" t="str">
        <f>Services!A16</f>
        <v>Vidgo Premium</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Premium</v>
      </c>
      <c r="AA82" s="142">
        <f ca="1">COUNTIFS(OFFSET(Data!$A$1,0,MATCH(Z82,Data!$1:$1,0)-1,1000,1),"Yes")</f>
        <v>141</v>
      </c>
      <c r="AB82" s="142">
        <f ca="1">COUNTIFS(OFFSET(Data!$A$1,0,MATCH($Z82&amp;" qualify",Data!$1:$1,0)-1,1000,1),1)</f>
        <v>11</v>
      </c>
      <c r="AC82" s="10">
        <f t="shared" ca="1" si="26"/>
        <v>80</v>
      </c>
      <c r="AD82" s="142">
        <f ca="1">IF(OR(A82="1a2a",AJ82=""),COUNTIFS(OFFSET(Data!$A$1,0,MATCH(Z82&amp;" qualify",Data!$1:$1,0)-1,1000,1),2),IF(A82="12aa",COUNTIFS(OFFSET(Data!$A$1,0,MATCH(Z82&amp;" qualify",Data!$1:$1,0)-1,1000,1),2,OFFSET(Data!$A$1,0,MATCH(AJ82&amp;" qualify",Data!$1:$1,0)-1,1000,1),"&lt;&gt;1"),""))</f>
        <v>0</v>
      </c>
      <c r="AE82" s="142">
        <f t="shared" ca="1" si="27"/>
        <v>0</v>
      </c>
      <c r="AF82" s="163">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0">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0">
        <f t="shared" ca="1" si="31"/>
        <v>0</v>
      </c>
      <c r="AN82" s="142">
        <f ca="1">IF(AJ82="",0,COUNTIFS(OFFSET(Data!$A$1,0,MATCH(Z82&amp;" qualify",Data!$1:$1,0)-1,1000,1),"",OFFSET(Data!$A$1,0,MATCH(AJ82&amp;" qualify",Data!$1:$1,0)-1,1000,1),2))</f>
        <v>0</v>
      </c>
      <c r="AO82" s="142">
        <f t="shared" ca="1" si="32"/>
        <v>0</v>
      </c>
      <c r="AP82" s="163"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0">
        <f t="array" aca="1" ref="AR82" ca="1">SUM(IF(OFFSET(Service_DB,,,,1)=AJ82,IF(ISNUMBER(SEARCH(OFFSET(Service_DB,,1,,1),AQ82)),OFFSET(Service_DB,,2,,1),0),0))</f>
        <v>0</v>
      </c>
      <c r="AS82" s="163" t="str">
        <f t="shared" ca="1" si="34"/>
        <v>Vidgo Premium1180</v>
      </c>
      <c r="AT82" s="163" t="str">
        <f t="shared" ca="1" si="35"/>
        <v>Vidgo Premium1180</v>
      </c>
      <c r="AU82" s="142" t="str">
        <f ca="1">IF(AND(AB82=0,AD82=0),"",IF(A82="1a",Z82,IF(AJ82="","",IF(OR(ISNUMBER(MATCH(AS82,AS$21:AS81,0)),ISNUMBER(MATCH(AT82,AS$21:AS81,0))),"",Z82&amp;"/"&amp;AJ82))))</f>
        <v>Vidgo Premium</v>
      </c>
      <c r="AV82" s="142">
        <f t="shared" ca="1" si="36"/>
        <v>141</v>
      </c>
      <c r="AW82" s="142">
        <f t="shared" ca="1" si="37"/>
        <v>11</v>
      </c>
      <c r="AX82" s="10">
        <f t="shared" ca="1" si="38"/>
        <v>80</v>
      </c>
      <c r="AY82" s="163">
        <f t="shared" ca="1" si="39"/>
        <v>0.61111111111111116</v>
      </c>
      <c r="AZ82" s="165">
        <f t="shared" ca="1" si="40"/>
        <v>7.2727272727272725</v>
      </c>
      <c r="BA82" s="142">
        <f t="shared" ca="1" si="41"/>
        <v>0</v>
      </c>
      <c r="BB82" s="165">
        <f t="shared" ca="1" si="42"/>
        <v>71</v>
      </c>
      <c r="BC82" s="166">
        <f t="shared" ca="1" si="43"/>
        <v>0.38888888888888884</v>
      </c>
      <c r="BD82" s="166">
        <f t="shared" ca="1" si="44"/>
        <v>0.27843137254901962</v>
      </c>
      <c r="BE82" s="166">
        <f t="shared" ca="1" si="45"/>
        <v>0.38888888888888884</v>
      </c>
      <c r="BF82" s="166">
        <f t="shared" ca="1" si="46"/>
        <v>0.33366013071895423</v>
      </c>
      <c r="BG82" s="142">
        <f ca="1">IF($AU82="","",RANK(BF82,BF$22:BF$90,1)+COUNTIF(BF$22:BF82,BF82)-1)</f>
        <v>17</v>
      </c>
      <c r="BH82" s="166">
        <f t="shared" ca="1" si="47"/>
        <v>0.33366013071895423</v>
      </c>
      <c r="BI82" s="142">
        <f ca="1">IF($AU82="","",RANK(BH82,BH$22:BH$90,1)+COUNTIF(BH$22:BH82,BH82)-1)</f>
        <v>17</v>
      </c>
    </row>
    <row r="83" spans="1:61" x14ac:dyDescent="0.35">
      <c r="A83" s="52" t="s">
        <v>527</v>
      </c>
      <c r="B83" s="164" t="str">
        <f>Services!A17</f>
        <v>Vidgo Plus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Plus</v>
      </c>
      <c r="AA83" s="142">
        <f ca="1">COUNTIFS(OFFSET(Data!$A$1,0,MATCH(Z83,Data!$1:$1,0)-1,1000,1),"Yes")</f>
        <v>112</v>
      </c>
      <c r="AB83" s="142">
        <f ca="1">COUNTIFS(OFFSET(Data!$A$1,0,MATCH($Z83&amp;" qualify",Data!$1:$1,0)-1,1000,1),1)</f>
        <v>10</v>
      </c>
      <c r="AC83" s="10">
        <f t="shared" ca="1" si="26"/>
        <v>60</v>
      </c>
      <c r="AD83" s="142">
        <f ca="1">IF(OR(A83="1a2a",AJ83=""),COUNTIFS(OFFSET(Data!$A$1,0,MATCH(Z83&amp;" qualify",Data!$1:$1,0)-1,1000,1),2),IF(A83="12aa",COUNTIFS(OFFSET(Data!$A$1,0,MATCH(Z83&amp;" qualify",Data!$1:$1,0)-1,1000,1),2,OFFSET(Data!$A$1,0,MATCH(AJ83&amp;" qualify",Data!$1:$1,0)-1,1000,1),"&lt;&gt;1"),""))</f>
        <v>0</v>
      </c>
      <c r="AE83" s="142">
        <f t="shared" ca="1" si="27"/>
        <v>0</v>
      </c>
      <c r="AF83" s="163">
        <f t="shared" ca="1" si="28"/>
        <v>0.55555555555555558</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0">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0">
        <f t="shared" ca="1" si="31"/>
        <v>0</v>
      </c>
      <c r="AN83" s="142">
        <f ca="1">IF(AJ83="",0,COUNTIFS(OFFSET(Data!$A$1,0,MATCH(Z83&amp;" qualify",Data!$1:$1,0)-1,1000,1),"",OFFSET(Data!$A$1,0,MATCH(AJ83&amp;" qualify",Data!$1:$1,0)-1,1000,1),2))</f>
        <v>0</v>
      </c>
      <c r="AO83" s="142">
        <f t="shared" ca="1" si="32"/>
        <v>0</v>
      </c>
      <c r="AP83" s="163"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0">
        <f t="array" aca="1" ref="AR83" ca="1">SUM(IF(OFFSET(Service_DB,,,,1)=AJ83,IF(ISNUMBER(SEARCH(OFFSET(Service_DB,,1,,1),AQ83)),OFFSET(Service_DB,,2,,1),0),0))</f>
        <v>0</v>
      </c>
      <c r="AS83" s="163" t="str">
        <f t="shared" ca="1" si="34"/>
        <v>Vidgo Plus1060</v>
      </c>
      <c r="AT83" s="163" t="str">
        <f t="shared" ca="1" si="35"/>
        <v>Vidgo Plus1060</v>
      </c>
      <c r="AU83" s="142" t="str">
        <f ca="1">IF(AND(AB83=0,AD83=0),"",IF(A83="1a",Z83,IF(AJ83="","",IF(OR(ISNUMBER(MATCH(AS83,AS$21:AS82,0)),ISNUMBER(MATCH(AT83,AS$21:AS82,0))),"",Z83&amp;"/"&amp;AJ83))))</f>
        <v>Vidgo Plus</v>
      </c>
      <c r="AV83" s="142">
        <f t="shared" ca="1" si="36"/>
        <v>112</v>
      </c>
      <c r="AW83" s="142">
        <f t="shared" ca="1" si="37"/>
        <v>10</v>
      </c>
      <c r="AX83" s="10">
        <f t="shared" ca="1" si="38"/>
        <v>60</v>
      </c>
      <c r="AY83" s="163">
        <f t="shared" ca="1" si="39"/>
        <v>0.55555555555555558</v>
      </c>
      <c r="AZ83" s="165">
        <f t="shared" ca="1" si="40"/>
        <v>6</v>
      </c>
      <c r="BA83" s="142">
        <f t="shared" ca="1" si="41"/>
        <v>0</v>
      </c>
      <c r="BB83" s="165">
        <f t="shared" ca="1" si="42"/>
        <v>51</v>
      </c>
      <c r="BC83" s="166">
        <f t="shared" ca="1" si="43"/>
        <v>0.44444444444444442</v>
      </c>
      <c r="BD83" s="166">
        <f t="shared" ca="1" si="44"/>
        <v>0.2</v>
      </c>
      <c r="BE83" s="166">
        <f t="shared" ca="1" si="45"/>
        <v>0.44444444444444442</v>
      </c>
      <c r="BF83" s="166">
        <f t="shared" ca="1" si="46"/>
        <v>0.32222222222222219</v>
      </c>
      <c r="BG83" s="142">
        <f ca="1">IF($AU83="","",RANK(BF83,BF$22:BF$90,1)+COUNTIF(BF$22:BF83,BF83)-1)</f>
        <v>15</v>
      </c>
      <c r="BH83" s="166">
        <f t="shared" ca="1" si="47"/>
        <v>0.32222222222222219</v>
      </c>
      <c r="BI83" s="142">
        <f ca="1">IF($AU83="","",RANK(BH83,BH$22:BH$90,1)+COUNTIF(BH$22:BH83,BH83)-1)</f>
        <v>15</v>
      </c>
    </row>
    <row r="84" spans="1:61" x14ac:dyDescent="0.35">
      <c r="A84" s="52" t="s">
        <v>527</v>
      </c>
      <c r="B84" s="164" t="str">
        <f>Services!A18</f>
        <v>Vidgo MAS</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Vidgo MAS</v>
      </c>
      <c r="AA84" s="142">
        <f ca="1">COUNTIFS(OFFSET(Data!$A$1,0,MATCH(Z84,Data!$1:$1,0)-1,1000,1),"Yes")</f>
        <v>47</v>
      </c>
      <c r="AB84" s="142">
        <f ca="1">COUNTIFS(OFFSET(Data!$A$1,0,MATCH($Z84&amp;" qualify",Data!$1:$1,0)-1,1000,1),1)</f>
        <v>0</v>
      </c>
      <c r="AC84" s="10">
        <f t="shared" ca="1" si="26"/>
        <v>40</v>
      </c>
      <c r="AD84" s="142">
        <f ca="1">IF(OR(A84="1a2a",AJ84=""),COUNTIFS(OFFSET(Data!$A$1,0,MATCH(Z84&amp;" qualify",Data!$1:$1,0)-1,1000,1),2),IF(A84="12aa",COUNTIFS(OFFSET(Data!$A$1,0,MATCH(Z84&amp;" qualify",Data!$1:$1,0)-1,1000,1),2,OFFSET(Data!$A$1,0,MATCH(AJ84&amp;" qualify",Data!$1:$1,0)-1,1000,1),"&lt;&gt;1"),""))</f>
        <v>0</v>
      </c>
      <c r="AE84" s="142">
        <f t="shared" ca="1" si="27"/>
        <v>0</v>
      </c>
      <c r="AF84" s="163">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0">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0">
        <f t="shared" ca="1" si="31"/>
        <v>0</v>
      </c>
      <c r="AN84" s="142">
        <f ca="1">IF(AJ84="",0,COUNTIFS(OFFSET(Data!$A$1,0,MATCH(Z84&amp;" qualify",Data!$1:$1,0)-1,1000,1),"",OFFSET(Data!$A$1,0,MATCH(AJ84&amp;" qualify",Data!$1:$1,0)-1,1000,1),2))</f>
        <v>0</v>
      </c>
      <c r="AO84" s="142">
        <f t="shared" ca="1" si="32"/>
        <v>0</v>
      </c>
      <c r="AP84" s="163"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0">
        <f t="array" aca="1" ref="AR84" ca="1">SUM(IF(OFFSET(Service_DB,,,,1)=AJ84,IF(ISNUMBER(SEARCH(OFFSET(Service_DB,,1,,1),AQ84)),OFFSET(Service_DB,,2,,1),0),0))</f>
        <v>0</v>
      </c>
      <c r="AS84" s="163" t="str">
        <f t="shared" ca="1" si="34"/>
        <v>Vidgo MAS040</v>
      </c>
      <c r="AT84" s="163" t="str">
        <f t="shared" ca="1" si="35"/>
        <v>Vidgo MAS040</v>
      </c>
      <c r="AU84" s="142" t="str">
        <f ca="1">IF(AND(AB84=0,AD84=0),"",IF(A84="1a",Z84,IF(AJ84="","",IF(OR(ISNUMBER(MATCH(AS84,AS$21:AS83,0)),ISNUMBER(MATCH(AT84,AS$21:AS83,0))),"",Z84&amp;"/"&amp;AJ84))))</f>
        <v/>
      </c>
      <c r="AV84" s="142" t="str">
        <f t="shared" ca="1" si="36"/>
        <v/>
      </c>
      <c r="AW84" s="142" t="str">
        <f t="shared" ca="1" si="37"/>
        <v/>
      </c>
      <c r="AX84" s="10" t="str">
        <f t="shared" ca="1" si="38"/>
        <v/>
      </c>
      <c r="AY84" s="163" t="str">
        <f t="shared" ca="1" si="39"/>
        <v/>
      </c>
      <c r="AZ84" s="165" t="str">
        <f t="shared" ca="1" si="40"/>
        <v/>
      </c>
      <c r="BA84" s="142">
        <f t="shared" ca="1" si="41"/>
        <v>0</v>
      </c>
      <c r="BB84" s="165" t="str">
        <f t="shared" ca="1" si="42"/>
        <v/>
      </c>
      <c r="BC84" s="166" t="str">
        <f t="shared" ca="1" si="43"/>
        <v/>
      </c>
      <c r="BD84" s="166" t="str">
        <f t="shared" ca="1" si="44"/>
        <v/>
      </c>
      <c r="BE84" s="166" t="str">
        <f t="shared" ca="1" si="45"/>
        <v/>
      </c>
      <c r="BF84" s="166" t="str">
        <f t="shared" ca="1" si="46"/>
        <v/>
      </c>
      <c r="BG84" s="142" t="str">
        <f ca="1">IF($AU84="","",RANK(BF84,BF$22:BF$90,1)+COUNTIF(BF$22:BF84,BF84)-1)</f>
        <v/>
      </c>
      <c r="BH84" s="166" t="str">
        <f t="shared" ca="1" si="47"/>
        <v/>
      </c>
      <c r="BI84" s="142" t="str">
        <f ca="1">IF($AU84="","",RANK(BH84,BH$22:BH$90,1)+COUNTIF(BH$22:BH84,BH84)-1)</f>
        <v/>
      </c>
    </row>
    <row r="85" spans="1:61" x14ac:dyDescent="0.35">
      <c r="A85" s="52" t="s">
        <v>527</v>
      </c>
      <c r="B85" s="164" t="str">
        <f>Services!A19</f>
        <v>DirecTV Stream Optimo Mas</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DirecTV Stream Optimo Mas</v>
      </c>
      <c r="AA85" s="142">
        <f ca="1">COUNTIFS(OFFSET(Data!$A$1,0,MATCH(Z85,Data!$1:$1,0)-1,1000,1),"Yes")</f>
        <v>108</v>
      </c>
      <c r="AB85" s="142">
        <f ca="1">COUNTIFS(OFFSET(Data!$A$1,0,MATCH($Z85&amp;" qualify",Data!$1:$1,0)-1,1000,1),1)</f>
        <v>7</v>
      </c>
      <c r="AC85" s="10">
        <f t="shared" ca="1" si="26"/>
        <v>75</v>
      </c>
      <c r="AD85" s="142">
        <f ca="1">IF(OR(A85="1a2a",AJ85=""),COUNTIFS(OFFSET(Data!$A$1,0,MATCH(Z85&amp;" qualify",Data!$1:$1,0)-1,1000,1),2),IF(A85="12aa",COUNTIFS(OFFSET(Data!$A$1,0,MATCH(Z85&amp;" qualify",Data!$1:$1,0)-1,1000,1),2,OFFSET(Data!$A$1,0,MATCH(AJ85&amp;" qualify",Data!$1:$1,0)-1,1000,1),"&lt;&gt;1"),""))</f>
        <v>1</v>
      </c>
      <c r="AE85" s="142">
        <f t="shared" ca="1" si="27"/>
        <v>1</v>
      </c>
      <c r="AF85" s="163">
        <f t="shared" ca="1" si="28"/>
        <v>0.44444444444444442</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Cinemax</v>
      </c>
      <c r="AH85" s="10">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0">
        <f t="shared" ca="1" si="31"/>
        <v>0</v>
      </c>
      <c r="AN85" s="142">
        <f ca="1">IF(AJ85="",0,COUNTIFS(OFFSET(Data!$A$1,0,MATCH(Z85&amp;" qualify",Data!$1:$1,0)-1,1000,1),"",OFFSET(Data!$A$1,0,MATCH(AJ85&amp;" qualify",Data!$1:$1,0)-1,1000,1),2))</f>
        <v>0</v>
      </c>
      <c r="AO85" s="142">
        <f t="shared" ca="1" si="32"/>
        <v>0</v>
      </c>
      <c r="AP85" s="163"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0">
        <f t="array" aca="1" ref="AR85" ca="1">SUM(IF(OFFSET(Service_DB,,,,1)=AJ85,IF(ISNUMBER(SEARCH(OFFSET(Service_DB,,1,,1),AQ85)),OFFSET(Service_DB,,2,,1),0),0))</f>
        <v>0</v>
      </c>
      <c r="AS85" s="163" t="str">
        <f t="shared" ca="1" si="34"/>
        <v>DirecTV Stream Optimo Mas875</v>
      </c>
      <c r="AT85" s="163" t="str">
        <f t="shared" ca="1" si="35"/>
        <v>DirecTV Stream Optimo Mas875</v>
      </c>
      <c r="AU85" s="142" t="str">
        <f ca="1">IF(AND(AB85=0,AD85=0),"",IF(A85="1a",Z85,IF(AJ85="","",IF(OR(ISNUMBER(MATCH(AS85,AS$21:AS84,0)),ISNUMBER(MATCH(AT85,AS$21:AS84,0))),"",Z85&amp;"/"&amp;AJ85))))</f>
        <v>DirecTV Stream Optimo Mas</v>
      </c>
      <c r="AV85" s="142">
        <f t="shared" ca="1" si="36"/>
        <v>108</v>
      </c>
      <c r="AW85" s="142">
        <f t="shared" ca="1" si="37"/>
        <v>8</v>
      </c>
      <c r="AX85" s="10">
        <f t="shared" ca="1" si="38"/>
        <v>75</v>
      </c>
      <c r="AY85" s="163">
        <f t="shared" ca="1" si="39"/>
        <v>0.44444444444444442</v>
      </c>
      <c r="AZ85" s="165">
        <f t="shared" ca="1" si="40"/>
        <v>9.375</v>
      </c>
      <c r="BA85" s="142">
        <f t="shared" ca="1" si="41"/>
        <v>1</v>
      </c>
      <c r="BB85" s="165">
        <f t="shared" ca="1" si="42"/>
        <v>66</v>
      </c>
      <c r="BC85" s="166">
        <f t="shared" ca="1" si="43"/>
        <v>0.55555555555555558</v>
      </c>
      <c r="BD85" s="166">
        <f t="shared" ca="1" si="44"/>
        <v>0.25882352941176473</v>
      </c>
      <c r="BE85" s="166">
        <f t="shared" ca="1" si="45"/>
        <v>0.55555555555555558</v>
      </c>
      <c r="BF85" s="166">
        <f t="shared" ca="1" si="46"/>
        <v>0.40718954248366013</v>
      </c>
      <c r="BG85" s="142">
        <f ca="1">IF($AU85="","",RANK(BF85,BF$22:BF$90,1)+COUNTIF(BF$22:BF85,BF85)-1)</f>
        <v>26</v>
      </c>
      <c r="BH85" s="166">
        <f t="shared" ca="1" si="47"/>
        <v>0.40718954248366013</v>
      </c>
      <c r="BI85" s="142">
        <f ca="1">IF($AU85="","",RANK(BH85,BH$22:BH$90,1)+COUNTIF(BH$22:BH85,BH85)-1)</f>
        <v>26</v>
      </c>
    </row>
    <row r="86" spans="1:61" x14ac:dyDescent="0.35">
      <c r="A86" s="52" t="s">
        <v>527</v>
      </c>
      <c r="B86" s="164"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0">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63">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0">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0">
        <f t="shared" ca="1" si="31"/>
        <v>0</v>
      </c>
      <c r="AN86" s="142">
        <f ca="1">IF(AJ86="",0,COUNTIFS(OFFSET(Data!$A$1,0,MATCH(Z86&amp;" qualify",Data!$1:$1,0)-1,1000,1),"",OFFSET(Data!$A$1,0,MATCH(AJ86&amp;" qualify",Data!$1:$1,0)-1,1000,1),2))</f>
        <v>0</v>
      </c>
      <c r="AO86" s="142">
        <f t="shared" ref="AO86:AO90" ca="1" si="52">IF(AN86=0,0,SUMPRODUCT(LEN(AQ86)-LEN(SUBSTITUTE(AQ86,",","")))+1)</f>
        <v>0</v>
      </c>
      <c r="AP86" s="163"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0">
        <f t="array" aca="1" ref="AR86" ca="1">SUM(IF(OFFSET(Service_DB,,,,1)=AJ86,IF(ISNUMBER(SEARCH(OFFSET(Service_DB,,1,,1),AQ86)),OFFSET(Service_DB,,2,,1),0),0))</f>
        <v>0</v>
      </c>
      <c r="AS86" s="163" t="str">
        <f t="shared" ref="AS86:AS90" ca="1" si="53">Z86&amp;AJ86&amp;AB86+AD86+AL86+AN86&amp;AC86+AH86+AM86+AR86</f>
        <v>Placeholder400</v>
      </c>
      <c r="AT86" s="163"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0" t="str">
        <f t="shared" ca="1" si="38"/>
        <v/>
      </c>
      <c r="AY86" s="163" t="str">
        <f t="shared" ca="1" si="39"/>
        <v/>
      </c>
      <c r="AZ86" s="165" t="str">
        <f t="shared" ca="1" si="40"/>
        <v/>
      </c>
      <c r="BA86" s="142">
        <f t="shared" ca="1" si="41"/>
        <v>0</v>
      </c>
      <c r="BB86" s="165" t="str">
        <f t="shared" ca="1" si="42"/>
        <v/>
      </c>
      <c r="BC86" s="166" t="str">
        <f t="shared" ca="1" si="43"/>
        <v/>
      </c>
      <c r="BD86" s="166" t="str">
        <f t="shared" ca="1" si="44"/>
        <v/>
      </c>
      <c r="BE86" s="166" t="str">
        <f t="shared" ca="1" si="45"/>
        <v/>
      </c>
      <c r="BF86" s="166" t="str">
        <f t="shared" ref="BF86:BF90" ca="1" si="55">IF($AU86="","",AVERAGE(BD86:BE86))</f>
        <v/>
      </c>
      <c r="BG86" s="142" t="str">
        <f ca="1">IF($AU86="","",RANK(BF86,BF$22:BF$90,1)+COUNTIF(BF$22:BF86,BF86)-1)</f>
        <v/>
      </c>
      <c r="BH86" s="166" t="str">
        <f t="shared" ca="1" si="47"/>
        <v/>
      </c>
      <c r="BI86" s="142" t="str">
        <f ca="1">IF($AU86="","",RANK(BH86,BH$22:BH$90,1)+COUNTIF(BH$22:BH86,BH86)-1)</f>
        <v/>
      </c>
    </row>
    <row r="87" spans="1:61" x14ac:dyDescent="0.35">
      <c r="A87" s="52" t="s">
        <v>527</v>
      </c>
      <c r="B87" s="164"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0">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63">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0">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0">
        <f t="shared" ca="1" si="31"/>
        <v>0</v>
      </c>
      <c r="AN87" s="142">
        <f ca="1">IF(AJ87="",0,COUNTIFS(OFFSET(Data!$A$1,0,MATCH(Z87&amp;" qualify",Data!$1:$1,0)-1,1000,1),"",OFFSET(Data!$A$1,0,MATCH(AJ87&amp;" qualify",Data!$1:$1,0)-1,1000,1),2))</f>
        <v>0</v>
      </c>
      <c r="AO87" s="142">
        <f t="shared" ca="1" si="52"/>
        <v>0</v>
      </c>
      <c r="AP87" s="163"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0">
        <f t="array" aca="1" ref="AR87" ca="1">SUM(IF(OFFSET(Service_DB,,,,1)=AJ87,IF(ISNUMBER(SEARCH(OFFSET(Service_DB,,1,,1),AQ87)),OFFSET(Service_DB,,2,,1),0),0))</f>
        <v>0</v>
      </c>
      <c r="AS87" s="163" t="str">
        <f t="shared" ca="1" si="53"/>
        <v>Placeholder500</v>
      </c>
      <c r="AT87" s="163" t="str">
        <f t="shared" ca="1" si="35"/>
        <v>Placeholder500</v>
      </c>
      <c r="AU87" s="142" t="str">
        <f ca="1">IF(AND(AB87=0,AD87=0),"",IF(A87="1a",Z87,IF(AJ87="","",IF(OR(ISNUMBER(MATCH(AS87,AS$21:AS86,0)),ISNUMBER(MATCH(AT87,AS$21:AS86,0))),"",Z87&amp;"/"&amp;AJ87))))</f>
        <v/>
      </c>
      <c r="AV87" s="142" t="str">
        <f t="shared" ca="1" si="54"/>
        <v/>
      </c>
      <c r="AW87" s="142" t="str">
        <f t="shared" ca="1" si="37"/>
        <v/>
      </c>
      <c r="AX87" s="10" t="str">
        <f t="shared" ca="1" si="38"/>
        <v/>
      </c>
      <c r="AY87" s="163" t="str">
        <f t="shared" ca="1" si="39"/>
        <v/>
      </c>
      <c r="AZ87" s="165" t="str">
        <f t="shared" ca="1" si="40"/>
        <v/>
      </c>
      <c r="BA87" s="142">
        <f t="shared" ca="1" si="41"/>
        <v>0</v>
      </c>
      <c r="BB87" s="165" t="str">
        <f t="shared" ca="1" si="42"/>
        <v/>
      </c>
      <c r="BC87" s="166" t="str">
        <f t="shared" ca="1" si="43"/>
        <v/>
      </c>
      <c r="BD87" s="166" t="str">
        <f t="shared" ca="1" si="44"/>
        <v/>
      </c>
      <c r="BE87" s="166" t="str">
        <f t="shared" ca="1" si="45"/>
        <v/>
      </c>
      <c r="BF87" s="166" t="str">
        <f t="shared" ca="1" si="55"/>
        <v/>
      </c>
      <c r="BG87" s="142" t="str">
        <f ca="1">IF($AU87="","",RANK(BF87,BF$22:BF$90,1)+COUNTIF(BF$22:BF87,BF87)-1)</f>
        <v/>
      </c>
      <c r="BH87" s="166" t="str">
        <f t="shared" ca="1" si="47"/>
        <v/>
      </c>
      <c r="BI87" s="142" t="str">
        <f ca="1">IF($AU87="","",RANK(BH87,BH$22:BH$90,1)+COUNTIF(BH$22:BH87,BH87)-1)</f>
        <v/>
      </c>
    </row>
    <row r="88" spans="1:61" x14ac:dyDescent="0.35">
      <c r="A88" s="52" t="s">
        <v>527</v>
      </c>
      <c r="B88" s="164"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0">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63">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0">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0">
        <f t="shared" ca="1" si="31"/>
        <v>0</v>
      </c>
      <c r="AN88" s="142">
        <f ca="1">IF(AJ88="",0,COUNTIFS(OFFSET(Data!$A$1,0,MATCH(Z88&amp;" qualify",Data!$1:$1,0)-1,1000,1),"",OFFSET(Data!$A$1,0,MATCH(AJ88&amp;" qualify",Data!$1:$1,0)-1,1000,1),2))</f>
        <v>0</v>
      </c>
      <c r="AO88" s="142">
        <f t="shared" ca="1" si="52"/>
        <v>0</v>
      </c>
      <c r="AP88" s="163"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0">
        <f t="array" aca="1" ref="AR88" ca="1">SUM(IF(OFFSET(Service_DB,,,,1)=AJ88,IF(ISNUMBER(SEARCH(OFFSET(Service_DB,,1,,1),AQ88)),OFFSET(Service_DB,,2,,1),0),0))</f>
        <v>0</v>
      </c>
      <c r="AS88" s="163" t="str">
        <f t="shared" ca="1" si="53"/>
        <v>Placeholder600</v>
      </c>
      <c r="AT88" s="163" t="str">
        <f t="shared" ca="1" si="35"/>
        <v>Placeholder600</v>
      </c>
      <c r="AU88" s="142" t="str">
        <f ca="1">IF(AND(AB88=0,AD88=0),"",IF(A88="1a",Z88,IF(AJ88="","",IF(OR(ISNUMBER(MATCH(AS88,AS$21:AS87,0)),ISNUMBER(MATCH(AT88,AS$21:AS87,0))),"",Z88&amp;"/"&amp;AJ88))))</f>
        <v/>
      </c>
      <c r="AV88" s="142" t="str">
        <f t="shared" ca="1" si="54"/>
        <v/>
      </c>
      <c r="AW88" s="142" t="str">
        <f t="shared" ca="1" si="37"/>
        <v/>
      </c>
      <c r="AX88" s="10" t="str">
        <f t="shared" ca="1" si="38"/>
        <v/>
      </c>
      <c r="AY88" s="163" t="str">
        <f t="shared" ca="1" si="39"/>
        <v/>
      </c>
      <c r="AZ88" s="165" t="str">
        <f t="shared" ca="1" si="40"/>
        <v/>
      </c>
      <c r="BA88" s="142">
        <f t="shared" ca="1" si="41"/>
        <v>0</v>
      </c>
      <c r="BB88" s="165" t="str">
        <f t="shared" ca="1" si="42"/>
        <v/>
      </c>
      <c r="BC88" s="166" t="str">
        <f t="shared" ca="1" si="43"/>
        <v/>
      </c>
      <c r="BD88" s="166" t="str">
        <f t="shared" ca="1" si="44"/>
        <v/>
      </c>
      <c r="BE88" s="166" t="str">
        <f t="shared" ca="1" si="45"/>
        <v/>
      </c>
      <c r="BF88" s="166" t="str">
        <f t="shared" ca="1" si="55"/>
        <v/>
      </c>
      <c r="BG88" s="142" t="str">
        <f ca="1">IF($AU88="","",RANK(BF88,BF$22:BF$90,1)+COUNTIF(BF$22:BF88,BF88)-1)</f>
        <v/>
      </c>
      <c r="BH88" s="166" t="str">
        <f t="shared" ca="1" si="47"/>
        <v/>
      </c>
      <c r="BI88" s="142" t="str">
        <f ca="1">IF($AU88="","",RANK(BH88,BH$22:BH$90,1)+COUNTIF(BH$22:BH88,BH88)-1)</f>
        <v/>
      </c>
    </row>
    <row r="89" spans="1:61" x14ac:dyDescent="0.35">
      <c r="A89" s="52" t="s">
        <v>527</v>
      </c>
      <c r="B89" s="164"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0">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63">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0">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0">
        <f t="shared" ca="1" si="31"/>
        <v>0</v>
      </c>
      <c r="AN89" s="142">
        <f ca="1">IF(AJ89="",0,COUNTIFS(OFFSET(Data!$A$1,0,MATCH(Z89&amp;" qualify",Data!$1:$1,0)-1,1000,1),"",OFFSET(Data!$A$1,0,MATCH(AJ89&amp;" qualify",Data!$1:$1,0)-1,1000,1),2))</f>
        <v>0</v>
      </c>
      <c r="AO89" s="142">
        <f t="shared" ca="1" si="52"/>
        <v>0</v>
      </c>
      <c r="AP89" s="163"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0">
        <f t="array" aca="1" ref="AR89" ca="1">SUM(IF(OFFSET(Service_DB,,,,1)=AJ89,IF(ISNUMBER(SEARCH(OFFSET(Service_DB,,1,,1),AQ89)),OFFSET(Service_DB,,2,,1),0),0))</f>
        <v>0</v>
      </c>
      <c r="AS89" s="163" t="str">
        <f t="shared" ca="1" si="53"/>
        <v>Placeholder700</v>
      </c>
      <c r="AT89" s="163" t="str">
        <f t="shared" ca="1" si="35"/>
        <v>Placeholder700</v>
      </c>
      <c r="AU89" s="142" t="str">
        <f ca="1">IF(AND(AB89=0,AD89=0),"",IF(A89="1a",Z89,IF(AJ89="","",IF(OR(ISNUMBER(MATCH(AS89,AS$21:AS88,0)),ISNUMBER(MATCH(AT89,AS$21:AS88,0))),"",Z89&amp;"/"&amp;AJ89))))</f>
        <v/>
      </c>
      <c r="AV89" s="142" t="str">
        <f t="shared" ca="1" si="54"/>
        <v/>
      </c>
      <c r="AW89" s="142" t="str">
        <f t="shared" ca="1" si="37"/>
        <v/>
      </c>
      <c r="AX89" s="10" t="str">
        <f t="shared" ca="1" si="38"/>
        <v/>
      </c>
      <c r="AY89" s="163" t="str">
        <f t="shared" ca="1" si="39"/>
        <v/>
      </c>
      <c r="AZ89" s="165" t="str">
        <f t="shared" ca="1" si="40"/>
        <v/>
      </c>
      <c r="BA89" s="142">
        <f t="shared" ca="1" si="41"/>
        <v>0</v>
      </c>
      <c r="BB89" s="165" t="str">
        <f t="shared" ca="1" si="42"/>
        <v/>
      </c>
      <c r="BC89" s="166" t="str">
        <f t="shared" ca="1" si="43"/>
        <v/>
      </c>
      <c r="BD89" s="166" t="str">
        <f t="shared" ca="1" si="44"/>
        <v/>
      </c>
      <c r="BE89" s="166" t="str">
        <f t="shared" ca="1" si="45"/>
        <v/>
      </c>
      <c r="BF89" s="166" t="str">
        <f t="shared" ca="1" si="55"/>
        <v/>
      </c>
      <c r="BG89" s="142" t="str">
        <f ca="1">IF($AU89="","",RANK(BF89,BF$22:BF$90,1)+COUNTIF(BF$22:BF89,BF89)-1)</f>
        <v/>
      </c>
      <c r="BH89" s="166" t="str">
        <f t="shared" ca="1" si="47"/>
        <v/>
      </c>
      <c r="BI89" s="142" t="str">
        <f ca="1">IF($AU89="","",RANK(BH89,BH$22:BH$90,1)+COUNTIF(BH$22:BH89,BH89)-1)</f>
        <v/>
      </c>
    </row>
    <row r="90" spans="1:61" x14ac:dyDescent="0.35">
      <c r="A90" s="52" t="s">
        <v>527</v>
      </c>
      <c r="B90" s="164"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0">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63">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0">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0">
        <f t="shared" ca="1" si="31"/>
        <v>0</v>
      </c>
      <c r="AN90" s="142">
        <f ca="1">IF(AJ90="",0,COUNTIFS(OFFSET(Data!$A$1,0,MATCH(Z90&amp;" qualify",Data!$1:$1,0)-1,1000,1),"",OFFSET(Data!$A$1,0,MATCH(AJ90&amp;" qualify",Data!$1:$1,0)-1,1000,1),2))</f>
        <v>0</v>
      </c>
      <c r="AO90" s="142">
        <f t="shared" ca="1" si="52"/>
        <v>0</v>
      </c>
      <c r="AP90" s="163"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0">
        <f t="array" aca="1" ref="AR90" ca="1">SUM(IF(OFFSET(Service_DB,,,,1)=AJ90,IF(ISNUMBER(SEARCH(OFFSET(Service_DB,,1,,1),AQ90)),OFFSET(Service_DB,,2,,1),0),0))</f>
        <v>0</v>
      </c>
      <c r="AS90" s="163" t="str">
        <f t="shared" ca="1" si="53"/>
        <v>Spectrum TV Essentials020</v>
      </c>
      <c r="AT90" s="163" t="str">
        <f t="shared" ca="1" si="35"/>
        <v>Spectrum TV Essentials020</v>
      </c>
      <c r="AU90" s="142" t="str">
        <f ca="1">IF(AND(AB90=0,AD90=0),"",IF(A90="1a",Z90,IF(AJ90="","",IF(OR(ISNUMBER(MATCH(AS90,AS$21:AS83,0)),ISNUMBER(MATCH(AT90,AS$21:AS83,0))),"",Z90&amp;"/"&amp;AJ90))))</f>
        <v/>
      </c>
      <c r="AV90" s="142" t="str">
        <f t="shared" ca="1" si="54"/>
        <v/>
      </c>
      <c r="AW90" s="142" t="str">
        <f t="shared" ca="1" si="37"/>
        <v/>
      </c>
      <c r="AX90" s="10" t="str">
        <f t="shared" ca="1" si="38"/>
        <v/>
      </c>
      <c r="AY90" s="163" t="str">
        <f t="shared" ca="1" si="39"/>
        <v/>
      </c>
      <c r="AZ90" s="165" t="str">
        <f t="shared" ca="1" si="40"/>
        <v/>
      </c>
      <c r="BA90" s="142">
        <f t="shared" ca="1" si="41"/>
        <v>0</v>
      </c>
      <c r="BB90" s="165" t="str">
        <f t="shared" ca="1" si="42"/>
        <v/>
      </c>
      <c r="BC90" s="166" t="str">
        <f t="shared" ca="1" si="43"/>
        <v/>
      </c>
      <c r="BD90" s="166" t="str">
        <f t="shared" ca="1" si="44"/>
        <v/>
      </c>
      <c r="BE90" s="166" t="str">
        <f t="shared" ca="1" si="45"/>
        <v/>
      </c>
      <c r="BF90" s="166" t="str">
        <f t="shared" ca="1" si="55"/>
        <v/>
      </c>
      <c r="BG90" s="142" t="str">
        <f ca="1">IF($AU90="","",RANK(BF90,BF$22:BF$90,1)+COUNTIF(BF$22:BF90,BF90)-1)</f>
        <v/>
      </c>
      <c r="BH90" s="166" t="str">
        <f t="shared" ca="1" si="47"/>
        <v/>
      </c>
      <c r="BI90" s="142" t="str">
        <f ca="1">IF($AU90="","",RANK(BH90,BH$22:BH$90,1)+COUNTIF(BH$22:BH90,BH90)-1)</f>
        <v/>
      </c>
    </row>
    <row r="102" spans="12:12" x14ac:dyDescent="0.35">
      <c r="L102" s="146"/>
    </row>
    <row r="103" spans="12:12" x14ac:dyDescent="0.35">
      <c r="L103" s="146"/>
    </row>
    <row r="104" spans="12:12" x14ac:dyDescent="0.35">
      <c r="L104" s="146"/>
    </row>
    <row r="105" spans="12:12" x14ac:dyDescent="0.35">
      <c r="L105" s="146"/>
    </row>
    <row r="106" spans="12:12" x14ac:dyDescent="0.35">
      <c r="L106" s="146"/>
    </row>
    <row r="107" spans="12:12" x14ac:dyDescent="0.35">
      <c r="L107" s="146"/>
    </row>
    <row r="108" spans="12:12" x14ac:dyDescent="0.35">
      <c r="L108" s="146"/>
    </row>
    <row r="109" spans="12:12" x14ac:dyDescent="0.35">
      <c r="L109" s="146"/>
    </row>
    <row r="110" spans="12:12" x14ac:dyDescent="0.35">
      <c r="L110" s="146"/>
    </row>
    <row r="111" spans="12:12" x14ac:dyDescent="0.35">
      <c r="L111" s="146"/>
    </row>
    <row r="112" spans="12:12" x14ac:dyDescent="0.35">
      <c r="L112" s="146"/>
    </row>
    <row r="113" spans="12:12" x14ac:dyDescent="0.35">
      <c r="L113" s="146"/>
    </row>
    <row r="114" spans="12:12" x14ac:dyDescent="0.35">
      <c r="L114" s="146"/>
    </row>
    <row r="115" spans="12:12" x14ac:dyDescent="0.35">
      <c r="L115" s="146"/>
    </row>
    <row r="116" spans="12:12" x14ac:dyDescent="0.35">
      <c r="L116" s="146"/>
    </row>
    <row r="117" spans="12:12" x14ac:dyDescent="0.35">
      <c r="L117" s="146"/>
    </row>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4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0"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363</v>
      </c>
      <c r="B1" s="44"/>
      <c r="C1" s="44"/>
      <c r="D1" s="44"/>
      <c r="E1" s="44"/>
      <c r="F1" s="185"/>
      <c r="H1" s="99" t="s">
        <v>427</v>
      </c>
      <c r="I1" s="115" t="str">
        <f>IF(profile="","No profile loaded",profile)</f>
        <v>No profile loaded</v>
      </c>
      <c r="J1" s="116" t="str">
        <f ca="1">Profiles!D4</f>
        <v/>
      </c>
      <c r="O1" s="37"/>
      <c r="P1" s="37"/>
      <c r="Q1" s="176" t="s">
        <v>375</v>
      </c>
      <c r="R1" s="176" t="s">
        <v>306</v>
      </c>
      <c r="S1" s="177" t="s">
        <v>165</v>
      </c>
      <c r="T1" s="178" t="s">
        <v>845</v>
      </c>
      <c r="U1" s="176" t="s">
        <v>311</v>
      </c>
      <c r="V1" s="176" t="s">
        <v>305</v>
      </c>
      <c r="W1" s="176" t="s">
        <v>471</v>
      </c>
      <c r="X1" s="179" t="s">
        <v>203</v>
      </c>
      <c r="Y1" s="143" t="s">
        <v>600</v>
      </c>
      <c r="Z1" s="22"/>
      <c r="AA1" s="162" t="s">
        <v>376</v>
      </c>
      <c r="AB1" s="20" t="s">
        <v>87</v>
      </c>
      <c r="AD1" s="34"/>
    </row>
    <row r="2" spans="1:31" ht="15" thickBot="1" x14ac:dyDescent="0.4">
      <c r="A2" s="195" t="str">
        <f ca="1">Analysis!C18</f>
        <v>(#1) Hulu with Live TV by itself (+2 Add-Ons) [%100 of marked] for $88</v>
      </c>
      <c r="B2" s="196"/>
      <c r="C2" s="196"/>
      <c r="D2" s="196"/>
      <c r="E2" s="196"/>
      <c r="F2" s="197"/>
      <c r="H2" s="99" t="s">
        <v>428</v>
      </c>
      <c r="I2" s="113" t="str">
        <f>marker_pick</f>
        <v>3 - Mild Interest</v>
      </c>
      <c r="J2" s="114" t="str">
        <f ca="1">COUNTIFS(Data!D:D,1)&amp;" marked"</f>
        <v>18 marked</v>
      </c>
      <c r="K2" s="61"/>
      <c r="L2"/>
      <c r="M2"/>
      <c r="N2" s="61"/>
      <c r="O2" s="61"/>
      <c r="P2" s="61"/>
      <c r="Q2" s="55" t="str">
        <f>Services!A2</f>
        <v>Philo</v>
      </c>
      <c r="R2" s="55" t="s">
        <v>1</v>
      </c>
      <c r="S2" s="199">
        <f>VLOOKUP(Q2,Services!$A$1:$C$25,3,0)</f>
        <v>25</v>
      </c>
      <c r="T2" s="104" t="s">
        <v>303</v>
      </c>
      <c r="U2" s="103">
        <f ca="1">COUNTIFS(Data!$D$1:$D$1000,1,OFFSET(Data!$A$1,0,MATCH($Q2,Data!$1:$1,0)-1,1000,1),R2)</f>
        <v>6</v>
      </c>
      <c r="V2" s="155"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4.166666666666667</v>
      </c>
      <c r="X2" s="23" t="str">
        <f>Q2&amp;R2&amp;T2</f>
        <v>PhiloYesx</v>
      </c>
      <c r="Y2" s="144">
        <f ca="1">COUNTIF(OFFSET(Data!$A$1,0,MATCH(Q2,Data!$1:$1,0)-1,1000,1),R2)</f>
        <v>82</v>
      </c>
      <c r="Z2" s="24"/>
      <c r="AA2" s="23" t="s">
        <v>304</v>
      </c>
      <c r="AB2" s="46">
        <f>SUMIF(T:T,"x",S:S)</f>
        <v>90</v>
      </c>
    </row>
    <row r="3" spans="1:31" ht="15" thickBot="1" x14ac:dyDescent="0.4">
      <c r="A3" s="42" t="str">
        <f ca="1">Analysis!D18</f>
        <v>(#2) YouTube TV with (+1 Add-Ons) / Philo (+0 Add-Ons)  [%100 of marked] for $100</v>
      </c>
      <c r="B3" s="61"/>
      <c r="C3" s="61"/>
      <c r="D3" s="61"/>
      <c r="E3" s="61"/>
      <c r="F3" s="63"/>
      <c r="H3" s="99" t="s">
        <v>371</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199">
        <f>VLOOKUP(Q3,Services!$A$1:$C$25,3,0)</f>
        <v>40</v>
      </c>
      <c r="T3" s="104"/>
      <c r="U3" s="103">
        <f ca="1">COUNTIFS(Data!$D$1:$D$1000,1,OFFSET(Data!$A$1,0,MATCH($Q3,Data!$1:$1,0)-1,1000,1),R3)</f>
        <v>5</v>
      </c>
      <c r="V3" s="155"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v>
      </c>
      <c r="X3" s="23" t="str">
        <f t="shared" ref="X3:X24" si="1">Q3&amp;R3&amp;T3</f>
        <v>Sling OrangeYes</v>
      </c>
      <c r="Y3" s="144">
        <f ca="1">COUNTIF(OFFSET(Data!$A$1,0,MATCH(Q3,Data!$1:$1,0)-1,1000,1),R3)</f>
        <v>31</v>
      </c>
      <c r="AA3" s="23" t="s">
        <v>311</v>
      </c>
      <c r="AB3" s="95">
        <f ca="1">SUMIF(Data!D:D,1)</f>
        <v>18</v>
      </c>
      <c r="AC3" s="30" t="s">
        <v>310</v>
      </c>
      <c r="AD3" s="31">
        <f>COUNTA(Data!A:A,1)</f>
        <v>678</v>
      </c>
      <c r="AE3" s="21" t="s">
        <v>312</v>
      </c>
    </row>
    <row r="4" spans="1:31" ht="15" thickBot="1" x14ac:dyDescent="0.4">
      <c r="A4" s="43" t="str">
        <f ca="1">Analysis!E18</f>
        <v>(#3) YouTube TV by itself (+1 Add-Ons) [%89 of marked] for $75</v>
      </c>
      <c r="B4" s="82"/>
      <c r="C4" s="82"/>
      <c r="D4" s="82"/>
      <c r="E4" s="82"/>
      <c r="F4" s="186"/>
      <c r="H4" s="99" t="s">
        <v>455</v>
      </c>
      <c r="I4" s="100" t="str">
        <f>IF(price_weight_used&lt;&gt;50,price_weight_used,"Price &amp; Networks - Equal Weighting")</f>
        <v>Price &amp; Networks - Equal Weighting</v>
      </c>
      <c r="J4" s="92"/>
      <c r="K4" s="61"/>
      <c r="L4" s="61"/>
      <c r="M4" s="61"/>
      <c r="N4" s="61"/>
      <c r="O4" s="61"/>
      <c r="P4" s="61"/>
      <c r="Q4" s="55" t="str">
        <f>Services!A4</f>
        <v>Sling Blue</v>
      </c>
      <c r="R4" s="55" t="s">
        <v>1</v>
      </c>
      <c r="S4" s="199">
        <f>VLOOKUP(Q4,Services!$A$1:$C$25,3,0)</f>
        <v>40</v>
      </c>
      <c r="T4" s="104"/>
      <c r="U4" s="103">
        <f ca="1">COUNTIFS(Data!$D$1:$D$1000,1,OFFSET(Data!$A$1,0,MATCH($Q4,Data!$1:$1,0)-1,1000,1),R4)</f>
        <v>6</v>
      </c>
      <c r="V4" s="155"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6.666666666666667</v>
      </c>
      <c r="X4" s="23" t="str">
        <f t="shared" si="1"/>
        <v>Sling BlueYes</v>
      </c>
      <c r="Y4" s="144">
        <f ca="1">COUNTIF(OFFSET(Data!$A$1,0,MATCH(Q4,Data!$1:$1,0)-1,1000,1),R4)</f>
        <v>41</v>
      </c>
      <c r="AA4" s="23" t="s">
        <v>321</v>
      </c>
      <c r="AB4" s="47">
        <f ca="1">SUMIF(Data!AY:AY,1)</f>
        <v>17</v>
      </c>
      <c r="AC4" s="30" t="s">
        <v>310</v>
      </c>
      <c r="AD4" s="95">
        <f ca="1">COUNTIFS(Data!D:D,1)</f>
        <v>18</v>
      </c>
      <c r="AE4" s="21" t="s">
        <v>313</v>
      </c>
    </row>
    <row r="5" spans="1:31" ht="13.5" thickBot="1" x14ac:dyDescent="0.35">
      <c r="Q5" s="55" t="str">
        <f>Services!A5</f>
        <v>Sling Orange + Blue</v>
      </c>
      <c r="R5" s="55" t="s">
        <v>1</v>
      </c>
      <c r="S5" s="199">
        <f>VLOOKUP(Q5,Services!$A$1:$C$25,3,0)</f>
        <v>55</v>
      </c>
      <c r="T5" s="104"/>
      <c r="U5" s="103">
        <f ca="1">COUNTIFS(Data!$D$1:$D$1000,1,OFFSET(Data!$A$1,0,MATCH($Q5,Data!$1:$1,0)-1,1000,1),R5)</f>
        <v>8</v>
      </c>
      <c r="V5" s="155"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6.875</v>
      </c>
      <c r="X5" s="23" t="str">
        <f t="shared" si="1"/>
        <v>Sling Orange + BlueYes</v>
      </c>
      <c r="Y5" s="144">
        <f ca="1">COUNTIF(OFFSET(Data!$A$1,0,MATCH(Q5,Data!$1:$1,0)-1,1000,1),R5)</f>
        <v>48</v>
      </c>
      <c r="AA5" s="23" t="s">
        <v>383</v>
      </c>
      <c r="AB5" s="48">
        <f ca="1">IF(AD4=0,0,AB4/AD4)</f>
        <v>0.94444444444444442</v>
      </c>
    </row>
    <row r="6" spans="1:31" s="22" customFormat="1" ht="16.75" customHeight="1" thickBot="1" x14ac:dyDescent="0.4">
      <c r="A6" s="183" t="s">
        <v>855</v>
      </c>
      <c r="B6" s="183" t="s">
        <v>429</v>
      </c>
      <c r="C6" s="183" t="s">
        <v>206</v>
      </c>
      <c r="D6" s="183" t="s">
        <v>849</v>
      </c>
      <c r="E6" s="183" t="s">
        <v>850</v>
      </c>
      <c r="F6"/>
      <c r="G6" s="180" t="s">
        <v>854</v>
      </c>
      <c r="H6" s="180" t="s">
        <v>429</v>
      </c>
      <c r="I6" s="180" t="s">
        <v>206</v>
      </c>
      <c r="J6" s="180" t="s">
        <v>849</v>
      </c>
      <c r="K6" s="180" t="s">
        <v>850</v>
      </c>
      <c r="N6" s="194"/>
      <c r="Q6" s="55" t="str">
        <f>Services!A6</f>
        <v>DirecTV Stream Entertainment</v>
      </c>
      <c r="R6" s="55" t="s">
        <v>1</v>
      </c>
      <c r="S6" s="199">
        <f>VLOOKUP(Q6,Services!$A$1:$C$25,3,0)</f>
        <v>75</v>
      </c>
      <c r="T6" s="104"/>
      <c r="U6" s="103">
        <f ca="1">COUNTIFS(Data!$D$1:$D$1000,1,OFFSET(Data!$A$1,0,MATCH($Q6,Data!$1:$1,0)-1,1000,1),R6)</f>
        <v>14</v>
      </c>
      <c r="V6" s="155"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5.3571428571428568</v>
      </c>
      <c r="X6" s="23" t="str">
        <f t="shared" si="1"/>
        <v>DirecTV Stream EntertainmentYes</v>
      </c>
      <c r="Y6" s="144">
        <f ca="1">COUNTIF(OFFSET(Data!$A$1,0,MATCH(Q6,Data!$1:$1,0)-1,1000,1),R6)</f>
        <v>87</v>
      </c>
      <c r="Z6" s="21"/>
      <c r="AA6" s="23" t="s">
        <v>308</v>
      </c>
      <c r="AB6" s="32">
        <f>COUNTIF($X:$X,"*"&amp;"Yesx")</f>
        <v>2</v>
      </c>
    </row>
    <row r="7" spans="1:31" ht="15" thickBot="1" x14ac:dyDescent="0.4">
      <c r="A7" s="183" t="s">
        <v>756</v>
      </c>
      <c r="B7" s="142"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42">
        <f ca="1">IF(Analysis!$C$6="No result","",INDEX(Analysis!$A$22:$CE$90,Analysis!$C$6,MATCH("Service 1 Marked Networks",Analysis!$21:$21,0))+INDEX(Analysis!$A$22:$CE$90,Analysis!$C$6,MATCH("Service 1 Add-Ons Marked Networks",Analysis!$21:$21,0)))</f>
        <v>18</v>
      </c>
      <c r="E7" s="181">
        <f ca="1">IFERROR(D7/SUMIF(Data!$D:$D,1),0)</f>
        <v>1</v>
      </c>
      <c r="F7"/>
      <c r="G7" s="180" t="s">
        <v>756</v>
      </c>
      <c r="H7" s="193" t="str">
        <f>IF(B20="","",B20)</f>
        <v>YouTube TV</v>
      </c>
      <c r="I7" s="10">
        <f>IF(H7="","",C20+SUMIF(A22:A100,"x",C22:C100))</f>
        <v>65</v>
      </c>
      <c r="J7" s="142">
        <f ca="1">IF(B20="","",D20+SUMIF(A22:A100,"x",D22:D100))</f>
        <v>15</v>
      </c>
      <c r="K7" s="181">
        <f ca="1">IFERROR(J7/SUMIF(Data!$D:$D,1),0)</f>
        <v>0.83333333333333337</v>
      </c>
      <c r="Q7" s="55" t="str">
        <f>Services!A7</f>
        <v>DirecTV Stream Choice</v>
      </c>
      <c r="R7" s="55" t="s">
        <v>1</v>
      </c>
      <c r="S7" s="199">
        <f>VLOOKUP(Q7,Services!$A$1:$C$25,3,0)</f>
        <v>100</v>
      </c>
      <c r="T7" s="104"/>
      <c r="U7" s="103">
        <f ca="1">COUNTIFS(Data!$D$1:$D$1000,1,OFFSET(Data!$A$1,0,MATCH($Q7,Data!$1:$1,0)-1,1000,1),R7)</f>
        <v>16</v>
      </c>
      <c r="V7" s="155"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6.25</v>
      </c>
      <c r="X7" s="23" t="str">
        <f t="shared" si="1"/>
        <v>DirecTV Stream ChoiceYes</v>
      </c>
      <c r="Y7" s="144">
        <f ca="1">COUNTIF(OFFSET(Data!$A$1,0,MATCH(Q7,Data!$1:$1,0)-1,1000,1),R7)</f>
        <v>158</v>
      </c>
      <c r="AA7" s="23" t="s">
        <v>309</v>
      </c>
      <c r="AB7" s="32">
        <f>COUNTIF($T:$T,"x")-AB6</f>
        <v>0</v>
      </c>
    </row>
    <row r="8" spans="1:31" ht="16.25" customHeight="1" thickBot="1" x14ac:dyDescent="0.4">
      <c r="A8" s="183" t="s">
        <v>759</v>
      </c>
      <c r="B8" s="142"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42">
        <f ca="1">IF(Analysis!$C$6="No result","",INDEX(Analysis!$A$22:$CE$90,Analysis!$C$6,MATCH("Service 2 Marked Networks (no dups)",Analysis!$21:$21,0))+INDEX(Analysis!$A$22:$CE$90,Analysis!$C$6,MATCH("Service 2 Add-Ons Marked Networks",Analysis!$21:$21,0)))</f>
        <v>0</v>
      </c>
      <c r="E8" s="181">
        <f ca="1">IFERROR(D8/SUMIF(Data!$D:$D,1),0)</f>
        <v>0</v>
      </c>
      <c r="G8" s="180" t="s">
        <v>759</v>
      </c>
      <c r="H8" s="192" t="str">
        <f>IF(G20="","",G20)</f>
        <v>Philo</v>
      </c>
      <c r="I8" s="10">
        <f>IF(H8="","",H20+SUMIF(F22:F100,"x",H22:H100))</f>
        <v>25</v>
      </c>
      <c r="J8" s="142">
        <f ca="1">IF(H8="","",I20+SUMIF(F22:F100,"x",I22:I100))</f>
        <v>2</v>
      </c>
      <c r="K8" s="181">
        <f ca="1">IFERROR(J8/SUMIF(Data!$D:$D,1),0)</f>
        <v>0.1111111111111111</v>
      </c>
      <c r="Q8" s="55" t="str">
        <f>Services!A8</f>
        <v>DirecTV Stream Ultimate</v>
      </c>
      <c r="R8" s="55" t="s">
        <v>1</v>
      </c>
      <c r="S8" s="199">
        <f>VLOOKUP(Q8,Services!$A$1:$C$25,3,0)</f>
        <v>110</v>
      </c>
      <c r="T8" s="104"/>
      <c r="U8" s="103">
        <f ca="1">COUNTIFS(Data!$D$1:$D$1000,1,OFFSET(Data!$A$1,0,MATCH($Q8,Data!$1:$1,0)-1,1000,1),R8)</f>
        <v>17</v>
      </c>
      <c r="V8" s="155"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6.4705882352941178</v>
      </c>
      <c r="X8" s="23" t="str">
        <f t="shared" si="1"/>
        <v>DirecTV Stream UltimateYes</v>
      </c>
      <c r="Y8" s="144">
        <f ca="1">COUNTIF(OFFSET(Data!$A$1,0,MATCH(Q8,Data!$1:$1,0)-1,1000,1),R8)</f>
        <v>191</v>
      </c>
    </row>
    <row r="9" spans="1:31" ht="15" thickBot="1" x14ac:dyDescent="0.4">
      <c r="A9" s="183" t="s">
        <v>87</v>
      </c>
      <c r="B9" s="183"/>
      <c r="C9" s="184">
        <f ca="1">SUM(C7:C8)</f>
        <v>88</v>
      </c>
      <c r="D9" s="183">
        <f ca="1">SUM(D7:D8)</f>
        <v>18</v>
      </c>
      <c r="E9" s="187">
        <f ca="1">IFERROR(D9/SUMIF(Data!$D:$D,1),0)</f>
        <v>1</v>
      </c>
      <c r="G9" s="180" t="s">
        <v>87</v>
      </c>
      <c r="H9" s="180"/>
      <c r="I9" s="182">
        <f>SUM(I7:I8)</f>
        <v>90</v>
      </c>
      <c r="J9" s="180">
        <f ca="1">SUM(J7:J8)</f>
        <v>17</v>
      </c>
      <c r="K9" s="188">
        <f ca="1">IFERROR(J9/SUMIF(Data!$D:$D,1),0)</f>
        <v>0.94444444444444442</v>
      </c>
      <c r="Q9" s="55" t="str">
        <f>Services!A9</f>
        <v>DirecTV Stream Premier</v>
      </c>
      <c r="R9" s="55" t="s">
        <v>1</v>
      </c>
      <c r="S9" s="199">
        <f>VLOOKUP(Q9,Services!$A$1:$C$25,3,0)</f>
        <v>155</v>
      </c>
      <c r="T9" s="104"/>
      <c r="U9" s="103">
        <f ca="1">COUNTIFS(Data!$D$1:$D$1000,1,OFFSET(Data!$A$1,0,MATCH($Q9,Data!$1:$1,0)-1,1000,1),R9)</f>
        <v>18</v>
      </c>
      <c r="V9" s="155"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8.6111111111111107</v>
      </c>
      <c r="X9" s="23" t="str">
        <f t="shared" si="1"/>
        <v>DirecTV Stream PremierYes</v>
      </c>
      <c r="Y9" s="144">
        <f ca="1">COUNTIF(OFFSET(Data!$A$1,0,MATCH(Q9,Data!$1:$1,0)-1,1000,1),R9)</f>
        <v>233</v>
      </c>
      <c r="AA9" s="22"/>
    </row>
    <row r="10" spans="1:31" ht="13.5" thickBot="1" x14ac:dyDescent="0.35">
      <c r="Q10" s="55" t="str">
        <f>Services!A10</f>
        <v>YouTube TV</v>
      </c>
      <c r="R10" s="55" t="s">
        <v>1</v>
      </c>
      <c r="S10" s="199">
        <f>VLOOKUP(Q10,Services!$A$1:$C$25,3,0)</f>
        <v>65</v>
      </c>
      <c r="T10" s="104" t="s">
        <v>303</v>
      </c>
      <c r="U10" s="103">
        <f ca="1">COUNTIFS(Data!$D$1:$D$1000,1,OFFSET(Data!$A$1,0,MATCH($Q10,Data!$1:$1,0)-1,1000,1),R10)</f>
        <v>15</v>
      </c>
      <c r="V10" s="155"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124</v>
      </c>
      <c r="AA10" s="22"/>
    </row>
    <row r="11" spans="1:31" ht="14.15" customHeight="1" thickBot="1" x14ac:dyDescent="0.4">
      <c r="F11"/>
      <c r="G11"/>
      <c r="H11"/>
      <c r="I11"/>
      <c r="Q11" s="55" t="str">
        <f>Services!A11</f>
        <v>Hulu with Live TV</v>
      </c>
      <c r="R11" s="55" t="s">
        <v>1</v>
      </c>
      <c r="S11" s="199">
        <f>VLOOKUP(Q11,Services!$A$1:$C$25,3,0)</f>
        <v>70</v>
      </c>
      <c r="T11" s="104"/>
      <c r="U11" s="103">
        <f ca="1">COUNTIFS(Data!$D$1:$D$1000,1,OFFSET(Data!$A$1,0,MATCH($Q11,Data!$1:$1,0)-1,1000,1),R11)</f>
        <v>16</v>
      </c>
      <c r="V11" s="155"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98</v>
      </c>
      <c r="AA11" s="22"/>
    </row>
    <row r="12" spans="1:31" ht="15" thickBot="1" x14ac:dyDescent="0.4">
      <c r="F12"/>
      <c r="G12"/>
      <c r="H12"/>
      <c r="I12"/>
      <c r="Q12" s="55" t="str">
        <f>Services!A12</f>
        <v>Fubo TV</v>
      </c>
      <c r="R12" s="55" t="s">
        <v>1</v>
      </c>
      <c r="S12" s="199">
        <f>VLOOKUP(Q12,Services!$A$1:$C$25,3,0)</f>
        <v>75</v>
      </c>
      <c r="T12" s="104"/>
      <c r="U12" s="103">
        <f ca="1">COUNTIFS(Data!$D$1:$D$1000,1,OFFSET(Data!$A$1,0,MATCH($Q12,Data!$1:$1,0)-1,1000,1),R12)</f>
        <v>14</v>
      </c>
      <c r="V12" s="155"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5.3571428571428568</v>
      </c>
      <c r="X12" s="23" t="str">
        <f t="shared" si="1"/>
        <v>Fubo TVYes</v>
      </c>
      <c r="Y12" s="144">
        <f ca="1">COUNTIF(OFFSET(Data!$A$1,0,MATCH(Q12,Data!$1:$1,0)-1,1000,1),R12)</f>
        <v>140</v>
      </c>
      <c r="AA12" s="22"/>
    </row>
    <row r="13" spans="1:31" ht="15.9" customHeight="1" thickBot="1" x14ac:dyDescent="0.4">
      <c r="F13"/>
      <c r="G13"/>
      <c r="H13"/>
      <c r="I13"/>
      <c r="Q13" s="55" t="str">
        <f>Services!A13</f>
        <v>KlowdTV</v>
      </c>
      <c r="R13" s="55" t="s">
        <v>1</v>
      </c>
      <c r="S13" s="199">
        <f>VLOOKUP(Q13,Services!$A$1:$C$25,3,0)</f>
        <v>0</v>
      </c>
      <c r="T13" s="104"/>
      <c r="U13" s="103">
        <f ca="1">COUNTIFS(Data!$D$1:$D$1000,1,OFFSET(Data!$A$1,0,MATCH($Q13,Data!$1:$1,0)-1,1000,1),R13)</f>
        <v>0</v>
      </c>
      <c r="V13" s="155"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54</v>
      </c>
    </row>
    <row r="14" spans="1:31" ht="14.65" customHeight="1" thickBot="1" x14ac:dyDescent="0.35">
      <c r="Q14" s="55" t="str">
        <f>Services!A14</f>
        <v>Frndly TV</v>
      </c>
      <c r="R14" s="55" t="s">
        <v>1</v>
      </c>
      <c r="S14" s="199">
        <f>VLOOKUP(Q14,Services!$A$1:$C$25,3,0)</f>
        <v>7</v>
      </c>
      <c r="T14" s="104"/>
      <c r="U14" s="103">
        <f ca="1">COUNTIFS(Data!$D$1:$D$1000,1,OFFSET(Data!$A$1,0,MATCH($Q14,Data!$1:$1,0)-1,1000,1),R14)</f>
        <v>1</v>
      </c>
      <c r="V14" s="155"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45</v>
      </c>
    </row>
    <row r="15" spans="1:31" ht="13.5" thickBot="1" x14ac:dyDescent="0.35">
      <c r="Q15" s="55" t="str">
        <f>Services!A15</f>
        <v>Vidgo Ultimate</v>
      </c>
      <c r="R15" s="55" t="s">
        <v>1</v>
      </c>
      <c r="S15" s="199">
        <f>VLOOKUP(Q15,Services!$A$1:$C$25,3,0)</f>
        <v>100</v>
      </c>
      <c r="T15" s="104"/>
      <c r="U15" s="103">
        <f ca="1">COUNTIFS(Data!$D$1:$D$1000,1,OFFSET(Data!$A$1,0,MATCH($Q15,Data!$1:$1,0)-1,1000,1),R15)</f>
        <v>11</v>
      </c>
      <c r="V15" s="155"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9.0909090909090917</v>
      </c>
      <c r="X15" s="23" t="str">
        <f t="shared" si="1"/>
        <v>Vidgo UltimateYes</v>
      </c>
      <c r="Y15" s="144">
        <f ca="1">COUNTIF(OFFSET(Data!$A$1,0,MATCH(Q15,Data!$1:$1,0)-1,1000,1),R15)</f>
        <v>165</v>
      </c>
    </row>
    <row r="16" spans="1:31" ht="13.5" thickBot="1" x14ac:dyDescent="0.35">
      <c r="Q16" s="55" t="str">
        <f>Services!A16</f>
        <v>Vidgo Premium</v>
      </c>
      <c r="R16" s="55" t="s">
        <v>1</v>
      </c>
      <c r="S16" s="199">
        <f>VLOOKUP(Q16,Services!$A$1:$C$25,3,0)</f>
        <v>80</v>
      </c>
      <c r="T16" s="104"/>
      <c r="U16" s="103">
        <f ca="1">COUNTIFS(Data!$D$1:$D$1000,1,OFFSET(Data!$A$1,0,MATCH($Q16,Data!$1:$1,0)-1,1000,1),R16)</f>
        <v>11</v>
      </c>
      <c r="V16" s="155"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7.2727272727272725</v>
      </c>
      <c r="X16" s="23" t="str">
        <f t="shared" si="1"/>
        <v>Vidgo PremiumYes</v>
      </c>
      <c r="Y16" s="144">
        <f ca="1">COUNTIF(OFFSET(Data!$A$1,0,MATCH(Q16,Data!$1:$1,0)-1,1000,1),R16)</f>
        <v>141</v>
      </c>
    </row>
    <row r="17" spans="1:47" ht="13.5" thickBot="1" x14ac:dyDescent="0.35">
      <c r="Q17" s="55" t="str">
        <f>Services!A17</f>
        <v>Vidgo Plus</v>
      </c>
      <c r="R17" s="55" t="s">
        <v>1</v>
      </c>
      <c r="S17" s="199">
        <f>VLOOKUP(Q17,Services!$A$1:$C$25,3,0)</f>
        <v>60</v>
      </c>
      <c r="T17" s="104"/>
      <c r="U17" s="103">
        <f ca="1">COUNTIFS(Data!$D$1:$D$1000,1,OFFSET(Data!$A$1,0,MATCH($Q17,Data!$1:$1,0)-1,1000,1),R17)</f>
        <v>10</v>
      </c>
      <c r="V17" s="155"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6</v>
      </c>
      <c r="X17" s="23" t="str">
        <f t="shared" si="1"/>
        <v>Vidgo PlusYes</v>
      </c>
      <c r="Y17" s="144">
        <f ca="1">COUNTIF(OFFSET(Data!$A$1,0,MATCH(Q17,Data!$1:$1,0)-1,1000,1),R17)</f>
        <v>112</v>
      </c>
    </row>
    <row r="18" spans="1:47" ht="13.5" thickBot="1" x14ac:dyDescent="0.35">
      <c r="Q18" s="55" t="str">
        <f>Services!A18</f>
        <v>Vidgo MAS</v>
      </c>
      <c r="R18" s="55" t="s">
        <v>1</v>
      </c>
      <c r="S18" s="199">
        <f>VLOOKUP(Q18,Services!$A$1:$C$25,3,0)</f>
        <v>40</v>
      </c>
      <c r="T18" s="104"/>
      <c r="U18" s="103">
        <f ca="1">COUNTIFS(Data!$D$1:$D$1000,1,OFFSET(Data!$A$1,0,MATCH($Q18,Data!$1:$1,0)-1,1000,1),R18)</f>
        <v>0</v>
      </c>
      <c r="V18" s="155"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0" t="str">
        <f t="shared" ca="1" si="0"/>
        <v/>
      </c>
      <c r="X18" s="23" t="str">
        <f t="shared" si="1"/>
        <v>Vidgo MASYes</v>
      </c>
      <c r="Y18" s="144">
        <f ca="1">COUNTIF(OFFSET(Data!$A$1,0,MATCH(Q18,Data!$1:$1,0)-1,1000,1),R18)</f>
        <v>47</v>
      </c>
    </row>
    <row r="19" spans="1:47" ht="44" thickBot="1" x14ac:dyDescent="0.4">
      <c r="A19" s="1"/>
      <c r="B19" s="97" t="s">
        <v>843</v>
      </c>
      <c r="C19" s="97" t="s">
        <v>206</v>
      </c>
      <c r="D19" s="97" t="s">
        <v>311</v>
      </c>
      <c r="E19" s="1"/>
      <c r="F19" s="1"/>
      <c r="G19" s="97" t="s">
        <v>844</v>
      </c>
      <c r="H19" s="97" t="s">
        <v>206</v>
      </c>
      <c r="I19" s="97" t="s">
        <v>846</v>
      </c>
      <c r="Q19" s="55" t="str">
        <f>Services!A19</f>
        <v>DirecTV Stream Optimo Mas</v>
      </c>
      <c r="R19" s="55" t="s">
        <v>1</v>
      </c>
      <c r="S19" s="199">
        <f>VLOOKUP(Q19,Services!$A$1:$C$25,3,0)</f>
        <v>75</v>
      </c>
      <c r="T19" s="104"/>
      <c r="U19" s="103">
        <f ca="1">COUNTIFS(Data!$D$1:$D$1000,1,OFFSET(Data!$A$1,0,MATCH($Q19,Data!$1:$1,0)-1,1000,1),R19)</f>
        <v>7</v>
      </c>
      <c r="V19" s="155"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0">
        <f t="shared" ca="1" si="0"/>
        <v>10.714285714285714</v>
      </c>
      <c r="X19" s="23" t="str">
        <f t="shared" si="1"/>
        <v>DirecTV Stream Optimo MasYes</v>
      </c>
      <c r="Y19" s="144">
        <f ca="1">COUNTIF(OFFSET(Data!$A$1,0,MATCH(Q19,Data!$1:$1,0)-1,1000,1),R19)</f>
        <v>108</v>
      </c>
    </row>
    <row r="20" spans="1:47" ht="15" thickBot="1" x14ac:dyDescent="0.4">
      <c r="A20"/>
      <c r="B20" s="190" t="s">
        <v>156</v>
      </c>
      <c r="C20" s="158">
        <f>IFERROR(VLOOKUP(B20,WhatIf!$Q:$S,3,0),"")</f>
        <v>65</v>
      </c>
      <c r="D20">
        <f ca="1">IF(B20="","",COUNTIFS(Data!$D$1:$D$1000,1,OFFSET(Data!$A$1,0,MATCH(Primary_Service,Data!$1:$1,0)-1,1000,1),"Yes"))</f>
        <v>15</v>
      </c>
      <c r="E20"/>
      <c r="F20"/>
      <c r="G20" s="191" t="s">
        <v>166</v>
      </c>
      <c r="H20" s="158">
        <f>IFERROR(VLOOKUP(G20,WhatIf!$Q:$S,3,0),"")</f>
        <v>25</v>
      </c>
      <c r="I20">
        <f ca="1">IF(OR(B20="",G20=""),"",COUNTIFS(Data!$D$1:$D$1000,1,OFFSET(Data!$A$1,0,MATCH(Primary_Service,Data!$1:$1,0)-1,1000,1),"",OFFSET(Data!$A$1,0,MATCH(Secondary_Service,Data!$1:$1,0)-1,1000,1),"Yes"))</f>
        <v>2</v>
      </c>
      <c r="Q20" s="55" t="str">
        <f>Services!A20</f>
        <v>Placeholder4</v>
      </c>
      <c r="R20" s="55" t="s">
        <v>1</v>
      </c>
      <c r="S20" s="199">
        <f>VLOOKUP(Q20,Services!$A$1:$C$25,3,0)</f>
        <v>0</v>
      </c>
      <c r="T20" s="104"/>
      <c r="U20" s="103">
        <f ca="1">COUNTIFS(Data!$D$1:$D$1000,1,OFFSET(Data!$A$1,0,MATCH($Q20,Data!$1:$1,0)-1,1000,1),R20)</f>
        <v>0</v>
      </c>
      <c r="V20" s="155"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189" t="s">
        <v>845</v>
      </c>
      <c r="B21"/>
      <c r="C21" s="158"/>
      <c r="D21"/>
      <c r="E21"/>
      <c r="F21" s="189" t="s">
        <v>845</v>
      </c>
      <c r="G21"/>
      <c r="H21" s="159"/>
      <c r="I21"/>
      <c r="Q21" s="55" t="str">
        <f>Services!A21</f>
        <v>Placeholder5</v>
      </c>
      <c r="R21" s="55" t="s">
        <v>1</v>
      </c>
      <c r="S21" s="199">
        <f>VLOOKUP(Q21,Services!$A$1:$C$25,3,0)</f>
        <v>0</v>
      </c>
      <c r="T21" s="104"/>
      <c r="U21" s="103">
        <f ca="1">COUNTIFS(Data!$D$1:$D$1000,1,OFFSET(Data!$A$1,0,MATCH($Q21,Data!$1:$1,0)-1,1000,1),R21)</f>
        <v>0</v>
      </c>
      <c r="V21" s="155"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25"/>
      <c r="B22" t="str" cm="1">
        <f t="array" aca="1" ref="B22" ca="1">IFERROR(_xlfn.SINGLE(INDEX(WhatIf!$R$1:$R$1067,_xlfn.AGGREGATE(15,6,((WhatIf!$Q$1:$Q$1067=B$20)*(WhatIf!$R$1:$R$1067&lt;&gt;"Yes")*(WhatIf!$U$1:$U$1067&gt;0))/((WhatIf!$Q$1:$Q$1067=B$20)*(WhatIf!$R$1:$R$1067&lt;&gt;"Yes")*(WhatIf!$U$1:$U$1067&gt;0))*ROW(WhatIf!$R$1:$R$1067),ROW(Analysis!L103)-ROW(Analysis!L$102)),1)),"")</f>
        <v>Cinemax</v>
      </c>
      <c r="C22" s="158">
        <f ca="1">IF(B22="","",IFERROR(INDEX(WhatIf!$S:$S,MATCH(B$20&amp;B22&amp;"*",WhatIf!$X:$X,0),1),""))</f>
        <v>10</v>
      </c>
      <c r="D22">
        <f ca="1">IF(B22="","",COUNTIFS(Data!$D$1:$D$1000,1,OFFSET(Data!$A$1,0,MATCH(Primary_Service,Data!$1:$1,0)-1,1000,1),B22))</f>
        <v>1</v>
      </c>
      <c r="E22"/>
      <c r="F22" s="25"/>
      <c r="G22" t="str" cm="1">
        <f t="array" aca="1" ref="G22" ca="1">IFERROR(_xlfn.SINGLE(INDEX(WhatIf!$R$1:$R$1067,_xlfn.AGGREGATE(15,6,((WhatIf!$Q$1:$Q$1067=G$20)*(WhatIf!$R$1:$R$1067&lt;&gt;"Yes")*(WhatIf!$U$1:$U$1067&gt;0))/((WhatIf!$Q$1:$Q$1067=G$20)*(WhatIf!$R$1:$R$1067&lt;&gt;"Yes")*(WhatIf!$U$1:$U$1067&gt;0))*ROW(WhatIf!$R$1:$R$1067),ROW(Analysis!Q103)-ROW(Analysis!Q$102)),1)),"")</f>
        <v/>
      </c>
      <c r="H22" s="158"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199">
        <f>VLOOKUP(Q22,Services!$A$1:$C$25,3,0)</f>
        <v>0</v>
      </c>
      <c r="T22" s="104"/>
      <c r="U22" s="103">
        <f ca="1">COUNTIFS(Data!$D$1:$D$1000,1,OFFSET(Data!$A$1,0,MATCH($Q22,Data!$1:$1,0)-1,1000,1),R22)</f>
        <v>0</v>
      </c>
      <c r="V22" s="155"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25"/>
      <c r="B23" t="str" cm="1">
        <f t="array" aca="1" ref="B23" ca="1">IFERROR(_xlfn.SINGLE(INDEX(WhatIf!$R$1:$R$1067,_xlfn.AGGREGATE(15,6,((WhatIf!$Q$1:$Q$1067=B$20)*(WhatIf!$R$1:$R$1067&lt;&gt;"Yes")*(WhatIf!$U$1:$U$1067&gt;0))/((WhatIf!$Q$1:$Q$1067=B$20)*(WhatIf!$R$1:$R$1067&lt;&gt;"Yes")*(WhatIf!$U$1:$U$1067&gt;0))*ROW(WhatIf!$R$1:$R$1067),ROW(Analysis!L104)-ROW(Analysis!L$102)),1)),"")</f>
        <v/>
      </c>
      <c r="C23" s="158" t="str">
        <f ca="1">IF(B23="","",IFERROR(INDEX(WhatIf!$S:$S,MATCH(B$20&amp;B23&amp;"*",WhatIf!$X:$X,0),1),""))</f>
        <v/>
      </c>
      <c r="D23" t="str">
        <f ca="1">IF(B23="","",COUNTIFS(Data!$D$1:$D$1000,1,OFFSET(Data!$A$1,0,MATCH(Primary_Service,Data!$1:$1,0)-1,1000,1),B23))</f>
        <v/>
      </c>
      <c r="E23"/>
      <c r="F23" s="25"/>
      <c r="G23" t="str" cm="1">
        <f t="array" aca="1" ref="G23" ca="1">IFERROR(_xlfn.SINGLE(INDEX(WhatIf!$R$1:$R$1067,_xlfn.AGGREGATE(15,6,((WhatIf!$Q$1:$Q$1067=G$20)*(WhatIf!$R$1:$R$1067&lt;&gt;"Yes")*(WhatIf!$U$1:$U$1067&gt;0))/((WhatIf!$Q$1:$Q$1067=G$20)*(WhatIf!$R$1:$R$1067&lt;&gt;"Yes")*(WhatIf!$U$1:$U$1067&gt;0))*ROW(WhatIf!$R$1:$R$1067),ROW(Analysis!Q104)-ROW(Analysis!Q$102)),1)),"")</f>
        <v/>
      </c>
      <c r="H23" s="158"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199">
        <f>VLOOKUP(Q23,Services!$A$1:$C$25,3,0)</f>
        <v>0</v>
      </c>
      <c r="T23" s="104"/>
      <c r="U23" s="103">
        <f ca="1">COUNTIFS(Data!$D$1:$D$1000,1,OFFSET(Data!$A$1,0,MATCH($Q23,Data!$1:$1,0)-1,1000,1),R23)</f>
        <v>0</v>
      </c>
      <c r="V23" s="155"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25"/>
      <c r="B24" t="str" cm="1">
        <f t="array" aca="1" ref="B24" ca="1">IFERROR(_xlfn.SINGLE(INDEX(WhatIf!$R$1:$R$1067,_xlfn.AGGREGATE(15,6,((WhatIf!$Q$1:$Q$1067=B$20)*(WhatIf!$R$1:$R$1067&lt;&gt;"Yes")*(WhatIf!$U$1:$U$1067&gt;0))/((WhatIf!$Q$1:$Q$1067=B$20)*(WhatIf!$R$1:$R$1067&lt;&gt;"Yes")*(WhatIf!$U$1:$U$1067&gt;0))*ROW(WhatIf!$R$1:$R$1067),ROW(Analysis!L105)-ROW(Analysis!L$102)),1)),"")</f>
        <v/>
      </c>
      <c r="C24" s="158" t="str">
        <f ca="1">IF(B24="","",IFERROR(INDEX(WhatIf!$S:$S,MATCH(B$20&amp;B24&amp;"*",WhatIf!$X:$X,0),1),""))</f>
        <v/>
      </c>
      <c r="D24" t="str">
        <f ca="1">IF(B24="","",COUNTIFS(Data!$D$1:$D$1000,1,OFFSET(Data!$A$1,0,MATCH(Primary_Service,Data!$1:$1,0)-1,1000,1),B24))</f>
        <v/>
      </c>
      <c r="E24"/>
      <c r="F24" s="25"/>
      <c r="G24" t="str" cm="1">
        <f t="array" aca="1" ref="G24" ca="1">IFERROR(_xlfn.SINGLE(INDEX(WhatIf!$R$1:$R$1067,_xlfn.AGGREGATE(15,6,((WhatIf!$Q$1:$Q$1067=G$20)*(WhatIf!$R$1:$R$1067&lt;&gt;"Yes")*(WhatIf!$U$1:$U$1067&gt;0))/((WhatIf!$Q$1:$Q$1067=G$20)*(WhatIf!$R$1:$R$1067&lt;&gt;"Yes")*(WhatIf!$U$1:$U$1067&gt;0))*ROW(WhatIf!$R$1:$R$1067),ROW(Analysis!Q105)-ROW(Analysis!Q$102)),1)),"")</f>
        <v/>
      </c>
      <c r="H24" s="158"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199">
        <f>VLOOKUP(Q24,Services!$A$1:$C$25,3,0)</f>
        <v>20</v>
      </c>
      <c r="T24" s="104"/>
      <c r="U24" s="103">
        <f ca="1">COUNTIFS(Data!$D$1:$D$1000,1,OFFSET(Data!$A$1,0,MATCH($Q24,Data!$1:$1,0)-1,1000,1),R24)</f>
        <v>5</v>
      </c>
      <c r="V24" s="155"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4</v>
      </c>
      <c r="X24" s="23" t="str">
        <f t="shared" si="1"/>
        <v>Spectrum TV EssentialsYes</v>
      </c>
      <c r="Y24" s="144">
        <f ca="1">COUNTIF(OFFSET(Data!$A$1,0,MATCH(Q24,Data!$1:$1,0)-1,1000,1),R24)</f>
        <v>62</v>
      </c>
      <c r="AB24" s="21"/>
    </row>
    <row r="25" spans="1:47" ht="14.65" customHeight="1" thickBot="1" x14ac:dyDescent="0.4">
      <c r="A25" s="25"/>
      <c r="B25" t="str" cm="1">
        <f t="array" aca="1" ref="B25" ca="1">IFERROR(_xlfn.SINGLE(INDEX(WhatIf!$R$1:$R$1067,_xlfn.AGGREGATE(15,6,((WhatIf!$Q$1:$Q$1067=B$20)*(WhatIf!$R$1:$R$1067&lt;&gt;"Yes")*(WhatIf!$U$1:$U$1067&gt;0))/((WhatIf!$Q$1:$Q$1067=B$20)*(WhatIf!$R$1:$R$1067&lt;&gt;"Yes")*(WhatIf!$U$1:$U$1067&gt;0))*ROW(WhatIf!$R$1:$R$1067),ROW(Analysis!L106)-ROW(Analysis!L$102)),1)),"")</f>
        <v/>
      </c>
      <c r="C25" s="158" t="str">
        <f ca="1">IF(B25="","",IFERROR(INDEX(WhatIf!$S:$S,MATCH(B$20&amp;B25&amp;"*",WhatIf!$X:$X,0),1),""))</f>
        <v/>
      </c>
      <c r="D25" t="str">
        <f ca="1">IF(B25="","",COUNTIFS(Data!$D$1:$D$1000,1,OFFSET(Data!$A$1,0,MATCH(Primary_Service,Data!$1:$1,0)-1,1000,1),B25))</f>
        <v/>
      </c>
      <c r="E25"/>
      <c r="F25" s="25"/>
      <c r="G25" t="str" cm="1">
        <f t="array" aca="1" ref="G25" ca="1">IFERROR(_xlfn.SINGLE(INDEX(WhatIf!$R$1:$R$1067,_xlfn.AGGREGATE(15,6,((WhatIf!$Q$1:$Q$1067=G$20)*(WhatIf!$R$1:$R$1067&lt;&gt;"Yes")*(WhatIf!$U$1:$U$1067&gt;0))/((WhatIf!$Q$1:$Q$1067=G$20)*(WhatIf!$R$1:$R$1067&lt;&gt;"Yes")*(WhatIf!$U$1:$U$1067&gt;0))*ROW(WhatIf!$R$1:$R$1067),ROW(Analysis!Q106)-ROW(Analysis!Q$102)),1)),"")</f>
        <v/>
      </c>
      <c r="H25" s="158" t="str">
        <f ca="1">IF(G25="","",IFERROR(INDEX(WhatIf!$S:$S,MATCH(G$20&amp;G25&amp;"*",WhatIf!$X:$X,0),1),""))</f>
        <v/>
      </c>
      <c r="I25" t="str">
        <f ca="1">IF(OR(B$20="",G25=""),"",COUNTIFS(Data!$D$1:$D$1000,1,OFFSET(Data!$A$1,0,MATCH(Primary_Service,Data!$1:$1,0)-1,1000,1),"",OFFSET(Data!$A$1,0,MATCH(Secondary_Service,Data!$1:$1,0)-1,1000,1),G25))</f>
        <v/>
      </c>
      <c r="Q25" s="27" t="s">
        <v>344</v>
      </c>
      <c r="R25" s="26"/>
      <c r="S25" s="149"/>
      <c r="T25" s="105"/>
      <c r="U25" s="26"/>
      <c r="V25" s="156"/>
      <c r="W25" s="31"/>
      <c r="X25" s="26"/>
      <c r="Y25" s="144" t="s">
        <v>205</v>
      </c>
      <c r="Z25" s="28"/>
      <c r="AA25" s="29" t="s">
        <v>544</v>
      </c>
      <c r="AB25" s="29"/>
      <c r="AC25" s="29"/>
      <c r="AD25" s="29"/>
      <c r="AE25" s="29"/>
      <c r="AF25" s="29"/>
      <c r="AG25" s="29"/>
      <c r="AH25" s="29"/>
      <c r="AI25" s="29"/>
      <c r="AJ25" s="29"/>
      <c r="AK25" s="29"/>
      <c r="AL25" s="29"/>
    </row>
    <row r="26" spans="1:47" ht="15" thickBot="1" x14ac:dyDescent="0.4">
      <c r="A26" s="25"/>
      <c r="B26" t="str" cm="1">
        <f t="array" aca="1" ref="B26" ca="1">IFERROR(_xlfn.SINGLE(INDEX(WhatIf!$R$1:$R$1067,_xlfn.AGGREGATE(15,6,((WhatIf!$Q$1:$Q$1067=B$20)*(WhatIf!$R$1:$R$1067&lt;&gt;"Yes")*(WhatIf!$U$1:$U$1067&gt;0))/((WhatIf!$Q$1:$Q$1067=B$20)*(WhatIf!$R$1:$R$1067&lt;&gt;"Yes")*(WhatIf!$U$1:$U$1067&gt;0))*ROW(WhatIf!$R$1:$R$1067),ROW(Analysis!L107)-ROW(Analysis!L$102)),1)),"")</f>
        <v/>
      </c>
      <c r="C26" s="158" t="str">
        <f ca="1">IF(B26="","",IFERROR(INDEX(WhatIf!$S:$S,MATCH(B$20&amp;B26&amp;"*",WhatIf!$X:$X,0),1),""))</f>
        <v/>
      </c>
      <c r="D26" t="str">
        <f ca="1">IF(B26="","",COUNTIFS(Data!$D$1:$D$1000,1,OFFSET(Data!$A$1,0,MATCH(Primary_Service,Data!$1:$1,0)-1,1000,1),B26))</f>
        <v/>
      </c>
      <c r="E26"/>
      <c r="F26" s="25"/>
      <c r="G26" t="str" cm="1">
        <f t="array" aca="1" ref="G26" ca="1">IFERROR(_xlfn.SINGLE(INDEX(WhatIf!$R$1:$R$1067,_xlfn.AGGREGATE(15,6,((WhatIf!$Q$1:$Q$1067=G$20)*(WhatIf!$R$1:$R$1067&lt;&gt;"Yes")*(WhatIf!$U$1:$U$1067&gt;0))/((WhatIf!$Q$1:$Q$1067=G$20)*(WhatIf!$R$1:$R$1067&lt;&gt;"Yes")*(WhatIf!$U$1:$U$1067&gt;0))*ROW(WhatIf!$R$1:$R$1067),ROW(Analysis!Q107)-ROW(Analysis!Q$102)),1)),"")</f>
        <v/>
      </c>
      <c r="H26" s="158" t="str">
        <f ca="1">IF(G26="","",IFERROR(INDEX(WhatIf!$S:$S,MATCH(G$20&amp;G26&amp;"*",WhatIf!$X:$X,0),1),""))</f>
        <v/>
      </c>
      <c r="I26" t="str">
        <f ca="1">IF(OR(B$20="",G26=""),"",COUNTIFS(Data!$D$1:$D$1000,1,OFFSET(Data!$A$1,0,MATCH(Primary_Service,Data!$1:$1,0)-1,1000,1),"",OFFSET(Data!$A$1,0,MATCH(Secondary_Service,Data!$1:$1,0)-1,1000,1),G26))</f>
        <v/>
      </c>
      <c r="Q26" s="55" t="s">
        <v>1010</v>
      </c>
      <c r="R26" s="56" t="s">
        <v>880</v>
      </c>
      <c r="S26" s="199">
        <v>6</v>
      </c>
      <c r="T26" s="104"/>
      <c r="U26" s="103">
        <f ca="1">COUNTIFS(Data!$D$1:$D$1000,1,OFFSET(Data!$A$1,0,MATCH($Q26,Data!$1:$1,0)-1,1000,1),R26)</f>
        <v>0</v>
      </c>
      <c r="V26" s="155"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ChoiceALLBLK</v>
      </c>
      <c r="Y26" s="144">
        <f ca="1">COUNTIF(OFFSET(Data!$A$1,0,MATCH(Q26,Data!$1:$1,0)-1,1000,1),R26)</f>
        <v>1</v>
      </c>
      <c r="AA26" s="21" t="str">
        <f t="shared" ref="AA26:AA89" si="4">Q26&amp;"/"&amp;R26</f>
        <v>DirecTV Stream Choice/ALLBLK</v>
      </c>
      <c r="AB26" s="21" t="str">
        <f t="array" aca="1" ref="AB26" ca="1">_xlfn.TEXTJOIN(", ",TRUE,IF((Data!$D$1:$D$1000=1)*(OFFSET(Data!$A$1,0,MATCH($Q26,Data!$1:$1,0)-1,1000,1)=$R26),Data!$A$1:$A$816,""))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25"/>
      <c r="B27" t="str" cm="1">
        <f t="array" aca="1" ref="B27" ca="1">IFERROR(_xlfn.SINGLE(INDEX(WhatIf!$R$1:$R$1067,_xlfn.AGGREGATE(15,6,((WhatIf!$Q$1:$Q$1067=B$20)*(WhatIf!$R$1:$R$1067&lt;&gt;"Yes")*(WhatIf!$U$1:$U$1067&gt;0))/((WhatIf!$Q$1:$Q$1067=B$20)*(WhatIf!$R$1:$R$1067&lt;&gt;"Yes")*(WhatIf!$U$1:$U$1067&gt;0))*ROW(WhatIf!$R$1:$R$1067),ROW(Analysis!L108)-ROW(Analysis!L$102)),1)),"")</f>
        <v/>
      </c>
      <c r="C27" s="158" t="str">
        <f ca="1">IF(B27="","",IFERROR(INDEX(WhatIf!$S:$S,MATCH(B$20&amp;B27&amp;"*",WhatIf!$X:$X,0),1),""))</f>
        <v/>
      </c>
      <c r="D27" t="str">
        <f ca="1">IF(B27="","",COUNTIFS(Data!$D$1:$D$1000,1,OFFSET(Data!$A$1,0,MATCH(Primary_Service,Data!$1:$1,0)-1,1000,1),B27))</f>
        <v/>
      </c>
      <c r="E27"/>
      <c r="F27" s="25"/>
      <c r="G27" t="str" cm="1">
        <f t="array" aca="1" ref="G27" ca="1">IFERROR(_xlfn.SINGLE(INDEX(WhatIf!$R$1:$R$1067,_xlfn.AGGREGATE(15,6,((WhatIf!$Q$1:$Q$1067=G$20)*(WhatIf!$R$1:$R$1067&lt;&gt;"Yes")*(WhatIf!$U$1:$U$1067&gt;0))/((WhatIf!$Q$1:$Q$1067=G$20)*(WhatIf!$R$1:$R$1067&lt;&gt;"Yes")*(WhatIf!$U$1:$U$1067&gt;0))*ROW(WhatIf!$R$1:$R$1067),ROW(Analysis!Q108)-ROW(Analysis!Q$102)),1)),"")</f>
        <v/>
      </c>
      <c r="H27" s="158" t="str">
        <f ca="1">IF(G27="","",IFERROR(INDEX(WhatIf!$S:$S,MATCH(G$20&amp;G27&amp;"*",WhatIf!$X:$X,0),1),""))</f>
        <v/>
      </c>
      <c r="I27" t="str">
        <f ca="1">IF(OR(B$20="",G27=""),"",COUNTIFS(Data!$D$1:$D$1000,1,OFFSET(Data!$A$1,0,MATCH(Primary_Service,Data!$1:$1,0)-1,1000,1),"",OFFSET(Data!$A$1,0,MATCH(Secondary_Service,Data!$1:$1,0)-1,1000,1),G27))</f>
        <v/>
      </c>
      <c r="Q27" s="55" t="s">
        <v>1010</v>
      </c>
      <c r="R27" s="56" t="s">
        <v>920</v>
      </c>
      <c r="S27" s="199">
        <v>8</v>
      </c>
      <c r="T27" s="104"/>
      <c r="U27" s="103">
        <f ca="1">COUNTIFS(Data!$D$1:$D$1000,1,OFFSET(Data!$A$1,0,MATCH($Q27,Data!$1:$1,0)-1,1000,1),R27)</f>
        <v>0</v>
      </c>
      <c r="V27" s="155"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2"/>
        <v/>
      </c>
      <c r="X27" s="23" t="str">
        <f t="shared" si="3"/>
        <v>DirecTV Stream ChoiceAMC+</v>
      </c>
      <c r="Y27" s="144">
        <f ca="1">COUNTIF(OFFSET(Data!$A$1,0,MATCH(Q27,Data!$1:$1,0)-1,1000,1),R27)</f>
        <v>1</v>
      </c>
      <c r="AA27" s="21" t="str">
        <f t="shared" si="4"/>
        <v>DirecTV Stream Choice/AMC+</v>
      </c>
      <c r="AB27" s="21" t="str">
        <f t="array" aca="1" ref="AB27" ca="1">_xlfn.TEXTJOIN(", ",TRUE,IF((Data!$D$1:$D$1000=1)*(OFFSET(Data!$A$1,0,MATCH($Q27,Data!$1:$1,0)-1,1000,1)=$R27),Data!$A$1:$A$816,""))</f>
        <v/>
      </c>
      <c r="AC27" s="21"/>
      <c r="AD27" s="34"/>
      <c r="AE27" s="34"/>
      <c r="AF27" s="34"/>
      <c r="AG27" s="34"/>
      <c r="AH27" s="34"/>
      <c r="AI27" s="34"/>
      <c r="AJ27" s="34"/>
      <c r="AK27" s="34"/>
      <c r="AL27" s="34"/>
    </row>
    <row r="28" spans="1:47" ht="15" thickBot="1" x14ac:dyDescent="0.4">
      <c r="A28" s="25"/>
      <c r="B28" t="str" cm="1">
        <f t="array" aca="1" ref="B28" ca="1">IFERROR(_xlfn.SINGLE(INDEX(WhatIf!$R$1:$R$1067,_xlfn.AGGREGATE(15,6,((WhatIf!$Q$1:$Q$1067=B$20)*(WhatIf!$R$1:$R$1067&lt;&gt;"Yes")*(WhatIf!$U$1:$U$1067&gt;0))/((WhatIf!$Q$1:$Q$1067=B$20)*(WhatIf!$R$1:$R$1067&lt;&gt;"Yes")*(WhatIf!$U$1:$U$1067&gt;0))*ROW(WhatIf!$R$1:$R$1067),ROW(Analysis!L109)-ROW(Analysis!L$102)),1)),"")</f>
        <v/>
      </c>
      <c r="C28" s="158" t="str">
        <f ca="1">IF(B28="","",IFERROR(INDEX(WhatIf!$S:$S,MATCH(B$20&amp;B28&amp;"*",WhatIf!$X:$X,0),1),""))</f>
        <v/>
      </c>
      <c r="D28" t="str">
        <f ca="1">IF(B28="","",COUNTIFS(Data!$D$1:$D$1000,1,OFFSET(Data!$A$1,0,MATCH(Primary_Service,Data!$1:$1,0)-1,1000,1),B28))</f>
        <v/>
      </c>
      <c r="E28"/>
      <c r="F28" s="25"/>
      <c r="G28" t="str" cm="1">
        <f t="array" aca="1" ref="G28" ca="1">IFERROR(_xlfn.SINGLE(INDEX(WhatIf!$R$1:$R$1067,_xlfn.AGGREGATE(15,6,((WhatIf!$Q$1:$Q$1067=G$20)*(WhatIf!$R$1:$R$1067&lt;&gt;"Yes")*(WhatIf!$U$1:$U$1067&gt;0))/((WhatIf!$Q$1:$Q$1067=G$20)*(WhatIf!$R$1:$R$1067&lt;&gt;"Yes")*(WhatIf!$U$1:$U$1067&gt;0))*ROW(WhatIf!$R$1:$R$1067),ROW(Analysis!Q109)-ROW(Analysis!Q$102)),1)),"")</f>
        <v/>
      </c>
      <c r="H28" s="158" t="str">
        <f ca="1">IF(G28="","",IFERROR(INDEX(WhatIf!$S:$S,MATCH(G$20&amp;G28&amp;"*",WhatIf!$X:$X,0),1),""))</f>
        <v/>
      </c>
      <c r="I28" t="str">
        <f ca="1">IF(OR(B$20="",G28=""),"",COUNTIFS(Data!$D$1:$D$1000,1,OFFSET(Data!$A$1,0,MATCH(Primary_Service,Data!$1:$1,0)-1,1000,1),"",OFFSET(Data!$A$1,0,MATCH(Secondary_Service,Data!$1:$1,0)-1,1000,1),G28))</f>
        <v/>
      </c>
      <c r="Q28" s="55" t="s">
        <v>1010</v>
      </c>
      <c r="R28" s="56" t="s">
        <v>1245</v>
      </c>
      <c r="S28" s="199">
        <v>30</v>
      </c>
      <c r="T28" s="104"/>
      <c r="U28" s="103">
        <f ca="1">COUNTIFS(Data!$D$1:$D$1000,1,OFFSET(Data!$A$1,0,MATCH($Q28,Data!$1:$1,0)-1,1000,1),R28)</f>
        <v>0</v>
      </c>
      <c r="V28" s="155"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ChoiceBrazilian (Portuguese)</v>
      </c>
      <c r="Y28" s="144">
        <f ca="1">COUNTIF(OFFSET(Data!$A$1,0,MATCH(Q28,Data!$1:$1,0)-1,1000,1),R28)</f>
        <v>2</v>
      </c>
      <c r="AA28" s="21" t="str">
        <f t="shared" si="4"/>
        <v>DirecTV Stream Choice/Brazilian (Portuguese)</v>
      </c>
      <c r="AB28" s="21" t="str">
        <f t="array" aca="1" ref="AB28" ca="1">_xlfn.TEXTJOIN(", ",TRUE,IF((Data!$D$1:$D$1000=1)*(OFFSET(Data!$A$1,0,MATCH($Q28,Data!$1:$1,0)-1,1000,1)=$R28),Data!$A$1:$A$816,""))</f>
        <v/>
      </c>
      <c r="AC28" s="21"/>
      <c r="AD28" s="34"/>
      <c r="AE28" s="34"/>
      <c r="AF28" s="34"/>
      <c r="AG28" s="34"/>
      <c r="AH28" s="34"/>
      <c r="AI28" s="34"/>
      <c r="AJ28" s="34"/>
      <c r="AK28" s="34"/>
      <c r="AL28" s="34"/>
    </row>
    <row r="29" spans="1:47" ht="15" thickBot="1" x14ac:dyDescent="0.4">
      <c r="A29" s="25"/>
      <c r="B29" t="str" cm="1">
        <f t="array" aca="1" ref="B29" ca="1">IFERROR(_xlfn.SINGLE(INDEX(WhatIf!$R$1:$R$1067,_xlfn.AGGREGATE(15,6,((WhatIf!$Q$1:$Q$1067=B$20)*(WhatIf!$R$1:$R$1067&lt;&gt;"Yes")*(WhatIf!$U$1:$U$1067&gt;0))/((WhatIf!$Q$1:$Q$1067=B$20)*(WhatIf!$R$1:$R$1067&lt;&gt;"Yes")*(WhatIf!$U$1:$U$1067&gt;0))*ROW(WhatIf!$R$1:$R$1067),ROW(Analysis!L110)-ROW(Analysis!L$102)),1)),"")</f>
        <v/>
      </c>
      <c r="C29" s="158" t="str">
        <f ca="1">IF(B29="","",IFERROR(INDEX(WhatIf!$S:$S,MATCH(B$20&amp;B29&amp;"*",WhatIf!$X:$X,0),1),""))</f>
        <v/>
      </c>
      <c r="D29" t="str">
        <f ca="1">IF(B29="","",COUNTIFS(Data!$D$1:$D$1000,1,OFFSET(Data!$A$1,0,MATCH(Primary_Service,Data!$1:$1,0)-1,1000,1),B29))</f>
        <v/>
      </c>
      <c r="E29"/>
      <c r="F29" s="25"/>
      <c r="G29" t="str" cm="1">
        <f t="array" aca="1" ref="G29" ca="1">IFERROR(_xlfn.SINGLE(INDEX(WhatIf!$R$1:$R$1067,_xlfn.AGGREGATE(15,6,((WhatIf!$Q$1:$Q$1067=G$20)*(WhatIf!$R$1:$R$1067&lt;&gt;"Yes")*(WhatIf!$U$1:$U$1067&gt;0))/((WhatIf!$Q$1:$Q$1067=G$20)*(WhatIf!$R$1:$R$1067&lt;&gt;"Yes")*(WhatIf!$U$1:$U$1067&gt;0))*ROW(WhatIf!$R$1:$R$1067),ROW(Analysis!Q110)-ROW(Analysis!Q$102)),1)),"")</f>
        <v/>
      </c>
      <c r="H29" s="158" t="str">
        <f ca="1">IF(G29="","",IFERROR(INDEX(WhatIf!$S:$S,MATCH(G$20&amp;G29&amp;"*",WhatIf!$X:$X,0),1),""))</f>
        <v/>
      </c>
      <c r="I29" t="str">
        <f ca="1">IF(OR(B$20="",G29=""),"",COUNTIFS(Data!$D$1:$D$1000,1,OFFSET(Data!$A$1,0,MATCH(Primary_Service,Data!$1:$1,0)-1,1000,1),"",OFFSET(Data!$A$1,0,MATCH(Secondary_Service,Data!$1:$1,0)-1,1000,1),G29))</f>
        <v/>
      </c>
      <c r="Q29" s="55" t="s">
        <v>1010</v>
      </c>
      <c r="R29" s="56" t="s">
        <v>17</v>
      </c>
      <c r="S29" s="199">
        <v>11</v>
      </c>
      <c r="T29" s="104"/>
      <c r="U29" s="103">
        <f ca="1">COUNTIFS(Data!$D$1:$D$1000,1,OFFSET(Data!$A$1,0,MATCH($Q29,Data!$1:$1,0)-1,1000,1),R29)</f>
        <v>1</v>
      </c>
      <c r="V29" s="155"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f t="shared" ca="1" si="2"/>
        <v>11</v>
      </c>
      <c r="X29" s="23" t="str">
        <f t="shared" si="3"/>
        <v>DirecTV Stream ChoiceCinemax</v>
      </c>
      <c r="Y29" s="144">
        <f ca="1">COUNTIF(OFFSET(Data!$A$1,0,MATCH(Q29,Data!$1:$1,0)-1,1000,1),R29)</f>
        <v>8</v>
      </c>
      <c r="AA29" s="21" t="str">
        <f t="shared" si="4"/>
        <v>DirecTV Stream Choice/Cinemax</v>
      </c>
      <c r="AB29" s="21" t="str">
        <f t="array" aca="1" ref="AB29" ca="1">_xlfn.TEXTJOIN(", ",TRUE,IF((Data!$D$1:$D$1000=1)*(OFFSET(Data!$A$1,0,MATCH($Q29,Data!$1:$1,0)-1,1000,1)=$R29),Data!$A$1:$A$816,""))</f>
        <v>Cinemax</v>
      </c>
      <c r="AC29" s="21"/>
      <c r="AD29" s="34"/>
      <c r="AE29" s="34"/>
      <c r="AF29" s="34"/>
      <c r="AG29" s="34"/>
      <c r="AH29" s="34"/>
      <c r="AI29" s="34"/>
      <c r="AJ29" s="34"/>
      <c r="AK29" s="34"/>
      <c r="AL29" s="34"/>
    </row>
    <row r="30" spans="1:47" ht="15" thickBot="1" x14ac:dyDescent="0.4">
      <c r="A30" s="25"/>
      <c r="B30" t="str" cm="1">
        <f t="array" aca="1" ref="B30" ca="1">IFERROR(_xlfn.SINGLE(INDEX(WhatIf!$R$1:$R$1067,_xlfn.AGGREGATE(15,6,((WhatIf!$Q$1:$Q$1067=B$20)*(WhatIf!$R$1:$R$1067&lt;&gt;"Yes")*(WhatIf!$U$1:$U$1067&gt;0))/((WhatIf!$Q$1:$Q$1067=B$20)*(WhatIf!$R$1:$R$1067&lt;&gt;"Yes")*(WhatIf!$U$1:$U$1067&gt;0))*ROW(WhatIf!$R$1:$R$1067),ROW(Analysis!L111)-ROW(Analysis!L$102)),1)),"")</f>
        <v/>
      </c>
      <c r="C30" s="158" t="str">
        <f ca="1">IF(B30="","",IFERROR(INDEX(WhatIf!$S:$S,MATCH(B$20&amp;B30&amp;"*",WhatIf!$X:$X,0),1),""))</f>
        <v/>
      </c>
      <c r="D30" t="str">
        <f ca="1">IF(B30="","",COUNTIFS(Data!$D$1:$D$1000,1,OFFSET(Data!$A$1,0,MATCH(Primary_Service,Data!$1:$1,0)-1,1000,1),B30))</f>
        <v/>
      </c>
      <c r="E30"/>
      <c r="F30" s="25"/>
      <c r="G30" t="str" cm="1">
        <f t="array" aca="1" ref="G30" ca="1">IFERROR(_xlfn.SINGLE(INDEX(WhatIf!$R$1:$R$1067,_xlfn.AGGREGATE(15,6,((WhatIf!$Q$1:$Q$1067=G$20)*(WhatIf!$R$1:$R$1067&lt;&gt;"Yes")*(WhatIf!$U$1:$U$1067&gt;0))/((WhatIf!$Q$1:$Q$1067=G$20)*(WhatIf!$R$1:$R$1067&lt;&gt;"Yes")*(WhatIf!$U$1:$U$1067&gt;0))*ROW(WhatIf!$R$1:$R$1067),ROW(Analysis!Q111)-ROW(Analysis!Q$102)),1)),"")</f>
        <v/>
      </c>
      <c r="H30" s="158" t="str">
        <f ca="1">IF(G30="","",IFERROR(INDEX(WhatIf!$S:$S,MATCH(G$20&amp;G30&amp;"*",WhatIf!$X:$X,0),1),""))</f>
        <v/>
      </c>
      <c r="I30" t="str">
        <f ca="1">IF(OR(B$20="",G30=""),"",COUNTIFS(Data!$D$1:$D$1000,1,OFFSET(Data!$A$1,0,MATCH(Primary_Service,Data!$1:$1,0)-1,1000,1),"",OFFSET(Data!$A$1,0,MATCH(Secondary_Service,Data!$1:$1,0)-1,1000,1),G30))</f>
        <v/>
      </c>
      <c r="Q30" s="55" t="s">
        <v>1010</v>
      </c>
      <c r="R30" s="56" t="s">
        <v>770</v>
      </c>
      <c r="S30" s="199">
        <v>5</v>
      </c>
      <c r="T30" s="104"/>
      <c r="U30" s="103">
        <f ca="1">COUNTIFS(Data!$D$1:$D$1000,1,OFFSET(Data!$A$1,0,MATCH($Q30,Data!$1:$1,0)-1,1000,1),R30)</f>
        <v>0</v>
      </c>
      <c r="V30" s="155"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ChoiceDeportes</v>
      </c>
      <c r="Y30" s="144">
        <f ca="1">COUNTIF(OFFSET(Data!$A$1,0,MATCH(Q30,Data!$1:$1,0)-1,1000,1),R30)</f>
        <v>0</v>
      </c>
      <c r="AA30" s="21" t="str">
        <f t="shared" si="4"/>
        <v>DirecTV Stream Choice/Deportes</v>
      </c>
      <c r="AB30" s="21" t="str">
        <f t="array" aca="1" ref="AB30" ca="1">_xlfn.TEXTJOIN(", ",TRUE,IF((Data!$D$1:$D$1000=1)*(OFFSET(Data!$A$1,0,MATCH($Q30,Data!$1:$1,0)-1,1000,1)=$R30),Data!$A$1:$A$816,""))</f>
        <v/>
      </c>
      <c r="AC30" s="21"/>
      <c r="AD30" s="34"/>
      <c r="AE30" s="34"/>
      <c r="AF30" s="34"/>
      <c r="AG30" s="34"/>
      <c r="AH30" s="34"/>
      <c r="AI30" s="34"/>
      <c r="AJ30" s="34"/>
      <c r="AK30" s="34"/>
      <c r="AL30" s="34"/>
    </row>
    <row r="31" spans="1:47" ht="15" thickBot="1" x14ac:dyDescent="0.4">
      <c r="A31" s="25"/>
      <c r="B31" t="str" cm="1">
        <f t="array" aca="1" ref="B31" ca="1">IFERROR(_xlfn.SINGLE(INDEX(WhatIf!$R$1:$R$1067,_xlfn.AGGREGATE(15,6,((WhatIf!$Q$1:$Q$1067=B$20)*(WhatIf!$R$1:$R$1067&lt;&gt;"Yes")*(WhatIf!$U$1:$U$1067&gt;0))/((WhatIf!$Q$1:$Q$1067=B$20)*(WhatIf!$R$1:$R$1067&lt;&gt;"Yes")*(WhatIf!$U$1:$U$1067&gt;0))*ROW(WhatIf!$R$1:$R$1067),ROW(Analysis!L112)-ROW(Analysis!L$102)),1)),"")</f>
        <v/>
      </c>
      <c r="C31" s="158" t="str">
        <f ca="1">IF(B31="","",IFERROR(INDEX(WhatIf!$S:$S,MATCH(B$20&amp;B31&amp;"*",WhatIf!$X:$X,0),1),""))</f>
        <v/>
      </c>
      <c r="D31" t="str">
        <f ca="1">IF(B31="","",COUNTIFS(Data!$D$1:$D$1000,1,OFFSET(Data!$A$1,0,MATCH(Primary_Service,Data!$1:$1,0)-1,1000,1),B31))</f>
        <v/>
      </c>
      <c r="E31"/>
      <c r="F31" s="25"/>
      <c r="G31" t="str" cm="1">
        <f t="array" aca="1" ref="G31" ca="1">IFERROR(_xlfn.SINGLE(INDEX(WhatIf!$R$1:$R$1067,_xlfn.AGGREGATE(15,6,((WhatIf!$Q$1:$Q$1067=G$20)*(WhatIf!$R$1:$R$1067&lt;&gt;"Yes")*(WhatIf!$U$1:$U$1067&gt;0))/((WhatIf!$Q$1:$Q$1067=G$20)*(WhatIf!$R$1:$R$1067&lt;&gt;"Yes")*(WhatIf!$U$1:$U$1067&gt;0))*ROW(WhatIf!$R$1:$R$1067),ROW(Analysis!Q112)-ROW(Analysis!Q$102)),1)),"")</f>
        <v/>
      </c>
      <c r="H31" s="158" t="str">
        <f ca="1">IF(G31="","",IFERROR(INDEX(WhatIf!$S:$S,MATCH(G$20&amp;G31&amp;"*",WhatIf!$X:$X,0),1),""))</f>
        <v/>
      </c>
      <c r="I31" t="str">
        <f ca="1">IF(OR(B$20="",G31=""),"",COUNTIFS(Data!$D$1:$D$1000,1,OFFSET(Data!$A$1,0,MATCH(Primary_Service,Data!$1:$1,0)-1,1000,1),"",OFFSET(Data!$A$1,0,MATCH(Secondary_Service,Data!$1:$1,0)-1,1000,1),G31))</f>
        <v/>
      </c>
      <c r="Q31" s="55" t="s">
        <v>1010</v>
      </c>
      <c r="R31" s="56" t="s">
        <v>1192</v>
      </c>
      <c r="S31" s="199">
        <v>5</v>
      </c>
      <c r="T31" s="104"/>
      <c r="U31" s="103">
        <f ca="1">COUNTIFS(Data!$D$1:$D$1000,1,OFFSET(Data!$A$1,0,MATCH($Q31,Data!$1:$1,0)-1,1000,1),R31)</f>
        <v>0</v>
      </c>
      <c r="V31" s="155"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Choicediscovery+</v>
      </c>
      <c r="Y31" s="144">
        <f ca="1">COUNTIF(OFFSET(Data!$A$1,0,MATCH(Q31,Data!$1:$1,0)-1,1000,1),R31)</f>
        <v>1</v>
      </c>
      <c r="AA31" s="21" t="str">
        <f t="shared" si="4"/>
        <v>DirecTV Stream Choice/discovery+</v>
      </c>
      <c r="AB31" s="21" t="str">
        <f t="array" aca="1" ref="AB31" ca="1">_xlfn.TEXTJOIN(", ",TRUE,IF((Data!$D$1:$D$1000=1)*(OFFSET(Data!$A$1,0,MATCH($Q31,Data!$1:$1,0)-1,1000,1)=$R31),Data!$A$1:$A$816,""))</f>
        <v/>
      </c>
      <c r="AC31" s="21"/>
      <c r="AD31" s="34"/>
      <c r="AE31" s="34"/>
      <c r="AF31" s="34"/>
      <c r="AG31" s="34"/>
      <c r="AH31" s="34"/>
      <c r="AI31" s="34"/>
      <c r="AJ31" s="34"/>
      <c r="AK31" s="34"/>
      <c r="AL31" s="34"/>
    </row>
    <row r="32" spans="1:47" ht="15" thickBot="1" x14ac:dyDescent="0.4">
      <c r="A32" s="25"/>
      <c r="B32" t="str" cm="1">
        <f t="array" aca="1" ref="B32" ca="1">IFERROR(_xlfn.SINGLE(INDEX(WhatIf!$R$1:$R$1067,_xlfn.AGGREGATE(15,6,((WhatIf!$Q$1:$Q$1067=B$20)*(WhatIf!$R$1:$R$1067&lt;&gt;"Yes")*(WhatIf!$U$1:$U$1067&gt;0))/((WhatIf!$Q$1:$Q$1067=B$20)*(WhatIf!$R$1:$R$1067&lt;&gt;"Yes")*(WhatIf!$U$1:$U$1067&gt;0))*ROW(WhatIf!$R$1:$R$1067),ROW(Analysis!L113)-ROW(Analysis!L$102)),1)),"")</f>
        <v/>
      </c>
      <c r="C32" s="158" t="str">
        <f ca="1">IF(B32="","",IFERROR(INDEX(WhatIf!$S:$S,MATCH(B$20&amp;B32&amp;"*",WhatIf!$X:$X,0),1),""))</f>
        <v/>
      </c>
      <c r="D32" t="str">
        <f ca="1">IF(B32="","",COUNTIFS(Data!$D$1:$D$1000,1,OFFSET(Data!$A$1,0,MATCH(Primary_Service,Data!$1:$1,0)-1,1000,1),B32))</f>
        <v/>
      </c>
      <c r="E32"/>
      <c r="F32" s="25"/>
      <c r="G32" t="str" cm="1">
        <f t="array" aca="1" ref="G32" ca="1">IFERROR(_xlfn.SINGLE(INDEX(WhatIf!$R$1:$R$1067,_xlfn.AGGREGATE(15,6,((WhatIf!$Q$1:$Q$1067=G$20)*(WhatIf!$R$1:$R$1067&lt;&gt;"Yes")*(WhatIf!$U$1:$U$1067&gt;0))/((WhatIf!$Q$1:$Q$1067=G$20)*(WhatIf!$R$1:$R$1067&lt;&gt;"Yes")*(WhatIf!$U$1:$U$1067&gt;0))*ROW(WhatIf!$R$1:$R$1067),ROW(Analysis!Q113)-ROW(Analysis!Q$102)),1)),"")</f>
        <v/>
      </c>
      <c r="H32" s="158" t="str">
        <f ca="1">IF(G32="","",IFERROR(INDEX(WhatIf!$S:$S,MATCH(G$20&amp;G32&amp;"*",WhatIf!$X:$X,0),1),""))</f>
        <v/>
      </c>
      <c r="I32" t="str">
        <f ca="1">IF(OR(B$20="",G32=""),"",COUNTIFS(Data!$D$1:$D$1000,1,OFFSET(Data!$A$1,0,MATCH(Primary_Service,Data!$1:$1,0)-1,1000,1),"",OFFSET(Data!$A$1,0,MATCH(Secondary_Service,Data!$1:$1,0)-1,1000,1),G32))</f>
        <v/>
      </c>
      <c r="Q32" s="55" t="s">
        <v>1010</v>
      </c>
      <c r="R32" s="56" t="s">
        <v>176</v>
      </c>
      <c r="S32" s="199">
        <v>6</v>
      </c>
      <c r="T32" s="104"/>
      <c r="U32" s="103">
        <f ca="1">COUNTIFS(Data!$D$1:$D$1000,1,OFFSET(Data!$A$1,0,MATCH($Q32,Data!$1:$1,0)-1,1000,1),R32)</f>
        <v>0</v>
      </c>
      <c r="V32" s="155"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ChoiceEpix</v>
      </c>
      <c r="Y32" s="144">
        <f ca="1">COUNTIF(OFFSET(Data!$A$1,0,MATCH(Q32,Data!$1:$1,0)-1,1000,1),R32)</f>
        <v>4</v>
      </c>
      <c r="AA32" s="21" t="str">
        <f t="shared" si="4"/>
        <v>DirecTV Stream Choice/Epix</v>
      </c>
      <c r="AB32" s="21" t="str">
        <f t="array" aca="1" ref="AB32" ca="1">_xlfn.TEXTJOIN(", ",TRUE,IF((Data!$D$1:$D$1000=1)*(OFFSET(Data!$A$1,0,MATCH($Q32,Data!$1:$1,0)-1,1000,1)=$R32),Data!$A$1:$A$816,""))</f>
        <v/>
      </c>
      <c r="AC32" s="21"/>
      <c r="AD32" s="34"/>
      <c r="AE32" s="34"/>
      <c r="AF32" s="34"/>
      <c r="AG32" s="34"/>
      <c r="AH32" s="34"/>
      <c r="AI32" s="34"/>
      <c r="AJ32" s="34"/>
      <c r="AK32" s="34"/>
      <c r="AL32" s="34"/>
    </row>
    <row r="33" spans="1:38" ht="15" thickBot="1" x14ac:dyDescent="0.4">
      <c r="A33" s="25"/>
      <c r="B33" t="str" cm="1">
        <f t="array" aca="1" ref="B33" ca="1">IFERROR(_xlfn.SINGLE(INDEX(WhatIf!$R$1:$R$1067,_xlfn.AGGREGATE(15,6,((WhatIf!$Q$1:$Q$1067=B$20)*(WhatIf!$R$1:$R$1067&lt;&gt;"Yes")*(WhatIf!$U$1:$U$1067&gt;0))/((WhatIf!$Q$1:$Q$1067=B$20)*(WhatIf!$R$1:$R$1067&lt;&gt;"Yes")*(WhatIf!$U$1:$U$1067&gt;0))*ROW(WhatIf!$R$1:$R$1067),ROW(Analysis!L114)-ROW(Analysis!L$102)),1)),"")</f>
        <v/>
      </c>
      <c r="C33" s="158" t="str">
        <f ca="1">IF(B33="","",IFERROR(INDEX(WhatIf!$S:$S,MATCH(B$20&amp;B33&amp;"*",WhatIf!$X:$X,0),1),""))</f>
        <v/>
      </c>
      <c r="D33" t="str">
        <f ca="1">IF(B33="","",COUNTIFS(Data!$D$1:$D$1000,1,OFFSET(Data!$A$1,0,MATCH(Primary_Service,Data!$1:$1,0)-1,1000,1),B33))</f>
        <v/>
      </c>
      <c r="E33"/>
      <c r="F33" s="25"/>
      <c r="G33" t="str" cm="1">
        <f t="array" aca="1" ref="G33" ca="1">IFERROR(_xlfn.SINGLE(INDEX(WhatIf!$R$1:$R$1067,_xlfn.AGGREGATE(15,6,((WhatIf!$Q$1:$Q$1067=G$20)*(WhatIf!$R$1:$R$1067&lt;&gt;"Yes")*(WhatIf!$U$1:$U$1067&gt;0))/((WhatIf!$Q$1:$Q$1067=G$20)*(WhatIf!$R$1:$R$1067&lt;&gt;"Yes")*(WhatIf!$U$1:$U$1067&gt;0))*ROW(WhatIf!$R$1:$R$1067),ROW(Analysis!Q114)-ROW(Analysis!Q$102)),1)),"")</f>
        <v/>
      </c>
      <c r="H33" s="158" t="str">
        <f ca="1">IF(G33="","",IFERROR(INDEX(WhatIf!$S:$S,MATCH(G$20&amp;G33&amp;"*",WhatIf!$X:$X,0),1),""))</f>
        <v/>
      </c>
      <c r="I33" t="str">
        <f ca="1">IF(OR(B$20="",G33=""),"",COUNTIFS(Data!$D$1:$D$1000,1,OFFSET(Data!$A$1,0,MATCH(Primary_Service,Data!$1:$1,0)-1,1000,1),"",OFFSET(Data!$A$1,0,MATCH(Secondary_Service,Data!$1:$1,0)-1,1000,1),G33))</f>
        <v/>
      </c>
      <c r="Q33" s="55" t="s">
        <v>1010</v>
      </c>
      <c r="R33" s="56" t="s">
        <v>231</v>
      </c>
      <c r="S33" s="199">
        <v>15</v>
      </c>
      <c r="T33" s="104"/>
      <c r="U33" s="103">
        <f ca="1">COUNTIFS(Data!$D$1:$D$1000,1,OFFSET(Data!$A$1,0,MATCH($Q33,Data!$1:$1,0)-1,1000,1),R33)</f>
        <v>0</v>
      </c>
      <c r="V33" s="155"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ChoiceEspanol</v>
      </c>
      <c r="Y33" s="144">
        <f ca="1">COUNTIF(OFFSET(Data!$A$1,0,MATCH(Q33,Data!$1:$1,0)-1,1000,1),R33)</f>
        <v>58</v>
      </c>
      <c r="AA33" s="21" t="str">
        <f t="shared" si="4"/>
        <v>DirecTV Stream Choice/Espanol</v>
      </c>
      <c r="AB33" s="21" t="str">
        <f t="array" aca="1" ref="AB33" ca="1">_xlfn.TEXTJOIN(", ",TRUE,IF((Data!$D$1:$D$1000=1)*(OFFSET(Data!$A$1,0,MATCH($Q33,Data!$1:$1,0)-1,1000,1)=$R33),Data!$A$1:$A$816,""))</f>
        <v/>
      </c>
      <c r="AC33" s="21"/>
      <c r="AD33" s="34"/>
      <c r="AE33" s="34"/>
      <c r="AF33" s="34"/>
      <c r="AG33" s="34"/>
      <c r="AH33" s="34"/>
      <c r="AI33" s="34"/>
      <c r="AJ33" s="34"/>
      <c r="AK33" s="34"/>
      <c r="AL33" s="34"/>
    </row>
    <row r="34" spans="1:38" ht="15" thickBot="1" x14ac:dyDescent="0.4">
      <c r="A34" s="25"/>
      <c r="B34" t="str" cm="1">
        <f t="array" aca="1" ref="B34" ca="1">IFERROR(_xlfn.SINGLE(INDEX(WhatIf!$R$1:$R$1067,_xlfn.AGGREGATE(15,6,((WhatIf!$Q$1:$Q$1067=B$20)*(WhatIf!$R$1:$R$1067&lt;&gt;"Yes")*(WhatIf!$U$1:$U$1067&gt;0))/((WhatIf!$Q$1:$Q$1067=B$20)*(WhatIf!$R$1:$R$1067&lt;&gt;"Yes")*(WhatIf!$U$1:$U$1067&gt;0))*ROW(WhatIf!$R$1:$R$1067),ROW(Analysis!L115)-ROW(Analysis!L$102)),1)),"")</f>
        <v/>
      </c>
      <c r="C34" s="158" t="str">
        <f ca="1">IF(B34="","",IFERROR(INDEX(WhatIf!$S:$S,MATCH(B$20&amp;B34&amp;"*",WhatIf!$X:$X,0),1),""))</f>
        <v/>
      </c>
      <c r="D34" t="str">
        <f ca="1">IF(B34="","",COUNTIFS(Data!$D$1:$D$1000,1,OFFSET(Data!$A$1,0,MATCH(Primary_Service,Data!$1:$1,0)-1,1000,1),B34))</f>
        <v/>
      </c>
      <c r="E34"/>
      <c r="F34" s="25"/>
      <c r="G34" t="str" cm="1">
        <f t="array" aca="1" ref="G34" ca="1">IFERROR(_xlfn.SINGLE(INDEX(WhatIf!$R$1:$R$1067,_xlfn.AGGREGATE(15,6,((WhatIf!$Q$1:$Q$1067=G$20)*(WhatIf!$R$1:$R$1067&lt;&gt;"Yes")*(WhatIf!$U$1:$U$1067&gt;0))/((WhatIf!$Q$1:$Q$1067=G$20)*(WhatIf!$R$1:$R$1067&lt;&gt;"Yes")*(WhatIf!$U$1:$U$1067&gt;0))*ROW(WhatIf!$R$1:$R$1067),ROW(Analysis!Q115)-ROW(Analysis!Q$102)),1)),"")</f>
        <v/>
      </c>
      <c r="H34" s="158" t="str">
        <f ca="1">IF(G34="","",IFERROR(INDEX(WhatIf!$S:$S,MATCH(G$20&amp;G34&amp;"*",WhatIf!$X:$X,0),1),""))</f>
        <v/>
      </c>
      <c r="I34" t="str">
        <f ca="1">IF(OR(B$20="",G34=""),"",COUNTIFS(Data!$D$1:$D$1000,1,OFFSET(Data!$A$1,0,MATCH(Primary_Service,Data!$1:$1,0)-1,1000,1),"",OFFSET(Data!$A$1,0,MATCH(Secondary_Service,Data!$1:$1,0)-1,1000,1),G34))</f>
        <v/>
      </c>
      <c r="Q34" s="55" t="s">
        <v>1010</v>
      </c>
      <c r="R34" s="56" t="s">
        <v>1307</v>
      </c>
      <c r="S34" s="199">
        <v>6</v>
      </c>
      <c r="T34" s="104"/>
      <c r="U34" s="103">
        <f ca="1">COUNTIFS(Data!$D$1:$D$1000,1,OFFSET(Data!$A$1,0,MATCH($Q34,Data!$1:$1,0)-1,1000,1),R34)</f>
        <v>0</v>
      </c>
      <c r="V34" s="155"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ChoiceFOX Nation</v>
      </c>
      <c r="Y34" s="144">
        <f ca="1">COUNTIF(OFFSET(Data!$A$1,0,MATCH(Q34,Data!$1:$1,0)-1,1000,1),R34)</f>
        <v>1</v>
      </c>
      <c r="AA34" s="21" t="str">
        <f t="shared" si="4"/>
        <v>DirecTV Stream Choice/FOX Nation</v>
      </c>
      <c r="AB34" s="21" t="str">
        <f t="array" aca="1" ref="AB34" ca="1">_xlfn.TEXTJOIN(", ",TRUE,IF((Data!$D$1:$D$1000=1)*(OFFSET(Data!$A$1,0,MATCH($Q34,Data!$1:$1,0)-1,1000,1)=$R34),Data!$A$1:$A$816,""))</f>
        <v/>
      </c>
      <c r="AC34" s="21"/>
      <c r="AD34" s="34"/>
      <c r="AE34" s="34"/>
      <c r="AF34" s="34"/>
      <c r="AG34" s="34"/>
      <c r="AH34" s="34"/>
      <c r="AI34" s="34"/>
      <c r="AJ34" s="34"/>
      <c r="AK34" s="34"/>
      <c r="AL34" s="34"/>
    </row>
    <row r="35" spans="1:38" ht="15" thickBot="1" x14ac:dyDescent="0.4">
      <c r="A35" s="25"/>
      <c r="B35" t="str" cm="1">
        <f t="array" aca="1" ref="B35" ca="1">IFERROR(_xlfn.SINGLE(INDEX(WhatIf!$R$1:$R$1067,_xlfn.AGGREGATE(15,6,((WhatIf!$Q$1:$Q$1067=B$20)*(WhatIf!$R$1:$R$1067&lt;&gt;"Yes")*(WhatIf!$U$1:$U$1067&gt;0))/((WhatIf!$Q$1:$Q$1067=B$20)*(WhatIf!$R$1:$R$1067&lt;&gt;"Yes")*(WhatIf!$U$1:$U$1067&gt;0))*ROW(WhatIf!$R$1:$R$1067),ROW(Analysis!L116)-ROW(Analysis!L$102)),1)),"")</f>
        <v/>
      </c>
      <c r="C35" s="158" t="str">
        <f ca="1">IF(B35="","",IFERROR(INDEX(WhatIf!$S:$S,MATCH(B$20&amp;B35&amp;"*",WhatIf!$X:$X,0),1),""))</f>
        <v/>
      </c>
      <c r="D35" t="str">
        <f ca="1">IF(B35="","",COUNTIFS(Data!$D$1:$D$1000,1,OFFSET(Data!$A$1,0,MATCH(Primary_Service,Data!$1:$1,0)-1,1000,1),B35))</f>
        <v/>
      </c>
      <c r="E35"/>
      <c r="F35" s="25"/>
      <c r="G35" t="str" cm="1">
        <f t="array" aca="1" ref="G35" ca="1">IFERROR(_xlfn.SINGLE(INDEX(WhatIf!$R$1:$R$1067,_xlfn.AGGREGATE(15,6,((WhatIf!$Q$1:$Q$1067=G$20)*(WhatIf!$R$1:$R$1067&lt;&gt;"Yes")*(WhatIf!$U$1:$U$1067&gt;0))/((WhatIf!$Q$1:$Q$1067=G$20)*(WhatIf!$R$1:$R$1067&lt;&gt;"Yes")*(WhatIf!$U$1:$U$1067&gt;0))*ROW(WhatIf!$R$1:$R$1067),ROW(Analysis!Q116)-ROW(Analysis!Q$102)),1)),"")</f>
        <v/>
      </c>
      <c r="H35" s="158" t="str">
        <f ca="1">IF(G35="","",IFERROR(INDEX(WhatIf!$S:$S,MATCH(G$20&amp;G35&amp;"*",WhatIf!$X:$X,0),1),""))</f>
        <v/>
      </c>
      <c r="I35" t="str">
        <f ca="1">IF(OR(B$20="",G35=""),"",COUNTIFS(Data!$D$1:$D$1000,1,OFFSET(Data!$A$1,0,MATCH(Primary_Service,Data!$1:$1,0)-1,1000,1),"",OFFSET(Data!$A$1,0,MATCH(Secondary_Service,Data!$1:$1,0)-1,1000,1),G35))</f>
        <v/>
      </c>
      <c r="Q35" s="55" t="s">
        <v>1010</v>
      </c>
      <c r="R35" s="56" t="s">
        <v>688</v>
      </c>
      <c r="S35" s="199">
        <v>15</v>
      </c>
      <c r="T35" s="104"/>
      <c r="U35" s="103">
        <f ca="1">COUNTIFS(Data!$D$1:$D$1000,1,OFFSET(Data!$A$1,0,MATCH($Q35,Data!$1:$1,0)-1,1000,1),R35)</f>
        <v>0</v>
      </c>
      <c r="V35" s="155"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ChoiceHBO Max</v>
      </c>
      <c r="Y35" s="144">
        <f ca="1">COUNTIF(OFFSET(Data!$A$1,0,MATCH(Q35,Data!$1:$1,0)-1,1000,1),R35)</f>
        <v>8</v>
      </c>
      <c r="AA35" s="21" t="str">
        <f t="shared" si="4"/>
        <v>DirecTV Stream Choice/HBO Max</v>
      </c>
      <c r="AB35" s="21" t="str">
        <f t="array" aca="1" ref="AB35" ca="1">_xlfn.TEXTJOIN(", ",TRUE,IF((Data!$D$1:$D$1000=1)*(OFFSET(Data!$A$1,0,MATCH($Q35,Data!$1:$1,0)-1,1000,1)=$R35),Data!$A$1:$A$816,""))</f>
        <v/>
      </c>
      <c r="AC35" s="21"/>
      <c r="AD35" s="34"/>
      <c r="AE35" s="34"/>
      <c r="AF35" s="34"/>
      <c r="AG35" s="34"/>
      <c r="AH35" s="34"/>
      <c r="AI35" s="34"/>
      <c r="AJ35" s="34"/>
      <c r="AK35" s="34"/>
      <c r="AL35" s="34"/>
    </row>
    <row r="36" spans="1:38" ht="15" thickBot="1" x14ac:dyDescent="0.4">
      <c r="A36" s="25"/>
      <c r="B36" t="str" cm="1">
        <f t="array" aca="1" ref="B36" ca="1">IFERROR(_xlfn.SINGLE(INDEX(WhatIf!$R$1:$R$1067,_xlfn.AGGREGATE(15,6,((WhatIf!$Q$1:$Q$1067=B$20)*(WhatIf!$R$1:$R$1067&lt;&gt;"Yes")*(WhatIf!$U$1:$U$1067&gt;0))/((WhatIf!$Q$1:$Q$1067=B$20)*(WhatIf!$R$1:$R$1067&lt;&gt;"Yes")*(WhatIf!$U$1:$U$1067&gt;0))*ROW(WhatIf!$R$1:$R$1067),ROW(Analysis!L117)-ROW(Analysis!L$102)),1)),"")</f>
        <v/>
      </c>
      <c r="C36" s="158" t="str">
        <f ca="1">IF(B36="","",IFERROR(INDEX(WhatIf!$S:$S,MATCH(B$20&amp;B36&amp;"*",WhatIf!$X:$X,0),1),""))</f>
        <v/>
      </c>
      <c r="D36" t="str">
        <f ca="1">IF(B36="","",COUNTIFS(Data!$D$1:$D$1000,1,OFFSET(Data!$A$1,0,MATCH(Primary_Service,Data!$1:$1,0)-1,1000,1),B36))</f>
        <v/>
      </c>
      <c r="E36"/>
      <c r="F36" s="25"/>
      <c r="G36" t="str" cm="1">
        <f t="array" aca="1" ref="G36" ca="1">IFERROR(_xlfn.SINGLE(INDEX(WhatIf!$R$1:$R$1067,_xlfn.AGGREGATE(15,6,((WhatIf!$Q$1:$Q$1067=G$20)*(WhatIf!$R$1:$R$1067&lt;&gt;"Yes")*(WhatIf!$U$1:$U$1067&gt;0))/((WhatIf!$Q$1:$Q$1067=G$20)*(WhatIf!$R$1:$R$1067&lt;&gt;"Yes")*(WhatIf!$U$1:$U$1067&gt;0))*ROW(WhatIf!$R$1:$R$1067),ROW(Analysis!Q117)-ROW(Analysis!Q$102)),1)),"")</f>
        <v/>
      </c>
      <c r="H36" s="158" t="str">
        <f ca="1">IF(G36="","",IFERROR(INDEX(WhatIf!$S:$S,MATCH(G$20&amp;G36&amp;"*",WhatIf!$X:$X,0),1),""))</f>
        <v/>
      </c>
      <c r="I36" t="str">
        <f ca="1">IF(OR(B$20="",G36=""),"",COUNTIFS(Data!$D$1:$D$1000,1,OFFSET(Data!$A$1,0,MATCH(Primary_Service,Data!$1:$1,0)-1,1000,1),"",OFFSET(Data!$A$1,0,MATCH(Secondary_Service,Data!$1:$1,0)-1,1000,1),G36))</f>
        <v/>
      </c>
      <c r="Q36" s="55" t="s">
        <v>1010</v>
      </c>
      <c r="R36" s="56" t="s">
        <v>797</v>
      </c>
      <c r="S36" s="199">
        <v>30</v>
      </c>
      <c r="T36" s="104"/>
      <c r="U36" s="103">
        <f ca="1">COUNTIFS(Data!$D$1:$D$1000,1,OFFSET(Data!$A$1,0,MATCH($Q36,Data!$1:$1,0)-1,1000,1),R36)</f>
        <v>0</v>
      </c>
      <c r="V36" s="155"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ChoiceKorean</v>
      </c>
      <c r="Y36" s="144">
        <f ca="1">COUNTIF(OFFSET(Data!$A$1,0,MATCH(Q36,Data!$1:$1,0)-1,1000,1),R36)</f>
        <v>10</v>
      </c>
      <c r="AA36" s="21" t="str">
        <f t="shared" si="4"/>
        <v>DirecTV Stream Choice/Korean</v>
      </c>
      <c r="AB36" s="21" t="str">
        <f t="array" aca="1" ref="AB36" ca="1">_xlfn.TEXTJOIN(", ",TRUE,IF((Data!$D$1:$D$1000=1)*(OFFSET(Data!$A$1,0,MATCH($Q36,Data!$1:$1,0)-1,1000,1)=$R36),Data!$A$1:$A$816,""))</f>
        <v/>
      </c>
      <c r="AC36" s="21"/>
      <c r="AD36" s="34"/>
      <c r="AE36" s="34"/>
      <c r="AF36" s="34"/>
      <c r="AG36" s="34"/>
      <c r="AH36" s="34"/>
      <c r="AI36" s="34"/>
      <c r="AJ36" s="34"/>
      <c r="AK36" s="34"/>
      <c r="AL36" s="34"/>
    </row>
    <row r="37" spans="1:38" ht="15" thickBot="1" x14ac:dyDescent="0.4">
      <c r="A37" s="25"/>
      <c r="B37" t="str" cm="1">
        <f t="array" aca="1" ref="B37" ca="1">IFERROR(_xlfn.SINGLE(INDEX(WhatIf!$R$1:$R$1067,_xlfn.AGGREGATE(15,6,((WhatIf!$Q$1:$Q$1067=B$20)*(WhatIf!$R$1:$R$1067&lt;&gt;"Yes")*(WhatIf!$U$1:$U$1067&gt;0))/((WhatIf!$Q$1:$Q$1067=B$20)*(WhatIf!$R$1:$R$1067&lt;&gt;"Yes")*(WhatIf!$U$1:$U$1067&gt;0))*ROW(WhatIf!$R$1:$R$1067),ROW(Analysis!L118)-ROW(Analysis!L$102)),1)),"")</f>
        <v/>
      </c>
      <c r="C37" s="158" t="str">
        <f ca="1">IF(B37="","",IFERROR(INDEX(WhatIf!$S:$S,MATCH(B$20&amp;B37&amp;"*",WhatIf!$X:$X,0),1),""))</f>
        <v/>
      </c>
      <c r="D37" t="str">
        <f ca="1">IF(B37="","",COUNTIFS(Data!$D$1:$D$1000,1,OFFSET(Data!$A$1,0,MATCH(Primary_Service,Data!$1:$1,0)-1,1000,1),B37))</f>
        <v/>
      </c>
      <c r="E37"/>
      <c r="F37" s="25"/>
      <c r="G37" t="str" cm="1">
        <f t="array" aca="1" ref="G37" ca="1">IFERROR(_xlfn.SINGLE(INDEX(WhatIf!$R$1:$R$1067,_xlfn.AGGREGATE(15,6,((WhatIf!$Q$1:$Q$1067=G$20)*(WhatIf!$R$1:$R$1067&lt;&gt;"Yes")*(WhatIf!$U$1:$U$1067&gt;0))/((WhatIf!$Q$1:$Q$1067=G$20)*(WhatIf!$R$1:$R$1067&lt;&gt;"Yes")*(WhatIf!$U$1:$U$1067&gt;0))*ROW(WhatIf!$R$1:$R$1067),ROW(Analysis!Q118)-ROW(Analysis!Q$102)),1)),"")</f>
        <v/>
      </c>
      <c r="H37" s="158" t="str">
        <f ca="1">IF(G37="","",IFERROR(INDEX(WhatIf!$S:$S,MATCH(G$20&amp;G37&amp;"*",WhatIf!$X:$X,0),1),""))</f>
        <v/>
      </c>
      <c r="I37" t="str">
        <f ca="1">IF(OR(B$20="",G37=""),"",COUNTIFS(Data!$D$1:$D$1000,1,OFFSET(Data!$A$1,0,MATCH(Primary_Service,Data!$1:$1,0)-1,1000,1),"",OFFSET(Data!$A$1,0,MATCH(Secondary_Service,Data!$1:$1,0)-1,1000,1),G37))</f>
        <v/>
      </c>
      <c r="Q37" s="55" t="s">
        <v>1010</v>
      </c>
      <c r="R37" s="56" t="s">
        <v>671</v>
      </c>
      <c r="S37" s="199">
        <v>5</v>
      </c>
      <c r="T37" s="104"/>
      <c r="U37" s="103">
        <f ca="1">COUNTIFS(Data!$D$1:$D$1000,1,OFFSET(Data!$A$1,0,MATCH($Q37,Data!$1:$1,0)-1,1000,1),R37)</f>
        <v>0</v>
      </c>
      <c r="V37" s="155"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ChoiceMovies Extra Pack</v>
      </c>
      <c r="Y37" s="144">
        <f ca="1">COUNTIF(OFFSET(Data!$A$1,0,MATCH(Q37,Data!$1:$1,0)-1,1000,1),R37)</f>
        <v>6</v>
      </c>
      <c r="AA37" s="21" t="str">
        <f t="shared" si="4"/>
        <v>DirecTV Stream Choice/Movies Extra Pack</v>
      </c>
      <c r="AB37" s="21" t="str">
        <f t="array" aca="1" ref="AB37" ca="1">_xlfn.TEXTJOIN(", ",TRUE,IF((Data!$D$1:$D$1000=1)*(OFFSET(Data!$A$1,0,MATCH($Q37,Data!$1:$1,0)-1,1000,1)=$R37),Data!$A$1:$A$816,""))</f>
        <v/>
      </c>
      <c r="AC37" s="21"/>
      <c r="AD37" s="34"/>
      <c r="AE37" s="34"/>
      <c r="AF37" s="34"/>
      <c r="AG37" s="34"/>
      <c r="AH37" s="34"/>
      <c r="AI37" s="34"/>
      <c r="AJ37" s="34"/>
      <c r="AK37" s="34"/>
      <c r="AL37" s="34"/>
    </row>
    <row r="38" spans="1:38" ht="15" thickBot="1" x14ac:dyDescent="0.4">
      <c r="A38" s="25"/>
      <c r="B38" t="str" cm="1">
        <f t="array" aca="1" ref="B38" ca="1">IFERROR(_xlfn.SINGLE(INDEX(WhatIf!$R$1:$R$1067,_xlfn.AGGREGATE(15,6,((WhatIf!$Q$1:$Q$1067=B$20)*(WhatIf!$R$1:$R$1067&lt;&gt;"Yes")*(WhatIf!$U$1:$U$1067&gt;0))/((WhatIf!$Q$1:$Q$1067=B$20)*(WhatIf!$R$1:$R$1067&lt;&gt;"Yes")*(WhatIf!$U$1:$U$1067&gt;0))*ROW(WhatIf!$R$1:$R$1067),ROW(Analysis!L119)-ROW(Analysis!L$102)),1)),"")</f>
        <v/>
      </c>
      <c r="C38" s="158" t="str">
        <f ca="1">IF(B38="","",IFERROR(INDEX(WhatIf!$S:$S,MATCH(B$20&amp;B38&amp;"*",WhatIf!$X:$X,0),1),""))</f>
        <v/>
      </c>
      <c r="D38" t="str">
        <f ca="1">IF(B38="","",COUNTIFS(Data!$D$1:$D$1000,1,OFFSET(Data!$A$1,0,MATCH(Primary_Service,Data!$1:$1,0)-1,1000,1),B38))</f>
        <v/>
      </c>
      <c r="E38"/>
      <c r="F38" s="25"/>
      <c r="G38" t="str" cm="1">
        <f t="array" aca="1" ref="G38" ca="1">IFERROR(_xlfn.SINGLE(INDEX(WhatIf!$R$1:$R$1067,_xlfn.AGGREGATE(15,6,((WhatIf!$Q$1:$Q$1067=G$20)*(WhatIf!$R$1:$R$1067&lt;&gt;"Yes")*(WhatIf!$U$1:$U$1067&gt;0))/((WhatIf!$Q$1:$Q$1067=G$20)*(WhatIf!$R$1:$R$1067&lt;&gt;"Yes")*(WhatIf!$U$1:$U$1067&gt;0))*ROW(WhatIf!$R$1:$R$1067),ROW(Analysis!Q119)-ROW(Analysis!Q$102)),1)),"")</f>
        <v/>
      </c>
      <c r="H38" s="158" t="str">
        <f ca="1">IF(G38="","",IFERROR(INDEX(WhatIf!$S:$S,MATCH(G$20&amp;G38&amp;"*",WhatIf!$X:$X,0),1),""))</f>
        <v/>
      </c>
      <c r="I38" t="str">
        <f ca="1">IF(OR(B$20="",G38=""),"",COUNTIFS(Data!$D$1:$D$1000,1,OFFSET(Data!$A$1,0,MATCH(Primary_Service,Data!$1:$1,0)-1,1000,1),"",OFFSET(Data!$A$1,0,MATCH(Secondary_Service,Data!$1:$1,0)-1,1000,1),G38))</f>
        <v/>
      </c>
      <c r="Q38" s="55" t="s">
        <v>1010</v>
      </c>
      <c r="R38" s="56" t="s">
        <v>148</v>
      </c>
      <c r="S38" s="199">
        <v>40</v>
      </c>
      <c r="T38" s="104"/>
      <c r="U38" s="103">
        <f ca="1">COUNTIFS(Data!$D$1:$D$1000,1,OFFSET(Data!$A$1,0,MATCH($Q38,Data!$1:$1,0)-1,1000,1),R38)</f>
        <v>0</v>
      </c>
      <c r="V38" s="155"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ChoiceNBA League Pass</v>
      </c>
      <c r="Y38" s="144">
        <f ca="1">COUNTIF(OFFSET(Data!$A$1,0,MATCH(Q38,Data!$1:$1,0)-1,1000,1),R38)</f>
        <v>1</v>
      </c>
      <c r="AA38" s="21" t="str">
        <f t="shared" si="4"/>
        <v>DirecTV Stream Choice/NBA League Pass</v>
      </c>
      <c r="AB38" s="21" t="str">
        <f t="array" aca="1" ref="AB38" ca="1">_xlfn.TEXTJOIN(", ",TRUE,IF((Data!$D$1:$D$1000=1)*(OFFSET(Data!$A$1,0,MATCH($Q38,Data!$1:$1,0)-1,1000,1)=$R38),Data!$A$1:$A$816,""))</f>
        <v/>
      </c>
      <c r="AC38" s="21"/>
      <c r="AD38" s="34"/>
      <c r="AE38" s="34"/>
      <c r="AF38" s="34"/>
      <c r="AG38" s="34"/>
      <c r="AH38" s="34"/>
      <c r="AI38" s="34"/>
      <c r="AJ38" s="34"/>
      <c r="AK38" s="34"/>
      <c r="AL38" s="34"/>
    </row>
    <row r="39" spans="1:38" ht="15" thickBot="1" x14ac:dyDescent="0.4">
      <c r="A39" s="25"/>
      <c r="B39" t="str" cm="1">
        <f t="array" aca="1" ref="B39" ca="1">IFERROR(_xlfn.SINGLE(INDEX(WhatIf!$R$1:$R$1067,_xlfn.AGGREGATE(15,6,((WhatIf!$Q$1:$Q$1067=B$20)*(WhatIf!$R$1:$R$1067&lt;&gt;"Yes")*(WhatIf!$U$1:$U$1067&gt;0))/((WhatIf!$Q$1:$Q$1067=B$20)*(WhatIf!$R$1:$R$1067&lt;&gt;"Yes")*(WhatIf!$U$1:$U$1067&gt;0))*ROW(WhatIf!$R$1:$R$1067),ROW(Analysis!L120)-ROW(Analysis!L$102)),1)),"")</f>
        <v/>
      </c>
      <c r="C39" s="158" t="str">
        <f ca="1">IF(B39="","",IFERROR(INDEX(WhatIf!$S:$S,MATCH(B$20&amp;B39&amp;"*",WhatIf!$X:$X,0),1),""))</f>
        <v/>
      </c>
      <c r="D39" t="str">
        <f ca="1">IF(B39="","",COUNTIFS(Data!$D$1:$D$1000,1,OFFSET(Data!$A$1,0,MATCH(Primary_Service,Data!$1:$1,0)-1,1000,1),B39))</f>
        <v/>
      </c>
      <c r="E39"/>
      <c r="F39" s="25"/>
      <c r="G39" t="str" cm="1">
        <f t="array" aca="1" ref="G39" ca="1">IFERROR(_xlfn.SINGLE(INDEX(WhatIf!$R$1:$R$1067,_xlfn.AGGREGATE(15,6,((WhatIf!$Q$1:$Q$1067=G$20)*(WhatIf!$R$1:$R$1067&lt;&gt;"Yes")*(WhatIf!$U$1:$U$1067&gt;0))/((WhatIf!$Q$1:$Q$1067=G$20)*(WhatIf!$R$1:$R$1067&lt;&gt;"Yes")*(WhatIf!$U$1:$U$1067&gt;0))*ROW(WhatIf!$R$1:$R$1067),ROW(Analysis!Q120)-ROW(Analysis!Q$102)),1)),"")</f>
        <v/>
      </c>
      <c r="H39" s="158" t="str">
        <f ca="1">IF(G39="","",IFERROR(INDEX(WhatIf!$S:$S,MATCH(G$20&amp;G39&amp;"*",WhatIf!$X:$X,0),1),""))</f>
        <v/>
      </c>
      <c r="I39" t="str">
        <f ca="1">IF(OR(B$20="",G39=""),"",COUNTIFS(Data!$D$1:$D$1000,1,OFFSET(Data!$A$1,0,MATCH(Primary_Service,Data!$1:$1,0)-1,1000,1),"",OFFSET(Data!$A$1,0,MATCH(Secondary_Service,Data!$1:$1,0)-1,1000,1),G39))</f>
        <v/>
      </c>
      <c r="Q39" s="55" t="s">
        <v>1010</v>
      </c>
      <c r="R39" s="56" t="s">
        <v>67</v>
      </c>
      <c r="S39" s="199">
        <v>11</v>
      </c>
      <c r="T39" s="104"/>
      <c r="U39" s="103">
        <f ca="1">COUNTIFS(Data!$D$1:$D$1000,1,OFFSET(Data!$A$1,0,MATCH($Q39,Data!$1:$1,0)-1,1000,1),R39)</f>
        <v>0</v>
      </c>
      <c r="V39" s="155"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ChoiceShowtime</v>
      </c>
      <c r="Y39" s="144">
        <f ca="1">COUNTIF(OFFSET(Data!$A$1,0,MATCH(Q39,Data!$1:$1,0)-1,1000,1),R39)</f>
        <v>8</v>
      </c>
      <c r="AA39" s="21" t="str">
        <f t="shared" si="4"/>
        <v>DirecTV Stream Choice/Showtime</v>
      </c>
      <c r="AB39" s="21" t="str">
        <f t="array" aca="1" ref="AB39" ca="1">_xlfn.TEXTJOIN(", ",TRUE,IF((Data!$D$1:$D$1000=1)*(OFFSET(Data!$A$1,0,MATCH($Q39,Data!$1:$1,0)-1,1000,1)=$R39),Data!$A$1:$A$816,""))</f>
        <v/>
      </c>
      <c r="AC39" s="21"/>
      <c r="AD39" s="34"/>
      <c r="AE39" s="34"/>
      <c r="AF39" s="34"/>
      <c r="AG39" s="34"/>
      <c r="AH39" s="34"/>
      <c r="AI39" s="34"/>
      <c r="AJ39" s="34"/>
      <c r="AK39" s="34"/>
      <c r="AL39" s="34"/>
    </row>
    <row r="40" spans="1:38" ht="15" thickBot="1" x14ac:dyDescent="0.4">
      <c r="A40" s="25"/>
      <c r="B40" t="str" cm="1">
        <f t="array" aca="1" ref="B40" ca="1">IFERROR(_xlfn.SINGLE(INDEX(WhatIf!$R$1:$R$1067,_xlfn.AGGREGATE(15,6,((WhatIf!$Q$1:$Q$1067=B$20)*(WhatIf!$R$1:$R$1067&lt;&gt;"Yes")*(WhatIf!$U$1:$U$1067&gt;0))/((WhatIf!$Q$1:$Q$1067=B$20)*(WhatIf!$R$1:$R$1067&lt;&gt;"Yes")*(WhatIf!$U$1:$U$1067&gt;0))*ROW(WhatIf!$R$1:$R$1067),ROW(Analysis!L121)-ROW(Analysis!L$102)),1)),"")</f>
        <v/>
      </c>
      <c r="C40" s="158" t="str">
        <f ca="1">IF(B40="","",IFERROR(INDEX(WhatIf!$S:$S,MATCH(B$20&amp;B40&amp;"*",WhatIf!$X:$X,0),1),""))</f>
        <v/>
      </c>
      <c r="D40" t="str">
        <f ca="1">IF(B40="","",COUNTIFS(Data!$D$1:$D$1000,1,OFFSET(Data!$A$1,0,MATCH(Primary_Service,Data!$1:$1,0)-1,1000,1),B40))</f>
        <v/>
      </c>
      <c r="E40"/>
      <c r="F40" s="25"/>
      <c r="G40" t="str" cm="1">
        <f t="array" aca="1" ref="G40" ca="1">IFERROR(_xlfn.SINGLE(INDEX(WhatIf!$R$1:$R$1067,_xlfn.AGGREGATE(15,6,((WhatIf!$Q$1:$Q$1067=G$20)*(WhatIf!$R$1:$R$1067&lt;&gt;"Yes")*(WhatIf!$U$1:$U$1067&gt;0))/((WhatIf!$Q$1:$Q$1067=G$20)*(WhatIf!$R$1:$R$1067&lt;&gt;"Yes")*(WhatIf!$U$1:$U$1067&gt;0))*ROW(WhatIf!$R$1:$R$1067),ROW(Analysis!Q121)-ROW(Analysis!Q$102)),1)),"")</f>
        <v/>
      </c>
      <c r="H40" s="158" t="str">
        <f ca="1">IF(G40="","",IFERROR(INDEX(WhatIf!$S:$S,MATCH(G$20&amp;G40&amp;"*",WhatIf!$X:$X,0),1),""))</f>
        <v/>
      </c>
      <c r="I40" t="str">
        <f ca="1">IF(OR(B$20="",G40=""),"",COUNTIFS(Data!$D$1:$D$1000,1,OFFSET(Data!$A$1,0,MATCH(Primary_Service,Data!$1:$1,0)-1,1000,1),"",OFFSET(Data!$A$1,0,MATCH(Secondary_Service,Data!$1:$1,0)-1,1000,1),G40))</f>
        <v/>
      </c>
      <c r="Q40" s="55" t="s">
        <v>1010</v>
      </c>
      <c r="R40" s="56" t="s">
        <v>68</v>
      </c>
      <c r="S40" s="199">
        <v>11</v>
      </c>
      <c r="T40" s="104"/>
      <c r="U40" s="103">
        <f ca="1">COUNTIFS(Data!$D$1:$D$1000,1,OFFSET(Data!$A$1,0,MATCH($Q40,Data!$1:$1,0)-1,1000,1),R40)</f>
        <v>0</v>
      </c>
      <c r="V40" s="155"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ChoiceStarz</v>
      </c>
      <c r="Y40" s="144">
        <f ca="1">COUNTIF(OFFSET(Data!$A$1,0,MATCH(Q40,Data!$1:$1,0)-1,1000,1),R40)</f>
        <v>14</v>
      </c>
      <c r="AA40" s="21" t="str">
        <f t="shared" si="4"/>
        <v>DirecTV Stream Choice/Starz</v>
      </c>
      <c r="AB40" s="21" t="str">
        <f t="array" aca="1" ref="AB40" ca="1">_xlfn.TEXTJOIN(", ",TRUE,IF((Data!$D$1:$D$1000=1)*(OFFSET(Data!$A$1,0,MATCH($Q40,Data!$1:$1,0)-1,1000,1)=$R40),Data!$A$1:$A$816,""))</f>
        <v/>
      </c>
      <c r="AC40" s="21"/>
      <c r="AD40" s="34"/>
      <c r="AE40" s="34"/>
      <c r="AF40" s="34"/>
      <c r="AG40" s="34"/>
      <c r="AH40" s="34"/>
      <c r="AI40" s="34"/>
      <c r="AJ40" s="34"/>
      <c r="AK40" s="34"/>
      <c r="AL40" s="34"/>
    </row>
    <row r="41" spans="1:38" ht="15" thickBot="1" x14ac:dyDescent="0.4">
      <c r="A41" s="25"/>
      <c r="B41" t="str" cm="1">
        <f t="array" aca="1" ref="B41" ca="1">IFERROR(_xlfn.SINGLE(INDEX(WhatIf!$R$1:$R$1067,_xlfn.AGGREGATE(15,6,((WhatIf!$Q$1:$Q$1067=B$20)*(WhatIf!$R$1:$R$1067&lt;&gt;"Yes")*(WhatIf!$U$1:$U$1067&gt;0))/((WhatIf!$Q$1:$Q$1067=B$20)*(WhatIf!$R$1:$R$1067&lt;&gt;"Yes")*(WhatIf!$U$1:$U$1067&gt;0))*ROW(WhatIf!$R$1:$R$1067),ROW(Analysis!L122)-ROW(Analysis!L$102)),1)),"")</f>
        <v/>
      </c>
      <c r="C41" s="158" t="str">
        <f ca="1">IF(B41="","",IFERROR(INDEX(WhatIf!$S:$S,MATCH(B$20&amp;B41&amp;"*",WhatIf!$X:$X,0),1),""))</f>
        <v/>
      </c>
      <c r="D41" t="str">
        <f ca="1">IF(B41="","",COUNTIFS(Data!$D$1:$D$1000,1,OFFSET(Data!$A$1,0,MATCH(Primary_Service,Data!$1:$1,0)-1,1000,1),B41))</f>
        <v/>
      </c>
      <c r="E41"/>
      <c r="F41" s="25"/>
      <c r="G41" t="str" cm="1">
        <f t="array" aca="1" ref="G41" ca="1">IFERROR(_xlfn.SINGLE(INDEX(WhatIf!$R$1:$R$1067,_xlfn.AGGREGATE(15,6,((WhatIf!$Q$1:$Q$1067=G$20)*(WhatIf!$R$1:$R$1067&lt;&gt;"Yes")*(WhatIf!$U$1:$U$1067&gt;0))/((WhatIf!$Q$1:$Q$1067=G$20)*(WhatIf!$R$1:$R$1067&lt;&gt;"Yes")*(WhatIf!$U$1:$U$1067&gt;0))*ROW(WhatIf!$R$1:$R$1067),ROW(Analysis!Q122)-ROW(Analysis!Q$102)),1)),"")</f>
        <v/>
      </c>
      <c r="H41" s="158" t="str">
        <f ca="1">IF(G41="","",IFERROR(INDEX(WhatIf!$S:$S,MATCH(G$20&amp;G41&amp;"*",WhatIf!$X:$X,0),1),""))</f>
        <v/>
      </c>
      <c r="I41" t="str">
        <f ca="1">IF(OR(B$20="",G41=""),"",COUNTIFS(Data!$D$1:$D$1000,1,OFFSET(Data!$A$1,0,MATCH(Primary_Service,Data!$1:$1,0)-1,1000,1),"",OFFSET(Data!$A$1,0,MATCH(Secondary_Service,Data!$1:$1,0)-1,1000,1),G41))</f>
        <v/>
      </c>
      <c r="Q41" s="55" t="s">
        <v>1010</v>
      </c>
      <c r="R41" s="56" t="s">
        <v>808</v>
      </c>
      <c r="S41" s="199">
        <v>20</v>
      </c>
      <c r="T41" s="104"/>
      <c r="U41" s="103">
        <f ca="1">COUNTIFS(Data!$D$1:$D$1000,1,OFFSET(Data!$A$1,0,MATCH($Q41,Data!$1:$1,0)-1,1000,1),R41)</f>
        <v>0</v>
      </c>
      <c r="V41" s="155"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ChoiceVietnamese</v>
      </c>
      <c r="Y41" s="144">
        <f ca="1">COUNTIF(OFFSET(Data!$A$1,0,MATCH(Q41,Data!$1:$1,0)-1,1000,1),R41)</f>
        <v>9</v>
      </c>
      <c r="AA41" s="21" t="str">
        <f t="shared" si="4"/>
        <v>DirecTV Stream Choice/Vietnamese</v>
      </c>
      <c r="AB41" s="21" t="str">
        <f t="array" aca="1" ref="AB41" ca="1">_xlfn.TEXTJOIN(", ",TRUE,IF((Data!$D$1:$D$1000=1)*(OFFSET(Data!$A$1,0,MATCH($Q41,Data!$1:$1,0)-1,1000,1)=$R41),Data!$A$1:$A$816,""))</f>
        <v/>
      </c>
      <c r="AC41" s="21"/>
      <c r="AD41" s="34"/>
      <c r="AE41" s="34"/>
      <c r="AF41" s="34"/>
      <c r="AG41" s="34"/>
      <c r="AH41" s="34"/>
      <c r="AI41" s="34"/>
      <c r="AJ41" s="34"/>
      <c r="AK41" s="34"/>
      <c r="AL41" s="34"/>
    </row>
    <row r="42" spans="1:38" ht="15" thickBot="1" x14ac:dyDescent="0.4">
      <c r="A42" s="25"/>
      <c r="B42" t="str" cm="1">
        <f t="array" aca="1" ref="B42" ca="1">IFERROR(_xlfn.SINGLE(INDEX(WhatIf!$R$1:$R$1067,_xlfn.AGGREGATE(15,6,((WhatIf!$Q$1:$Q$1067=B$20)*(WhatIf!$R$1:$R$1067&lt;&gt;"Yes")*(WhatIf!$U$1:$U$1067&gt;0))/((WhatIf!$Q$1:$Q$1067=B$20)*(WhatIf!$R$1:$R$1067&lt;&gt;"Yes")*(WhatIf!$U$1:$U$1067&gt;0))*ROW(WhatIf!$R$1:$R$1067),ROW(Analysis!L123)-ROW(Analysis!L$102)),1)),"")</f>
        <v/>
      </c>
      <c r="C42" s="158" t="str">
        <f ca="1">IF(B42="","",IFERROR(INDEX(WhatIf!$S:$S,MATCH(B$20&amp;B42&amp;"*",WhatIf!$X:$X,0),1),""))</f>
        <v/>
      </c>
      <c r="D42" t="str">
        <f ca="1">IF(B42="","",COUNTIFS(Data!$D$1:$D$1000,1,OFFSET(Data!$A$1,0,MATCH(Primary_Service,Data!$1:$1,0)-1,1000,1),B42))</f>
        <v/>
      </c>
      <c r="E42"/>
      <c r="F42" s="25"/>
      <c r="G42" t="str" cm="1">
        <f t="array" aca="1" ref="G42" ca="1">IFERROR(_xlfn.SINGLE(INDEX(WhatIf!$R$1:$R$1067,_xlfn.AGGREGATE(15,6,((WhatIf!$Q$1:$Q$1067=G$20)*(WhatIf!$R$1:$R$1067&lt;&gt;"Yes")*(WhatIf!$U$1:$U$1067&gt;0))/((WhatIf!$Q$1:$Q$1067=G$20)*(WhatIf!$R$1:$R$1067&lt;&gt;"Yes")*(WhatIf!$U$1:$U$1067&gt;0))*ROW(WhatIf!$R$1:$R$1067),ROW(Analysis!Q123)-ROW(Analysis!Q$102)),1)),"")</f>
        <v/>
      </c>
      <c r="H42" s="158" t="str">
        <f ca="1">IF(G42="","",IFERROR(INDEX(WhatIf!$S:$S,MATCH(G$20&amp;G42&amp;"*",WhatIf!$X:$X,0),1),""))</f>
        <v/>
      </c>
      <c r="I42" t="str">
        <f ca="1">IF(OR(B$20="",G42=""),"",COUNTIFS(Data!$D$1:$D$1000,1,OFFSET(Data!$A$1,0,MATCH(Primary_Service,Data!$1:$1,0)-1,1000,1),"",OFFSET(Data!$A$1,0,MATCH(Secondary_Service,Data!$1:$1,0)-1,1000,1),G42))</f>
        <v/>
      </c>
      <c r="Q42" s="55" t="s">
        <v>1009</v>
      </c>
      <c r="R42" s="56" t="s">
        <v>880</v>
      </c>
      <c r="S42" s="199">
        <v>6</v>
      </c>
      <c r="T42" s="104"/>
      <c r="U42" s="103">
        <f ca="1">COUNTIFS(Data!$D$1:$D$1000,1,OFFSET(Data!$A$1,0,MATCH($Q42,Data!$1:$1,0)-1,1000,1),R42)</f>
        <v>0</v>
      </c>
      <c r="V42" s="155"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EntertainmentALLBLK</v>
      </c>
      <c r="Y42" s="144">
        <f ca="1">COUNTIF(OFFSET(Data!$A$1,0,MATCH(Q42,Data!$1:$1,0)-1,1000,1),R42)</f>
        <v>1</v>
      </c>
      <c r="AA42" s="21" t="str">
        <f t="shared" si="4"/>
        <v>DirecTV Stream Entertainment/ALLBLK</v>
      </c>
      <c r="AB42" s="21" t="str">
        <f t="array" aca="1" ref="AB42" ca="1">_xlfn.TEXTJOIN(", ",TRUE,IF((Data!$D$1:$D$1000=1)*(OFFSET(Data!$A$1,0,MATCH($Q42,Data!$1:$1,0)-1,1000,1)=$R42),Data!$A$1:$A$816,""))</f>
        <v/>
      </c>
      <c r="AC42" s="21"/>
      <c r="AD42" s="34"/>
      <c r="AE42" s="34"/>
      <c r="AF42" s="34"/>
      <c r="AG42" s="34"/>
      <c r="AH42" s="34"/>
      <c r="AI42" s="34"/>
      <c r="AJ42" s="34"/>
      <c r="AK42" s="34"/>
      <c r="AL42" s="34"/>
    </row>
    <row r="43" spans="1:38" ht="15" thickBot="1" x14ac:dyDescent="0.4">
      <c r="A43" s="25"/>
      <c r="B43" t="str" cm="1">
        <f t="array" aca="1" ref="B43" ca="1">IFERROR(_xlfn.SINGLE(INDEX(WhatIf!$R$1:$R$1067,_xlfn.AGGREGATE(15,6,((WhatIf!$Q$1:$Q$1067=B$20)*(WhatIf!$R$1:$R$1067&lt;&gt;"Yes")*(WhatIf!$U$1:$U$1067&gt;0))/((WhatIf!$Q$1:$Q$1067=B$20)*(WhatIf!$R$1:$R$1067&lt;&gt;"Yes")*(WhatIf!$U$1:$U$1067&gt;0))*ROW(WhatIf!$R$1:$R$1067),ROW(Analysis!L124)-ROW(Analysis!L$102)),1)),"")</f>
        <v/>
      </c>
      <c r="C43" s="158" t="str">
        <f ca="1">IF(B43="","",IFERROR(INDEX(WhatIf!$S:$S,MATCH(B$20&amp;B43&amp;"*",WhatIf!$X:$X,0),1),""))</f>
        <v/>
      </c>
      <c r="D43" t="str">
        <f ca="1">IF(B43="","",COUNTIFS(Data!$D$1:$D$1000,1,OFFSET(Data!$A$1,0,MATCH(Primary_Service,Data!$1:$1,0)-1,1000,1),B43))</f>
        <v/>
      </c>
      <c r="E43"/>
      <c r="F43" s="25"/>
      <c r="G43" t="str" cm="1">
        <f t="array" aca="1" ref="G43" ca="1">IFERROR(_xlfn.SINGLE(INDEX(WhatIf!$R$1:$R$1067,_xlfn.AGGREGATE(15,6,((WhatIf!$Q$1:$Q$1067=G$20)*(WhatIf!$R$1:$R$1067&lt;&gt;"Yes")*(WhatIf!$U$1:$U$1067&gt;0))/((WhatIf!$Q$1:$Q$1067=G$20)*(WhatIf!$R$1:$R$1067&lt;&gt;"Yes")*(WhatIf!$U$1:$U$1067&gt;0))*ROW(WhatIf!$R$1:$R$1067),ROW(Analysis!Q124)-ROW(Analysis!Q$102)),1)),"")</f>
        <v/>
      </c>
      <c r="H43" s="158" t="str">
        <f ca="1">IF(G43="","",IFERROR(INDEX(WhatIf!$S:$S,MATCH(G$20&amp;G43&amp;"*",WhatIf!$X:$X,0),1),""))</f>
        <v/>
      </c>
      <c r="I43" t="str">
        <f ca="1">IF(OR(B$20="",G43=""),"",COUNTIFS(Data!$D$1:$D$1000,1,OFFSET(Data!$A$1,0,MATCH(Primary_Service,Data!$1:$1,0)-1,1000,1),"",OFFSET(Data!$A$1,0,MATCH(Secondary_Service,Data!$1:$1,0)-1,1000,1),G43))</f>
        <v/>
      </c>
      <c r="Q43" s="55" t="s">
        <v>1009</v>
      </c>
      <c r="R43" s="56" t="s">
        <v>920</v>
      </c>
      <c r="S43" s="199">
        <v>8</v>
      </c>
      <c r="T43" s="104"/>
      <c r="U43" s="103">
        <f ca="1">COUNTIFS(Data!$D$1:$D$1000,1,OFFSET(Data!$A$1,0,MATCH($Q43,Data!$1:$1,0)-1,1000,1),R43)</f>
        <v>0</v>
      </c>
      <c r="V43" s="155"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EntertainmentAMC+</v>
      </c>
      <c r="Y43" s="144">
        <f ca="1">COUNTIF(OFFSET(Data!$A$1,0,MATCH(Q43,Data!$1:$1,0)-1,1000,1),R43)</f>
        <v>1</v>
      </c>
      <c r="AA43" s="21" t="str">
        <f t="shared" si="4"/>
        <v>DirecTV Stream Entertainment/AMC+</v>
      </c>
      <c r="AB43" s="21" t="str">
        <f t="array" aca="1" ref="AB43" ca="1">_xlfn.TEXTJOIN(", ",TRUE,IF((Data!$D$1:$D$1000=1)*(OFFSET(Data!$A$1,0,MATCH($Q43,Data!$1:$1,0)-1,1000,1)=$R43),Data!$A$1:$A$816,""))</f>
        <v/>
      </c>
      <c r="AC43" s="21"/>
      <c r="AD43" s="34"/>
      <c r="AE43" s="34"/>
      <c r="AF43" s="34"/>
      <c r="AG43" s="34"/>
      <c r="AH43" s="34"/>
      <c r="AI43" s="34"/>
      <c r="AJ43" s="34"/>
      <c r="AK43" s="34"/>
      <c r="AL43" s="34"/>
    </row>
    <row r="44" spans="1:38" ht="15" thickBot="1" x14ac:dyDescent="0.4">
      <c r="A44" s="25"/>
      <c r="B44" t="str" cm="1">
        <f t="array" aca="1" ref="B44" ca="1">IFERROR(_xlfn.SINGLE(INDEX(WhatIf!$R$1:$R$1067,_xlfn.AGGREGATE(15,6,((WhatIf!$Q$1:$Q$1067=B$20)*(WhatIf!$R$1:$R$1067&lt;&gt;"Yes")*(WhatIf!$U$1:$U$1067&gt;0))/((WhatIf!$Q$1:$Q$1067=B$20)*(WhatIf!$R$1:$R$1067&lt;&gt;"Yes")*(WhatIf!$U$1:$U$1067&gt;0))*ROW(WhatIf!$R$1:$R$1067),ROW(Analysis!L125)-ROW(Analysis!L$102)),1)),"")</f>
        <v/>
      </c>
      <c r="C44" s="158" t="str">
        <f ca="1">IF(B44="","",IFERROR(INDEX(WhatIf!$S:$S,MATCH(B$20&amp;B44&amp;"*",WhatIf!$X:$X,0),1),""))</f>
        <v/>
      </c>
      <c r="D44" t="str">
        <f ca="1">IF(B44="","",COUNTIFS(Data!$D$1:$D$1000,1,OFFSET(Data!$A$1,0,MATCH(Primary_Service,Data!$1:$1,0)-1,1000,1),B44))</f>
        <v/>
      </c>
      <c r="E44"/>
      <c r="F44" s="25"/>
      <c r="G44" t="str" cm="1">
        <f t="array" aca="1" ref="G44" ca="1">IFERROR(_xlfn.SINGLE(INDEX(WhatIf!$R$1:$R$1067,_xlfn.AGGREGATE(15,6,((WhatIf!$Q$1:$Q$1067=G$20)*(WhatIf!$R$1:$R$1067&lt;&gt;"Yes")*(WhatIf!$U$1:$U$1067&gt;0))/((WhatIf!$Q$1:$Q$1067=G$20)*(WhatIf!$R$1:$R$1067&lt;&gt;"Yes")*(WhatIf!$U$1:$U$1067&gt;0))*ROW(WhatIf!$R$1:$R$1067),ROW(Analysis!Q125)-ROW(Analysis!Q$102)),1)),"")</f>
        <v/>
      </c>
      <c r="H44" s="158" t="str">
        <f ca="1">IF(G44="","",IFERROR(INDEX(WhatIf!$S:$S,MATCH(G$20&amp;G44&amp;"*",WhatIf!$X:$X,0),1),""))</f>
        <v/>
      </c>
      <c r="I44" t="str">
        <f ca="1">IF(OR(B$20="",G44=""),"",COUNTIFS(Data!$D$1:$D$1000,1,OFFSET(Data!$A$1,0,MATCH(Primary_Service,Data!$1:$1,0)-1,1000,1),"",OFFSET(Data!$A$1,0,MATCH(Secondary_Service,Data!$1:$1,0)-1,1000,1),G44))</f>
        <v/>
      </c>
      <c r="Q44" s="55" t="s">
        <v>1009</v>
      </c>
      <c r="R44" s="56" t="s">
        <v>1245</v>
      </c>
      <c r="S44" s="199">
        <v>30</v>
      </c>
      <c r="T44" s="104"/>
      <c r="U44" s="103">
        <f ca="1">COUNTIFS(Data!$D$1:$D$1000,1,OFFSET(Data!$A$1,0,MATCH($Q44,Data!$1:$1,0)-1,1000,1),R44)</f>
        <v>0</v>
      </c>
      <c r="V44" s="155"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EntertainmentBrazilian (Portuguese)</v>
      </c>
      <c r="Y44" s="144">
        <f ca="1">COUNTIF(OFFSET(Data!$A$1,0,MATCH(Q44,Data!$1:$1,0)-1,1000,1),R44)</f>
        <v>2</v>
      </c>
      <c r="AA44" s="21" t="str">
        <f t="shared" si="4"/>
        <v>DirecTV Stream Entertainment/Brazilian (Portuguese)</v>
      </c>
      <c r="AB44" s="21" t="str">
        <f t="array" aca="1" ref="AB44" ca="1">_xlfn.TEXTJOIN(", ",TRUE,IF((Data!$D$1:$D$1000=1)*(OFFSET(Data!$A$1,0,MATCH($Q44,Data!$1:$1,0)-1,1000,1)=$R44),Data!$A$1:$A$816,""))</f>
        <v/>
      </c>
      <c r="AC44" s="21"/>
      <c r="AD44" s="34"/>
      <c r="AE44" s="34"/>
      <c r="AF44" s="34"/>
      <c r="AG44" s="34"/>
      <c r="AH44" s="34"/>
      <c r="AI44" s="34"/>
      <c r="AJ44" s="34"/>
      <c r="AK44" s="34"/>
      <c r="AL44" s="34"/>
    </row>
    <row r="45" spans="1:38" ht="15" thickBot="1" x14ac:dyDescent="0.4">
      <c r="A45" s="25"/>
      <c r="B45" t="str" cm="1">
        <f t="array" aca="1" ref="B45" ca="1">IFERROR(_xlfn.SINGLE(INDEX(WhatIf!$R$1:$R$1067,_xlfn.AGGREGATE(15,6,((WhatIf!$Q$1:$Q$1067=B$20)*(WhatIf!$R$1:$R$1067&lt;&gt;"Yes")*(WhatIf!$U$1:$U$1067&gt;0))/((WhatIf!$Q$1:$Q$1067=B$20)*(WhatIf!$R$1:$R$1067&lt;&gt;"Yes")*(WhatIf!$U$1:$U$1067&gt;0))*ROW(WhatIf!$R$1:$R$1067),ROW(Analysis!L126)-ROW(Analysis!L$102)),1)),"")</f>
        <v/>
      </c>
      <c r="C45" s="158" t="str">
        <f ca="1">IF(B45="","",IFERROR(INDEX(WhatIf!$S:$S,MATCH(B$20&amp;B45&amp;"*",WhatIf!$X:$X,0),1),""))</f>
        <v/>
      </c>
      <c r="D45" t="str">
        <f ca="1">IF(B45="","",COUNTIFS(Data!$D$1:$D$1000,1,OFFSET(Data!$A$1,0,MATCH(Primary_Service,Data!$1:$1,0)-1,1000,1),B45))</f>
        <v/>
      </c>
      <c r="E45"/>
      <c r="F45" s="25"/>
      <c r="G45" t="str" cm="1">
        <f t="array" aca="1" ref="G45" ca="1">IFERROR(_xlfn.SINGLE(INDEX(WhatIf!$R$1:$R$1067,_xlfn.AGGREGATE(15,6,((WhatIf!$Q$1:$Q$1067=G$20)*(WhatIf!$R$1:$R$1067&lt;&gt;"Yes")*(WhatIf!$U$1:$U$1067&gt;0))/((WhatIf!$Q$1:$Q$1067=G$20)*(WhatIf!$R$1:$R$1067&lt;&gt;"Yes")*(WhatIf!$U$1:$U$1067&gt;0))*ROW(WhatIf!$R$1:$R$1067),ROW(Analysis!Q126)-ROW(Analysis!Q$102)),1)),"")</f>
        <v/>
      </c>
      <c r="H45" s="158" t="str">
        <f ca="1">IF(G45="","",IFERROR(INDEX(WhatIf!$S:$S,MATCH(G$20&amp;G45&amp;"*",WhatIf!$X:$X,0),1),""))</f>
        <v/>
      </c>
      <c r="I45" t="str">
        <f ca="1">IF(OR(B$20="",G45=""),"",COUNTIFS(Data!$D$1:$D$1000,1,OFFSET(Data!$A$1,0,MATCH(Primary_Service,Data!$1:$1,0)-1,1000,1),"",OFFSET(Data!$A$1,0,MATCH(Secondary_Service,Data!$1:$1,0)-1,1000,1),G45))</f>
        <v/>
      </c>
      <c r="Q45" s="55" t="s">
        <v>1009</v>
      </c>
      <c r="R45" s="56" t="s">
        <v>17</v>
      </c>
      <c r="S45" s="199">
        <v>11</v>
      </c>
      <c r="T45" s="104"/>
      <c r="U45" s="103">
        <f ca="1">COUNTIFS(Data!$D$1:$D$1000,1,OFFSET(Data!$A$1,0,MATCH($Q45,Data!$1:$1,0)-1,1000,1),R45)</f>
        <v>1</v>
      </c>
      <c r="V45" s="155"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f t="shared" ca="1" si="2"/>
        <v>11</v>
      </c>
      <c r="X45" s="23" t="str">
        <f t="shared" si="3"/>
        <v>DirecTV Stream EntertainmentCinemax</v>
      </c>
      <c r="Y45" s="144">
        <f ca="1">COUNTIF(OFFSET(Data!$A$1,0,MATCH(Q45,Data!$1:$1,0)-1,1000,1),R45)</f>
        <v>8</v>
      </c>
      <c r="AA45" s="21" t="str">
        <f t="shared" si="4"/>
        <v>DirecTV Stream Entertainment/Cinemax</v>
      </c>
      <c r="AB45" s="21" t="str">
        <f t="array" aca="1" ref="AB45" ca="1">_xlfn.TEXTJOIN(", ",TRUE,IF((Data!$D$1:$D$1000=1)*(OFFSET(Data!$A$1,0,MATCH($Q45,Data!$1:$1,0)-1,1000,1)=$R45),Data!$A$1:$A$816,""))</f>
        <v>Cinemax</v>
      </c>
      <c r="AC45" s="21"/>
      <c r="AD45" s="34"/>
      <c r="AE45" s="34"/>
      <c r="AF45" s="34"/>
      <c r="AG45" s="34"/>
      <c r="AH45" s="34"/>
      <c r="AI45" s="34"/>
      <c r="AJ45" s="34"/>
      <c r="AK45" s="34"/>
      <c r="AL45" s="34"/>
    </row>
    <row r="46" spans="1:38" ht="15" thickBot="1" x14ac:dyDescent="0.4">
      <c r="A46" s="25"/>
      <c r="B46" t="str" cm="1">
        <f t="array" aca="1" ref="B46" ca="1">IFERROR(_xlfn.SINGLE(INDEX(WhatIf!$R$1:$R$1067,_xlfn.AGGREGATE(15,6,((WhatIf!$Q$1:$Q$1067=B$20)*(WhatIf!$R$1:$R$1067&lt;&gt;"Yes")*(WhatIf!$U$1:$U$1067&gt;0))/((WhatIf!$Q$1:$Q$1067=B$20)*(WhatIf!$R$1:$R$1067&lt;&gt;"Yes")*(WhatIf!$U$1:$U$1067&gt;0))*ROW(WhatIf!$R$1:$R$1067),ROW(Analysis!L127)-ROW(Analysis!L$102)),1)),"")</f>
        <v/>
      </c>
      <c r="C46" s="158" t="str">
        <f ca="1">IF(B46="","",IFERROR(INDEX(WhatIf!$S:$S,MATCH(B$20&amp;B46&amp;"*",WhatIf!$X:$X,0),1),""))</f>
        <v/>
      </c>
      <c r="D46" t="str">
        <f ca="1">IF(B46="","",COUNTIFS(Data!$D$1:$D$1000,1,OFFSET(Data!$A$1,0,MATCH(Primary_Service,Data!$1:$1,0)-1,1000,1),B46))</f>
        <v/>
      </c>
      <c r="E46"/>
      <c r="F46" s="25"/>
      <c r="G46" t="str" cm="1">
        <f t="array" aca="1" ref="G46" ca="1">IFERROR(_xlfn.SINGLE(INDEX(WhatIf!$R$1:$R$1067,_xlfn.AGGREGATE(15,6,((WhatIf!$Q$1:$Q$1067=G$20)*(WhatIf!$R$1:$R$1067&lt;&gt;"Yes")*(WhatIf!$U$1:$U$1067&gt;0))/((WhatIf!$Q$1:$Q$1067=G$20)*(WhatIf!$R$1:$R$1067&lt;&gt;"Yes")*(WhatIf!$U$1:$U$1067&gt;0))*ROW(WhatIf!$R$1:$R$1067),ROW(Analysis!Q127)-ROW(Analysis!Q$102)),1)),"")</f>
        <v/>
      </c>
      <c r="H46" s="158" t="str">
        <f ca="1">IF(G46="","",IFERROR(INDEX(WhatIf!$S:$S,MATCH(G$20&amp;G46&amp;"*",WhatIf!$X:$X,0),1),""))</f>
        <v/>
      </c>
      <c r="I46" t="str">
        <f ca="1">IF(OR(B$20="",G46=""),"",COUNTIFS(Data!$D$1:$D$1000,1,OFFSET(Data!$A$1,0,MATCH(Primary_Service,Data!$1:$1,0)-1,1000,1),"",OFFSET(Data!$A$1,0,MATCH(Secondary_Service,Data!$1:$1,0)-1,1000,1),G46))</f>
        <v/>
      </c>
      <c r="Q46" s="55" t="s">
        <v>1009</v>
      </c>
      <c r="R46" s="56" t="s">
        <v>770</v>
      </c>
      <c r="S46" s="199">
        <v>5</v>
      </c>
      <c r="T46" s="104"/>
      <c r="U46" s="103">
        <f ca="1">COUNTIFS(Data!$D$1:$D$1000,1,OFFSET(Data!$A$1,0,MATCH($Q46,Data!$1:$1,0)-1,1000,1),R46)</f>
        <v>0</v>
      </c>
      <c r="V46" s="155"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EntertainmentDeportes</v>
      </c>
      <c r="Y46" s="144">
        <f ca="1">COUNTIF(OFFSET(Data!$A$1,0,MATCH(Q46,Data!$1:$1,0)-1,1000,1),R46)</f>
        <v>0</v>
      </c>
      <c r="AA46" s="21" t="str">
        <f t="shared" si="4"/>
        <v>DirecTV Stream Entertainment/Deportes</v>
      </c>
      <c r="AB46" s="21" t="str">
        <f t="array" aca="1" ref="AB46" ca="1">_xlfn.TEXTJOIN(", ",TRUE,IF((Data!$D$1:$D$1000=1)*(OFFSET(Data!$A$1,0,MATCH($Q46,Data!$1:$1,0)-1,1000,1)=$R46),Data!$A$1:$A$816,""))</f>
        <v/>
      </c>
      <c r="AC46" s="21"/>
      <c r="AD46" s="34"/>
      <c r="AE46" s="34"/>
      <c r="AF46" s="34"/>
      <c r="AG46" s="34"/>
      <c r="AH46" s="34"/>
      <c r="AI46" s="34"/>
      <c r="AJ46" s="34"/>
      <c r="AK46" s="34"/>
      <c r="AL46" s="34"/>
    </row>
    <row r="47" spans="1:38" ht="15" thickBot="1" x14ac:dyDescent="0.4">
      <c r="A47" s="25"/>
      <c r="B47" t="str" cm="1">
        <f t="array" aca="1" ref="B47" ca="1">IFERROR(_xlfn.SINGLE(INDEX(WhatIf!$R$1:$R$1067,_xlfn.AGGREGATE(15,6,((WhatIf!$Q$1:$Q$1067=B$20)*(WhatIf!$R$1:$R$1067&lt;&gt;"Yes")*(WhatIf!$U$1:$U$1067&gt;0))/((WhatIf!$Q$1:$Q$1067=B$20)*(WhatIf!$R$1:$R$1067&lt;&gt;"Yes")*(WhatIf!$U$1:$U$1067&gt;0))*ROW(WhatIf!$R$1:$R$1067),ROW(Analysis!L128)-ROW(Analysis!L$102)),1)),"")</f>
        <v/>
      </c>
      <c r="C47" s="158" t="str">
        <f ca="1">IF(B47="","",IFERROR(INDEX(WhatIf!$S:$S,MATCH(B$20&amp;B47&amp;"*",WhatIf!$X:$X,0),1),""))</f>
        <v/>
      </c>
      <c r="D47" t="str">
        <f ca="1">IF(B47="","",COUNTIFS(Data!$D$1:$D$1000,1,OFFSET(Data!$A$1,0,MATCH(Primary_Service,Data!$1:$1,0)-1,1000,1),B47))</f>
        <v/>
      </c>
      <c r="E47"/>
      <c r="F47" s="25"/>
      <c r="G47" t="str" cm="1">
        <f t="array" aca="1" ref="G47" ca="1">IFERROR(_xlfn.SINGLE(INDEX(WhatIf!$R$1:$R$1067,_xlfn.AGGREGATE(15,6,((WhatIf!$Q$1:$Q$1067=G$20)*(WhatIf!$R$1:$R$1067&lt;&gt;"Yes")*(WhatIf!$U$1:$U$1067&gt;0))/((WhatIf!$Q$1:$Q$1067=G$20)*(WhatIf!$R$1:$R$1067&lt;&gt;"Yes")*(WhatIf!$U$1:$U$1067&gt;0))*ROW(WhatIf!$R$1:$R$1067),ROW(Analysis!Q128)-ROW(Analysis!Q$102)),1)),"")</f>
        <v/>
      </c>
      <c r="H47" s="158" t="str">
        <f ca="1">IF(G47="","",IFERROR(INDEX(WhatIf!$S:$S,MATCH(G$20&amp;G47&amp;"*",WhatIf!$X:$X,0),1),""))</f>
        <v/>
      </c>
      <c r="I47" t="str">
        <f ca="1">IF(OR(B$20="",G47=""),"",COUNTIFS(Data!$D$1:$D$1000,1,OFFSET(Data!$A$1,0,MATCH(Primary_Service,Data!$1:$1,0)-1,1000,1),"",OFFSET(Data!$A$1,0,MATCH(Secondary_Service,Data!$1:$1,0)-1,1000,1),G47))</f>
        <v/>
      </c>
      <c r="Q47" s="55" t="s">
        <v>1009</v>
      </c>
      <c r="R47" s="56" t="s">
        <v>1192</v>
      </c>
      <c r="S47" s="199">
        <v>5</v>
      </c>
      <c r="T47" s="104"/>
      <c r="U47" s="103">
        <f ca="1">COUNTIFS(Data!$D$1:$D$1000,1,OFFSET(Data!$A$1,0,MATCH($Q47,Data!$1:$1,0)-1,1000,1),R47)</f>
        <v>0</v>
      </c>
      <c r="V47" s="155"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Entertainmentdiscovery+</v>
      </c>
      <c r="Y47" s="144">
        <f ca="1">COUNTIF(OFFSET(Data!$A$1,0,MATCH(Q47,Data!$1:$1,0)-1,1000,1),R47)</f>
        <v>1</v>
      </c>
      <c r="AA47" s="21" t="str">
        <f t="shared" si="4"/>
        <v>DirecTV Stream Entertainment/discovery+</v>
      </c>
      <c r="AB47" s="21" t="str">
        <f t="array" aca="1" ref="AB47" ca="1">_xlfn.TEXTJOIN(", ",TRUE,IF((Data!$D$1:$D$1000=1)*(OFFSET(Data!$A$1,0,MATCH($Q47,Data!$1:$1,0)-1,1000,1)=$R47),Data!$A$1:$A$816,""))</f>
        <v/>
      </c>
      <c r="AC47" s="21"/>
      <c r="AD47" s="34"/>
      <c r="AE47" s="34"/>
      <c r="AF47" s="34"/>
      <c r="AG47" s="34"/>
      <c r="AH47" s="34"/>
      <c r="AI47" s="34"/>
      <c r="AJ47" s="34"/>
      <c r="AK47" s="34"/>
      <c r="AL47" s="34"/>
    </row>
    <row r="48" spans="1:38" ht="15" thickBot="1" x14ac:dyDescent="0.4">
      <c r="A48" s="25"/>
      <c r="B48" t="str" cm="1">
        <f t="array" aca="1" ref="B48" ca="1">IFERROR(_xlfn.SINGLE(INDEX(WhatIf!$R$1:$R$1067,_xlfn.AGGREGATE(15,6,((WhatIf!$Q$1:$Q$1067=B$20)*(WhatIf!$R$1:$R$1067&lt;&gt;"Yes")*(WhatIf!$U$1:$U$1067&gt;0))/((WhatIf!$Q$1:$Q$1067=B$20)*(WhatIf!$R$1:$R$1067&lt;&gt;"Yes")*(WhatIf!$U$1:$U$1067&gt;0))*ROW(WhatIf!$R$1:$R$1067),ROW(Analysis!L129)-ROW(Analysis!L$102)),1)),"")</f>
        <v/>
      </c>
      <c r="C48" s="158" t="str">
        <f ca="1">IF(B48="","",IFERROR(INDEX(WhatIf!$S:$S,MATCH(B$20&amp;B48&amp;"*",WhatIf!$X:$X,0),1),""))</f>
        <v/>
      </c>
      <c r="D48" t="str">
        <f ca="1">IF(B48="","",COUNTIFS(Data!$D$1:$D$1000,1,OFFSET(Data!$A$1,0,MATCH(Primary_Service,Data!$1:$1,0)-1,1000,1),B48))</f>
        <v/>
      </c>
      <c r="E48"/>
      <c r="F48" s="25"/>
      <c r="G48" t="str" cm="1">
        <f t="array" aca="1" ref="G48" ca="1">IFERROR(_xlfn.SINGLE(INDEX(WhatIf!$R$1:$R$1067,_xlfn.AGGREGATE(15,6,((WhatIf!$Q$1:$Q$1067=G$20)*(WhatIf!$R$1:$R$1067&lt;&gt;"Yes")*(WhatIf!$U$1:$U$1067&gt;0))/((WhatIf!$Q$1:$Q$1067=G$20)*(WhatIf!$R$1:$R$1067&lt;&gt;"Yes")*(WhatIf!$U$1:$U$1067&gt;0))*ROW(WhatIf!$R$1:$R$1067),ROW(Analysis!Q129)-ROW(Analysis!Q$102)),1)),"")</f>
        <v/>
      </c>
      <c r="H48" s="158" t="str">
        <f ca="1">IF(G48="","",IFERROR(INDEX(WhatIf!$S:$S,MATCH(G$20&amp;G48&amp;"*",WhatIf!$X:$X,0),1),""))</f>
        <v/>
      </c>
      <c r="I48" t="str">
        <f ca="1">IF(OR(B$20="",G48=""),"",COUNTIFS(Data!$D$1:$D$1000,1,OFFSET(Data!$A$1,0,MATCH(Primary_Service,Data!$1:$1,0)-1,1000,1),"",OFFSET(Data!$A$1,0,MATCH(Secondary_Service,Data!$1:$1,0)-1,1000,1),G48))</f>
        <v/>
      </c>
      <c r="Q48" s="55" t="s">
        <v>1009</v>
      </c>
      <c r="R48" s="56" t="s">
        <v>176</v>
      </c>
      <c r="S48" s="199">
        <v>6</v>
      </c>
      <c r="T48" s="104"/>
      <c r="U48" s="103">
        <f ca="1">COUNTIFS(Data!$D$1:$D$1000,1,OFFSET(Data!$A$1,0,MATCH($Q48,Data!$1:$1,0)-1,1000,1),R48)</f>
        <v>0</v>
      </c>
      <c r="V48" s="155"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EntertainmentEpix</v>
      </c>
      <c r="Y48" s="144">
        <f ca="1">COUNTIF(OFFSET(Data!$A$1,0,MATCH(Q48,Data!$1:$1,0)-1,1000,1),R48)</f>
        <v>4</v>
      </c>
      <c r="AA48" s="21" t="str">
        <f t="shared" si="4"/>
        <v>DirecTV Stream Entertainment/Epix</v>
      </c>
      <c r="AB48" s="21" t="str">
        <f t="array" aca="1" ref="AB48" ca="1">_xlfn.TEXTJOIN(", ",TRUE,IF((Data!$D$1:$D$1000=1)*(OFFSET(Data!$A$1,0,MATCH($Q48,Data!$1:$1,0)-1,1000,1)=$R48),Data!$A$1:$A$816,""))</f>
        <v/>
      </c>
      <c r="AC48" s="21"/>
      <c r="AD48" s="34"/>
      <c r="AE48" s="34"/>
      <c r="AF48" s="34"/>
      <c r="AG48" s="34"/>
      <c r="AH48" s="34"/>
      <c r="AI48" s="34"/>
      <c r="AJ48" s="34"/>
      <c r="AK48" s="34"/>
      <c r="AL48" s="34"/>
    </row>
    <row r="49" spans="1:38" ht="15" thickBot="1" x14ac:dyDescent="0.4">
      <c r="A49" s="25"/>
      <c r="B49" t="str" cm="1">
        <f t="array" aca="1" ref="B49" ca="1">IFERROR(_xlfn.SINGLE(INDEX(WhatIf!$R$1:$R$1067,_xlfn.AGGREGATE(15,6,((WhatIf!$Q$1:$Q$1067=B$20)*(WhatIf!$R$1:$R$1067&lt;&gt;"Yes")*(WhatIf!$U$1:$U$1067&gt;0))/((WhatIf!$Q$1:$Q$1067=B$20)*(WhatIf!$R$1:$R$1067&lt;&gt;"Yes")*(WhatIf!$U$1:$U$1067&gt;0))*ROW(WhatIf!$R$1:$R$1067),ROW(Analysis!L130)-ROW(Analysis!L$102)),1)),"")</f>
        <v/>
      </c>
      <c r="C49" s="158" t="str">
        <f ca="1">IF(B49="","",IFERROR(INDEX(WhatIf!$S:$S,MATCH(B$20&amp;B49&amp;"*",WhatIf!$X:$X,0),1),""))</f>
        <v/>
      </c>
      <c r="D49" t="str">
        <f ca="1">IF(B49="","",COUNTIFS(Data!$D$1:$D$1000,1,OFFSET(Data!$A$1,0,MATCH(Primary_Service,Data!$1:$1,0)-1,1000,1),B49))</f>
        <v/>
      </c>
      <c r="E49"/>
      <c r="F49" s="25"/>
      <c r="G49" t="str" cm="1">
        <f t="array" aca="1" ref="G49" ca="1">IFERROR(_xlfn.SINGLE(INDEX(WhatIf!$R$1:$R$1067,_xlfn.AGGREGATE(15,6,((WhatIf!$Q$1:$Q$1067=G$20)*(WhatIf!$R$1:$R$1067&lt;&gt;"Yes")*(WhatIf!$U$1:$U$1067&gt;0))/((WhatIf!$Q$1:$Q$1067=G$20)*(WhatIf!$R$1:$R$1067&lt;&gt;"Yes")*(WhatIf!$U$1:$U$1067&gt;0))*ROW(WhatIf!$R$1:$R$1067),ROW(Analysis!Q130)-ROW(Analysis!Q$102)),1)),"")</f>
        <v/>
      </c>
      <c r="H49" s="158" t="str">
        <f ca="1">IF(G49="","",IFERROR(INDEX(WhatIf!$S:$S,MATCH(G$20&amp;G49&amp;"*",WhatIf!$X:$X,0),1),""))</f>
        <v/>
      </c>
      <c r="I49" t="str">
        <f ca="1">IF(OR(B$20="",G49=""),"",COUNTIFS(Data!$D$1:$D$1000,1,OFFSET(Data!$A$1,0,MATCH(Primary_Service,Data!$1:$1,0)-1,1000,1),"",OFFSET(Data!$A$1,0,MATCH(Secondary_Service,Data!$1:$1,0)-1,1000,1),G49))</f>
        <v/>
      </c>
      <c r="Q49" s="55" t="s">
        <v>1009</v>
      </c>
      <c r="R49" s="56" t="s">
        <v>231</v>
      </c>
      <c r="S49" s="199">
        <v>15</v>
      </c>
      <c r="T49" s="104"/>
      <c r="U49" s="103">
        <f ca="1">COUNTIFS(Data!$D$1:$D$1000,1,OFFSET(Data!$A$1,0,MATCH($Q49,Data!$1:$1,0)-1,1000,1),R49)</f>
        <v>0</v>
      </c>
      <c r="V49" s="155"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EntertainmentEspanol</v>
      </c>
      <c r="Y49" s="144">
        <f ca="1">COUNTIF(OFFSET(Data!$A$1,0,MATCH(Q49,Data!$1:$1,0)-1,1000,1),R49)</f>
        <v>59</v>
      </c>
      <c r="AA49" s="21" t="str">
        <f t="shared" si="4"/>
        <v>DirecTV Stream Entertainment/Espanol</v>
      </c>
      <c r="AB49" s="21" t="str">
        <f t="array" aca="1" ref="AB49" ca="1">_xlfn.TEXTJOIN(", ",TRUE,IF((Data!$D$1:$D$1000=1)*(OFFSET(Data!$A$1,0,MATCH($Q49,Data!$1:$1,0)-1,1000,1)=$R49),Data!$A$1:$A$816,""))</f>
        <v/>
      </c>
      <c r="AC49" s="21"/>
      <c r="AD49" s="34"/>
      <c r="AE49" s="34"/>
      <c r="AF49" s="34"/>
      <c r="AG49" s="34"/>
      <c r="AH49" s="34"/>
      <c r="AI49" s="34"/>
      <c r="AJ49" s="34"/>
      <c r="AK49" s="34"/>
      <c r="AL49" s="34"/>
    </row>
    <row r="50" spans="1:38" ht="15" thickBot="1" x14ac:dyDescent="0.4">
      <c r="A50" s="25"/>
      <c r="B50" t="str" cm="1">
        <f t="array" aca="1" ref="B50" ca="1">IFERROR(_xlfn.SINGLE(INDEX(WhatIf!$R$1:$R$1067,_xlfn.AGGREGATE(15,6,((WhatIf!$Q$1:$Q$1067=B$20)*(WhatIf!$R$1:$R$1067&lt;&gt;"Yes")*(WhatIf!$U$1:$U$1067&gt;0))/((WhatIf!$Q$1:$Q$1067=B$20)*(WhatIf!$R$1:$R$1067&lt;&gt;"Yes")*(WhatIf!$U$1:$U$1067&gt;0))*ROW(WhatIf!$R$1:$R$1067),ROW(Analysis!L131)-ROW(Analysis!L$102)),1)),"")</f>
        <v/>
      </c>
      <c r="C50" s="158" t="str">
        <f ca="1">IF(B50="","",IFERROR(INDEX(WhatIf!$S:$S,MATCH(B$20&amp;B50&amp;"*",WhatIf!$X:$X,0),1),""))</f>
        <v/>
      </c>
      <c r="D50" t="str">
        <f ca="1">IF(B50="","",COUNTIFS(Data!$D$1:$D$1000,1,OFFSET(Data!$A$1,0,MATCH(Primary_Service,Data!$1:$1,0)-1,1000,1),B50))</f>
        <v/>
      </c>
      <c r="E50"/>
      <c r="F50" s="25"/>
      <c r="G50" t="str" cm="1">
        <f t="array" aca="1" ref="G50" ca="1">IFERROR(_xlfn.SINGLE(INDEX(WhatIf!$R$1:$R$1067,_xlfn.AGGREGATE(15,6,((WhatIf!$Q$1:$Q$1067=G$20)*(WhatIf!$R$1:$R$1067&lt;&gt;"Yes")*(WhatIf!$U$1:$U$1067&gt;0))/((WhatIf!$Q$1:$Q$1067=G$20)*(WhatIf!$R$1:$R$1067&lt;&gt;"Yes")*(WhatIf!$U$1:$U$1067&gt;0))*ROW(WhatIf!$R$1:$R$1067),ROW(Analysis!Q131)-ROW(Analysis!Q$102)),1)),"")</f>
        <v/>
      </c>
      <c r="H50" s="158" t="str">
        <f ca="1">IF(G50="","",IFERROR(INDEX(WhatIf!$S:$S,MATCH(G$20&amp;G50&amp;"*",WhatIf!$X:$X,0),1),""))</f>
        <v/>
      </c>
      <c r="I50" t="str">
        <f ca="1">IF(OR(B$20="",G50=""),"",COUNTIFS(Data!$D$1:$D$1000,1,OFFSET(Data!$A$1,0,MATCH(Primary_Service,Data!$1:$1,0)-1,1000,1),"",OFFSET(Data!$A$1,0,MATCH(Secondary_Service,Data!$1:$1,0)-1,1000,1),G50))</f>
        <v/>
      </c>
      <c r="Q50" s="55" t="s">
        <v>1009</v>
      </c>
      <c r="R50" s="56" t="s">
        <v>1307</v>
      </c>
      <c r="S50" s="199">
        <v>6</v>
      </c>
      <c r="T50" s="104"/>
      <c r="U50" s="103">
        <f ca="1">COUNTIFS(Data!$D$1:$D$1000,1,OFFSET(Data!$A$1,0,MATCH($Q50,Data!$1:$1,0)-1,1000,1),R50)</f>
        <v>0</v>
      </c>
      <c r="V50" s="155"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EntertainmentFOX Nation</v>
      </c>
      <c r="Y50" s="144">
        <f ca="1">COUNTIF(OFFSET(Data!$A$1,0,MATCH(Q50,Data!$1:$1,0)-1,1000,1),R50)</f>
        <v>1</v>
      </c>
      <c r="AA50" s="21" t="str">
        <f t="shared" si="4"/>
        <v>DirecTV Stream Entertainment/FOX Nation</v>
      </c>
      <c r="AB50" s="21" t="str">
        <f t="array" aca="1" ref="AB50" ca="1">_xlfn.TEXTJOIN(", ",TRUE,IF((Data!$D$1:$D$1000=1)*(OFFSET(Data!$A$1,0,MATCH($Q50,Data!$1:$1,0)-1,1000,1)=$R50),Data!$A$1:$A$816,""))</f>
        <v/>
      </c>
      <c r="AC50" s="21"/>
      <c r="AD50" s="34"/>
      <c r="AE50" s="34"/>
      <c r="AF50" s="34"/>
      <c r="AG50" s="34"/>
      <c r="AH50" s="34"/>
      <c r="AI50" s="34"/>
      <c r="AJ50" s="34"/>
      <c r="AK50" s="34"/>
      <c r="AL50" s="34"/>
    </row>
    <row r="51" spans="1:38" ht="15" thickBot="1" x14ac:dyDescent="0.4">
      <c r="A51" s="25"/>
      <c r="B51" t="str" cm="1">
        <f t="array" aca="1" ref="B51" ca="1">IFERROR(_xlfn.SINGLE(INDEX(WhatIf!$R$1:$R$1067,_xlfn.AGGREGATE(15,6,((WhatIf!$Q$1:$Q$1067=B$20)*(WhatIf!$R$1:$R$1067&lt;&gt;"Yes")*(WhatIf!$U$1:$U$1067&gt;0))/((WhatIf!$Q$1:$Q$1067=B$20)*(WhatIf!$R$1:$R$1067&lt;&gt;"Yes")*(WhatIf!$U$1:$U$1067&gt;0))*ROW(WhatIf!$R$1:$R$1067),ROW(Analysis!L132)-ROW(Analysis!L$102)),1)),"")</f>
        <v/>
      </c>
      <c r="C51" s="158" t="str">
        <f ca="1">IF(B51="","",IFERROR(INDEX(WhatIf!$S:$S,MATCH(B$20&amp;B51&amp;"*",WhatIf!$X:$X,0),1),""))</f>
        <v/>
      </c>
      <c r="D51" t="str">
        <f ca="1">IF(B51="","",COUNTIFS(Data!$D$1:$D$1000,1,OFFSET(Data!$A$1,0,MATCH(Primary_Service,Data!$1:$1,0)-1,1000,1),B51))</f>
        <v/>
      </c>
      <c r="E51"/>
      <c r="F51" s="25"/>
      <c r="G51" t="str" cm="1">
        <f t="array" aca="1" ref="G51" ca="1">IFERROR(_xlfn.SINGLE(INDEX(WhatIf!$R$1:$R$1067,_xlfn.AGGREGATE(15,6,((WhatIf!$Q$1:$Q$1067=G$20)*(WhatIf!$R$1:$R$1067&lt;&gt;"Yes")*(WhatIf!$U$1:$U$1067&gt;0))/((WhatIf!$Q$1:$Q$1067=G$20)*(WhatIf!$R$1:$R$1067&lt;&gt;"Yes")*(WhatIf!$U$1:$U$1067&gt;0))*ROW(WhatIf!$R$1:$R$1067),ROW(Analysis!Q132)-ROW(Analysis!Q$102)),1)),"")</f>
        <v/>
      </c>
      <c r="H51" s="158" t="str">
        <f ca="1">IF(G51="","",IFERROR(INDEX(WhatIf!$S:$S,MATCH(G$20&amp;G51&amp;"*",WhatIf!$X:$X,0),1),""))</f>
        <v/>
      </c>
      <c r="I51" t="str">
        <f ca="1">IF(OR(B$20="",G51=""),"",COUNTIFS(Data!$D$1:$D$1000,1,OFFSET(Data!$A$1,0,MATCH(Primary_Service,Data!$1:$1,0)-1,1000,1),"",OFFSET(Data!$A$1,0,MATCH(Secondary_Service,Data!$1:$1,0)-1,1000,1),G51))</f>
        <v/>
      </c>
      <c r="Q51" s="55" t="s">
        <v>1009</v>
      </c>
      <c r="R51" s="56" t="s">
        <v>688</v>
      </c>
      <c r="S51" s="199">
        <v>15</v>
      </c>
      <c r="T51" s="104"/>
      <c r="U51" s="103">
        <f ca="1">COUNTIFS(Data!$D$1:$D$1000,1,OFFSET(Data!$A$1,0,MATCH($Q51,Data!$1:$1,0)-1,1000,1),R51)</f>
        <v>0</v>
      </c>
      <c r="V51" s="155"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EntertainmentHBO Max</v>
      </c>
      <c r="Y51" s="144">
        <f ca="1">COUNTIF(OFFSET(Data!$A$1,0,MATCH(Q51,Data!$1:$1,0)-1,1000,1),R51)</f>
        <v>8</v>
      </c>
      <c r="AA51" s="21" t="str">
        <f t="shared" si="4"/>
        <v>DirecTV Stream Entertainment/HBO Max</v>
      </c>
      <c r="AB51" s="21" t="str">
        <f t="array" aca="1" ref="AB51" ca="1">_xlfn.TEXTJOIN(", ",TRUE,IF((Data!$D$1:$D$1000=1)*(OFFSET(Data!$A$1,0,MATCH($Q51,Data!$1:$1,0)-1,1000,1)=$R51),Data!$A$1:$A$816,""))</f>
        <v/>
      </c>
      <c r="AC51" s="21"/>
      <c r="AD51" s="34"/>
      <c r="AE51" s="34"/>
      <c r="AF51" s="34"/>
      <c r="AG51" s="34"/>
      <c r="AH51" s="34"/>
      <c r="AI51" s="34"/>
      <c r="AJ51" s="34"/>
      <c r="AK51" s="34"/>
      <c r="AL51" s="34"/>
    </row>
    <row r="52" spans="1:38" ht="15" thickBot="1" x14ac:dyDescent="0.4">
      <c r="A52" s="25"/>
      <c r="B52" t="str" cm="1">
        <f t="array" aca="1" ref="B52" ca="1">IFERROR(_xlfn.SINGLE(INDEX(WhatIf!$R$1:$R$1067,_xlfn.AGGREGATE(15,6,((WhatIf!$Q$1:$Q$1067=B$20)*(WhatIf!$R$1:$R$1067&lt;&gt;"Yes")*(WhatIf!$U$1:$U$1067&gt;0))/((WhatIf!$Q$1:$Q$1067=B$20)*(WhatIf!$R$1:$R$1067&lt;&gt;"Yes")*(WhatIf!$U$1:$U$1067&gt;0))*ROW(WhatIf!$R$1:$R$1067),ROW(Analysis!L133)-ROW(Analysis!L$102)),1)),"")</f>
        <v/>
      </c>
      <c r="C52" s="158" t="str">
        <f ca="1">IF(B52="","",IFERROR(INDEX(WhatIf!$S:$S,MATCH(B$20&amp;B52&amp;"*",WhatIf!$X:$X,0),1),""))</f>
        <v/>
      </c>
      <c r="D52" t="str">
        <f ca="1">IF(B52="","",COUNTIFS(Data!$D$1:$D$1000,1,OFFSET(Data!$A$1,0,MATCH(Primary_Service,Data!$1:$1,0)-1,1000,1),B52))</f>
        <v/>
      </c>
      <c r="E52"/>
      <c r="F52" s="25"/>
      <c r="G52" t="str" cm="1">
        <f t="array" aca="1" ref="G52" ca="1">IFERROR(_xlfn.SINGLE(INDEX(WhatIf!$R$1:$R$1067,_xlfn.AGGREGATE(15,6,((WhatIf!$Q$1:$Q$1067=G$20)*(WhatIf!$R$1:$R$1067&lt;&gt;"Yes")*(WhatIf!$U$1:$U$1067&gt;0))/((WhatIf!$Q$1:$Q$1067=G$20)*(WhatIf!$R$1:$R$1067&lt;&gt;"Yes")*(WhatIf!$U$1:$U$1067&gt;0))*ROW(WhatIf!$R$1:$R$1067),ROW(Analysis!Q133)-ROW(Analysis!Q$102)),1)),"")</f>
        <v/>
      </c>
      <c r="H52" s="158" t="str">
        <f ca="1">IF(G52="","",IFERROR(INDEX(WhatIf!$S:$S,MATCH(G$20&amp;G52&amp;"*",WhatIf!$X:$X,0),1),""))</f>
        <v/>
      </c>
      <c r="I52" t="str">
        <f ca="1">IF(OR(B$20="",G52=""),"",COUNTIFS(Data!$D$1:$D$1000,1,OFFSET(Data!$A$1,0,MATCH(Primary_Service,Data!$1:$1,0)-1,1000,1),"",OFFSET(Data!$A$1,0,MATCH(Secondary_Service,Data!$1:$1,0)-1,1000,1),G52))</f>
        <v/>
      </c>
      <c r="Q52" s="55" t="s">
        <v>1009</v>
      </c>
      <c r="R52" s="56" t="s">
        <v>797</v>
      </c>
      <c r="S52" s="199">
        <v>30</v>
      </c>
      <c r="T52" s="104"/>
      <c r="U52" s="103">
        <f ca="1">COUNTIFS(Data!$D$1:$D$1000,1,OFFSET(Data!$A$1,0,MATCH($Q52,Data!$1:$1,0)-1,1000,1),R52)</f>
        <v>0</v>
      </c>
      <c r="V52" s="155"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EntertainmentKorean</v>
      </c>
      <c r="Y52" s="144">
        <f ca="1">COUNTIF(OFFSET(Data!$A$1,0,MATCH(Q52,Data!$1:$1,0)-1,1000,1),R52)</f>
        <v>10</v>
      </c>
      <c r="AA52" s="21" t="str">
        <f t="shared" si="4"/>
        <v>DirecTV Stream Entertainment/Korean</v>
      </c>
      <c r="AB52" s="21" t="str">
        <f t="array" aca="1" ref="AB52" ca="1">_xlfn.TEXTJOIN(", ",TRUE,IF((Data!$D$1:$D$1000=1)*(OFFSET(Data!$A$1,0,MATCH($Q52,Data!$1:$1,0)-1,1000,1)=$R52),Data!$A$1:$A$816,""))</f>
        <v/>
      </c>
      <c r="AC52" s="21"/>
      <c r="AD52" s="34"/>
      <c r="AE52" s="34"/>
      <c r="AF52" s="34"/>
      <c r="AG52" s="34"/>
      <c r="AH52" s="34"/>
      <c r="AI52" s="34"/>
      <c r="AJ52" s="34"/>
      <c r="AK52" s="34"/>
      <c r="AL52" s="34"/>
    </row>
    <row r="53" spans="1:38" ht="15" thickBot="1" x14ac:dyDescent="0.4">
      <c r="A53" s="25"/>
      <c r="B53" t="str" cm="1">
        <f t="array" aca="1" ref="B53" ca="1">IFERROR(_xlfn.SINGLE(INDEX(WhatIf!$R$1:$R$1067,_xlfn.AGGREGATE(15,6,((WhatIf!$Q$1:$Q$1067=B$20)*(WhatIf!$R$1:$R$1067&lt;&gt;"Yes")*(WhatIf!$U$1:$U$1067&gt;0))/((WhatIf!$Q$1:$Q$1067=B$20)*(WhatIf!$R$1:$R$1067&lt;&gt;"Yes")*(WhatIf!$U$1:$U$1067&gt;0))*ROW(WhatIf!$R$1:$R$1067),ROW(Analysis!L134)-ROW(Analysis!L$102)),1)),"")</f>
        <v/>
      </c>
      <c r="C53" s="158" t="str">
        <f ca="1">IF(B53="","",IFERROR(INDEX(WhatIf!$S:$S,MATCH(B$20&amp;B53&amp;"*",WhatIf!$X:$X,0),1),""))</f>
        <v/>
      </c>
      <c r="D53" t="str">
        <f ca="1">IF(B53="","",COUNTIFS(Data!$D$1:$D$1000,1,OFFSET(Data!$A$1,0,MATCH(Primary_Service,Data!$1:$1,0)-1,1000,1),B53))</f>
        <v/>
      </c>
      <c r="E53"/>
      <c r="F53" s="25"/>
      <c r="G53" t="str" cm="1">
        <f t="array" aca="1" ref="G53" ca="1">IFERROR(_xlfn.SINGLE(INDEX(WhatIf!$R$1:$R$1067,_xlfn.AGGREGATE(15,6,((WhatIf!$Q$1:$Q$1067=G$20)*(WhatIf!$R$1:$R$1067&lt;&gt;"Yes")*(WhatIf!$U$1:$U$1067&gt;0))/((WhatIf!$Q$1:$Q$1067=G$20)*(WhatIf!$R$1:$R$1067&lt;&gt;"Yes")*(WhatIf!$U$1:$U$1067&gt;0))*ROW(WhatIf!$R$1:$R$1067),ROW(Analysis!Q134)-ROW(Analysis!Q$102)),1)),"")</f>
        <v/>
      </c>
      <c r="H53" s="158" t="str">
        <f ca="1">IF(G53="","",IFERROR(INDEX(WhatIf!$S:$S,MATCH(G$20&amp;G53&amp;"*",WhatIf!$X:$X,0),1),""))</f>
        <v/>
      </c>
      <c r="I53" t="str">
        <f ca="1">IF(OR(B$20="",G53=""),"",COUNTIFS(Data!$D$1:$D$1000,1,OFFSET(Data!$A$1,0,MATCH(Primary_Service,Data!$1:$1,0)-1,1000,1),"",OFFSET(Data!$A$1,0,MATCH(Secondary_Service,Data!$1:$1,0)-1,1000,1),G53))</f>
        <v/>
      </c>
      <c r="Q53" s="55" t="s">
        <v>1009</v>
      </c>
      <c r="R53" s="56" t="s">
        <v>671</v>
      </c>
      <c r="S53" s="199">
        <v>5</v>
      </c>
      <c r="T53" s="104"/>
      <c r="U53" s="103">
        <f ca="1">COUNTIFS(Data!$D$1:$D$1000,1,OFFSET(Data!$A$1,0,MATCH($Q53,Data!$1:$1,0)-1,1000,1),R53)</f>
        <v>0</v>
      </c>
      <c r="V53" s="155"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EntertainmentMovies Extra Pack</v>
      </c>
      <c r="Y53" s="144">
        <f ca="1">COUNTIF(OFFSET(Data!$A$1,0,MATCH(Q53,Data!$1:$1,0)-1,1000,1),R53)</f>
        <v>6</v>
      </c>
      <c r="AA53" s="21" t="str">
        <f t="shared" si="4"/>
        <v>DirecTV Stream Entertainment/Movies Extra Pack</v>
      </c>
      <c r="AB53" s="21" t="str">
        <f t="array" aca="1" ref="AB53" ca="1">_xlfn.TEXTJOIN(", ",TRUE,IF((Data!$D$1:$D$1000=1)*(OFFSET(Data!$A$1,0,MATCH($Q53,Data!$1:$1,0)-1,1000,1)=$R53),Data!$A$1:$A$816,""))</f>
        <v/>
      </c>
      <c r="AC53" s="21"/>
      <c r="AD53" s="34"/>
      <c r="AE53" s="34"/>
      <c r="AF53" s="34"/>
      <c r="AG53" s="34"/>
      <c r="AH53" s="34"/>
      <c r="AI53" s="34"/>
      <c r="AJ53" s="34"/>
      <c r="AK53" s="34"/>
      <c r="AL53" s="34"/>
    </row>
    <row r="54" spans="1:38" ht="15" thickBot="1" x14ac:dyDescent="0.4">
      <c r="A54" s="25"/>
      <c r="B54" t="str" cm="1">
        <f t="array" aca="1" ref="B54" ca="1">IFERROR(_xlfn.SINGLE(INDEX(WhatIf!$R$1:$R$1067,_xlfn.AGGREGATE(15,6,((WhatIf!$Q$1:$Q$1067=B$20)*(WhatIf!$R$1:$R$1067&lt;&gt;"Yes")*(WhatIf!$U$1:$U$1067&gt;0))/((WhatIf!$Q$1:$Q$1067=B$20)*(WhatIf!$R$1:$R$1067&lt;&gt;"Yes")*(WhatIf!$U$1:$U$1067&gt;0))*ROW(WhatIf!$R$1:$R$1067),ROW(Analysis!L135)-ROW(Analysis!L$102)),1)),"")</f>
        <v/>
      </c>
      <c r="C54" s="158" t="str">
        <f ca="1">IF(B54="","",IFERROR(INDEX(WhatIf!$S:$S,MATCH(B$20&amp;B54&amp;"*",WhatIf!$X:$X,0),1),""))</f>
        <v/>
      </c>
      <c r="D54" t="str">
        <f ca="1">IF(B54="","",COUNTIFS(Data!$D$1:$D$1000,1,OFFSET(Data!$A$1,0,MATCH(Primary_Service,Data!$1:$1,0)-1,1000,1),B54))</f>
        <v/>
      </c>
      <c r="E54"/>
      <c r="F54" s="25"/>
      <c r="G54" t="str" cm="1">
        <f t="array" aca="1" ref="G54" ca="1">IFERROR(_xlfn.SINGLE(INDEX(WhatIf!$R$1:$R$1067,_xlfn.AGGREGATE(15,6,((WhatIf!$Q$1:$Q$1067=G$20)*(WhatIf!$R$1:$R$1067&lt;&gt;"Yes")*(WhatIf!$U$1:$U$1067&gt;0))/((WhatIf!$Q$1:$Q$1067=G$20)*(WhatIf!$R$1:$R$1067&lt;&gt;"Yes")*(WhatIf!$U$1:$U$1067&gt;0))*ROW(WhatIf!$R$1:$R$1067),ROW(Analysis!Q135)-ROW(Analysis!Q$102)),1)),"")</f>
        <v/>
      </c>
      <c r="H54" s="158" t="str">
        <f ca="1">IF(G54="","",IFERROR(INDEX(WhatIf!$S:$S,MATCH(G$20&amp;G54&amp;"*",WhatIf!$X:$X,0),1),""))</f>
        <v/>
      </c>
      <c r="I54" t="str">
        <f ca="1">IF(OR(B$20="",G54=""),"",COUNTIFS(Data!$D$1:$D$1000,1,OFFSET(Data!$A$1,0,MATCH(Primary_Service,Data!$1:$1,0)-1,1000,1),"",OFFSET(Data!$A$1,0,MATCH(Secondary_Service,Data!$1:$1,0)-1,1000,1),G54))</f>
        <v/>
      </c>
      <c r="Q54" s="55" t="s">
        <v>1009</v>
      </c>
      <c r="R54" s="56" t="s">
        <v>148</v>
      </c>
      <c r="S54" s="199">
        <v>40</v>
      </c>
      <c r="T54" s="104"/>
      <c r="U54" s="103">
        <f ca="1">COUNTIFS(Data!$D$1:$D$1000,1,OFFSET(Data!$A$1,0,MATCH($Q54,Data!$1:$1,0)-1,1000,1),R54)</f>
        <v>0</v>
      </c>
      <c r="V54" s="155"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EntertainmentNBA League Pass</v>
      </c>
      <c r="Y54" s="144">
        <f ca="1">COUNTIF(OFFSET(Data!$A$1,0,MATCH(Q54,Data!$1:$1,0)-1,1000,1),R54)</f>
        <v>1</v>
      </c>
      <c r="AA54" s="21" t="str">
        <f t="shared" si="4"/>
        <v>DirecTV Stream Entertainment/NBA League Pass</v>
      </c>
      <c r="AB54" s="21" t="str">
        <f t="array" aca="1" ref="AB54" ca="1">_xlfn.TEXTJOIN(", ",TRUE,IF((Data!$D$1:$D$1000=1)*(OFFSET(Data!$A$1,0,MATCH($Q54,Data!$1:$1,0)-1,1000,1)=$R54),Data!$A$1:$A$816,""))</f>
        <v/>
      </c>
      <c r="AC54" s="21"/>
      <c r="AD54" s="34"/>
      <c r="AE54" s="34"/>
      <c r="AF54" s="34"/>
      <c r="AG54" s="34"/>
      <c r="AH54" s="34"/>
      <c r="AI54" s="34"/>
      <c r="AJ54" s="34"/>
      <c r="AK54" s="34"/>
      <c r="AL54" s="34"/>
    </row>
    <row r="55" spans="1:38" ht="15" thickBot="1" x14ac:dyDescent="0.4">
      <c r="A55" s="25"/>
      <c r="B55" t="str" cm="1">
        <f t="array" aca="1" ref="B55" ca="1">IFERROR(_xlfn.SINGLE(INDEX(WhatIf!$R$1:$R$1067,_xlfn.AGGREGATE(15,6,((WhatIf!$Q$1:$Q$1067=B$20)*(WhatIf!$R$1:$R$1067&lt;&gt;"Yes")*(WhatIf!$U$1:$U$1067&gt;0))/((WhatIf!$Q$1:$Q$1067=B$20)*(WhatIf!$R$1:$R$1067&lt;&gt;"Yes")*(WhatIf!$U$1:$U$1067&gt;0))*ROW(WhatIf!$R$1:$R$1067),ROW(Analysis!L136)-ROW(Analysis!L$102)),1)),"")</f>
        <v/>
      </c>
      <c r="C55" s="158" t="str">
        <f ca="1">IF(B55="","",IFERROR(INDEX(WhatIf!$S:$S,MATCH(B$20&amp;B55&amp;"*",WhatIf!$X:$X,0),1),""))</f>
        <v/>
      </c>
      <c r="D55" t="str">
        <f ca="1">IF(B55="","",COUNTIFS(Data!$D$1:$D$1000,1,OFFSET(Data!$A$1,0,MATCH(Primary_Service,Data!$1:$1,0)-1,1000,1),B55))</f>
        <v/>
      </c>
      <c r="E55"/>
      <c r="F55" s="25"/>
      <c r="G55" t="str" cm="1">
        <f t="array" aca="1" ref="G55" ca="1">IFERROR(_xlfn.SINGLE(INDEX(WhatIf!$R$1:$R$1067,_xlfn.AGGREGATE(15,6,((WhatIf!$Q$1:$Q$1067=G$20)*(WhatIf!$R$1:$R$1067&lt;&gt;"Yes")*(WhatIf!$U$1:$U$1067&gt;0))/((WhatIf!$Q$1:$Q$1067=G$20)*(WhatIf!$R$1:$R$1067&lt;&gt;"Yes")*(WhatIf!$U$1:$U$1067&gt;0))*ROW(WhatIf!$R$1:$R$1067),ROW(Analysis!Q136)-ROW(Analysis!Q$102)),1)),"")</f>
        <v/>
      </c>
      <c r="H55" s="158" t="str">
        <f ca="1">IF(G55="","",IFERROR(INDEX(WhatIf!$S:$S,MATCH(G$20&amp;G55&amp;"*",WhatIf!$X:$X,0),1),""))</f>
        <v/>
      </c>
      <c r="I55" t="str">
        <f ca="1">IF(OR(B$20="",G55=""),"",COUNTIFS(Data!$D$1:$D$1000,1,OFFSET(Data!$A$1,0,MATCH(Primary_Service,Data!$1:$1,0)-1,1000,1),"",OFFSET(Data!$A$1,0,MATCH(Secondary_Service,Data!$1:$1,0)-1,1000,1),G55))</f>
        <v/>
      </c>
      <c r="Q55" s="55" t="s">
        <v>1009</v>
      </c>
      <c r="R55" s="56" t="s">
        <v>67</v>
      </c>
      <c r="S55" s="199">
        <v>11</v>
      </c>
      <c r="T55" s="104"/>
      <c r="U55" s="103">
        <f ca="1">COUNTIFS(Data!$D$1:$D$1000,1,OFFSET(Data!$A$1,0,MATCH($Q55,Data!$1:$1,0)-1,1000,1),R55)</f>
        <v>0</v>
      </c>
      <c r="V55" s="155"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EntertainmentShowtime</v>
      </c>
      <c r="Y55" s="144">
        <f ca="1">COUNTIF(OFFSET(Data!$A$1,0,MATCH(Q55,Data!$1:$1,0)-1,1000,1),R55)</f>
        <v>8</v>
      </c>
      <c r="AA55" s="21" t="str">
        <f t="shared" si="4"/>
        <v>DirecTV Stream Entertainment/Showtime</v>
      </c>
      <c r="AB55" s="21" t="str">
        <f t="array" aca="1" ref="AB55" ca="1">_xlfn.TEXTJOIN(", ",TRUE,IF((Data!$D$1:$D$1000=1)*(OFFSET(Data!$A$1,0,MATCH($Q55,Data!$1:$1,0)-1,1000,1)=$R55),Data!$A$1:$A$816,""))</f>
        <v/>
      </c>
      <c r="AC55" s="21"/>
      <c r="AD55" s="34"/>
      <c r="AE55" s="34"/>
      <c r="AF55" s="34"/>
      <c r="AG55" s="34"/>
      <c r="AH55" s="34"/>
      <c r="AI55" s="34"/>
      <c r="AJ55" s="34"/>
      <c r="AK55" s="34"/>
      <c r="AL55" s="34"/>
    </row>
    <row r="56" spans="1:38" ht="15" thickBot="1" x14ac:dyDescent="0.4">
      <c r="A56" s="25"/>
      <c r="B56" t="str" cm="1">
        <f t="array" aca="1" ref="B56" ca="1">IFERROR(_xlfn.SINGLE(INDEX(WhatIf!$R$1:$R$1067,_xlfn.AGGREGATE(15,6,((WhatIf!$Q$1:$Q$1067=B$20)*(WhatIf!$R$1:$R$1067&lt;&gt;"Yes")*(WhatIf!$U$1:$U$1067&gt;0))/((WhatIf!$Q$1:$Q$1067=B$20)*(WhatIf!$R$1:$R$1067&lt;&gt;"Yes")*(WhatIf!$U$1:$U$1067&gt;0))*ROW(WhatIf!$R$1:$R$1067),ROW(Analysis!L137)-ROW(Analysis!L$102)),1)),"")</f>
        <v/>
      </c>
      <c r="C56" s="158" t="str">
        <f ca="1">IF(B56="","",IFERROR(INDEX(WhatIf!$S:$S,MATCH(B$20&amp;B56&amp;"*",WhatIf!$X:$X,0),1),""))</f>
        <v/>
      </c>
      <c r="D56" t="str">
        <f ca="1">IF(B56="","",COUNTIFS(Data!$D$1:$D$1000,1,OFFSET(Data!$A$1,0,MATCH(Primary_Service,Data!$1:$1,0)-1,1000,1),B56))</f>
        <v/>
      </c>
      <c r="E56"/>
      <c r="F56" s="25"/>
      <c r="G56" t="str" cm="1">
        <f t="array" aca="1" ref="G56" ca="1">IFERROR(_xlfn.SINGLE(INDEX(WhatIf!$R$1:$R$1067,_xlfn.AGGREGATE(15,6,((WhatIf!$Q$1:$Q$1067=G$20)*(WhatIf!$R$1:$R$1067&lt;&gt;"Yes")*(WhatIf!$U$1:$U$1067&gt;0))/((WhatIf!$Q$1:$Q$1067=G$20)*(WhatIf!$R$1:$R$1067&lt;&gt;"Yes")*(WhatIf!$U$1:$U$1067&gt;0))*ROW(WhatIf!$R$1:$R$1067),ROW(Analysis!Q137)-ROW(Analysis!Q$102)),1)),"")</f>
        <v/>
      </c>
      <c r="H56" s="158" t="str">
        <f ca="1">IF(G56="","",IFERROR(INDEX(WhatIf!$S:$S,MATCH(G$20&amp;G56&amp;"*",WhatIf!$X:$X,0),1),""))</f>
        <v/>
      </c>
      <c r="I56" t="str">
        <f ca="1">IF(OR(B$20="",G56=""),"",COUNTIFS(Data!$D$1:$D$1000,1,OFFSET(Data!$A$1,0,MATCH(Primary_Service,Data!$1:$1,0)-1,1000,1),"",OFFSET(Data!$A$1,0,MATCH(Secondary_Service,Data!$1:$1,0)-1,1000,1),G56))</f>
        <v/>
      </c>
      <c r="Q56" s="55" t="s">
        <v>1009</v>
      </c>
      <c r="R56" s="56" t="s">
        <v>68</v>
      </c>
      <c r="S56" s="199">
        <v>11</v>
      </c>
      <c r="T56" s="104"/>
      <c r="U56" s="103">
        <f ca="1">COUNTIFS(Data!$D$1:$D$1000,1,OFFSET(Data!$A$1,0,MATCH($Q56,Data!$1:$1,0)-1,1000,1),R56)</f>
        <v>0</v>
      </c>
      <c r="V56" s="155"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EntertainmentStarz</v>
      </c>
      <c r="Y56" s="144">
        <f ca="1">COUNTIF(OFFSET(Data!$A$1,0,MATCH(Q56,Data!$1:$1,0)-1,1000,1),R56)</f>
        <v>14</v>
      </c>
      <c r="AA56" s="21" t="str">
        <f t="shared" si="4"/>
        <v>DirecTV Stream Entertainment/Starz</v>
      </c>
      <c r="AB56" s="21" t="str">
        <f t="array" aca="1" ref="AB56" ca="1">_xlfn.TEXTJOIN(", ",TRUE,IF((Data!$D$1:$D$1000=1)*(OFFSET(Data!$A$1,0,MATCH($Q56,Data!$1:$1,0)-1,1000,1)=$R56),Data!$A$1:$A$816,""))</f>
        <v/>
      </c>
      <c r="AC56" s="21"/>
      <c r="AD56" s="34"/>
      <c r="AE56" s="34"/>
      <c r="AF56" s="34"/>
      <c r="AG56" s="34"/>
      <c r="AH56" s="34"/>
      <c r="AI56" s="34"/>
      <c r="AJ56" s="34"/>
      <c r="AK56" s="34"/>
      <c r="AL56" s="34"/>
    </row>
    <row r="57" spans="1:38" ht="15" thickBot="1" x14ac:dyDescent="0.4">
      <c r="A57" s="25"/>
      <c r="B57" t="str" cm="1">
        <f t="array" aca="1" ref="B57" ca="1">IFERROR(_xlfn.SINGLE(INDEX(WhatIf!$R$1:$R$1067,_xlfn.AGGREGATE(15,6,((WhatIf!$Q$1:$Q$1067=B$20)*(WhatIf!$R$1:$R$1067&lt;&gt;"Yes")*(WhatIf!$U$1:$U$1067&gt;0))/((WhatIf!$Q$1:$Q$1067=B$20)*(WhatIf!$R$1:$R$1067&lt;&gt;"Yes")*(WhatIf!$U$1:$U$1067&gt;0))*ROW(WhatIf!$R$1:$R$1067),ROW(Analysis!L138)-ROW(Analysis!L$102)),1)),"")</f>
        <v/>
      </c>
      <c r="C57" s="158" t="str">
        <f ca="1">IF(B57="","",IFERROR(INDEX(WhatIf!$S:$S,MATCH(B$20&amp;B57&amp;"*",WhatIf!$X:$X,0),1),""))</f>
        <v/>
      </c>
      <c r="D57" t="str">
        <f ca="1">IF(B57="","",COUNTIFS(Data!$D$1:$D$1000,1,OFFSET(Data!$A$1,0,MATCH(Primary_Service,Data!$1:$1,0)-1,1000,1),B57))</f>
        <v/>
      </c>
      <c r="E57"/>
      <c r="F57" s="25"/>
      <c r="G57" t="str" cm="1">
        <f t="array" aca="1" ref="G57" ca="1">IFERROR(_xlfn.SINGLE(INDEX(WhatIf!$R$1:$R$1067,_xlfn.AGGREGATE(15,6,((WhatIf!$Q$1:$Q$1067=G$20)*(WhatIf!$R$1:$R$1067&lt;&gt;"Yes")*(WhatIf!$U$1:$U$1067&gt;0))/((WhatIf!$Q$1:$Q$1067=G$20)*(WhatIf!$R$1:$R$1067&lt;&gt;"Yes")*(WhatIf!$U$1:$U$1067&gt;0))*ROW(WhatIf!$R$1:$R$1067),ROW(Analysis!Q138)-ROW(Analysis!Q$102)),1)),"")</f>
        <v/>
      </c>
      <c r="H57" s="158" t="str">
        <f ca="1">IF(G57="","",IFERROR(INDEX(WhatIf!$S:$S,MATCH(G$20&amp;G57&amp;"*",WhatIf!$X:$X,0),1),""))</f>
        <v/>
      </c>
      <c r="I57" t="str">
        <f ca="1">IF(OR(B$20="",G57=""),"",COUNTIFS(Data!$D$1:$D$1000,1,OFFSET(Data!$A$1,0,MATCH(Primary_Service,Data!$1:$1,0)-1,1000,1),"",OFFSET(Data!$A$1,0,MATCH(Secondary_Service,Data!$1:$1,0)-1,1000,1),G57))</f>
        <v/>
      </c>
      <c r="Q57" s="55" t="s">
        <v>1009</v>
      </c>
      <c r="R57" s="56" t="s">
        <v>808</v>
      </c>
      <c r="S57" s="199">
        <v>20</v>
      </c>
      <c r="T57" s="104"/>
      <c r="U57" s="103">
        <f ca="1">COUNTIFS(Data!$D$1:$D$1000,1,OFFSET(Data!$A$1,0,MATCH($Q57,Data!$1:$1,0)-1,1000,1),R57)</f>
        <v>0</v>
      </c>
      <c r="V57" s="155"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EntertainmentVietnamese</v>
      </c>
      <c r="Y57" s="144">
        <f ca="1">COUNTIF(OFFSET(Data!$A$1,0,MATCH(Q57,Data!$1:$1,0)-1,1000,1),R57)</f>
        <v>9</v>
      </c>
      <c r="AA57" s="21" t="str">
        <f t="shared" si="4"/>
        <v>DirecTV Stream Entertainment/Vietnamese</v>
      </c>
      <c r="AB57" s="21" t="str">
        <f t="array" aca="1" ref="AB57" ca="1">_xlfn.TEXTJOIN(", ",TRUE,IF((Data!$D$1:$D$1000=1)*(OFFSET(Data!$A$1,0,MATCH($Q57,Data!$1:$1,0)-1,1000,1)=$R57),Data!$A$1:$A$816,""))</f>
        <v/>
      </c>
      <c r="AC57" s="21"/>
      <c r="AD57" s="34"/>
      <c r="AE57" s="34"/>
      <c r="AF57" s="34"/>
      <c r="AG57" s="34"/>
      <c r="AH57" s="34"/>
      <c r="AI57" s="34"/>
      <c r="AJ57" s="34"/>
      <c r="AK57" s="34"/>
      <c r="AL57" s="34"/>
    </row>
    <row r="58" spans="1:38" ht="15" thickBot="1" x14ac:dyDescent="0.4">
      <c r="A58" s="25"/>
      <c r="B58" t="str" cm="1">
        <f t="array" aca="1" ref="B58" ca="1">IFERROR(_xlfn.SINGLE(INDEX(WhatIf!$R$1:$R$1067,_xlfn.AGGREGATE(15,6,((WhatIf!$Q$1:$Q$1067=B$20)*(WhatIf!$R$1:$R$1067&lt;&gt;"Yes")*(WhatIf!$U$1:$U$1067&gt;0))/((WhatIf!$Q$1:$Q$1067=B$20)*(WhatIf!$R$1:$R$1067&lt;&gt;"Yes")*(WhatIf!$U$1:$U$1067&gt;0))*ROW(WhatIf!$R$1:$R$1067),ROW(Analysis!L139)-ROW(Analysis!L$102)),1)),"")</f>
        <v/>
      </c>
      <c r="C58" s="158" t="str">
        <f ca="1">IF(B58="","",IFERROR(INDEX(WhatIf!$S:$S,MATCH(B$20&amp;B58&amp;"*",WhatIf!$X:$X,0),1),""))</f>
        <v/>
      </c>
      <c r="D58" t="str">
        <f ca="1">IF(B58="","",COUNTIFS(Data!$D$1:$D$1000,1,OFFSET(Data!$A$1,0,MATCH(Primary_Service,Data!$1:$1,0)-1,1000,1),B58))</f>
        <v/>
      </c>
      <c r="E58"/>
      <c r="F58" s="25"/>
      <c r="G58" t="str" cm="1">
        <f t="array" aca="1" ref="G58" ca="1">IFERROR(_xlfn.SINGLE(INDEX(WhatIf!$R$1:$R$1067,_xlfn.AGGREGATE(15,6,((WhatIf!$Q$1:$Q$1067=G$20)*(WhatIf!$R$1:$R$1067&lt;&gt;"Yes")*(WhatIf!$U$1:$U$1067&gt;0))/((WhatIf!$Q$1:$Q$1067=G$20)*(WhatIf!$R$1:$R$1067&lt;&gt;"Yes")*(WhatIf!$U$1:$U$1067&gt;0))*ROW(WhatIf!$R$1:$R$1067),ROW(Analysis!Q139)-ROW(Analysis!Q$102)),1)),"")</f>
        <v/>
      </c>
      <c r="H58" s="158" t="str">
        <f ca="1">IF(G58="","",IFERROR(INDEX(WhatIf!$S:$S,MATCH(G$20&amp;G58&amp;"*",WhatIf!$X:$X,0),1),""))</f>
        <v/>
      </c>
      <c r="I58" t="str">
        <f ca="1">IF(OR(B$20="",G58=""),"",COUNTIFS(Data!$D$1:$D$1000,1,OFFSET(Data!$A$1,0,MATCH(Primary_Service,Data!$1:$1,0)-1,1000,1),"",OFFSET(Data!$A$1,0,MATCH(Secondary_Service,Data!$1:$1,0)-1,1000,1),G58))</f>
        <v/>
      </c>
      <c r="Q58" s="55" t="s">
        <v>1012</v>
      </c>
      <c r="R58" s="56" t="s">
        <v>880</v>
      </c>
      <c r="S58" s="199">
        <v>6</v>
      </c>
      <c r="T58" s="104"/>
      <c r="U58" s="103">
        <f ca="1">COUNTIFS(Data!$D$1:$D$1000,1,OFFSET(Data!$A$1,0,MATCH($Q58,Data!$1:$1,0)-1,1000,1),R58)</f>
        <v>0</v>
      </c>
      <c r="V58" s="155"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PremierALLBLK</v>
      </c>
      <c r="Y58" s="144">
        <f ca="1">COUNTIF(OFFSET(Data!$A$1,0,MATCH(Q58,Data!$1:$1,0)-1,1000,1),R58)</f>
        <v>1</v>
      </c>
      <c r="AA58" s="21" t="str">
        <f t="shared" si="4"/>
        <v>DirecTV Stream Premier/ALLBLK</v>
      </c>
      <c r="AB58" s="21" t="str">
        <f t="array" aca="1" ref="AB58" ca="1">_xlfn.TEXTJOIN(", ",TRUE,IF((Data!$D$1:$D$1000=1)*(OFFSET(Data!$A$1,0,MATCH($Q58,Data!$1:$1,0)-1,1000,1)=$R58),Data!$A$1:$A$816,""))</f>
        <v/>
      </c>
      <c r="AC58" s="21"/>
      <c r="AD58" s="34"/>
      <c r="AE58" s="34"/>
      <c r="AF58" s="34"/>
      <c r="AG58" s="34"/>
      <c r="AH58" s="34"/>
      <c r="AI58" s="34"/>
      <c r="AJ58" s="34"/>
      <c r="AK58" s="34"/>
      <c r="AL58" s="34"/>
    </row>
    <row r="59" spans="1:38" ht="15" thickBot="1" x14ac:dyDescent="0.4">
      <c r="A59" s="25"/>
      <c r="B59" t="str" cm="1">
        <f t="array" aca="1" ref="B59" ca="1">IFERROR(_xlfn.SINGLE(INDEX(WhatIf!$R$1:$R$1067,_xlfn.AGGREGATE(15,6,((WhatIf!$Q$1:$Q$1067=B$20)*(WhatIf!$R$1:$R$1067&lt;&gt;"Yes")*(WhatIf!$U$1:$U$1067&gt;0))/((WhatIf!$Q$1:$Q$1067=B$20)*(WhatIf!$R$1:$R$1067&lt;&gt;"Yes")*(WhatIf!$U$1:$U$1067&gt;0))*ROW(WhatIf!$R$1:$R$1067),ROW(Analysis!L140)-ROW(Analysis!L$102)),1)),"")</f>
        <v/>
      </c>
      <c r="C59" s="158" t="str">
        <f ca="1">IF(B59="","",IFERROR(INDEX(WhatIf!$S:$S,MATCH(B$20&amp;B59&amp;"*",WhatIf!$X:$X,0),1),""))</f>
        <v/>
      </c>
      <c r="D59" t="str">
        <f ca="1">IF(B59="","",COUNTIFS(Data!$D$1:$D$1000,1,OFFSET(Data!$A$1,0,MATCH(Primary_Service,Data!$1:$1,0)-1,1000,1),B59))</f>
        <v/>
      </c>
      <c r="E59"/>
      <c r="F59" s="25"/>
      <c r="G59" t="str" cm="1">
        <f t="array" aca="1" ref="G59" ca="1">IFERROR(_xlfn.SINGLE(INDEX(WhatIf!$R$1:$R$1067,_xlfn.AGGREGATE(15,6,((WhatIf!$Q$1:$Q$1067=G$20)*(WhatIf!$R$1:$R$1067&lt;&gt;"Yes")*(WhatIf!$U$1:$U$1067&gt;0))/((WhatIf!$Q$1:$Q$1067=G$20)*(WhatIf!$R$1:$R$1067&lt;&gt;"Yes")*(WhatIf!$U$1:$U$1067&gt;0))*ROW(WhatIf!$R$1:$R$1067),ROW(Analysis!Q140)-ROW(Analysis!Q$102)),1)),"")</f>
        <v/>
      </c>
      <c r="H59" s="158" t="str">
        <f ca="1">IF(G59="","",IFERROR(INDEX(WhatIf!$S:$S,MATCH(G$20&amp;G59&amp;"*",WhatIf!$X:$X,0),1),""))</f>
        <v/>
      </c>
      <c r="I59" t="str">
        <f ca="1">IF(OR(B$20="",G59=""),"",COUNTIFS(Data!$D$1:$D$1000,1,OFFSET(Data!$A$1,0,MATCH(Primary_Service,Data!$1:$1,0)-1,1000,1),"",OFFSET(Data!$A$1,0,MATCH(Secondary_Service,Data!$1:$1,0)-1,1000,1),G59))</f>
        <v/>
      </c>
      <c r="Q59" s="55" t="s">
        <v>1012</v>
      </c>
      <c r="R59" s="56" t="s">
        <v>920</v>
      </c>
      <c r="S59" s="199">
        <v>8</v>
      </c>
      <c r="T59" s="104"/>
      <c r="U59" s="103">
        <f ca="1">COUNTIFS(Data!$D$1:$D$1000,1,OFFSET(Data!$A$1,0,MATCH($Q59,Data!$1:$1,0)-1,1000,1),R59)</f>
        <v>0</v>
      </c>
      <c r="V59" s="155"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PremierAMC+</v>
      </c>
      <c r="Y59" s="144">
        <f ca="1">COUNTIF(OFFSET(Data!$A$1,0,MATCH(Q59,Data!$1:$1,0)-1,1000,1),R59)</f>
        <v>1</v>
      </c>
      <c r="AA59" s="21" t="str">
        <f t="shared" si="4"/>
        <v>DirecTV Stream Premier/AMC+</v>
      </c>
      <c r="AB59" s="21" t="str">
        <f t="array" aca="1" ref="AB59" ca="1">_xlfn.TEXTJOIN(", ",TRUE,IF((Data!$D$1:$D$1000=1)*(OFFSET(Data!$A$1,0,MATCH($Q59,Data!$1:$1,0)-1,1000,1)=$R59),Data!$A$1:$A$816,""))</f>
        <v/>
      </c>
      <c r="AC59" s="21"/>
      <c r="AD59" s="34"/>
      <c r="AE59" s="34"/>
      <c r="AF59" s="34"/>
      <c r="AG59" s="34"/>
      <c r="AH59" s="34"/>
      <c r="AI59" s="34"/>
      <c r="AJ59" s="34"/>
      <c r="AK59" s="34"/>
      <c r="AL59" s="34"/>
    </row>
    <row r="60" spans="1:38" ht="15" thickBot="1" x14ac:dyDescent="0.4">
      <c r="A60" s="25"/>
      <c r="B60" t="str" cm="1">
        <f t="array" aca="1" ref="B60" ca="1">IFERROR(_xlfn.SINGLE(INDEX(WhatIf!$R$1:$R$1067,_xlfn.AGGREGATE(15,6,((WhatIf!$Q$1:$Q$1067=B$20)*(WhatIf!$R$1:$R$1067&lt;&gt;"Yes")*(WhatIf!$U$1:$U$1067&gt;0))/((WhatIf!$Q$1:$Q$1067=B$20)*(WhatIf!$R$1:$R$1067&lt;&gt;"Yes")*(WhatIf!$U$1:$U$1067&gt;0))*ROW(WhatIf!$R$1:$R$1067),ROW(Analysis!L141)-ROW(Analysis!L$102)),1)),"")</f>
        <v/>
      </c>
      <c r="C60" s="158" t="str">
        <f ca="1">IF(B60="","",IFERROR(INDEX(WhatIf!$S:$S,MATCH(B$20&amp;B60&amp;"*",WhatIf!$X:$X,0),1),""))</f>
        <v/>
      </c>
      <c r="D60" t="str">
        <f ca="1">IF(B60="","",COUNTIFS(Data!$D$1:$D$1000,1,OFFSET(Data!$A$1,0,MATCH(Primary_Service,Data!$1:$1,0)-1,1000,1),B60))</f>
        <v/>
      </c>
      <c r="E60"/>
      <c r="F60" s="25"/>
      <c r="G60" t="str" cm="1">
        <f t="array" aca="1" ref="G60" ca="1">IFERROR(_xlfn.SINGLE(INDEX(WhatIf!$R$1:$R$1067,_xlfn.AGGREGATE(15,6,((WhatIf!$Q$1:$Q$1067=G$20)*(WhatIf!$R$1:$R$1067&lt;&gt;"Yes")*(WhatIf!$U$1:$U$1067&gt;0))/((WhatIf!$Q$1:$Q$1067=G$20)*(WhatIf!$R$1:$R$1067&lt;&gt;"Yes")*(WhatIf!$U$1:$U$1067&gt;0))*ROW(WhatIf!$R$1:$R$1067),ROW(Analysis!Q141)-ROW(Analysis!Q$102)),1)),"")</f>
        <v/>
      </c>
      <c r="H60" s="158" t="str">
        <f ca="1">IF(G60="","",IFERROR(INDEX(WhatIf!$S:$S,MATCH(G$20&amp;G60&amp;"*",WhatIf!$X:$X,0),1),""))</f>
        <v/>
      </c>
      <c r="I60" t="str">
        <f ca="1">IF(OR(B$20="",G60=""),"",COUNTIFS(Data!$D$1:$D$1000,1,OFFSET(Data!$A$1,0,MATCH(Primary_Service,Data!$1:$1,0)-1,1000,1),"",OFFSET(Data!$A$1,0,MATCH(Secondary_Service,Data!$1:$1,0)-1,1000,1),G60))</f>
        <v/>
      </c>
      <c r="Q60" s="55" t="s">
        <v>1012</v>
      </c>
      <c r="R60" s="56" t="s">
        <v>1245</v>
      </c>
      <c r="S60" s="199">
        <v>30</v>
      </c>
      <c r="T60" s="104"/>
      <c r="U60" s="103">
        <f ca="1">COUNTIFS(Data!$D$1:$D$1000,1,OFFSET(Data!$A$1,0,MATCH($Q60,Data!$1:$1,0)-1,1000,1),R60)</f>
        <v>0</v>
      </c>
      <c r="V60" s="155"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PremierBrazilian (Portuguese)</v>
      </c>
      <c r="Y60" s="144">
        <f ca="1">COUNTIF(OFFSET(Data!$A$1,0,MATCH(Q60,Data!$1:$1,0)-1,1000,1),R60)</f>
        <v>2</v>
      </c>
      <c r="AA60" s="21" t="str">
        <f t="shared" si="4"/>
        <v>DirecTV Stream Premier/Brazilian (Portuguese)</v>
      </c>
      <c r="AB60" s="21" t="str">
        <f t="array" aca="1" ref="AB60" ca="1">_xlfn.TEXTJOIN(", ",TRUE,IF((Data!$D$1:$D$1000=1)*(OFFSET(Data!$A$1,0,MATCH($Q60,Data!$1:$1,0)-1,1000,1)=$R60),Data!$A$1:$A$816,""))</f>
        <v/>
      </c>
      <c r="AC60" s="21"/>
      <c r="AD60" s="34"/>
      <c r="AE60" s="34"/>
      <c r="AF60" s="34"/>
      <c r="AG60" s="34"/>
      <c r="AH60" s="34"/>
      <c r="AI60" s="34"/>
      <c r="AJ60" s="34"/>
      <c r="AK60" s="34"/>
      <c r="AL60" s="34"/>
    </row>
    <row r="61" spans="1:38" ht="15" thickBot="1" x14ac:dyDescent="0.4">
      <c r="A61" s="25"/>
      <c r="B61" t="str" cm="1">
        <f t="array" aca="1" ref="B61" ca="1">IFERROR(_xlfn.SINGLE(INDEX(WhatIf!$R$1:$R$1067,_xlfn.AGGREGATE(15,6,((WhatIf!$Q$1:$Q$1067=B$20)*(WhatIf!$R$1:$R$1067&lt;&gt;"Yes")*(WhatIf!$U$1:$U$1067&gt;0))/((WhatIf!$Q$1:$Q$1067=B$20)*(WhatIf!$R$1:$R$1067&lt;&gt;"Yes")*(WhatIf!$U$1:$U$1067&gt;0))*ROW(WhatIf!$R$1:$R$1067),ROW(Analysis!L142)-ROW(Analysis!L$102)),1)),"")</f>
        <v/>
      </c>
      <c r="C61" s="158" t="str">
        <f ca="1">IF(B61="","",IFERROR(INDEX(WhatIf!$S:$S,MATCH(B$20&amp;B61&amp;"*",WhatIf!$X:$X,0),1),""))</f>
        <v/>
      </c>
      <c r="D61" t="str">
        <f ca="1">IF(B61="","",COUNTIFS(Data!$D$1:$D$1000,1,OFFSET(Data!$A$1,0,MATCH(Primary_Service,Data!$1:$1,0)-1,1000,1),B61))</f>
        <v/>
      </c>
      <c r="E61"/>
      <c r="F61" s="25"/>
      <c r="G61" t="str" cm="1">
        <f t="array" aca="1" ref="G61" ca="1">IFERROR(_xlfn.SINGLE(INDEX(WhatIf!$R$1:$R$1067,_xlfn.AGGREGATE(15,6,((WhatIf!$Q$1:$Q$1067=G$20)*(WhatIf!$R$1:$R$1067&lt;&gt;"Yes")*(WhatIf!$U$1:$U$1067&gt;0))/((WhatIf!$Q$1:$Q$1067=G$20)*(WhatIf!$R$1:$R$1067&lt;&gt;"Yes")*(WhatIf!$U$1:$U$1067&gt;0))*ROW(WhatIf!$R$1:$R$1067),ROW(Analysis!Q142)-ROW(Analysis!Q$102)),1)),"")</f>
        <v/>
      </c>
      <c r="H61" s="158" t="str">
        <f ca="1">IF(G61="","",IFERROR(INDEX(WhatIf!$S:$S,MATCH(G$20&amp;G61&amp;"*",WhatIf!$X:$X,0),1),""))</f>
        <v/>
      </c>
      <c r="I61" t="str">
        <f ca="1">IF(OR(B$20="",G61=""),"",COUNTIFS(Data!$D$1:$D$1000,1,OFFSET(Data!$A$1,0,MATCH(Primary_Service,Data!$1:$1,0)-1,1000,1),"",OFFSET(Data!$A$1,0,MATCH(Secondary_Service,Data!$1:$1,0)-1,1000,1),G61))</f>
        <v/>
      </c>
      <c r="Q61" s="55" t="s">
        <v>1012</v>
      </c>
      <c r="R61" s="56" t="s">
        <v>770</v>
      </c>
      <c r="S61" s="199">
        <v>5</v>
      </c>
      <c r="T61" s="104"/>
      <c r="U61" s="103">
        <f ca="1">COUNTIFS(Data!$D$1:$D$1000,1,OFFSET(Data!$A$1,0,MATCH($Q61,Data!$1:$1,0)-1,1000,1),R61)</f>
        <v>0</v>
      </c>
      <c r="V61" s="155"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PremierDeportes</v>
      </c>
      <c r="Y61" s="144">
        <f ca="1">COUNTIF(OFFSET(Data!$A$1,0,MATCH(Q61,Data!$1:$1,0)-1,1000,1),R61)</f>
        <v>0</v>
      </c>
      <c r="AA61" s="21" t="str">
        <f t="shared" si="4"/>
        <v>DirecTV Stream Premier/Deportes</v>
      </c>
      <c r="AB61" s="21" t="str">
        <f t="array" aca="1" ref="AB61" ca="1">_xlfn.TEXTJOIN(", ",TRUE,IF((Data!$D$1:$D$1000=1)*(OFFSET(Data!$A$1,0,MATCH($Q61,Data!$1:$1,0)-1,1000,1)=$R61),Data!$A$1:$A$816,""))</f>
        <v/>
      </c>
      <c r="AC61" s="21"/>
      <c r="AD61" s="34"/>
      <c r="AE61" s="34"/>
      <c r="AF61" s="34"/>
      <c r="AG61" s="34"/>
      <c r="AH61" s="34"/>
      <c r="AI61" s="34"/>
      <c r="AJ61" s="34"/>
      <c r="AK61" s="34"/>
      <c r="AL61" s="34"/>
    </row>
    <row r="62" spans="1:38" ht="15" thickBot="1" x14ac:dyDescent="0.4">
      <c r="A62" s="25"/>
      <c r="B62" t="str" cm="1">
        <f t="array" aca="1" ref="B62" ca="1">IFERROR(_xlfn.SINGLE(INDEX(WhatIf!$R$1:$R$1067,_xlfn.AGGREGATE(15,6,((WhatIf!$Q$1:$Q$1067=B$20)*(WhatIf!$R$1:$R$1067&lt;&gt;"Yes")*(WhatIf!$U$1:$U$1067&gt;0))/((WhatIf!$Q$1:$Q$1067=B$20)*(WhatIf!$R$1:$R$1067&lt;&gt;"Yes")*(WhatIf!$U$1:$U$1067&gt;0))*ROW(WhatIf!$R$1:$R$1067),ROW(Analysis!L143)-ROW(Analysis!L$102)),1)),"")</f>
        <v/>
      </c>
      <c r="C62" s="158" t="str">
        <f ca="1">IF(B62="","",IFERROR(INDEX(WhatIf!$S:$S,MATCH(B$20&amp;B62&amp;"*",WhatIf!$X:$X,0),1),""))</f>
        <v/>
      </c>
      <c r="D62" t="str">
        <f ca="1">IF(B62="","",COUNTIFS(Data!$D$1:$D$1000,1,OFFSET(Data!$A$1,0,MATCH(Primary_Service,Data!$1:$1,0)-1,1000,1),B62))</f>
        <v/>
      </c>
      <c r="E62"/>
      <c r="F62" s="25"/>
      <c r="G62" t="str" cm="1">
        <f t="array" aca="1" ref="G62" ca="1">IFERROR(_xlfn.SINGLE(INDEX(WhatIf!$R$1:$R$1067,_xlfn.AGGREGATE(15,6,((WhatIf!$Q$1:$Q$1067=G$20)*(WhatIf!$R$1:$R$1067&lt;&gt;"Yes")*(WhatIf!$U$1:$U$1067&gt;0))/((WhatIf!$Q$1:$Q$1067=G$20)*(WhatIf!$R$1:$R$1067&lt;&gt;"Yes")*(WhatIf!$U$1:$U$1067&gt;0))*ROW(WhatIf!$R$1:$R$1067),ROW(Analysis!Q143)-ROW(Analysis!Q$102)),1)),"")</f>
        <v/>
      </c>
      <c r="H62" s="158" t="str">
        <f ca="1">IF(G62="","",IFERROR(INDEX(WhatIf!$S:$S,MATCH(G$20&amp;G62&amp;"*",WhatIf!$X:$X,0),1),""))</f>
        <v/>
      </c>
      <c r="I62" t="str">
        <f ca="1">IF(OR(B$20="",G62=""),"",COUNTIFS(Data!$D$1:$D$1000,1,OFFSET(Data!$A$1,0,MATCH(Primary_Service,Data!$1:$1,0)-1,1000,1),"",OFFSET(Data!$A$1,0,MATCH(Secondary_Service,Data!$1:$1,0)-1,1000,1),G62))</f>
        <v/>
      </c>
      <c r="Q62" s="55" t="s">
        <v>1012</v>
      </c>
      <c r="R62" s="56" t="s">
        <v>1192</v>
      </c>
      <c r="S62" s="199">
        <v>5</v>
      </c>
      <c r="T62" s="104"/>
      <c r="U62" s="103">
        <f ca="1">COUNTIFS(Data!$D$1:$D$1000,1,OFFSET(Data!$A$1,0,MATCH($Q62,Data!$1:$1,0)-1,1000,1),R62)</f>
        <v>0</v>
      </c>
      <c r="V62" s="155"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Premierdiscovery+</v>
      </c>
      <c r="Y62" s="144">
        <f ca="1">COUNTIF(OFFSET(Data!$A$1,0,MATCH(Q62,Data!$1:$1,0)-1,1000,1),R62)</f>
        <v>1</v>
      </c>
      <c r="AA62" s="21" t="str">
        <f t="shared" si="4"/>
        <v>DirecTV Stream Premier/discovery+</v>
      </c>
      <c r="AB62" s="21" t="str">
        <f t="array" aca="1" ref="AB62" ca="1">_xlfn.TEXTJOIN(", ",TRUE,IF((Data!$D$1:$D$1000=1)*(OFFSET(Data!$A$1,0,MATCH($Q62,Data!$1:$1,0)-1,1000,1)=$R62),Data!$A$1:$A$816,""))</f>
        <v/>
      </c>
      <c r="AC62" s="21"/>
      <c r="AD62" s="34"/>
      <c r="AE62" s="34"/>
      <c r="AF62" s="34"/>
      <c r="AG62" s="34"/>
      <c r="AH62" s="34"/>
      <c r="AI62" s="34"/>
      <c r="AJ62" s="34"/>
      <c r="AK62" s="34"/>
      <c r="AL62" s="34"/>
    </row>
    <row r="63" spans="1:38" ht="15" thickBot="1" x14ac:dyDescent="0.4">
      <c r="A63" s="25"/>
      <c r="B63" t="str" cm="1">
        <f t="array" aca="1" ref="B63" ca="1">IFERROR(_xlfn.SINGLE(INDEX(WhatIf!$R$1:$R$1067,_xlfn.AGGREGATE(15,6,((WhatIf!$Q$1:$Q$1067=B$20)*(WhatIf!$R$1:$R$1067&lt;&gt;"Yes")*(WhatIf!$U$1:$U$1067&gt;0))/((WhatIf!$Q$1:$Q$1067=B$20)*(WhatIf!$R$1:$R$1067&lt;&gt;"Yes")*(WhatIf!$U$1:$U$1067&gt;0))*ROW(WhatIf!$R$1:$R$1067),ROW(Analysis!L144)-ROW(Analysis!L$102)),1)),"")</f>
        <v/>
      </c>
      <c r="C63" s="158" t="str">
        <f ca="1">IF(B63="","",IFERROR(INDEX(WhatIf!$S:$S,MATCH(B$20&amp;B63&amp;"*",WhatIf!$X:$X,0),1),""))</f>
        <v/>
      </c>
      <c r="D63" t="str">
        <f ca="1">IF(B63="","",COUNTIFS(Data!$D$1:$D$1000,1,OFFSET(Data!$A$1,0,MATCH(Primary_Service,Data!$1:$1,0)-1,1000,1),B63))</f>
        <v/>
      </c>
      <c r="E63"/>
      <c r="F63" s="25"/>
      <c r="G63" t="str" cm="1">
        <f t="array" aca="1" ref="G63" ca="1">IFERROR(_xlfn.SINGLE(INDEX(WhatIf!$R$1:$R$1067,_xlfn.AGGREGATE(15,6,((WhatIf!$Q$1:$Q$1067=G$20)*(WhatIf!$R$1:$R$1067&lt;&gt;"Yes")*(WhatIf!$U$1:$U$1067&gt;0))/((WhatIf!$Q$1:$Q$1067=G$20)*(WhatIf!$R$1:$R$1067&lt;&gt;"Yes")*(WhatIf!$U$1:$U$1067&gt;0))*ROW(WhatIf!$R$1:$R$1067),ROW(Analysis!Q144)-ROW(Analysis!Q$102)),1)),"")</f>
        <v/>
      </c>
      <c r="H63" s="158" t="str">
        <f ca="1">IF(G63="","",IFERROR(INDEX(WhatIf!$S:$S,MATCH(G$20&amp;G63&amp;"*",WhatIf!$X:$X,0),1),""))</f>
        <v/>
      </c>
      <c r="I63" t="str">
        <f ca="1">IF(OR(B$20="",G63=""),"",COUNTIFS(Data!$D$1:$D$1000,1,OFFSET(Data!$A$1,0,MATCH(Primary_Service,Data!$1:$1,0)-1,1000,1),"",OFFSET(Data!$A$1,0,MATCH(Secondary_Service,Data!$1:$1,0)-1,1000,1),G63))</f>
        <v/>
      </c>
      <c r="Q63" s="55" t="s">
        <v>1012</v>
      </c>
      <c r="R63" s="56" t="s">
        <v>176</v>
      </c>
      <c r="S63" s="199">
        <v>6</v>
      </c>
      <c r="T63" s="104"/>
      <c r="U63" s="103">
        <f ca="1">COUNTIFS(Data!$D$1:$D$1000,1,OFFSET(Data!$A$1,0,MATCH($Q63,Data!$1:$1,0)-1,1000,1),R63)</f>
        <v>0</v>
      </c>
      <c r="V63" s="155"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PremierEpix</v>
      </c>
      <c r="Y63" s="144">
        <f ca="1">COUNTIF(OFFSET(Data!$A$1,0,MATCH(Q63,Data!$1:$1,0)-1,1000,1),R63)</f>
        <v>0</v>
      </c>
      <c r="AA63" s="21" t="str">
        <f t="shared" si="4"/>
        <v>DirecTV Stream Premier/Epix</v>
      </c>
      <c r="AB63" s="21" t="str">
        <f t="array" aca="1" ref="AB63" ca="1">_xlfn.TEXTJOIN(", ",TRUE,IF((Data!$D$1:$D$1000=1)*(OFFSET(Data!$A$1,0,MATCH($Q63,Data!$1:$1,0)-1,1000,1)=$R63),Data!$A$1:$A$816,""))</f>
        <v/>
      </c>
      <c r="AC63" s="21"/>
      <c r="AD63" s="34"/>
      <c r="AE63" s="34"/>
      <c r="AF63" s="34"/>
      <c r="AG63" s="34"/>
      <c r="AH63" s="34"/>
      <c r="AI63" s="34"/>
      <c r="AJ63" s="34"/>
      <c r="AK63" s="34"/>
      <c r="AL63" s="34"/>
    </row>
    <row r="64" spans="1:38" ht="15" thickBot="1" x14ac:dyDescent="0.4">
      <c r="A64" s="25"/>
      <c r="B64" t="str" cm="1">
        <f t="array" aca="1" ref="B64" ca="1">IFERROR(_xlfn.SINGLE(INDEX(WhatIf!$R$1:$R$1067,_xlfn.AGGREGATE(15,6,((WhatIf!$Q$1:$Q$1067=B$20)*(WhatIf!$R$1:$R$1067&lt;&gt;"Yes")*(WhatIf!$U$1:$U$1067&gt;0))/((WhatIf!$Q$1:$Q$1067=B$20)*(WhatIf!$R$1:$R$1067&lt;&gt;"Yes")*(WhatIf!$U$1:$U$1067&gt;0))*ROW(WhatIf!$R$1:$R$1067),ROW(Analysis!L145)-ROW(Analysis!L$102)),1)),"")</f>
        <v/>
      </c>
      <c r="C64" s="158" t="str">
        <f ca="1">IF(B64="","",IFERROR(INDEX(WhatIf!$S:$S,MATCH(B$20&amp;B64&amp;"*",WhatIf!$X:$X,0),1),""))</f>
        <v/>
      </c>
      <c r="D64" t="str">
        <f ca="1">IF(B64="","",COUNTIFS(Data!$D$1:$D$1000,1,OFFSET(Data!$A$1,0,MATCH(Primary_Service,Data!$1:$1,0)-1,1000,1),B64))</f>
        <v/>
      </c>
      <c r="E64"/>
      <c r="F64" s="25"/>
      <c r="G64" t="str" cm="1">
        <f t="array" aca="1" ref="G64" ca="1">IFERROR(_xlfn.SINGLE(INDEX(WhatIf!$R$1:$R$1067,_xlfn.AGGREGATE(15,6,((WhatIf!$Q$1:$Q$1067=G$20)*(WhatIf!$R$1:$R$1067&lt;&gt;"Yes")*(WhatIf!$U$1:$U$1067&gt;0))/((WhatIf!$Q$1:$Q$1067=G$20)*(WhatIf!$R$1:$R$1067&lt;&gt;"Yes")*(WhatIf!$U$1:$U$1067&gt;0))*ROW(WhatIf!$R$1:$R$1067),ROW(Analysis!Q145)-ROW(Analysis!Q$102)),1)),"")</f>
        <v/>
      </c>
      <c r="H64" s="158" t="str">
        <f ca="1">IF(G64="","",IFERROR(INDEX(WhatIf!$S:$S,MATCH(G$20&amp;G64&amp;"*",WhatIf!$X:$X,0),1),""))</f>
        <v/>
      </c>
      <c r="I64" t="str">
        <f ca="1">IF(OR(B$20="",G64=""),"",COUNTIFS(Data!$D$1:$D$1000,1,OFFSET(Data!$A$1,0,MATCH(Primary_Service,Data!$1:$1,0)-1,1000,1),"",OFFSET(Data!$A$1,0,MATCH(Secondary_Service,Data!$1:$1,0)-1,1000,1),G64))</f>
        <v/>
      </c>
      <c r="Q64" s="55" t="s">
        <v>1012</v>
      </c>
      <c r="R64" s="56" t="s">
        <v>231</v>
      </c>
      <c r="S64" s="199">
        <v>15</v>
      </c>
      <c r="T64" s="104"/>
      <c r="U64" s="103">
        <f ca="1">COUNTIFS(Data!$D$1:$D$1000,1,OFFSET(Data!$A$1,0,MATCH($Q64,Data!$1:$1,0)-1,1000,1),R64)</f>
        <v>0</v>
      </c>
      <c r="V64" s="155"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PremierEspanol</v>
      </c>
      <c r="Y64" s="144">
        <f ca="1">COUNTIF(OFFSET(Data!$A$1,0,MATCH(Q64,Data!$1:$1,0)-1,1000,1),R64)</f>
        <v>56</v>
      </c>
      <c r="AA64" s="21" t="str">
        <f t="shared" si="4"/>
        <v>DirecTV Stream Premier/Espanol</v>
      </c>
      <c r="AB64" s="21" t="str">
        <f t="array" aca="1" ref="AB64" ca="1">_xlfn.TEXTJOIN(", ",TRUE,IF((Data!$D$1:$D$1000=1)*(OFFSET(Data!$A$1,0,MATCH($Q64,Data!$1:$1,0)-1,1000,1)=$R64),Data!$A$1:$A$816,""))</f>
        <v/>
      </c>
      <c r="AC64" s="21"/>
      <c r="AD64" s="34"/>
      <c r="AE64" s="34"/>
      <c r="AF64" s="34"/>
      <c r="AG64" s="34"/>
      <c r="AH64" s="34"/>
      <c r="AI64" s="34"/>
      <c r="AJ64" s="34"/>
      <c r="AK64" s="34"/>
      <c r="AL64" s="34"/>
    </row>
    <row r="65" spans="1:47" ht="15" thickBot="1" x14ac:dyDescent="0.4">
      <c r="A65" s="25"/>
      <c r="B65" t="str" cm="1">
        <f t="array" aca="1" ref="B65" ca="1">IFERROR(_xlfn.SINGLE(INDEX(WhatIf!$R$1:$R$1067,_xlfn.AGGREGATE(15,6,((WhatIf!$Q$1:$Q$1067=B$20)*(WhatIf!$R$1:$R$1067&lt;&gt;"Yes")*(WhatIf!$U$1:$U$1067&gt;0))/((WhatIf!$Q$1:$Q$1067=B$20)*(WhatIf!$R$1:$R$1067&lt;&gt;"Yes")*(WhatIf!$U$1:$U$1067&gt;0))*ROW(WhatIf!$R$1:$R$1067),ROW(Analysis!L146)-ROW(Analysis!L$102)),1)),"")</f>
        <v/>
      </c>
      <c r="C65" s="158" t="str">
        <f ca="1">IF(B65="","",IFERROR(INDEX(WhatIf!$S:$S,MATCH(B$20&amp;B65&amp;"*",WhatIf!$X:$X,0),1),""))</f>
        <v/>
      </c>
      <c r="D65" t="str">
        <f ca="1">IF(B65="","",COUNTIFS(Data!$D$1:$D$1000,1,OFFSET(Data!$A$1,0,MATCH(Primary_Service,Data!$1:$1,0)-1,1000,1),B65))</f>
        <v/>
      </c>
      <c r="E65"/>
      <c r="F65" s="25"/>
      <c r="G65" t="str" cm="1">
        <f t="array" aca="1" ref="G65" ca="1">IFERROR(_xlfn.SINGLE(INDEX(WhatIf!$R$1:$R$1067,_xlfn.AGGREGATE(15,6,((WhatIf!$Q$1:$Q$1067=G$20)*(WhatIf!$R$1:$R$1067&lt;&gt;"Yes")*(WhatIf!$U$1:$U$1067&gt;0))/((WhatIf!$Q$1:$Q$1067=G$20)*(WhatIf!$R$1:$R$1067&lt;&gt;"Yes")*(WhatIf!$U$1:$U$1067&gt;0))*ROW(WhatIf!$R$1:$R$1067),ROW(Analysis!Q146)-ROW(Analysis!Q$102)),1)),"")</f>
        <v/>
      </c>
      <c r="H65" s="158" t="str">
        <f ca="1">IF(G65="","",IFERROR(INDEX(WhatIf!$S:$S,MATCH(G$20&amp;G65&amp;"*",WhatIf!$X:$X,0),1),""))</f>
        <v/>
      </c>
      <c r="I65" t="str">
        <f ca="1">IF(OR(B$20="",G65=""),"",COUNTIFS(Data!$D$1:$D$1000,1,OFFSET(Data!$A$1,0,MATCH(Primary_Service,Data!$1:$1,0)-1,1000,1),"",OFFSET(Data!$A$1,0,MATCH(Secondary_Service,Data!$1:$1,0)-1,1000,1),G65))</f>
        <v/>
      </c>
      <c r="Q65" s="55" t="s">
        <v>1012</v>
      </c>
      <c r="R65" s="56" t="s">
        <v>1307</v>
      </c>
      <c r="S65" s="199">
        <v>6</v>
      </c>
      <c r="T65" s="104"/>
      <c r="U65" s="103">
        <f ca="1">COUNTIFS(Data!$D$1:$D$1000,1,OFFSET(Data!$A$1,0,MATCH($Q65,Data!$1:$1,0)-1,1000,1),R65)</f>
        <v>0</v>
      </c>
      <c r="V65" s="155"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PremierFOX Nation</v>
      </c>
      <c r="Y65" s="144">
        <f ca="1">COUNTIF(OFFSET(Data!$A$1,0,MATCH(Q65,Data!$1:$1,0)-1,1000,1),R65)</f>
        <v>1</v>
      </c>
      <c r="AA65" s="21" t="str">
        <f t="shared" si="4"/>
        <v>DirecTV Stream Premier/FOX Nation</v>
      </c>
      <c r="AB65" s="21" t="str">
        <f t="array" aca="1" ref="AB65" ca="1">_xlfn.TEXTJOIN(", ",TRUE,IF((Data!$D$1:$D$1000=1)*(OFFSET(Data!$A$1,0,MATCH($Q65,Data!$1:$1,0)-1,1000,1)=$R65),Data!$A$1:$A$816,""))</f>
        <v/>
      </c>
      <c r="AC65" s="21"/>
      <c r="AD65" s="34"/>
      <c r="AE65" s="34"/>
      <c r="AF65" s="34"/>
      <c r="AG65" s="34"/>
      <c r="AH65" s="34"/>
      <c r="AI65" s="34"/>
      <c r="AJ65" s="34"/>
      <c r="AK65" s="34"/>
      <c r="AL65" s="34"/>
    </row>
    <row r="66" spans="1:47" ht="15" thickBot="1" x14ac:dyDescent="0.4">
      <c r="A66" s="25"/>
      <c r="B66" t="str" cm="1">
        <f t="array" aca="1" ref="B66" ca="1">IFERROR(_xlfn.SINGLE(INDEX(WhatIf!$R$1:$R$1067,_xlfn.AGGREGATE(15,6,((WhatIf!$Q$1:$Q$1067=B$20)*(WhatIf!$R$1:$R$1067&lt;&gt;"Yes")*(WhatIf!$U$1:$U$1067&gt;0))/((WhatIf!$Q$1:$Q$1067=B$20)*(WhatIf!$R$1:$R$1067&lt;&gt;"Yes")*(WhatIf!$U$1:$U$1067&gt;0))*ROW(WhatIf!$R$1:$R$1067),ROW(Analysis!L147)-ROW(Analysis!L$102)),1)),"")</f>
        <v/>
      </c>
      <c r="C66" s="158" t="str">
        <f ca="1">IF(B66="","",IFERROR(INDEX(WhatIf!$S:$S,MATCH(B$20&amp;B66&amp;"*",WhatIf!$X:$X,0),1),""))</f>
        <v/>
      </c>
      <c r="D66" t="str">
        <f ca="1">IF(B66="","",COUNTIFS(Data!$D$1:$D$1000,1,OFFSET(Data!$A$1,0,MATCH(Primary_Service,Data!$1:$1,0)-1,1000,1),B66))</f>
        <v/>
      </c>
      <c r="E66"/>
      <c r="F66" s="25"/>
      <c r="G66" t="str" cm="1">
        <f t="array" aca="1" ref="G66" ca="1">IFERROR(_xlfn.SINGLE(INDEX(WhatIf!$R$1:$R$1067,_xlfn.AGGREGATE(15,6,((WhatIf!$Q$1:$Q$1067=G$20)*(WhatIf!$R$1:$R$1067&lt;&gt;"Yes")*(WhatIf!$U$1:$U$1067&gt;0))/((WhatIf!$Q$1:$Q$1067=G$20)*(WhatIf!$R$1:$R$1067&lt;&gt;"Yes")*(WhatIf!$U$1:$U$1067&gt;0))*ROW(WhatIf!$R$1:$R$1067),ROW(Analysis!Q147)-ROW(Analysis!Q$102)),1)),"")</f>
        <v/>
      </c>
      <c r="H66" s="158" t="str">
        <f ca="1">IF(G66="","",IFERROR(INDEX(WhatIf!$S:$S,MATCH(G$20&amp;G66&amp;"*",WhatIf!$X:$X,0),1),""))</f>
        <v/>
      </c>
      <c r="I66" t="str">
        <f ca="1">IF(OR(B$20="",G66=""),"",COUNTIFS(Data!$D$1:$D$1000,1,OFFSET(Data!$A$1,0,MATCH(Primary_Service,Data!$1:$1,0)-1,1000,1),"",OFFSET(Data!$A$1,0,MATCH(Secondary_Service,Data!$1:$1,0)-1,1000,1),G66))</f>
        <v/>
      </c>
      <c r="Q66" s="55" t="s">
        <v>1012</v>
      </c>
      <c r="R66" s="56" t="s">
        <v>797</v>
      </c>
      <c r="S66" s="199">
        <v>30</v>
      </c>
      <c r="T66" s="104"/>
      <c r="U66" s="103">
        <f ca="1">COUNTIFS(Data!$D$1:$D$1000,1,OFFSET(Data!$A$1,0,MATCH($Q66,Data!$1:$1,0)-1,1000,1),R66)</f>
        <v>0</v>
      </c>
      <c r="V66" s="155"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PremierKorean</v>
      </c>
      <c r="Y66" s="144">
        <f ca="1">COUNTIF(OFFSET(Data!$A$1,0,MATCH(Q66,Data!$1:$1,0)-1,1000,1),R66)</f>
        <v>10</v>
      </c>
      <c r="AA66" s="21" t="str">
        <f t="shared" si="4"/>
        <v>DirecTV Stream Premier/Korean</v>
      </c>
      <c r="AB66" s="21" t="str">
        <f t="array" aca="1" ref="AB66" ca="1">_xlfn.TEXTJOIN(", ",TRUE,IF((Data!$D$1:$D$1000=1)*(OFFSET(Data!$A$1,0,MATCH($Q66,Data!$1:$1,0)-1,1000,1)=$R66),Data!$A$1:$A$816,""))</f>
        <v/>
      </c>
      <c r="AC66" s="21"/>
      <c r="AD66" s="34"/>
      <c r="AE66" s="34"/>
      <c r="AF66" s="34"/>
      <c r="AG66" s="34"/>
      <c r="AH66" s="34"/>
      <c r="AI66" s="34"/>
      <c r="AJ66" s="34"/>
      <c r="AK66" s="34"/>
      <c r="AL66" s="34"/>
    </row>
    <row r="67" spans="1:47" ht="15" thickBot="1" x14ac:dyDescent="0.4">
      <c r="A67" s="25"/>
      <c r="B67" t="str" cm="1">
        <f t="array" aca="1" ref="B67" ca="1">IFERROR(_xlfn.SINGLE(INDEX(WhatIf!$R$1:$R$1067,_xlfn.AGGREGATE(15,6,((WhatIf!$Q$1:$Q$1067=B$20)*(WhatIf!$R$1:$R$1067&lt;&gt;"Yes")*(WhatIf!$U$1:$U$1067&gt;0))/((WhatIf!$Q$1:$Q$1067=B$20)*(WhatIf!$R$1:$R$1067&lt;&gt;"Yes")*(WhatIf!$U$1:$U$1067&gt;0))*ROW(WhatIf!$R$1:$R$1067),ROW(Analysis!L148)-ROW(Analysis!L$102)),1)),"")</f>
        <v/>
      </c>
      <c r="C67" s="158" t="str">
        <f ca="1">IF(B67="","",IFERROR(INDEX(WhatIf!$S:$S,MATCH(B$20&amp;B67&amp;"*",WhatIf!$X:$X,0),1),""))</f>
        <v/>
      </c>
      <c r="D67" t="str">
        <f ca="1">IF(B67="","",COUNTIFS(Data!$D$1:$D$1000,1,OFFSET(Data!$A$1,0,MATCH(Primary_Service,Data!$1:$1,0)-1,1000,1),B67))</f>
        <v/>
      </c>
      <c r="E67"/>
      <c r="F67" s="25"/>
      <c r="G67" t="str" cm="1">
        <f t="array" aca="1" ref="G67" ca="1">IFERROR(_xlfn.SINGLE(INDEX(WhatIf!$R$1:$R$1067,_xlfn.AGGREGATE(15,6,((WhatIf!$Q$1:$Q$1067=G$20)*(WhatIf!$R$1:$R$1067&lt;&gt;"Yes")*(WhatIf!$U$1:$U$1067&gt;0))/((WhatIf!$Q$1:$Q$1067=G$20)*(WhatIf!$R$1:$R$1067&lt;&gt;"Yes")*(WhatIf!$U$1:$U$1067&gt;0))*ROW(WhatIf!$R$1:$R$1067),ROW(Analysis!Q148)-ROW(Analysis!Q$102)),1)),"")</f>
        <v/>
      </c>
      <c r="H67" s="158" t="str">
        <f ca="1">IF(G67="","",IFERROR(INDEX(WhatIf!$S:$S,MATCH(G$20&amp;G67&amp;"*",WhatIf!$X:$X,0),1),""))</f>
        <v/>
      </c>
      <c r="I67" t="str">
        <f ca="1">IF(OR(B$20="",G67=""),"",COUNTIFS(Data!$D$1:$D$1000,1,OFFSET(Data!$A$1,0,MATCH(Primary_Service,Data!$1:$1,0)-1,1000,1),"",OFFSET(Data!$A$1,0,MATCH(Secondary_Service,Data!$1:$1,0)-1,1000,1),G67))</f>
        <v/>
      </c>
      <c r="Q67" s="55" t="s">
        <v>1012</v>
      </c>
      <c r="R67" s="56" t="s">
        <v>671</v>
      </c>
      <c r="S67" s="199">
        <v>5</v>
      </c>
      <c r="T67" s="104"/>
      <c r="U67" s="103">
        <f ca="1">COUNTIFS(Data!$D$1:$D$1000,1,OFFSET(Data!$A$1,0,MATCH($Q67,Data!$1:$1,0)-1,1000,1),R67)</f>
        <v>0</v>
      </c>
      <c r="V67" s="155"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PremierMovies Extra Pack</v>
      </c>
      <c r="Y67" s="144">
        <f ca="1">COUNTIF(OFFSET(Data!$A$1,0,MATCH(Q67,Data!$1:$1,0)-1,1000,1),R67)</f>
        <v>0</v>
      </c>
      <c r="AA67" s="21" t="str">
        <f t="shared" si="4"/>
        <v>DirecTV Stream Premier/Movies Extra Pack</v>
      </c>
      <c r="AB67" s="21" t="str">
        <f t="array" aca="1" ref="AB67" ca="1">_xlfn.TEXTJOIN(", ",TRUE,IF((Data!$D$1:$D$1000=1)*(OFFSET(Data!$A$1,0,MATCH($Q67,Data!$1:$1,0)-1,1000,1)=$R67),Data!$A$1:$A$816,""))</f>
        <v/>
      </c>
      <c r="AC67" s="21"/>
      <c r="AD67" s="34"/>
      <c r="AE67" s="34"/>
      <c r="AF67" s="34"/>
      <c r="AG67" s="34"/>
      <c r="AH67" s="34"/>
      <c r="AI67" s="34"/>
      <c r="AJ67" s="34"/>
      <c r="AK67" s="34"/>
      <c r="AL67" s="34"/>
    </row>
    <row r="68" spans="1:47" s="34" customFormat="1" ht="15" thickBot="1" x14ac:dyDescent="0.4">
      <c r="A68" s="25"/>
      <c r="B68" t="str" cm="1">
        <f t="array" aca="1" ref="B68" ca="1">IFERROR(_xlfn.SINGLE(INDEX(WhatIf!$R$1:$R$1067,_xlfn.AGGREGATE(15,6,((WhatIf!$Q$1:$Q$1067=B$20)*(WhatIf!$R$1:$R$1067&lt;&gt;"Yes")*(WhatIf!$U$1:$U$1067&gt;0))/((WhatIf!$Q$1:$Q$1067=B$20)*(WhatIf!$R$1:$R$1067&lt;&gt;"Yes")*(WhatIf!$U$1:$U$1067&gt;0))*ROW(WhatIf!$R$1:$R$1067),ROW(Analysis!L149)-ROW(Analysis!L$102)),1)),"")</f>
        <v/>
      </c>
      <c r="C68" s="158" t="str">
        <f ca="1">IF(B68="","",IFERROR(INDEX(WhatIf!$S:$S,MATCH(B$20&amp;B68&amp;"*",WhatIf!$X:$X,0),1),""))</f>
        <v/>
      </c>
      <c r="D68" t="str">
        <f ca="1">IF(B68="","",COUNTIFS(Data!$D$1:$D$1000,1,OFFSET(Data!$A$1,0,MATCH(Primary_Service,Data!$1:$1,0)-1,1000,1),B68))</f>
        <v/>
      </c>
      <c r="E68"/>
      <c r="F68" s="25"/>
      <c r="G68" t="str" cm="1">
        <f t="array" aca="1" ref="G68" ca="1">IFERROR(_xlfn.SINGLE(INDEX(WhatIf!$R$1:$R$1067,_xlfn.AGGREGATE(15,6,((WhatIf!$Q$1:$Q$1067=G$20)*(WhatIf!$R$1:$R$1067&lt;&gt;"Yes")*(WhatIf!$U$1:$U$1067&gt;0))/((WhatIf!$Q$1:$Q$1067=G$20)*(WhatIf!$R$1:$R$1067&lt;&gt;"Yes")*(WhatIf!$U$1:$U$1067&gt;0))*ROW(WhatIf!$R$1:$R$1067),ROW(Analysis!Q149)-ROW(Analysis!Q$102)),1)),"")</f>
        <v/>
      </c>
      <c r="H68" s="158"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1012</v>
      </c>
      <c r="R68" s="56" t="s">
        <v>148</v>
      </c>
      <c r="S68" s="199">
        <v>40</v>
      </c>
      <c r="T68" s="104"/>
      <c r="U68" s="103">
        <f ca="1">COUNTIFS(Data!$D$1:$D$1000,1,OFFSET(Data!$A$1,0,MATCH($Q68,Data!$1:$1,0)-1,1000,1),R68)</f>
        <v>0</v>
      </c>
      <c r="V68" s="155"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PremierNBA League Pass</v>
      </c>
      <c r="Y68" s="144">
        <f ca="1">COUNTIF(OFFSET(Data!$A$1,0,MATCH(Q68,Data!$1:$1,0)-1,1000,1),R68)</f>
        <v>1</v>
      </c>
      <c r="Z68" s="21"/>
      <c r="AA68" s="21" t="str">
        <f t="shared" si="4"/>
        <v>DirecTV Stream Premier/NBA League Pass</v>
      </c>
      <c r="AB68" s="21" t="str">
        <f t="array" aca="1" ref="AB68" ca="1">_xlfn.TEXTJOIN(", ",TRUE,IF((Data!$D$1:$D$1000=1)*(OFFSET(Data!$A$1,0,MATCH($Q68,Data!$1:$1,0)-1,1000,1)=$R68),Data!$A$1:$A$816,""))</f>
        <v/>
      </c>
      <c r="AC68" s="21"/>
      <c r="AM68" s="22"/>
      <c r="AN68" s="22"/>
      <c r="AO68" s="22"/>
      <c r="AP68" s="22"/>
      <c r="AQ68" s="22"/>
      <c r="AR68" s="22"/>
      <c r="AS68" s="22"/>
      <c r="AT68" s="22"/>
      <c r="AU68" s="22"/>
    </row>
    <row r="69" spans="1:47" ht="15" thickBot="1" x14ac:dyDescent="0.4">
      <c r="A69" s="25"/>
      <c r="B69" t="str" cm="1">
        <f t="array" aca="1" ref="B69" ca="1">IFERROR(_xlfn.SINGLE(INDEX(WhatIf!$R$1:$R$1067,_xlfn.AGGREGATE(15,6,((WhatIf!$Q$1:$Q$1067=B$20)*(WhatIf!$R$1:$R$1067&lt;&gt;"Yes")*(WhatIf!$U$1:$U$1067&gt;0))/((WhatIf!$Q$1:$Q$1067=B$20)*(WhatIf!$R$1:$R$1067&lt;&gt;"Yes")*(WhatIf!$U$1:$U$1067&gt;0))*ROW(WhatIf!$R$1:$R$1067),ROW(Analysis!L150)-ROW(Analysis!L$102)),1)),"")</f>
        <v/>
      </c>
      <c r="C69" s="158" t="str">
        <f ca="1">IF(B69="","",IFERROR(INDEX(WhatIf!$S:$S,MATCH(B$20&amp;B69&amp;"*",WhatIf!$X:$X,0),1),""))</f>
        <v/>
      </c>
      <c r="D69" t="str">
        <f ca="1">IF(B69="","",COUNTIFS(Data!$D$1:$D$1000,1,OFFSET(Data!$A$1,0,MATCH(Primary_Service,Data!$1:$1,0)-1,1000,1),B69))</f>
        <v/>
      </c>
      <c r="E69"/>
      <c r="F69" s="25"/>
      <c r="G69" t="str" cm="1">
        <f t="array" aca="1" ref="G69" ca="1">IFERROR(_xlfn.SINGLE(INDEX(WhatIf!$R$1:$R$1067,_xlfn.AGGREGATE(15,6,((WhatIf!$Q$1:$Q$1067=G$20)*(WhatIf!$R$1:$R$1067&lt;&gt;"Yes")*(WhatIf!$U$1:$U$1067&gt;0))/((WhatIf!$Q$1:$Q$1067=G$20)*(WhatIf!$R$1:$R$1067&lt;&gt;"Yes")*(WhatIf!$U$1:$U$1067&gt;0))*ROW(WhatIf!$R$1:$R$1067),ROW(Analysis!Q150)-ROW(Analysis!Q$102)),1)),"")</f>
        <v/>
      </c>
      <c r="H69" s="158" t="str">
        <f ca="1">IF(G69="","",IFERROR(INDEX(WhatIf!$S:$S,MATCH(G$20&amp;G69&amp;"*",WhatIf!$X:$X,0),1),""))</f>
        <v/>
      </c>
      <c r="I69" t="str">
        <f ca="1">IF(OR(B$20="",G69=""),"",COUNTIFS(Data!$D$1:$D$1000,1,OFFSET(Data!$A$1,0,MATCH(Primary_Service,Data!$1:$1,0)-1,1000,1),"",OFFSET(Data!$A$1,0,MATCH(Secondary_Service,Data!$1:$1,0)-1,1000,1),G69))</f>
        <v/>
      </c>
      <c r="Q69" s="55" t="s">
        <v>1012</v>
      </c>
      <c r="R69" s="56" t="s">
        <v>808</v>
      </c>
      <c r="S69" s="199">
        <v>20</v>
      </c>
      <c r="T69" s="104"/>
      <c r="U69" s="103">
        <f ca="1">COUNTIFS(Data!$D$1:$D$1000,1,OFFSET(Data!$A$1,0,MATCH($Q69,Data!$1:$1,0)-1,1000,1),R69)</f>
        <v>0</v>
      </c>
      <c r="V69" s="155"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PremierVietnamese</v>
      </c>
      <c r="Y69" s="144">
        <f ca="1">COUNTIF(OFFSET(Data!$A$1,0,MATCH(Q69,Data!$1:$1,0)-1,1000,1),R69)</f>
        <v>9</v>
      </c>
      <c r="AA69" s="21" t="str">
        <f t="shared" si="4"/>
        <v>DirecTV Stream Premier/Vietnamese</v>
      </c>
      <c r="AB69" s="21" t="str">
        <f t="array" aca="1" ref="AB69" ca="1">_xlfn.TEXTJOIN(", ",TRUE,IF((Data!$D$1:$D$1000=1)*(OFFSET(Data!$A$1,0,MATCH($Q69,Data!$1:$1,0)-1,1000,1)=$R69),Data!$A$1:$A$816,""))</f>
        <v/>
      </c>
      <c r="AC69" s="21"/>
      <c r="AD69" s="34"/>
      <c r="AE69" s="34"/>
      <c r="AF69" s="34"/>
      <c r="AG69" s="34"/>
      <c r="AH69" s="34"/>
      <c r="AI69" s="34"/>
      <c r="AJ69" s="34"/>
      <c r="AK69" s="34"/>
      <c r="AL69" s="34"/>
    </row>
    <row r="70" spans="1:47" ht="15" thickBot="1" x14ac:dyDescent="0.4">
      <c r="A70" s="25"/>
      <c r="B70" t="str" cm="1">
        <f t="array" aca="1" ref="B70" ca="1">IFERROR(_xlfn.SINGLE(INDEX(WhatIf!$R$1:$R$1067,_xlfn.AGGREGATE(15,6,((WhatIf!$Q$1:$Q$1067=B$20)*(WhatIf!$R$1:$R$1067&lt;&gt;"Yes")*(WhatIf!$U$1:$U$1067&gt;0))/((WhatIf!$Q$1:$Q$1067=B$20)*(WhatIf!$R$1:$R$1067&lt;&gt;"Yes")*(WhatIf!$U$1:$U$1067&gt;0))*ROW(WhatIf!$R$1:$R$1067),ROW(Analysis!L151)-ROW(Analysis!L$102)),1)),"")</f>
        <v/>
      </c>
      <c r="C70" s="158" t="str">
        <f ca="1">IF(B70="","",IFERROR(INDEX(WhatIf!$S:$S,MATCH(B$20&amp;B70&amp;"*",WhatIf!$X:$X,0),1),""))</f>
        <v/>
      </c>
      <c r="D70" t="str">
        <f ca="1">IF(B70="","",COUNTIFS(Data!$D$1:$D$1000,1,OFFSET(Data!$A$1,0,MATCH(Primary_Service,Data!$1:$1,0)-1,1000,1),B70))</f>
        <v/>
      </c>
      <c r="E70"/>
      <c r="F70" s="25"/>
      <c r="G70" t="str" cm="1">
        <f t="array" aca="1" ref="G70" ca="1">IFERROR(_xlfn.SINGLE(INDEX(WhatIf!$R$1:$R$1067,_xlfn.AGGREGATE(15,6,((WhatIf!$Q$1:$Q$1067=G$20)*(WhatIf!$R$1:$R$1067&lt;&gt;"Yes")*(WhatIf!$U$1:$U$1067&gt;0))/((WhatIf!$Q$1:$Q$1067=G$20)*(WhatIf!$R$1:$R$1067&lt;&gt;"Yes")*(WhatIf!$U$1:$U$1067&gt;0))*ROW(WhatIf!$R$1:$R$1067),ROW(Analysis!Q151)-ROW(Analysis!Q$102)),1)),"")</f>
        <v/>
      </c>
      <c r="H70" s="158" t="str">
        <f ca="1">IF(G70="","",IFERROR(INDEX(WhatIf!$S:$S,MATCH(G$20&amp;G70&amp;"*",WhatIf!$X:$X,0),1),""))</f>
        <v/>
      </c>
      <c r="I70" t="str">
        <f ca="1">IF(OR(B$20="",G70=""),"",COUNTIFS(Data!$D$1:$D$1000,1,OFFSET(Data!$A$1,0,MATCH(Primary_Service,Data!$1:$1,0)-1,1000,1),"",OFFSET(Data!$A$1,0,MATCH(Secondary_Service,Data!$1:$1,0)-1,1000,1),G70))</f>
        <v/>
      </c>
      <c r="Q70" s="55" t="s">
        <v>1011</v>
      </c>
      <c r="R70" s="56" t="s">
        <v>880</v>
      </c>
      <c r="S70" s="199">
        <v>6</v>
      </c>
      <c r="T70" s="104"/>
      <c r="U70" s="103">
        <f ca="1">COUNTIFS(Data!$D$1:$D$1000,1,OFFSET(Data!$A$1,0,MATCH($Q70,Data!$1:$1,0)-1,1000,1),R70)</f>
        <v>0</v>
      </c>
      <c r="V70" s="155"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UltimateALLBLK</v>
      </c>
      <c r="Y70" s="144">
        <f ca="1">COUNTIF(OFFSET(Data!$A$1,0,MATCH(Q70,Data!$1:$1,0)-1,1000,1),R70)</f>
        <v>1</v>
      </c>
      <c r="AA70" s="21" t="str">
        <f t="shared" si="4"/>
        <v>DirecTV Stream Ultimate/ALLBLK</v>
      </c>
      <c r="AB70" s="21" t="str">
        <f t="array" aca="1" ref="AB70" ca="1">_xlfn.TEXTJOIN(", ",TRUE,IF((Data!$D$1:$D$1000=1)*(OFFSET(Data!$A$1,0,MATCH($Q70,Data!$1:$1,0)-1,1000,1)=$R70),Data!$A$1:$A$816,""))</f>
        <v/>
      </c>
      <c r="AC70" s="21"/>
      <c r="AD70" s="34"/>
      <c r="AE70" s="34"/>
      <c r="AF70" s="34"/>
      <c r="AG70" s="34"/>
      <c r="AH70" s="34"/>
      <c r="AI70" s="34"/>
      <c r="AJ70" s="34"/>
      <c r="AK70" s="34"/>
      <c r="AL70" s="34"/>
    </row>
    <row r="71" spans="1:47" ht="15" thickBot="1" x14ac:dyDescent="0.4">
      <c r="A71" s="25"/>
      <c r="B71" t="str" cm="1">
        <f t="array" aca="1" ref="B71" ca="1">IFERROR(_xlfn.SINGLE(INDEX(WhatIf!$R$1:$R$1067,_xlfn.AGGREGATE(15,6,((WhatIf!$Q$1:$Q$1067=B$20)*(WhatIf!$R$1:$R$1067&lt;&gt;"Yes")*(WhatIf!$U$1:$U$1067&gt;0))/((WhatIf!$Q$1:$Q$1067=B$20)*(WhatIf!$R$1:$R$1067&lt;&gt;"Yes")*(WhatIf!$U$1:$U$1067&gt;0))*ROW(WhatIf!$R$1:$R$1067),ROW(Analysis!L152)-ROW(Analysis!L$102)),1)),"")</f>
        <v/>
      </c>
      <c r="C71" s="158" t="str">
        <f ca="1">IF(B71="","",IFERROR(INDEX(WhatIf!$S:$S,MATCH(B$20&amp;B71&amp;"*",WhatIf!$X:$X,0),1),""))</f>
        <v/>
      </c>
      <c r="D71" t="str">
        <f ca="1">IF(B71="","",COUNTIFS(Data!$D$1:$D$1000,1,OFFSET(Data!$A$1,0,MATCH(Primary_Service,Data!$1:$1,0)-1,1000,1),B71))</f>
        <v/>
      </c>
      <c r="E71"/>
      <c r="F71" s="25"/>
      <c r="G71" t="str" cm="1">
        <f t="array" aca="1" ref="G71" ca="1">IFERROR(_xlfn.SINGLE(INDEX(WhatIf!$R$1:$R$1067,_xlfn.AGGREGATE(15,6,((WhatIf!$Q$1:$Q$1067=G$20)*(WhatIf!$R$1:$R$1067&lt;&gt;"Yes")*(WhatIf!$U$1:$U$1067&gt;0))/((WhatIf!$Q$1:$Q$1067=G$20)*(WhatIf!$R$1:$R$1067&lt;&gt;"Yes")*(WhatIf!$U$1:$U$1067&gt;0))*ROW(WhatIf!$R$1:$R$1067),ROW(Analysis!Q152)-ROW(Analysis!Q$102)),1)),"")</f>
        <v/>
      </c>
      <c r="H71" s="158"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1011</v>
      </c>
      <c r="R71" s="56" t="s">
        <v>920</v>
      </c>
      <c r="S71" s="199">
        <v>8</v>
      </c>
      <c r="T71" s="104"/>
      <c r="U71" s="103">
        <f ca="1">COUNTIFS(Data!$D$1:$D$1000,1,OFFSET(Data!$A$1,0,MATCH($Q71,Data!$1:$1,0)-1,1000,1),R71)</f>
        <v>0</v>
      </c>
      <c r="V71" s="155"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UltimateAMC+</v>
      </c>
      <c r="Y71" s="144">
        <f ca="1">COUNTIF(OFFSET(Data!$A$1,0,MATCH(Q71,Data!$1:$1,0)-1,1000,1),R71)</f>
        <v>1</v>
      </c>
      <c r="AA71" s="21" t="str">
        <f t="shared" si="4"/>
        <v>DirecTV Stream Ultimate/AMC+</v>
      </c>
      <c r="AB71" s="21" t="str">
        <f t="array" aca="1" ref="AB71" ca="1">_xlfn.TEXTJOIN(", ",TRUE,IF((Data!$D$1:$D$1000=1)*(OFFSET(Data!$A$1,0,MATCH($Q71,Data!$1:$1,0)-1,1000,1)=$R71),Data!$A$1:$A$816,""))</f>
        <v/>
      </c>
      <c r="AC71" s="21"/>
      <c r="AD71" s="34"/>
      <c r="AE71" s="34"/>
      <c r="AF71" s="34"/>
      <c r="AG71" s="34"/>
      <c r="AH71" s="34"/>
      <c r="AI71" s="34"/>
      <c r="AJ71" s="34"/>
      <c r="AK71" s="34"/>
      <c r="AL71" s="34"/>
    </row>
    <row r="72" spans="1:47" ht="15" thickBot="1" x14ac:dyDescent="0.4">
      <c r="A72" s="25"/>
      <c r="B72" t="str" cm="1">
        <f t="array" aca="1" ref="B72" ca="1">IFERROR(_xlfn.SINGLE(INDEX(WhatIf!$R$1:$R$1067,_xlfn.AGGREGATE(15,6,((WhatIf!$Q$1:$Q$1067=B$20)*(WhatIf!$R$1:$R$1067&lt;&gt;"Yes")*(WhatIf!$U$1:$U$1067&gt;0))/((WhatIf!$Q$1:$Q$1067=B$20)*(WhatIf!$R$1:$R$1067&lt;&gt;"Yes")*(WhatIf!$U$1:$U$1067&gt;0))*ROW(WhatIf!$R$1:$R$1067),ROW(Analysis!L153)-ROW(Analysis!L$102)),1)),"")</f>
        <v/>
      </c>
      <c r="C72" s="158" t="str">
        <f ca="1">IF(B72="","",IFERROR(INDEX(WhatIf!$S:$S,MATCH(B$20&amp;B72&amp;"*",WhatIf!$X:$X,0),1),""))</f>
        <v/>
      </c>
      <c r="D72" t="str">
        <f ca="1">IF(B72="","",COUNTIFS(Data!$D$1:$D$1000,1,OFFSET(Data!$A$1,0,MATCH(Primary_Service,Data!$1:$1,0)-1,1000,1),B72))</f>
        <v/>
      </c>
      <c r="E72"/>
      <c r="F72" s="25"/>
      <c r="G72" t="str" cm="1">
        <f t="array" aca="1" ref="G72" ca="1">IFERROR(_xlfn.SINGLE(INDEX(WhatIf!$R$1:$R$1067,_xlfn.AGGREGATE(15,6,((WhatIf!$Q$1:$Q$1067=G$20)*(WhatIf!$R$1:$R$1067&lt;&gt;"Yes")*(WhatIf!$U$1:$U$1067&gt;0))/((WhatIf!$Q$1:$Q$1067=G$20)*(WhatIf!$R$1:$R$1067&lt;&gt;"Yes")*(WhatIf!$U$1:$U$1067&gt;0))*ROW(WhatIf!$R$1:$R$1067),ROW(Analysis!Q153)-ROW(Analysis!Q$102)),1)),"")</f>
        <v/>
      </c>
      <c r="H72" s="158" t="str">
        <f ca="1">IF(G72="","",IFERROR(INDEX(WhatIf!$S:$S,MATCH(G$20&amp;G72&amp;"*",WhatIf!$X:$X,0),1),""))</f>
        <v/>
      </c>
      <c r="I72" t="str">
        <f ca="1">IF(OR(B$20="",G72=""),"",COUNTIFS(Data!$D$1:$D$1000,1,OFFSET(Data!$A$1,0,MATCH(Primary_Service,Data!$1:$1,0)-1,1000,1),"",OFFSET(Data!$A$1,0,MATCH(Secondary_Service,Data!$1:$1,0)-1,1000,1),G72))</f>
        <v/>
      </c>
      <c r="Q72" s="55" t="s">
        <v>1011</v>
      </c>
      <c r="R72" s="56" t="s">
        <v>1245</v>
      </c>
      <c r="S72" s="199">
        <v>30</v>
      </c>
      <c r="T72" s="104"/>
      <c r="U72" s="103">
        <f ca="1">COUNTIFS(Data!$D$1:$D$1000,1,OFFSET(Data!$A$1,0,MATCH($Q72,Data!$1:$1,0)-1,1000,1),R72)</f>
        <v>0</v>
      </c>
      <c r="V72" s="155"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UltimateBrazilian (Portuguese)</v>
      </c>
      <c r="Y72" s="144">
        <f ca="1">COUNTIF(OFFSET(Data!$A$1,0,MATCH(Q72,Data!$1:$1,0)-1,1000,1),R72)</f>
        <v>2</v>
      </c>
      <c r="AA72" s="21" t="str">
        <f t="shared" si="4"/>
        <v>DirecTV Stream Ultimate/Brazilian (Portuguese)</v>
      </c>
      <c r="AB72" s="21" t="str">
        <f t="array" aca="1" ref="AB72" ca="1">_xlfn.TEXTJOIN(", ",TRUE,IF((Data!$D$1:$D$1000=1)*(OFFSET(Data!$A$1,0,MATCH($Q72,Data!$1:$1,0)-1,1000,1)=$R72),Data!$A$1:$A$816,""))</f>
        <v/>
      </c>
      <c r="AC72" s="21"/>
      <c r="AD72" s="34"/>
      <c r="AE72" s="34"/>
      <c r="AF72" s="34"/>
      <c r="AG72" s="34"/>
      <c r="AH72" s="34"/>
      <c r="AI72" s="34"/>
      <c r="AJ72" s="34"/>
      <c r="AK72" s="34"/>
      <c r="AL72" s="34"/>
    </row>
    <row r="73" spans="1:47" ht="15" thickBot="1" x14ac:dyDescent="0.4">
      <c r="A73" s="25"/>
      <c r="B73" t="str" cm="1">
        <f t="array" aca="1" ref="B73" ca="1">IFERROR(_xlfn.SINGLE(INDEX(WhatIf!$R$1:$R$1067,_xlfn.AGGREGATE(15,6,((WhatIf!$Q$1:$Q$1067=B$20)*(WhatIf!$R$1:$R$1067&lt;&gt;"Yes")*(WhatIf!$U$1:$U$1067&gt;0))/((WhatIf!$Q$1:$Q$1067=B$20)*(WhatIf!$R$1:$R$1067&lt;&gt;"Yes")*(WhatIf!$U$1:$U$1067&gt;0))*ROW(WhatIf!$R$1:$R$1067),ROW(Analysis!L154)-ROW(Analysis!L$102)),1)),"")</f>
        <v/>
      </c>
      <c r="C73" s="158" t="str">
        <f ca="1">IF(B73="","",IFERROR(INDEX(WhatIf!$S:$S,MATCH(B$20&amp;B73&amp;"*",WhatIf!$X:$X,0),1),""))</f>
        <v/>
      </c>
      <c r="D73" t="str">
        <f ca="1">IF(B73="","",COUNTIFS(Data!$D$1:$D$1000,1,OFFSET(Data!$A$1,0,MATCH(Primary_Service,Data!$1:$1,0)-1,1000,1),B73))</f>
        <v/>
      </c>
      <c r="E73"/>
      <c r="F73" s="25"/>
      <c r="G73" t="str" cm="1">
        <f t="array" aca="1" ref="G73" ca="1">IFERROR(_xlfn.SINGLE(INDEX(WhatIf!$R$1:$R$1067,_xlfn.AGGREGATE(15,6,((WhatIf!$Q$1:$Q$1067=G$20)*(WhatIf!$R$1:$R$1067&lt;&gt;"Yes")*(WhatIf!$U$1:$U$1067&gt;0))/((WhatIf!$Q$1:$Q$1067=G$20)*(WhatIf!$R$1:$R$1067&lt;&gt;"Yes")*(WhatIf!$U$1:$U$1067&gt;0))*ROW(WhatIf!$R$1:$R$1067),ROW(Analysis!Q154)-ROW(Analysis!Q$102)),1)),"")</f>
        <v/>
      </c>
      <c r="H73" s="158" t="str">
        <f ca="1">IF(G73="","",IFERROR(INDEX(WhatIf!$S:$S,MATCH(G$20&amp;G73&amp;"*",WhatIf!$X:$X,0),1),""))</f>
        <v/>
      </c>
      <c r="I73" t="str">
        <f ca="1">IF(OR(B$20="",G73=""),"",COUNTIFS(Data!$D$1:$D$1000,1,OFFSET(Data!$A$1,0,MATCH(Primary_Service,Data!$1:$1,0)-1,1000,1),"",OFFSET(Data!$A$1,0,MATCH(Secondary_Service,Data!$1:$1,0)-1,1000,1),G73))</f>
        <v/>
      </c>
      <c r="Q73" s="55" t="s">
        <v>1011</v>
      </c>
      <c r="R73" s="56" t="s">
        <v>17</v>
      </c>
      <c r="S73" s="199">
        <v>11</v>
      </c>
      <c r="T73" s="104"/>
      <c r="U73" s="103">
        <f ca="1">COUNTIFS(Data!$D$1:$D$1000,1,OFFSET(Data!$A$1,0,MATCH($Q73,Data!$1:$1,0)-1,1000,1),R73)</f>
        <v>1</v>
      </c>
      <c r="V73" s="155"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f t="shared" ca="1" si="2"/>
        <v>11</v>
      </c>
      <c r="X73" s="23" t="str">
        <f t="shared" si="3"/>
        <v>DirecTV Stream UltimateCinemax</v>
      </c>
      <c r="Y73" s="144">
        <f ca="1">COUNTIF(OFFSET(Data!$A$1,0,MATCH(Q73,Data!$1:$1,0)-1,1000,1),R73)</f>
        <v>8</v>
      </c>
      <c r="AA73" s="21" t="str">
        <f t="shared" si="4"/>
        <v>DirecTV Stream Ultimate/Cinemax</v>
      </c>
      <c r="AB73" s="21" t="str">
        <f t="array" aca="1" ref="AB73" ca="1">_xlfn.TEXTJOIN(", ",TRUE,IF((Data!$D$1:$D$1000=1)*(OFFSET(Data!$A$1,0,MATCH($Q73,Data!$1:$1,0)-1,1000,1)=$R73),Data!$A$1:$A$816,""))</f>
        <v>Cinemax</v>
      </c>
      <c r="AC73" s="21"/>
      <c r="AD73" s="34"/>
      <c r="AE73" s="34"/>
      <c r="AF73" s="34"/>
      <c r="AG73" s="34"/>
      <c r="AH73" s="34"/>
      <c r="AI73" s="34"/>
      <c r="AJ73" s="34"/>
      <c r="AK73" s="34"/>
      <c r="AL73" s="34"/>
    </row>
    <row r="74" spans="1:47" ht="15" thickBot="1" x14ac:dyDescent="0.4">
      <c r="A74" s="25"/>
      <c r="B74" t="str" cm="1">
        <f t="array" aca="1" ref="B74" ca="1">IFERROR(_xlfn.SINGLE(INDEX(WhatIf!$R$1:$R$1067,_xlfn.AGGREGATE(15,6,((WhatIf!$Q$1:$Q$1067=B$20)*(WhatIf!$R$1:$R$1067&lt;&gt;"Yes")*(WhatIf!$U$1:$U$1067&gt;0))/((WhatIf!$Q$1:$Q$1067=B$20)*(WhatIf!$R$1:$R$1067&lt;&gt;"Yes")*(WhatIf!$U$1:$U$1067&gt;0))*ROW(WhatIf!$R$1:$R$1067),ROW(Analysis!L155)-ROW(Analysis!L$102)),1)),"")</f>
        <v/>
      </c>
      <c r="C74" s="158" t="str">
        <f ca="1">IF(B74="","",IFERROR(INDEX(WhatIf!$S:$S,MATCH(B$20&amp;B74&amp;"*",WhatIf!$X:$X,0),1),""))</f>
        <v/>
      </c>
      <c r="D74" t="str">
        <f ca="1">IF(B74="","",COUNTIFS(Data!$D$1:$D$1000,1,OFFSET(Data!$A$1,0,MATCH(Primary_Service,Data!$1:$1,0)-1,1000,1),B74))</f>
        <v/>
      </c>
      <c r="E74"/>
      <c r="F74" s="25"/>
      <c r="G74" t="str" cm="1">
        <f t="array" aca="1" ref="G74" ca="1">IFERROR(_xlfn.SINGLE(INDEX(WhatIf!$R$1:$R$1067,_xlfn.AGGREGATE(15,6,((WhatIf!$Q$1:$Q$1067=G$20)*(WhatIf!$R$1:$R$1067&lt;&gt;"Yes")*(WhatIf!$U$1:$U$1067&gt;0))/((WhatIf!$Q$1:$Q$1067=G$20)*(WhatIf!$R$1:$R$1067&lt;&gt;"Yes")*(WhatIf!$U$1:$U$1067&gt;0))*ROW(WhatIf!$R$1:$R$1067),ROW(Analysis!Q155)-ROW(Analysis!Q$102)),1)),"")</f>
        <v/>
      </c>
      <c r="H74" s="158" t="str">
        <f ca="1">IF(G74="","",IFERROR(INDEX(WhatIf!$S:$S,MATCH(G$20&amp;G74&amp;"*",WhatIf!$X:$X,0),1),""))</f>
        <v/>
      </c>
      <c r="I74" t="str">
        <f ca="1">IF(OR(B$20="",G74=""),"",COUNTIFS(Data!$D$1:$D$1000,1,OFFSET(Data!$A$1,0,MATCH(Primary_Service,Data!$1:$1,0)-1,1000,1),"",OFFSET(Data!$A$1,0,MATCH(Secondary_Service,Data!$1:$1,0)-1,1000,1),G74))</f>
        <v/>
      </c>
      <c r="Q74" s="55" t="s">
        <v>1011</v>
      </c>
      <c r="R74" s="56" t="s">
        <v>770</v>
      </c>
      <c r="S74" s="199">
        <v>5</v>
      </c>
      <c r="T74" s="104"/>
      <c r="U74" s="103">
        <f ca="1">COUNTIFS(Data!$D$1:$D$1000,1,OFFSET(Data!$A$1,0,MATCH($Q74,Data!$1:$1,0)-1,1000,1),R74)</f>
        <v>0</v>
      </c>
      <c r="V74" s="155"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DirecTV Stream UltimateDeportes</v>
      </c>
      <c r="Y74" s="144">
        <f ca="1">COUNTIF(OFFSET(Data!$A$1,0,MATCH(Q74,Data!$1:$1,0)-1,1000,1),R74)</f>
        <v>0</v>
      </c>
      <c r="AA74" s="21" t="str">
        <f t="shared" si="4"/>
        <v>DirecTV Stream Ultimate/Deportes</v>
      </c>
      <c r="AB74" s="21" t="str">
        <f t="array" aca="1" ref="AB74" ca="1">_xlfn.TEXTJOIN(", ",TRUE,IF((Data!$D$1:$D$1000=1)*(OFFSET(Data!$A$1,0,MATCH($Q74,Data!$1:$1,0)-1,1000,1)=$R74),Data!$A$1:$A$816,""))</f>
        <v/>
      </c>
      <c r="AC74" s="21"/>
      <c r="AD74" s="34"/>
      <c r="AE74" s="34"/>
      <c r="AF74" s="34"/>
      <c r="AG74" s="34"/>
      <c r="AH74" s="34"/>
      <c r="AI74" s="34"/>
      <c r="AJ74" s="34"/>
      <c r="AK74" s="34"/>
      <c r="AL74" s="34"/>
    </row>
    <row r="75" spans="1:47" ht="15" thickBot="1" x14ac:dyDescent="0.4">
      <c r="A75" s="25"/>
      <c r="B75" t="str" cm="1">
        <f t="array" aca="1" ref="B75" ca="1">IFERROR(_xlfn.SINGLE(INDEX(WhatIf!$R$1:$R$1067,_xlfn.AGGREGATE(15,6,((WhatIf!$Q$1:$Q$1067=B$20)*(WhatIf!$R$1:$R$1067&lt;&gt;"Yes")*(WhatIf!$U$1:$U$1067&gt;0))/((WhatIf!$Q$1:$Q$1067=B$20)*(WhatIf!$R$1:$R$1067&lt;&gt;"Yes")*(WhatIf!$U$1:$U$1067&gt;0))*ROW(WhatIf!$R$1:$R$1067),ROW(Analysis!L156)-ROW(Analysis!L$102)),1)),"")</f>
        <v/>
      </c>
      <c r="C75" s="158" t="str">
        <f ca="1">IF(B75="","",IFERROR(INDEX(WhatIf!$S:$S,MATCH(B$20&amp;B75&amp;"*",WhatIf!$X:$X,0),1),""))</f>
        <v/>
      </c>
      <c r="D75" t="str">
        <f ca="1">IF(B75="","",COUNTIFS(Data!$D$1:$D$1000,1,OFFSET(Data!$A$1,0,MATCH(Primary_Service,Data!$1:$1,0)-1,1000,1),B75))</f>
        <v/>
      </c>
      <c r="E75"/>
      <c r="F75" s="25"/>
      <c r="G75" t="str" cm="1">
        <f t="array" aca="1" ref="G75" ca="1">IFERROR(_xlfn.SINGLE(INDEX(WhatIf!$R$1:$R$1067,_xlfn.AGGREGATE(15,6,((WhatIf!$Q$1:$Q$1067=G$20)*(WhatIf!$R$1:$R$1067&lt;&gt;"Yes")*(WhatIf!$U$1:$U$1067&gt;0))/((WhatIf!$Q$1:$Q$1067=G$20)*(WhatIf!$R$1:$R$1067&lt;&gt;"Yes")*(WhatIf!$U$1:$U$1067&gt;0))*ROW(WhatIf!$R$1:$R$1067),ROW(Analysis!Q156)-ROW(Analysis!Q$102)),1)),"")</f>
        <v/>
      </c>
      <c r="H75" s="158" t="str">
        <f ca="1">IF(G75="","",IFERROR(INDEX(WhatIf!$S:$S,MATCH(G$20&amp;G75&amp;"*",WhatIf!$X:$X,0),1),""))</f>
        <v/>
      </c>
      <c r="I75" t="str">
        <f ca="1">IF(OR(B$20="",G75=""),"",COUNTIFS(Data!$D$1:$D$1000,1,OFFSET(Data!$A$1,0,MATCH(Primary_Service,Data!$1:$1,0)-1,1000,1),"",OFFSET(Data!$A$1,0,MATCH(Secondary_Service,Data!$1:$1,0)-1,1000,1),G75))</f>
        <v/>
      </c>
      <c r="Q75" s="55" t="s">
        <v>1011</v>
      </c>
      <c r="R75" s="56" t="s">
        <v>1192</v>
      </c>
      <c r="S75" s="199">
        <v>5</v>
      </c>
      <c r="T75" s="104"/>
      <c r="U75" s="103">
        <f ca="1">COUNTIFS(Data!$D$1:$D$1000,1,OFFSET(Data!$A$1,0,MATCH($Q75,Data!$1:$1,0)-1,1000,1),R75)</f>
        <v>0</v>
      </c>
      <c r="V75" s="155"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DirecTV Stream Ultimatediscovery+</v>
      </c>
      <c r="Y75" s="144">
        <f ca="1">COUNTIF(OFFSET(Data!$A$1,0,MATCH(Q75,Data!$1:$1,0)-1,1000,1),R75)</f>
        <v>1</v>
      </c>
      <c r="AA75" s="21" t="str">
        <f t="shared" si="4"/>
        <v>DirecTV Stream Ultimate/discovery+</v>
      </c>
      <c r="AB75" s="21" t="str">
        <f t="array" aca="1" ref="AB75" ca="1">_xlfn.TEXTJOIN(", ",TRUE,IF((Data!$D$1:$D$1000=1)*(OFFSET(Data!$A$1,0,MATCH($Q75,Data!$1:$1,0)-1,1000,1)=$R75),Data!$A$1:$A$816,""))</f>
        <v/>
      </c>
      <c r="AC75" s="21"/>
      <c r="AD75" s="34"/>
      <c r="AE75" s="34"/>
      <c r="AF75" s="34"/>
      <c r="AG75" s="34"/>
      <c r="AH75" s="34"/>
      <c r="AI75" s="34"/>
      <c r="AJ75" s="34"/>
      <c r="AK75" s="34"/>
      <c r="AL75" s="34"/>
    </row>
    <row r="76" spans="1:47" ht="15" thickBot="1" x14ac:dyDescent="0.4">
      <c r="A76" s="25"/>
      <c r="B76" t="str" cm="1">
        <f t="array" aca="1" ref="B76" ca="1">IFERROR(_xlfn.SINGLE(INDEX(WhatIf!$R$1:$R$1067,_xlfn.AGGREGATE(15,6,((WhatIf!$Q$1:$Q$1067=B$20)*(WhatIf!$R$1:$R$1067&lt;&gt;"Yes")*(WhatIf!$U$1:$U$1067&gt;0))/((WhatIf!$Q$1:$Q$1067=B$20)*(WhatIf!$R$1:$R$1067&lt;&gt;"Yes")*(WhatIf!$U$1:$U$1067&gt;0))*ROW(WhatIf!$R$1:$R$1067),ROW(Analysis!L157)-ROW(Analysis!L$102)),1)),"")</f>
        <v/>
      </c>
      <c r="C76" s="158" t="str">
        <f ca="1">IF(B76="","",IFERROR(INDEX(WhatIf!$S:$S,MATCH(B$20&amp;B76&amp;"*",WhatIf!$X:$X,0),1),""))</f>
        <v/>
      </c>
      <c r="D76" t="str">
        <f ca="1">IF(B76="","",COUNTIFS(Data!$D$1:$D$1000,1,OFFSET(Data!$A$1,0,MATCH(Primary_Service,Data!$1:$1,0)-1,1000,1),B76))</f>
        <v/>
      </c>
      <c r="E76"/>
      <c r="F76" s="25"/>
      <c r="G76" t="str" cm="1">
        <f t="array" aca="1" ref="G76" ca="1">IFERROR(_xlfn.SINGLE(INDEX(WhatIf!$R$1:$R$1067,_xlfn.AGGREGATE(15,6,((WhatIf!$Q$1:$Q$1067=G$20)*(WhatIf!$R$1:$R$1067&lt;&gt;"Yes")*(WhatIf!$U$1:$U$1067&gt;0))/((WhatIf!$Q$1:$Q$1067=G$20)*(WhatIf!$R$1:$R$1067&lt;&gt;"Yes")*(WhatIf!$U$1:$U$1067&gt;0))*ROW(WhatIf!$R$1:$R$1067),ROW(Analysis!Q157)-ROW(Analysis!Q$102)),1)),"")</f>
        <v/>
      </c>
      <c r="H76" s="158" t="str">
        <f ca="1">IF(G76="","",IFERROR(INDEX(WhatIf!$S:$S,MATCH(G$20&amp;G76&amp;"*",WhatIf!$X:$X,0),1),""))</f>
        <v/>
      </c>
      <c r="I76" t="str">
        <f ca="1">IF(OR(B$20="",G76=""),"",COUNTIFS(Data!$D$1:$D$1000,1,OFFSET(Data!$A$1,0,MATCH(Primary_Service,Data!$1:$1,0)-1,1000,1),"",OFFSET(Data!$A$1,0,MATCH(Secondary_Service,Data!$1:$1,0)-1,1000,1),G76))</f>
        <v/>
      </c>
      <c r="Q76" s="55" t="s">
        <v>1011</v>
      </c>
      <c r="R76" s="56" t="s">
        <v>176</v>
      </c>
      <c r="S76" s="199">
        <v>6</v>
      </c>
      <c r="T76" s="104"/>
      <c r="U76" s="103">
        <f ca="1">COUNTIFS(Data!$D$1:$D$1000,1,OFFSET(Data!$A$1,0,MATCH($Q76,Data!$1:$1,0)-1,1000,1),R76)</f>
        <v>0</v>
      </c>
      <c r="V76" s="155"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DirecTV Stream UltimateEpix</v>
      </c>
      <c r="Y76" s="144">
        <f ca="1">COUNTIF(OFFSET(Data!$A$1,0,MATCH(Q76,Data!$1:$1,0)-1,1000,1),R76)</f>
        <v>4</v>
      </c>
      <c r="AA76" s="21" t="str">
        <f t="shared" si="4"/>
        <v>DirecTV Stream Ultimate/Epix</v>
      </c>
      <c r="AB76" s="21" t="str">
        <f t="array" aca="1" ref="AB76" ca="1">_xlfn.TEXTJOIN(", ",TRUE,IF((Data!$D$1:$D$1000=1)*(OFFSET(Data!$A$1,0,MATCH($Q76,Data!$1:$1,0)-1,1000,1)=$R76),Data!$A$1:$A$816,""))</f>
        <v/>
      </c>
      <c r="AC76" s="21"/>
      <c r="AD76" s="34"/>
      <c r="AE76" s="34"/>
      <c r="AF76" s="34"/>
      <c r="AG76" s="34"/>
      <c r="AH76" s="34"/>
      <c r="AI76" s="34"/>
      <c r="AJ76" s="34"/>
      <c r="AK76" s="34"/>
      <c r="AL76" s="34"/>
    </row>
    <row r="77" spans="1:47" ht="15" thickBot="1" x14ac:dyDescent="0.4">
      <c r="A77" s="25"/>
      <c r="B77" t="str" cm="1">
        <f t="array" aca="1" ref="B77" ca="1">IFERROR(_xlfn.SINGLE(INDEX(WhatIf!$R$1:$R$1067,_xlfn.AGGREGATE(15,6,((WhatIf!$Q$1:$Q$1067=B$20)*(WhatIf!$R$1:$R$1067&lt;&gt;"Yes")*(WhatIf!$U$1:$U$1067&gt;0))/((WhatIf!$Q$1:$Q$1067=B$20)*(WhatIf!$R$1:$R$1067&lt;&gt;"Yes")*(WhatIf!$U$1:$U$1067&gt;0))*ROW(WhatIf!$R$1:$R$1067),ROW(Analysis!L158)-ROW(Analysis!L$102)),1)),"")</f>
        <v/>
      </c>
      <c r="C77" s="158" t="str">
        <f ca="1">IF(B77="","",IFERROR(INDEX(WhatIf!$S:$S,MATCH(B$20&amp;B77&amp;"*",WhatIf!$X:$X,0),1),""))</f>
        <v/>
      </c>
      <c r="D77" t="str">
        <f ca="1">IF(B77="","",COUNTIFS(Data!$D$1:$D$1000,1,OFFSET(Data!$A$1,0,MATCH(Primary_Service,Data!$1:$1,0)-1,1000,1),B77))</f>
        <v/>
      </c>
      <c r="E77"/>
      <c r="F77" s="25"/>
      <c r="G77" t="str" cm="1">
        <f t="array" aca="1" ref="G77" ca="1">IFERROR(_xlfn.SINGLE(INDEX(WhatIf!$R$1:$R$1067,_xlfn.AGGREGATE(15,6,((WhatIf!$Q$1:$Q$1067=G$20)*(WhatIf!$R$1:$R$1067&lt;&gt;"Yes")*(WhatIf!$U$1:$U$1067&gt;0))/((WhatIf!$Q$1:$Q$1067=G$20)*(WhatIf!$R$1:$R$1067&lt;&gt;"Yes")*(WhatIf!$U$1:$U$1067&gt;0))*ROW(WhatIf!$R$1:$R$1067),ROW(Analysis!Q158)-ROW(Analysis!Q$102)),1)),"")</f>
        <v/>
      </c>
      <c r="H77" s="158" t="str">
        <f ca="1">IF(G77="","",IFERROR(INDEX(WhatIf!$S:$S,MATCH(G$20&amp;G77&amp;"*",WhatIf!$X:$X,0),1),""))</f>
        <v/>
      </c>
      <c r="I77" t="str">
        <f ca="1">IF(OR(B$20="",G77=""),"",COUNTIFS(Data!$D$1:$D$1000,1,OFFSET(Data!$A$1,0,MATCH(Primary_Service,Data!$1:$1,0)-1,1000,1),"",OFFSET(Data!$A$1,0,MATCH(Secondary_Service,Data!$1:$1,0)-1,1000,1),G77))</f>
        <v/>
      </c>
      <c r="Q77" s="55" t="s">
        <v>1011</v>
      </c>
      <c r="R77" s="56" t="s">
        <v>231</v>
      </c>
      <c r="S77" s="199">
        <v>15</v>
      </c>
      <c r="T77" s="104"/>
      <c r="U77" s="103">
        <f ca="1">COUNTIFS(Data!$D$1:$D$1000,1,OFFSET(Data!$A$1,0,MATCH($Q77,Data!$1:$1,0)-1,1000,1),R77)</f>
        <v>0</v>
      </c>
      <c r="V77" s="155"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DirecTV Stream UltimateEspanol</v>
      </c>
      <c r="Y77" s="144">
        <f ca="1">COUNTIF(OFFSET(Data!$A$1,0,MATCH(Q77,Data!$1:$1,0)-1,1000,1),R77)</f>
        <v>56</v>
      </c>
      <c r="AA77" s="21" t="str">
        <f t="shared" si="4"/>
        <v>DirecTV Stream Ultimate/Espanol</v>
      </c>
      <c r="AB77" s="21" t="str">
        <f t="array" aca="1" ref="AB77" ca="1">_xlfn.TEXTJOIN(", ",TRUE,IF((Data!$D$1:$D$1000=1)*(OFFSET(Data!$A$1,0,MATCH($Q77,Data!$1:$1,0)-1,1000,1)=$R77),Data!$A$1:$A$816,""))</f>
        <v/>
      </c>
      <c r="AC77" s="21"/>
      <c r="AD77" s="34"/>
      <c r="AE77" s="34"/>
      <c r="AF77" s="34"/>
      <c r="AG77" s="34"/>
      <c r="AH77" s="34"/>
      <c r="AI77" s="34"/>
      <c r="AJ77" s="34"/>
      <c r="AK77" s="34"/>
      <c r="AL77" s="34"/>
    </row>
    <row r="78" spans="1:47" ht="15" thickBot="1" x14ac:dyDescent="0.4">
      <c r="A78" s="25"/>
      <c r="B78" t="str" cm="1">
        <f t="array" aca="1" ref="B78" ca="1">IFERROR(_xlfn.SINGLE(INDEX(WhatIf!$R$1:$R$1067,_xlfn.AGGREGATE(15,6,((WhatIf!$Q$1:$Q$1067=B$20)*(WhatIf!$R$1:$R$1067&lt;&gt;"Yes")*(WhatIf!$U$1:$U$1067&gt;0))/((WhatIf!$Q$1:$Q$1067=B$20)*(WhatIf!$R$1:$R$1067&lt;&gt;"Yes")*(WhatIf!$U$1:$U$1067&gt;0))*ROW(WhatIf!$R$1:$R$1067),ROW(Analysis!L159)-ROW(Analysis!L$102)),1)),"")</f>
        <v/>
      </c>
      <c r="C78" s="158" t="str">
        <f ca="1">IF(B78="","",IFERROR(INDEX(WhatIf!$S:$S,MATCH(B$20&amp;B78&amp;"*",WhatIf!$X:$X,0),1),""))</f>
        <v/>
      </c>
      <c r="D78" t="str">
        <f ca="1">IF(B78="","",COUNTIFS(Data!$D$1:$D$1000,1,OFFSET(Data!$A$1,0,MATCH(Primary_Service,Data!$1:$1,0)-1,1000,1),B78))</f>
        <v/>
      </c>
      <c r="E78"/>
      <c r="F78" s="25"/>
      <c r="G78" t="str" cm="1">
        <f t="array" aca="1" ref="G78" ca="1">IFERROR(_xlfn.SINGLE(INDEX(WhatIf!$R$1:$R$1067,_xlfn.AGGREGATE(15,6,((WhatIf!$Q$1:$Q$1067=G$20)*(WhatIf!$R$1:$R$1067&lt;&gt;"Yes")*(WhatIf!$U$1:$U$1067&gt;0))/((WhatIf!$Q$1:$Q$1067=G$20)*(WhatIf!$R$1:$R$1067&lt;&gt;"Yes")*(WhatIf!$U$1:$U$1067&gt;0))*ROW(WhatIf!$R$1:$R$1067),ROW(Analysis!Q159)-ROW(Analysis!Q$102)),1)),"")</f>
        <v/>
      </c>
      <c r="H78" s="158" t="str">
        <f ca="1">IF(G78="","",IFERROR(INDEX(WhatIf!$S:$S,MATCH(G$20&amp;G78&amp;"*",WhatIf!$X:$X,0),1),""))</f>
        <v/>
      </c>
      <c r="I78" t="str">
        <f ca="1">IF(OR(B$20="",G78=""),"",COUNTIFS(Data!$D$1:$D$1000,1,OFFSET(Data!$A$1,0,MATCH(Primary_Service,Data!$1:$1,0)-1,1000,1),"",OFFSET(Data!$A$1,0,MATCH(Secondary_Service,Data!$1:$1,0)-1,1000,1),G78))</f>
        <v/>
      </c>
      <c r="Q78" s="55" t="s">
        <v>1011</v>
      </c>
      <c r="R78" s="56" t="s">
        <v>1307</v>
      </c>
      <c r="S78" s="199">
        <v>6</v>
      </c>
      <c r="T78" s="104"/>
      <c r="U78" s="103">
        <f ca="1">COUNTIFS(Data!$D$1:$D$1000,1,OFFSET(Data!$A$1,0,MATCH($Q78,Data!$1:$1,0)-1,1000,1),R78)</f>
        <v>0</v>
      </c>
      <c r="V78" s="155"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DirecTV Stream UltimateFOX Nation</v>
      </c>
      <c r="Y78" s="144">
        <f ca="1">COUNTIF(OFFSET(Data!$A$1,0,MATCH(Q78,Data!$1:$1,0)-1,1000,1),R78)</f>
        <v>1</v>
      </c>
      <c r="AA78" s="21" t="str">
        <f t="shared" si="4"/>
        <v>DirecTV Stream Ultimate/FOX Nation</v>
      </c>
      <c r="AB78" s="21" t="str">
        <f t="array" aca="1" ref="AB78" ca="1">_xlfn.TEXTJOIN(", ",TRUE,IF((Data!$D$1:$D$1000=1)*(OFFSET(Data!$A$1,0,MATCH($Q78,Data!$1:$1,0)-1,1000,1)=$R78),Data!$A$1:$A$816,""))</f>
        <v/>
      </c>
      <c r="AC78" s="21"/>
      <c r="AD78" s="34"/>
      <c r="AE78" s="34"/>
      <c r="AF78" s="34"/>
      <c r="AG78" s="34"/>
      <c r="AH78" s="34"/>
      <c r="AI78" s="34"/>
      <c r="AJ78" s="34"/>
      <c r="AK78" s="34"/>
      <c r="AL78" s="34"/>
    </row>
    <row r="79" spans="1:47" ht="15" thickBot="1" x14ac:dyDescent="0.4">
      <c r="A79" s="25"/>
      <c r="B79" t="str" cm="1">
        <f t="array" aca="1" ref="B79" ca="1">IFERROR(_xlfn.SINGLE(INDEX(WhatIf!$R$1:$R$1067,_xlfn.AGGREGATE(15,6,((WhatIf!$Q$1:$Q$1067=B$20)*(WhatIf!$R$1:$R$1067&lt;&gt;"Yes")*(WhatIf!$U$1:$U$1067&gt;0))/((WhatIf!$Q$1:$Q$1067=B$20)*(WhatIf!$R$1:$R$1067&lt;&gt;"Yes")*(WhatIf!$U$1:$U$1067&gt;0))*ROW(WhatIf!$R$1:$R$1067),ROW(Analysis!L160)-ROW(Analysis!L$102)),1)),"")</f>
        <v/>
      </c>
      <c r="C79" s="158" t="str">
        <f ca="1">IF(B79="","",IFERROR(INDEX(WhatIf!$S:$S,MATCH(B$20&amp;B79&amp;"*",WhatIf!$X:$X,0),1),""))</f>
        <v/>
      </c>
      <c r="D79" t="str">
        <f ca="1">IF(B79="","",COUNTIFS(Data!$D$1:$D$1000,1,OFFSET(Data!$A$1,0,MATCH(Primary_Service,Data!$1:$1,0)-1,1000,1),B79))</f>
        <v/>
      </c>
      <c r="E79"/>
      <c r="F79" s="25"/>
      <c r="G79" t="str" cm="1">
        <f t="array" aca="1" ref="G79" ca="1">IFERROR(_xlfn.SINGLE(INDEX(WhatIf!$R$1:$R$1067,_xlfn.AGGREGATE(15,6,((WhatIf!$Q$1:$Q$1067=G$20)*(WhatIf!$R$1:$R$1067&lt;&gt;"Yes")*(WhatIf!$U$1:$U$1067&gt;0))/((WhatIf!$Q$1:$Q$1067=G$20)*(WhatIf!$R$1:$R$1067&lt;&gt;"Yes")*(WhatIf!$U$1:$U$1067&gt;0))*ROW(WhatIf!$R$1:$R$1067),ROW(Analysis!Q160)-ROW(Analysis!Q$102)),1)),"")</f>
        <v/>
      </c>
      <c r="H79" s="158" t="str">
        <f ca="1">IF(G79="","",IFERROR(INDEX(WhatIf!$S:$S,MATCH(G$20&amp;G79&amp;"*",WhatIf!$X:$X,0),1),""))</f>
        <v/>
      </c>
      <c r="I79" t="str">
        <f ca="1">IF(OR(B$20="",G79=""),"",COUNTIFS(Data!$D$1:$D$1000,1,OFFSET(Data!$A$1,0,MATCH(Primary_Service,Data!$1:$1,0)-1,1000,1),"",OFFSET(Data!$A$1,0,MATCH(Secondary_Service,Data!$1:$1,0)-1,1000,1),G79))</f>
        <v/>
      </c>
      <c r="Q79" s="55" t="s">
        <v>1011</v>
      </c>
      <c r="R79" s="56" t="s">
        <v>688</v>
      </c>
      <c r="S79" s="199">
        <v>15</v>
      </c>
      <c r="T79" s="104"/>
      <c r="U79" s="103">
        <f ca="1">COUNTIFS(Data!$D$1:$D$1000,1,OFFSET(Data!$A$1,0,MATCH($Q79,Data!$1:$1,0)-1,1000,1),R79)</f>
        <v>0</v>
      </c>
      <c r="V79" s="155"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DirecTV Stream UltimateHBO Max</v>
      </c>
      <c r="Y79" s="144">
        <f ca="1">COUNTIF(OFFSET(Data!$A$1,0,MATCH(Q79,Data!$1:$1,0)-1,1000,1),R79)</f>
        <v>8</v>
      </c>
      <c r="AA79" s="21" t="str">
        <f t="shared" si="4"/>
        <v>DirecTV Stream Ultimate/HBO Max</v>
      </c>
      <c r="AB79" s="21" t="str">
        <f t="array" aca="1" ref="AB79" ca="1">_xlfn.TEXTJOIN(", ",TRUE,IF((Data!$D$1:$D$1000=1)*(OFFSET(Data!$A$1,0,MATCH($Q79,Data!$1:$1,0)-1,1000,1)=$R79),Data!$A$1:$A$816,""))</f>
        <v/>
      </c>
      <c r="AC79" s="21"/>
      <c r="AD79" s="34"/>
      <c r="AE79" s="34"/>
      <c r="AF79" s="34"/>
      <c r="AG79" s="34"/>
      <c r="AH79" s="34"/>
      <c r="AI79" s="34"/>
      <c r="AJ79" s="34"/>
      <c r="AK79" s="34"/>
      <c r="AL79" s="34"/>
    </row>
    <row r="80" spans="1:47" ht="15" thickBot="1" x14ac:dyDescent="0.4">
      <c r="A80" s="25"/>
      <c r="B80" t="str" cm="1">
        <f t="array" aca="1" ref="B80" ca="1">IFERROR(_xlfn.SINGLE(INDEX(WhatIf!$R$1:$R$1067,_xlfn.AGGREGATE(15,6,((WhatIf!$Q$1:$Q$1067=B$20)*(WhatIf!$R$1:$R$1067&lt;&gt;"Yes")*(WhatIf!$U$1:$U$1067&gt;0))/((WhatIf!$Q$1:$Q$1067=B$20)*(WhatIf!$R$1:$R$1067&lt;&gt;"Yes")*(WhatIf!$U$1:$U$1067&gt;0))*ROW(WhatIf!$R$1:$R$1067),ROW(Analysis!L161)-ROW(Analysis!L$102)),1)),"")</f>
        <v/>
      </c>
      <c r="C80" s="158" t="str">
        <f ca="1">IF(B80="","",IFERROR(INDEX(WhatIf!$S:$S,MATCH(B$20&amp;B80&amp;"*",WhatIf!$X:$X,0),1),""))</f>
        <v/>
      </c>
      <c r="D80" t="str">
        <f ca="1">IF(B80="","",COUNTIFS(Data!$D$1:$D$1000,1,OFFSET(Data!$A$1,0,MATCH(Primary_Service,Data!$1:$1,0)-1,1000,1),B80))</f>
        <v/>
      </c>
      <c r="E80"/>
      <c r="F80" s="25"/>
      <c r="G80" t="str" cm="1">
        <f t="array" aca="1" ref="G80" ca="1">IFERROR(_xlfn.SINGLE(INDEX(WhatIf!$R$1:$R$1067,_xlfn.AGGREGATE(15,6,((WhatIf!$Q$1:$Q$1067=G$20)*(WhatIf!$R$1:$R$1067&lt;&gt;"Yes")*(WhatIf!$U$1:$U$1067&gt;0))/((WhatIf!$Q$1:$Q$1067=G$20)*(WhatIf!$R$1:$R$1067&lt;&gt;"Yes")*(WhatIf!$U$1:$U$1067&gt;0))*ROW(WhatIf!$R$1:$R$1067),ROW(Analysis!Q161)-ROW(Analysis!Q$102)),1)),"")</f>
        <v/>
      </c>
      <c r="H80" s="158" t="str">
        <f ca="1">IF(G80="","",IFERROR(INDEX(WhatIf!$S:$S,MATCH(G$20&amp;G80&amp;"*",WhatIf!$X:$X,0),1),""))</f>
        <v/>
      </c>
      <c r="I80" t="str">
        <f ca="1">IF(OR(B$20="",G80=""),"",COUNTIFS(Data!$D$1:$D$1000,1,OFFSET(Data!$A$1,0,MATCH(Primary_Service,Data!$1:$1,0)-1,1000,1),"",OFFSET(Data!$A$1,0,MATCH(Secondary_Service,Data!$1:$1,0)-1,1000,1),G80))</f>
        <v/>
      </c>
      <c r="Q80" s="55" t="s">
        <v>1011</v>
      </c>
      <c r="R80" s="56" t="s">
        <v>797</v>
      </c>
      <c r="S80" s="199">
        <v>30</v>
      </c>
      <c r="T80" s="104"/>
      <c r="U80" s="103">
        <f ca="1">COUNTIFS(Data!$D$1:$D$1000,1,OFFSET(Data!$A$1,0,MATCH($Q80,Data!$1:$1,0)-1,1000,1),R80)</f>
        <v>0</v>
      </c>
      <c r="V80" s="155"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DirecTV Stream UltimateKorean</v>
      </c>
      <c r="Y80" s="144">
        <f ca="1">COUNTIF(OFFSET(Data!$A$1,0,MATCH(Q80,Data!$1:$1,0)-1,1000,1),R80)</f>
        <v>10</v>
      </c>
      <c r="AA80" s="21" t="str">
        <f t="shared" si="4"/>
        <v>DirecTV Stream Ultimate/Korean</v>
      </c>
      <c r="AB80" s="21" t="str">
        <f t="array" aca="1" ref="AB80" ca="1">_xlfn.TEXTJOIN(", ",TRUE,IF((Data!$D$1:$D$1000=1)*(OFFSET(Data!$A$1,0,MATCH($Q80,Data!$1:$1,0)-1,1000,1)=$R80),Data!$A$1:$A$816,""))</f>
        <v/>
      </c>
      <c r="AC80" s="21"/>
      <c r="AD80" s="34"/>
      <c r="AE80" s="34"/>
      <c r="AF80" s="34"/>
      <c r="AG80" s="34"/>
      <c r="AH80" s="34"/>
      <c r="AI80" s="34"/>
      <c r="AJ80" s="34"/>
      <c r="AK80" s="34"/>
      <c r="AL80" s="34"/>
    </row>
    <row r="81" spans="1:38" ht="15" thickBot="1" x14ac:dyDescent="0.4">
      <c r="A81" s="25"/>
      <c r="B81" t="str" cm="1">
        <f t="array" aca="1" ref="B81" ca="1">IFERROR(_xlfn.SINGLE(INDEX(WhatIf!$R$1:$R$1067,_xlfn.AGGREGATE(15,6,((WhatIf!$Q$1:$Q$1067=B$20)*(WhatIf!$R$1:$R$1067&lt;&gt;"Yes")*(WhatIf!$U$1:$U$1067&gt;0))/((WhatIf!$Q$1:$Q$1067=B$20)*(WhatIf!$R$1:$R$1067&lt;&gt;"Yes")*(WhatIf!$U$1:$U$1067&gt;0))*ROW(WhatIf!$R$1:$R$1067),ROW(Analysis!L162)-ROW(Analysis!L$102)),1)),"")</f>
        <v/>
      </c>
      <c r="C81" s="158" t="str">
        <f ca="1">IF(B81="","",IFERROR(INDEX(WhatIf!$S:$S,MATCH(B$20&amp;B81&amp;"*",WhatIf!$X:$X,0),1),""))</f>
        <v/>
      </c>
      <c r="D81" t="str">
        <f ca="1">IF(B81="","",COUNTIFS(Data!$D$1:$D$1000,1,OFFSET(Data!$A$1,0,MATCH(Primary_Service,Data!$1:$1,0)-1,1000,1),B81))</f>
        <v/>
      </c>
      <c r="E81"/>
      <c r="F81" s="25"/>
      <c r="G81" t="str" cm="1">
        <f t="array" aca="1" ref="G81" ca="1">IFERROR(_xlfn.SINGLE(INDEX(WhatIf!$R$1:$R$1067,_xlfn.AGGREGATE(15,6,((WhatIf!$Q$1:$Q$1067=G$20)*(WhatIf!$R$1:$R$1067&lt;&gt;"Yes")*(WhatIf!$U$1:$U$1067&gt;0))/((WhatIf!$Q$1:$Q$1067=G$20)*(WhatIf!$R$1:$R$1067&lt;&gt;"Yes")*(WhatIf!$U$1:$U$1067&gt;0))*ROW(WhatIf!$R$1:$R$1067),ROW(Analysis!Q162)-ROW(Analysis!Q$102)),1)),"")</f>
        <v/>
      </c>
      <c r="H81" s="158" t="str">
        <f ca="1">IF(G81="","",IFERROR(INDEX(WhatIf!$S:$S,MATCH(G$20&amp;G81&amp;"*",WhatIf!$X:$X,0),1),""))</f>
        <v/>
      </c>
      <c r="I81" t="str">
        <f ca="1">IF(OR(B$20="",G81=""),"",COUNTIFS(Data!$D$1:$D$1000,1,OFFSET(Data!$A$1,0,MATCH(Primary_Service,Data!$1:$1,0)-1,1000,1),"",OFFSET(Data!$A$1,0,MATCH(Secondary_Service,Data!$1:$1,0)-1,1000,1),G81))</f>
        <v/>
      </c>
      <c r="Q81" s="55" t="s">
        <v>1011</v>
      </c>
      <c r="R81" s="56" t="s">
        <v>671</v>
      </c>
      <c r="S81" s="199">
        <v>5</v>
      </c>
      <c r="T81" s="104"/>
      <c r="U81" s="103">
        <f ca="1">COUNTIFS(Data!$D$1:$D$1000,1,OFFSET(Data!$A$1,0,MATCH($Q81,Data!$1:$1,0)-1,1000,1),R81)</f>
        <v>0</v>
      </c>
      <c r="V81" s="155"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DirecTV Stream UltimateMovies Extra Pack</v>
      </c>
      <c r="Y81" s="144">
        <f ca="1">COUNTIF(OFFSET(Data!$A$1,0,MATCH(Q81,Data!$1:$1,0)-1,1000,1),R81)</f>
        <v>6</v>
      </c>
      <c r="AA81" s="21" t="str">
        <f t="shared" si="4"/>
        <v>DirecTV Stream Ultimate/Movies Extra Pack</v>
      </c>
      <c r="AB81" s="21" t="str">
        <f t="array" aca="1" ref="AB81" ca="1">_xlfn.TEXTJOIN(", ",TRUE,IF((Data!$D$1:$D$1000=1)*(OFFSET(Data!$A$1,0,MATCH($Q81,Data!$1:$1,0)-1,1000,1)=$R81),Data!$A$1:$A$816,""))</f>
        <v/>
      </c>
      <c r="AC81" s="21"/>
      <c r="AD81" s="34"/>
      <c r="AE81" s="34"/>
      <c r="AF81" s="34"/>
      <c r="AG81" s="34"/>
      <c r="AH81" s="34"/>
      <c r="AI81" s="34"/>
      <c r="AJ81" s="34"/>
      <c r="AK81" s="34"/>
      <c r="AL81" s="34"/>
    </row>
    <row r="82" spans="1:38" ht="15" thickBot="1" x14ac:dyDescent="0.4">
      <c r="A82" s="25"/>
      <c r="B82" t="str" cm="1">
        <f t="array" aca="1" ref="B82" ca="1">IFERROR(_xlfn.SINGLE(INDEX(WhatIf!$R$1:$R$1067,_xlfn.AGGREGATE(15,6,((WhatIf!$Q$1:$Q$1067=B$20)*(WhatIf!$R$1:$R$1067&lt;&gt;"Yes")*(WhatIf!$U$1:$U$1067&gt;0))/((WhatIf!$Q$1:$Q$1067=B$20)*(WhatIf!$R$1:$R$1067&lt;&gt;"Yes")*(WhatIf!$U$1:$U$1067&gt;0))*ROW(WhatIf!$R$1:$R$1067),ROW(Analysis!L162)-ROW(Analysis!L$102)),1)),"")</f>
        <v/>
      </c>
      <c r="C82" s="158" t="str">
        <f ca="1">IF(B82="","",IFERROR(INDEX(WhatIf!$S:$S,MATCH(B$20&amp;B82&amp;"*",WhatIf!$X:$X,0),1),""))</f>
        <v/>
      </c>
      <c r="D82" t="str">
        <f ca="1">IF(B82="","",COUNTIFS(Data!$D$1:$D$1000,1,OFFSET(Data!$A$1,0,MATCH(Primary_Service,Data!$1:$1,0)-1,1000,1),B82))</f>
        <v/>
      </c>
      <c r="E82"/>
      <c r="F82" s="25"/>
      <c r="G82" t="str" cm="1">
        <f t="array" aca="1" ref="G82" ca="1">IFERROR(_xlfn.SINGLE(INDEX(WhatIf!$R$1:$R$1067,_xlfn.AGGREGATE(15,6,((WhatIf!$Q$1:$Q$1067=G$20)*(WhatIf!$R$1:$R$1067&lt;&gt;"Yes")*(WhatIf!$U$1:$U$1067&gt;0))/((WhatIf!$Q$1:$Q$1067=G$20)*(WhatIf!$R$1:$R$1067&lt;&gt;"Yes")*(WhatIf!$U$1:$U$1067&gt;0))*ROW(WhatIf!$R$1:$R$1067),ROW(Analysis!Q162)-ROW(Analysis!Q$102)),1)),"")</f>
        <v/>
      </c>
      <c r="H82" s="158" t="str">
        <f ca="1">IF(G82="","",IFERROR(INDEX(WhatIf!$S:$S,MATCH(G$20&amp;G82&amp;"*",WhatIf!$X:$X,0),1),""))</f>
        <v/>
      </c>
      <c r="I82" t="str">
        <f ca="1">IF(OR(B$20="",G82=""),"",COUNTIFS(Data!$D$1:$D$1000,1,OFFSET(Data!$A$1,0,MATCH(Primary_Service,Data!$1:$1,0)-1,1000,1),"",OFFSET(Data!$A$1,0,MATCH(Secondary_Service,Data!$1:$1,0)-1,1000,1),G82))</f>
        <v/>
      </c>
      <c r="Q82" s="55" t="s">
        <v>1011</v>
      </c>
      <c r="R82" s="56" t="s">
        <v>148</v>
      </c>
      <c r="S82" s="199">
        <v>40</v>
      </c>
      <c r="T82" s="104"/>
      <c r="U82" s="103">
        <f ca="1">COUNTIFS(Data!$D$1:$D$1000,1,OFFSET(Data!$A$1,0,MATCH($Q82,Data!$1:$1,0)-1,1000,1),R82)</f>
        <v>0</v>
      </c>
      <c r="V82" s="155"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DirecTV Stream UltimateNBA League Pass</v>
      </c>
      <c r="Y82" s="144">
        <f ca="1">COUNTIF(OFFSET(Data!$A$1,0,MATCH(Q82,Data!$1:$1,0)-1,1000,1),R82)</f>
        <v>1</v>
      </c>
      <c r="AA82" s="21" t="str">
        <f t="shared" si="4"/>
        <v>DirecTV Stream Ultimate/NBA League Pass</v>
      </c>
      <c r="AB82" s="21" t="str">
        <f t="array" aca="1" ref="AB82" ca="1">_xlfn.TEXTJOIN(", ",TRUE,IF((Data!$D$1:$D$1000=1)*(OFFSET(Data!$A$1,0,MATCH($Q82,Data!$1:$1,0)-1,1000,1)=$R82),Data!$A$1:$A$816,""))</f>
        <v/>
      </c>
      <c r="AC82" s="21"/>
      <c r="AD82" s="34"/>
      <c r="AE82" s="34"/>
      <c r="AF82" s="34"/>
      <c r="AG82" s="34"/>
      <c r="AH82" s="34"/>
      <c r="AI82" s="34"/>
      <c r="AJ82" s="34"/>
      <c r="AK82" s="34"/>
      <c r="AL82" s="34"/>
    </row>
    <row r="83" spans="1:38" ht="15" thickBot="1" x14ac:dyDescent="0.4">
      <c r="A83" s="25"/>
      <c r="B83" t="str" cm="1">
        <f t="array" aca="1" ref="B83" ca="1">IFERROR(_xlfn.SINGLE(INDEX(WhatIf!$R$1:$R$1067,_xlfn.AGGREGATE(15,6,((WhatIf!$Q$1:$Q$1067=B$20)*(WhatIf!$R$1:$R$1067&lt;&gt;"Yes")*(WhatIf!$U$1:$U$1067&gt;0))/((WhatIf!$Q$1:$Q$1067=B$20)*(WhatIf!$R$1:$R$1067&lt;&gt;"Yes")*(WhatIf!$U$1:$U$1067&gt;0))*ROW(WhatIf!$R$1:$R$1067),ROW(Analysis!L163)-ROW(Analysis!L$102)),1)),"")</f>
        <v/>
      </c>
      <c r="C83" s="158" t="str">
        <f ca="1">IF(B83="","",IFERROR(INDEX(WhatIf!$S:$S,MATCH(B$20&amp;B83&amp;"*",WhatIf!$X:$X,0),1),""))</f>
        <v/>
      </c>
      <c r="D83" t="str">
        <f ca="1">IF(B83="","",COUNTIFS(Data!$D$1:$D$1000,1,OFFSET(Data!$A$1,0,MATCH(Primary_Service,Data!$1:$1,0)-1,1000,1),B83))</f>
        <v/>
      </c>
      <c r="E83"/>
      <c r="F83" s="25"/>
      <c r="G83" t="str" cm="1">
        <f t="array" aca="1" ref="G83" ca="1">IFERROR(_xlfn.SINGLE(INDEX(WhatIf!$R$1:$R$1067,_xlfn.AGGREGATE(15,6,((WhatIf!$Q$1:$Q$1067=G$20)*(WhatIf!$R$1:$R$1067&lt;&gt;"Yes")*(WhatIf!$U$1:$U$1067&gt;0))/((WhatIf!$Q$1:$Q$1067=G$20)*(WhatIf!$R$1:$R$1067&lt;&gt;"Yes")*(WhatIf!$U$1:$U$1067&gt;0))*ROW(WhatIf!$R$1:$R$1067),ROW(Analysis!Q163)-ROW(Analysis!Q$102)),1)),"")</f>
        <v/>
      </c>
      <c r="H83" s="158" t="str">
        <f ca="1">IF(G83="","",IFERROR(INDEX(WhatIf!$S:$S,MATCH(G$20&amp;G83&amp;"*",WhatIf!$X:$X,0),1),""))</f>
        <v/>
      </c>
      <c r="I83" t="str">
        <f ca="1">IF(OR(B$20="",G83=""),"",COUNTIFS(Data!$D$1:$D$1000,1,OFFSET(Data!$A$1,0,MATCH(Primary_Service,Data!$1:$1,0)-1,1000,1),"",OFFSET(Data!$A$1,0,MATCH(Secondary_Service,Data!$1:$1,0)-1,1000,1),G83))</f>
        <v/>
      </c>
      <c r="Q83" s="55" t="s">
        <v>1011</v>
      </c>
      <c r="R83" s="56" t="s">
        <v>67</v>
      </c>
      <c r="S83" s="199">
        <v>11</v>
      </c>
      <c r="T83" s="104"/>
      <c r="U83" s="103">
        <f ca="1">COUNTIFS(Data!$D$1:$D$1000,1,OFFSET(Data!$A$1,0,MATCH($Q83,Data!$1:$1,0)-1,1000,1),R83)</f>
        <v>0</v>
      </c>
      <c r="V83" s="155"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DirecTV Stream UltimateShowtime</v>
      </c>
      <c r="Y83" s="144">
        <f ca="1">COUNTIF(OFFSET(Data!$A$1,0,MATCH(Q83,Data!$1:$1,0)-1,1000,1),R83)</f>
        <v>8</v>
      </c>
      <c r="AA83" s="21" t="str">
        <f t="shared" si="4"/>
        <v>DirecTV Stream Ultimate/Showtime</v>
      </c>
      <c r="AB83" s="21" t="str">
        <f t="array" aca="1" ref="AB83" ca="1">_xlfn.TEXTJOIN(", ",TRUE,IF((Data!$D$1:$D$1000=1)*(OFFSET(Data!$A$1,0,MATCH($Q83,Data!$1:$1,0)-1,1000,1)=$R83),Data!$A$1:$A$816,""))</f>
        <v/>
      </c>
      <c r="AC83" s="21"/>
      <c r="AD83" s="34"/>
      <c r="AE83" s="34"/>
      <c r="AF83" s="34"/>
      <c r="AG83" s="34"/>
      <c r="AH83" s="34"/>
      <c r="AI83" s="34"/>
      <c r="AJ83" s="34"/>
      <c r="AK83" s="34"/>
      <c r="AL83" s="34"/>
    </row>
    <row r="84" spans="1:38" ht="15" thickBot="1" x14ac:dyDescent="0.4">
      <c r="A84" s="25"/>
      <c r="B84" t="str" cm="1">
        <f t="array" aca="1" ref="B84" ca="1">IFERROR(_xlfn.SINGLE(INDEX(WhatIf!$R$1:$R$1067,_xlfn.AGGREGATE(15,6,((WhatIf!$Q$1:$Q$1067=B$20)*(WhatIf!$R$1:$R$1067&lt;&gt;"Yes")*(WhatIf!$U$1:$U$1067&gt;0))/((WhatIf!$Q$1:$Q$1067=B$20)*(WhatIf!$R$1:$R$1067&lt;&gt;"Yes")*(WhatIf!$U$1:$U$1067&gt;0))*ROW(WhatIf!$R$1:$R$1067),ROW(Analysis!L164)-ROW(Analysis!L$102)),1)),"")</f>
        <v/>
      </c>
      <c r="C84" s="158" t="str">
        <f ca="1">IF(B84="","",IFERROR(INDEX(WhatIf!$S:$S,MATCH(B$20&amp;B84&amp;"*",WhatIf!$X:$X,0),1),""))</f>
        <v/>
      </c>
      <c r="D84" t="str">
        <f ca="1">IF(B84="","",COUNTIFS(Data!$D$1:$D$1000,1,OFFSET(Data!$A$1,0,MATCH(Primary_Service,Data!$1:$1,0)-1,1000,1),B84))</f>
        <v/>
      </c>
      <c r="E84"/>
      <c r="F84" s="25"/>
      <c r="G84" t="str" cm="1">
        <f t="array" aca="1" ref="G84" ca="1">IFERROR(_xlfn.SINGLE(INDEX(WhatIf!$R$1:$R$1067,_xlfn.AGGREGATE(15,6,((WhatIf!$Q$1:$Q$1067=G$20)*(WhatIf!$R$1:$R$1067&lt;&gt;"Yes")*(WhatIf!$U$1:$U$1067&gt;0))/((WhatIf!$Q$1:$Q$1067=G$20)*(WhatIf!$R$1:$R$1067&lt;&gt;"Yes")*(WhatIf!$U$1:$U$1067&gt;0))*ROW(WhatIf!$R$1:$R$1067),ROW(Analysis!Q164)-ROW(Analysis!Q$102)),1)),"")</f>
        <v/>
      </c>
      <c r="H84" s="158" t="str">
        <f ca="1">IF(G84="","",IFERROR(INDEX(WhatIf!$S:$S,MATCH(G$20&amp;G84&amp;"*",WhatIf!$X:$X,0),1),""))</f>
        <v/>
      </c>
      <c r="I84" t="str">
        <f ca="1">IF(OR(B$20="",G84=""),"",COUNTIFS(Data!$D$1:$D$1000,1,OFFSET(Data!$A$1,0,MATCH(Primary_Service,Data!$1:$1,0)-1,1000,1),"",OFFSET(Data!$A$1,0,MATCH(Secondary_Service,Data!$1:$1,0)-1,1000,1),G84))</f>
        <v/>
      </c>
      <c r="Q84" s="55" t="s">
        <v>1011</v>
      </c>
      <c r="R84" s="56" t="s">
        <v>68</v>
      </c>
      <c r="S84" s="199">
        <v>11</v>
      </c>
      <c r="T84" s="104"/>
      <c r="U84" s="103">
        <f ca="1">COUNTIFS(Data!$D$1:$D$1000,1,OFFSET(Data!$A$1,0,MATCH($Q84,Data!$1:$1,0)-1,1000,1),R84)</f>
        <v>0</v>
      </c>
      <c r="V84" s="155"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DirecTV Stream UltimateStarz</v>
      </c>
      <c r="Y84" s="144">
        <f ca="1">COUNTIF(OFFSET(Data!$A$1,0,MATCH(Q84,Data!$1:$1,0)-1,1000,1),R84)</f>
        <v>7</v>
      </c>
      <c r="AA84" s="21" t="str">
        <f t="shared" si="4"/>
        <v>DirecTV Stream Ultimate/Starz</v>
      </c>
      <c r="AB84" s="21" t="str">
        <f t="array" aca="1" ref="AB84" ca="1">_xlfn.TEXTJOIN(", ",TRUE,IF((Data!$D$1:$D$1000=1)*(OFFSET(Data!$A$1,0,MATCH($Q84,Data!$1:$1,0)-1,1000,1)=$R84),Data!$A$1:$A$816,""))</f>
        <v/>
      </c>
      <c r="AC84" s="21"/>
      <c r="AD84" s="34"/>
      <c r="AE84" s="34"/>
      <c r="AF84" s="34"/>
      <c r="AG84" s="34"/>
      <c r="AH84" s="34"/>
      <c r="AI84" s="34"/>
      <c r="AJ84" s="34"/>
      <c r="AK84" s="34"/>
      <c r="AL84" s="34"/>
    </row>
    <row r="85" spans="1:38" ht="15" thickBot="1" x14ac:dyDescent="0.4">
      <c r="A85" s="25"/>
      <c r="B85" t="str" cm="1">
        <f t="array" aca="1" ref="B85" ca="1">IFERROR(_xlfn.SINGLE(INDEX(WhatIf!$R$1:$R$1067,_xlfn.AGGREGATE(15,6,((WhatIf!$Q$1:$Q$1067=B$20)*(WhatIf!$R$1:$R$1067&lt;&gt;"Yes")*(WhatIf!$U$1:$U$1067&gt;0))/((WhatIf!$Q$1:$Q$1067=B$20)*(WhatIf!$R$1:$R$1067&lt;&gt;"Yes")*(WhatIf!$U$1:$U$1067&gt;0))*ROW(WhatIf!$R$1:$R$1067),ROW(Analysis!L165)-ROW(Analysis!L$102)),1)),"")</f>
        <v/>
      </c>
      <c r="C85" s="158" t="str">
        <f ca="1">IF(B85="","",IFERROR(INDEX(WhatIf!$S:$S,MATCH(B$20&amp;B85&amp;"*",WhatIf!$X:$X,0),1),""))</f>
        <v/>
      </c>
      <c r="D85" t="str">
        <f ca="1">IF(B85="","",COUNTIFS(Data!$D$1:$D$1000,1,OFFSET(Data!$A$1,0,MATCH(Primary_Service,Data!$1:$1,0)-1,1000,1),B85))</f>
        <v/>
      </c>
      <c r="E85"/>
      <c r="F85" s="25"/>
      <c r="G85" t="str" cm="1">
        <f t="array" aca="1" ref="G85" ca="1">IFERROR(_xlfn.SINGLE(INDEX(WhatIf!$R$1:$R$1067,_xlfn.AGGREGATE(15,6,((WhatIf!$Q$1:$Q$1067=G$20)*(WhatIf!$R$1:$R$1067&lt;&gt;"Yes")*(WhatIf!$U$1:$U$1067&gt;0))/((WhatIf!$Q$1:$Q$1067=G$20)*(WhatIf!$R$1:$R$1067&lt;&gt;"Yes")*(WhatIf!$U$1:$U$1067&gt;0))*ROW(WhatIf!$R$1:$R$1067),ROW(Analysis!Q165)-ROW(Analysis!Q$102)),1)),"")</f>
        <v/>
      </c>
      <c r="H85" s="158" t="str">
        <f ca="1">IF(G85="","",IFERROR(INDEX(WhatIf!$S:$S,MATCH(G$20&amp;G85&amp;"*",WhatIf!$X:$X,0),1),""))</f>
        <v/>
      </c>
      <c r="I85" t="str">
        <f ca="1">IF(OR(B$20="",G85=""),"",COUNTIFS(Data!$D$1:$D$1000,1,OFFSET(Data!$A$1,0,MATCH(Primary_Service,Data!$1:$1,0)-1,1000,1),"",OFFSET(Data!$A$1,0,MATCH(Secondary_Service,Data!$1:$1,0)-1,1000,1),G85))</f>
        <v/>
      </c>
      <c r="Q85" s="55" t="s">
        <v>1011</v>
      </c>
      <c r="R85" s="56" t="s">
        <v>808</v>
      </c>
      <c r="S85" s="199">
        <v>20</v>
      </c>
      <c r="T85" s="104"/>
      <c r="U85" s="103">
        <f ca="1">COUNTIFS(Data!$D$1:$D$1000,1,OFFSET(Data!$A$1,0,MATCH($Q85,Data!$1:$1,0)-1,1000,1),R85)</f>
        <v>0</v>
      </c>
      <c r="V85" s="155"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DirecTV Stream UltimateVietnamese</v>
      </c>
      <c r="Y85" s="144">
        <f ca="1">COUNTIF(OFFSET(Data!$A$1,0,MATCH(Q85,Data!$1:$1,0)-1,1000,1),R85)</f>
        <v>9</v>
      </c>
      <c r="AA85" s="21" t="str">
        <f t="shared" si="4"/>
        <v>DirecTV Stream Ultimate/Vietnamese</v>
      </c>
      <c r="AB85" s="21" t="str">
        <f t="array" aca="1" ref="AB85" ca="1">_xlfn.TEXTJOIN(", ",TRUE,IF((Data!$D$1:$D$1000=1)*(OFFSET(Data!$A$1,0,MATCH($Q85,Data!$1:$1,0)-1,1000,1)=$R85),Data!$A$1:$A$816,""))</f>
        <v/>
      </c>
      <c r="AC85" s="21"/>
      <c r="AD85" s="34"/>
      <c r="AE85" s="34"/>
      <c r="AF85" s="34"/>
      <c r="AG85" s="34"/>
      <c r="AH85" s="34"/>
      <c r="AI85" s="34"/>
      <c r="AJ85" s="34"/>
      <c r="AK85" s="34"/>
      <c r="AL85" s="34"/>
    </row>
    <row r="86" spans="1:38" ht="15" thickBot="1" x14ac:dyDescent="0.4">
      <c r="A86" s="25"/>
      <c r="B86" t="str" cm="1">
        <f t="array" aca="1" ref="B86" ca="1">IFERROR(_xlfn.SINGLE(INDEX(WhatIf!$R$1:$R$1067,_xlfn.AGGREGATE(15,6,((WhatIf!$Q$1:$Q$1067=B$20)*(WhatIf!$R$1:$R$1067&lt;&gt;"Yes")*(WhatIf!$U$1:$U$1067&gt;0))/((WhatIf!$Q$1:$Q$1067=B$20)*(WhatIf!$R$1:$R$1067&lt;&gt;"Yes")*(WhatIf!$U$1:$U$1067&gt;0))*ROW(WhatIf!$R$1:$R$1067),ROW(Analysis!L166)-ROW(Analysis!L$102)),1)),"")</f>
        <v/>
      </c>
      <c r="C86" s="158" t="str">
        <f ca="1">IF(B86="","",IFERROR(INDEX(WhatIf!$S:$S,MATCH(B$20&amp;B86&amp;"*",WhatIf!$X:$X,0),1),""))</f>
        <v/>
      </c>
      <c r="D86" t="str">
        <f ca="1">IF(B86="","",COUNTIFS(Data!$D$1:$D$1000,1,OFFSET(Data!$A$1,0,MATCH(Primary_Service,Data!$1:$1,0)-1,1000,1),B86))</f>
        <v/>
      </c>
      <c r="E86"/>
      <c r="F86" s="25"/>
      <c r="G86" t="str" cm="1">
        <f t="array" aca="1" ref="G86" ca="1">IFERROR(_xlfn.SINGLE(INDEX(WhatIf!$R$1:$R$1067,_xlfn.AGGREGATE(15,6,((WhatIf!$Q$1:$Q$1067=G$20)*(WhatIf!$R$1:$R$1067&lt;&gt;"Yes")*(WhatIf!$U$1:$U$1067&gt;0))/((WhatIf!$Q$1:$Q$1067=G$20)*(WhatIf!$R$1:$R$1067&lt;&gt;"Yes")*(WhatIf!$U$1:$U$1067&gt;0))*ROW(WhatIf!$R$1:$R$1067),ROW(Analysis!Q166)-ROW(Analysis!Q$102)),1)),"")</f>
        <v/>
      </c>
      <c r="H86" s="158" t="str">
        <f ca="1">IF(G86="","",IFERROR(INDEX(WhatIf!$S:$S,MATCH(G$20&amp;G86&amp;"*",WhatIf!$X:$X,0),1),""))</f>
        <v/>
      </c>
      <c r="I86" t="str">
        <f ca="1">IF(OR(B$20="",G86=""),"",COUNTIFS(Data!$D$1:$D$1000,1,OFFSET(Data!$A$1,0,MATCH(Primary_Service,Data!$1:$1,0)-1,1000,1),"",OFFSET(Data!$A$1,0,MATCH(Secondary_Service,Data!$1:$1,0)-1,1000,1),G86))</f>
        <v/>
      </c>
      <c r="Q86" s="55" t="s">
        <v>626</v>
      </c>
      <c r="R86" s="56" t="s">
        <v>637</v>
      </c>
      <c r="S86" s="199">
        <v>2</v>
      </c>
      <c r="T86" s="104"/>
      <c r="U86" s="103">
        <f ca="1">COUNTIFS(Data!$D$1:$D$1000,1,OFFSET(Data!$A$1,0,MATCH($Q86,Data!$1:$1,0)-1,1000,1),R86)</f>
        <v>1</v>
      </c>
      <c r="V86" s="155"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f t="shared" ca="1" si="2"/>
        <v>2</v>
      </c>
      <c r="X86" s="23" t="str">
        <f t="shared" si="3"/>
        <v>Frndly TVClassic</v>
      </c>
      <c r="Y86" s="144">
        <f ca="1">COUNTIF(OFFSET(Data!$A$1,0,MATCH(Q86,Data!$1:$1,0)-1,1000,1),R86)</f>
        <v>2</v>
      </c>
      <c r="AA86" s="21" t="str">
        <f t="shared" si="4"/>
        <v>Frndly TV/Classic</v>
      </c>
      <c r="AB86" s="21" t="str">
        <f t="array" aca="1" ref="AB86" ca="1">_xlfn.TEXTJOIN(", ",TRUE,IF((Data!$D$1:$D$1000=1)*(OFFSET(Data!$A$1,0,MATCH($Q86,Data!$1:$1,0)-1,1000,1)=$R86),Data!$A$1:$A$816,""))</f>
        <v>[DVR]</v>
      </c>
      <c r="AC86" s="21"/>
      <c r="AD86" s="34"/>
      <c r="AE86" s="34"/>
      <c r="AF86" s="34"/>
      <c r="AG86" s="34"/>
      <c r="AH86" s="34"/>
      <c r="AI86" s="34"/>
      <c r="AJ86" s="34"/>
      <c r="AK86" s="34"/>
      <c r="AL86" s="34"/>
    </row>
    <row r="87" spans="1:38" ht="15" thickBot="1" x14ac:dyDescent="0.4">
      <c r="A87" s="25"/>
      <c r="B87" t="str" cm="1">
        <f t="array" aca="1" ref="B87" ca="1">IFERROR(_xlfn.SINGLE(INDEX(WhatIf!$R$1:$R$1067,_xlfn.AGGREGATE(15,6,((WhatIf!$Q$1:$Q$1067=B$20)*(WhatIf!$R$1:$R$1067&lt;&gt;"Yes")*(WhatIf!$U$1:$U$1067&gt;0))/((WhatIf!$Q$1:$Q$1067=B$20)*(WhatIf!$R$1:$R$1067&lt;&gt;"Yes")*(WhatIf!$U$1:$U$1067&gt;0))*ROW(WhatIf!$R$1:$R$1067),ROW(Analysis!L167)-ROW(Analysis!L$102)),1)),"")</f>
        <v/>
      </c>
      <c r="C87" s="158" t="str">
        <f ca="1">IF(B87="","",IFERROR(INDEX(WhatIf!$S:$S,MATCH(B$20&amp;B87&amp;"*",WhatIf!$X:$X,0),1),""))</f>
        <v/>
      </c>
      <c r="D87" t="str">
        <f ca="1">IF(B87="","",COUNTIFS(Data!$D$1:$D$1000,1,OFFSET(Data!$A$1,0,MATCH(Primary_Service,Data!$1:$1,0)-1,1000,1),B87))</f>
        <v/>
      </c>
      <c r="E87"/>
      <c r="F87" s="25"/>
      <c r="G87" t="str" cm="1">
        <f t="array" aca="1" ref="G87" ca="1">IFERROR(_xlfn.SINGLE(INDEX(WhatIf!$R$1:$R$1067,_xlfn.AGGREGATE(15,6,((WhatIf!$Q$1:$Q$1067=G$20)*(WhatIf!$R$1:$R$1067&lt;&gt;"Yes")*(WhatIf!$U$1:$U$1067&gt;0))/((WhatIf!$Q$1:$Q$1067=G$20)*(WhatIf!$R$1:$R$1067&lt;&gt;"Yes")*(WhatIf!$U$1:$U$1067&gt;0))*ROW(WhatIf!$R$1:$R$1067),ROW(Analysis!Q167)-ROW(Analysis!Q$102)),1)),"")</f>
        <v/>
      </c>
      <c r="H87" s="158" t="str">
        <f ca="1">IF(G87="","",IFERROR(INDEX(WhatIf!$S:$S,MATCH(G$20&amp;G87&amp;"*",WhatIf!$X:$X,0),1),""))</f>
        <v/>
      </c>
      <c r="I87" t="str">
        <f ca="1">IF(OR(B$20="",G87=""),"",COUNTIFS(Data!$D$1:$D$1000,1,OFFSET(Data!$A$1,0,MATCH(Primary_Service,Data!$1:$1,0)-1,1000,1),"",OFFSET(Data!$A$1,0,MATCH(Secondary_Service,Data!$1:$1,0)-1,1000,1),G87))</f>
        <v/>
      </c>
      <c r="Q87" s="55" t="s">
        <v>626</v>
      </c>
      <c r="R87" s="56" t="s">
        <v>558</v>
      </c>
      <c r="S87" s="199">
        <v>6</v>
      </c>
      <c r="T87" s="104"/>
      <c r="U87" s="103">
        <f ca="1">COUNTIFS(Data!$D$1:$D$1000,1,OFFSET(Data!$A$1,0,MATCH($Q87,Data!$1:$1,0)-1,1000,1),R87)</f>
        <v>0</v>
      </c>
      <c r="V87" s="155"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Frndly TVHallmark Movies Now</v>
      </c>
      <c r="Y87" s="144">
        <f ca="1">COUNTIF(OFFSET(Data!$A$1,0,MATCH(Q87,Data!$1:$1,0)-1,1000,1),R87)</f>
        <v>1</v>
      </c>
      <c r="AA87" s="21" t="str">
        <f t="shared" si="4"/>
        <v>Frndly TV/Hallmark Movies Now</v>
      </c>
      <c r="AB87" s="21" t="str">
        <f t="array" aca="1" ref="AB87" ca="1">_xlfn.TEXTJOIN(", ",TRUE,IF((Data!$D$1:$D$1000=1)*(OFFSET(Data!$A$1,0,MATCH($Q87,Data!$1:$1,0)-1,1000,1)=$R87),Data!$A$1:$A$816,""))</f>
        <v/>
      </c>
      <c r="AC87" s="21"/>
      <c r="AD87" s="34"/>
      <c r="AE87" s="34"/>
      <c r="AF87" s="34"/>
      <c r="AG87" s="34"/>
      <c r="AH87" s="34"/>
      <c r="AI87" s="34"/>
      <c r="AJ87" s="34"/>
      <c r="AK87" s="34"/>
      <c r="AL87" s="34"/>
    </row>
    <row r="88" spans="1:38" ht="15" thickBot="1" x14ac:dyDescent="0.4">
      <c r="A88" s="25"/>
      <c r="B88" t="str" cm="1">
        <f t="array" aca="1" ref="B88" ca="1">IFERROR(_xlfn.SINGLE(INDEX(WhatIf!$R$1:$R$1067,_xlfn.AGGREGATE(15,6,((WhatIf!$Q$1:$Q$1067=B$20)*(WhatIf!$R$1:$R$1067&lt;&gt;"Yes")*(WhatIf!$U$1:$U$1067&gt;0))/((WhatIf!$Q$1:$Q$1067=B$20)*(WhatIf!$R$1:$R$1067&lt;&gt;"Yes")*(WhatIf!$U$1:$U$1067&gt;0))*ROW(WhatIf!$R$1:$R$1067),ROW(Analysis!L168)-ROW(Analysis!L$102)),1)),"")</f>
        <v/>
      </c>
      <c r="C88" s="158" t="str">
        <f ca="1">IF(B88="","",IFERROR(INDEX(WhatIf!$S:$S,MATCH(B$20&amp;B88&amp;"*",WhatIf!$X:$X,0),1),""))</f>
        <v/>
      </c>
      <c r="D88" t="str">
        <f ca="1">IF(B88="","",COUNTIFS(Data!$D$1:$D$1000,1,OFFSET(Data!$A$1,0,MATCH(Primary_Service,Data!$1:$1,0)-1,1000,1),B88))</f>
        <v/>
      </c>
      <c r="E88"/>
      <c r="F88" s="25"/>
      <c r="G88" t="str" cm="1">
        <f t="array" aca="1" ref="G88" ca="1">IFERROR(_xlfn.SINGLE(INDEX(WhatIf!$R$1:$R$1067,_xlfn.AGGREGATE(15,6,((WhatIf!$Q$1:$Q$1067=G$20)*(WhatIf!$R$1:$R$1067&lt;&gt;"Yes")*(WhatIf!$U$1:$U$1067&gt;0))/((WhatIf!$Q$1:$Q$1067=G$20)*(WhatIf!$R$1:$R$1067&lt;&gt;"Yes")*(WhatIf!$U$1:$U$1067&gt;0))*ROW(WhatIf!$R$1:$R$1067),ROW(Analysis!Q168)-ROW(Analysis!Q$102)),1)),"")</f>
        <v/>
      </c>
      <c r="H88" s="158" t="str">
        <f ca="1">IF(G88="","",IFERROR(INDEX(WhatIf!$S:$S,MATCH(G$20&amp;G88&amp;"*",WhatIf!$X:$X,0),1),""))</f>
        <v/>
      </c>
      <c r="I88" t="str">
        <f ca="1">IF(OR(B$20="",G88=""),"",COUNTIFS(Data!$D$1:$D$1000,1,OFFSET(Data!$A$1,0,MATCH(Primary_Service,Data!$1:$1,0)-1,1000,1),"",OFFSET(Data!$A$1,0,MATCH(Secondary_Service,Data!$1:$1,0)-1,1000,1),G88))</f>
        <v/>
      </c>
      <c r="Q88" s="55" t="s">
        <v>626</v>
      </c>
      <c r="R88" s="56" t="s">
        <v>210</v>
      </c>
      <c r="S88" s="199">
        <v>4</v>
      </c>
      <c r="T88" s="104"/>
      <c r="U88" s="103">
        <f ca="1">COUNTIFS(Data!$D$1:$D$1000,1,OFFSET(Data!$A$1,0,MATCH($Q88,Data!$1:$1,0)-1,1000,1),R88)</f>
        <v>0</v>
      </c>
      <c r="V88" s="155"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Frndly TVPremium</v>
      </c>
      <c r="Y88" s="144">
        <f ca="1">COUNTIF(OFFSET(Data!$A$1,0,MATCH(Q88,Data!$1:$1,0)-1,1000,1),R88)</f>
        <v>1</v>
      </c>
      <c r="AA88" s="21" t="str">
        <f t="shared" si="4"/>
        <v>Frndly TV/Premium</v>
      </c>
      <c r="AB88" s="21" t="str">
        <f t="array" aca="1" ref="AB88" ca="1">_xlfn.TEXTJOIN(", ",TRUE,IF((Data!$D$1:$D$1000=1)*(OFFSET(Data!$A$1,0,MATCH($Q88,Data!$1:$1,0)-1,1000,1)=$R88),Data!$A$1:$A$816,""))</f>
        <v/>
      </c>
      <c r="AC88" s="21"/>
      <c r="AD88" s="34"/>
      <c r="AE88" s="34"/>
      <c r="AF88" s="34"/>
      <c r="AG88" s="34"/>
      <c r="AH88" s="34"/>
      <c r="AI88" s="34"/>
      <c r="AJ88" s="34"/>
      <c r="AK88" s="34"/>
      <c r="AL88" s="34"/>
    </row>
    <row r="89" spans="1:38" ht="15" thickBot="1" x14ac:dyDescent="0.4">
      <c r="A89" s="25"/>
      <c r="B89" t="str" cm="1">
        <f t="array" aca="1" ref="B89" ca="1">IFERROR(_xlfn.SINGLE(INDEX(WhatIf!$R$1:$R$1067,_xlfn.AGGREGATE(15,6,((WhatIf!$Q$1:$Q$1067=B$20)*(WhatIf!$R$1:$R$1067&lt;&gt;"Yes")*(WhatIf!$U$1:$U$1067&gt;0))/((WhatIf!$Q$1:$Q$1067=B$20)*(WhatIf!$R$1:$R$1067&lt;&gt;"Yes")*(WhatIf!$U$1:$U$1067&gt;0))*ROW(WhatIf!$R$1:$R$1067),ROW(Analysis!L168)-ROW(Analysis!L$102)),1)),"")</f>
        <v/>
      </c>
      <c r="C89" s="158" t="str">
        <f ca="1">IF(B89="","",IFERROR(INDEX(WhatIf!$S:$S,MATCH(B$20&amp;B89&amp;"*",WhatIf!$X:$X,0),1),""))</f>
        <v/>
      </c>
      <c r="D89" t="str">
        <f ca="1">IF(B89="","",COUNTIFS(Data!$D$1:$D$1000,1,OFFSET(Data!$A$1,0,MATCH(Primary_Service,Data!$1:$1,0)-1,1000,1),B89))</f>
        <v/>
      </c>
      <c r="E89"/>
      <c r="F89" s="25"/>
      <c r="G89" t="str" cm="1">
        <f t="array" aca="1" ref="G89" ca="1">IFERROR(_xlfn.SINGLE(INDEX(WhatIf!$R$1:$R$1067,_xlfn.AGGREGATE(15,6,((WhatIf!$Q$1:$Q$1067=G$20)*(WhatIf!$R$1:$R$1067&lt;&gt;"Yes")*(WhatIf!$U$1:$U$1067&gt;0))/((WhatIf!$Q$1:$Q$1067=G$20)*(WhatIf!$R$1:$R$1067&lt;&gt;"Yes")*(WhatIf!$U$1:$U$1067&gt;0))*ROW(WhatIf!$R$1:$R$1067),ROW(Analysis!Q168)-ROW(Analysis!Q$102)),1)),"")</f>
        <v/>
      </c>
      <c r="H89" s="158" t="str">
        <f ca="1">IF(G89="","",IFERROR(INDEX(WhatIf!$S:$S,MATCH(G$20&amp;G89&amp;"*",WhatIf!$X:$X,0),1),""))</f>
        <v/>
      </c>
      <c r="I89" t="str">
        <f ca="1">IF(OR(B$20="",G89=""),"",COUNTIFS(Data!$D$1:$D$1000,1,OFFSET(Data!$A$1,0,MATCH(Primary_Service,Data!$1:$1,0)-1,1000,1),"",OFFSET(Data!$A$1,0,MATCH(Secondary_Service,Data!$1:$1,0)-1,1000,1),G89))</f>
        <v/>
      </c>
      <c r="Q89" s="55" t="s">
        <v>245</v>
      </c>
      <c r="R89" s="198" t="s">
        <v>953</v>
      </c>
      <c r="S89" s="199">
        <v>20</v>
      </c>
      <c r="T89" s="104"/>
      <c r="U89" s="103">
        <f ca="1">COUNTIFS(Data!$D$1:$D$1000,1,OFFSET(Data!$A$1,0,MATCH($Q89,Data!$1:$1,0)-1,1000,1),R89)</f>
        <v>0</v>
      </c>
      <c r="V89" s="155"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TV(Showtime + Starz + Epix)</v>
      </c>
      <c r="Y89" s="144">
        <f ca="1">COUNTIF(OFFSET(Data!$A$1,0,MATCH(Q89,Data!$1:$1,0)-1,1000,1),R89)</f>
        <v>1</v>
      </c>
      <c r="AA89" s="21" t="str">
        <f t="shared" si="4"/>
        <v>FUBO TV/(Showtime + Starz + Epix)</v>
      </c>
      <c r="AB89" s="21" t="str">
        <f t="array" aca="1" ref="AB89" ca="1">_xlfn.TEXTJOIN(", ",TRUE,IF((Data!$D$1:$D$1000=1)*(OFFSET(Data!$A$1,0,MATCH($Q89,Data!$1:$1,0)-1,1000,1)=$R89),Data!$A$1:$A$816,""))</f>
        <v/>
      </c>
      <c r="AC89" s="21"/>
      <c r="AD89" s="34"/>
      <c r="AE89" s="34"/>
      <c r="AF89" s="34"/>
      <c r="AG89" s="34"/>
      <c r="AH89" s="34"/>
      <c r="AI89" s="34"/>
      <c r="AJ89" s="34"/>
      <c r="AK89" s="34"/>
      <c r="AL89" s="34"/>
    </row>
    <row r="90" spans="1:38" ht="15" thickBot="1" x14ac:dyDescent="0.4">
      <c r="A90" s="25"/>
      <c r="B90" t="str" cm="1">
        <f t="array" aca="1" ref="B90" ca="1">IFERROR(_xlfn.SINGLE(INDEX(WhatIf!$R$1:$R$1067,_xlfn.AGGREGATE(15,6,((WhatIf!$Q$1:$Q$1067=B$20)*(WhatIf!$R$1:$R$1067&lt;&gt;"Yes")*(WhatIf!$U$1:$U$1067&gt;0))/((WhatIf!$Q$1:$Q$1067=B$20)*(WhatIf!$R$1:$R$1067&lt;&gt;"Yes")*(WhatIf!$U$1:$U$1067&gt;0))*ROW(WhatIf!$R$1:$R$1067),ROW(Analysis!L169)-ROW(Analysis!L$102)),1)),"")</f>
        <v/>
      </c>
      <c r="C90" s="158" t="str">
        <f ca="1">IF(B90="","",IFERROR(INDEX(WhatIf!$S:$S,MATCH(B$20&amp;B90&amp;"*",WhatIf!$X:$X,0),1),""))</f>
        <v/>
      </c>
      <c r="D90" t="str">
        <f ca="1">IF(B90="","",COUNTIFS(Data!$D$1:$D$1000,1,OFFSET(Data!$A$1,0,MATCH(Primary_Service,Data!$1:$1,0)-1,1000,1),B90))</f>
        <v/>
      </c>
      <c r="E90"/>
      <c r="F90" s="25"/>
      <c r="G90" t="str" cm="1">
        <f t="array" aca="1" ref="G90" ca="1">IFERROR(_xlfn.SINGLE(INDEX(WhatIf!$R$1:$R$1067,_xlfn.AGGREGATE(15,6,((WhatIf!$Q$1:$Q$1067=G$20)*(WhatIf!$R$1:$R$1067&lt;&gt;"Yes")*(WhatIf!$U$1:$U$1067&gt;0))/((WhatIf!$Q$1:$Q$1067=G$20)*(WhatIf!$R$1:$R$1067&lt;&gt;"Yes")*(WhatIf!$U$1:$U$1067&gt;0))*ROW(WhatIf!$R$1:$R$1067),ROW(Analysis!Q169)-ROW(Analysis!Q$102)),1)),"")</f>
        <v/>
      </c>
      <c r="H90" s="158" t="str">
        <f ca="1">IF(G90="","",IFERROR(INDEX(WhatIf!$S:$S,MATCH(G$20&amp;G90&amp;"*",WhatIf!$X:$X,0),1),""))</f>
        <v/>
      </c>
      <c r="I90" t="str">
        <f ca="1">IF(OR(B$20="",G90=""),"",COUNTIFS(Data!$D$1:$D$1000,1,OFFSET(Data!$A$1,0,MATCH(Primary_Service,Data!$1:$1,0)-1,1000,1),"",OFFSET(Data!$A$1,0,MATCH(Secondary_Service,Data!$1:$1,0)-1,1000,1),G90))</f>
        <v/>
      </c>
      <c r="Q90" s="55" t="s">
        <v>245</v>
      </c>
      <c r="R90" s="56" t="s">
        <v>661</v>
      </c>
      <c r="S90" s="199">
        <v>5</v>
      </c>
      <c r="T90" s="104"/>
      <c r="U90" s="103">
        <f ca="1">COUNTIFS(Data!$D$1:$D$1000,1,OFFSET(Data!$A$1,0,MATCH($Q90,Data!$1:$1,0)-1,1000,1),R90)</f>
        <v>0</v>
      </c>
      <c r="V90" s="155"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5">IF(U90=0,"",S90/U90)</f>
        <v/>
      </c>
      <c r="X90" s="23" t="str">
        <f t="shared" ref="X90:X153" si="6">Q90&amp;R90&amp;T90</f>
        <v>FUBO TVAdventure Plus</v>
      </c>
      <c r="Y90" s="144">
        <f ca="1">COUNTIF(OFFSET(Data!$A$1,0,MATCH(Q90,Data!$1:$1,0)-1,1000,1),R90)</f>
        <v>6</v>
      </c>
      <c r="AA90" s="21" t="str">
        <f t="shared" ref="AA90:AA153" si="7">Q90&amp;"/"&amp;R90</f>
        <v>FUBO TV/Adventure Plus</v>
      </c>
      <c r="AB90" s="21" t="str">
        <f t="array" aca="1" ref="AB90" ca="1">_xlfn.TEXTJOIN(", ",TRUE,IF((Data!$D$1:$D$1000=1)*(OFFSET(Data!$A$1,0,MATCH($Q90,Data!$1:$1,0)-1,1000,1)=$R90),Data!$A$1:$A$816,""))</f>
        <v/>
      </c>
      <c r="AC90" s="21"/>
      <c r="AD90" s="34"/>
      <c r="AE90" s="34"/>
      <c r="AF90" s="34"/>
      <c r="AG90" s="34"/>
      <c r="AH90" s="34"/>
      <c r="AI90" s="34"/>
      <c r="AJ90" s="34"/>
      <c r="AK90" s="34"/>
      <c r="AL90" s="34"/>
    </row>
    <row r="91" spans="1:38" ht="15" thickBot="1" x14ac:dyDescent="0.4">
      <c r="A91" s="25"/>
      <c r="B91" t="str" cm="1">
        <f t="array" aca="1" ref="B91" ca="1">IFERROR(_xlfn.SINGLE(INDEX(WhatIf!$R$1:$R$1067,_xlfn.AGGREGATE(15,6,((WhatIf!$Q$1:$Q$1067=B$20)*(WhatIf!$R$1:$R$1067&lt;&gt;"Yes")*(WhatIf!$U$1:$U$1067&gt;0))/((WhatIf!$Q$1:$Q$1067=B$20)*(WhatIf!$R$1:$R$1067&lt;&gt;"Yes")*(WhatIf!$U$1:$U$1067&gt;0))*ROW(WhatIf!$R$1:$R$1067),ROW(Analysis!L170)-ROW(Analysis!L$102)),1)),"")</f>
        <v/>
      </c>
      <c r="C91" s="158" t="str">
        <f ca="1">IF(B91="","",IFERROR(INDEX(WhatIf!$S:$S,MATCH(B$20&amp;B91&amp;"*",WhatIf!$X:$X,0),1),""))</f>
        <v/>
      </c>
      <c r="D91" t="str">
        <f ca="1">IF(B91="","",COUNTIFS(Data!$D$1:$D$1000,1,OFFSET(Data!$A$1,0,MATCH(Primary_Service,Data!$1:$1,0)-1,1000,1),B91))</f>
        <v/>
      </c>
      <c r="E91"/>
      <c r="F91" s="25"/>
      <c r="G91" t="str" cm="1">
        <f t="array" aca="1" ref="G91" ca="1">IFERROR(_xlfn.SINGLE(INDEX(WhatIf!$R$1:$R$1067,_xlfn.AGGREGATE(15,6,((WhatIf!$Q$1:$Q$1067=G$20)*(WhatIf!$R$1:$R$1067&lt;&gt;"Yes")*(WhatIf!$U$1:$U$1067&gt;0))/((WhatIf!$Q$1:$Q$1067=G$20)*(WhatIf!$R$1:$R$1067&lt;&gt;"Yes")*(WhatIf!$U$1:$U$1067&gt;0))*ROW(WhatIf!$R$1:$R$1067),ROW(Analysis!Q170)-ROW(Analysis!Q$102)),1)),"")</f>
        <v/>
      </c>
      <c r="H91" s="158" t="str">
        <f ca="1">IF(G91="","",IFERROR(INDEX(WhatIf!$S:$S,MATCH(G$20&amp;G91&amp;"*",WhatIf!$X:$X,0),1),""))</f>
        <v/>
      </c>
      <c r="I91" t="str">
        <f ca="1">IF(OR(B$20="",G91=""),"",COUNTIFS(Data!$D$1:$D$1000,1,OFFSET(Data!$A$1,0,MATCH(Primary_Service,Data!$1:$1,0)-1,1000,1),"",OFFSET(Data!$A$1,0,MATCH(Secondary_Service,Data!$1:$1,0)-1,1000,1),G91))</f>
        <v/>
      </c>
      <c r="Q91" s="55" t="s">
        <v>245</v>
      </c>
      <c r="R91" s="56" t="s">
        <v>146</v>
      </c>
      <c r="S91" s="199">
        <v>5</v>
      </c>
      <c r="T91" s="104"/>
      <c r="U91" s="103">
        <f ca="1">COUNTIFS(Data!$D$1:$D$1000,1,OFFSET(Data!$A$1,0,MATCH($Q91,Data!$1:$1,0)-1,1000,1),R91)</f>
        <v>0</v>
      </c>
      <c r="V91" s="155"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5"/>
        <v/>
      </c>
      <c r="X91" s="23" t="str">
        <f t="shared" si="6"/>
        <v>FUBO TVAMC Premiere</v>
      </c>
      <c r="Y91" s="144">
        <f ca="1">COUNTIF(OFFSET(Data!$A$1,0,MATCH(Q91,Data!$1:$1,0)-1,1000,1),R91)</f>
        <v>1</v>
      </c>
      <c r="AA91" s="21" t="str">
        <f t="shared" si="7"/>
        <v>FUBO TV/AMC Premiere</v>
      </c>
      <c r="AB91" s="21" t="str">
        <f t="array" aca="1" ref="AB91" ca="1">_xlfn.TEXTJOIN(", ",TRUE,IF((Data!$D$1:$D$1000=1)*(OFFSET(Data!$A$1,0,MATCH($Q91,Data!$1:$1,0)-1,1000,1)=$R91),Data!$A$1:$A$816,""))</f>
        <v/>
      </c>
      <c r="AC91" s="21"/>
      <c r="AD91" s="34"/>
      <c r="AE91" s="34"/>
      <c r="AF91" s="34"/>
      <c r="AG91" s="34"/>
      <c r="AH91" s="34"/>
      <c r="AI91" s="34"/>
      <c r="AJ91" s="34"/>
      <c r="AK91" s="34"/>
      <c r="AL91" s="34"/>
    </row>
    <row r="92" spans="1:38" ht="15" thickBot="1" x14ac:dyDescent="0.4">
      <c r="A92" s="25"/>
      <c r="B92" t="str" cm="1">
        <f t="array" aca="1" ref="B92" ca="1">IFERROR(_xlfn.SINGLE(INDEX(WhatIf!$R$1:$R$1067,_xlfn.AGGREGATE(15,6,((WhatIf!$Q$1:$Q$1067=B$20)*(WhatIf!$R$1:$R$1067&lt;&gt;"Yes")*(WhatIf!$U$1:$U$1067&gt;0))/((WhatIf!$Q$1:$Q$1067=B$20)*(WhatIf!$R$1:$R$1067&lt;&gt;"Yes")*(WhatIf!$U$1:$U$1067&gt;0))*ROW(WhatIf!$R$1:$R$1067),ROW(Analysis!L171)-ROW(Analysis!L$102)),1)),"")</f>
        <v/>
      </c>
      <c r="C92" s="158" t="str">
        <f ca="1">IF(B92="","",IFERROR(INDEX(WhatIf!$S:$S,MATCH(B$20&amp;B92&amp;"*",WhatIf!$X:$X,0),1),""))</f>
        <v/>
      </c>
      <c r="D92" t="str">
        <f ca="1">IF(B92="","",COUNTIFS(Data!$D$1:$D$1000,1,OFFSET(Data!$A$1,0,MATCH(Primary_Service,Data!$1:$1,0)-1,1000,1),B92))</f>
        <v/>
      </c>
      <c r="E92"/>
      <c r="F92" s="25"/>
      <c r="G92" t="str" cm="1">
        <f t="array" aca="1" ref="G92" ca="1">IFERROR(_xlfn.SINGLE(INDEX(WhatIf!$R$1:$R$1067,_xlfn.AGGREGATE(15,6,((WhatIf!$Q$1:$Q$1067=G$20)*(WhatIf!$R$1:$R$1067&lt;&gt;"Yes")*(WhatIf!$U$1:$U$1067&gt;0))/((WhatIf!$Q$1:$Q$1067=G$20)*(WhatIf!$R$1:$R$1067&lt;&gt;"Yes")*(WhatIf!$U$1:$U$1067&gt;0))*ROW(WhatIf!$R$1:$R$1067),ROW(Analysis!Q171)-ROW(Analysis!Q$102)),1)),"")</f>
        <v/>
      </c>
      <c r="H92" s="158" t="str">
        <f ca="1">IF(G92="","",IFERROR(INDEX(WhatIf!$S:$S,MATCH(G$20&amp;G92&amp;"*",WhatIf!$X:$X,0),1),""))</f>
        <v/>
      </c>
      <c r="I92" t="str">
        <f ca="1">IF(OR(B$20="",G92=""),"",COUNTIFS(Data!$D$1:$D$1000,1,OFFSET(Data!$A$1,0,MATCH(Primary_Service,Data!$1:$1,0)-1,1000,1),"",OFFSET(Data!$A$1,0,MATCH(Secondary_Service,Data!$1:$1,0)-1,1000,1),G92))</f>
        <v/>
      </c>
      <c r="Q92" s="55" t="s">
        <v>245</v>
      </c>
      <c r="R92" s="147" t="s">
        <v>711</v>
      </c>
      <c r="S92" s="199">
        <v>17</v>
      </c>
      <c r="T92" s="104"/>
      <c r="U92" s="103">
        <f ca="1">COUNTIFS(Data!$D$1:$D$1000,1,OFFSET(Data!$A$1,0,MATCH($Q92,Data!$1:$1,0)-1,1000,1),R92)</f>
        <v>0</v>
      </c>
      <c r="V92" s="155"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5"/>
        <v/>
      </c>
      <c r="X92" s="23" t="str">
        <f t="shared" si="6"/>
        <v>FUBO TVCloud DVR 1000</v>
      </c>
      <c r="Y92" s="144">
        <f ca="1">COUNTIF(OFFSET(Data!$A$1,0,MATCH(Q92,Data!$1:$1,0)-1,1000,1),R92)</f>
        <v>1</v>
      </c>
      <c r="AA92" s="21" t="str">
        <f t="shared" si="7"/>
        <v>FUBO TV/Cloud DVR 1000</v>
      </c>
      <c r="AB92" s="21" t="str">
        <f t="array" aca="1" ref="AB92" ca="1">_xlfn.TEXTJOIN(", ",TRUE,IF((Data!$D$1:$D$1000=1)*(OFFSET(Data!$A$1,0,MATCH($Q92,Data!$1:$1,0)-1,1000,1)=$R92),Data!$A$1:$A$816,""))</f>
        <v/>
      </c>
      <c r="AC92" s="21"/>
      <c r="AD92" s="34"/>
      <c r="AE92" s="34"/>
      <c r="AF92" s="34"/>
      <c r="AG92" s="34"/>
      <c r="AH92" s="34"/>
      <c r="AI92" s="34"/>
      <c r="AJ92" s="34"/>
      <c r="AK92" s="34"/>
      <c r="AL92" s="34"/>
    </row>
    <row r="93" spans="1:38" ht="15" thickBot="1" x14ac:dyDescent="0.4">
      <c r="A93" s="25"/>
      <c r="B93" t="str" cm="1">
        <f t="array" aca="1" ref="B93" ca="1">IFERROR(_xlfn.SINGLE(INDEX(WhatIf!$R$1:$R$1067,_xlfn.AGGREGATE(15,6,((WhatIf!$Q$1:$Q$1067=B$20)*(WhatIf!$R$1:$R$1067&lt;&gt;"Yes")*(WhatIf!$U$1:$U$1067&gt;0))/((WhatIf!$Q$1:$Q$1067=B$20)*(WhatIf!$R$1:$R$1067&lt;&gt;"Yes")*(WhatIf!$U$1:$U$1067&gt;0))*ROW(WhatIf!$R$1:$R$1067),ROW(Analysis!L172)-ROW(Analysis!L$102)),1)),"")</f>
        <v/>
      </c>
      <c r="C93" s="158" t="str">
        <f ca="1">IF(B93="","",IFERROR(INDEX(WhatIf!$S:$S,MATCH(B$20&amp;B93&amp;"*",WhatIf!$X:$X,0),1),""))</f>
        <v/>
      </c>
      <c r="D93" t="str">
        <f ca="1">IF(B93="","",COUNTIFS(Data!$D$1:$D$1000,1,OFFSET(Data!$A$1,0,MATCH(Primary_Service,Data!$1:$1,0)-1,1000,1),B93))</f>
        <v/>
      </c>
      <c r="E93"/>
      <c r="F93" s="25"/>
      <c r="G93" t="str" cm="1">
        <f t="array" aca="1" ref="G93" ca="1">IFERROR(_xlfn.SINGLE(INDEX(WhatIf!$R$1:$R$1067,_xlfn.AGGREGATE(15,6,((WhatIf!$Q$1:$Q$1067=G$20)*(WhatIf!$R$1:$R$1067&lt;&gt;"Yes")*(WhatIf!$U$1:$U$1067&gt;0))/((WhatIf!$Q$1:$Q$1067=G$20)*(WhatIf!$R$1:$R$1067&lt;&gt;"Yes")*(WhatIf!$U$1:$U$1067&gt;0))*ROW(WhatIf!$R$1:$R$1067),ROW(Analysis!Q172)-ROW(Analysis!Q$102)),1)),"")</f>
        <v/>
      </c>
      <c r="H93" s="158" t="str">
        <f ca="1">IF(G93="","",IFERROR(INDEX(WhatIf!$S:$S,MATCH(G$20&amp;G93&amp;"*",WhatIf!$X:$X,0),1),""))</f>
        <v/>
      </c>
      <c r="I93" t="str">
        <f ca="1">IF(OR(B$20="",G93=""),"",COUNTIFS(Data!$D$1:$D$1000,1,OFFSET(Data!$A$1,0,MATCH(Primary_Service,Data!$1:$1,0)-1,1000,1),"",OFFSET(Data!$A$1,0,MATCH(Secondary_Service,Data!$1:$1,0)-1,1000,1),G93))</f>
        <v/>
      </c>
      <c r="Q93" s="55" t="s">
        <v>245</v>
      </c>
      <c r="R93" s="147" t="s">
        <v>712</v>
      </c>
      <c r="S93" s="199">
        <v>10</v>
      </c>
      <c r="T93" s="104"/>
      <c r="U93" s="103">
        <f ca="1">COUNTIFS(Data!$D$1:$D$1000,1,OFFSET(Data!$A$1,0,MATCH($Q93,Data!$1:$1,0)-1,1000,1),R93)</f>
        <v>0</v>
      </c>
      <c r="V93" s="155"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5"/>
        <v/>
      </c>
      <c r="X93" s="23" t="str">
        <f t="shared" si="6"/>
        <v>FUBO TVCloud DVR 250</v>
      </c>
      <c r="Y93" s="144">
        <f ca="1">COUNTIF(OFFSET(Data!$A$1,0,MATCH(Q93,Data!$1:$1,0)-1,1000,1),R93)</f>
        <v>1</v>
      </c>
      <c r="AA93" s="21" t="str">
        <f t="shared" si="7"/>
        <v>FUBO TV/Cloud DVR 250</v>
      </c>
      <c r="AB93" s="21" t="str">
        <f t="array" aca="1" ref="AB93" ca="1">_xlfn.TEXTJOIN(", ",TRUE,IF((Data!$D$1:$D$1000=1)*(OFFSET(Data!$A$1,0,MATCH($Q93,Data!$1:$1,0)-1,1000,1)=$R93),Data!$A$1:$A$816,""))</f>
        <v/>
      </c>
      <c r="AC93" s="21"/>
      <c r="AD93" s="34"/>
      <c r="AE93" s="34"/>
      <c r="AF93" s="34"/>
      <c r="AG93" s="34"/>
      <c r="AH93" s="34"/>
      <c r="AI93" s="34"/>
      <c r="AJ93" s="34"/>
      <c r="AK93" s="34"/>
      <c r="AL93" s="34"/>
    </row>
    <row r="94" spans="1:38" ht="15" thickBot="1" x14ac:dyDescent="0.4">
      <c r="A94" s="25"/>
      <c r="B94" t="str" cm="1">
        <f t="array" aca="1" ref="B94" ca="1">IFERROR(_xlfn.SINGLE(INDEX(WhatIf!$R$1:$R$1067,_xlfn.AGGREGATE(15,6,((WhatIf!$Q$1:$Q$1067=B$20)*(WhatIf!$R$1:$R$1067&lt;&gt;"Yes")*(WhatIf!$U$1:$U$1067&gt;0))/((WhatIf!$Q$1:$Q$1067=B$20)*(WhatIf!$R$1:$R$1067&lt;&gt;"Yes")*(WhatIf!$U$1:$U$1067&gt;0))*ROW(WhatIf!$R$1:$R$1067),ROW(Analysis!L173)-ROW(Analysis!L$102)),1)),"")</f>
        <v/>
      </c>
      <c r="C94" s="158" t="str">
        <f ca="1">IF(B94="","",IFERROR(INDEX(WhatIf!$S:$S,MATCH(B$20&amp;B94&amp;"*",WhatIf!$X:$X,0),1),""))</f>
        <v/>
      </c>
      <c r="D94" t="str">
        <f ca="1">IF(B94="","",COUNTIFS(Data!$D$1:$D$1000,1,OFFSET(Data!$A$1,0,MATCH(Primary_Service,Data!$1:$1,0)-1,1000,1),B94))</f>
        <v/>
      </c>
      <c r="E94"/>
      <c r="F94" s="25"/>
      <c r="G94" t="str" cm="1">
        <f t="array" aca="1" ref="G94" ca="1">IFERROR(_xlfn.SINGLE(INDEX(WhatIf!$R$1:$R$1067,_xlfn.AGGREGATE(15,6,((WhatIf!$Q$1:$Q$1067=G$20)*(WhatIf!$R$1:$R$1067&lt;&gt;"Yes")*(WhatIf!$U$1:$U$1067&gt;0))/((WhatIf!$Q$1:$Q$1067=G$20)*(WhatIf!$R$1:$R$1067&lt;&gt;"Yes")*(WhatIf!$U$1:$U$1067&gt;0))*ROW(WhatIf!$R$1:$R$1067),ROW(Analysis!Q173)-ROW(Analysis!Q$102)),1)),"")</f>
        <v/>
      </c>
      <c r="H94" s="158" t="str">
        <f ca="1">IF(G94="","",IFERROR(INDEX(WhatIf!$S:$S,MATCH(G$20&amp;G94&amp;"*",WhatIf!$X:$X,0),1),""))</f>
        <v/>
      </c>
      <c r="I94" t="str">
        <f ca="1">IF(OR(B$20="",G94=""),"",COUNTIFS(Data!$D$1:$D$1000,1,OFFSET(Data!$A$1,0,MATCH(Primary_Service,Data!$1:$1,0)-1,1000,1),"",OFFSET(Data!$A$1,0,MATCH(Secondary_Service,Data!$1:$1,0)-1,1000,1),G94))</f>
        <v/>
      </c>
      <c r="Q94" s="55" t="s">
        <v>245</v>
      </c>
      <c r="R94" s="56" t="s">
        <v>1120</v>
      </c>
      <c r="S94" s="199">
        <v>7</v>
      </c>
      <c r="T94" s="104"/>
      <c r="U94" s="103">
        <f ca="1">COUNTIFS(Data!$D$1:$D$1000,1,OFFSET(Data!$A$1,0,MATCH($Q94,Data!$1:$1,0)-1,1000,1),R94)</f>
        <v>0</v>
      </c>
      <c r="V94" s="155"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5"/>
        <v/>
      </c>
      <c r="X94" s="23" t="str">
        <f t="shared" si="6"/>
        <v>FUBO TVCONMEBOL &amp; More</v>
      </c>
      <c r="Y94" s="144">
        <f ca="1">COUNTIF(OFFSET(Data!$A$1,0,MATCH(Q94,Data!$1:$1,0)-1,1000,1),R94)</f>
        <v>0</v>
      </c>
      <c r="AA94" s="21" t="str">
        <f t="shared" si="7"/>
        <v>FUBO TV/CONMEBOL &amp; More</v>
      </c>
      <c r="AB94" s="21" t="str">
        <f t="array" aca="1" ref="AB94" ca="1">_xlfn.TEXTJOIN(", ",TRUE,IF((Data!$D$1:$D$1000=1)*(OFFSET(Data!$A$1,0,MATCH($Q94,Data!$1:$1,0)-1,1000,1)=$R94),Data!$A$1:$A$816,""))</f>
        <v/>
      </c>
      <c r="AC94" s="21"/>
      <c r="AD94" s="34"/>
      <c r="AE94" s="34"/>
      <c r="AF94" s="34"/>
      <c r="AG94" s="34"/>
      <c r="AH94" s="34"/>
      <c r="AI94" s="34"/>
      <c r="AJ94" s="34"/>
      <c r="AK94" s="34"/>
      <c r="AL94" s="34"/>
    </row>
    <row r="95" spans="1:38" ht="15" thickBot="1" x14ac:dyDescent="0.4">
      <c r="A95" s="25"/>
      <c r="B95" t="str" cm="1">
        <f t="array" aca="1" ref="B95" ca="1">IFERROR(_xlfn.SINGLE(INDEX(WhatIf!$R$1:$R$1067,_xlfn.AGGREGATE(15,6,((WhatIf!$Q$1:$Q$1067=B$20)*(WhatIf!$R$1:$R$1067&lt;&gt;"Yes")*(WhatIf!$U$1:$U$1067&gt;0))/((WhatIf!$Q$1:$Q$1067=B$20)*(WhatIf!$R$1:$R$1067&lt;&gt;"Yes")*(WhatIf!$U$1:$U$1067&gt;0))*ROW(WhatIf!$R$1:$R$1067),ROW(Analysis!L174)-ROW(Analysis!L$102)),1)),"")</f>
        <v/>
      </c>
      <c r="C95" s="158" t="str">
        <f ca="1">IF(B95="","",IFERROR(INDEX(WhatIf!$S:$S,MATCH(B$20&amp;B95&amp;"*",WhatIf!$X:$X,0),1),""))</f>
        <v/>
      </c>
      <c r="D95" t="str">
        <f ca="1">IF(B95="","",COUNTIFS(Data!$D$1:$D$1000,1,OFFSET(Data!$A$1,0,MATCH(Primary_Service,Data!$1:$1,0)-1,1000,1),B95))</f>
        <v/>
      </c>
      <c r="E95"/>
      <c r="F95" s="25"/>
      <c r="G95" t="str" cm="1">
        <f t="array" aca="1" ref="G95" ca="1">IFERROR(_xlfn.SINGLE(INDEX(WhatIf!$R$1:$R$1067,_xlfn.AGGREGATE(15,6,((WhatIf!$Q$1:$Q$1067=G$20)*(WhatIf!$R$1:$R$1067&lt;&gt;"Yes")*(WhatIf!$U$1:$U$1067&gt;0))/((WhatIf!$Q$1:$Q$1067=G$20)*(WhatIf!$R$1:$R$1067&lt;&gt;"Yes")*(WhatIf!$U$1:$U$1067&gt;0))*ROW(WhatIf!$R$1:$R$1067),ROW(Analysis!Q174)-ROW(Analysis!Q$102)),1)),"")</f>
        <v/>
      </c>
      <c r="H95" s="158" t="str">
        <f ca="1">IF(G95="","",IFERROR(INDEX(WhatIf!$S:$S,MATCH(G$20&amp;G95&amp;"*",WhatIf!$X:$X,0),1),""))</f>
        <v/>
      </c>
      <c r="I95" t="str">
        <f ca="1">IF(OR(B$20="",G95=""),"",COUNTIFS(Data!$D$1:$D$1000,1,OFFSET(Data!$A$1,0,MATCH(Primary_Service,Data!$1:$1,0)-1,1000,1),"",OFFSET(Data!$A$1,0,MATCH(Secondary_Service,Data!$1:$1,0)-1,1000,1),G95))</f>
        <v/>
      </c>
      <c r="Q95" s="55" t="s">
        <v>245</v>
      </c>
      <c r="R95" s="56" t="s">
        <v>665</v>
      </c>
      <c r="S95" s="199">
        <v>10</v>
      </c>
      <c r="T95" s="104"/>
      <c r="U95" s="103">
        <f ca="1">COUNTIFS(Data!$D$1:$D$1000,1,OFFSET(Data!$A$1,0,MATCH($Q95,Data!$1:$1,0)-1,1000,1),R95)</f>
        <v>0</v>
      </c>
      <c r="V95" s="155"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5"/>
        <v/>
      </c>
      <c r="X95" s="23" t="str">
        <f t="shared" si="6"/>
        <v>FUBO TVEntretenimiento Plus</v>
      </c>
      <c r="Y95" s="144">
        <f ca="1">COUNTIF(OFFSET(Data!$A$1,0,MATCH(Q95,Data!$1:$1,0)-1,1000,1),R95)</f>
        <v>9</v>
      </c>
      <c r="AA95" s="21" t="str">
        <f t="shared" si="7"/>
        <v>FUBO TV/Entretenimiento Plus</v>
      </c>
      <c r="AB95" s="21" t="str">
        <f t="array" aca="1" ref="AB95" ca="1">_xlfn.TEXTJOIN(", ",TRUE,IF((Data!$D$1:$D$1000=1)*(OFFSET(Data!$A$1,0,MATCH($Q95,Data!$1:$1,0)-1,1000,1)=$R95),Data!$A$1:$A$816,""))</f>
        <v/>
      </c>
      <c r="AC95" s="21"/>
      <c r="AD95" s="34"/>
      <c r="AE95" s="34"/>
      <c r="AF95" s="34"/>
      <c r="AG95" s="34"/>
      <c r="AH95" s="34"/>
      <c r="AI95" s="34"/>
      <c r="AJ95" s="34"/>
      <c r="AK95" s="34"/>
      <c r="AL95" s="34"/>
    </row>
    <row r="96" spans="1:38" ht="15" thickBot="1" x14ac:dyDescent="0.4">
      <c r="A96" s="25"/>
      <c r="B96" t="str" cm="1">
        <f t="array" aca="1" ref="B96" ca="1">IFERROR(_xlfn.SINGLE(INDEX(WhatIf!$R$1:$R$1067,_xlfn.AGGREGATE(15,6,((WhatIf!$Q$1:$Q$1067=B$20)*(WhatIf!$R$1:$R$1067&lt;&gt;"Yes")*(WhatIf!$U$1:$U$1067&gt;0))/((WhatIf!$Q$1:$Q$1067=B$20)*(WhatIf!$R$1:$R$1067&lt;&gt;"Yes")*(WhatIf!$U$1:$U$1067&gt;0))*ROW(WhatIf!$R$1:$R$1067),ROW(Analysis!L176)-ROW(Analysis!L$102)),1)),"")</f>
        <v/>
      </c>
      <c r="C96" s="158" t="str">
        <f ca="1">IF(B96="","",IFERROR(INDEX(WhatIf!$S:$S,MATCH(B$20&amp;B96&amp;"*",WhatIf!$X:$X,0),1),""))</f>
        <v/>
      </c>
      <c r="D96" t="str">
        <f ca="1">IF(B96="","",COUNTIFS(Data!$D$1:$D$1000,1,OFFSET(Data!$A$1,0,MATCH(Primary_Service,Data!$1:$1,0)-1,1000,1),B96))</f>
        <v/>
      </c>
      <c r="E96"/>
      <c r="F96" s="25"/>
      <c r="G96" t="str" cm="1">
        <f t="array" aca="1" ref="G96" ca="1">IFERROR(_xlfn.SINGLE(INDEX(WhatIf!$R$1:$R$1067,_xlfn.AGGREGATE(15,6,((WhatIf!$Q$1:$Q$1067=G$20)*(WhatIf!$R$1:$R$1067&lt;&gt;"Yes")*(WhatIf!$U$1:$U$1067&gt;0))/((WhatIf!$Q$1:$Q$1067=G$20)*(WhatIf!$R$1:$R$1067&lt;&gt;"Yes")*(WhatIf!$U$1:$U$1067&gt;0))*ROW(WhatIf!$R$1:$R$1067),ROW(Analysis!Q176)-ROW(Analysis!Q$102)),1)),"")</f>
        <v/>
      </c>
      <c r="H96" s="158" t="str">
        <f ca="1">IF(G96="","",IFERROR(INDEX(WhatIf!$S:$S,MATCH(G$20&amp;G96&amp;"*",WhatIf!$X:$X,0),1),""))</f>
        <v/>
      </c>
      <c r="I96" t="str">
        <f ca="1">IF(OR(B$20="",G96=""),"",COUNTIFS(Data!$D$1:$D$1000,1,OFFSET(Data!$A$1,0,MATCH(Primary_Service,Data!$1:$1,0)-1,1000,1),"",OFFSET(Data!$A$1,0,MATCH(Secondary_Service,Data!$1:$1,0)-1,1000,1),G96))</f>
        <v/>
      </c>
      <c r="Q96" s="55" t="s">
        <v>245</v>
      </c>
      <c r="R96" s="147" t="s">
        <v>616</v>
      </c>
      <c r="S96" s="199">
        <v>6</v>
      </c>
      <c r="T96" s="104"/>
      <c r="U96" s="103">
        <f ca="1">COUNTIFS(Data!$D$1:$D$1000,1,OFFSET(Data!$A$1,0,MATCH($Q96,Data!$1:$1,0)-1,1000,1),R96)</f>
        <v>0</v>
      </c>
      <c r="V96" s="155"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5"/>
        <v/>
      </c>
      <c r="X96" s="23" t="str">
        <f t="shared" si="6"/>
        <v>FUBO TVFamily Share</v>
      </c>
      <c r="Y96" s="144">
        <f ca="1">COUNTIF(OFFSET(Data!$A$1,0,MATCH(Q96,Data!$1:$1,0)-1,1000,1),R96)</f>
        <v>1</v>
      </c>
      <c r="AA96" s="21" t="str">
        <f t="shared" si="7"/>
        <v>FUBO TV/Family Share</v>
      </c>
      <c r="AB96" s="21" t="str">
        <f t="array" aca="1" ref="AB96" ca="1">_xlfn.TEXTJOIN(", ",TRUE,IF((Data!$D$1:$D$1000=1)*(OFFSET(Data!$A$1,0,MATCH($Q96,Data!$1:$1,0)-1,1000,1)=$R96),Data!$A$1:$A$816,""))</f>
        <v/>
      </c>
      <c r="AC96" s="21"/>
      <c r="AD96" s="34"/>
      <c r="AE96" s="34"/>
      <c r="AF96" s="34"/>
      <c r="AG96" s="34"/>
      <c r="AH96" s="34"/>
      <c r="AI96" s="34"/>
      <c r="AJ96" s="34"/>
      <c r="AK96" s="34"/>
      <c r="AL96" s="34"/>
    </row>
    <row r="97" spans="1:38" ht="15" thickBot="1" x14ac:dyDescent="0.4">
      <c r="A97" s="25"/>
      <c r="B97" t="str" cm="1">
        <f t="array" aca="1" ref="B97" ca="1">IFERROR(_xlfn.SINGLE(INDEX(WhatIf!$R$1:$R$1067,_xlfn.AGGREGATE(15,6,((WhatIf!$Q$1:$Q$1067=B$20)*(WhatIf!$R$1:$R$1067&lt;&gt;"Yes")*(WhatIf!$U$1:$U$1067&gt;0))/((WhatIf!$Q$1:$Q$1067=B$20)*(WhatIf!$R$1:$R$1067&lt;&gt;"Yes")*(WhatIf!$U$1:$U$1067&gt;0))*ROW(WhatIf!$R$1:$R$1067),ROW(Analysis!L177)-ROW(Analysis!L$102)),1)),"")</f>
        <v/>
      </c>
      <c r="C97" s="158" t="str">
        <f ca="1">IF(B97="","",IFERROR(INDEX(WhatIf!$S:$S,MATCH(B$20&amp;B97&amp;"*",WhatIf!$X:$X,0),1),""))</f>
        <v/>
      </c>
      <c r="D97" t="str">
        <f ca="1">IF(B97="","",COUNTIFS(Data!$D$1:$D$1000,1,OFFSET(Data!$A$1,0,MATCH(Primary_Service,Data!$1:$1,0)-1,1000,1),B97))</f>
        <v/>
      </c>
      <c r="E97"/>
      <c r="F97" s="25"/>
      <c r="G97" t="str" cm="1">
        <f t="array" aca="1" ref="G97" ca="1">IFERROR(_xlfn.SINGLE(INDEX(WhatIf!$R$1:$R$1067,_xlfn.AGGREGATE(15,6,((WhatIf!$Q$1:$Q$1067=G$20)*(WhatIf!$R$1:$R$1067&lt;&gt;"Yes")*(WhatIf!$U$1:$U$1067&gt;0))/((WhatIf!$Q$1:$Q$1067=G$20)*(WhatIf!$R$1:$R$1067&lt;&gt;"Yes")*(WhatIf!$U$1:$U$1067&gt;0))*ROW(WhatIf!$R$1:$R$1067),ROW(Analysis!Q177)-ROW(Analysis!Q$102)),1)),"")</f>
        <v/>
      </c>
      <c r="H97" s="158" t="str">
        <f ca="1">IF(G97="","",IFERROR(INDEX(WhatIf!$S:$S,MATCH(G$20&amp;G97&amp;"*",WhatIf!$X:$X,0),1),""))</f>
        <v/>
      </c>
      <c r="I97" t="str">
        <f ca="1">IF(OR(B$20="",G97=""),"",COUNTIFS(Data!$D$1:$D$1000,1,OFFSET(Data!$A$1,0,MATCH(Primary_Service,Data!$1:$1,0)-1,1000,1),"",OFFSET(Data!$A$1,0,MATCH(Secondary_Service,Data!$1:$1,0)-1,1000,1),G97))</f>
        <v/>
      </c>
      <c r="Q97" s="55" t="s">
        <v>245</v>
      </c>
      <c r="R97" s="56" t="s">
        <v>1030</v>
      </c>
      <c r="S97" s="199">
        <v>6</v>
      </c>
      <c r="T97" s="104"/>
      <c r="U97" s="103">
        <f ca="1">COUNTIFS(Data!$D$1:$D$1000,1,OFFSET(Data!$A$1,0,MATCH($Q97,Data!$1:$1,0)-1,1000,1),R97)</f>
        <v>0</v>
      </c>
      <c r="V97" s="155"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5"/>
        <v/>
      </c>
      <c r="X97" s="23" t="str">
        <f t="shared" si="6"/>
        <v>FUBO TVFox Nation</v>
      </c>
      <c r="Y97" s="144">
        <f ca="1">COUNTIF(OFFSET(Data!$A$1,0,MATCH(Q97,Data!$1:$1,0)-1,1000,1),R97)</f>
        <v>1</v>
      </c>
      <c r="AA97" s="21" t="str">
        <f t="shared" si="7"/>
        <v>FUBO TV/Fox Nation</v>
      </c>
      <c r="AB97" s="21" t="str">
        <f t="array" aca="1" ref="AB97" ca="1">_xlfn.TEXTJOIN(", ",TRUE,IF((Data!$D$1:$D$1000=1)*(OFFSET(Data!$A$1,0,MATCH($Q97,Data!$1:$1,0)-1,1000,1)=$R97),Data!$A$1:$A$816,""))</f>
        <v/>
      </c>
      <c r="AC97" s="21"/>
      <c r="AD97" s="34"/>
      <c r="AE97" s="34"/>
      <c r="AF97" s="34"/>
      <c r="AG97" s="34"/>
      <c r="AH97" s="34"/>
      <c r="AI97" s="34"/>
      <c r="AJ97" s="34"/>
      <c r="AK97" s="34"/>
      <c r="AL97" s="34"/>
    </row>
    <row r="98" spans="1:38" ht="15" thickBot="1" x14ac:dyDescent="0.4">
      <c r="A98" s="25"/>
      <c r="B98" t="str" cm="1">
        <f t="array" aca="1" ref="B98" ca="1">IFERROR(_xlfn.SINGLE(INDEX(WhatIf!$R$1:$R$1067,_xlfn.AGGREGATE(15,6,((WhatIf!$Q$1:$Q$1067=B$20)*(WhatIf!$R$1:$R$1067&lt;&gt;"Yes")*(WhatIf!$U$1:$U$1067&gt;0))/((WhatIf!$Q$1:$Q$1067=B$20)*(WhatIf!$R$1:$R$1067&lt;&gt;"Yes")*(WhatIf!$U$1:$U$1067&gt;0))*ROW(WhatIf!$R$1:$R$1067),ROW(Analysis!L178)-ROW(Analysis!L$102)),1)),"")</f>
        <v/>
      </c>
      <c r="C98" s="158" t="str">
        <f ca="1">IF(B98="","",IFERROR(INDEX(WhatIf!$S:$S,MATCH(B$20&amp;B98&amp;"*",WhatIf!$X:$X,0),1),""))</f>
        <v/>
      </c>
      <c r="D98" t="str">
        <f ca="1">IF(B98="","",COUNTIFS(Data!$D$1:$D$1000,1,OFFSET(Data!$A$1,0,MATCH(Primary_Service,Data!$1:$1,0)-1,1000,1),B98))</f>
        <v/>
      </c>
      <c r="E98"/>
      <c r="F98" s="25"/>
      <c r="G98" t="str" cm="1">
        <f t="array" aca="1" ref="G98" ca="1">IFERROR(_xlfn.SINGLE(INDEX(WhatIf!$R$1:$R$1067,_xlfn.AGGREGATE(15,6,((WhatIf!$Q$1:$Q$1067=G$20)*(WhatIf!$R$1:$R$1067&lt;&gt;"Yes")*(WhatIf!$U$1:$U$1067&gt;0))/((WhatIf!$Q$1:$Q$1067=G$20)*(WhatIf!$R$1:$R$1067&lt;&gt;"Yes")*(WhatIf!$U$1:$U$1067&gt;0))*ROW(WhatIf!$R$1:$R$1067),ROW(Analysis!Q178)-ROW(Analysis!Q$102)),1)),"")</f>
        <v/>
      </c>
      <c r="H98" s="158" t="str">
        <f ca="1">IF(G98="","",IFERROR(INDEX(WhatIf!$S:$S,MATCH(G$20&amp;G98&amp;"*",WhatIf!$X:$X,0),1),""))</f>
        <v/>
      </c>
      <c r="I98" t="str">
        <f ca="1">IF(OR(B$20="",G98=""),"",COUNTIFS(Data!$D$1:$D$1000,1,OFFSET(Data!$A$1,0,MATCH(Primary_Service,Data!$1:$1,0)-1,1000,1),"",OFFSET(Data!$A$1,0,MATCH(Secondary_Service,Data!$1:$1,0)-1,1000,1),G98))</f>
        <v/>
      </c>
      <c r="Q98" s="55" t="s">
        <v>245</v>
      </c>
      <c r="R98" s="56" t="s">
        <v>605</v>
      </c>
      <c r="S98" s="199">
        <v>8</v>
      </c>
      <c r="T98" s="104"/>
      <c r="U98" s="103">
        <f ca="1">COUNTIFS(Data!$D$1:$D$1000,1,OFFSET(Data!$A$1,0,MATCH($Q98,Data!$1:$1,0)-1,1000,1),R98)</f>
        <v>1</v>
      </c>
      <c r="V98" s="155"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5"/>
        <v>8</v>
      </c>
      <c r="X98" s="23" t="str">
        <f t="shared" si="6"/>
        <v>FUBO TVFubo Extra</v>
      </c>
      <c r="Y98" s="144">
        <f ca="1">COUNTIF(OFFSET(Data!$A$1,0,MATCH(Q98,Data!$1:$1,0)-1,1000,1),R98)</f>
        <v>53</v>
      </c>
      <c r="AA98" s="21" t="str">
        <f t="shared" si="7"/>
        <v>FUBO TV/Fubo Extra</v>
      </c>
      <c r="AB98" s="21" t="str">
        <f t="array" aca="1" ref="AB98" ca="1">_xlfn.TEXTJOIN(", ",TRUE,IF((Data!$D$1:$D$1000=1)*(OFFSET(Data!$A$1,0,MATCH($Q98,Data!$1:$1,0)-1,1000,1)=$R98),Data!$A$1:$A$816,""))</f>
        <v>Cooking Channel</v>
      </c>
      <c r="AC98" s="21"/>
      <c r="AD98" s="34"/>
      <c r="AE98" s="34"/>
      <c r="AF98" s="34"/>
      <c r="AG98" s="34"/>
      <c r="AH98" s="34"/>
      <c r="AI98" s="34"/>
      <c r="AJ98" s="34"/>
      <c r="AK98" s="34"/>
      <c r="AL98" s="34"/>
    </row>
    <row r="99" spans="1:38" ht="15" thickBot="1" x14ac:dyDescent="0.4">
      <c r="A99" s="25"/>
      <c r="B99" t="str" cm="1">
        <f t="array" aca="1" ref="B99" ca="1">IFERROR(_xlfn.SINGLE(INDEX(WhatIf!$R$1:$R$1067,_xlfn.AGGREGATE(15,6,((WhatIf!$Q$1:$Q$1067=B$20)*(WhatIf!$R$1:$R$1067&lt;&gt;"Yes")*(WhatIf!$U$1:$U$1067&gt;0))/((WhatIf!$Q$1:$Q$1067=B$20)*(WhatIf!$R$1:$R$1067&lt;&gt;"Yes")*(WhatIf!$U$1:$U$1067&gt;0))*ROW(WhatIf!$R$1:$R$1067),ROW(Analysis!L179)-ROW(Analysis!L$102)),1)),"")</f>
        <v/>
      </c>
      <c r="C99" s="158" t="str">
        <f ca="1">IF(B99="","",IFERROR(INDEX(WhatIf!$S:$S,MATCH(B$20&amp;B99&amp;"*",WhatIf!$X:$X,0),1),""))</f>
        <v/>
      </c>
      <c r="D99" t="str">
        <f ca="1">IF(B99="","",COUNTIFS(Data!$D$1:$D$1000,1,OFFSET(Data!$A$1,0,MATCH(Primary_Service,Data!$1:$1,0)-1,1000,1),B99))</f>
        <v/>
      </c>
      <c r="E99"/>
      <c r="F99" s="25"/>
      <c r="G99" t="str" cm="1">
        <f t="array" aca="1" ref="G99" ca="1">IFERROR(_xlfn.SINGLE(INDEX(WhatIf!$R$1:$R$1067,_xlfn.AGGREGATE(15,6,((WhatIf!$Q$1:$Q$1067=G$20)*(WhatIf!$R$1:$R$1067&lt;&gt;"Yes")*(WhatIf!$U$1:$U$1067&gt;0))/((WhatIf!$Q$1:$Q$1067=G$20)*(WhatIf!$R$1:$R$1067&lt;&gt;"Yes")*(WhatIf!$U$1:$U$1067&gt;0))*ROW(WhatIf!$R$1:$R$1067),ROW(Analysis!Q179)-ROW(Analysis!Q$102)),1)),"")</f>
        <v/>
      </c>
      <c r="H99" s="158" t="str">
        <f ca="1">IF(G99="","",IFERROR(INDEX(WhatIf!$S:$S,MATCH(G$20&amp;G99&amp;"*",WhatIf!$X:$X,0),1),""))</f>
        <v/>
      </c>
      <c r="I99" t="str">
        <f ca="1">IF(OR(B$20="",G99=""),"",COUNTIFS(Data!$D$1:$D$1000,1,OFFSET(Data!$A$1,0,MATCH(Primary_Service,Data!$1:$1,0)-1,1000,1),"",OFFSET(Data!$A$1,0,MATCH(Secondary_Service,Data!$1:$1,0)-1,1000,1),G99))</f>
        <v/>
      </c>
      <c r="Q99" s="55" t="s">
        <v>245</v>
      </c>
      <c r="R99" s="56" t="s">
        <v>1117</v>
      </c>
      <c r="S99" s="199">
        <v>33</v>
      </c>
      <c r="T99" s="104"/>
      <c r="U99" s="103">
        <f ca="1">COUNTIFS(Data!$D$1:$D$1000,1,OFFSET(Data!$A$1,0,MATCH($Q99,Data!$1:$1,0)-1,1000,1),R99)</f>
        <v>0</v>
      </c>
      <c r="V99" s="155"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5"/>
        <v/>
      </c>
      <c r="X99" s="23" t="str">
        <f t="shared" si="6"/>
        <v>FUBO TVFubo Latino</v>
      </c>
      <c r="Y99" s="144">
        <f ca="1">COUNTIF(OFFSET(Data!$A$1,0,MATCH(Q99,Data!$1:$1,0)-1,1000,1),R99)</f>
        <v>29</v>
      </c>
      <c r="AA99" s="21" t="str">
        <f t="shared" si="7"/>
        <v>FUBO TV/Fubo Latino</v>
      </c>
      <c r="AB99" s="21" t="str">
        <f t="array" aca="1" ref="AB99" ca="1">_xlfn.TEXTJOIN(", ",TRUE,IF((Data!$D$1:$D$1000=1)*(OFFSET(Data!$A$1,0,MATCH($Q99,Data!$1:$1,0)-1,1000,1)=$R99),Data!$A$1:$A$816,""))</f>
        <v/>
      </c>
      <c r="AC99" s="21"/>
      <c r="AD99" s="34"/>
      <c r="AE99" s="34"/>
      <c r="AF99" s="34"/>
      <c r="AG99" s="34"/>
      <c r="AH99" s="34"/>
      <c r="AI99" s="34"/>
      <c r="AJ99" s="34"/>
      <c r="AK99" s="34"/>
      <c r="AL99" s="34"/>
    </row>
    <row r="100" spans="1:38" ht="15" thickBot="1" x14ac:dyDescent="0.4">
      <c r="A100" s="25"/>
      <c r="B100" t="str" cm="1">
        <f t="array" aca="1" ref="B100" ca="1">IFERROR(_xlfn.SINGLE(INDEX(WhatIf!$R$1:$R$1067,_xlfn.AGGREGATE(15,6,((WhatIf!$Q$1:$Q$1067=B$20)*(WhatIf!$R$1:$R$1067&lt;&gt;"Yes")*(WhatIf!$U$1:$U$1067&gt;0))/((WhatIf!$Q$1:$Q$1067=B$20)*(WhatIf!$R$1:$R$1067&lt;&gt;"Yes")*(WhatIf!$U$1:$U$1067&gt;0))*ROW(WhatIf!$R$1:$R$1067),ROW(Analysis!L180)-ROW(Analysis!L$102)),1)),"")</f>
        <v/>
      </c>
      <c r="C100" s="158" t="str">
        <f ca="1">IF(B100="","",IFERROR(INDEX(WhatIf!$S:$S,MATCH(B$20&amp;B100&amp;"*",WhatIf!$X:$X,0),1),""))</f>
        <v/>
      </c>
      <c r="D100" t="str">
        <f ca="1">IF(B100="","",COUNTIFS(Data!$D$1:$D$1000,1,OFFSET(Data!$A$1,0,MATCH(Primary_Service,Data!$1:$1,0)-1,1000,1),B100))</f>
        <v/>
      </c>
      <c r="E100"/>
      <c r="F100" s="25"/>
      <c r="G100" t="str" cm="1">
        <f t="array" aca="1" ref="G100" ca="1">IFERROR(_xlfn.SINGLE(INDEX(WhatIf!$R$1:$R$1067,_xlfn.AGGREGATE(15,6,((WhatIf!$Q$1:$Q$1067=G$20)*(WhatIf!$R$1:$R$1067&lt;&gt;"Yes")*(WhatIf!$U$1:$U$1067&gt;0))/((WhatIf!$Q$1:$Q$1067=G$20)*(WhatIf!$R$1:$R$1067&lt;&gt;"Yes")*(WhatIf!$U$1:$U$1067&gt;0))*ROW(WhatIf!$R$1:$R$1067),ROW(Analysis!Q180)-ROW(Analysis!Q$102)),1)),"")</f>
        <v/>
      </c>
      <c r="H100" s="158" t="str">
        <f ca="1">IF(G100="","",IFERROR(INDEX(WhatIf!$S:$S,MATCH(G$20&amp;G100&amp;"*",WhatIf!$X:$X,0),1),""))</f>
        <v/>
      </c>
      <c r="I100" t="str">
        <f ca="1">IF(OR(B$20="",G100=""),"",COUNTIFS(Data!$D$1:$D$1000,1,OFFSET(Data!$A$1,0,MATCH(Primary_Service,Data!$1:$1,0)-1,1000,1),"",OFFSET(Data!$A$1,0,MATCH(Secondary_Service,Data!$1:$1,0)-1,1000,1),G100))</f>
        <v/>
      </c>
      <c r="Q100" s="55" t="s">
        <v>245</v>
      </c>
      <c r="R100" s="56" t="s">
        <v>1072</v>
      </c>
      <c r="S100" s="199">
        <v>7</v>
      </c>
      <c r="T100" s="104"/>
      <c r="U100" s="103">
        <f ca="1">COUNTIFS(Data!$D$1:$D$1000,1,OFFSET(Data!$A$1,0,MATCH($Q100,Data!$1:$1,0)-1,1000,1),R100)</f>
        <v>0</v>
      </c>
      <c r="V100" s="155"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5"/>
        <v/>
      </c>
      <c r="X100" s="23" t="str">
        <f t="shared" si="6"/>
        <v>FUBO TVInternational Sports Plus</v>
      </c>
      <c r="Y100" s="144">
        <f ca="1">COUNTIF(OFFSET(Data!$A$1,0,MATCH(Q100,Data!$1:$1,0)-1,1000,1),R100)</f>
        <v>4</v>
      </c>
      <c r="AA100" s="21" t="str">
        <f t="shared" si="7"/>
        <v>FUBO TV/International Sports Plus</v>
      </c>
      <c r="AB100" s="21" t="str">
        <f t="array" aca="1" ref="AB100" ca="1">_xlfn.TEXTJOIN(", ",TRUE,IF((Data!$D$1:$D$1000=1)*(OFFSET(Data!$A$1,0,MATCH($Q100,Data!$1:$1,0)-1,1000,1)=$R100),Data!$A$1:$A$816,""))</f>
        <v/>
      </c>
      <c r="AC100" s="21"/>
      <c r="AD100" s="34"/>
      <c r="AE100" s="34"/>
      <c r="AF100" s="34"/>
      <c r="AG100" s="34"/>
      <c r="AH100" s="34"/>
      <c r="AI100" s="34"/>
      <c r="AJ100" s="34"/>
      <c r="AK100" s="34"/>
      <c r="AL100" s="34"/>
    </row>
    <row r="101" spans="1:38" ht="13.5" thickBot="1" x14ac:dyDescent="0.35">
      <c r="Q101" s="55" t="s">
        <v>245</v>
      </c>
      <c r="R101" s="56" t="s">
        <v>662</v>
      </c>
      <c r="S101" s="199">
        <v>20</v>
      </c>
      <c r="T101" s="104"/>
      <c r="U101" s="103">
        <f ca="1">COUNTIFS(Data!$D$1:$D$1000,1,OFFSET(Data!$A$1,0,MATCH($Q101,Data!$1:$1,0)-1,1000,1),R101)</f>
        <v>0</v>
      </c>
      <c r="V101" s="155"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5"/>
        <v/>
      </c>
      <c r="X101" s="23" t="str">
        <f t="shared" si="6"/>
        <v>FUBO TVLatino Plus</v>
      </c>
      <c r="Y101" s="144">
        <f ca="1">COUNTIF(OFFSET(Data!$A$1,0,MATCH(Q101,Data!$1:$1,0)-1,1000,1),R101)</f>
        <v>0</v>
      </c>
      <c r="AA101" s="21" t="str">
        <f t="shared" si="7"/>
        <v>FUBO TV/Latino Plus</v>
      </c>
      <c r="AB101" s="21" t="str">
        <f t="array" aca="1" ref="AB101" ca="1">_xlfn.TEXTJOIN(", ",TRUE,IF((Data!$D$1:$D$1000=1)*(OFFSET(Data!$A$1,0,MATCH($Q101,Data!$1:$1,0)-1,1000,1)=$R101),Data!$A$1:$A$816,""))</f>
        <v/>
      </c>
      <c r="AC101" s="21"/>
      <c r="AD101" s="34"/>
      <c r="AE101" s="34"/>
      <c r="AF101" s="34"/>
      <c r="AG101" s="34"/>
      <c r="AH101" s="34"/>
      <c r="AI101" s="34"/>
      <c r="AJ101" s="34"/>
      <c r="AK101" s="34"/>
      <c r="AL101" s="34"/>
    </row>
    <row r="102" spans="1:38" ht="13.5" thickBot="1" x14ac:dyDescent="0.35">
      <c r="Q102" s="55" t="s">
        <v>245</v>
      </c>
      <c r="R102" s="56" t="s">
        <v>1286</v>
      </c>
      <c r="S102" s="199">
        <v>6</v>
      </c>
      <c r="T102" s="104"/>
      <c r="U102" s="103">
        <f ca="1">COUNTIFS(Data!$D$1:$D$1000,1,OFFSET(Data!$A$1,0,MATCH($Q102,Data!$1:$1,0)-1,1000,1),R102)</f>
        <v>0</v>
      </c>
      <c r="V102" s="155"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5"/>
        <v/>
      </c>
      <c r="X102" s="23" t="str">
        <f t="shared" si="6"/>
        <v>FUBO TVMGM+</v>
      </c>
      <c r="Y102" s="144">
        <f ca="1">COUNTIF(OFFSET(Data!$A$1,0,MATCH(Q102,Data!$1:$1,0)-1,1000,1),R102)</f>
        <v>4</v>
      </c>
      <c r="AA102" s="21" t="str">
        <f t="shared" si="7"/>
        <v>FUBO TV/MGM+</v>
      </c>
      <c r="AB102" s="21" t="str">
        <f t="array" aca="1" ref="AB102" ca="1">_xlfn.TEXTJOIN(", ",TRUE,IF((Data!$D$1:$D$1000=1)*(OFFSET(Data!$A$1,0,MATCH($Q102,Data!$1:$1,0)-1,1000,1)=$R102),Data!$A$1:$A$816,""))</f>
        <v/>
      </c>
      <c r="AC102" s="21"/>
      <c r="AD102" s="34"/>
      <c r="AE102" s="34"/>
      <c r="AF102" s="34"/>
      <c r="AG102" s="34"/>
      <c r="AH102" s="34"/>
      <c r="AI102" s="34"/>
      <c r="AJ102" s="34"/>
      <c r="AK102" s="34"/>
      <c r="AL102" s="34"/>
    </row>
    <row r="103" spans="1:38" ht="13.5" thickBot="1" x14ac:dyDescent="0.35">
      <c r="Q103" s="55" t="s">
        <v>245</v>
      </c>
      <c r="R103" s="56" t="s">
        <v>148</v>
      </c>
      <c r="S103" s="199">
        <v>15</v>
      </c>
      <c r="T103" s="104"/>
      <c r="U103" s="103">
        <f ca="1">COUNTIFS(Data!$D$1:$D$1000,1,OFFSET(Data!$A$1,0,MATCH($Q103,Data!$1:$1,0)-1,1000,1),R103)</f>
        <v>0</v>
      </c>
      <c r="V103" s="155"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ref="W103" ca="1" si="8">IF(U103=0,"",S103/U103)</f>
        <v/>
      </c>
      <c r="X103" s="23" t="str">
        <f t="shared" ref="X103" si="9">Q103&amp;R103&amp;T103</f>
        <v>FUBO TVNBA League Pass</v>
      </c>
      <c r="Y103" s="144">
        <f ca="1">COUNTIF(OFFSET(Data!$A$1,0,MATCH(Q103,Data!$1:$1,0)-1,1000,1),R103)</f>
        <v>1</v>
      </c>
      <c r="AA103" s="21" t="str">
        <f t="shared" ref="AA103" si="10">Q103&amp;"/"&amp;R103</f>
        <v>FUBO TV/NBA League Pass</v>
      </c>
      <c r="AB103" s="21" t="str">
        <f t="array" aca="1" ref="AB103" ca="1">_xlfn.TEXTJOIN(", ",TRUE,IF((Data!$D$1:$D$1000=1)*(OFFSET(Data!$A$1,0,MATCH($Q103,Data!$1:$1,0)-1,1000,1)=$R103),Data!$A$1:$A$816,""))</f>
        <v/>
      </c>
      <c r="AC103" s="21"/>
      <c r="AD103" s="34"/>
      <c r="AE103" s="34"/>
      <c r="AF103" s="34"/>
      <c r="AG103" s="34"/>
      <c r="AH103" s="34"/>
      <c r="AI103" s="34"/>
      <c r="AJ103" s="34"/>
      <c r="AK103" s="34"/>
      <c r="AL103" s="34"/>
    </row>
    <row r="104" spans="1:38" ht="13.5" thickBot="1" x14ac:dyDescent="0.35">
      <c r="Q104" s="55" t="s">
        <v>245</v>
      </c>
      <c r="R104" s="56" t="s">
        <v>1063</v>
      </c>
      <c r="S104" s="199">
        <v>3</v>
      </c>
      <c r="T104" s="104"/>
      <c r="U104" s="103">
        <f ca="1">COUNTIFS(Data!$D$1:$D$1000,1,OFFSET(Data!$A$1,0,MATCH($Q104,Data!$1:$1,0)-1,1000,1),R104)</f>
        <v>0</v>
      </c>
      <c r="V104" s="155"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5"/>
        <v/>
      </c>
      <c r="X104" s="23" t="str">
        <f t="shared" si="6"/>
        <v>FUBO TVNews Plus</v>
      </c>
      <c r="Y104" s="144">
        <f ca="1">COUNTIF(OFFSET(Data!$A$1,0,MATCH(Q104,Data!$1:$1,0)-1,1000,1),R104)</f>
        <v>8</v>
      </c>
      <c r="AA104" s="21" t="str">
        <f t="shared" si="7"/>
        <v>FUBO TV/News Plus</v>
      </c>
      <c r="AB104" s="21" t="str">
        <f t="array" aca="1" ref="AB104" ca="1">_xlfn.TEXTJOIN(", ",TRUE,IF((Data!$D$1:$D$1000=1)*(OFFSET(Data!$A$1,0,MATCH($Q104,Data!$1:$1,0)-1,1000,1)=$R104),Data!$A$1:$A$816,""))</f>
        <v/>
      </c>
      <c r="AC104" s="21"/>
      <c r="AD104" s="34"/>
      <c r="AE104" s="34"/>
      <c r="AF104" s="34"/>
      <c r="AG104" s="34"/>
      <c r="AH104" s="34"/>
      <c r="AI104" s="34"/>
      <c r="AJ104" s="34"/>
      <c r="AK104" s="34"/>
      <c r="AL104" s="34"/>
    </row>
    <row r="105" spans="1:38" ht="13.5" thickBot="1" x14ac:dyDescent="0.35">
      <c r="Q105" s="55" t="s">
        <v>245</v>
      </c>
      <c r="R105" s="56" t="s">
        <v>402</v>
      </c>
      <c r="S105" s="199">
        <v>6</v>
      </c>
      <c r="T105" s="104"/>
      <c r="U105" s="103">
        <f ca="1">COUNTIFS(Data!$D$1:$D$1000,1,OFFSET(Data!$A$1,0,MATCH($Q105,Data!$1:$1,0)-1,1000,1),R105)</f>
        <v>0</v>
      </c>
      <c r="V105" s="155"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5"/>
        <v/>
      </c>
      <c r="X105" s="23" t="str">
        <f t="shared" si="6"/>
        <v>FUBO TVPantaya</v>
      </c>
      <c r="Y105" s="144">
        <f ca="1">COUNTIF(OFFSET(Data!$A$1,0,MATCH(Q105,Data!$1:$1,0)-1,1000,1),R105)</f>
        <v>1</v>
      </c>
      <c r="AA105" s="21" t="str">
        <f t="shared" si="7"/>
        <v>FUBO TV/Pantaya</v>
      </c>
      <c r="AB105" s="21" t="str">
        <f t="array" aca="1" ref="AB105" ca="1">_xlfn.TEXTJOIN(", ",TRUE,IF((Data!$D$1:$D$1000=1)*(OFFSET(Data!$A$1,0,MATCH($Q105,Data!$1:$1,0)-1,1000,1)=$R105),Data!$A$1:$A$816,""))</f>
        <v/>
      </c>
      <c r="AC105" s="21"/>
      <c r="AD105" s="34"/>
      <c r="AE105" s="34"/>
      <c r="AF105" s="34"/>
      <c r="AG105" s="34"/>
      <c r="AH105" s="34"/>
      <c r="AI105" s="34"/>
      <c r="AJ105" s="34"/>
      <c r="AK105" s="34"/>
      <c r="AL105" s="34"/>
    </row>
    <row r="106" spans="1:38" ht="13.5" thickBot="1" x14ac:dyDescent="0.35">
      <c r="Q106" s="55" t="s">
        <v>245</v>
      </c>
      <c r="R106" s="56" t="s">
        <v>664</v>
      </c>
      <c r="S106" s="199">
        <v>15</v>
      </c>
      <c r="T106" s="104"/>
      <c r="U106" s="103">
        <f ca="1">COUNTIFS(Data!$D$1:$D$1000,1,OFFSET(Data!$A$1,0,MATCH($Q106,Data!$1:$1,0)-1,1000,1),R106)</f>
        <v>0</v>
      </c>
      <c r="V106" s="155"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5"/>
        <v/>
      </c>
      <c r="X106" s="23" t="str">
        <f t="shared" si="6"/>
        <v>FUBO TVPortuguese Plus</v>
      </c>
      <c r="Y106" s="144">
        <f ca="1">COUNTIF(OFFSET(Data!$A$1,0,MATCH(Q106,Data!$1:$1,0)-1,1000,1),R106)</f>
        <v>4</v>
      </c>
      <c r="AA106" s="21" t="str">
        <f t="shared" si="7"/>
        <v>FUBO TV/Portuguese Plus</v>
      </c>
      <c r="AB106" s="21" t="str">
        <f t="array" aca="1" ref="AB106" ca="1">_xlfn.TEXTJOIN(", ",TRUE,IF((Data!$D$1:$D$1000=1)*(OFFSET(Data!$A$1,0,MATCH($Q106,Data!$1:$1,0)-1,1000,1)=$R106),Data!$A$1:$A$816,""))</f>
        <v/>
      </c>
      <c r="AC106" s="21"/>
      <c r="AD106" s="34"/>
      <c r="AE106" s="34"/>
      <c r="AF106" s="34"/>
      <c r="AG106" s="34"/>
      <c r="AH106" s="34"/>
      <c r="AI106" s="34"/>
      <c r="AJ106" s="34"/>
      <c r="AK106" s="34"/>
      <c r="AL106" s="34"/>
    </row>
    <row r="107" spans="1:38" ht="13.5" thickBot="1" x14ac:dyDescent="0.35">
      <c r="Q107" s="55" t="s">
        <v>245</v>
      </c>
      <c r="R107" s="56" t="s">
        <v>663</v>
      </c>
      <c r="S107" s="199">
        <v>9</v>
      </c>
      <c r="T107" s="104"/>
      <c r="U107" s="103">
        <f ca="1">COUNTIFS(Data!$D$1:$D$1000,1,OFFSET(Data!$A$1,0,MATCH($Q107,Data!$1:$1,0)-1,1000,1),R107)</f>
        <v>0</v>
      </c>
      <c r="V107" s="155"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5"/>
        <v/>
      </c>
      <c r="X107" s="23" t="str">
        <f t="shared" si="6"/>
        <v>FUBO TVRAI Italia</v>
      </c>
      <c r="Y107" s="144">
        <f ca="1">COUNTIF(OFFSET(Data!$A$1,0,MATCH(Q107,Data!$1:$1,0)-1,1000,1),R107)</f>
        <v>1</v>
      </c>
      <c r="AA107" s="21" t="str">
        <f t="shared" si="7"/>
        <v>FUBO TV/RAI Italia</v>
      </c>
      <c r="AB107" s="21" t="str">
        <f t="array" aca="1" ref="AB107" ca="1">_xlfn.TEXTJOIN(", ",TRUE,IF((Data!$D$1:$D$1000=1)*(OFFSET(Data!$A$1,0,MATCH($Q107,Data!$1:$1,0)-1,1000,1)=$R107),Data!$A$1:$A$816,""))</f>
        <v/>
      </c>
      <c r="AC107" s="21"/>
      <c r="AD107" s="34"/>
      <c r="AE107" s="34"/>
      <c r="AF107" s="34"/>
      <c r="AG107" s="34"/>
      <c r="AH107" s="34"/>
      <c r="AI107" s="34"/>
      <c r="AJ107" s="34"/>
      <c r="AK107" s="34"/>
      <c r="AL107" s="34"/>
    </row>
    <row r="108" spans="1:38" ht="13.5" thickBot="1" x14ac:dyDescent="0.35">
      <c r="Q108" s="55" t="s">
        <v>245</v>
      </c>
      <c r="R108" s="56" t="s">
        <v>67</v>
      </c>
      <c r="S108" s="199">
        <v>11</v>
      </c>
      <c r="T108" s="104"/>
      <c r="U108" s="103">
        <f ca="1">COUNTIFS(Data!$D$1:$D$1000,1,OFFSET(Data!$A$1,0,MATCH($Q108,Data!$1:$1,0)-1,1000,1),R108)</f>
        <v>0</v>
      </c>
      <c r="V108" s="155"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5"/>
        <v/>
      </c>
      <c r="X108" s="23" t="str">
        <f t="shared" si="6"/>
        <v>FUBO TVShowtime</v>
      </c>
      <c r="Y108" s="144">
        <f ca="1">COUNTIF(OFFSET(Data!$A$1,0,MATCH(Q108,Data!$1:$1,0)-1,1000,1),R108)</f>
        <v>8</v>
      </c>
      <c r="AA108" s="21" t="str">
        <f t="shared" si="7"/>
        <v>FUBO TV/Showtime</v>
      </c>
      <c r="AB108" s="21" t="str">
        <f t="array" aca="1" ref="AB108" ca="1">_xlfn.TEXTJOIN(", ",TRUE,IF((Data!$D$1:$D$1000=1)*(OFFSET(Data!$A$1,0,MATCH($Q108,Data!$1:$1,0)-1,1000,1)=$R108),Data!$A$1:$A$816,""))</f>
        <v/>
      </c>
      <c r="AC108" s="21"/>
      <c r="AD108" s="34"/>
      <c r="AE108" s="34"/>
      <c r="AF108" s="34"/>
      <c r="AG108" s="34"/>
      <c r="AH108" s="34"/>
      <c r="AI108" s="34"/>
      <c r="AJ108" s="34"/>
      <c r="AK108" s="34"/>
      <c r="AL108" s="34"/>
    </row>
    <row r="109" spans="1:38" ht="13.5" thickBot="1" x14ac:dyDescent="0.35">
      <c r="Q109" s="55" t="s">
        <v>245</v>
      </c>
      <c r="R109" s="56" t="s">
        <v>961</v>
      </c>
      <c r="S109" s="199">
        <v>10</v>
      </c>
      <c r="T109" s="104"/>
      <c r="U109" s="103">
        <f ca="1">COUNTIFS(Data!$D$1:$D$1000,1,OFFSET(Data!$A$1,0,MATCH($Q109,Data!$1:$1,0)-1,1000,1),R109)</f>
        <v>0</v>
      </c>
      <c r="V109" s="155"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5"/>
        <v/>
      </c>
      <c r="X109" s="23" t="str">
        <f t="shared" si="6"/>
        <v>FUBO TVSports Lite</v>
      </c>
      <c r="Y109" s="144">
        <f ca="1">COUNTIF(OFFSET(Data!$A$1,0,MATCH(Q109,Data!$1:$1,0)-1,1000,1),R109)</f>
        <v>0</v>
      </c>
      <c r="AA109" s="21" t="str">
        <f t="shared" si="7"/>
        <v>FUBO TV/Sports Lite</v>
      </c>
      <c r="AB109" s="21" t="str">
        <f t="array" aca="1" ref="AB109" ca="1">_xlfn.TEXTJOIN(", ",TRUE,IF((Data!$D$1:$D$1000=1)*(OFFSET(Data!$A$1,0,MATCH($Q109,Data!$1:$1,0)-1,1000,1)=$R109),Data!$A$1:$A$816,""))</f>
        <v/>
      </c>
      <c r="AC109" s="21"/>
      <c r="AD109" s="34"/>
      <c r="AE109" s="34"/>
      <c r="AF109" s="34"/>
      <c r="AG109" s="34"/>
      <c r="AH109" s="34"/>
      <c r="AI109" s="34"/>
      <c r="AJ109" s="34"/>
      <c r="AK109" s="34"/>
      <c r="AL109" s="34"/>
    </row>
    <row r="110" spans="1:38" ht="13.5" thickBot="1" x14ac:dyDescent="0.35">
      <c r="Q110" s="55" t="s">
        <v>245</v>
      </c>
      <c r="R110" s="56" t="s">
        <v>660</v>
      </c>
      <c r="S110" s="199">
        <v>11</v>
      </c>
      <c r="T110" s="104"/>
      <c r="U110" s="103">
        <f ca="1">COUNTIFS(Data!$D$1:$D$1000,1,OFFSET(Data!$A$1,0,MATCH($Q110,Data!$1:$1,0)-1,1000,1),R110)</f>
        <v>0</v>
      </c>
      <c r="V110" s="155"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5"/>
        <v/>
      </c>
      <c r="X110" s="23" t="str">
        <f t="shared" si="6"/>
        <v>FUBO TVSports Plus with NFL RedZone</v>
      </c>
      <c r="Y110" s="144">
        <f ca="1">COUNTIF(OFFSET(Data!$A$1,0,MATCH(Q110,Data!$1:$1,0)-1,1000,1),R110)</f>
        <v>15</v>
      </c>
      <c r="AA110" s="21" t="str">
        <f t="shared" si="7"/>
        <v>FUBO TV/Sports Plus with NFL RedZone</v>
      </c>
      <c r="AB110" s="21" t="str">
        <f t="array" aca="1" ref="AB110" ca="1">_xlfn.TEXTJOIN(", ",TRUE,IF((Data!$D$1:$D$1000=1)*(OFFSET(Data!$A$1,0,MATCH($Q110,Data!$1:$1,0)-1,1000,1)=$R110),Data!$A$1:$A$816,""))</f>
        <v/>
      </c>
      <c r="AC110" s="21"/>
      <c r="AD110" s="34"/>
      <c r="AE110" s="34"/>
      <c r="AF110" s="34"/>
      <c r="AG110" s="34"/>
      <c r="AH110" s="34"/>
      <c r="AI110" s="34"/>
      <c r="AJ110" s="34"/>
      <c r="AK110" s="34"/>
      <c r="AL110" s="34"/>
    </row>
    <row r="111" spans="1:38" ht="13.5" thickBot="1" x14ac:dyDescent="0.35">
      <c r="Q111" s="55" t="s">
        <v>245</v>
      </c>
      <c r="R111" s="56" t="s">
        <v>604</v>
      </c>
      <c r="S111" s="199">
        <v>9</v>
      </c>
      <c r="T111" s="104"/>
      <c r="U111" s="103">
        <f ca="1">COUNTIFS(Data!$D$1:$D$1000,1,OFFSET(Data!$A$1,0,MATCH($Q111,Data!$1:$1,0)-1,1000,1),R111)</f>
        <v>0</v>
      </c>
      <c r="V111" s="155"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5"/>
        <v/>
      </c>
      <c r="X111" s="23" t="str">
        <f t="shared" si="6"/>
        <v>FUBO TVSTARZ</v>
      </c>
      <c r="Y111" s="144">
        <f ca="1">COUNTIF(OFFSET(Data!$A$1,0,MATCH(Q111,Data!$1:$1,0)-1,1000,1),R111)</f>
        <v>13</v>
      </c>
      <c r="AA111" s="21" t="str">
        <f t="shared" si="7"/>
        <v>FUBO TV/STARZ</v>
      </c>
      <c r="AB111" s="21" t="str">
        <f t="array" aca="1" ref="AB111" ca="1">_xlfn.TEXTJOIN(", ",TRUE,IF((Data!$D$1:$D$1000=1)*(OFFSET(Data!$A$1,0,MATCH($Q111,Data!$1:$1,0)-1,1000,1)=$R111),Data!$A$1:$A$816,""))</f>
        <v/>
      </c>
      <c r="AC111" s="21"/>
      <c r="AD111" s="34"/>
      <c r="AE111" s="34"/>
      <c r="AF111" s="34"/>
      <c r="AG111" s="34"/>
      <c r="AH111" s="34"/>
      <c r="AI111" s="34"/>
      <c r="AJ111" s="34"/>
      <c r="AK111" s="34"/>
      <c r="AL111" s="34"/>
    </row>
    <row r="112" spans="1:38" ht="13.5" thickBot="1" x14ac:dyDescent="0.35">
      <c r="Q112" s="55" t="s">
        <v>245</v>
      </c>
      <c r="R112" s="56" t="s">
        <v>690</v>
      </c>
      <c r="S112" s="199">
        <v>10</v>
      </c>
      <c r="T112" s="104"/>
      <c r="U112" s="103">
        <f ca="1">COUNTIFS(Data!$D$1:$D$1000,1,OFFSET(Data!$A$1,0,MATCH($Q112,Data!$1:$1,0)-1,1000,1),R112)</f>
        <v>0</v>
      </c>
      <c r="V112" s="155"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5"/>
        <v/>
      </c>
      <c r="X112" s="23" t="str">
        <f t="shared" si="6"/>
        <v>FUBO TVTV5Monde</v>
      </c>
      <c r="Y112" s="144">
        <f ca="1">COUNTIF(OFFSET(Data!$A$1,0,MATCH(Q112,Data!$1:$1,0)-1,1000,1),R112)</f>
        <v>1</v>
      </c>
      <c r="AA112" s="21" t="str">
        <f t="shared" si="7"/>
        <v>FUBO TV/TV5Monde</v>
      </c>
      <c r="AB112" s="21" t="str">
        <f t="array" aca="1" ref="AB112" ca="1">_xlfn.TEXTJOIN(", ",TRUE,IF((Data!$D$1:$D$1000=1)*(OFFSET(Data!$A$1,0,MATCH($Q112,Data!$1:$1,0)-1,1000,1)=$R112),Data!$A$1:$A$816,""))</f>
        <v/>
      </c>
      <c r="AC112" s="21"/>
      <c r="AD112" s="34"/>
      <c r="AE112" s="34"/>
      <c r="AF112" s="34"/>
      <c r="AG112" s="34"/>
      <c r="AH112" s="34"/>
      <c r="AI112" s="34"/>
      <c r="AJ112" s="34"/>
      <c r="AK112" s="34"/>
      <c r="AL112" s="34"/>
    </row>
    <row r="113" spans="1:38" ht="15" thickBot="1" x14ac:dyDescent="0.4">
      <c r="A113" s="25"/>
      <c r="B113" t="str" cm="1">
        <f t="array" aca="1" ref="B113" ca="1">IFERROR(_xlfn.SINGLE(INDEX(WhatIf!$R$1:$R$1067,_xlfn.AGGREGATE(15,6,((WhatIf!$Q$1:$Q$1067=B$20)*(WhatIf!$R$1:$R$1067&lt;&gt;"Yes")*(WhatIf!$U$1:$U$1067&gt;0))/((WhatIf!$Q$1:$Q$1067=B$20)*(WhatIf!$R$1:$R$1067&lt;&gt;"Yes")*(WhatIf!$U$1:$U$1067&gt;0))*ROW(WhatIf!$R$1:$R$1067),ROW(Analysis!L179)-ROW(Analysis!L$102)),1)),"")</f>
        <v/>
      </c>
      <c r="C113" s="158" t="str">
        <f ca="1">IF(B113="","",IFERROR(INDEX(WhatIf!$S:$S,MATCH(B$20&amp;B113&amp;"*",WhatIf!$X:$X,0),1),""))</f>
        <v/>
      </c>
      <c r="D113" t="str">
        <f ca="1">IF(B113="","",COUNTIFS(Data!$D$1:$D$1000,1,OFFSET(Data!$A$1,0,MATCH(Primary_Service,Data!$1:$1,0)-1,1000,1),B113))</f>
        <v/>
      </c>
      <c r="E113"/>
      <c r="F113" s="25"/>
      <c r="G113" t="str" cm="1">
        <f t="array" aca="1" ref="G113" ca="1">IFERROR(_xlfn.SINGLE(INDEX(WhatIf!$R$1:$R$1067,_xlfn.AGGREGATE(15,6,((WhatIf!$Q$1:$Q$1067=G$20)*(WhatIf!$R$1:$R$1067&lt;&gt;"Yes")*(WhatIf!$U$1:$U$1067&gt;0))/((WhatIf!$Q$1:$Q$1067=G$20)*(WhatIf!$R$1:$R$1067&lt;&gt;"Yes")*(WhatIf!$U$1:$U$1067&gt;0))*ROW(WhatIf!$R$1:$R$1067),ROW(Analysis!Q179)-ROW(Analysis!Q$102)),1)),"")</f>
        <v/>
      </c>
      <c r="H113" s="158" t="str">
        <f ca="1">IF(G113="","",IFERROR(INDEX(WhatIf!$S:$S,MATCH(G$20&amp;G113&amp;"*",WhatIf!$X:$X,0),1),""))</f>
        <v/>
      </c>
      <c r="I113" t="str">
        <f ca="1">IF(OR(B$20="",G113=""),"",COUNTIFS(Data!$D$1:$D$1000,1,OFFSET(Data!$A$1,0,MATCH(Primary_Service,Data!$1:$1,0)-1,1000,1),"",OFFSET(Data!$A$1,0,MATCH(Secondary_Service,Data!$1:$1,0)-1,1000,1),G113))</f>
        <v/>
      </c>
      <c r="Q113" s="55" t="s">
        <v>245</v>
      </c>
      <c r="R113" s="147" t="s">
        <v>622</v>
      </c>
      <c r="S113" s="199">
        <v>10</v>
      </c>
      <c r="T113" s="104"/>
      <c r="U113" s="103">
        <f ca="1">COUNTIFS(Data!$D$1:$D$1000,1,OFFSET(Data!$A$1,0,MATCH($Q113,Data!$1:$1,0)-1,1000,1),R113)</f>
        <v>0</v>
      </c>
      <c r="V113" s="155"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5"/>
        <v/>
      </c>
      <c r="X113" s="23" t="str">
        <f t="shared" si="6"/>
        <v>FUBO TVUnlimited Screens</v>
      </c>
      <c r="Y113" s="144">
        <f ca="1">COUNTIF(OFFSET(Data!$A$1,0,MATCH(Q113,Data!$1:$1,0)-1,1000,1),R113)</f>
        <v>1</v>
      </c>
      <c r="AA113" s="21" t="str">
        <f t="shared" si="7"/>
        <v>FUBO TV/Unlimited Screens</v>
      </c>
      <c r="AB113" s="21" t="str">
        <f t="array" aca="1" ref="AB113" ca="1">_xlfn.TEXTJOIN(", ",TRUE,IF((Data!$D$1:$D$1000=1)*(OFFSET(Data!$A$1,0,MATCH($Q113,Data!$1:$1,0)-1,1000,1)=$R113),Data!$A$1:$A$816,""))</f>
        <v/>
      </c>
      <c r="AC113" s="21"/>
      <c r="AD113" s="34"/>
      <c r="AE113" s="34"/>
      <c r="AF113" s="34"/>
      <c r="AG113" s="34"/>
      <c r="AH113" s="34"/>
      <c r="AI113" s="34"/>
      <c r="AJ113" s="34"/>
      <c r="AK113" s="34"/>
      <c r="AL113" s="34"/>
    </row>
    <row r="114" spans="1:38" ht="15" thickBot="1" x14ac:dyDescent="0.4">
      <c r="A114" s="25"/>
      <c r="B114" t="str" cm="1">
        <f t="array" aca="1" ref="B114" ca="1">IFERROR(_xlfn.SINGLE(INDEX(WhatIf!$R$1:$R$1067,_xlfn.AGGREGATE(15,6,((WhatIf!$Q$1:$Q$1067=B$20)*(WhatIf!$R$1:$R$1067&lt;&gt;"Yes")*(WhatIf!$U$1:$U$1067&gt;0))/((WhatIf!$Q$1:$Q$1067=B$20)*(WhatIf!$R$1:$R$1067&lt;&gt;"Yes")*(WhatIf!$U$1:$U$1067&gt;0))*ROW(WhatIf!$R$1:$R$1067),ROW(Analysis!L180)-ROW(Analysis!L$102)),1)),"")</f>
        <v/>
      </c>
      <c r="C114" s="158" t="str">
        <f ca="1">IF(B114="","",IFERROR(INDEX(WhatIf!$S:$S,MATCH(B$20&amp;B114&amp;"*",WhatIf!$X:$X,0),1),""))</f>
        <v/>
      </c>
      <c r="D114" t="str">
        <f ca="1">IF(B114="","",COUNTIFS(Data!$D$1:$D$1000,1,OFFSET(Data!$A$1,0,MATCH(Primary_Service,Data!$1:$1,0)-1,1000,1),B114))</f>
        <v/>
      </c>
      <c r="E114"/>
      <c r="F114" s="25"/>
      <c r="G114" t="str" cm="1">
        <f t="array" aca="1" ref="G114" ca="1">IFERROR(_xlfn.SINGLE(INDEX(WhatIf!$R$1:$R$1067,_xlfn.AGGREGATE(15,6,((WhatIf!$Q$1:$Q$1067=G$20)*(WhatIf!$R$1:$R$1067&lt;&gt;"Yes")*(WhatIf!$U$1:$U$1067&gt;0))/((WhatIf!$Q$1:$Q$1067=G$20)*(WhatIf!$R$1:$R$1067&lt;&gt;"Yes")*(WhatIf!$U$1:$U$1067&gt;0))*ROW(WhatIf!$R$1:$R$1067),ROW(Analysis!Q180)-ROW(Analysis!Q$102)),1)),"")</f>
        <v/>
      </c>
      <c r="H114" s="158" t="str">
        <f ca="1">IF(G114="","",IFERROR(INDEX(WhatIf!$S:$S,MATCH(G$20&amp;G114&amp;"*",WhatIf!$X:$X,0),1),""))</f>
        <v/>
      </c>
      <c r="I114" t="str">
        <f ca="1">IF(OR(B$20="",G114=""),"",COUNTIFS(Data!$D$1:$D$1000,1,OFFSET(Data!$A$1,0,MATCH(Primary_Service,Data!$1:$1,0)-1,1000,1),"",OFFSET(Data!$A$1,0,MATCH(Secondary_Service,Data!$1:$1,0)-1,1000,1),G114))</f>
        <v/>
      </c>
      <c r="Q114" s="55" t="s">
        <v>155</v>
      </c>
      <c r="R114" s="56" t="s">
        <v>17</v>
      </c>
      <c r="S114" s="199">
        <v>10</v>
      </c>
      <c r="T114" s="104"/>
      <c r="U114" s="103">
        <f ca="1">COUNTIFS(Data!$D$1:$D$1000,1,OFFSET(Data!$A$1,0,MATCH($Q114,Data!$1:$1,0)-1,1000,1),R114)</f>
        <v>1</v>
      </c>
      <c r="V114" s="155"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f t="shared" ca="1" si="5"/>
        <v>10</v>
      </c>
      <c r="X114" s="23" t="str">
        <f t="shared" si="6"/>
        <v>Hulu with Live TVCinemax</v>
      </c>
      <c r="Y114" s="144">
        <f ca="1">COUNTIF(OFFSET(Data!$A$1,0,MATCH(Q114,Data!$1:$1,0)-1,1000,1),R114)</f>
        <v>8</v>
      </c>
      <c r="AA114" s="21" t="str">
        <f t="shared" si="7"/>
        <v>Hulu with Live TV/Cinemax</v>
      </c>
      <c r="AB114" s="21" t="str">
        <f t="array" aca="1" ref="AB114" ca="1">_xlfn.TEXTJOIN(", ",TRUE,IF((Data!$D$1:$D$1000=1)*(OFFSET(Data!$A$1,0,MATCH($Q114,Data!$1:$1,0)-1,1000,1)=$R114),Data!$A$1:$A$816,""))</f>
        <v>Cinemax</v>
      </c>
      <c r="AC114" s="21"/>
      <c r="AD114" s="34"/>
      <c r="AE114" s="34"/>
      <c r="AF114" s="34"/>
      <c r="AG114" s="34"/>
      <c r="AH114" s="34"/>
      <c r="AI114" s="34"/>
      <c r="AJ114" s="34"/>
      <c r="AK114" s="34"/>
      <c r="AL114" s="34"/>
    </row>
    <row r="115" spans="1:38" ht="15" thickBot="1" x14ac:dyDescent="0.4">
      <c r="A115" s="25"/>
      <c r="B115" t="str" cm="1">
        <f t="array" aca="1" ref="B115" ca="1">IFERROR(_xlfn.SINGLE(INDEX(WhatIf!$R$1:$R$1067,_xlfn.AGGREGATE(15,6,((WhatIf!$Q$1:$Q$1067=B$20)*(WhatIf!$R$1:$R$1067&lt;&gt;"Yes")*(WhatIf!$U$1:$U$1067&gt;0))/((WhatIf!$Q$1:$Q$1067=B$20)*(WhatIf!$R$1:$R$1067&lt;&gt;"Yes")*(WhatIf!$U$1:$U$1067&gt;0))*ROW(WhatIf!$R$1:$R$1067),ROW(Analysis!L181)-ROW(Analysis!L$102)),1)),"")</f>
        <v/>
      </c>
      <c r="C115" s="158" t="str">
        <f ca="1">IF(B115="","",IFERROR(INDEX(WhatIf!$S:$S,MATCH(B$20&amp;B115&amp;"*",WhatIf!$X:$X,0),1),""))</f>
        <v/>
      </c>
      <c r="D115" t="str">
        <f ca="1">IF(B115="","",COUNTIFS(Data!$D$1:$D$1000,1,OFFSET(Data!$A$1,0,MATCH(Primary_Service,Data!$1:$1,0)-1,1000,1),B115))</f>
        <v/>
      </c>
      <c r="E115"/>
      <c r="F115" s="25"/>
      <c r="G115" t="str" cm="1">
        <f t="array" aca="1" ref="G115" ca="1">IFERROR(_xlfn.SINGLE(INDEX(WhatIf!$R$1:$R$1067,_xlfn.AGGREGATE(15,6,((WhatIf!$Q$1:$Q$1067=G$20)*(WhatIf!$R$1:$R$1067&lt;&gt;"Yes")*(WhatIf!$U$1:$U$1067&gt;0))/((WhatIf!$Q$1:$Q$1067=G$20)*(WhatIf!$R$1:$R$1067&lt;&gt;"Yes")*(WhatIf!$U$1:$U$1067&gt;0))*ROW(WhatIf!$R$1:$R$1067),ROW(Analysis!Q181)-ROW(Analysis!Q$102)),1)),"")</f>
        <v/>
      </c>
      <c r="H115" s="158" t="str">
        <f ca="1">IF(G115="","",IFERROR(INDEX(WhatIf!$S:$S,MATCH(G$20&amp;G115&amp;"*",WhatIf!$X:$X,0),1),""))</f>
        <v/>
      </c>
      <c r="I115" t="str">
        <f ca="1">IF(OR(B$20="",G115=""),"",COUNTIFS(Data!$D$1:$D$1000,1,OFFSET(Data!$A$1,0,MATCH(Primary_Service,Data!$1:$1,0)-1,1000,1),"",OFFSET(Data!$A$1,0,MATCH(Secondary_Service,Data!$1:$1,0)-1,1000,1),G115))</f>
        <v/>
      </c>
      <c r="Q115" s="55" t="s">
        <v>155</v>
      </c>
      <c r="R115" s="56" t="s">
        <v>229</v>
      </c>
      <c r="S115" s="199">
        <v>8</v>
      </c>
      <c r="T115" s="104"/>
      <c r="U115" s="103">
        <f ca="1">COUNTIFS(Data!$D$1:$D$1000,1,OFFSET(Data!$A$1,0,MATCH($Q115,Data!$1:$1,0)-1,1000,1),R115)</f>
        <v>1</v>
      </c>
      <c r="V115" s="155"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f t="shared" ca="1" si="5"/>
        <v>8</v>
      </c>
      <c r="X115" s="23" t="str">
        <f t="shared" si="6"/>
        <v>Hulu with Live TVEntertainment</v>
      </c>
      <c r="Y115" s="144">
        <f ca="1">COUNTIF(OFFSET(Data!$A$1,0,MATCH(Q115,Data!$1:$1,0)-1,1000,1),R115)</f>
        <v>17</v>
      </c>
      <c r="AA115" s="21" t="str">
        <f t="shared" si="7"/>
        <v>Hulu with Live TV/Entertainment</v>
      </c>
      <c r="AB115" s="21" t="str">
        <f t="array" aca="1" ref="AB115" ca="1">_xlfn.TEXTJOIN(", ",TRUE,IF((Data!$D$1:$D$1000=1)*(OFFSET(Data!$A$1,0,MATCH($Q115,Data!$1:$1,0)-1,1000,1)=$R115),Data!$A$1:$A$816,""))</f>
        <v>Cooking Channel</v>
      </c>
      <c r="AC115" s="21"/>
      <c r="AD115" s="34"/>
      <c r="AE115" s="34"/>
      <c r="AF115" s="34"/>
      <c r="AG115" s="34"/>
      <c r="AH115" s="34"/>
      <c r="AI115" s="34"/>
      <c r="AJ115" s="34"/>
      <c r="AK115" s="34"/>
      <c r="AL115" s="34"/>
    </row>
    <row r="116" spans="1:38" ht="15" thickBot="1" x14ac:dyDescent="0.4">
      <c r="A116" s="25"/>
      <c r="B116" t="str" cm="1">
        <f t="array" aca="1" ref="B116" ca="1">IFERROR(_xlfn.SINGLE(INDEX(WhatIf!$R$1:$R$1067,_xlfn.AGGREGATE(15,6,((WhatIf!$Q$1:$Q$1067=B$20)*(WhatIf!$R$1:$R$1067&lt;&gt;"Yes")*(WhatIf!$U$1:$U$1067&gt;0))/((WhatIf!$Q$1:$Q$1067=B$20)*(WhatIf!$R$1:$R$1067&lt;&gt;"Yes")*(WhatIf!$U$1:$U$1067&gt;0))*ROW(WhatIf!$R$1:$R$1067),ROW(Analysis!L182)-ROW(Analysis!L$102)),1)),"")</f>
        <v/>
      </c>
      <c r="C116" s="158" t="str">
        <f ca="1">IF(B116="","",IFERROR(INDEX(WhatIf!$S:$S,MATCH(B$20&amp;B116&amp;"*",WhatIf!$X:$X,0),1),""))</f>
        <v/>
      </c>
      <c r="D116" t="str">
        <f ca="1">IF(B116="","",COUNTIFS(Data!$D$1:$D$1000,1,OFFSET(Data!$A$1,0,MATCH(Primary_Service,Data!$1:$1,0)-1,1000,1),B116))</f>
        <v/>
      </c>
      <c r="E116"/>
      <c r="F116" s="25"/>
      <c r="G116" t="str" cm="1">
        <f t="array" aca="1" ref="G116" ca="1">IFERROR(_xlfn.SINGLE(INDEX(WhatIf!$R$1:$R$1067,_xlfn.AGGREGATE(15,6,((WhatIf!$Q$1:$Q$1067=G$20)*(WhatIf!$R$1:$R$1067&lt;&gt;"Yes")*(WhatIf!$U$1:$U$1067&gt;0))/((WhatIf!$Q$1:$Q$1067=G$20)*(WhatIf!$R$1:$R$1067&lt;&gt;"Yes")*(WhatIf!$U$1:$U$1067&gt;0))*ROW(WhatIf!$R$1:$R$1067),ROW(Analysis!Q182)-ROW(Analysis!Q$102)),1)),"")</f>
        <v/>
      </c>
      <c r="H116" s="158" t="str">
        <f ca="1">IF(G116="","",IFERROR(INDEX(WhatIf!$S:$S,MATCH(G$20&amp;G116&amp;"*",WhatIf!$X:$X,0),1),""))</f>
        <v/>
      </c>
      <c r="I116" t="str">
        <f ca="1">IF(OR(B$20="",G116=""),"",COUNTIFS(Data!$D$1:$D$1000,1,OFFSET(Data!$A$1,0,MATCH(Primary_Service,Data!$1:$1,0)-1,1000,1),"",OFFSET(Data!$A$1,0,MATCH(Secondary_Service,Data!$1:$1,0)-1,1000,1),G116))</f>
        <v/>
      </c>
      <c r="Q116" s="55" t="s">
        <v>155</v>
      </c>
      <c r="R116" s="56" t="s">
        <v>231</v>
      </c>
      <c r="S116" s="199">
        <v>5</v>
      </c>
      <c r="T116" s="104"/>
      <c r="U116" s="103">
        <f ca="1">COUNTIFS(Data!$D$1:$D$1000,1,OFFSET(Data!$A$1,0,MATCH($Q116,Data!$1:$1,0)-1,1000,1),R116)</f>
        <v>0</v>
      </c>
      <c r="V116" s="155"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5"/>
        <v/>
      </c>
      <c r="X116" s="23" t="str">
        <f t="shared" si="6"/>
        <v>Hulu with Live TVEspanol</v>
      </c>
      <c r="Y116" s="144">
        <f ca="1">COUNTIF(OFFSET(Data!$A$1,0,MATCH(Q116,Data!$1:$1,0)-1,1000,1),R116)</f>
        <v>8</v>
      </c>
      <c r="AA116" s="21" t="str">
        <f t="shared" si="7"/>
        <v>Hulu with Live TV/Espanol</v>
      </c>
      <c r="AB116" s="21" t="str">
        <f t="array" aca="1" ref="AB116" ca="1">_xlfn.TEXTJOIN(", ",TRUE,IF((Data!$D$1:$D$1000=1)*(OFFSET(Data!$A$1,0,MATCH($Q116,Data!$1:$1,0)-1,1000,1)=$R116),Data!$A$1:$A$816,""))</f>
        <v/>
      </c>
      <c r="AC116" s="21"/>
      <c r="AD116" s="34"/>
      <c r="AE116" s="34"/>
      <c r="AF116" s="34"/>
      <c r="AG116" s="34"/>
      <c r="AH116" s="34"/>
      <c r="AI116" s="34"/>
      <c r="AJ116" s="34"/>
      <c r="AK116" s="34"/>
      <c r="AL116" s="34"/>
    </row>
    <row r="117" spans="1:38" ht="15" thickBot="1" x14ac:dyDescent="0.4">
      <c r="A117" s="25"/>
      <c r="B117" t="str" cm="1">
        <f t="array" aca="1" ref="B117" ca="1">IFERROR(_xlfn.SINGLE(INDEX(WhatIf!$R$1:$R$1067,_xlfn.AGGREGATE(15,6,((WhatIf!$Q$1:$Q$1067=B$20)*(WhatIf!$R$1:$R$1067&lt;&gt;"Yes")*(WhatIf!$U$1:$U$1067&gt;0))/((WhatIf!$Q$1:$Q$1067=B$20)*(WhatIf!$R$1:$R$1067&lt;&gt;"Yes")*(WhatIf!$U$1:$U$1067&gt;0))*ROW(WhatIf!$R$1:$R$1067),ROW(Analysis!L183)-ROW(Analysis!L$102)),1)),"")</f>
        <v/>
      </c>
      <c r="C117" s="158" t="str">
        <f ca="1">IF(B117="","",IFERROR(INDEX(WhatIf!$S:$S,MATCH(B$20&amp;B117&amp;"*",WhatIf!$X:$X,0),1),""))</f>
        <v/>
      </c>
      <c r="D117" t="str">
        <f ca="1">IF(B117="","",COUNTIFS(Data!$D$1:$D$1000,1,OFFSET(Data!$A$1,0,MATCH(Primary_Service,Data!$1:$1,0)-1,1000,1),B117))</f>
        <v/>
      </c>
      <c r="E117"/>
      <c r="F117" s="25"/>
      <c r="G117" t="str" cm="1">
        <f t="array" aca="1" ref="G117" ca="1">IFERROR(_xlfn.SINGLE(INDEX(WhatIf!$R$1:$R$1067,_xlfn.AGGREGATE(15,6,((WhatIf!$Q$1:$Q$1067=G$20)*(WhatIf!$R$1:$R$1067&lt;&gt;"Yes")*(WhatIf!$U$1:$U$1067&gt;0))/((WhatIf!$Q$1:$Q$1067=G$20)*(WhatIf!$R$1:$R$1067&lt;&gt;"Yes")*(WhatIf!$U$1:$U$1067&gt;0))*ROW(WhatIf!$R$1:$R$1067),ROW(Analysis!Q183)-ROW(Analysis!Q$102)),1)),"")</f>
        <v/>
      </c>
      <c r="H117" s="158" t="str">
        <f ca="1">IF(G117="","",IFERROR(INDEX(WhatIf!$S:$S,MATCH(G$20&amp;G117&amp;"*",WhatIf!$X:$X,0),1),""))</f>
        <v/>
      </c>
      <c r="I117" t="str">
        <f ca="1">IF(OR(B$20="",G117=""),"",COUNTIFS(Data!$D$1:$D$1000,1,OFFSET(Data!$A$1,0,MATCH(Primary_Service,Data!$1:$1,0)-1,1000,1),"",OFFSET(Data!$A$1,0,MATCH(Secondary_Service,Data!$1:$1,0)-1,1000,1),G117))</f>
        <v/>
      </c>
      <c r="Q117" s="55" t="s">
        <v>155</v>
      </c>
      <c r="R117" s="56" t="s">
        <v>688</v>
      </c>
      <c r="S117" s="199">
        <v>15</v>
      </c>
      <c r="T117" s="104"/>
      <c r="U117" s="103">
        <f ca="1">COUNTIFS(Data!$D$1:$D$1000,1,OFFSET(Data!$A$1,0,MATCH($Q117,Data!$1:$1,0)-1,1000,1),R117)</f>
        <v>0</v>
      </c>
      <c r="V117" s="155"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5"/>
        <v/>
      </c>
      <c r="X117" s="23" t="str">
        <f t="shared" si="6"/>
        <v>Hulu with Live TVHBO Max</v>
      </c>
      <c r="Y117" s="144">
        <f ca="1">COUNTIF(OFFSET(Data!$A$1,0,MATCH(Q117,Data!$1:$1,0)-1,1000,1),R117)</f>
        <v>8</v>
      </c>
      <c r="AA117" s="21" t="str">
        <f t="shared" si="7"/>
        <v>Hulu with Live TV/HBO Max</v>
      </c>
      <c r="AB117" s="21" t="str">
        <f t="array" aca="1" ref="AB117" ca="1">_xlfn.TEXTJOIN(", ",TRUE,IF((Data!$D$1:$D$1000=1)*(OFFSET(Data!$A$1,0,MATCH($Q117,Data!$1:$1,0)-1,1000,1)=$R117),Data!$A$1:$A$816,""))</f>
        <v/>
      </c>
      <c r="AC117" s="21"/>
      <c r="AD117" s="34"/>
      <c r="AE117" s="34"/>
      <c r="AF117" s="34"/>
      <c r="AG117" s="34"/>
      <c r="AH117" s="34"/>
      <c r="AI117" s="34"/>
      <c r="AJ117" s="34"/>
      <c r="AK117" s="34"/>
      <c r="AL117" s="34"/>
    </row>
    <row r="118" spans="1:38" ht="15" thickBot="1" x14ac:dyDescent="0.4">
      <c r="A118" s="25"/>
      <c r="B118" t="str" cm="1">
        <f t="array" aca="1" ref="B118" ca="1">IFERROR(_xlfn.SINGLE(INDEX(WhatIf!$R$1:$R$1067,_xlfn.AGGREGATE(15,6,((WhatIf!$Q$1:$Q$1067=B$20)*(WhatIf!$R$1:$R$1067&lt;&gt;"Yes")*(WhatIf!$U$1:$U$1067&gt;0))/((WhatIf!$Q$1:$Q$1067=B$20)*(WhatIf!$R$1:$R$1067&lt;&gt;"Yes")*(WhatIf!$U$1:$U$1067&gt;0))*ROW(WhatIf!$R$1:$R$1067),ROW(Analysis!L184)-ROW(Analysis!L$102)),1)),"")</f>
        <v/>
      </c>
      <c r="C118" s="158" t="str">
        <f ca="1">IF(B118="","",IFERROR(INDEX(WhatIf!$S:$S,MATCH(B$20&amp;B118&amp;"*",WhatIf!$X:$X,0),1),""))</f>
        <v/>
      </c>
      <c r="D118" t="str">
        <f ca="1">IF(B118="","",COUNTIFS(Data!$D$1:$D$1000,1,OFFSET(Data!$A$1,0,MATCH(Primary_Service,Data!$1:$1,0)-1,1000,1),B118))</f>
        <v/>
      </c>
      <c r="E118"/>
      <c r="F118" s="25"/>
      <c r="G118" t="str" cm="1">
        <f t="array" aca="1" ref="G118" ca="1">IFERROR(_xlfn.SINGLE(INDEX(WhatIf!$R$1:$R$1067,_xlfn.AGGREGATE(15,6,((WhatIf!$Q$1:$Q$1067=G$20)*(WhatIf!$R$1:$R$1067&lt;&gt;"Yes")*(WhatIf!$U$1:$U$1067&gt;0))/((WhatIf!$Q$1:$Q$1067=G$20)*(WhatIf!$R$1:$R$1067&lt;&gt;"Yes")*(WhatIf!$U$1:$U$1067&gt;0))*ROW(WhatIf!$R$1:$R$1067),ROW(Analysis!Q184)-ROW(Analysis!Q$102)),1)),"")</f>
        <v/>
      </c>
      <c r="H118" s="158" t="str">
        <f ca="1">IF(G118="","",IFERROR(INDEX(WhatIf!$S:$S,MATCH(G$20&amp;G118&amp;"*",WhatIf!$X:$X,0),1),""))</f>
        <v/>
      </c>
      <c r="I118" t="str">
        <f ca="1">IF(OR(B$20="",G118=""),"",COUNTIFS(Data!$D$1:$D$1000,1,OFFSET(Data!$A$1,0,MATCH(Primary_Service,Data!$1:$1,0)-1,1000,1),"",OFFSET(Data!$A$1,0,MATCH(Secondary_Service,Data!$1:$1,0)-1,1000,1),G118))</f>
        <v/>
      </c>
      <c r="Q118" s="55" t="s">
        <v>155</v>
      </c>
      <c r="R118" s="147" t="s">
        <v>657</v>
      </c>
      <c r="S118" s="199">
        <v>13</v>
      </c>
      <c r="T118" s="104"/>
      <c r="U118" s="103">
        <f ca="1">COUNTIFS(Data!$D$1:$D$1000,1,OFFSET(Data!$A$1,0,MATCH($Q118,Data!$1:$1,0)-1,1000,1),R118)</f>
        <v>0</v>
      </c>
      <c r="V118" s="155"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5"/>
        <v/>
      </c>
      <c r="X118" s="23" t="str">
        <f t="shared" si="6"/>
        <v>Hulu with Live TVNo Ads</v>
      </c>
      <c r="Y118" s="144">
        <f ca="1">COUNTIF(OFFSET(Data!$A$1,0,MATCH(Q118,Data!$1:$1,0)-1,1000,1),R118)</f>
        <v>1</v>
      </c>
      <c r="AA118" s="21" t="str">
        <f t="shared" si="7"/>
        <v>Hulu with Live TV/No Ads</v>
      </c>
      <c r="AB118" s="21" t="str">
        <f t="array" aca="1" ref="AB118" ca="1">_xlfn.TEXTJOIN(", ",TRUE,IF((Data!$D$1:$D$1000=1)*(OFFSET(Data!$A$1,0,MATCH($Q118,Data!$1:$1,0)-1,1000,1)=$R118),Data!$A$1:$A$816,""))</f>
        <v/>
      </c>
      <c r="AC118" s="21"/>
      <c r="AD118" s="34"/>
      <c r="AE118" s="34"/>
      <c r="AF118" s="34"/>
      <c r="AG118" s="34"/>
      <c r="AH118" s="34"/>
      <c r="AI118" s="34"/>
      <c r="AJ118" s="34"/>
      <c r="AK118" s="34"/>
      <c r="AL118" s="34"/>
    </row>
    <row r="119" spans="1:38" ht="15" thickBot="1" x14ac:dyDescent="0.4">
      <c r="A119" s="25"/>
      <c r="B119" t="str" cm="1">
        <f t="array" aca="1" ref="B119" ca="1">IFERROR(_xlfn.SINGLE(INDEX(WhatIf!$R$1:$R$1067,_xlfn.AGGREGATE(15,6,((WhatIf!$Q$1:$Q$1067=B$20)*(WhatIf!$R$1:$R$1067&lt;&gt;"Yes")*(WhatIf!$U$1:$U$1067&gt;0))/((WhatIf!$Q$1:$Q$1067=B$20)*(WhatIf!$R$1:$R$1067&lt;&gt;"Yes")*(WhatIf!$U$1:$U$1067&gt;0))*ROW(WhatIf!$R$1:$R$1067),ROW(Analysis!L185)-ROW(Analysis!L$102)),1)),"")</f>
        <v/>
      </c>
      <c r="C119" s="158" t="str">
        <f ca="1">IF(B119="","",IFERROR(INDEX(WhatIf!$S:$S,MATCH(B$20&amp;B119&amp;"*",WhatIf!$X:$X,0),1),""))</f>
        <v/>
      </c>
      <c r="D119" t="str">
        <f ca="1">IF(B119="","",COUNTIFS(Data!$D$1:$D$1000,1,OFFSET(Data!$A$1,0,MATCH(Primary_Service,Data!$1:$1,0)-1,1000,1),B119))</f>
        <v/>
      </c>
      <c r="E119"/>
      <c r="F119" s="25"/>
      <c r="G119" t="str" cm="1">
        <f t="array" aca="1" ref="G119" ca="1">IFERROR(_xlfn.SINGLE(INDEX(WhatIf!$R$1:$R$1067,_xlfn.AGGREGATE(15,6,((WhatIf!$Q$1:$Q$1067=G$20)*(WhatIf!$R$1:$R$1067&lt;&gt;"Yes")*(WhatIf!$U$1:$U$1067&gt;0))/((WhatIf!$Q$1:$Q$1067=G$20)*(WhatIf!$R$1:$R$1067&lt;&gt;"Yes")*(WhatIf!$U$1:$U$1067&gt;0))*ROW(WhatIf!$R$1:$R$1067),ROW(Analysis!Q185)-ROW(Analysis!Q$102)),1)),"")</f>
        <v/>
      </c>
      <c r="H119" s="158" t="str">
        <f ca="1">IF(G119="","",IFERROR(INDEX(WhatIf!$S:$S,MATCH(G$20&amp;G119&amp;"*",WhatIf!$X:$X,0),1),""))</f>
        <v/>
      </c>
      <c r="I119" t="str">
        <f ca="1">IF(OR(B$20="",G119=""),"",COUNTIFS(Data!$D$1:$D$1000,1,OFFSET(Data!$A$1,0,MATCH(Primary_Service,Data!$1:$1,0)-1,1000,1),"",OFFSET(Data!$A$1,0,MATCH(Secondary_Service,Data!$1:$1,0)-1,1000,1),G119))</f>
        <v/>
      </c>
      <c r="Q119" s="55" t="s">
        <v>155</v>
      </c>
      <c r="R119" s="56" t="s">
        <v>67</v>
      </c>
      <c r="S119" s="199">
        <v>11</v>
      </c>
      <c r="T119" s="104"/>
      <c r="U119" s="103">
        <f ca="1">COUNTIFS(Data!$D$1:$D$1000,1,OFFSET(Data!$A$1,0,MATCH($Q119,Data!$1:$1,0)-1,1000,1),R119)</f>
        <v>0</v>
      </c>
      <c r="V119" s="155"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5"/>
        <v/>
      </c>
      <c r="X119" s="23" t="str">
        <f t="shared" si="6"/>
        <v>Hulu with Live TVShowtime</v>
      </c>
      <c r="Y119" s="144">
        <f ca="1">COUNTIF(OFFSET(Data!$A$1,0,MATCH(Q119,Data!$1:$1,0)-1,1000,1),R119)</f>
        <v>8</v>
      </c>
      <c r="AA119" s="21" t="str">
        <f t="shared" si="7"/>
        <v>Hulu with Live TV/Showtime</v>
      </c>
      <c r="AB119" s="21" t="str">
        <f t="array" aca="1" ref="AB119" ca="1">_xlfn.TEXTJOIN(", ",TRUE,IF((Data!$D$1:$D$1000=1)*(OFFSET(Data!$A$1,0,MATCH($Q119,Data!$1:$1,0)-1,1000,1)=$R119),Data!$A$1:$A$816,""))</f>
        <v/>
      </c>
      <c r="AC119" s="21"/>
      <c r="AD119" s="34"/>
      <c r="AE119" s="34"/>
      <c r="AF119" s="34"/>
      <c r="AG119" s="34"/>
      <c r="AH119" s="34"/>
      <c r="AI119" s="34"/>
      <c r="AJ119" s="34"/>
      <c r="AK119" s="34"/>
      <c r="AL119" s="34"/>
    </row>
    <row r="120" spans="1:38" ht="15" thickBot="1" x14ac:dyDescent="0.4">
      <c r="A120" s="25"/>
      <c r="B120" t="str" cm="1">
        <f t="array" aca="1" ref="B120" ca="1">IFERROR(_xlfn.SINGLE(INDEX(WhatIf!$R$1:$R$1067,_xlfn.AGGREGATE(15,6,((WhatIf!$Q$1:$Q$1067=B$20)*(WhatIf!$R$1:$R$1067&lt;&gt;"Yes")*(WhatIf!$U$1:$U$1067&gt;0))/((WhatIf!$Q$1:$Q$1067=B$20)*(WhatIf!$R$1:$R$1067&lt;&gt;"Yes")*(WhatIf!$U$1:$U$1067&gt;0))*ROW(WhatIf!$R$1:$R$1067),ROW(Analysis!L186)-ROW(Analysis!L$102)),1)),"")</f>
        <v/>
      </c>
      <c r="C120" s="158" t="str">
        <f ca="1">IF(B120="","",IFERROR(INDEX(WhatIf!$S:$S,MATCH(B$20&amp;B120&amp;"*",WhatIf!$X:$X,0),1),""))</f>
        <v/>
      </c>
      <c r="D120" t="str">
        <f ca="1">IF(B120="","",COUNTIFS(Data!$D$1:$D$1000,1,OFFSET(Data!$A$1,0,MATCH(Primary_Service,Data!$1:$1,0)-1,1000,1),B120))</f>
        <v/>
      </c>
      <c r="E120"/>
      <c r="F120" s="25"/>
      <c r="G120" t="str" cm="1">
        <f t="array" aca="1" ref="G120" ca="1">IFERROR(_xlfn.SINGLE(INDEX(WhatIf!$R$1:$R$1067,_xlfn.AGGREGATE(15,6,((WhatIf!$Q$1:$Q$1067=G$20)*(WhatIf!$R$1:$R$1067&lt;&gt;"Yes")*(WhatIf!$U$1:$U$1067&gt;0))/((WhatIf!$Q$1:$Q$1067=G$20)*(WhatIf!$R$1:$R$1067&lt;&gt;"Yes")*(WhatIf!$U$1:$U$1067&gt;0))*ROW(WhatIf!$R$1:$R$1067),ROW(Analysis!Q186)-ROW(Analysis!Q$102)),1)),"")</f>
        <v/>
      </c>
      <c r="H120" s="158" t="str">
        <f ca="1">IF(G120="","",IFERROR(INDEX(WhatIf!$S:$S,MATCH(G$20&amp;G120&amp;"*",WhatIf!$X:$X,0),1),""))</f>
        <v/>
      </c>
      <c r="I120" t="str">
        <f ca="1">IF(OR(B$20="",G120=""),"",COUNTIFS(Data!$D$1:$D$1000,1,OFFSET(Data!$A$1,0,MATCH(Primary_Service,Data!$1:$1,0)-1,1000,1),"",OFFSET(Data!$A$1,0,MATCH(Secondary_Service,Data!$1:$1,0)-1,1000,1),G120))</f>
        <v/>
      </c>
      <c r="Q120" s="55" t="s">
        <v>155</v>
      </c>
      <c r="R120" s="56" t="s">
        <v>185</v>
      </c>
      <c r="S120" s="199">
        <v>10</v>
      </c>
      <c r="T120" s="104"/>
      <c r="U120" s="103">
        <f ca="1">COUNTIFS(Data!$D$1:$D$1000,1,OFFSET(Data!$A$1,0,MATCH($Q120,Data!$1:$1,0)-1,1000,1),R120)</f>
        <v>0</v>
      </c>
      <c r="V120" s="155"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5"/>
        <v/>
      </c>
      <c r="X120" s="23" t="str">
        <f t="shared" si="6"/>
        <v>Hulu with Live TVSports</v>
      </c>
      <c r="Y120" s="144">
        <f ca="1">COUNTIF(OFFSET(Data!$A$1,0,MATCH(Q120,Data!$1:$1,0)-1,1000,1),R120)</f>
        <v>6</v>
      </c>
      <c r="AA120" s="21" t="str">
        <f t="shared" si="7"/>
        <v>Hulu with Live TV/Sports</v>
      </c>
      <c r="AB120" s="21" t="str">
        <f t="array" aca="1" ref="AB120" ca="1">_xlfn.TEXTJOIN(", ",TRUE,IF((Data!$D$1:$D$1000=1)*(OFFSET(Data!$A$1,0,MATCH($Q120,Data!$1:$1,0)-1,1000,1)=$R120),Data!$A$1:$A$816,""))</f>
        <v/>
      </c>
      <c r="AC120" s="21"/>
      <c r="AD120" s="34"/>
      <c r="AE120" s="34"/>
      <c r="AF120" s="34"/>
      <c r="AG120" s="34"/>
      <c r="AH120" s="34"/>
      <c r="AI120" s="34"/>
      <c r="AJ120" s="34"/>
      <c r="AK120" s="34"/>
      <c r="AL120" s="34"/>
    </row>
    <row r="121" spans="1:38" ht="15" thickBot="1" x14ac:dyDescent="0.4">
      <c r="A121" s="25"/>
      <c r="B121" t="str" cm="1">
        <f t="array" aca="1" ref="B121" ca="1">IFERROR(_xlfn.SINGLE(INDEX(WhatIf!$R$1:$R$1067,_xlfn.AGGREGATE(15,6,((WhatIf!$Q$1:$Q$1067=B$20)*(WhatIf!$R$1:$R$1067&lt;&gt;"Yes")*(WhatIf!$U$1:$U$1067&gt;0))/((WhatIf!$Q$1:$Q$1067=B$20)*(WhatIf!$R$1:$R$1067&lt;&gt;"Yes")*(WhatIf!$U$1:$U$1067&gt;0))*ROW(WhatIf!$R$1:$R$1067),ROW(Analysis!L187)-ROW(Analysis!L$102)),1)),"")</f>
        <v/>
      </c>
      <c r="C121" s="158" t="str">
        <f ca="1">IF(B121="","",IFERROR(INDEX(WhatIf!$S:$S,MATCH(B$20&amp;B121&amp;"*",WhatIf!$X:$X,0),1),""))</f>
        <v/>
      </c>
      <c r="D121" t="str">
        <f ca="1">IF(B121="","",COUNTIFS(Data!$D$1:$D$1000,1,OFFSET(Data!$A$1,0,MATCH(Primary_Service,Data!$1:$1,0)-1,1000,1),B121))</f>
        <v/>
      </c>
      <c r="E121"/>
      <c r="F121" s="25"/>
      <c r="G121" t="str" cm="1">
        <f t="array" aca="1" ref="G121" ca="1">IFERROR(_xlfn.SINGLE(INDEX(WhatIf!$R$1:$R$1067,_xlfn.AGGREGATE(15,6,((WhatIf!$Q$1:$Q$1067=G$20)*(WhatIf!$R$1:$R$1067&lt;&gt;"Yes")*(WhatIf!$U$1:$U$1067&gt;0))/((WhatIf!$Q$1:$Q$1067=G$20)*(WhatIf!$R$1:$R$1067&lt;&gt;"Yes")*(WhatIf!$U$1:$U$1067&gt;0))*ROW(WhatIf!$R$1:$R$1067),ROW(Analysis!Q187)-ROW(Analysis!Q$102)),1)),"")</f>
        <v/>
      </c>
      <c r="H121" s="158" t="str">
        <f ca="1">IF(G121="","",IFERROR(INDEX(WhatIf!$S:$S,MATCH(G$20&amp;G121&amp;"*",WhatIf!$X:$X,0),1),""))</f>
        <v/>
      </c>
      <c r="I121" t="str">
        <f ca="1">IF(OR(B$20="",G121=""),"",COUNTIFS(Data!$D$1:$D$1000,1,OFFSET(Data!$A$1,0,MATCH(Primary_Service,Data!$1:$1,0)-1,1000,1),"",OFFSET(Data!$A$1,0,MATCH(Secondary_Service,Data!$1:$1,0)-1,1000,1),G121))</f>
        <v/>
      </c>
      <c r="Q121" s="55" t="s">
        <v>155</v>
      </c>
      <c r="R121" s="56" t="s">
        <v>68</v>
      </c>
      <c r="S121" s="199">
        <v>9</v>
      </c>
      <c r="T121" s="104"/>
      <c r="U121" s="103">
        <f ca="1">COUNTIFS(Data!$D$1:$D$1000,1,OFFSET(Data!$A$1,0,MATCH($Q121,Data!$1:$1,0)-1,1000,1),R121)</f>
        <v>0</v>
      </c>
      <c r="V121" s="155"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5"/>
        <v/>
      </c>
      <c r="X121" s="23" t="str">
        <f t="shared" si="6"/>
        <v>Hulu with Live TVStarz</v>
      </c>
      <c r="Y121" s="144">
        <f ca="1">COUNTIF(OFFSET(Data!$A$1,0,MATCH(Q121,Data!$1:$1,0)-1,1000,1),R121)</f>
        <v>13</v>
      </c>
      <c r="AA121" s="21" t="str">
        <f t="shared" si="7"/>
        <v>Hulu with Live TV/Starz</v>
      </c>
      <c r="AB121" s="21" t="str">
        <f t="array" aca="1" ref="AB121" ca="1">_xlfn.TEXTJOIN(", ",TRUE,IF((Data!$D$1:$D$1000=1)*(OFFSET(Data!$A$1,0,MATCH($Q121,Data!$1:$1,0)-1,1000,1)=$R121),Data!$A$1:$A$816,""))</f>
        <v/>
      </c>
      <c r="AC121" s="21"/>
      <c r="AD121" s="34"/>
      <c r="AE121" s="34"/>
      <c r="AF121" s="34"/>
      <c r="AG121" s="34"/>
      <c r="AH121" s="34"/>
      <c r="AI121" s="34"/>
      <c r="AJ121" s="34"/>
      <c r="AK121" s="34"/>
      <c r="AL121" s="34"/>
    </row>
    <row r="122" spans="1:38" ht="15" thickBot="1" x14ac:dyDescent="0.4">
      <c r="A122" s="25"/>
      <c r="B122" t="str" cm="1">
        <f t="array" aca="1" ref="B122" ca="1">IFERROR(_xlfn.SINGLE(INDEX(WhatIf!$R$1:$R$1067,_xlfn.AGGREGATE(15,6,((WhatIf!$Q$1:$Q$1067=B$20)*(WhatIf!$R$1:$R$1067&lt;&gt;"Yes")*(WhatIf!$U$1:$U$1067&gt;0))/((WhatIf!$Q$1:$Q$1067=B$20)*(WhatIf!$R$1:$R$1067&lt;&gt;"Yes")*(WhatIf!$U$1:$U$1067&gt;0))*ROW(WhatIf!$R$1:$R$1067),ROW(Analysis!L188)-ROW(Analysis!L$102)),1)),"")</f>
        <v/>
      </c>
      <c r="C122" s="158" t="str">
        <f ca="1">IF(B122="","",IFERROR(INDEX(WhatIf!$S:$S,MATCH(B$20&amp;B122&amp;"*",WhatIf!$X:$X,0),1),""))</f>
        <v/>
      </c>
      <c r="D122" t="str">
        <f ca="1">IF(B122="","",COUNTIFS(Data!$D$1:$D$1000,1,OFFSET(Data!$A$1,0,MATCH(Primary_Service,Data!$1:$1,0)-1,1000,1),B122))</f>
        <v/>
      </c>
      <c r="E122"/>
      <c r="F122" s="25"/>
      <c r="G122" t="str" cm="1">
        <f t="array" aca="1" ref="G122" ca="1">IFERROR(_xlfn.SINGLE(INDEX(WhatIf!$R$1:$R$1067,_xlfn.AGGREGATE(15,6,((WhatIf!$Q$1:$Q$1067=G$20)*(WhatIf!$R$1:$R$1067&lt;&gt;"Yes")*(WhatIf!$U$1:$U$1067&gt;0))/((WhatIf!$Q$1:$Q$1067=G$20)*(WhatIf!$R$1:$R$1067&lt;&gt;"Yes")*(WhatIf!$U$1:$U$1067&gt;0))*ROW(WhatIf!$R$1:$R$1067),ROW(Analysis!Q188)-ROW(Analysis!Q$102)),1)),"")</f>
        <v/>
      </c>
      <c r="H122" s="158" t="str">
        <f ca="1">IF(G122="","",IFERROR(INDEX(WhatIf!$S:$S,MATCH(G$20&amp;G122&amp;"*",WhatIf!$X:$X,0),1),""))</f>
        <v/>
      </c>
      <c r="I122" t="str">
        <f ca="1">IF(OR(B$20="",G122=""),"",COUNTIFS(Data!$D$1:$D$1000,1,OFFSET(Data!$A$1,0,MATCH(Primary_Service,Data!$1:$1,0)-1,1000,1),"",OFFSET(Data!$A$1,0,MATCH(Secondary_Service,Data!$1:$1,0)-1,1000,1),G122))</f>
        <v/>
      </c>
      <c r="Q122" s="55" t="s">
        <v>155</v>
      </c>
      <c r="R122" s="147" t="s">
        <v>622</v>
      </c>
      <c r="S122" s="199">
        <v>10</v>
      </c>
      <c r="T122" s="104"/>
      <c r="U122" s="103">
        <f ca="1">COUNTIFS(Data!$D$1:$D$1000,1,OFFSET(Data!$A$1,0,MATCH($Q122,Data!$1:$1,0)-1,1000,1),R122)</f>
        <v>0</v>
      </c>
      <c r="V122" s="155"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5"/>
        <v/>
      </c>
      <c r="X122" s="23" t="str">
        <f t="shared" si="6"/>
        <v>Hulu with Live TVUnlimited Screens</v>
      </c>
      <c r="Y122" s="144">
        <f ca="1">COUNTIF(OFFSET(Data!$A$1,0,MATCH(Q122,Data!$1:$1,0)-1,1000,1),R122)</f>
        <v>1</v>
      </c>
      <c r="AA122" s="21" t="str">
        <f t="shared" si="7"/>
        <v>Hulu with Live TV/Unlimited Screens</v>
      </c>
      <c r="AB122" s="21" t="str">
        <f t="array" aca="1" ref="AB122" ca="1">_xlfn.TEXTJOIN(", ",TRUE,IF((Data!$D$1:$D$1000=1)*(OFFSET(Data!$A$1,0,MATCH($Q122,Data!$1:$1,0)-1,1000,1)=$R122),Data!$A$1:$A$816,""))</f>
        <v/>
      </c>
      <c r="AC122" s="21"/>
      <c r="AD122" s="34"/>
      <c r="AE122" s="34"/>
      <c r="AF122" s="34"/>
      <c r="AG122" s="34"/>
      <c r="AH122" s="34"/>
      <c r="AI122" s="34"/>
      <c r="AJ122" s="34"/>
      <c r="AK122" s="34"/>
      <c r="AL122" s="34"/>
    </row>
    <row r="123" spans="1:38" ht="15" thickBot="1" x14ac:dyDescent="0.4">
      <c r="A123" s="25"/>
      <c r="B123" t="str" cm="1">
        <f t="array" aca="1" ref="B123" ca="1">IFERROR(_xlfn.SINGLE(INDEX(WhatIf!$R$1:$R$1067,_xlfn.AGGREGATE(15,6,((WhatIf!$Q$1:$Q$1067=B$20)*(WhatIf!$R$1:$R$1067&lt;&gt;"Yes")*(WhatIf!$U$1:$U$1067&gt;0))/((WhatIf!$Q$1:$Q$1067=B$20)*(WhatIf!$R$1:$R$1067&lt;&gt;"Yes")*(WhatIf!$U$1:$U$1067&gt;0))*ROW(WhatIf!$R$1:$R$1067),ROW(Analysis!L189)-ROW(Analysis!L$102)),1)),"")</f>
        <v/>
      </c>
      <c r="C123" s="158" t="str">
        <f ca="1">IF(B123="","",IFERROR(INDEX(WhatIf!$S:$S,MATCH(B$20&amp;B123&amp;"*",WhatIf!$X:$X,0),1),""))</f>
        <v/>
      </c>
      <c r="D123" t="str">
        <f ca="1">IF(B123="","",COUNTIFS(Data!$D$1:$D$1000,1,OFFSET(Data!$A$1,0,MATCH(Primary_Service,Data!$1:$1,0)-1,1000,1),B123))</f>
        <v/>
      </c>
      <c r="E123"/>
      <c r="F123" s="25"/>
      <c r="G123" t="str" cm="1">
        <f t="array" aca="1" ref="G123" ca="1">IFERROR(_xlfn.SINGLE(INDEX(WhatIf!$R$1:$R$1067,_xlfn.AGGREGATE(15,6,((WhatIf!$Q$1:$Q$1067=G$20)*(WhatIf!$R$1:$R$1067&lt;&gt;"Yes")*(WhatIf!$U$1:$U$1067&gt;0))/((WhatIf!$Q$1:$Q$1067=G$20)*(WhatIf!$R$1:$R$1067&lt;&gt;"Yes")*(WhatIf!$U$1:$U$1067&gt;0))*ROW(WhatIf!$R$1:$R$1067),ROW(Analysis!Q189)-ROW(Analysis!Q$102)),1)),"")</f>
        <v/>
      </c>
      <c r="H123" s="158" t="str">
        <f ca="1">IF(G123="","",IFERROR(INDEX(WhatIf!$S:$S,MATCH(G$20&amp;G123&amp;"*",WhatIf!$X:$X,0),1),""))</f>
        <v/>
      </c>
      <c r="I123" t="str">
        <f ca="1">IF(OR(B$20="",G123=""),"",COUNTIFS(Data!$D$1:$D$1000,1,OFFSET(Data!$A$1,0,MATCH(Primary_Service,Data!$1:$1,0)-1,1000,1),"",OFFSET(Data!$A$1,0,MATCH(Secondary_Service,Data!$1:$1,0)-1,1000,1),G123))</f>
        <v/>
      </c>
      <c r="Q123" s="55" t="s">
        <v>492</v>
      </c>
      <c r="R123" s="56" t="s">
        <v>729</v>
      </c>
      <c r="S123" s="200">
        <v>2.5</v>
      </c>
      <c r="T123" s="104"/>
      <c r="U123" s="103">
        <f ca="1">COUNTIFS(Data!$D$1:$D$1000,1,OFFSET(Data!$A$1,0,MATCH($Q123,Data!$1:$1,0)-1,1000,1),R123)</f>
        <v>0</v>
      </c>
      <c r="V123" s="155"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5"/>
        <v/>
      </c>
      <c r="X123" s="23" t="str">
        <f t="shared" si="6"/>
        <v>KlowdTVOAN</v>
      </c>
      <c r="Y123" s="144">
        <f ca="1">COUNTIF(OFFSET(Data!$A$1,0,MATCH(Q123,Data!$1:$1,0)-1,1000,1),R123)</f>
        <v>1</v>
      </c>
      <c r="AA123" s="21" t="str">
        <f t="shared" si="7"/>
        <v>KlowdTV/OAN</v>
      </c>
      <c r="AB123" s="21" t="str">
        <f t="array" aca="1" ref="AB123" ca="1">_xlfn.TEXTJOIN(", ",TRUE,IF((Data!$D$1:$D$1000=1)*(OFFSET(Data!$A$1,0,MATCH($Q123,Data!$1:$1,0)-1,1000,1)=$R123),Data!$A$1:$A$816,""))</f>
        <v/>
      </c>
      <c r="AC123" s="21"/>
      <c r="AD123" s="34"/>
      <c r="AE123" s="34"/>
      <c r="AF123" s="34"/>
      <c r="AG123" s="34"/>
      <c r="AH123" s="34"/>
      <c r="AI123" s="34"/>
      <c r="AJ123" s="34"/>
      <c r="AK123" s="34"/>
      <c r="AL123" s="34"/>
    </row>
    <row r="124" spans="1:38" ht="15" thickBot="1" x14ac:dyDescent="0.4">
      <c r="A124" s="25"/>
      <c r="B124" t="str" cm="1">
        <f t="array" aca="1" ref="B124" ca="1">IFERROR(_xlfn.SINGLE(INDEX(WhatIf!$R$1:$R$1067,_xlfn.AGGREGATE(15,6,((WhatIf!$Q$1:$Q$1067=B$20)*(WhatIf!$R$1:$R$1067&lt;&gt;"Yes")*(WhatIf!$U$1:$U$1067&gt;0))/((WhatIf!$Q$1:$Q$1067=B$20)*(WhatIf!$R$1:$R$1067&lt;&gt;"Yes")*(WhatIf!$U$1:$U$1067&gt;0))*ROW(WhatIf!$R$1:$R$1067),ROW(Analysis!L190)-ROW(Analysis!L$102)),1)),"")</f>
        <v/>
      </c>
      <c r="C124" s="158" t="str">
        <f ca="1">IF(B124="","",IFERROR(INDEX(WhatIf!$S:$S,MATCH(B$20&amp;B124&amp;"*",WhatIf!$X:$X,0),1),""))</f>
        <v/>
      </c>
      <c r="D124" t="str">
        <f ca="1">IF(B124="","",COUNTIFS(Data!$D$1:$D$1000,1,OFFSET(Data!$A$1,0,MATCH(Primary_Service,Data!$1:$1,0)-1,1000,1),B124))</f>
        <v/>
      </c>
      <c r="E124"/>
      <c r="F124" s="25"/>
      <c r="G124" t="str" cm="1">
        <f t="array" aca="1" ref="G124" ca="1">IFERROR(_xlfn.SINGLE(INDEX(WhatIf!$R$1:$R$1067,_xlfn.AGGREGATE(15,6,((WhatIf!$Q$1:$Q$1067=G$20)*(WhatIf!$R$1:$R$1067&lt;&gt;"Yes")*(WhatIf!$U$1:$U$1067&gt;0))/((WhatIf!$Q$1:$Q$1067=G$20)*(WhatIf!$R$1:$R$1067&lt;&gt;"Yes")*(WhatIf!$U$1:$U$1067&gt;0))*ROW(WhatIf!$R$1:$R$1067),ROW(Analysis!Q190)-ROW(Analysis!Q$102)),1)),"")</f>
        <v/>
      </c>
      <c r="H124" s="158" t="str">
        <f ca="1">IF(G124="","",IFERROR(INDEX(WhatIf!$S:$S,MATCH(G$20&amp;G124&amp;"*",WhatIf!$X:$X,0),1),""))</f>
        <v/>
      </c>
      <c r="I124" t="str">
        <f ca="1">IF(OR(B$20="",G124=""),"",COUNTIFS(Data!$D$1:$D$1000,1,OFFSET(Data!$A$1,0,MATCH(Primary_Service,Data!$1:$1,0)-1,1000,1),"",OFFSET(Data!$A$1,0,MATCH(Secondary_Service,Data!$1:$1,0)-1,1000,1),G124))</f>
        <v/>
      </c>
      <c r="Q124" s="55" t="s">
        <v>492</v>
      </c>
      <c r="R124" s="56" t="s">
        <v>210</v>
      </c>
      <c r="S124" s="199">
        <v>10</v>
      </c>
      <c r="T124" s="104"/>
      <c r="U124" s="103">
        <f ca="1">COUNTIFS(Data!$D$1:$D$1000,1,OFFSET(Data!$A$1,0,MATCH($Q124,Data!$1:$1,0)-1,1000,1),R124)</f>
        <v>0</v>
      </c>
      <c r="V124" s="155"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5"/>
        <v/>
      </c>
      <c r="X124" s="23" t="str">
        <f t="shared" si="6"/>
        <v>KlowdTVPremium</v>
      </c>
      <c r="Y124" s="144">
        <f ca="1">COUNTIF(OFFSET(Data!$A$1,0,MATCH(Q124,Data!$1:$1,0)-1,1000,1),R124)</f>
        <v>12</v>
      </c>
      <c r="AA124" s="21" t="str">
        <f t="shared" si="7"/>
        <v>KlowdTV/Premium</v>
      </c>
      <c r="AB124" s="21" t="str">
        <f t="array" aca="1" ref="AB124" ca="1">_xlfn.TEXTJOIN(", ",TRUE,IF((Data!$D$1:$D$1000=1)*(OFFSET(Data!$A$1,0,MATCH($Q124,Data!$1:$1,0)-1,1000,1)=$R124),Data!$A$1:$A$816,""))</f>
        <v/>
      </c>
      <c r="AC124" s="21"/>
      <c r="AD124" s="34"/>
      <c r="AE124" s="34"/>
      <c r="AF124" s="34"/>
      <c r="AG124" s="34"/>
      <c r="AH124" s="34"/>
      <c r="AI124" s="34"/>
      <c r="AJ124" s="34"/>
      <c r="AK124" s="34"/>
      <c r="AL124" s="34"/>
    </row>
    <row r="125" spans="1:38" ht="15" thickBot="1" x14ac:dyDescent="0.4">
      <c r="A125" s="25"/>
      <c r="B125" t="str" cm="1">
        <f t="array" aca="1" ref="B125" ca="1">IFERROR(_xlfn.SINGLE(INDEX(WhatIf!$R$1:$R$1067,_xlfn.AGGREGATE(15,6,((WhatIf!$Q$1:$Q$1067=B$20)*(WhatIf!$R$1:$R$1067&lt;&gt;"Yes")*(WhatIf!$U$1:$U$1067&gt;0))/((WhatIf!$Q$1:$Q$1067=B$20)*(WhatIf!$R$1:$R$1067&lt;&gt;"Yes")*(WhatIf!$U$1:$U$1067&gt;0))*ROW(WhatIf!$R$1:$R$1067),ROW(Analysis!L191)-ROW(Analysis!L$102)),1)),"")</f>
        <v/>
      </c>
      <c r="C125" s="158" t="str">
        <f ca="1">IF(B125="","",IFERROR(INDEX(WhatIf!$S:$S,MATCH(B$20&amp;B125&amp;"*",WhatIf!$X:$X,0),1),""))</f>
        <v/>
      </c>
      <c r="D125" t="str">
        <f ca="1">IF(B125="","",COUNTIFS(Data!$D$1:$D$1000,1,OFFSET(Data!$A$1,0,MATCH(Primary_Service,Data!$1:$1,0)-1,1000,1),B125))</f>
        <v/>
      </c>
      <c r="E125"/>
      <c r="F125" s="25"/>
      <c r="G125" t="str" cm="1">
        <f t="array" aca="1" ref="G125" ca="1">IFERROR(_xlfn.SINGLE(INDEX(WhatIf!$R$1:$R$1067,_xlfn.AGGREGATE(15,6,((WhatIf!$Q$1:$Q$1067=G$20)*(WhatIf!$R$1:$R$1067&lt;&gt;"Yes")*(WhatIf!$U$1:$U$1067&gt;0))/((WhatIf!$Q$1:$Q$1067=G$20)*(WhatIf!$R$1:$R$1067&lt;&gt;"Yes")*(WhatIf!$U$1:$U$1067&gt;0))*ROW(WhatIf!$R$1:$R$1067),ROW(Analysis!Q191)-ROW(Analysis!Q$102)),1)),"")</f>
        <v/>
      </c>
      <c r="H125" s="158" t="str">
        <f ca="1">IF(G125="","",IFERROR(INDEX(WhatIf!$S:$S,MATCH(G$20&amp;G125&amp;"*",WhatIf!$X:$X,0),1),""))</f>
        <v/>
      </c>
      <c r="I125" t="str">
        <f ca="1">IF(OR(B$20="",G125=""),"",COUNTIFS(Data!$D$1:$D$1000,1,OFFSET(Data!$A$1,0,MATCH(Primary_Service,Data!$1:$1,0)-1,1000,1),"",OFFSET(Data!$A$1,0,MATCH(Secondary_Service,Data!$1:$1,0)-1,1000,1),G125))</f>
        <v/>
      </c>
      <c r="Q125" s="55" t="s">
        <v>492</v>
      </c>
      <c r="R125" s="56" t="s">
        <v>728</v>
      </c>
      <c r="S125" s="199">
        <v>5</v>
      </c>
      <c r="T125" s="104"/>
      <c r="U125" s="103">
        <f ca="1">COUNTIFS(Data!$D$1:$D$1000,1,OFFSET(Data!$A$1,0,MATCH($Q125,Data!$1:$1,0)-1,1000,1),R125)</f>
        <v>0</v>
      </c>
      <c r="V125" s="155"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5"/>
        <v/>
      </c>
      <c r="X125" s="23" t="str">
        <f t="shared" si="6"/>
        <v>KlowdTVWorldwide</v>
      </c>
      <c r="Y125" s="144">
        <f ca="1">COUNTIF(OFFSET(Data!$A$1,0,MATCH(Q125,Data!$1:$1,0)-1,1000,1),R125)</f>
        <v>1</v>
      </c>
      <c r="AA125" s="21" t="str">
        <f t="shared" si="7"/>
        <v>KlowdTV/Worldwide</v>
      </c>
      <c r="AB125" s="21" t="str">
        <f t="array" aca="1" ref="AB125" ca="1">_xlfn.TEXTJOIN(", ",TRUE,IF((Data!$D$1:$D$1000=1)*(OFFSET(Data!$A$1,0,MATCH($Q125,Data!$1:$1,0)-1,1000,1)=$R125),Data!$A$1:$A$816,""))</f>
        <v/>
      </c>
      <c r="AC125" s="21"/>
      <c r="AD125" s="34"/>
      <c r="AE125" s="34"/>
      <c r="AF125" s="34"/>
      <c r="AG125" s="34"/>
      <c r="AH125" s="34"/>
      <c r="AI125" s="34"/>
      <c r="AJ125" s="34"/>
      <c r="AK125" s="34"/>
      <c r="AL125" s="34"/>
    </row>
    <row r="126" spans="1:38" ht="15" thickBot="1" x14ac:dyDescent="0.4">
      <c r="A126" s="25"/>
      <c r="B126" t="str" cm="1">
        <f t="array" aca="1" ref="B126" ca="1">IFERROR(_xlfn.SINGLE(INDEX(WhatIf!$R$1:$R$1067,_xlfn.AGGREGATE(15,6,((WhatIf!$Q$1:$Q$1067=B$20)*(WhatIf!$R$1:$R$1067&lt;&gt;"Yes")*(WhatIf!$U$1:$U$1067&gt;0))/((WhatIf!$Q$1:$Q$1067=B$20)*(WhatIf!$R$1:$R$1067&lt;&gt;"Yes")*(WhatIf!$U$1:$U$1067&gt;0))*ROW(WhatIf!$R$1:$R$1067),ROW(Analysis!L192)-ROW(Analysis!L$102)),1)),"")</f>
        <v/>
      </c>
      <c r="C126" s="158" t="str">
        <f ca="1">IF(B126="","",IFERROR(INDEX(WhatIf!$S:$S,MATCH(B$20&amp;B126&amp;"*",WhatIf!$X:$X,0),1),""))</f>
        <v/>
      </c>
      <c r="D126" t="str">
        <f ca="1">IF(B126="","",COUNTIFS(Data!$D$1:$D$1000,1,OFFSET(Data!$A$1,0,MATCH(Primary_Service,Data!$1:$1,0)-1,1000,1),B126))</f>
        <v/>
      </c>
      <c r="E126"/>
      <c r="F126" s="25"/>
      <c r="G126" t="str" cm="1">
        <f t="array" aca="1" ref="G126" ca="1">IFERROR(_xlfn.SINGLE(INDEX(WhatIf!$R$1:$R$1067,_xlfn.AGGREGATE(15,6,((WhatIf!$Q$1:$Q$1067=G$20)*(WhatIf!$R$1:$R$1067&lt;&gt;"Yes")*(WhatIf!$U$1:$U$1067&gt;0))/((WhatIf!$Q$1:$Q$1067=G$20)*(WhatIf!$R$1:$R$1067&lt;&gt;"Yes")*(WhatIf!$U$1:$U$1067&gt;0))*ROW(WhatIf!$R$1:$R$1067),ROW(Analysis!Q192)-ROW(Analysis!Q$102)),1)),"")</f>
        <v/>
      </c>
      <c r="H126" s="158" t="str">
        <f ca="1">IF(G126="","",IFERROR(INDEX(WhatIf!$S:$S,MATCH(G$20&amp;G126&amp;"*",WhatIf!$X:$X,0),1),""))</f>
        <v/>
      </c>
      <c r="I126" t="str">
        <f ca="1">IF(OR(B$20="",G126=""),"",COUNTIFS(Data!$D$1:$D$1000,1,OFFSET(Data!$A$1,0,MATCH(Primary_Service,Data!$1:$1,0)-1,1000,1),"",OFFSET(Data!$A$1,0,MATCH(Secondary_Service,Data!$1:$1,0)-1,1000,1),G126))</f>
        <v/>
      </c>
      <c r="Q126" s="55" t="s">
        <v>166</v>
      </c>
      <c r="R126" s="56" t="s">
        <v>1286</v>
      </c>
      <c r="S126" s="199">
        <v>6</v>
      </c>
      <c r="T126" s="104"/>
      <c r="U126" s="103">
        <f ca="1">COUNTIFS(Data!$D$1:$D$1000,1,OFFSET(Data!$A$1,0,MATCH($Q126,Data!$1:$1,0)-1,1000,1),R126)</f>
        <v>0</v>
      </c>
      <c r="V126" s="155"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5"/>
        <v/>
      </c>
      <c r="X126" s="23" t="str">
        <f t="shared" si="6"/>
        <v>PhiloMGM+</v>
      </c>
      <c r="Y126" s="144">
        <f ca="1">COUNTIF(OFFSET(Data!$A$1,0,MATCH(Q126,Data!$1:$1,0)-1,1000,1),R126)</f>
        <v>3</v>
      </c>
      <c r="AA126" s="21" t="str">
        <f t="shared" si="7"/>
        <v>Philo/MGM+</v>
      </c>
      <c r="AB126" s="21" t="str">
        <f t="array" aca="1" ref="AB126" ca="1">_xlfn.TEXTJOIN(", ",TRUE,IF((Data!$D$1:$D$1000=1)*(OFFSET(Data!$A$1,0,MATCH($Q126,Data!$1:$1,0)-1,1000,1)=$R126),Data!$A$1:$A$816,""))</f>
        <v/>
      </c>
      <c r="AC126" s="21"/>
      <c r="AD126" s="34"/>
      <c r="AE126" s="34"/>
      <c r="AF126" s="34"/>
      <c r="AG126" s="34"/>
      <c r="AH126" s="34"/>
      <c r="AI126" s="34"/>
      <c r="AJ126" s="34"/>
      <c r="AK126" s="34"/>
      <c r="AL126" s="34"/>
    </row>
    <row r="127" spans="1:38" ht="15" thickBot="1" x14ac:dyDescent="0.4">
      <c r="A127" s="25"/>
      <c r="B127" t="str" cm="1">
        <f t="array" aca="1" ref="B127" ca="1">IFERROR(_xlfn.SINGLE(INDEX(WhatIf!$R$1:$R$1067,_xlfn.AGGREGATE(15,6,((WhatIf!$Q$1:$Q$1067=B$20)*(WhatIf!$R$1:$R$1067&lt;&gt;"Yes")*(WhatIf!$U$1:$U$1067&gt;0))/((WhatIf!$Q$1:$Q$1067=B$20)*(WhatIf!$R$1:$R$1067&lt;&gt;"Yes")*(WhatIf!$U$1:$U$1067&gt;0))*ROW(WhatIf!$R$1:$R$1067),ROW(Analysis!L193)-ROW(Analysis!L$102)),1)),"")</f>
        <v/>
      </c>
      <c r="C127" s="158" t="str">
        <f ca="1">IF(B127="","",IFERROR(INDEX(WhatIf!$S:$S,MATCH(B$20&amp;B127&amp;"*",WhatIf!$X:$X,0),1),""))</f>
        <v/>
      </c>
      <c r="D127" t="str">
        <f ca="1">IF(B127="","",COUNTIFS(Data!$D$1:$D$1000,1,OFFSET(Data!$A$1,0,MATCH(Primary_Service,Data!$1:$1,0)-1,1000,1),B127))</f>
        <v/>
      </c>
      <c r="E127"/>
      <c r="F127" s="25"/>
      <c r="G127" t="str" cm="1">
        <f t="array" aca="1" ref="G127" ca="1">IFERROR(_xlfn.SINGLE(INDEX(WhatIf!$R$1:$R$1067,_xlfn.AGGREGATE(15,6,((WhatIf!$Q$1:$Q$1067=G$20)*(WhatIf!$R$1:$R$1067&lt;&gt;"Yes")*(WhatIf!$U$1:$U$1067&gt;0))/((WhatIf!$Q$1:$Q$1067=G$20)*(WhatIf!$R$1:$R$1067&lt;&gt;"Yes")*(WhatIf!$U$1:$U$1067&gt;0))*ROW(WhatIf!$R$1:$R$1067),ROW(Analysis!Q193)-ROW(Analysis!Q$102)),1)),"")</f>
        <v/>
      </c>
      <c r="H127" s="158" t="str">
        <f ca="1">IF(G127="","",IFERROR(INDEX(WhatIf!$S:$S,MATCH(G$20&amp;G127&amp;"*",WhatIf!$X:$X,0),1),""))</f>
        <v/>
      </c>
      <c r="I127" t="str">
        <f ca="1">IF(OR(B$20="",G127=""),"",COUNTIFS(Data!$D$1:$D$1000,1,OFFSET(Data!$A$1,0,MATCH(Primary_Service,Data!$1:$1,0)-1,1000,1),"",OFFSET(Data!$A$1,0,MATCH(Secondary_Service,Data!$1:$1,0)-1,1000,1),G127))</f>
        <v/>
      </c>
      <c r="Q127" s="55" t="s">
        <v>166</v>
      </c>
      <c r="R127" s="56" t="s">
        <v>1006</v>
      </c>
      <c r="S127" s="199">
        <v>3</v>
      </c>
      <c r="T127" s="104"/>
      <c r="U127" s="103">
        <f ca="1">COUNTIFS(Data!$D$1:$D$1000,1,OFFSET(Data!$A$1,0,MATCH($Q127,Data!$1:$1,0)-1,1000,1),R127)</f>
        <v>0</v>
      </c>
      <c r="V127" s="155"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5"/>
        <v/>
      </c>
      <c r="X127" s="23" t="str">
        <f t="shared" si="6"/>
        <v>PhiloMovies &amp; More</v>
      </c>
      <c r="Y127" s="144">
        <f ca="1">COUNTIF(OFFSET(Data!$A$1,0,MATCH(Q127,Data!$1:$1,0)-1,1000,1),R127)</f>
        <v>4</v>
      </c>
      <c r="AA127" s="21" t="str">
        <f t="shared" si="7"/>
        <v>Philo/Movies &amp; More</v>
      </c>
      <c r="AB127" s="21" t="str">
        <f t="array" aca="1" ref="AB127" ca="1">_xlfn.TEXTJOIN(", ",TRUE,IF((Data!$D$1:$D$1000=1)*(OFFSET(Data!$A$1,0,MATCH($Q127,Data!$1:$1,0)-1,1000,1)=$R127),Data!$A$1:$A$816,""))</f>
        <v/>
      </c>
      <c r="AC127" s="21"/>
      <c r="AD127" s="34"/>
      <c r="AE127" s="34"/>
      <c r="AF127" s="34"/>
      <c r="AG127" s="34"/>
      <c r="AH127" s="34"/>
      <c r="AI127" s="34"/>
      <c r="AJ127" s="34"/>
      <c r="AK127" s="34"/>
      <c r="AL127" s="34"/>
    </row>
    <row r="128" spans="1:38" ht="15" thickBot="1" x14ac:dyDescent="0.4">
      <c r="A128" s="25"/>
      <c r="B128" t="str" cm="1">
        <f t="array" aca="1" ref="B128" ca="1">IFERROR(_xlfn.SINGLE(INDEX(WhatIf!$R$1:$R$1067,_xlfn.AGGREGATE(15,6,((WhatIf!$Q$1:$Q$1067=B$20)*(WhatIf!$R$1:$R$1067&lt;&gt;"Yes")*(WhatIf!$U$1:$U$1067&gt;0))/((WhatIf!$Q$1:$Q$1067=B$20)*(WhatIf!$R$1:$R$1067&lt;&gt;"Yes")*(WhatIf!$U$1:$U$1067&gt;0))*ROW(WhatIf!$R$1:$R$1067),ROW(Analysis!L194)-ROW(Analysis!L$102)),1)),"")</f>
        <v/>
      </c>
      <c r="C128" s="158" t="str">
        <f ca="1">IF(B128="","",IFERROR(INDEX(WhatIf!$S:$S,MATCH(B$20&amp;B128&amp;"*",WhatIf!$X:$X,0),1),""))</f>
        <v/>
      </c>
      <c r="D128" t="str">
        <f ca="1">IF(B128="","",COUNTIFS(Data!$D$1:$D$1000,1,OFFSET(Data!$A$1,0,MATCH(Primary_Service,Data!$1:$1,0)-1,1000,1),B128))</f>
        <v/>
      </c>
      <c r="E128"/>
      <c r="F128" s="25"/>
      <c r="G128" t="str" cm="1">
        <f t="array" aca="1" ref="G128" ca="1">IFERROR(_xlfn.SINGLE(INDEX(WhatIf!$R$1:$R$1067,_xlfn.AGGREGATE(15,6,((WhatIf!$Q$1:$Q$1067=G$20)*(WhatIf!$R$1:$R$1067&lt;&gt;"Yes")*(WhatIf!$U$1:$U$1067&gt;0))/((WhatIf!$Q$1:$Q$1067=G$20)*(WhatIf!$R$1:$R$1067&lt;&gt;"Yes")*(WhatIf!$U$1:$U$1067&gt;0))*ROW(WhatIf!$R$1:$R$1067),ROW(Analysis!Q194)-ROW(Analysis!Q$102)),1)),"")</f>
        <v/>
      </c>
      <c r="H128" s="158" t="str">
        <f ca="1">IF(G128="","",IFERROR(INDEX(WhatIf!$S:$S,MATCH(G$20&amp;G128&amp;"*",WhatIf!$X:$X,0),1),""))</f>
        <v/>
      </c>
      <c r="I128" t="str">
        <f ca="1">IF(OR(B$20="",G128=""),"",COUNTIFS(Data!$D$1:$D$1000,1,OFFSET(Data!$A$1,0,MATCH(Primary_Service,Data!$1:$1,0)-1,1000,1),"",OFFSET(Data!$A$1,0,MATCH(Secondary_Service,Data!$1:$1,0)-1,1000,1),G128))</f>
        <v/>
      </c>
      <c r="Q128" s="55" t="s">
        <v>166</v>
      </c>
      <c r="R128" s="56" t="s">
        <v>68</v>
      </c>
      <c r="S128" s="199">
        <v>9</v>
      </c>
      <c r="T128" s="104"/>
      <c r="U128" s="103">
        <f ca="1">COUNTIFS(Data!$D$1:$D$1000,1,OFFSET(Data!$A$1,0,MATCH($Q128,Data!$1:$1,0)-1,1000,1),R128)</f>
        <v>0</v>
      </c>
      <c r="V128" s="155"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5"/>
        <v/>
      </c>
      <c r="X128" s="23" t="str">
        <f t="shared" si="6"/>
        <v>PhiloStarz</v>
      </c>
      <c r="Y128" s="144">
        <f ca="1">COUNTIF(OFFSET(Data!$A$1,0,MATCH(Q128,Data!$1:$1,0)-1,1000,1),R128)</f>
        <v>3</v>
      </c>
      <c r="AA128" s="21" t="str">
        <f t="shared" si="7"/>
        <v>Philo/Starz</v>
      </c>
      <c r="AB128" s="21" t="str">
        <f t="array" aca="1" ref="AB128" ca="1">_xlfn.TEXTJOIN(", ",TRUE,IF((Data!$D$1:$D$1000=1)*(OFFSET(Data!$A$1,0,MATCH($Q128,Data!$1:$1,0)-1,1000,1)=$R128),Data!$A$1:$A$816,""))</f>
        <v/>
      </c>
      <c r="AC128" s="21"/>
      <c r="AD128" s="34"/>
      <c r="AE128" s="34"/>
      <c r="AF128" s="34"/>
      <c r="AG128" s="34"/>
      <c r="AH128" s="34"/>
      <c r="AI128" s="34"/>
      <c r="AJ128" s="34"/>
      <c r="AK128" s="34"/>
      <c r="AL128" s="34"/>
    </row>
    <row r="129" spans="17:38" ht="13.5" thickBot="1" x14ac:dyDescent="0.35">
      <c r="Q129" s="55" t="s">
        <v>168</v>
      </c>
      <c r="R129" s="147" t="s">
        <v>1228</v>
      </c>
      <c r="S129" s="199">
        <v>13</v>
      </c>
      <c r="T129" s="104"/>
      <c r="U129" s="103">
        <f ca="1">COUNTIFS(Data!$D$1:$D$1000,1,OFFSET(Data!$A$1,0,MATCH($Q129,Data!$1:$1,0)-1,1000,1),R129)</f>
        <v>0</v>
      </c>
      <c r="V129" s="155"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5"/>
        <v/>
      </c>
      <c r="X129" s="23" t="str">
        <f t="shared" si="6"/>
        <v>Sling Blue4 Extras Deal</v>
      </c>
      <c r="Y129" s="144">
        <f ca="1">COUNTIF(OFFSET(Data!$A$1,0,MATCH(Q129,Data!$1:$1,0)-1,1000,1),R129)</f>
        <v>1</v>
      </c>
      <c r="AA129" s="21" t="str">
        <f t="shared" si="7"/>
        <v>Sling Blue/4 Extras Deal</v>
      </c>
      <c r="AB129" s="21" t="str">
        <f t="array" aca="1" ref="AB129" ca="1">_xlfn.TEXTJOIN(", ",TRUE,IF((Data!$D$1:$D$1000=1)*(OFFSET(Data!$A$1,0,MATCH($Q129,Data!$1:$1,0)-1,1000,1)=$R129),Data!$A$1:$A$816,""))</f>
        <v/>
      </c>
      <c r="AC129" s="21"/>
      <c r="AD129" s="34"/>
      <c r="AE129" s="34"/>
      <c r="AF129" s="34"/>
      <c r="AG129" s="34"/>
      <c r="AH129" s="34"/>
      <c r="AI129" s="34"/>
      <c r="AJ129" s="34"/>
      <c r="AK129" s="34"/>
      <c r="AL129" s="34"/>
    </row>
    <row r="130" spans="17:38" ht="13.5" thickBot="1" x14ac:dyDescent="0.35">
      <c r="Q130" s="55" t="s">
        <v>168</v>
      </c>
      <c r="R130" s="56" t="s">
        <v>597</v>
      </c>
      <c r="S130" s="199">
        <v>7</v>
      </c>
      <c r="T130" s="104"/>
      <c r="U130" s="103">
        <f ca="1">COUNTIFS(Data!$D$1:$D$1000,1,OFFSET(Data!$A$1,0,MATCH($Q130,Data!$1:$1,0)-1,1000,1),R130)</f>
        <v>0</v>
      </c>
      <c r="V130" s="155"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5"/>
        <v/>
      </c>
      <c r="X130" s="23" t="str">
        <f t="shared" si="6"/>
        <v>Sling BlueAcorn</v>
      </c>
      <c r="Y130" s="144">
        <f ca="1">COUNTIF(OFFSET(Data!$A$1,0,MATCH(Q130,Data!$1:$1,0)-1,1000,1),R130)</f>
        <v>1</v>
      </c>
      <c r="AA130" s="21" t="str">
        <f t="shared" si="7"/>
        <v>Sling Blue/Acorn</v>
      </c>
      <c r="AB130" s="21" t="str">
        <f t="array" aca="1" ref="AB130" ca="1">_xlfn.TEXTJOIN(", ",TRUE,IF((Data!$D$1:$D$1000=1)*(OFFSET(Data!$A$1,0,MATCH($Q130,Data!$1:$1,0)-1,1000,1)=$R130),Data!$A$1:$A$816,""))</f>
        <v/>
      </c>
      <c r="AC130" s="21"/>
      <c r="AD130" s="34"/>
      <c r="AE130" s="34"/>
      <c r="AF130" s="34"/>
      <c r="AG130" s="34"/>
      <c r="AH130" s="34"/>
      <c r="AI130" s="34"/>
      <c r="AJ130" s="34"/>
      <c r="AK130" s="34"/>
      <c r="AL130" s="34"/>
    </row>
    <row r="131" spans="17:38" ht="13.5" thickBot="1" x14ac:dyDescent="0.35">
      <c r="Q131" s="55" t="s">
        <v>168</v>
      </c>
      <c r="R131" s="56" t="s">
        <v>880</v>
      </c>
      <c r="S131" s="199">
        <v>6</v>
      </c>
      <c r="T131" s="104"/>
      <c r="U131" s="103">
        <f ca="1">COUNTIFS(Data!$D$1:$D$1000,1,OFFSET(Data!$A$1,0,MATCH($Q131,Data!$1:$1,0)-1,1000,1),R131)</f>
        <v>0</v>
      </c>
      <c r="V131" s="155"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5"/>
        <v/>
      </c>
      <c r="X131" s="23" t="str">
        <f t="shared" si="6"/>
        <v>Sling BlueALLBLK</v>
      </c>
      <c r="Y131" s="144">
        <f ca="1">COUNTIF(OFFSET(Data!$A$1,0,MATCH(Q131,Data!$1:$1,0)-1,1000,1),R131)</f>
        <v>1</v>
      </c>
      <c r="AA131" s="21" t="str">
        <f t="shared" si="7"/>
        <v>Sling Blue/ALLBLK</v>
      </c>
      <c r="AB131" s="21" t="str">
        <f t="array" aca="1" ref="AB131" ca="1">_xlfn.TEXTJOIN(", ",TRUE,IF((Data!$D$1:$D$1000=1)*(OFFSET(Data!$A$1,0,MATCH($Q131,Data!$1:$1,0)-1,1000,1)=$R131),Data!$A$1:$A$816,""))</f>
        <v/>
      </c>
      <c r="AC131" s="21"/>
      <c r="AD131" s="34"/>
      <c r="AE131" s="34"/>
      <c r="AF131" s="34"/>
      <c r="AG131" s="34"/>
      <c r="AH131" s="34"/>
      <c r="AI131" s="34"/>
      <c r="AJ131" s="34"/>
      <c r="AK131" s="34"/>
      <c r="AL131" s="34"/>
    </row>
    <row r="132" spans="17:38" ht="13.5" thickBot="1" x14ac:dyDescent="0.35">
      <c r="Q132" s="55" t="s">
        <v>168</v>
      </c>
      <c r="R132" s="56" t="s">
        <v>920</v>
      </c>
      <c r="S132" s="199">
        <v>8</v>
      </c>
      <c r="T132" s="104"/>
      <c r="U132" s="103">
        <f ca="1">COUNTIFS(Data!$D$1:$D$1000,1,OFFSET(Data!$A$1,0,MATCH($Q132,Data!$1:$1,0)-1,1000,1),R132)</f>
        <v>0</v>
      </c>
      <c r="V132" s="155"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5"/>
        <v/>
      </c>
      <c r="X132" s="23" t="str">
        <f t="shared" si="6"/>
        <v>Sling BlueAMC+</v>
      </c>
      <c r="Y132" s="144">
        <f ca="1">COUNTIF(OFFSET(Data!$A$1,0,MATCH(Q132,Data!$1:$1,0)-1,1000,1),R132)</f>
        <v>1</v>
      </c>
      <c r="AA132" s="21" t="str">
        <f t="shared" si="7"/>
        <v>Sling Blue/AMC+</v>
      </c>
      <c r="AB132" s="21" t="str">
        <f t="array" aca="1" ref="AB132" ca="1">_xlfn.TEXTJOIN(", ",TRUE,IF((Data!$D$1:$D$1000=1)*(OFFSET(Data!$A$1,0,MATCH($Q132,Data!$1:$1,0)-1,1000,1)=$R132),Data!$A$1:$A$816,""))</f>
        <v/>
      </c>
      <c r="AC132" s="21"/>
      <c r="AD132" s="34"/>
      <c r="AE132" s="34"/>
      <c r="AF132" s="34"/>
      <c r="AG132" s="34"/>
      <c r="AH132" s="34"/>
      <c r="AI132" s="34"/>
      <c r="AJ132" s="34"/>
      <c r="AK132" s="34"/>
      <c r="AL132" s="34"/>
    </row>
    <row r="133" spans="17:38" ht="13.5" thickBot="1" x14ac:dyDescent="0.35">
      <c r="Q133" s="55" t="s">
        <v>168</v>
      </c>
      <c r="R133" s="56" t="s">
        <v>704</v>
      </c>
      <c r="S133" s="199">
        <v>10</v>
      </c>
      <c r="T133" s="104"/>
      <c r="U133" s="103">
        <f ca="1">COUNTIFS(Data!$D$1:$D$1000,1,OFFSET(Data!$A$1,0,MATCH($Q133,Data!$1:$1,0)-1,1000,1),R133)</f>
        <v>0</v>
      </c>
      <c r="V133" s="155"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5"/>
        <v/>
      </c>
      <c r="X133" s="23" t="str">
        <f t="shared" si="6"/>
        <v>Sling BlueBest of Spanish TV</v>
      </c>
      <c r="Y133" s="144">
        <f ca="1">COUNTIF(OFFSET(Data!$A$1,0,MATCH(Q133,Data!$1:$1,0)-1,1000,1),R133)</f>
        <v>19</v>
      </c>
      <c r="AA133" s="21" t="str">
        <f t="shared" si="7"/>
        <v>Sling Blue/Best of Spanish TV</v>
      </c>
      <c r="AB133" s="21" t="str">
        <f t="array" aca="1" ref="AB133" ca="1">_xlfn.TEXTJOIN(", ",TRUE,IF((Data!$D$1:$D$1000=1)*(OFFSET(Data!$A$1,0,MATCH($Q133,Data!$1:$1,0)-1,1000,1)=$R133),Data!$A$1:$A$816,""))</f>
        <v/>
      </c>
      <c r="AC133" s="21"/>
      <c r="AD133" s="34"/>
      <c r="AE133" s="34"/>
      <c r="AF133" s="34"/>
      <c r="AG133" s="34"/>
      <c r="AH133" s="34"/>
      <c r="AI133" s="34"/>
      <c r="AJ133" s="34"/>
      <c r="AK133" s="34"/>
      <c r="AL133" s="34"/>
    </row>
    <row r="134" spans="17:38" ht="13.5" thickBot="1" x14ac:dyDescent="0.35">
      <c r="Q134" s="55" t="s">
        <v>168</v>
      </c>
      <c r="R134" s="56" t="s">
        <v>1028</v>
      </c>
      <c r="S134" s="199">
        <v>10</v>
      </c>
      <c r="T134" s="104"/>
      <c r="U134" s="103">
        <f ca="1">COUNTIFS(Data!$D$1:$D$1000,1,OFFSET(Data!$A$1,0,MATCH($Q134,Data!$1:$1,0)-1,1000,1),R134)</f>
        <v>0</v>
      </c>
      <c r="V134" s="155"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5"/>
        <v/>
      </c>
      <c r="X134" s="23" t="str">
        <f t="shared" si="6"/>
        <v>Sling BlueBET+</v>
      </c>
      <c r="Y134" s="144">
        <f ca="1">COUNTIF(OFFSET(Data!$A$1,0,MATCH(Q134,Data!$1:$1,0)-1,1000,1),R134)</f>
        <v>1</v>
      </c>
      <c r="AA134" s="21" t="str">
        <f t="shared" si="7"/>
        <v>Sling Blue/BET+</v>
      </c>
      <c r="AB134" s="21" t="str">
        <f t="array" aca="1" ref="AB134" ca="1">_xlfn.TEXTJOIN(", ",TRUE,IF((Data!$D$1:$D$1000=1)*(OFFSET(Data!$A$1,0,MATCH($Q134,Data!$1:$1,0)-1,1000,1)=$R134),Data!$A$1:$A$816,""))</f>
        <v/>
      </c>
      <c r="AC134" s="21"/>
      <c r="AD134" s="34"/>
      <c r="AE134" s="34"/>
      <c r="AF134" s="34"/>
      <c r="AG134" s="34"/>
      <c r="AH134" s="34"/>
      <c r="AI134" s="34"/>
      <c r="AJ134" s="34"/>
      <c r="AK134" s="34"/>
      <c r="AL134" s="34"/>
    </row>
    <row r="135" spans="17:38" ht="13.5" thickBot="1" x14ac:dyDescent="0.35">
      <c r="Q135" s="55" t="s">
        <v>168</v>
      </c>
      <c r="R135" s="56" t="s">
        <v>706</v>
      </c>
      <c r="S135" s="199">
        <v>10</v>
      </c>
      <c r="T135" s="104"/>
      <c r="U135" s="103">
        <f ca="1">COUNTIFS(Data!$D$1:$D$1000,1,OFFSET(Data!$A$1,0,MATCH($Q135,Data!$1:$1,0)-1,1000,1),R135)</f>
        <v>0</v>
      </c>
      <c r="V135" s="155"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5"/>
        <v/>
      </c>
      <c r="X135" s="23" t="str">
        <f t="shared" si="6"/>
        <v>Sling BlueCaribe Service</v>
      </c>
      <c r="Y135" s="144">
        <f ca="1">COUNTIF(OFFSET(Data!$A$1,0,MATCH(Q135,Data!$1:$1,0)-1,1000,1),R135)</f>
        <v>7</v>
      </c>
      <c r="AA135" s="21" t="str">
        <f t="shared" si="7"/>
        <v>Sling Blue/Caribe Service</v>
      </c>
      <c r="AB135" s="21" t="str">
        <f t="array" aca="1" ref="AB135" ca="1">_xlfn.TEXTJOIN(", ",TRUE,IF((Data!$D$1:$D$1000=1)*(OFFSET(Data!$A$1,0,MATCH($Q135,Data!$1:$1,0)-1,1000,1)=$R135),Data!$A$1:$A$816,""))</f>
        <v/>
      </c>
      <c r="AC135" s="21"/>
      <c r="AD135" s="34"/>
      <c r="AE135" s="34"/>
      <c r="AF135" s="34"/>
      <c r="AG135" s="34"/>
      <c r="AH135" s="34"/>
      <c r="AI135" s="34"/>
      <c r="AJ135" s="34"/>
      <c r="AK135" s="34"/>
      <c r="AL135" s="34"/>
    </row>
    <row r="136" spans="17:38" ht="13.5" thickBot="1" x14ac:dyDescent="0.35">
      <c r="Q136" s="55" t="s">
        <v>168</v>
      </c>
      <c r="R136" s="56" t="s">
        <v>889</v>
      </c>
      <c r="S136" s="199">
        <v>10</v>
      </c>
      <c r="T136" s="104"/>
      <c r="U136" s="103">
        <f ca="1">COUNTIFS(Data!$D$1:$D$1000,1,OFFSET(Data!$A$1,0,MATCH($Q136,Data!$1:$1,0)-1,1000,1),R136)</f>
        <v>0</v>
      </c>
      <c r="V136" s="155"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5"/>
        <v/>
      </c>
      <c r="X136" s="23" t="str">
        <f t="shared" si="6"/>
        <v>Sling BlueCentroamérica Service</v>
      </c>
      <c r="Y136" s="144">
        <f ca="1">COUNTIF(OFFSET(Data!$A$1,0,MATCH(Q136,Data!$1:$1,0)-1,1000,1),R136)</f>
        <v>3</v>
      </c>
      <c r="AA136" s="21" t="str">
        <f t="shared" si="7"/>
        <v>Sling Blue/Centroamérica Service</v>
      </c>
      <c r="AB136" s="21" t="str">
        <f t="array" aca="1" ref="AB136" ca="1">_xlfn.TEXTJOIN(", ",TRUE,IF((Data!$D$1:$D$1000=1)*(OFFSET(Data!$A$1,0,MATCH($Q136,Data!$1:$1,0)-1,1000,1)=$R136),Data!$A$1:$A$816,""))</f>
        <v/>
      </c>
      <c r="AC136" s="21"/>
      <c r="AD136" s="34"/>
      <c r="AE136" s="34"/>
      <c r="AF136" s="34"/>
      <c r="AG136" s="34"/>
      <c r="AH136" s="34"/>
      <c r="AI136" s="34"/>
      <c r="AJ136" s="34"/>
      <c r="AK136" s="34"/>
      <c r="AL136" s="34"/>
    </row>
    <row r="137" spans="17:38" ht="13.5" thickBot="1" x14ac:dyDescent="0.35">
      <c r="Q137" s="55" t="s">
        <v>168</v>
      </c>
      <c r="R137" s="56" t="s">
        <v>391</v>
      </c>
      <c r="S137" s="199">
        <v>5</v>
      </c>
      <c r="T137" s="104"/>
      <c r="U137" s="103">
        <f ca="1">COUNTIFS(Data!$D$1:$D$1000,1,OFFSET(Data!$A$1,0,MATCH($Q137,Data!$1:$1,0)-1,1000,1),R137)</f>
        <v>0</v>
      </c>
      <c r="V137" s="155"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5"/>
        <v/>
      </c>
      <c r="X137" s="23" t="str">
        <f t="shared" si="6"/>
        <v>Sling BlueCineFest</v>
      </c>
      <c r="Y137" s="144">
        <f ca="1">COUNTIF(OFFSET(Data!$A$1,0,MATCH(Q137,Data!$1:$1,0)-1,1000,1),R137)</f>
        <v>1</v>
      </c>
      <c r="AA137" s="21" t="str">
        <f t="shared" si="7"/>
        <v>Sling Blue/CineFest</v>
      </c>
      <c r="AB137" s="21" t="str">
        <f t="array" aca="1" ref="AB137" ca="1">_xlfn.TEXTJOIN(", ",TRUE,IF((Data!$D$1:$D$1000=1)*(OFFSET(Data!$A$1,0,MATCH($Q137,Data!$1:$1,0)-1,1000,1)=$R137),Data!$A$1:$A$816,""))</f>
        <v/>
      </c>
      <c r="AC137" s="21"/>
      <c r="AD137" s="34"/>
      <c r="AE137" s="34"/>
      <c r="AF137" s="34"/>
      <c r="AG137" s="34"/>
      <c r="AH137" s="34"/>
      <c r="AI137" s="34"/>
      <c r="AJ137" s="34"/>
      <c r="AK137" s="34"/>
      <c r="AL137" s="34"/>
    </row>
    <row r="138" spans="17:38" ht="13.5" thickBot="1" x14ac:dyDescent="0.35">
      <c r="Q138" s="55" t="s">
        <v>168</v>
      </c>
      <c r="R138" s="56" t="s">
        <v>557</v>
      </c>
      <c r="S138" s="199">
        <v>3</v>
      </c>
      <c r="T138" s="104"/>
      <c r="U138" s="103">
        <f ca="1">COUNTIFS(Data!$D$1:$D$1000,1,OFFSET(Data!$A$1,0,MATCH($Q138,Data!$1:$1,0)-1,1000,1),R138)</f>
        <v>0</v>
      </c>
      <c r="V138" s="155"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5"/>
        <v/>
      </c>
      <c r="X138" s="23" t="str">
        <f t="shared" si="6"/>
        <v>Sling BlueCineMoi</v>
      </c>
      <c r="Y138" s="144">
        <f ca="1">COUNTIF(OFFSET(Data!$A$1,0,MATCH(Q138,Data!$1:$1,0)-1,1000,1),R138)</f>
        <v>1</v>
      </c>
      <c r="AA138" s="21" t="str">
        <f t="shared" si="7"/>
        <v>Sling Blue/CineMoi</v>
      </c>
      <c r="AB138" s="21" t="str">
        <f t="array" aca="1" ref="AB138" ca="1">_xlfn.TEXTJOIN(", ",TRUE,IF((Data!$D$1:$D$1000=1)*(OFFSET(Data!$A$1,0,MATCH($Q138,Data!$1:$1,0)-1,1000,1)=$R138),Data!$A$1:$A$816,""))</f>
        <v/>
      </c>
      <c r="AC138" s="21"/>
      <c r="AD138" s="34"/>
      <c r="AE138" s="34"/>
      <c r="AF138" s="34"/>
      <c r="AG138" s="34"/>
      <c r="AH138" s="34"/>
      <c r="AI138" s="34"/>
      <c r="AJ138" s="34"/>
      <c r="AK138" s="34"/>
      <c r="AL138" s="34"/>
    </row>
    <row r="139" spans="17:38" ht="13.5" thickBot="1" x14ac:dyDescent="0.35">
      <c r="Q139" s="55" t="s">
        <v>168</v>
      </c>
      <c r="R139" s="147" t="s">
        <v>857</v>
      </c>
      <c r="S139" s="199">
        <v>5</v>
      </c>
      <c r="T139" s="104"/>
      <c r="U139" s="103">
        <f ca="1">COUNTIFS(Data!$D$1:$D$1000,1,OFFSET(Data!$A$1,0,MATCH($Q139,Data!$1:$1,0)-1,1000,1),R139)</f>
        <v>0</v>
      </c>
      <c r="V139" s="155"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5"/>
        <v/>
      </c>
      <c r="X139" s="23" t="str">
        <f t="shared" si="6"/>
        <v>Sling BlueCloud DVR Plus</v>
      </c>
      <c r="Y139" s="144">
        <f ca="1">COUNTIF(OFFSET(Data!$A$1,0,MATCH(Q139,Data!$1:$1,0)-1,1000,1),R139)</f>
        <v>1</v>
      </c>
      <c r="AA139" s="21" t="str">
        <f t="shared" si="7"/>
        <v>Sling Blue/Cloud DVR Plus</v>
      </c>
      <c r="AB139" s="21" t="str">
        <f t="array" aca="1" ref="AB139" ca="1">_xlfn.TEXTJOIN(", ",TRUE,IF((Data!$D$1:$D$1000=1)*(OFFSET(Data!$A$1,0,MATCH($Q139,Data!$1:$1,0)-1,1000,1)=$R139),Data!$A$1:$A$816,""))</f>
        <v/>
      </c>
      <c r="AC139" s="21"/>
      <c r="AD139" s="34"/>
      <c r="AE139" s="34"/>
      <c r="AF139" s="34"/>
      <c r="AG139" s="34"/>
      <c r="AH139" s="34"/>
      <c r="AI139" s="34"/>
      <c r="AJ139" s="34"/>
      <c r="AK139" s="34"/>
      <c r="AL139" s="34"/>
    </row>
    <row r="140" spans="17:38" ht="13.5" thickBot="1" x14ac:dyDescent="0.35">
      <c r="Q140" s="55" t="s">
        <v>168</v>
      </c>
      <c r="R140" s="56" t="s">
        <v>1194</v>
      </c>
      <c r="S140" s="199">
        <v>3</v>
      </c>
      <c r="T140" s="104"/>
      <c r="U140" s="103">
        <f ca="1">COUNTIFS(Data!$D$1:$D$1000,1,OFFSET(Data!$A$1,0,MATCH($Q140,Data!$1:$1,0)-1,1000,1),R140)</f>
        <v>0</v>
      </c>
      <c r="V140" s="155"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5"/>
        <v/>
      </c>
      <c r="X140" s="23" t="str">
        <f t="shared" si="6"/>
        <v>Sling BlueCocina On</v>
      </c>
      <c r="Y140" s="144">
        <f ca="1">COUNTIF(OFFSET(Data!$A$1,0,MATCH(Q140,Data!$1:$1,0)-1,1000,1),R140)</f>
        <v>1</v>
      </c>
      <c r="AA140" s="21" t="str">
        <f t="shared" si="7"/>
        <v>Sling Blue/Cocina On</v>
      </c>
      <c r="AB140" s="21" t="str">
        <f t="array" aca="1" ref="AB140" ca="1">_xlfn.TEXTJOIN(", ",TRUE,IF((Data!$D$1:$D$1000=1)*(OFFSET(Data!$A$1,0,MATCH($Q140,Data!$1:$1,0)-1,1000,1)=$R140),Data!$A$1:$A$816,""))</f>
        <v/>
      </c>
      <c r="AC140" s="21"/>
      <c r="AD140" s="34"/>
      <c r="AE140" s="34"/>
      <c r="AF140" s="34"/>
      <c r="AG140" s="34"/>
      <c r="AH140" s="34"/>
      <c r="AI140" s="34"/>
      <c r="AJ140" s="34"/>
      <c r="AK140" s="34"/>
      <c r="AL140" s="34"/>
    </row>
    <row r="141" spans="17:38" ht="13.5" thickBot="1" x14ac:dyDescent="0.35">
      <c r="Q141" s="55" t="s">
        <v>168</v>
      </c>
      <c r="R141" s="56" t="s">
        <v>392</v>
      </c>
      <c r="S141" s="199">
        <v>5</v>
      </c>
      <c r="T141" s="104"/>
      <c r="U141" s="103">
        <f ca="1">COUNTIFS(Data!$D$1:$D$1000,1,OFFSET(Data!$A$1,0,MATCH($Q141,Data!$1:$1,0)-1,1000,1),R141)</f>
        <v>0</v>
      </c>
      <c r="V141" s="155"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5"/>
        <v/>
      </c>
      <c r="X141" s="23" t="str">
        <f t="shared" si="6"/>
        <v>Sling BlueComedy Dynamics</v>
      </c>
      <c r="Y141" s="144">
        <f ca="1">COUNTIF(OFFSET(Data!$A$1,0,MATCH(Q141,Data!$1:$1,0)-1,1000,1),R141)</f>
        <v>1</v>
      </c>
      <c r="AA141" s="21" t="str">
        <f t="shared" si="7"/>
        <v>Sling Blue/Comedy Dynamics</v>
      </c>
      <c r="AB141" s="21" t="str">
        <f t="array" aca="1" ref="AB141" ca="1">_xlfn.TEXTJOIN(", ",TRUE,IF((Data!$D$1:$D$1000=1)*(OFFSET(Data!$A$1,0,MATCH($Q141,Data!$1:$1,0)-1,1000,1)=$R141),Data!$A$1:$A$816,""))</f>
        <v/>
      </c>
      <c r="AC141" s="21"/>
      <c r="AD141" s="34"/>
      <c r="AE141" s="34"/>
      <c r="AF141" s="34"/>
      <c r="AG141" s="34"/>
      <c r="AH141" s="34"/>
      <c r="AI141" s="34"/>
      <c r="AJ141" s="34"/>
      <c r="AK141" s="34"/>
      <c r="AL141" s="34"/>
    </row>
    <row r="142" spans="17:38" ht="13.5" thickBot="1" x14ac:dyDescent="0.35">
      <c r="Q142" s="55" t="s">
        <v>168</v>
      </c>
      <c r="R142" s="56" t="s">
        <v>385</v>
      </c>
      <c r="S142" s="199">
        <v>6</v>
      </c>
      <c r="T142" s="104"/>
      <c r="U142" s="103">
        <f ca="1">COUNTIFS(Data!$D$1:$D$1000,1,OFFSET(Data!$A$1,0,MATCH($Q142,Data!$1:$1,0)-1,1000,1),R142)</f>
        <v>2</v>
      </c>
      <c r="V142" s="155"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f t="shared" ca="1" si="5"/>
        <v>3</v>
      </c>
      <c r="X142" s="23" t="str">
        <f t="shared" si="6"/>
        <v>Sling BlueComedy Extra</v>
      </c>
      <c r="Y142" s="144">
        <f ca="1">COUNTIF(OFFSET(Data!$A$1,0,MATCH(Q142,Data!$1:$1,0)-1,1000,1),R142)</f>
        <v>10</v>
      </c>
      <c r="AA142" s="21" t="str">
        <f t="shared" si="7"/>
        <v>Sling Blue/Comedy Extra</v>
      </c>
      <c r="AB142" s="21" t="str">
        <f t="array" aca="1" ref="AB142" ca="1">_xlfn.TEXTJOIN(", ",TRUE,IF((Data!$D$1:$D$1000=1)*(OFFSET(Data!$A$1,0,MATCH($Q142,Data!$1:$1,0)-1,1000,1)=$R142),Data!$A$1:$A$816,""))</f>
        <v>CMT, MTV</v>
      </c>
      <c r="AC142" s="21"/>
      <c r="AD142" s="34"/>
      <c r="AE142" s="34"/>
      <c r="AF142" s="34"/>
      <c r="AG142" s="34"/>
      <c r="AH142" s="34"/>
      <c r="AI142" s="34"/>
      <c r="AJ142" s="34"/>
      <c r="AK142" s="34"/>
      <c r="AL142" s="34"/>
    </row>
    <row r="143" spans="17:38" ht="13.5" thickBot="1" x14ac:dyDescent="0.35">
      <c r="Q143" s="55" t="s">
        <v>168</v>
      </c>
      <c r="R143" s="56" t="s">
        <v>393</v>
      </c>
      <c r="S143" s="199">
        <v>5</v>
      </c>
      <c r="T143" s="104"/>
      <c r="U143" s="103">
        <f ca="1">COUNTIFS(Data!$D$1:$D$1000,1,OFFSET(Data!$A$1,0,MATCH($Q143,Data!$1:$1,0)-1,1000,1),R143)</f>
        <v>0</v>
      </c>
      <c r="V143" s="155"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5"/>
        <v/>
      </c>
      <c r="X143" s="23" t="str">
        <f t="shared" si="6"/>
        <v>Sling BlueCONtv</v>
      </c>
      <c r="Y143" s="144">
        <f ca="1">COUNTIF(OFFSET(Data!$A$1,0,MATCH(Q143,Data!$1:$1,0)-1,1000,1),R143)</f>
        <v>1</v>
      </c>
      <c r="AA143" s="21" t="str">
        <f t="shared" si="7"/>
        <v>Sling Blue/CONtv</v>
      </c>
      <c r="AB143" s="21" t="str">
        <f t="array" aca="1" ref="AB143" ca="1">_xlfn.TEXTJOIN(", ",TRUE,IF((Data!$D$1:$D$1000=1)*(OFFSET(Data!$A$1,0,MATCH($Q143,Data!$1:$1,0)-1,1000,1)=$R143),Data!$A$1:$A$816,""))</f>
        <v/>
      </c>
      <c r="AC143" s="21"/>
      <c r="AD143" s="34"/>
      <c r="AE143" s="34"/>
      <c r="AF143" s="34"/>
      <c r="AG143" s="34"/>
      <c r="AH143" s="34"/>
      <c r="AI143" s="34"/>
      <c r="AJ143" s="34"/>
      <c r="AK143" s="34"/>
      <c r="AL143" s="34"/>
    </row>
    <row r="144" spans="17:38" ht="13.5" thickBot="1" x14ac:dyDescent="0.35">
      <c r="Q144" s="55" t="s">
        <v>168</v>
      </c>
      <c r="R144" s="56" t="s">
        <v>147</v>
      </c>
      <c r="S144" s="199">
        <v>3</v>
      </c>
      <c r="T144" s="104"/>
      <c r="U144" s="103">
        <f ca="1">COUNTIFS(Data!$D$1:$D$1000,1,OFFSET(Data!$A$1,0,MATCH($Q144,Data!$1:$1,0)-1,1000,1),R144)</f>
        <v>0</v>
      </c>
      <c r="V144" s="155"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5"/>
        <v/>
      </c>
      <c r="X144" s="23" t="str">
        <f t="shared" si="6"/>
        <v>Sling BlueCuriosity Stream</v>
      </c>
      <c r="Y144" s="144">
        <f ca="1">COUNTIF(OFFSET(Data!$A$1,0,MATCH(Q144,Data!$1:$1,0)-1,1000,1),R144)</f>
        <v>1</v>
      </c>
      <c r="AA144" s="21" t="str">
        <f t="shared" si="7"/>
        <v>Sling Blue/Curiosity Stream</v>
      </c>
      <c r="AB144" s="21" t="str">
        <f t="array" aca="1" ref="AB144" ca="1">_xlfn.TEXTJOIN(", ",TRUE,IF((Data!$D$1:$D$1000=1)*(OFFSET(Data!$A$1,0,MATCH($Q144,Data!$1:$1,0)-1,1000,1)=$R144),Data!$A$1:$A$816,""))</f>
        <v/>
      </c>
      <c r="AC144" s="21"/>
      <c r="AD144" s="34"/>
      <c r="AE144" s="34"/>
      <c r="AF144" s="34"/>
      <c r="AG144" s="34"/>
      <c r="AH144" s="34"/>
      <c r="AI144" s="34"/>
      <c r="AJ144" s="34"/>
      <c r="AK144" s="34"/>
      <c r="AL144" s="34"/>
    </row>
    <row r="145" spans="17:38" ht="13.5" thickBot="1" x14ac:dyDescent="0.35">
      <c r="Q145" s="55" t="s">
        <v>168</v>
      </c>
      <c r="R145" s="56" t="s">
        <v>147</v>
      </c>
      <c r="S145" s="199">
        <v>3</v>
      </c>
      <c r="T145" s="104"/>
      <c r="U145" s="103">
        <f ca="1">COUNTIFS(Data!$D$1:$D$1000,1,OFFSET(Data!$A$1,0,MATCH($Q145,Data!$1:$1,0)-1,1000,1),R145)</f>
        <v>0</v>
      </c>
      <c r="V145" s="155"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5"/>
        <v/>
      </c>
      <c r="X145" s="23" t="str">
        <f t="shared" si="6"/>
        <v>Sling BlueCuriosity Stream</v>
      </c>
      <c r="Y145" s="144">
        <f ca="1">COUNTIF(OFFSET(Data!$A$1,0,MATCH(Q145,Data!$1:$1,0)-1,1000,1),R145)</f>
        <v>1</v>
      </c>
      <c r="AA145" s="21" t="str">
        <f t="shared" si="7"/>
        <v>Sling Blue/Curiosity Stream</v>
      </c>
      <c r="AB145" s="21" t="str">
        <f t="array" aca="1" ref="AB145" ca="1">_xlfn.TEXTJOIN(", ",TRUE,IF((Data!$D$1:$D$1000=1)*(OFFSET(Data!$A$1,0,MATCH($Q145,Data!$1:$1,0)-1,1000,1)=$R145),Data!$A$1:$A$816,""))</f>
        <v/>
      </c>
      <c r="AC145" s="21"/>
      <c r="AD145" s="34"/>
      <c r="AE145" s="34"/>
      <c r="AF145" s="34"/>
      <c r="AG145" s="34"/>
      <c r="AH145" s="34"/>
      <c r="AI145" s="34"/>
      <c r="AJ145" s="34"/>
      <c r="AK145" s="34"/>
      <c r="AL145" s="34"/>
    </row>
    <row r="146" spans="17:38" ht="13.5" thickBot="1" x14ac:dyDescent="0.35">
      <c r="Q146" s="55" t="s">
        <v>168</v>
      </c>
      <c r="R146" s="56" t="s">
        <v>1197</v>
      </c>
      <c r="S146" s="199">
        <v>10</v>
      </c>
      <c r="T146" s="104"/>
      <c r="U146" s="103">
        <f ca="1">COUNTIFS(Data!$D$1:$D$1000,1,OFFSET(Data!$A$1,0,MATCH($Q146,Data!$1:$1,0)-1,1000,1),R146)</f>
        <v>0</v>
      </c>
      <c r="V146" s="155"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5"/>
        <v/>
      </c>
      <c r="X146" s="23" t="str">
        <f t="shared" si="6"/>
        <v>Sling BlueDesi Binge Mini</v>
      </c>
      <c r="Y146" s="144">
        <f ca="1">COUNTIF(OFFSET(Data!$A$1,0,MATCH(Q146,Data!$1:$1,0)-1,1000,1),R146)</f>
        <v>4</v>
      </c>
      <c r="AA146" s="21" t="str">
        <f t="shared" si="7"/>
        <v>Sling Blue/Desi Binge Mini</v>
      </c>
      <c r="AB146" s="21" t="str">
        <f t="array" aca="1" ref="AB146" ca="1">_xlfn.TEXTJOIN(", ",TRUE,IF((Data!$D$1:$D$1000=1)*(OFFSET(Data!$A$1,0,MATCH($Q146,Data!$1:$1,0)-1,1000,1)=$R146),Data!$A$1:$A$816,""))</f>
        <v/>
      </c>
      <c r="AC146" s="21"/>
      <c r="AD146" s="34"/>
      <c r="AE146" s="34"/>
      <c r="AF146" s="34"/>
      <c r="AG146" s="34"/>
      <c r="AH146" s="34"/>
      <c r="AI146" s="34"/>
      <c r="AJ146" s="34"/>
      <c r="AK146" s="34"/>
      <c r="AL146" s="34"/>
    </row>
    <row r="147" spans="17:38" ht="13.5" thickBot="1" x14ac:dyDescent="0.35">
      <c r="Q147" s="55" t="s">
        <v>168</v>
      </c>
      <c r="R147" s="56" t="s">
        <v>1192</v>
      </c>
      <c r="S147" s="199">
        <v>5</v>
      </c>
      <c r="T147" s="104"/>
      <c r="U147" s="103">
        <f ca="1">COUNTIFS(Data!$D$1:$D$1000,1,OFFSET(Data!$A$1,0,MATCH($Q147,Data!$1:$1,0)-1,1000,1),R147)</f>
        <v>1</v>
      </c>
      <c r="V147" s="155"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f t="shared" ca="1" si="5"/>
        <v>5</v>
      </c>
      <c r="X147" s="23" t="str">
        <f t="shared" si="6"/>
        <v>Sling Bluediscovery+</v>
      </c>
      <c r="Y147" s="144">
        <f ca="1">COUNTIF(OFFSET(Data!$A$1,0,MATCH(Q147,Data!$1:$1,0)-1,1000,1),R147)</f>
        <v>9</v>
      </c>
      <c r="AA147" s="21" t="str">
        <f t="shared" si="7"/>
        <v>Sling Blue/discovery+</v>
      </c>
      <c r="AB147" s="21" t="str">
        <f t="array" aca="1" ref="AB147" ca="1">_xlfn.TEXTJOIN(", ",TRUE,IF((Data!$D$1:$D$1000=1)*(OFFSET(Data!$A$1,0,MATCH($Q147,Data!$1:$1,0)-1,1000,1)=$R147),Data!$A$1:$A$816,""))</f>
        <v>Animal Planet</v>
      </c>
      <c r="AC147" s="21"/>
      <c r="AD147" s="34"/>
      <c r="AE147" s="34"/>
      <c r="AF147" s="34"/>
      <c r="AG147" s="34"/>
      <c r="AH147" s="34"/>
      <c r="AI147" s="34"/>
      <c r="AJ147" s="34"/>
      <c r="AK147" s="34"/>
      <c r="AL147" s="34"/>
    </row>
    <row r="148" spans="17:38" ht="13.5" thickBot="1" x14ac:dyDescent="0.35">
      <c r="Q148" s="55" t="s">
        <v>168</v>
      </c>
      <c r="R148" s="147" t="s">
        <v>1193</v>
      </c>
      <c r="S148" s="199">
        <v>7</v>
      </c>
      <c r="T148" s="104"/>
      <c r="U148" s="103">
        <f ca="1">COUNTIFS(Data!$D$1:$D$1000,1,OFFSET(Data!$A$1,0,MATCH($Q148,Data!$1:$1,0)-1,1000,1),R148)</f>
        <v>0</v>
      </c>
      <c r="V148" s="155"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5"/>
        <v/>
      </c>
      <c r="X148" s="23" t="str">
        <f t="shared" si="6"/>
        <v>Sling Bluediscovery+ (Ad Free)</v>
      </c>
      <c r="Y148" s="144">
        <f ca="1">COUNTIF(OFFSET(Data!$A$1,0,MATCH(Q148,Data!$1:$1,0)-1,1000,1),R148)</f>
        <v>1</v>
      </c>
      <c r="AA148" s="21" t="str">
        <f t="shared" si="7"/>
        <v>Sling Blue/discovery+ (Ad Free)</v>
      </c>
      <c r="AB148" s="21" t="str">
        <f t="array" aca="1" ref="AB148" ca="1">_xlfn.TEXTJOIN(", ",TRUE,IF((Data!$D$1:$D$1000=1)*(OFFSET(Data!$A$1,0,MATCH($Q148,Data!$1:$1,0)-1,1000,1)=$R148),Data!$A$1:$A$816,""))</f>
        <v/>
      </c>
      <c r="AC148" s="21"/>
      <c r="AD148" s="34"/>
      <c r="AE148" s="34"/>
      <c r="AF148" s="34"/>
      <c r="AG148" s="34"/>
      <c r="AH148" s="34"/>
      <c r="AI148" s="34"/>
      <c r="AJ148" s="34"/>
      <c r="AK148" s="34"/>
      <c r="AL148" s="34"/>
    </row>
    <row r="149" spans="17:38" ht="13.5" thickBot="1" x14ac:dyDescent="0.35">
      <c r="Q149" s="55" t="s">
        <v>168</v>
      </c>
      <c r="R149" s="56" t="s">
        <v>395</v>
      </c>
      <c r="S149" s="199">
        <v>5</v>
      </c>
      <c r="T149" s="104"/>
      <c r="U149" s="103">
        <f ca="1">COUNTIFS(Data!$D$1:$D$1000,1,OFFSET(Data!$A$1,0,MATCH($Q149,Data!$1:$1,0)-1,1000,1),R149)</f>
        <v>0</v>
      </c>
      <c r="V149" s="155"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5"/>
        <v/>
      </c>
      <c r="X149" s="23" t="str">
        <f t="shared" si="6"/>
        <v>Sling BlueDocurama</v>
      </c>
      <c r="Y149" s="144">
        <f ca="1">COUNTIF(OFFSET(Data!$A$1,0,MATCH(Q149,Data!$1:$1,0)-1,1000,1),R149)</f>
        <v>1</v>
      </c>
      <c r="AA149" s="21" t="str">
        <f t="shared" si="7"/>
        <v>Sling Blue/Docurama</v>
      </c>
      <c r="AB149" s="21" t="str">
        <f t="array" aca="1" ref="AB149" ca="1">_xlfn.TEXTJOIN(", ",TRUE,IF((Data!$D$1:$D$1000=1)*(OFFSET(Data!$A$1,0,MATCH($Q149,Data!$1:$1,0)-1,1000,1)=$R149),Data!$A$1:$A$816,""))</f>
        <v/>
      </c>
      <c r="AC149" s="21"/>
      <c r="AD149" s="34"/>
      <c r="AE149" s="34"/>
      <c r="AF149" s="34"/>
      <c r="AG149" s="34"/>
      <c r="AH149" s="34"/>
      <c r="AI149" s="34"/>
      <c r="AJ149" s="34"/>
      <c r="AK149" s="34"/>
      <c r="AL149" s="34"/>
    </row>
    <row r="150" spans="17:38" ht="13.5" thickBot="1" x14ac:dyDescent="0.35">
      <c r="Q150" s="55" t="s">
        <v>168</v>
      </c>
      <c r="R150" s="56" t="s">
        <v>396</v>
      </c>
      <c r="S150" s="199">
        <v>5</v>
      </c>
      <c r="T150" s="104"/>
      <c r="U150" s="103">
        <f ca="1">COUNTIFS(Data!$D$1:$D$1000,1,OFFSET(Data!$A$1,0,MATCH($Q150,Data!$1:$1,0)-1,1000,1),R150)</f>
        <v>0</v>
      </c>
      <c r="V150" s="155"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5"/>
        <v/>
      </c>
      <c r="X150" s="23" t="str">
        <f t="shared" si="6"/>
        <v>Sling BlueDOGTV</v>
      </c>
      <c r="Y150" s="144">
        <f ca="1">COUNTIF(OFFSET(Data!$A$1,0,MATCH(Q150,Data!$1:$1,0)-1,1000,1),R150)</f>
        <v>1</v>
      </c>
      <c r="AA150" s="21" t="str">
        <f t="shared" si="7"/>
        <v>Sling Blue/DOGTV</v>
      </c>
      <c r="AB150" s="21" t="str">
        <f t="array" aca="1" ref="AB150" ca="1">_xlfn.TEXTJOIN(", ",TRUE,IF((Data!$D$1:$D$1000=1)*(OFFSET(Data!$A$1,0,MATCH($Q150,Data!$1:$1,0)-1,1000,1)=$R150),Data!$A$1:$A$816,""))</f>
        <v/>
      </c>
      <c r="AC150" s="21"/>
      <c r="AD150" s="34"/>
      <c r="AE150" s="34"/>
      <c r="AF150" s="34"/>
      <c r="AG150" s="34"/>
      <c r="AH150" s="34"/>
      <c r="AI150" s="34"/>
      <c r="AJ150" s="34"/>
      <c r="AK150" s="34"/>
      <c r="AL150" s="34"/>
    </row>
    <row r="151" spans="17:38" ht="13.5" thickBot="1" x14ac:dyDescent="0.35">
      <c r="Q151" s="55" t="s">
        <v>168</v>
      </c>
      <c r="R151" s="56" t="s">
        <v>397</v>
      </c>
      <c r="S151" s="199">
        <v>5</v>
      </c>
      <c r="T151" s="104"/>
      <c r="U151" s="103">
        <f ca="1">COUNTIFS(Data!$D$1:$D$1000,1,OFFSET(Data!$A$1,0,MATCH($Q151,Data!$1:$1,0)-1,1000,1),R151)</f>
        <v>0</v>
      </c>
      <c r="V151" s="155"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5"/>
        <v/>
      </c>
      <c r="X151" s="23" t="str">
        <f t="shared" si="6"/>
        <v>Sling BlueDove Channel</v>
      </c>
      <c r="Y151" s="144">
        <f ca="1">COUNTIF(OFFSET(Data!$A$1,0,MATCH(Q151,Data!$1:$1,0)-1,1000,1),R151)</f>
        <v>1</v>
      </c>
      <c r="AA151" s="21" t="str">
        <f t="shared" si="7"/>
        <v>Sling Blue/Dove Channel</v>
      </c>
      <c r="AB151" s="21" t="str">
        <f t="array" aca="1" ref="AB151" ca="1">_xlfn.TEXTJOIN(", ",TRUE,IF((Data!$D$1:$D$1000=1)*(OFFSET(Data!$A$1,0,MATCH($Q151,Data!$1:$1,0)-1,1000,1)=$R151),Data!$A$1:$A$816,""))</f>
        <v/>
      </c>
      <c r="AC151" s="21"/>
      <c r="AD151" s="34"/>
      <c r="AE151" s="34"/>
      <c r="AF151" s="34"/>
      <c r="AG151" s="34"/>
      <c r="AH151" s="34"/>
      <c r="AI151" s="34"/>
      <c r="AJ151" s="34"/>
      <c r="AK151" s="34"/>
      <c r="AL151" s="34"/>
    </row>
    <row r="152" spans="17:38" ht="13.5" thickBot="1" x14ac:dyDescent="0.35">
      <c r="Q152" s="55" t="s">
        <v>168</v>
      </c>
      <c r="R152" s="56" t="s">
        <v>574</v>
      </c>
      <c r="S152" s="199">
        <v>3</v>
      </c>
      <c r="T152" s="104"/>
      <c r="U152" s="103">
        <f ca="1">COUNTIFS(Data!$D$1:$D$1000,1,OFFSET(Data!$A$1,0,MATCH($Q152,Data!$1:$1,0)-1,1000,1),R152)</f>
        <v>0</v>
      </c>
      <c r="V152" s="155"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5"/>
        <v/>
      </c>
      <c r="X152" s="23" t="str">
        <f t="shared" si="6"/>
        <v>Sling BlueDOX</v>
      </c>
      <c r="Y152" s="144">
        <f ca="1">COUNTIF(OFFSET(Data!$A$1,0,MATCH(Q152,Data!$1:$1,0)-1,1000,1),R152)</f>
        <v>1</v>
      </c>
      <c r="AA152" s="21" t="str">
        <f t="shared" si="7"/>
        <v>Sling Blue/DOX</v>
      </c>
      <c r="AB152" s="21" t="str">
        <f t="array" aca="1" ref="AB152" ca="1">_xlfn.TEXTJOIN(", ",TRUE,IF((Data!$D$1:$D$1000=1)*(OFFSET(Data!$A$1,0,MATCH($Q152,Data!$1:$1,0)-1,1000,1)=$R152),Data!$A$1:$A$816,""))</f>
        <v/>
      </c>
      <c r="AC152" s="21"/>
      <c r="AD152" s="34"/>
      <c r="AE152" s="34"/>
      <c r="AF152" s="34"/>
      <c r="AG152" s="34"/>
      <c r="AH152" s="34"/>
      <c r="AI152" s="34"/>
      <c r="AJ152" s="34"/>
      <c r="AK152" s="34"/>
      <c r="AL152" s="34"/>
    </row>
    <row r="153" spans="17:38" ht="13.5" thickBot="1" x14ac:dyDescent="0.35">
      <c r="Q153" s="55" t="s">
        <v>168</v>
      </c>
      <c r="R153" s="147" t="s">
        <v>1229</v>
      </c>
      <c r="S153" s="199">
        <v>0</v>
      </c>
      <c r="T153" s="104"/>
      <c r="U153" s="103">
        <f ca="1">COUNTIFS(Data!$D$1:$D$1000,1,OFFSET(Data!$A$1,0,MATCH($Q153,Data!$1:$1,0)-1,1000,1),R153)</f>
        <v>0</v>
      </c>
      <c r="V153" s="155"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5"/>
        <v/>
      </c>
      <c r="X153" s="23" t="str">
        <f t="shared" si="6"/>
        <v>Sling BlueDVR Free</v>
      </c>
      <c r="Y153" s="144">
        <f ca="1">COUNTIF(OFFSET(Data!$A$1,0,MATCH(Q153,Data!$1:$1,0)-1,1000,1),R153)</f>
        <v>1</v>
      </c>
      <c r="AA153" s="21" t="str">
        <f t="shared" si="7"/>
        <v>Sling Blue/DVR Free</v>
      </c>
      <c r="AB153" s="21" t="str">
        <f t="array" aca="1" ref="AB153" ca="1">_xlfn.TEXTJOIN(", ",TRUE,IF((Data!$D$1:$D$1000=1)*(OFFSET(Data!$A$1,0,MATCH($Q153,Data!$1:$1,0)-1,1000,1)=$R153),Data!$A$1:$A$816,""))</f>
        <v/>
      </c>
      <c r="AC153" s="21"/>
      <c r="AD153" s="34"/>
      <c r="AE153" s="34"/>
      <c r="AF153" s="34"/>
      <c r="AG153" s="34"/>
      <c r="AH153" s="34"/>
      <c r="AI153" s="34"/>
      <c r="AJ153" s="34"/>
      <c r="AK153" s="34"/>
      <c r="AL153" s="34"/>
    </row>
    <row r="154" spans="17:38" ht="13.5" thickBot="1" x14ac:dyDescent="0.35">
      <c r="Q154" s="55" t="s">
        <v>168</v>
      </c>
      <c r="R154" s="56" t="s">
        <v>625</v>
      </c>
      <c r="S154" s="199">
        <v>6</v>
      </c>
      <c r="T154" s="104"/>
      <c r="U154" s="103">
        <f ca="1">COUNTIFS(Data!$D$1:$D$1000,1,OFFSET(Data!$A$1,0,MATCH($Q154,Data!$1:$1,0)-1,1000,1),R154)</f>
        <v>0</v>
      </c>
      <c r="V154" s="155"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11">IF(U154=0,"",S154/U154)</f>
        <v/>
      </c>
      <c r="X154" s="23" t="str">
        <f t="shared" ref="X154:X217" si="12">Q154&amp;R154&amp;T154</f>
        <v>Sling BlueEchoboom Sports</v>
      </c>
      <c r="Y154" s="144">
        <f ca="1">COUNTIF(OFFSET(Data!$A$1,0,MATCH(Q154,Data!$1:$1,0)-1,1000,1),R154)</f>
        <v>1</v>
      </c>
      <c r="AA154" s="21" t="str">
        <f t="shared" ref="AA154:AA217" si="13">Q154&amp;"/"&amp;R154</f>
        <v>Sling Blue/Echoboom Sports</v>
      </c>
      <c r="AB154" s="21" t="str">
        <f t="array" aca="1" ref="AB154" ca="1">_xlfn.TEXTJOIN(", ",TRUE,IF((Data!$D$1:$D$1000=1)*(OFFSET(Data!$A$1,0,MATCH($Q154,Data!$1:$1,0)-1,1000,1)=$R154),Data!$A$1:$A$816,""))</f>
        <v/>
      </c>
      <c r="AC154" s="21"/>
      <c r="AD154" s="34"/>
      <c r="AE154" s="34"/>
      <c r="AF154" s="34"/>
      <c r="AG154" s="34"/>
      <c r="AH154" s="34"/>
      <c r="AI154" s="34"/>
      <c r="AJ154" s="34"/>
      <c r="AK154" s="34"/>
      <c r="AL154" s="34"/>
    </row>
    <row r="155" spans="17:38" ht="13.5" thickBot="1" x14ac:dyDescent="0.35">
      <c r="Q155" s="55" t="s">
        <v>168</v>
      </c>
      <c r="R155" s="56" t="s">
        <v>32</v>
      </c>
      <c r="S155" s="199">
        <v>5</v>
      </c>
      <c r="T155" s="104"/>
      <c r="U155" s="103">
        <f ca="1">COUNTIFS(Data!$D$1:$D$1000,1,OFFSET(Data!$A$1,0,MATCH($Q155,Data!$1:$1,0)-1,1000,1),R155)</f>
        <v>0</v>
      </c>
      <c r="V155" s="155"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1"/>
        <v/>
      </c>
      <c r="X155" s="23" t="str">
        <f t="shared" si="12"/>
        <v>Sling BlueEPIX</v>
      </c>
      <c r="Y155" s="144">
        <f ca="1">COUNTIF(OFFSET(Data!$A$1,0,MATCH(Q155,Data!$1:$1,0)-1,1000,1),R155)</f>
        <v>0</v>
      </c>
      <c r="AA155" s="21" t="str">
        <f t="shared" si="13"/>
        <v>Sling Blue/EPIX</v>
      </c>
      <c r="AB155" s="21" t="str">
        <f t="array" aca="1" ref="AB155" ca="1">_xlfn.TEXTJOIN(", ",TRUE,IF((Data!$D$1:$D$1000=1)*(OFFSET(Data!$A$1,0,MATCH($Q155,Data!$1:$1,0)-1,1000,1)=$R155),Data!$A$1:$A$816,""))</f>
        <v/>
      </c>
      <c r="AC155" s="21"/>
      <c r="AD155" s="34"/>
      <c r="AE155" s="34"/>
      <c r="AF155" s="34"/>
      <c r="AG155" s="34"/>
      <c r="AH155" s="34"/>
      <c r="AI155" s="34"/>
      <c r="AJ155" s="34"/>
      <c r="AK155" s="34"/>
      <c r="AL155" s="34"/>
    </row>
    <row r="156" spans="17:38" ht="13.5" thickBot="1" x14ac:dyDescent="0.35">
      <c r="Q156" s="55" t="s">
        <v>168</v>
      </c>
      <c r="R156" s="56" t="s">
        <v>888</v>
      </c>
      <c r="S156" s="199">
        <v>10</v>
      </c>
      <c r="T156" s="104"/>
      <c r="U156" s="103">
        <f ca="1">COUNTIFS(Data!$D$1:$D$1000,1,OFFSET(Data!$A$1,0,MATCH($Q156,Data!$1:$1,0)-1,1000,1),R156)</f>
        <v>0</v>
      </c>
      <c r="V156" s="155"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1"/>
        <v/>
      </c>
      <c r="X156" s="23" t="str">
        <f t="shared" si="12"/>
        <v>Sling BlueEspaña Service</v>
      </c>
      <c r="Y156" s="144">
        <f ca="1">COUNTIF(OFFSET(Data!$A$1,0,MATCH(Q156,Data!$1:$1,0)-1,1000,1),R156)</f>
        <v>3</v>
      </c>
      <c r="AA156" s="21" t="str">
        <f t="shared" si="13"/>
        <v>Sling Blue/España Service</v>
      </c>
      <c r="AB156" s="21" t="str">
        <f t="array" aca="1" ref="AB156" ca="1">_xlfn.TEXTJOIN(", ",TRUE,IF((Data!$D$1:$D$1000=1)*(OFFSET(Data!$A$1,0,MATCH($Q156,Data!$1:$1,0)-1,1000,1)=$R156),Data!$A$1:$A$816,""))</f>
        <v/>
      </c>
      <c r="AC156" s="21"/>
      <c r="AD156" s="34"/>
      <c r="AE156" s="34"/>
      <c r="AF156" s="34"/>
      <c r="AG156" s="34"/>
      <c r="AH156" s="34"/>
      <c r="AI156" s="34"/>
      <c r="AJ156" s="34"/>
      <c r="AK156" s="34"/>
      <c r="AL156" s="34"/>
    </row>
    <row r="157" spans="17:38" ht="13.5" thickBot="1" x14ac:dyDescent="0.35">
      <c r="Q157" s="55" t="s">
        <v>168</v>
      </c>
      <c r="R157" s="56" t="s">
        <v>566</v>
      </c>
      <c r="S157" s="199">
        <v>3</v>
      </c>
      <c r="T157" s="104"/>
      <c r="U157" s="103">
        <f ca="1">COUNTIFS(Data!$D$1:$D$1000,1,OFFSET(Data!$A$1,0,MATCH($Q157,Data!$1:$1,0)-1,1000,1),R157)</f>
        <v>0</v>
      </c>
      <c r="V157" s="155"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1"/>
        <v/>
      </c>
      <c r="X157" s="23" t="str">
        <f t="shared" si="12"/>
        <v>Sling BlueFlixLatino</v>
      </c>
      <c r="Y157" s="144">
        <f ca="1">COUNTIF(OFFSET(Data!$A$1,0,MATCH(Q157,Data!$1:$1,0)-1,1000,1),R157)</f>
        <v>1</v>
      </c>
      <c r="AA157" s="21" t="str">
        <f t="shared" si="13"/>
        <v>Sling Blue/FlixLatino</v>
      </c>
      <c r="AB157" s="21" t="str">
        <f t="array" aca="1" ref="AB157" ca="1">_xlfn.TEXTJOIN(", ",TRUE,IF((Data!$D$1:$D$1000=1)*(OFFSET(Data!$A$1,0,MATCH($Q157,Data!$1:$1,0)-1,1000,1)=$R157),Data!$A$1:$A$816,""))</f>
        <v/>
      </c>
      <c r="AC157" s="21"/>
      <c r="AD157" s="34"/>
      <c r="AE157" s="34"/>
      <c r="AF157" s="34"/>
      <c r="AG157" s="34"/>
      <c r="AH157" s="34"/>
      <c r="AI157" s="34"/>
      <c r="AJ157" s="34"/>
      <c r="AK157" s="34"/>
      <c r="AL157" s="34"/>
    </row>
    <row r="158" spans="17:38" ht="13.5" thickBot="1" x14ac:dyDescent="0.35">
      <c r="Q158" s="55" t="s">
        <v>168</v>
      </c>
      <c r="R158" s="56" t="s">
        <v>1198</v>
      </c>
      <c r="S158" s="199">
        <v>5</v>
      </c>
      <c r="T158" s="104"/>
      <c r="U158" s="103">
        <f ca="1">COUNTIFS(Data!$D$1:$D$1000,1,OFFSET(Data!$A$1,0,MATCH($Q158,Data!$1:$1,0)-1,1000,1),R158)</f>
        <v>0</v>
      </c>
      <c r="V158" s="155"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1"/>
        <v/>
      </c>
      <c r="X158" s="23" t="str">
        <f t="shared" si="12"/>
        <v>Sling BlueGallery</v>
      </c>
      <c r="Y158" s="144">
        <f ca="1">COUNTIF(OFFSET(Data!$A$1,0,MATCH(Q158,Data!$1:$1,0)-1,1000,1),R158)</f>
        <v>1</v>
      </c>
      <c r="AA158" s="21" t="str">
        <f t="shared" si="13"/>
        <v>Sling Blue/Gallery</v>
      </c>
      <c r="AB158" s="21" t="str">
        <f t="array" aca="1" ref="AB158" ca="1">_xlfn.TEXTJOIN(", ",TRUE,IF((Data!$D$1:$D$1000=1)*(OFFSET(Data!$A$1,0,MATCH($Q158,Data!$1:$1,0)-1,1000,1)=$R158),Data!$A$1:$A$816,""))</f>
        <v/>
      </c>
      <c r="AC158" s="21"/>
      <c r="AD158" s="34"/>
      <c r="AE158" s="34"/>
      <c r="AF158" s="34"/>
      <c r="AG158" s="34"/>
      <c r="AH158" s="34"/>
      <c r="AI158" s="34"/>
      <c r="AJ158" s="34"/>
      <c r="AK158" s="34"/>
      <c r="AL158" s="34"/>
    </row>
    <row r="159" spans="17:38" ht="13.5" thickBot="1" x14ac:dyDescent="0.35">
      <c r="Q159" s="55" t="s">
        <v>168</v>
      </c>
      <c r="R159" s="56" t="s">
        <v>398</v>
      </c>
      <c r="S159" s="199">
        <v>7</v>
      </c>
      <c r="T159" s="104"/>
      <c r="U159" s="103">
        <f ca="1">COUNTIFS(Data!$D$1:$D$1000,1,OFFSET(Data!$A$1,0,MATCH($Q159,Data!$1:$1,0)-1,1000,1),R159)</f>
        <v>0</v>
      </c>
      <c r="V159" s="155"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1"/>
        <v/>
      </c>
      <c r="X159" s="23" t="str">
        <f t="shared" si="12"/>
        <v>Sling BlueGrokker</v>
      </c>
      <c r="Y159" s="144">
        <f ca="1">COUNTIF(OFFSET(Data!$A$1,0,MATCH(Q159,Data!$1:$1,0)-1,1000,1),R159)</f>
        <v>1</v>
      </c>
      <c r="AA159" s="21" t="str">
        <f t="shared" si="13"/>
        <v>Sling Blue/Grokker</v>
      </c>
      <c r="AB159" s="21" t="str">
        <f t="array" aca="1" ref="AB159" ca="1">_xlfn.TEXTJOIN(", ",TRUE,IF((Data!$D$1:$D$1000=1)*(OFFSET(Data!$A$1,0,MATCH($Q159,Data!$1:$1,0)-1,1000,1)=$R159),Data!$A$1:$A$816,""))</f>
        <v/>
      </c>
      <c r="AC159" s="21"/>
      <c r="AD159" s="34"/>
      <c r="AE159" s="34"/>
      <c r="AF159" s="34"/>
      <c r="AG159" s="34"/>
      <c r="AH159" s="34"/>
      <c r="AI159" s="34"/>
      <c r="AJ159" s="34"/>
      <c r="AK159" s="34"/>
      <c r="AL159" s="34"/>
    </row>
    <row r="160" spans="17:38" ht="13.5" thickBot="1" x14ac:dyDescent="0.35">
      <c r="Q160" s="55" t="s">
        <v>168</v>
      </c>
      <c r="R160" s="56" t="s">
        <v>558</v>
      </c>
      <c r="S160" s="199">
        <v>6</v>
      </c>
      <c r="T160" s="104"/>
      <c r="U160" s="103">
        <f ca="1">COUNTIFS(Data!$D$1:$D$1000,1,OFFSET(Data!$A$1,0,MATCH($Q160,Data!$1:$1,0)-1,1000,1),R160)</f>
        <v>0</v>
      </c>
      <c r="V160" s="155"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1"/>
        <v/>
      </c>
      <c r="X160" s="23" t="str">
        <f t="shared" si="12"/>
        <v>Sling BlueHallmark Movies Now</v>
      </c>
      <c r="Y160" s="144">
        <f ca="1">COUNTIF(OFFSET(Data!$A$1,0,MATCH(Q160,Data!$1:$1,0)-1,1000,1),R160)</f>
        <v>1</v>
      </c>
      <c r="AA160" s="21" t="str">
        <f t="shared" si="13"/>
        <v>Sling Blue/Hallmark Movies Now</v>
      </c>
      <c r="AB160" s="21" t="str">
        <f t="array" aca="1" ref="AB160" ca="1">_xlfn.TEXTJOIN(", ",TRUE,IF((Data!$D$1:$D$1000=1)*(OFFSET(Data!$A$1,0,MATCH($Q160,Data!$1:$1,0)-1,1000,1)=$R160),Data!$A$1:$A$816,""))</f>
        <v/>
      </c>
      <c r="AC160" s="21"/>
      <c r="AD160" s="34"/>
      <c r="AE160" s="34"/>
      <c r="AF160" s="34"/>
      <c r="AG160" s="34"/>
      <c r="AH160" s="34"/>
      <c r="AI160" s="34"/>
      <c r="AJ160" s="34"/>
      <c r="AK160" s="34"/>
      <c r="AL160" s="34"/>
    </row>
    <row r="161" spans="17:38" ht="13.5" thickBot="1" x14ac:dyDescent="0.35">
      <c r="Q161" s="55" t="s">
        <v>168</v>
      </c>
      <c r="R161" s="56" t="s">
        <v>390</v>
      </c>
      <c r="S161" s="199">
        <v>6</v>
      </c>
      <c r="T161" s="104"/>
      <c r="U161" s="103">
        <f ca="1">COUNTIFS(Data!$D$1:$D$1000,1,OFFSET(Data!$A$1,0,MATCH($Q161,Data!$1:$1,0)-1,1000,1),R161)</f>
        <v>0</v>
      </c>
      <c r="V161" s="155"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1"/>
        <v/>
      </c>
      <c r="X161" s="23" t="str">
        <f t="shared" si="12"/>
        <v>Sling BlueHeartland Extra</v>
      </c>
      <c r="Y161" s="144">
        <f ca="1">COUNTIF(OFFSET(Data!$A$1,0,MATCH(Q161,Data!$1:$1,0)-1,1000,1),R161)</f>
        <v>13</v>
      </c>
      <c r="AA161" s="21" t="str">
        <f t="shared" si="13"/>
        <v>Sling Blue/Heartland Extra</v>
      </c>
      <c r="AB161" s="21" t="str">
        <f t="array" aca="1" ref="AB161" ca="1">_xlfn.TEXTJOIN(", ",TRUE,IF((Data!$D$1:$D$1000=1)*(OFFSET(Data!$A$1,0,MATCH($Q161,Data!$1:$1,0)-1,1000,1)=$R161),Data!$A$1:$A$816,""))</f>
        <v/>
      </c>
      <c r="AC161" s="21"/>
      <c r="AD161" s="34"/>
      <c r="AE161" s="34"/>
      <c r="AF161" s="34"/>
      <c r="AG161" s="34"/>
      <c r="AH161" s="34"/>
      <c r="AI161" s="34"/>
      <c r="AJ161" s="34"/>
      <c r="AK161" s="34"/>
      <c r="AL161" s="34"/>
    </row>
    <row r="162" spans="17:38" ht="13.5" thickBot="1" x14ac:dyDescent="0.35">
      <c r="Q162" s="55" t="s">
        <v>168</v>
      </c>
      <c r="R162" s="56" t="s">
        <v>399</v>
      </c>
      <c r="S162" s="199">
        <v>8</v>
      </c>
      <c r="T162" s="104"/>
      <c r="U162" s="103">
        <f ca="1">COUNTIFS(Data!$D$1:$D$1000,1,OFFSET(Data!$A$1,0,MATCH($Q162,Data!$1:$1,0)-1,1000,1),R162)</f>
        <v>0</v>
      </c>
      <c r="V162" s="155"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1"/>
        <v/>
      </c>
      <c r="X162" s="23" t="str">
        <f t="shared" si="12"/>
        <v>Sling BlueHere TV</v>
      </c>
      <c r="Y162" s="144">
        <f ca="1">COUNTIF(OFFSET(Data!$A$1,0,MATCH(Q162,Data!$1:$1,0)-1,1000,1),R162)</f>
        <v>1</v>
      </c>
      <c r="AA162" s="21" t="str">
        <f t="shared" si="13"/>
        <v>Sling Blue/Here TV</v>
      </c>
      <c r="AB162" s="21" t="str">
        <f t="array" aca="1" ref="AB162" ca="1">_xlfn.TEXTJOIN(", ",TRUE,IF((Data!$D$1:$D$1000=1)*(OFFSET(Data!$A$1,0,MATCH($Q162,Data!$1:$1,0)-1,1000,1)=$R162),Data!$A$1:$A$816,""))</f>
        <v/>
      </c>
      <c r="AC162" s="21"/>
      <c r="AD162" s="34"/>
      <c r="AE162" s="34"/>
      <c r="AF162" s="34"/>
      <c r="AG162" s="34"/>
      <c r="AH162" s="34"/>
      <c r="AI162" s="34"/>
      <c r="AJ162" s="34"/>
      <c r="AK162" s="34"/>
      <c r="AL162" s="34"/>
    </row>
    <row r="163" spans="17:38" ht="13.5" thickBot="1" x14ac:dyDescent="0.35">
      <c r="Q163" s="55" t="s">
        <v>168</v>
      </c>
      <c r="R163" s="56" t="s">
        <v>1214</v>
      </c>
      <c r="S163" s="199">
        <v>3</v>
      </c>
      <c r="T163" s="104"/>
      <c r="U163" s="103">
        <f ca="1">COUNTIFS(Data!$D$1:$D$1000,1,OFFSET(Data!$A$1,0,MATCH($Q163,Data!$1:$1,0)-1,1000,1),R163)</f>
        <v>0</v>
      </c>
      <c r="V163" s="155"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1"/>
        <v/>
      </c>
      <c r="X163" s="23" t="str">
        <f t="shared" si="12"/>
        <v>Sling BlueHi-Yah!</v>
      </c>
      <c r="Y163" s="144">
        <f ca="1">COUNTIF(OFFSET(Data!$A$1,0,MATCH(Q163,Data!$1:$1,0)-1,1000,1),R163)</f>
        <v>1</v>
      </c>
      <c r="AA163" s="21" t="str">
        <f t="shared" si="13"/>
        <v>Sling Blue/Hi-Yah!</v>
      </c>
      <c r="AB163" s="21" t="str">
        <f t="array" aca="1" ref="AB163" ca="1">_xlfn.TEXTJOIN(", ",TRUE,IF((Data!$D$1:$D$1000=1)*(OFFSET(Data!$A$1,0,MATCH($Q163,Data!$1:$1,0)-1,1000,1)=$R163),Data!$A$1:$A$816,""))</f>
        <v/>
      </c>
      <c r="AC163" s="21"/>
      <c r="AD163" s="34"/>
      <c r="AE163" s="34"/>
      <c r="AF163" s="34"/>
      <c r="AG163" s="34"/>
      <c r="AH163" s="34"/>
      <c r="AI163" s="34"/>
      <c r="AJ163" s="34"/>
      <c r="AK163" s="34"/>
      <c r="AL163" s="34"/>
    </row>
    <row r="164" spans="17:38" ht="13.5" thickBot="1" x14ac:dyDescent="0.35">
      <c r="Q164" s="55" t="s">
        <v>168</v>
      </c>
      <c r="R164" s="56" t="s">
        <v>389</v>
      </c>
      <c r="S164" s="199">
        <v>6</v>
      </c>
      <c r="T164" s="104"/>
      <c r="U164" s="103">
        <f ca="1">COUNTIFS(Data!$D$1:$D$1000,1,OFFSET(Data!$A$1,0,MATCH($Q164,Data!$1:$1,0)-1,1000,1),R164)</f>
        <v>0</v>
      </c>
      <c r="V164" s="155"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1"/>
        <v/>
      </c>
      <c r="X164" s="23" t="str">
        <f t="shared" si="12"/>
        <v>Sling BlueHollywood Extra</v>
      </c>
      <c r="Y164" s="144">
        <f ca="1">COUNTIF(OFFSET(Data!$A$1,0,MATCH(Q164,Data!$1:$1,0)-1,1000,1),R164)</f>
        <v>10</v>
      </c>
      <c r="AA164" s="21" t="str">
        <f t="shared" si="13"/>
        <v>Sling Blue/Hollywood Extra</v>
      </c>
      <c r="AB164" s="21" t="str">
        <f t="array" aca="1" ref="AB164" ca="1">_xlfn.TEXTJOIN(", ",TRUE,IF((Data!$D$1:$D$1000=1)*(OFFSET(Data!$A$1,0,MATCH($Q164,Data!$1:$1,0)-1,1000,1)=$R164),Data!$A$1:$A$816,""))</f>
        <v/>
      </c>
      <c r="AC164" s="21"/>
      <c r="AD164" s="34"/>
      <c r="AE164" s="34"/>
      <c r="AF164" s="34"/>
      <c r="AG164" s="34"/>
      <c r="AH164" s="34"/>
      <c r="AI164" s="34"/>
      <c r="AJ164" s="34"/>
      <c r="AK164" s="34"/>
      <c r="AL164" s="34"/>
    </row>
    <row r="165" spans="17:38" ht="13.5" thickBot="1" x14ac:dyDescent="0.35">
      <c r="Q165" s="55" t="s">
        <v>168</v>
      </c>
      <c r="R165" s="56" t="s">
        <v>400</v>
      </c>
      <c r="S165" s="199">
        <v>5</v>
      </c>
      <c r="T165" s="104"/>
      <c r="U165" s="103">
        <f ca="1">COUNTIFS(Data!$D$1:$D$1000,1,OFFSET(Data!$A$1,0,MATCH($Q165,Data!$1:$1,0)-1,1000,1),R165)</f>
        <v>0</v>
      </c>
      <c r="V165" s="155"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1"/>
        <v/>
      </c>
      <c r="X165" s="23" t="str">
        <f t="shared" si="12"/>
        <v>Sling BlueHopster</v>
      </c>
      <c r="Y165" s="144">
        <f ca="1">COUNTIF(OFFSET(Data!$A$1,0,MATCH(Q165,Data!$1:$1,0)-1,1000,1),R165)</f>
        <v>1</v>
      </c>
      <c r="AA165" s="21" t="str">
        <f t="shared" si="13"/>
        <v>Sling Blue/Hopster</v>
      </c>
      <c r="AB165" s="21" t="str">
        <f t="array" aca="1" ref="AB165" ca="1">_xlfn.TEXTJOIN(", ",TRUE,IF((Data!$D$1:$D$1000=1)*(OFFSET(Data!$A$1,0,MATCH($Q165,Data!$1:$1,0)-1,1000,1)=$R165),Data!$A$1:$A$816,""))</f>
        <v/>
      </c>
      <c r="AC165" s="21"/>
      <c r="AD165" s="34"/>
      <c r="AE165" s="34"/>
      <c r="AF165" s="34"/>
      <c r="AG165" s="34"/>
      <c r="AH165" s="34"/>
      <c r="AI165" s="34"/>
      <c r="AJ165" s="34"/>
      <c r="AK165" s="34"/>
      <c r="AL165" s="34"/>
    </row>
    <row r="166" spans="17:38" ht="13.5" thickBot="1" x14ac:dyDescent="0.35">
      <c r="Q166" s="55" t="s">
        <v>168</v>
      </c>
      <c r="R166" s="56" t="s">
        <v>919</v>
      </c>
      <c r="S166" s="199">
        <v>6</v>
      </c>
      <c r="T166" s="104"/>
      <c r="U166" s="103">
        <f ca="1">COUNTIFS(Data!$D$1:$D$1000,1,OFFSET(Data!$A$1,0,MATCH($Q166,Data!$1:$1,0)-1,1000,1),R166)</f>
        <v>0</v>
      </c>
      <c r="V166" s="155"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1"/>
        <v/>
      </c>
      <c r="X166" s="23" t="str">
        <f t="shared" si="12"/>
        <v>Sling BlueIFC Films Unlimited</v>
      </c>
      <c r="Y166" s="144">
        <f ca="1">COUNTIF(OFFSET(Data!$A$1,0,MATCH(Q166,Data!$1:$1,0)-1,1000,1),R166)</f>
        <v>1</v>
      </c>
      <c r="AA166" s="21" t="str">
        <f t="shared" si="13"/>
        <v>Sling Blue/IFC Films Unlimited</v>
      </c>
      <c r="AB166" s="21" t="str">
        <f t="array" aca="1" ref="AB166" ca="1">_xlfn.TEXTJOIN(", ",TRUE,IF((Data!$D$1:$D$1000=1)*(OFFSET(Data!$A$1,0,MATCH($Q166,Data!$1:$1,0)-1,1000,1)=$R166),Data!$A$1:$A$816,""))</f>
        <v/>
      </c>
      <c r="AC166" s="21"/>
      <c r="AD166" s="34"/>
      <c r="AE166" s="34"/>
      <c r="AF166" s="34"/>
      <c r="AG166" s="34"/>
      <c r="AH166" s="34"/>
      <c r="AI166" s="34"/>
      <c r="AJ166" s="34"/>
      <c r="AK166" s="34"/>
      <c r="AL166" s="34"/>
    </row>
    <row r="167" spans="17:38" ht="13.5" thickBot="1" x14ac:dyDescent="0.35">
      <c r="Q167" s="55" t="s">
        <v>168</v>
      </c>
      <c r="R167" s="56" t="s">
        <v>687</v>
      </c>
      <c r="S167" s="199">
        <v>4</v>
      </c>
      <c r="T167" s="104"/>
      <c r="U167" s="103">
        <f ca="1">COUNTIFS(Data!$D$1:$D$1000,1,OFFSET(Data!$A$1,0,MATCH($Q167,Data!$1:$1,0)-1,1000,1),R167)</f>
        <v>0</v>
      </c>
      <c r="V167" s="155"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1"/>
        <v/>
      </c>
      <c r="X167" s="23" t="str">
        <f t="shared" si="12"/>
        <v>Sling BlueKartoon Channel!</v>
      </c>
      <c r="Y167" s="144">
        <f ca="1">COUNTIF(OFFSET(Data!$A$1,0,MATCH(Q167,Data!$1:$1,0)-1,1000,1),R167)</f>
        <v>1</v>
      </c>
      <c r="AA167" s="21" t="str">
        <f t="shared" si="13"/>
        <v>Sling Blue/Kartoon Channel!</v>
      </c>
      <c r="AB167" s="21" t="str">
        <f t="array" aca="1" ref="AB167" ca="1">_xlfn.TEXTJOIN(", ",TRUE,IF((Data!$D$1:$D$1000=1)*(OFFSET(Data!$A$1,0,MATCH($Q167,Data!$1:$1,0)-1,1000,1)=$R167),Data!$A$1:$A$816,""))</f>
        <v/>
      </c>
      <c r="AC167" s="21"/>
      <c r="AD167" s="34"/>
      <c r="AE167" s="34"/>
      <c r="AF167" s="34"/>
      <c r="AG167" s="34"/>
      <c r="AH167" s="34"/>
      <c r="AI167" s="34"/>
      <c r="AJ167" s="34"/>
      <c r="AK167" s="34"/>
      <c r="AL167" s="34"/>
    </row>
    <row r="168" spans="17:38" ht="13.5" thickBot="1" x14ac:dyDescent="0.35">
      <c r="Q168" s="55" t="s">
        <v>168</v>
      </c>
      <c r="R168" s="56" t="s">
        <v>386</v>
      </c>
      <c r="S168" s="199">
        <v>6</v>
      </c>
      <c r="T168" s="104"/>
      <c r="U168" s="103">
        <f ca="1">COUNTIFS(Data!$D$1:$D$1000,1,OFFSET(Data!$A$1,0,MATCH($Q168,Data!$1:$1,0)-1,1000,1),R168)</f>
        <v>0</v>
      </c>
      <c r="V168" s="155"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1"/>
        <v/>
      </c>
      <c r="X168" s="23" t="str">
        <f t="shared" si="12"/>
        <v>Sling BlueKids Extra</v>
      </c>
      <c r="Y168" s="144">
        <f ca="1">COUNTIF(OFFSET(Data!$A$1,0,MATCH(Q168,Data!$1:$1,0)-1,1000,1),R168)</f>
        <v>4</v>
      </c>
      <c r="AA168" s="21" t="str">
        <f t="shared" si="13"/>
        <v>Sling Blue/Kids Extra</v>
      </c>
      <c r="AB168" s="21" t="str">
        <f t="array" aca="1" ref="AB168" ca="1">_xlfn.TEXTJOIN(", ",TRUE,IF((Data!$D$1:$D$1000=1)*(OFFSET(Data!$A$1,0,MATCH($Q168,Data!$1:$1,0)-1,1000,1)=$R168),Data!$A$1:$A$816,""))</f>
        <v/>
      </c>
      <c r="AC168" s="21"/>
      <c r="AD168" s="34"/>
      <c r="AE168" s="34"/>
      <c r="AF168" s="34"/>
      <c r="AG168" s="34"/>
      <c r="AH168" s="34"/>
      <c r="AI168" s="34"/>
      <c r="AJ168" s="34"/>
      <c r="AK168" s="34"/>
      <c r="AL168" s="34"/>
    </row>
    <row r="169" spans="17:38" ht="13.5" thickBot="1" x14ac:dyDescent="0.35">
      <c r="Q169" s="55" t="s">
        <v>168</v>
      </c>
      <c r="R169" s="56" t="s">
        <v>388</v>
      </c>
      <c r="S169" s="199">
        <v>6</v>
      </c>
      <c r="T169" s="104"/>
      <c r="U169" s="103">
        <f ca="1">COUNTIFS(Data!$D$1:$D$1000,1,OFFSET(Data!$A$1,0,MATCH($Q169,Data!$1:$1,0)-1,1000,1),R169)</f>
        <v>1</v>
      </c>
      <c r="V169" s="155"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11"/>
        <v>6</v>
      </c>
      <c r="X169" s="23" t="str">
        <f t="shared" si="12"/>
        <v>Sling BlueLifestyle Extra</v>
      </c>
      <c r="Y169" s="144">
        <f ca="1">COUNTIF(OFFSET(Data!$A$1,0,MATCH(Q169,Data!$1:$1,0)-1,1000,1),R169)</f>
        <v>10</v>
      </c>
      <c r="AA169" s="21" t="str">
        <f t="shared" si="13"/>
        <v>Sling Blue/Lifestyle Extra</v>
      </c>
      <c r="AB169" s="21" t="str">
        <f t="array" aca="1" ref="AB169" ca="1">_xlfn.TEXTJOIN(", ",TRUE,IF((Data!$D$1:$D$1000=1)*(OFFSET(Data!$A$1,0,MATCH($Q169,Data!$1:$1,0)-1,1000,1)=$R169),Data!$A$1:$A$816,""))</f>
        <v>Cooking Channel</v>
      </c>
      <c r="AC169" s="21"/>
      <c r="AD169" s="34"/>
      <c r="AE169" s="34"/>
      <c r="AF169" s="34"/>
      <c r="AG169" s="34"/>
      <c r="AH169" s="34"/>
      <c r="AI169" s="34"/>
      <c r="AJ169" s="34"/>
      <c r="AK169" s="34"/>
      <c r="AL169" s="34"/>
    </row>
    <row r="170" spans="17:38" ht="13.5" thickBot="1" x14ac:dyDescent="0.35">
      <c r="Q170" s="55" t="s">
        <v>168</v>
      </c>
      <c r="R170" s="56" t="s">
        <v>1215</v>
      </c>
      <c r="S170" s="199">
        <v>3</v>
      </c>
      <c r="T170" s="104"/>
      <c r="U170" s="103">
        <f ca="1">COUNTIFS(Data!$D$1:$D$1000,1,OFFSET(Data!$A$1,0,MATCH($Q170,Data!$1:$1,0)-1,1000,1),R170)</f>
        <v>0</v>
      </c>
      <c r="V170" s="155"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1"/>
        <v/>
      </c>
      <c r="X170" s="23" t="str">
        <f t="shared" si="12"/>
        <v>Sling BlueLion Mountain TV</v>
      </c>
      <c r="Y170" s="144">
        <f ca="1">COUNTIF(OFFSET(Data!$A$1,0,MATCH(Q170,Data!$1:$1,0)-1,1000,1),R170)</f>
        <v>1</v>
      </c>
      <c r="AA170" s="21" t="str">
        <f t="shared" si="13"/>
        <v>Sling Blue/Lion Mountain TV</v>
      </c>
      <c r="AB170" s="21" t="str">
        <f t="array" aca="1" ref="AB170" ca="1">_xlfn.TEXTJOIN(", ",TRUE,IF((Data!$D$1:$D$1000=1)*(OFFSET(Data!$A$1,0,MATCH($Q170,Data!$1:$1,0)-1,1000,1)=$R170),Data!$A$1:$A$816,""))</f>
        <v/>
      </c>
      <c r="AC170" s="21"/>
      <c r="AD170" s="34"/>
      <c r="AE170" s="34"/>
      <c r="AF170" s="34"/>
      <c r="AG170" s="34"/>
      <c r="AH170" s="34"/>
      <c r="AI170" s="34"/>
      <c r="AJ170" s="34"/>
      <c r="AK170" s="34"/>
      <c r="AL170" s="34"/>
    </row>
    <row r="171" spans="17:38" ht="13.5" thickBot="1" x14ac:dyDescent="0.35">
      <c r="Q171" s="55" t="s">
        <v>168</v>
      </c>
      <c r="R171" s="56" t="s">
        <v>571</v>
      </c>
      <c r="S171" s="199">
        <v>5</v>
      </c>
      <c r="T171" s="104"/>
      <c r="U171" s="103">
        <f ca="1">COUNTIFS(Data!$D$1:$D$1000,1,OFFSET(Data!$A$1,0,MATCH($Q171,Data!$1:$1,0)-1,1000,1),R171)</f>
        <v>0</v>
      </c>
      <c r="V171" s="155"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1"/>
        <v/>
      </c>
      <c r="X171" s="23" t="str">
        <f t="shared" si="12"/>
        <v>Sling BlueMagnolia Selects</v>
      </c>
      <c r="Y171" s="144">
        <f ca="1">COUNTIF(OFFSET(Data!$A$1,0,MATCH(Q171,Data!$1:$1,0)-1,1000,1),R171)</f>
        <v>1</v>
      </c>
      <c r="AA171" s="21" t="str">
        <f t="shared" si="13"/>
        <v>Sling Blue/Magnolia Selects</v>
      </c>
      <c r="AB171" s="21" t="str">
        <f t="array" aca="1" ref="AB171" ca="1">_xlfn.TEXTJOIN(", ",TRUE,IF((Data!$D$1:$D$1000=1)*(OFFSET(Data!$A$1,0,MATCH($Q171,Data!$1:$1,0)-1,1000,1)=$R171),Data!$A$1:$A$816,""))</f>
        <v/>
      </c>
      <c r="AC171" s="21"/>
      <c r="AD171" s="34"/>
      <c r="AE171" s="34"/>
      <c r="AF171" s="34"/>
      <c r="AG171" s="34"/>
      <c r="AH171" s="34"/>
      <c r="AI171" s="34"/>
      <c r="AJ171" s="34"/>
      <c r="AK171" s="34"/>
      <c r="AL171" s="34"/>
    </row>
    <row r="172" spans="17:38" ht="13.5" thickBot="1" x14ac:dyDescent="0.35">
      <c r="Q172" s="55" t="s">
        <v>168</v>
      </c>
      <c r="R172" s="56" t="s">
        <v>886</v>
      </c>
      <c r="S172" s="199">
        <v>10</v>
      </c>
      <c r="T172" s="104"/>
      <c r="U172" s="103">
        <f ca="1">COUNTIFS(Data!$D$1:$D$1000,1,OFFSET(Data!$A$1,0,MATCH($Q172,Data!$1:$1,0)-1,1000,1),R172)</f>
        <v>0</v>
      </c>
      <c r="V172" s="155"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1"/>
        <v/>
      </c>
      <c r="X172" s="23" t="str">
        <f t="shared" si="12"/>
        <v>Sling BlueMéxico Service</v>
      </c>
      <c r="Y172" s="144">
        <f ca="1">COUNTIF(OFFSET(Data!$A$1,0,MATCH(Q172,Data!$1:$1,0)-1,1000,1),R172)</f>
        <v>10</v>
      </c>
      <c r="AA172" s="21" t="str">
        <f t="shared" si="13"/>
        <v>Sling Blue/México Service</v>
      </c>
      <c r="AB172" s="21" t="str">
        <f t="array" aca="1" ref="AB172" ca="1">_xlfn.TEXTJOIN(", ",TRUE,IF((Data!$D$1:$D$1000=1)*(OFFSET(Data!$A$1,0,MATCH($Q172,Data!$1:$1,0)-1,1000,1)=$R172),Data!$A$1:$A$816,""))</f>
        <v/>
      </c>
      <c r="AC172" s="21"/>
      <c r="AD172" s="34"/>
      <c r="AE172" s="34"/>
      <c r="AF172" s="34"/>
      <c r="AG172" s="34"/>
      <c r="AH172" s="34"/>
      <c r="AI172" s="34"/>
      <c r="AJ172" s="34"/>
      <c r="AK172" s="34"/>
      <c r="AL172" s="34"/>
    </row>
    <row r="173" spans="17:38" ht="13.5" thickBot="1" x14ac:dyDescent="0.35">
      <c r="Q173" s="55" t="s">
        <v>168</v>
      </c>
      <c r="R173" s="56" t="s">
        <v>1286</v>
      </c>
      <c r="S173" s="199">
        <v>5</v>
      </c>
      <c r="T173" s="104"/>
      <c r="U173" s="103">
        <f ca="1">COUNTIFS(Data!$D$1:$D$1000,1,OFFSET(Data!$A$1,0,MATCH($Q173,Data!$1:$1,0)-1,1000,1),R173)</f>
        <v>0</v>
      </c>
      <c r="V173" s="155"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1"/>
        <v/>
      </c>
      <c r="X173" s="23" t="str">
        <f t="shared" si="12"/>
        <v>Sling BlueMGM+</v>
      </c>
      <c r="Y173" s="144">
        <f ca="1">COUNTIF(OFFSET(Data!$A$1,0,MATCH(Q173,Data!$1:$1,0)-1,1000,1),R173)</f>
        <v>3</v>
      </c>
      <c r="AA173" s="21" t="str">
        <f t="shared" si="13"/>
        <v>Sling Blue/MGM+</v>
      </c>
      <c r="AB173" s="21" t="str">
        <f t="array" aca="1" ref="AB173" ca="1">_xlfn.TEXTJOIN(", ",TRUE,IF((Data!$D$1:$D$1000=1)*(OFFSET(Data!$A$1,0,MATCH($Q173,Data!$1:$1,0)-1,1000,1)=$R173),Data!$A$1:$A$816,""))</f>
        <v/>
      </c>
      <c r="AC173" s="21"/>
      <c r="AD173" s="34"/>
      <c r="AE173" s="34"/>
      <c r="AF173" s="34"/>
      <c r="AG173" s="34"/>
      <c r="AH173" s="34"/>
      <c r="AI173" s="34"/>
      <c r="AJ173" s="34"/>
      <c r="AK173" s="34"/>
      <c r="AL173" s="34"/>
    </row>
    <row r="174" spans="17:38" ht="13.5" thickBot="1" x14ac:dyDescent="0.35">
      <c r="Q174" s="55" t="s">
        <v>168</v>
      </c>
      <c r="R174" s="56" t="s">
        <v>572</v>
      </c>
      <c r="S174" s="199">
        <v>3</v>
      </c>
      <c r="T174" s="104"/>
      <c r="U174" s="103">
        <f ca="1">COUNTIFS(Data!$D$1:$D$1000,1,OFFSET(Data!$A$1,0,MATCH($Q174,Data!$1:$1,0)-1,1000,1),R174)</f>
        <v>0</v>
      </c>
      <c r="V174" s="155"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1"/>
        <v/>
      </c>
      <c r="X174" s="23" t="str">
        <f t="shared" si="12"/>
        <v>Sling BlueMonsters &amp; Nightmares</v>
      </c>
      <c r="Y174" s="144">
        <f ca="1">COUNTIF(OFFSET(Data!$A$1,0,MATCH(Q174,Data!$1:$1,0)-1,1000,1),R174)</f>
        <v>1</v>
      </c>
      <c r="AA174" s="21" t="str">
        <f t="shared" si="13"/>
        <v>Sling Blue/Monsters &amp; Nightmares</v>
      </c>
      <c r="AB174" s="21" t="str">
        <f t="array" aca="1" ref="AB174" ca="1">_xlfn.TEXTJOIN(", ",TRUE,IF((Data!$D$1:$D$1000=1)*(OFFSET(Data!$A$1,0,MATCH($Q174,Data!$1:$1,0)-1,1000,1)=$R174),Data!$A$1:$A$816,""))</f>
        <v/>
      </c>
      <c r="AC174" s="21"/>
      <c r="AD174" s="34"/>
      <c r="AE174" s="34"/>
      <c r="AF174" s="34"/>
      <c r="AG174" s="34"/>
      <c r="AH174" s="34"/>
      <c r="AI174" s="34"/>
      <c r="AJ174" s="34"/>
      <c r="AK174" s="34"/>
      <c r="AL174" s="34"/>
    </row>
    <row r="175" spans="17:38" ht="13.5" thickBot="1" x14ac:dyDescent="0.35">
      <c r="Q175" s="55" t="s">
        <v>168</v>
      </c>
      <c r="R175" s="56" t="s">
        <v>387</v>
      </c>
      <c r="S175" s="199">
        <v>6</v>
      </c>
      <c r="T175" s="104"/>
      <c r="U175" s="103">
        <f ca="1">COUNTIFS(Data!$D$1:$D$1000,1,OFFSET(Data!$A$1,0,MATCH($Q175,Data!$1:$1,0)-1,1000,1),R175)</f>
        <v>1</v>
      </c>
      <c r="V175" s="155"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f t="shared" ca="1" si="11"/>
        <v>6</v>
      </c>
      <c r="X175" s="23" t="str">
        <f t="shared" si="12"/>
        <v>Sling BlueNews Extra</v>
      </c>
      <c r="Y175" s="144">
        <f ca="1">COUNTIF(OFFSET(Data!$A$1,0,MATCH(Q175,Data!$1:$1,0)-1,1000,1),R175)</f>
        <v>11</v>
      </c>
      <c r="AA175" s="21" t="str">
        <f t="shared" si="13"/>
        <v>Sling Blue/News Extra</v>
      </c>
      <c r="AB175" s="21" t="str">
        <f t="array" aca="1" ref="AB175" ca="1">_xlfn.TEXTJOIN(", ",TRUE,IF((Data!$D$1:$D$1000=1)*(OFFSET(Data!$A$1,0,MATCH($Q175,Data!$1:$1,0)-1,1000,1)=$R175),Data!$A$1:$A$816,""))</f>
        <v>CNBC</v>
      </c>
      <c r="AC175" s="21"/>
      <c r="AD175" s="34"/>
      <c r="AE175" s="34"/>
      <c r="AF175" s="34"/>
      <c r="AG175" s="34"/>
      <c r="AH175" s="34"/>
      <c r="AI175" s="34"/>
      <c r="AJ175" s="34"/>
      <c r="AK175" s="34"/>
      <c r="AL175" s="34"/>
    </row>
    <row r="176" spans="17:38" ht="13.5" thickBot="1" x14ac:dyDescent="0.35">
      <c r="Q176" s="55" t="s">
        <v>168</v>
      </c>
      <c r="R176" s="56" t="s">
        <v>1029</v>
      </c>
      <c r="S176" s="199">
        <v>8</v>
      </c>
      <c r="T176" s="104"/>
      <c r="U176" s="103">
        <f ca="1">COUNTIFS(Data!$D$1:$D$1000,1,OFFSET(Data!$A$1,0,MATCH($Q176,Data!$1:$1,0)-1,1000,1),R176)</f>
        <v>0</v>
      </c>
      <c r="V176" s="155"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1"/>
        <v/>
      </c>
      <c r="X176" s="23" t="str">
        <f t="shared" si="12"/>
        <v>Sling BlueNoggin</v>
      </c>
      <c r="Y176" s="144">
        <f ca="1">COUNTIF(OFFSET(Data!$A$1,0,MATCH(Q176,Data!$1:$1,0)-1,1000,1),R176)</f>
        <v>1</v>
      </c>
      <c r="AA176" s="21" t="str">
        <f t="shared" si="13"/>
        <v>Sling Blue/Noggin</v>
      </c>
      <c r="AB176" s="21" t="str">
        <f t="array" aca="1" ref="AB176" ca="1">_xlfn.TEXTJOIN(", ",TRUE,IF((Data!$D$1:$D$1000=1)*(OFFSET(Data!$A$1,0,MATCH($Q176,Data!$1:$1,0)-1,1000,1)=$R176),Data!$A$1:$A$816,""))</f>
        <v/>
      </c>
      <c r="AC176" s="21"/>
      <c r="AD176" s="34"/>
      <c r="AE176" s="34"/>
      <c r="AF176" s="34"/>
      <c r="AG176" s="34"/>
      <c r="AH176" s="34"/>
      <c r="AI176" s="34"/>
      <c r="AJ176" s="34"/>
      <c r="AK176" s="34"/>
      <c r="AL176" s="34"/>
    </row>
    <row r="177" spans="17:38" ht="13.5" thickBot="1" x14ac:dyDescent="0.35">
      <c r="Q177" s="55" t="s">
        <v>168</v>
      </c>
      <c r="R177" s="56" t="s">
        <v>401</v>
      </c>
      <c r="S177" s="199">
        <v>2</v>
      </c>
      <c r="T177" s="104"/>
      <c r="U177" s="103">
        <f ca="1">COUNTIFS(Data!$D$1:$D$1000,1,OFFSET(Data!$A$1,0,MATCH($Q177,Data!$1:$1,0)-1,1000,1),R177)</f>
        <v>0</v>
      </c>
      <c r="V177" s="155"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1"/>
        <v/>
      </c>
      <c r="X177" s="23" t="str">
        <f t="shared" si="12"/>
        <v>Sling BlueOutside TV Features</v>
      </c>
      <c r="Y177" s="144">
        <f ca="1">COUNTIF(OFFSET(Data!$A$1,0,MATCH(Q177,Data!$1:$1,0)-1,1000,1),R177)</f>
        <v>1</v>
      </c>
      <c r="AA177" s="21" t="str">
        <f t="shared" si="13"/>
        <v>Sling Blue/Outside TV Features</v>
      </c>
      <c r="AB177" s="21" t="str">
        <f t="array" aca="1" ref="AB177" ca="1">_xlfn.TEXTJOIN(", ",TRUE,IF((Data!$D$1:$D$1000=1)*(OFFSET(Data!$A$1,0,MATCH($Q177,Data!$1:$1,0)-1,1000,1)=$R177),Data!$A$1:$A$816,""))</f>
        <v/>
      </c>
      <c r="AC177" s="21"/>
      <c r="AD177" s="34"/>
      <c r="AE177" s="34"/>
      <c r="AF177" s="34"/>
      <c r="AG177" s="34"/>
      <c r="AH177" s="34"/>
      <c r="AI177" s="34"/>
      <c r="AJ177" s="34"/>
      <c r="AK177" s="34"/>
      <c r="AL177" s="34"/>
    </row>
    <row r="178" spans="17:38" ht="13.5" thickBot="1" x14ac:dyDescent="0.35">
      <c r="Q178" s="55" t="s">
        <v>168</v>
      </c>
      <c r="R178" s="56" t="s">
        <v>402</v>
      </c>
      <c r="S178" s="199">
        <v>6</v>
      </c>
      <c r="T178" s="104"/>
      <c r="U178" s="103">
        <f ca="1">COUNTIFS(Data!$D$1:$D$1000,1,OFFSET(Data!$A$1,0,MATCH($Q178,Data!$1:$1,0)-1,1000,1),R178)</f>
        <v>0</v>
      </c>
      <c r="V178" s="155"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1"/>
        <v/>
      </c>
      <c r="X178" s="23" t="str">
        <f t="shared" si="12"/>
        <v>Sling BluePantaya</v>
      </c>
      <c r="Y178" s="144">
        <f ca="1">COUNTIF(OFFSET(Data!$A$1,0,MATCH(Q178,Data!$1:$1,0)-1,1000,1),R178)</f>
        <v>1</v>
      </c>
      <c r="AA178" s="21" t="str">
        <f t="shared" si="13"/>
        <v>Sling Blue/Pantaya</v>
      </c>
      <c r="AB178" s="21" t="str">
        <f t="array" aca="1" ref="AB178" ca="1">_xlfn.TEXTJOIN(", ",TRUE,IF((Data!$D$1:$D$1000=1)*(OFFSET(Data!$A$1,0,MATCH($Q178,Data!$1:$1,0)-1,1000,1)=$R178),Data!$A$1:$A$816,""))</f>
        <v/>
      </c>
      <c r="AC178" s="21"/>
      <c r="AD178" s="34"/>
      <c r="AE178" s="34"/>
      <c r="AF178" s="34"/>
      <c r="AG178" s="34"/>
      <c r="AH178" s="34"/>
      <c r="AI178" s="34"/>
      <c r="AJ178" s="34"/>
      <c r="AK178" s="34"/>
      <c r="AL178" s="34"/>
    </row>
    <row r="179" spans="17:38" ht="13.5" thickBot="1" x14ac:dyDescent="0.35">
      <c r="Q179" s="55" t="s">
        <v>168</v>
      </c>
      <c r="R179" s="56" t="s">
        <v>1203</v>
      </c>
      <c r="S179" s="199">
        <v>5</v>
      </c>
      <c r="T179" s="104"/>
      <c r="U179" s="103">
        <f ca="1">COUNTIFS(Data!$D$1:$D$1000,1,OFFSET(Data!$A$1,0,MATCH($Q179,Data!$1:$1,0)-1,1000,1),R179)</f>
        <v>0</v>
      </c>
      <c r="V179" s="155"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1"/>
        <v/>
      </c>
      <c r="X179" s="23" t="str">
        <f t="shared" si="12"/>
        <v>Sling BluePlayKids</v>
      </c>
      <c r="Y179" s="144">
        <f ca="1">COUNTIF(OFFSET(Data!$A$1,0,MATCH(Q179,Data!$1:$1,0)-1,1000,1),R179)</f>
        <v>1</v>
      </c>
      <c r="AA179" s="21" t="str">
        <f t="shared" si="13"/>
        <v>Sling Blue/PlayKids</v>
      </c>
      <c r="AB179" s="21" t="str">
        <f t="array" aca="1" ref="AB179" ca="1">_xlfn.TEXTJOIN(", ",TRUE,IF((Data!$D$1:$D$1000=1)*(OFFSET(Data!$A$1,0,MATCH($Q179,Data!$1:$1,0)-1,1000,1)=$R179),Data!$A$1:$A$816,""))</f>
        <v/>
      </c>
      <c r="AC179" s="21"/>
      <c r="AD179" s="34"/>
      <c r="AE179" s="34"/>
      <c r="AF179" s="34"/>
      <c r="AG179" s="34"/>
      <c r="AH179" s="34"/>
      <c r="AI179" s="34"/>
      <c r="AJ179" s="34"/>
      <c r="AK179" s="34"/>
      <c r="AL179" s="34"/>
    </row>
    <row r="180" spans="17:38" ht="13.5" thickBot="1" x14ac:dyDescent="0.35">
      <c r="Q180" s="55" t="s">
        <v>168</v>
      </c>
      <c r="R180" s="56" t="s">
        <v>718</v>
      </c>
      <c r="S180" s="199">
        <v>8</v>
      </c>
      <c r="T180" s="104"/>
      <c r="U180" s="103">
        <f ca="1">COUNTIFS(Data!$D$1:$D$1000,1,OFFSET(Data!$A$1,0,MATCH($Q180,Data!$1:$1,0)-1,1000,1),R180)</f>
        <v>0</v>
      </c>
      <c r="V180" s="155"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1"/>
        <v/>
      </c>
      <c r="X180" s="23" t="str">
        <f t="shared" si="12"/>
        <v>Sling BlueQello Concerts by Stingray</v>
      </c>
      <c r="Y180" s="144">
        <f ca="1">COUNTIF(OFFSET(Data!$A$1,0,MATCH(Q180,Data!$1:$1,0)-1,1000,1),R180)</f>
        <v>1</v>
      </c>
      <c r="AA180" s="21" t="str">
        <f t="shared" si="13"/>
        <v>Sling Blue/Qello Concerts by Stingray</v>
      </c>
      <c r="AB180" s="21" t="str">
        <f t="array" aca="1" ref="AB180" ca="1">_xlfn.TEXTJOIN(", ",TRUE,IF((Data!$D$1:$D$1000=1)*(OFFSET(Data!$A$1,0,MATCH($Q180,Data!$1:$1,0)-1,1000,1)=$R180),Data!$A$1:$A$816,""))</f>
        <v/>
      </c>
      <c r="AC180" s="21"/>
      <c r="AD180" s="34"/>
      <c r="AE180" s="34"/>
      <c r="AF180" s="34"/>
      <c r="AG180" s="34"/>
      <c r="AH180" s="34"/>
      <c r="AI180" s="34"/>
      <c r="AJ180" s="34"/>
      <c r="AK180" s="34"/>
      <c r="AL180" s="34"/>
    </row>
    <row r="181" spans="17:38" ht="13.5" thickBot="1" x14ac:dyDescent="0.35">
      <c r="Q181" s="55" t="s">
        <v>168</v>
      </c>
      <c r="R181" s="56" t="s">
        <v>934</v>
      </c>
      <c r="S181" s="199">
        <v>3</v>
      </c>
      <c r="T181" s="104"/>
      <c r="U181" s="103">
        <f ca="1">COUNTIFS(Data!$D$1:$D$1000,1,OFFSET(Data!$A$1,0,MATCH($Q181,Data!$1:$1,0)-1,1000,1),R181)</f>
        <v>0</v>
      </c>
      <c r="V181" s="155"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1"/>
        <v/>
      </c>
      <c r="X181" s="23" t="str">
        <f t="shared" si="12"/>
        <v>Sling BlueScreamflix</v>
      </c>
      <c r="Y181" s="144">
        <f ca="1">COUNTIF(OFFSET(Data!$A$1,0,MATCH(Q181,Data!$1:$1,0)-1,1000,1),R181)</f>
        <v>1</v>
      </c>
      <c r="AA181" s="21" t="str">
        <f t="shared" si="13"/>
        <v>Sling Blue/Screamflix</v>
      </c>
      <c r="AB181" s="21" t="str">
        <f t="array" aca="1" ref="AB181" ca="1">_xlfn.TEXTJOIN(", ",TRUE,IF((Data!$D$1:$D$1000=1)*(OFFSET(Data!$A$1,0,MATCH($Q181,Data!$1:$1,0)-1,1000,1)=$R181),Data!$A$1:$A$816,""))</f>
        <v/>
      </c>
      <c r="AC181" s="21"/>
      <c r="AD181" s="34"/>
      <c r="AE181" s="34"/>
      <c r="AF181" s="34"/>
      <c r="AG181" s="34"/>
      <c r="AH181" s="34"/>
      <c r="AI181" s="34"/>
      <c r="AJ181" s="34"/>
      <c r="AK181" s="34"/>
      <c r="AL181" s="34"/>
    </row>
    <row r="182" spans="17:38" ht="13.5" thickBot="1" x14ac:dyDescent="0.35">
      <c r="Q182" s="55" t="s">
        <v>168</v>
      </c>
      <c r="R182" s="56" t="s">
        <v>67</v>
      </c>
      <c r="S182" s="199">
        <v>10</v>
      </c>
      <c r="T182" s="104"/>
      <c r="U182" s="103">
        <f ca="1">COUNTIFS(Data!$D$1:$D$1000,1,OFFSET(Data!$A$1,0,MATCH($Q182,Data!$1:$1,0)-1,1000,1),R182)</f>
        <v>0</v>
      </c>
      <c r="V182" s="155"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1"/>
        <v/>
      </c>
      <c r="X182" s="23" t="str">
        <f t="shared" si="12"/>
        <v>Sling BlueShowtime</v>
      </c>
      <c r="Y182" s="144">
        <f ca="1">COUNTIF(OFFSET(Data!$A$1,0,MATCH(Q182,Data!$1:$1,0)-1,1000,1),R182)</f>
        <v>8</v>
      </c>
      <c r="AA182" s="21" t="str">
        <f t="shared" si="13"/>
        <v>Sling Blue/Showtime</v>
      </c>
      <c r="AB182" s="21" t="str">
        <f t="array" aca="1" ref="AB182" ca="1">_xlfn.TEXTJOIN(", ",TRUE,IF((Data!$D$1:$D$1000=1)*(OFFSET(Data!$A$1,0,MATCH($Q182,Data!$1:$1,0)-1,1000,1)=$R182),Data!$A$1:$A$816,""))</f>
        <v/>
      </c>
      <c r="AC182" s="21"/>
      <c r="AD182" s="34"/>
      <c r="AE182" s="34"/>
      <c r="AF182" s="34"/>
      <c r="AG182" s="34"/>
      <c r="AH182" s="34"/>
      <c r="AI182" s="34"/>
      <c r="AJ182" s="34"/>
      <c r="AK182" s="34"/>
      <c r="AL182" s="34"/>
    </row>
    <row r="183" spans="17:38" ht="13.5" thickBot="1" x14ac:dyDescent="0.35">
      <c r="Q183" s="55" t="s">
        <v>168</v>
      </c>
      <c r="R183" s="56" t="s">
        <v>149</v>
      </c>
      <c r="S183" s="199">
        <v>6</v>
      </c>
      <c r="T183" s="104"/>
      <c r="U183" s="103">
        <f ca="1">COUNTIFS(Data!$D$1:$D$1000,1,OFFSET(Data!$A$1,0,MATCH($Q183,Data!$1:$1,0)-1,1000,1),R183)</f>
        <v>0</v>
      </c>
      <c r="V183" s="155"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1"/>
        <v/>
      </c>
      <c r="X183" s="23" t="str">
        <f t="shared" si="12"/>
        <v>Sling BlueShudder</v>
      </c>
      <c r="Y183" s="144">
        <f ca="1">COUNTIF(OFFSET(Data!$A$1,0,MATCH(Q183,Data!$1:$1,0)-1,1000,1),R183)</f>
        <v>1</v>
      </c>
      <c r="AA183" s="21" t="str">
        <f t="shared" si="13"/>
        <v>Sling Blue/Shudder</v>
      </c>
      <c r="AB183" s="21" t="str">
        <f t="array" aca="1" ref="AB183" ca="1">_xlfn.TEXTJOIN(", ",TRUE,IF((Data!$D$1:$D$1000=1)*(OFFSET(Data!$A$1,0,MATCH($Q183,Data!$1:$1,0)-1,1000,1)=$R183),Data!$A$1:$A$816,""))</f>
        <v/>
      </c>
      <c r="AC183" s="21"/>
      <c r="AD183" s="34"/>
      <c r="AE183" s="34"/>
      <c r="AF183" s="34"/>
      <c r="AG183" s="34"/>
      <c r="AH183" s="34"/>
      <c r="AI183" s="34"/>
      <c r="AJ183" s="34"/>
      <c r="AK183" s="34"/>
      <c r="AL183" s="34"/>
    </row>
    <row r="184" spans="17:38" ht="13.5" thickBot="1" x14ac:dyDescent="0.35">
      <c r="Q184" s="55" t="s">
        <v>168</v>
      </c>
      <c r="R184" s="56" t="s">
        <v>384</v>
      </c>
      <c r="S184" s="199">
        <v>11</v>
      </c>
      <c r="T184" s="104"/>
      <c r="U184" s="103">
        <f ca="1">COUNTIFS(Data!$D$1:$D$1000,1,OFFSET(Data!$A$1,0,MATCH($Q184,Data!$1:$1,0)-1,1000,1),R184)</f>
        <v>0</v>
      </c>
      <c r="V184" s="155"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1"/>
        <v/>
      </c>
      <c r="X184" s="23" t="str">
        <f t="shared" si="12"/>
        <v>Sling BlueSports Extra</v>
      </c>
      <c r="Y184" s="144">
        <f ca="1">COUNTIF(OFFSET(Data!$A$1,0,MATCH(Q184,Data!$1:$1,0)-1,1000,1),R184)</f>
        <v>11</v>
      </c>
      <c r="AA184" s="21" t="str">
        <f t="shared" si="13"/>
        <v>Sling Blue/Sports Extra</v>
      </c>
      <c r="AB184" s="21" t="str">
        <f t="array" aca="1" ref="AB184" ca="1">_xlfn.TEXTJOIN(", ",TRUE,IF((Data!$D$1:$D$1000=1)*(OFFSET(Data!$A$1,0,MATCH($Q184,Data!$1:$1,0)-1,1000,1)=$R184),Data!$A$1:$A$816,""))</f>
        <v/>
      </c>
      <c r="AC184" s="21"/>
      <c r="AD184" s="34"/>
      <c r="AE184" s="34"/>
      <c r="AF184" s="34"/>
      <c r="AG184" s="34"/>
      <c r="AH184" s="34"/>
      <c r="AI184" s="34"/>
      <c r="AJ184" s="34"/>
      <c r="AK184" s="34"/>
      <c r="AL184" s="34"/>
    </row>
    <row r="185" spans="17:38" ht="13.5" thickBot="1" x14ac:dyDescent="0.35">
      <c r="Q185" s="55" t="s">
        <v>168</v>
      </c>
      <c r="R185" s="56" t="s">
        <v>68</v>
      </c>
      <c r="S185" s="199">
        <v>9</v>
      </c>
      <c r="T185" s="104"/>
      <c r="U185" s="103">
        <f ca="1">COUNTIFS(Data!$D$1:$D$1000,1,OFFSET(Data!$A$1,0,MATCH($Q185,Data!$1:$1,0)-1,1000,1),R185)</f>
        <v>0</v>
      </c>
      <c r="V185" s="155"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1"/>
        <v/>
      </c>
      <c r="X185" s="23" t="str">
        <f t="shared" si="12"/>
        <v>Sling BlueStarz</v>
      </c>
      <c r="Y185" s="144">
        <f ca="1">COUNTIF(OFFSET(Data!$A$1,0,MATCH(Q185,Data!$1:$1,0)-1,1000,1),R185)</f>
        <v>17</v>
      </c>
      <c r="AA185" s="21" t="str">
        <f t="shared" si="13"/>
        <v>Sling Blue/Starz</v>
      </c>
      <c r="AB185" s="21" t="str">
        <f t="array" aca="1" ref="AB185" ca="1">_xlfn.TEXTJOIN(", ",TRUE,IF((Data!$D$1:$D$1000=1)*(OFFSET(Data!$A$1,0,MATCH($Q185,Data!$1:$1,0)-1,1000,1)=$R185),Data!$A$1:$A$816,""))</f>
        <v/>
      </c>
      <c r="AC185" s="21"/>
      <c r="AD185" s="34"/>
      <c r="AE185" s="34"/>
      <c r="AF185" s="34"/>
      <c r="AG185" s="34"/>
      <c r="AH185" s="34"/>
      <c r="AI185" s="34"/>
      <c r="AJ185" s="34"/>
      <c r="AK185" s="34"/>
      <c r="AL185" s="34"/>
    </row>
    <row r="186" spans="17:38" ht="13.5" thickBot="1" x14ac:dyDescent="0.35">
      <c r="Q186" s="55" t="s">
        <v>168</v>
      </c>
      <c r="R186" s="56" t="s">
        <v>403</v>
      </c>
      <c r="S186" s="199">
        <v>7</v>
      </c>
      <c r="T186" s="104"/>
      <c r="U186" s="103">
        <f ca="1">COUNTIFS(Data!$D$1:$D$1000,1,OFFSET(Data!$A$1,0,MATCH($Q186,Data!$1:$1,0)-1,1000,1),R186)</f>
        <v>0</v>
      </c>
      <c r="V186" s="155"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1"/>
        <v/>
      </c>
      <c r="X186" s="23" t="str">
        <f t="shared" si="12"/>
        <v>Sling BlueStingray Karaoke</v>
      </c>
      <c r="Y186" s="144">
        <f ca="1">COUNTIF(OFFSET(Data!$A$1,0,MATCH(Q186,Data!$1:$1,0)-1,1000,1),R186)</f>
        <v>1</v>
      </c>
      <c r="AA186" s="21" t="str">
        <f t="shared" si="13"/>
        <v>Sling Blue/Stingray Karaoke</v>
      </c>
      <c r="AB186" s="21" t="str">
        <f t="array" aca="1" ref="AB186" ca="1">_xlfn.TEXTJOIN(", ",TRUE,IF((Data!$D$1:$D$1000=1)*(OFFSET(Data!$A$1,0,MATCH($Q186,Data!$1:$1,0)-1,1000,1)=$R186),Data!$A$1:$A$816,""))</f>
        <v/>
      </c>
      <c r="AC186" s="21"/>
      <c r="AD186" s="34"/>
      <c r="AE186" s="34"/>
      <c r="AF186" s="34"/>
      <c r="AG186" s="34"/>
      <c r="AH186" s="34"/>
      <c r="AI186" s="34"/>
      <c r="AJ186" s="34"/>
      <c r="AK186" s="34"/>
      <c r="AL186" s="34"/>
    </row>
    <row r="187" spans="17:38" ht="13.5" thickBot="1" x14ac:dyDescent="0.35">
      <c r="Q187" s="55" t="s">
        <v>168</v>
      </c>
      <c r="R187" s="56" t="s">
        <v>887</v>
      </c>
      <c r="S187" s="199">
        <v>10</v>
      </c>
      <c r="T187" s="104"/>
      <c r="U187" s="103">
        <f ca="1">COUNTIFS(Data!$D$1:$D$1000,1,OFFSET(Data!$A$1,0,MATCH($Q187,Data!$1:$1,0)-1,1000,1),R187)</f>
        <v>0</v>
      </c>
      <c r="V187" s="155"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1"/>
        <v/>
      </c>
      <c r="X187" s="23" t="str">
        <f t="shared" si="12"/>
        <v>Sling BlueSudamérica Service</v>
      </c>
      <c r="Y187" s="144">
        <f ca="1">COUNTIF(OFFSET(Data!$A$1,0,MATCH(Q187,Data!$1:$1,0)-1,1000,1),R187)</f>
        <v>9</v>
      </c>
      <c r="AA187" s="21" t="str">
        <f t="shared" si="13"/>
        <v>Sling Blue/Sudamérica Service</v>
      </c>
      <c r="AB187" s="21" t="str">
        <f t="array" aca="1" ref="AB187" ca="1">_xlfn.TEXTJOIN(", ",TRUE,IF((Data!$D$1:$D$1000=1)*(OFFSET(Data!$A$1,0,MATCH($Q187,Data!$1:$1,0)-1,1000,1)=$R187),Data!$A$1:$A$816,""))</f>
        <v/>
      </c>
      <c r="AC187" s="21"/>
      <c r="AD187" s="34"/>
      <c r="AE187" s="34"/>
      <c r="AF187" s="34"/>
      <c r="AG187" s="34"/>
      <c r="AH187" s="34"/>
      <c r="AI187" s="34"/>
      <c r="AJ187" s="34"/>
      <c r="AK187" s="34"/>
      <c r="AL187" s="34"/>
    </row>
    <row r="188" spans="17:38" ht="13.5" thickBot="1" x14ac:dyDescent="0.35">
      <c r="Q188" s="55" t="s">
        <v>168</v>
      </c>
      <c r="R188" s="56" t="s">
        <v>150</v>
      </c>
      <c r="S188" s="199">
        <v>7</v>
      </c>
      <c r="T188" s="104"/>
      <c r="U188" s="103">
        <f ca="1">COUNTIFS(Data!$D$1:$D$1000,1,OFFSET(Data!$A$1,0,MATCH($Q188,Data!$1:$1,0)-1,1000,1),R188)</f>
        <v>0</v>
      </c>
      <c r="V188" s="155"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1"/>
        <v/>
      </c>
      <c r="X188" s="23" t="str">
        <f t="shared" si="12"/>
        <v>Sling BlueSundance Now</v>
      </c>
      <c r="Y188" s="144">
        <f ca="1">COUNTIF(OFFSET(Data!$A$1,0,MATCH(Q188,Data!$1:$1,0)-1,1000,1),R188)</f>
        <v>1</v>
      </c>
      <c r="AA188" s="21" t="str">
        <f t="shared" si="13"/>
        <v>Sling Blue/Sundance Now</v>
      </c>
      <c r="AB188" s="21" t="str">
        <f t="array" aca="1" ref="AB188" ca="1">_xlfn.TEXTJOIN(", ",TRUE,IF((Data!$D$1:$D$1000=1)*(OFFSET(Data!$A$1,0,MATCH($Q188,Data!$1:$1,0)-1,1000,1)=$R188),Data!$A$1:$A$816,""))</f>
        <v/>
      </c>
      <c r="AC188" s="21"/>
      <c r="AD188" s="34"/>
      <c r="AE188" s="34"/>
      <c r="AF188" s="34"/>
      <c r="AG188" s="34"/>
      <c r="AH188" s="34"/>
      <c r="AI188" s="34"/>
      <c r="AJ188" s="34"/>
      <c r="AK188" s="34"/>
      <c r="AL188" s="34"/>
    </row>
    <row r="189" spans="17:38" ht="13.5" thickBot="1" x14ac:dyDescent="0.35">
      <c r="Q189" s="55" t="s">
        <v>168</v>
      </c>
      <c r="R189" s="56" t="s">
        <v>1208</v>
      </c>
      <c r="S189" s="199">
        <v>3</v>
      </c>
      <c r="T189" s="104"/>
      <c r="U189" s="103">
        <f ca="1">COUNTIFS(Data!$D$1:$D$1000,1,OFFSET(Data!$A$1,0,MATCH($Q189,Data!$1:$1,0)-1,1000,1),R189)</f>
        <v>0</v>
      </c>
      <c r="V189" s="155"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1"/>
        <v/>
      </c>
      <c r="X189" s="23" t="str">
        <f t="shared" si="12"/>
        <v>Sling BlueTastemade+</v>
      </c>
      <c r="Y189" s="144">
        <f ca="1">COUNTIF(OFFSET(Data!$A$1,0,MATCH(Q189,Data!$1:$1,0)-1,1000,1),R189)</f>
        <v>1</v>
      </c>
      <c r="AA189" s="21" t="str">
        <f t="shared" si="13"/>
        <v>Sling Blue/Tastemade+</v>
      </c>
      <c r="AB189" s="21" t="str">
        <f t="array" aca="1" ref="AB189" ca="1">_xlfn.TEXTJOIN(", ",TRUE,IF((Data!$D$1:$D$1000=1)*(OFFSET(Data!$A$1,0,MATCH($Q189,Data!$1:$1,0)-1,1000,1)=$R189),Data!$A$1:$A$816,""))</f>
        <v/>
      </c>
      <c r="AC189" s="21"/>
      <c r="AD189" s="34"/>
      <c r="AE189" s="34"/>
      <c r="AF189" s="34"/>
      <c r="AG189" s="34"/>
      <c r="AH189" s="34"/>
      <c r="AI189" s="34"/>
      <c r="AJ189" s="34"/>
      <c r="AK189" s="34"/>
      <c r="AL189" s="34"/>
    </row>
    <row r="190" spans="17:38" ht="13.5" thickBot="1" x14ac:dyDescent="0.35">
      <c r="Q190" s="55" t="s">
        <v>168</v>
      </c>
      <c r="R190" s="56" t="s">
        <v>405</v>
      </c>
      <c r="S190" s="199">
        <v>3</v>
      </c>
      <c r="T190" s="104"/>
      <c r="U190" s="103">
        <f ca="1">COUNTIFS(Data!$D$1:$D$1000,1,OFFSET(Data!$A$1,0,MATCH($Q190,Data!$1:$1,0)-1,1000,1),R190)</f>
        <v>0</v>
      </c>
      <c r="V190" s="155"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1"/>
        <v/>
      </c>
      <c r="X190" s="23" t="str">
        <f t="shared" si="12"/>
        <v>Sling BlueThe Country Network</v>
      </c>
      <c r="Y190" s="144">
        <f ca="1">COUNTIF(OFFSET(Data!$A$1,0,MATCH(Q190,Data!$1:$1,0)-1,1000,1),R190)</f>
        <v>1</v>
      </c>
      <c r="AA190" s="21" t="str">
        <f t="shared" si="13"/>
        <v>Sling Blue/The Country Network</v>
      </c>
      <c r="AB190" s="21" t="str">
        <f t="array" aca="1" ref="AB190" ca="1">_xlfn.TEXTJOIN(", ",TRUE,IF((Data!$D$1:$D$1000=1)*(OFFSET(Data!$A$1,0,MATCH($Q190,Data!$1:$1,0)-1,1000,1)=$R190),Data!$A$1:$A$816,""))</f>
        <v/>
      </c>
      <c r="AC190" s="21"/>
      <c r="AD190" s="34"/>
      <c r="AE190" s="34"/>
      <c r="AF190" s="34"/>
      <c r="AG190" s="34"/>
      <c r="AH190" s="34"/>
      <c r="AI190" s="34"/>
      <c r="AJ190" s="34"/>
      <c r="AK190" s="34"/>
      <c r="AL190" s="34"/>
    </row>
    <row r="191" spans="17:38" ht="13.5" thickBot="1" x14ac:dyDescent="0.35">
      <c r="Q191" s="55" t="s">
        <v>168</v>
      </c>
      <c r="R191" s="147" t="s">
        <v>568</v>
      </c>
      <c r="S191" s="199">
        <v>21</v>
      </c>
      <c r="T191" s="104"/>
      <c r="U191" s="103">
        <f ca="1">COUNTIFS(Data!$D$1:$D$1000,1,OFFSET(Data!$A$1,0,MATCH($Q191,Data!$1:$1,0)-1,1000,1),R191)</f>
        <v>0</v>
      </c>
      <c r="V191" s="155"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1"/>
        <v/>
      </c>
      <c r="X191" s="23" t="str">
        <f t="shared" si="12"/>
        <v>Sling BlueTotal TV Deal</v>
      </c>
      <c r="Y191" s="144">
        <f ca="1">COUNTIF(OFFSET(Data!$A$1,0,MATCH(Q191,Data!$1:$1,0)-1,1000,1),R191)</f>
        <v>1</v>
      </c>
      <c r="AA191" s="21" t="str">
        <f t="shared" si="13"/>
        <v>Sling Blue/Total TV Deal</v>
      </c>
      <c r="AB191" s="21" t="str">
        <f t="array" aca="1" ref="AB191" ca="1">_xlfn.TEXTJOIN(", ",TRUE,IF((Data!$D$1:$D$1000=1)*(OFFSET(Data!$A$1,0,MATCH($Q191,Data!$1:$1,0)-1,1000,1)=$R191),Data!$A$1:$A$816,""))</f>
        <v/>
      </c>
      <c r="AC191" s="21"/>
      <c r="AD191" s="34"/>
      <c r="AE191" s="34"/>
      <c r="AF191" s="34"/>
      <c r="AG191" s="34"/>
      <c r="AH191" s="34"/>
      <c r="AI191" s="34"/>
      <c r="AJ191" s="34"/>
      <c r="AK191" s="34"/>
      <c r="AL191" s="34"/>
    </row>
    <row r="192" spans="17:38" ht="13.5" thickBot="1" x14ac:dyDescent="0.35">
      <c r="Q192" s="55" t="s">
        <v>168</v>
      </c>
      <c r="R192" s="56" t="s">
        <v>676</v>
      </c>
      <c r="S192" s="199">
        <v>6</v>
      </c>
      <c r="T192" s="104"/>
      <c r="U192" s="103">
        <f ca="1">COUNTIFS(Data!$D$1:$D$1000,1,OFFSET(Data!$A$1,0,MATCH($Q192,Data!$1:$1,0)-1,1000,1),R192)</f>
        <v>0</v>
      </c>
      <c r="V192" s="155"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1"/>
        <v/>
      </c>
      <c r="X192" s="23" t="str">
        <f t="shared" si="12"/>
        <v>Sling BlueTrue Royalty TV</v>
      </c>
      <c r="Y192" s="144">
        <f ca="1">COUNTIF(OFFSET(Data!$A$1,0,MATCH(Q192,Data!$1:$1,0)-1,1000,1),R192)</f>
        <v>1</v>
      </c>
      <c r="AA192" s="21" t="str">
        <f t="shared" si="13"/>
        <v>Sling Blue/True Royalty TV</v>
      </c>
      <c r="AB192" s="21" t="str">
        <f t="array" aca="1" ref="AB192" ca="1">_xlfn.TEXTJOIN(", ",TRUE,IF((Data!$D$1:$D$1000=1)*(OFFSET(Data!$A$1,0,MATCH($Q192,Data!$1:$1,0)-1,1000,1)=$R192),Data!$A$1:$A$816,""))</f>
        <v/>
      </c>
      <c r="AC192" s="21"/>
      <c r="AD192" s="34"/>
      <c r="AE192" s="34"/>
      <c r="AF192" s="34"/>
      <c r="AG192" s="34"/>
      <c r="AH192" s="34"/>
      <c r="AI192" s="34"/>
      <c r="AJ192" s="34"/>
      <c r="AK192" s="34"/>
      <c r="AL192" s="34"/>
    </row>
    <row r="193" spans="17:38" ht="13.5" thickBot="1" x14ac:dyDescent="0.35">
      <c r="Q193" s="55" t="s">
        <v>168</v>
      </c>
      <c r="R193" s="56" t="s">
        <v>1210</v>
      </c>
      <c r="S193" s="199">
        <v>5</v>
      </c>
      <c r="T193" s="104"/>
      <c r="U193" s="103">
        <f ca="1">COUNTIFS(Data!$D$1:$D$1000,1,OFFSET(Data!$A$1,0,MATCH($Q193,Data!$1:$1,0)-1,1000,1),R193)</f>
        <v>0</v>
      </c>
      <c r="V193" s="155"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1"/>
        <v/>
      </c>
      <c r="X193" s="23" t="str">
        <f t="shared" si="12"/>
        <v>Sling BlueTumbleBooks</v>
      </c>
      <c r="Y193" s="144">
        <f ca="1">COUNTIF(OFFSET(Data!$A$1,0,MATCH(Q193,Data!$1:$1,0)-1,1000,1),R193)</f>
        <v>1</v>
      </c>
      <c r="AA193" s="21" t="str">
        <f t="shared" si="13"/>
        <v>Sling Blue/TumbleBooks</v>
      </c>
      <c r="AB193" s="21" t="str">
        <f t="array" aca="1" ref="AB193" ca="1">_xlfn.TEXTJOIN(", ",TRUE,IF((Data!$D$1:$D$1000=1)*(OFFSET(Data!$A$1,0,MATCH($Q193,Data!$1:$1,0)-1,1000,1)=$R193),Data!$A$1:$A$816,""))</f>
        <v/>
      </c>
      <c r="AC193" s="21"/>
      <c r="AD193" s="34"/>
      <c r="AE193" s="34"/>
      <c r="AF193" s="34"/>
      <c r="AG193" s="34"/>
      <c r="AH193" s="34"/>
      <c r="AI193" s="34"/>
      <c r="AJ193" s="34"/>
      <c r="AK193" s="34"/>
      <c r="AL193" s="34"/>
    </row>
    <row r="194" spans="17:38" ht="13.5" thickBot="1" x14ac:dyDescent="0.35">
      <c r="Q194" s="55" t="s">
        <v>168</v>
      </c>
      <c r="R194" s="56" t="s">
        <v>404</v>
      </c>
      <c r="S194" s="199">
        <v>5</v>
      </c>
      <c r="T194" s="104"/>
      <c r="U194" s="103">
        <f ca="1">COUNTIFS(Data!$D$1:$D$1000,1,OFFSET(Data!$A$1,0,MATCH($Q194,Data!$1:$1,0)-1,1000,1),R194)</f>
        <v>0</v>
      </c>
      <c r="V194" s="155"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1"/>
        <v/>
      </c>
      <c r="X194" s="23" t="str">
        <f t="shared" si="12"/>
        <v>Sling BlueUP Faith &amp; Family</v>
      </c>
      <c r="Y194" s="144">
        <f ca="1">COUNTIF(OFFSET(Data!$A$1,0,MATCH(Q194,Data!$1:$1,0)-1,1000,1),R194)</f>
        <v>1</v>
      </c>
      <c r="AA194" s="21" t="str">
        <f t="shared" si="13"/>
        <v>Sling Blue/UP Faith &amp; Family</v>
      </c>
      <c r="AB194" s="21" t="str">
        <f t="array" aca="1" ref="AB194" ca="1">_xlfn.TEXTJOIN(", ",TRUE,IF((Data!$D$1:$D$1000=1)*(OFFSET(Data!$A$1,0,MATCH($Q194,Data!$1:$1,0)-1,1000,1)=$R194),Data!$A$1:$A$816,""))</f>
        <v/>
      </c>
      <c r="AC194" s="21"/>
      <c r="AD194" s="34"/>
      <c r="AE194" s="34"/>
      <c r="AF194" s="34"/>
      <c r="AG194" s="34"/>
      <c r="AH194" s="34"/>
      <c r="AI194" s="34"/>
      <c r="AJ194" s="34"/>
      <c r="AK194" s="34"/>
      <c r="AL194" s="34"/>
    </row>
    <row r="195" spans="17:38" ht="13.5" thickBot="1" x14ac:dyDescent="0.35">
      <c r="Q195" s="55" t="s">
        <v>168</v>
      </c>
      <c r="R195" s="56" t="s">
        <v>1170</v>
      </c>
      <c r="S195" s="199">
        <v>7</v>
      </c>
      <c r="T195" s="104"/>
      <c r="U195" s="103">
        <f ca="1">COUNTIFS(Data!$D$1:$D$1000,1,OFFSET(Data!$A$1,0,MATCH($Q195,Data!$1:$1,0)-1,1000,1),R195)</f>
        <v>0</v>
      </c>
      <c r="V195" s="155"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1"/>
        <v/>
      </c>
      <c r="X195" s="23" t="str">
        <f t="shared" si="12"/>
        <v>Sling BlueVix+</v>
      </c>
      <c r="Y195" s="144">
        <f ca="1">COUNTIF(OFFSET(Data!$A$1,0,MATCH(Q195,Data!$1:$1,0)-1,1000,1),R195)</f>
        <v>1</v>
      </c>
      <c r="AA195" s="21" t="str">
        <f t="shared" si="13"/>
        <v>Sling Blue/Vix+</v>
      </c>
      <c r="AB195" s="21" t="str">
        <f t="array" aca="1" ref="AB195" ca="1">_xlfn.TEXTJOIN(", ",TRUE,IF((Data!$D$1:$D$1000=1)*(OFFSET(Data!$A$1,0,MATCH($Q195,Data!$1:$1,0)-1,1000,1)=$R195),Data!$A$1:$A$816,""))</f>
        <v/>
      </c>
      <c r="AC195" s="21"/>
      <c r="AD195" s="34"/>
      <c r="AE195" s="34"/>
      <c r="AF195" s="34"/>
      <c r="AG195" s="34"/>
      <c r="AH195" s="34"/>
      <c r="AI195" s="34"/>
      <c r="AJ195" s="34"/>
      <c r="AK195" s="34"/>
      <c r="AL195" s="34"/>
    </row>
    <row r="196" spans="17:38" ht="13.5" thickBot="1" x14ac:dyDescent="0.35">
      <c r="Q196" s="55" t="s">
        <v>168</v>
      </c>
      <c r="R196" s="56" t="s">
        <v>1233</v>
      </c>
      <c r="S196" s="199">
        <v>4</v>
      </c>
      <c r="T196" s="104"/>
      <c r="U196" s="103">
        <f ca="1">COUNTIFS(Data!$D$1:$D$1000,1,OFFSET(Data!$A$1,0,MATCH($Q196,Data!$1:$1,0)-1,1000,1),R196)</f>
        <v>0</v>
      </c>
      <c r="V196" s="155"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1"/>
        <v/>
      </c>
      <c r="X196" s="23" t="str">
        <f t="shared" si="12"/>
        <v>Sling BlueVsIN</v>
      </c>
      <c r="Y196" s="144">
        <f ca="1">COUNTIF(OFFSET(Data!$A$1,0,MATCH(Q196,Data!$1:$1,0)-1,1000,1),R196)</f>
        <v>1</v>
      </c>
      <c r="AA196" s="21" t="str">
        <f t="shared" si="13"/>
        <v>Sling Blue/VsIN</v>
      </c>
      <c r="AB196" s="21" t="str">
        <f t="array" aca="1" ref="AB196" ca="1">_xlfn.TEXTJOIN(", ",TRUE,IF((Data!$D$1:$D$1000=1)*(OFFSET(Data!$A$1,0,MATCH($Q196,Data!$1:$1,0)-1,1000,1)=$R196),Data!$A$1:$A$816,""))</f>
        <v/>
      </c>
      <c r="AC196" s="21"/>
      <c r="AD196" s="34"/>
      <c r="AE196" s="34"/>
      <c r="AF196" s="34"/>
      <c r="AG196" s="34"/>
      <c r="AH196" s="34"/>
      <c r="AI196" s="34"/>
      <c r="AJ196" s="34"/>
      <c r="AK196" s="34"/>
      <c r="AL196" s="34"/>
    </row>
    <row r="197" spans="17:38" ht="13.5" thickBot="1" x14ac:dyDescent="0.35">
      <c r="Q197" s="55" t="s">
        <v>168</v>
      </c>
      <c r="R197" s="56" t="s">
        <v>573</v>
      </c>
      <c r="S197" s="199">
        <v>3</v>
      </c>
      <c r="T197" s="104"/>
      <c r="U197" s="103">
        <f ca="1">COUNTIFS(Data!$D$1:$D$1000,1,OFFSET(Data!$A$1,0,MATCH($Q197,Data!$1:$1,0)-1,1000,1),R197)</f>
        <v>0</v>
      </c>
      <c r="V197" s="155"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1"/>
        <v/>
      </c>
      <c r="X197" s="23" t="str">
        <f t="shared" si="12"/>
        <v>Sling BlueWarriors &amp; Gangsters</v>
      </c>
      <c r="Y197" s="144">
        <f ca="1">COUNTIF(OFFSET(Data!$A$1,0,MATCH(Q197,Data!$1:$1,0)-1,1000,1),R197)</f>
        <v>1</v>
      </c>
      <c r="AA197" s="21" t="str">
        <f t="shared" si="13"/>
        <v>Sling Blue/Warriors &amp; Gangsters</v>
      </c>
      <c r="AB197" s="21" t="str">
        <f t="array" aca="1" ref="AB197" ca="1">_xlfn.TEXTJOIN(", ",TRUE,IF((Data!$D$1:$D$1000=1)*(OFFSET(Data!$A$1,0,MATCH($Q197,Data!$1:$1,0)-1,1000,1)=$R197),Data!$A$1:$A$816,""))</f>
        <v/>
      </c>
      <c r="AC197" s="21"/>
      <c r="AD197" s="34"/>
      <c r="AE197" s="34"/>
      <c r="AF197" s="34"/>
      <c r="AG197" s="34"/>
      <c r="AH197" s="34"/>
      <c r="AI197" s="34"/>
      <c r="AJ197" s="34"/>
      <c r="AK197" s="34"/>
      <c r="AL197" s="34"/>
    </row>
    <row r="198" spans="17:38" ht="13.5" thickBot="1" x14ac:dyDescent="0.35">
      <c r="Q198" s="55" t="s">
        <v>167</v>
      </c>
      <c r="R198" s="147" t="s">
        <v>1228</v>
      </c>
      <c r="S198" s="199">
        <v>13</v>
      </c>
      <c r="T198" s="104"/>
      <c r="U198" s="103">
        <f ca="1">COUNTIFS(Data!$D$1:$D$1000,1,OFFSET(Data!$A$1,0,MATCH($Q198,Data!$1:$1,0)-1,1000,1),R198)</f>
        <v>0</v>
      </c>
      <c r="V198" s="155"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1"/>
        <v/>
      </c>
      <c r="X198" s="23" t="str">
        <f t="shared" si="12"/>
        <v>Sling Orange4 Extras Deal</v>
      </c>
      <c r="Y198" s="144">
        <f ca="1">COUNTIF(OFFSET(Data!$A$1,0,MATCH(Q198,Data!$1:$1,0)-1,1000,1),R198)</f>
        <v>1</v>
      </c>
      <c r="AA198" s="21" t="str">
        <f t="shared" si="13"/>
        <v>Sling Orange/4 Extras Deal</v>
      </c>
      <c r="AB198" s="21" t="str">
        <f t="array" aca="1" ref="AB198" ca="1">_xlfn.TEXTJOIN(", ",TRUE,IF((Data!$D$1:$D$1000=1)*(OFFSET(Data!$A$1,0,MATCH($Q198,Data!$1:$1,0)-1,1000,1)=$R198),Data!$A$1:$A$816,""))</f>
        <v/>
      </c>
      <c r="AC198" s="21"/>
      <c r="AD198" s="34"/>
      <c r="AE198" s="34"/>
      <c r="AF198" s="34"/>
      <c r="AG198" s="34"/>
      <c r="AH198" s="34"/>
      <c r="AI198" s="34"/>
      <c r="AJ198" s="34"/>
      <c r="AK198" s="34"/>
      <c r="AL198" s="34"/>
    </row>
    <row r="199" spans="17:38" ht="13.5" thickBot="1" x14ac:dyDescent="0.35">
      <c r="Q199" s="55" t="s">
        <v>167</v>
      </c>
      <c r="R199" s="56" t="s">
        <v>597</v>
      </c>
      <c r="S199" s="199">
        <v>7</v>
      </c>
      <c r="T199" s="104"/>
      <c r="U199" s="103">
        <f ca="1">COUNTIFS(Data!$D$1:$D$1000,1,OFFSET(Data!$A$1,0,MATCH($Q199,Data!$1:$1,0)-1,1000,1),R199)</f>
        <v>0</v>
      </c>
      <c r="V199" s="155"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1"/>
        <v/>
      </c>
      <c r="X199" s="23" t="str">
        <f t="shared" si="12"/>
        <v>Sling OrangeAcorn</v>
      </c>
      <c r="Y199" s="144">
        <f ca="1">COUNTIF(OFFSET(Data!$A$1,0,MATCH(Q199,Data!$1:$1,0)-1,1000,1),R199)</f>
        <v>1</v>
      </c>
      <c r="AA199" s="21" t="str">
        <f t="shared" si="13"/>
        <v>Sling Orange/Acorn</v>
      </c>
      <c r="AB199" s="21" t="str">
        <f t="array" aca="1" ref="AB199" ca="1">_xlfn.TEXTJOIN(", ",TRUE,IF((Data!$D$1:$D$1000=1)*(OFFSET(Data!$A$1,0,MATCH($Q199,Data!$1:$1,0)-1,1000,1)=$R199),Data!$A$1:$A$816,""))</f>
        <v/>
      </c>
      <c r="AC199" s="21"/>
      <c r="AD199" s="34"/>
      <c r="AE199" s="34"/>
      <c r="AF199" s="34"/>
      <c r="AG199" s="34"/>
      <c r="AH199" s="34"/>
      <c r="AI199" s="34"/>
      <c r="AJ199" s="34"/>
      <c r="AK199" s="34"/>
      <c r="AL199" s="34"/>
    </row>
    <row r="200" spans="17:38" ht="13.5" thickBot="1" x14ac:dyDescent="0.35">
      <c r="Q200" s="55" t="s">
        <v>167</v>
      </c>
      <c r="R200" s="56" t="s">
        <v>880</v>
      </c>
      <c r="S200" s="199">
        <v>6</v>
      </c>
      <c r="T200" s="104"/>
      <c r="U200" s="103">
        <f ca="1">COUNTIFS(Data!$D$1:$D$1000,1,OFFSET(Data!$A$1,0,MATCH($Q200,Data!$1:$1,0)-1,1000,1),R200)</f>
        <v>0</v>
      </c>
      <c r="V200" s="155"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1"/>
        <v/>
      </c>
      <c r="X200" s="23" t="str">
        <f t="shared" si="12"/>
        <v>Sling OrangeALLBLK</v>
      </c>
      <c r="Y200" s="144">
        <f ca="1">COUNTIF(OFFSET(Data!$A$1,0,MATCH(Q200,Data!$1:$1,0)-1,1000,1),R200)</f>
        <v>1</v>
      </c>
      <c r="AA200" s="21" t="str">
        <f t="shared" si="13"/>
        <v>Sling Orange/ALLBLK</v>
      </c>
      <c r="AB200" s="21" t="str">
        <f t="array" aca="1" ref="AB200" ca="1">_xlfn.TEXTJOIN(", ",TRUE,IF((Data!$D$1:$D$1000=1)*(OFFSET(Data!$A$1,0,MATCH($Q200,Data!$1:$1,0)-1,1000,1)=$R200),Data!$A$1:$A$816,""))</f>
        <v/>
      </c>
      <c r="AC200" s="21"/>
      <c r="AD200" s="34"/>
      <c r="AE200" s="34"/>
      <c r="AF200" s="34"/>
      <c r="AG200" s="34"/>
      <c r="AH200" s="34"/>
      <c r="AI200" s="34"/>
      <c r="AJ200" s="34"/>
      <c r="AK200" s="34"/>
      <c r="AL200" s="34"/>
    </row>
    <row r="201" spans="17:38" ht="13.5" thickBot="1" x14ac:dyDescent="0.35">
      <c r="Q201" s="55" t="s">
        <v>167</v>
      </c>
      <c r="R201" s="56" t="s">
        <v>920</v>
      </c>
      <c r="S201" s="199">
        <v>8</v>
      </c>
      <c r="T201" s="104"/>
      <c r="U201" s="103">
        <f ca="1">COUNTIFS(Data!$D$1:$D$1000,1,OFFSET(Data!$A$1,0,MATCH($Q201,Data!$1:$1,0)-1,1000,1),R201)</f>
        <v>0</v>
      </c>
      <c r="V201" s="155"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1"/>
        <v/>
      </c>
      <c r="X201" s="23" t="str">
        <f t="shared" si="12"/>
        <v>Sling OrangeAMC+</v>
      </c>
      <c r="Y201" s="144">
        <f ca="1">COUNTIF(OFFSET(Data!$A$1,0,MATCH(Q201,Data!$1:$1,0)-1,1000,1),R201)</f>
        <v>1</v>
      </c>
      <c r="AA201" s="21" t="str">
        <f t="shared" si="13"/>
        <v>Sling Orange/AMC+</v>
      </c>
      <c r="AB201" s="21" t="str">
        <f t="array" aca="1" ref="AB201" ca="1">_xlfn.TEXTJOIN(", ",TRUE,IF((Data!$D$1:$D$1000=1)*(OFFSET(Data!$A$1,0,MATCH($Q201,Data!$1:$1,0)-1,1000,1)=$R201),Data!$A$1:$A$816,""))</f>
        <v/>
      </c>
      <c r="AC201" s="21"/>
      <c r="AD201" s="34"/>
      <c r="AE201" s="34"/>
      <c r="AF201" s="34"/>
      <c r="AG201" s="34"/>
      <c r="AH201" s="34"/>
      <c r="AI201" s="34"/>
      <c r="AJ201" s="34"/>
      <c r="AK201" s="34"/>
      <c r="AL201" s="34"/>
    </row>
    <row r="202" spans="17:38" ht="13.5" thickBot="1" x14ac:dyDescent="0.35">
      <c r="Q202" s="55" t="s">
        <v>167</v>
      </c>
      <c r="R202" s="56" t="s">
        <v>704</v>
      </c>
      <c r="S202" s="199">
        <v>10</v>
      </c>
      <c r="T202" s="104"/>
      <c r="U202" s="103">
        <f ca="1">COUNTIFS(Data!$D$1:$D$1000,1,OFFSET(Data!$A$1,0,MATCH($Q202,Data!$1:$1,0)-1,1000,1),R202)</f>
        <v>0</v>
      </c>
      <c r="V202" s="155"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1"/>
        <v/>
      </c>
      <c r="X202" s="23" t="str">
        <f t="shared" si="12"/>
        <v>Sling OrangeBest of Spanish TV</v>
      </c>
      <c r="Y202" s="144">
        <f ca="1">COUNTIF(OFFSET(Data!$A$1,0,MATCH(Q202,Data!$1:$1,0)-1,1000,1),R202)</f>
        <v>19</v>
      </c>
      <c r="AA202" s="21" t="str">
        <f t="shared" si="13"/>
        <v>Sling Orange/Best of Spanish TV</v>
      </c>
      <c r="AB202" s="21" t="str">
        <f t="array" aca="1" ref="AB202" ca="1">_xlfn.TEXTJOIN(", ",TRUE,IF((Data!$D$1:$D$1000=1)*(OFFSET(Data!$A$1,0,MATCH($Q202,Data!$1:$1,0)-1,1000,1)=$R202),Data!$A$1:$A$816,""))</f>
        <v/>
      </c>
      <c r="AC202" s="21"/>
      <c r="AD202" s="34"/>
      <c r="AE202" s="34"/>
      <c r="AF202" s="34"/>
      <c r="AG202" s="34"/>
      <c r="AH202" s="34"/>
      <c r="AI202" s="34"/>
      <c r="AJ202" s="34"/>
      <c r="AK202" s="34"/>
      <c r="AL202" s="34"/>
    </row>
    <row r="203" spans="17:38" ht="13.5" thickBot="1" x14ac:dyDescent="0.35">
      <c r="Q203" s="55" t="s">
        <v>167</v>
      </c>
      <c r="R203" s="56" t="s">
        <v>1028</v>
      </c>
      <c r="S203" s="199">
        <v>10</v>
      </c>
      <c r="T203" s="104"/>
      <c r="U203" s="103">
        <f ca="1">COUNTIFS(Data!$D$1:$D$1000,1,OFFSET(Data!$A$1,0,MATCH($Q203,Data!$1:$1,0)-1,1000,1),R203)</f>
        <v>0</v>
      </c>
      <c r="V203" s="155"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1"/>
        <v/>
      </c>
      <c r="X203" s="23" t="str">
        <f t="shared" si="12"/>
        <v>Sling OrangeBET+</v>
      </c>
      <c r="Y203" s="144">
        <f ca="1">COUNTIF(OFFSET(Data!$A$1,0,MATCH(Q203,Data!$1:$1,0)-1,1000,1),R203)</f>
        <v>1</v>
      </c>
      <c r="AA203" s="21" t="str">
        <f t="shared" si="13"/>
        <v>Sling Orange/BET+</v>
      </c>
      <c r="AB203" s="21" t="str">
        <f t="array" aca="1" ref="AB203" ca="1">_xlfn.TEXTJOIN(", ",TRUE,IF((Data!$D$1:$D$1000=1)*(OFFSET(Data!$A$1,0,MATCH($Q203,Data!$1:$1,0)-1,1000,1)=$R203),Data!$A$1:$A$816,""))</f>
        <v/>
      </c>
      <c r="AC203" s="21"/>
      <c r="AD203" s="34"/>
      <c r="AE203" s="34"/>
      <c r="AF203" s="34"/>
      <c r="AG203" s="34"/>
      <c r="AH203" s="34"/>
      <c r="AI203" s="34"/>
      <c r="AJ203" s="34"/>
      <c r="AK203" s="34"/>
      <c r="AL203" s="34"/>
    </row>
    <row r="204" spans="17:38" ht="13.5" thickBot="1" x14ac:dyDescent="0.35">
      <c r="Q204" s="55" t="s">
        <v>167</v>
      </c>
      <c r="R204" s="56" t="s">
        <v>706</v>
      </c>
      <c r="S204" s="199">
        <v>10</v>
      </c>
      <c r="T204" s="104"/>
      <c r="U204" s="103">
        <f ca="1">COUNTIFS(Data!$D$1:$D$1000,1,OFFSET(Data!$A$1,0,MATCH($Q204,Data!$1:$1,0)-1,1000,1),R204)</f>
        <v>0</v>
      </c>
      <c r="V204" s="155"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1"/>
        <v/>
      </c>
      <c r="X204" s="23" t="str">
        <f t="shared" si="12"/>
        <v>Sling OrangeCaribe Service</v>
      </c>
      <c r="Y204" s="144">
        <f ca="1">COUNTIF(OFFSET(Data!$A$1,0,MATCH(Q204,Data!$1:$1,0)-1,1000,1),R204)</f>
        <v>7</v>
      </c>
      <c r="AA204" s="21" t="str">
        <f t="shared" si="13"/>
        <v>Sling Orange/Caribe Service</v>
      </c>
      <c r="AB204" s="21" t="str">
        <f t="array" aca="1" ref="AB204" ca="1">_xlfn.TEXTJOIN(", ",TRUE,IF((Data!$D$1:$D$1000=1)*(OFFSET(Data!$A$1,0,MATCH($Q204,Data!$1:$1,0)-1,1000,1)=$R204),Data!$A$1:$A$816,""))</f>
        <v/>
      </c>
      <c r="AC204" s="21"/>
      <c r="AD204" s="34"/>
      <c r="AE204" s="34"/>
      <c r="AF204" s="34"/>
      <c r="AG204" s="34"/>
      <c r="AH204" s="34"/>
      <c r="AI204" s="34"/>
      <c r="AJ204" s="34"/>
      <c r="AK204" s="34"/>
      <c r="AL204" s="34"/>
    </row>
    <row r="205" spans="17:38" ht="13.5" thickBot="1" x14ac:dyDescent="0.35">
      <c r="Q205" s="55" t="s">
        <v>167</v>
      </c>
      <c r="R205" s="56" t="s">
        <v>889</v>
      </c>
      <c r="S205" s="199">
        <v>10</v>
      </c>
      <c r="T205" s="104"/>
      <c r="U205" s="103">
        <f ca="1">COUNTIFS(Data!$D$1:$D$1000,1,OFFSET(Data!$A$1,0,MATCH($Q205,Data!$1:$1,0)-1,1000,1),R205)</f>
        <v>0</v>
      </c>
      <c r="V205" s="155"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1"/>
        <v/>
      </c>
      <c r="X205" s="23" t="str">
        <f t="shared" si="12"/>
        <v>Sling OrangeCentroamérica Service</v>
      </c>
      <c r="Y205" s="144">
        <f ca="1">COUNTIF(OFFSET(Data!$A$1,0,MATCH(Q205,Data!$1:$1,0)-1,1000,1),R205)</f>
        <v>3</v>
      </c>
      <c r="AA205" s="21" t="str">
        <f t="shared" si="13"/>
        <v>Sling Orange/Centroamérica Service</v>
      </c>
      <c r="AB205" s="21" t="str">
        <f t="array" aca="1" ref="AB205" ca="1">_xlfn.TEXTJOIN(", ",TRUE,IF((Data!$D$1:$D$1000=1)*(OFFSET(Data!$A$1,0,MATCH($Q205,Data!$1:$1,0)-1,1000,1)=$R205),Data!$A$1:$A$816,""))</f>
        <v/>
      </c>
      <c r="AC205" s="21"/>
      <c r="AD205" s="34"/>
      <c r="AE205" s="34"/>
      <c r="AF205" s="34"/>
      <c r="AG205" s="34"/>
      <c r="AH205" s="34"/>
      <c r="AI205" s="34"/>
      <c r="AJ205" s="34"/>
      <c r="AK205" s="34"/>
      <c r="AL205" s="34"/>
    </row>
    <row r="206" spans="17:38" ht="13.5" thickBot="1" x14ac:dyDescent="0.35">
      <c r="Q206" s="55" t="s">
        <v>167</v>
      </c>
      <c r="R206" s="56" t="s">
        <v>391</v>
      </c>
      <c r="S206" s="199">
        <v>5</v>
      </c>
      <c r="T206" s="104"/>
      <c r="U206" s="103">
        <f ca="1">COUNTIFS(Data!$D$1:$D$1000,1,OFFSET(Data!$A$1,0,MATCH($Q206,Data!$1:$1,0)-1,1000,1),R206)</f>
        <v>0</v>
      </c>
      <c r="V206" s="155"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1"/>
        <v/>
      </c>
      <c r="X206" s="23" t="str">
        <f t="shared" si="12"/>
        <v>Sling OrangeCineFest</v>
      </c>
      <c r="Y206" s="144">
        <f ca="1">COUNTIF(OFFSET(Data!$A$1,0,MATCH(Q206,Data!$1:$1,0)-1,1000,1),R206)</f>
        <v>1</v>
      </c>
      <c r="AA206" s="21" t="str">
        <f t="shared" si="13"/>
        <v>Sling Orange/CineFest</v>
      </c>
      <c r="AB206" s="21" t="str">
        <f t="array" aca="1" ref="AB206" ca="1">_xlfn.TEXTJOIN(", ",TRUE,IF((Data!$D$1:$D$1000=1)*(OFFSET(Data!$A$1,0,MATCH($Q206,Data!$1:$1,0)-1,1000,1)=$R206),Data!$A$1:$A$816,""))</f>
        <v/>
      </c>
      <c r="AC206" s="21"/>
      <c r="AD206" s="34"/>
      <c r="AE206" s="34"/>
      <c r="AF206" s="34"/>
      <c r="AG206" s="34"/>
      <c r="AH206" s="34"/>
      <c r="AI206" s="34"/>
      <c r="AJ206" s="34"/>
      <c r="AK206" s="34"/>
      <c r="AL206" s="34"/>
    </row>
    <row r="207" spans="17:38" ht="13.5" thickBot="1" x14ac:dyDescent="0.35">
      <c r="Q207" s="55" t="s">
        <v>167</v>
      </c>
      <c r="R207" s="56" t="s">
        <v>557</v>
      </c>
      <c r="S207" s="199">
        <v>3</v>
      </c>
      <c r="T207" s="104"/>
      <c r="U207" s="103">
        <f ca="1">COUNTIFS(Data!$D$1:$D$1000,1,OFFSET(Data!$A$1,0,MATCH($Q207,Data!$1:$1,0)-1,1000,1),R207)</f>
        <v>0</v>
      </c>
      <c r="V207" s="155"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1"/>
        <v/>
      </c>
      <c r="X207" s="23" t="str">
        <f t="shared" si="12"/>
        <v>Sling OrangeCineMoi</v>
      </c>
      <c r="Y207" s="144">
        <f ca="1">COUNTIF(OFFSET(Data!$A$1,0,MATCH(Q207,Data!$1:$1,0)-1,1000,1),R207)</f>
        <v>1</v>
      </c>
      <c r="AA207" s="21" t="str">
        <f t="shared" si="13"/>
        <v>Sling Orange/CineMoi</v>
      </c>
      <c r="AB207" s="21" t="str">
        <f t="array" aca="1" ref="AB207" ca="1">_xlfn.TEXTJOIN(", ",TRUE,IF((Data!$D$1:$D$1000=1)*(OFFSET(Data!$A$1,0,MATCH($Q207,Data!$1:$1,0)-1,1000,1)=$R207),Data!$A$1:$A$816,""))</f>
        <v/>
      </c>
      <c r="AC207" s="21"/>
      <c r="AD207" s="34"/>
      <c r="AE207" s="34"/>
      <c r="AF207" s="34"/>
      <c r="AG207" s="34"/>
      <c r="AH207" s="34"/>
      <c r="AI207" s="34"/>
      <c r="AJ207" s="34"/>
      <c r="AK207" s="34"/>
      <c r="AL207" s="34"/>
    </row>
    <row r="208" spans="17:38" ht="13.5" thickBot="1" x14ac:dyDescent="0.35">
      <c r="Q208" s="55" t="s">
        <v>167</v>
      </c>
      <c r="R208" s="147" t="s">
        <v>857</v>
      </c>
      <c r="S208" s="199">
        <v>5</v>
      </c>
      <c r="T208" s="104"/>
      <c r="U208" s="103">
        <f ca="1">COUNTIFS(Data!$D$1:$D$1000,1,OFFSET(Data!$A$1,0,MATCH($Q208,Data!$1:$1,0)-1,1000,1),R208)</f>
        <v>0</v>
      </c>
      <c r="V208" s="155"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1"/>
        <v/>
      </c>
      <c r="X208" s="23" t="str">
        <f t="shared" si="12"/>
        <v>Sling OrangeCloud DVR Plus</v>
      </c>
      <c r="Y208" s="144">
        <f ca="1">COUNTIF(OFFSET(Data!$A$1,0,MATCH(Q208,Data!$1:$1,0)-1,1000,1),R208)</f>
        <v>1</v>
      </c>
      <c r="AA208" s="21" t="str">
        <f t="shared" si="13"/>
        <v>Sling Orange/Cloud DVR Plus</v>
      </c>
      <c r="AB208" s="21" t="str">
        <f t="array" aca="1" ref="AB208" ca="1">_xlfn.TEXTJOIN(", ",TRUE,IF((Data!$D$1:$D$1000=1)*(OFFSET(Data!$A$1,0,MATCH($Q208,Data!$1:$1,0)-1,1000,1)=$R208),Data!$A$1:$A$816,""))</f>
        <v/>
      </c>
      <c r="AC208" s="21"/>
      <c r="AD208" s="34"/>
      <c r="AE208" s="34"/>
      <c r="AF208" s="34"/>
      <c r="AG208" s="34"/>
      <c r="AH208" s="34"/>
      <c r="AI208" s="34"/>
      <c r="AJ208" s="34"/>
      <c r="AK208" s="34"/>
      <c r="AL208" s="34"/>
    </row>
    <row r="209" spans="17:38" ht="13.5" thickBot="1" x14ac:dyDescent="0.35">
      <c r="Q209" s="55" t="s">
        <v>167</v>
      </c>
      <c r="R209" s="56" t="s">
        <v>1194</v>
      </c>
      <c r="S209" s="199">
        <v>3</v>
      </c>
      <c r="T209" s="104"/>
      <c r="U209" s="103">
        <f ca="1">COUNTIFS(Data!$D$1:$D$1000,1,OFFSET(Data!$A$1,0,MATCH($Q209,Data!$1:$1,0)-1,1000,1),R209)</f>
        <v>0</v>
      </c>
      <c r="V209" s="155"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1"/>
        <v/>
      </c>
      <c r="X209" s="23" t="str">
        <f t="shared" si="12"/>
        <v>Sling OrangeCocina On</v>
      </c>
      <c r="Y209" s="144">
        <f ca="1">COUNTIF(OFFSET(Data!$A$1,0,MATCH(Q209,Data!$1:$1,0)-1,1000,1),R209)</f>
        <v>1</v>
      </c>
      <c r="AA209" s="21" t="str">
        <f t="shared" si="13"/>
        <v>Sling Orange/Cocina On</v>
      </c>
      <c r="AB209" s="21" t="str">
        <f t="array" aca="1" ref="AB209" ca="1">_xlfn.TEXTJOIN(", ",TRUE,IF((Data!$D$1:$D$1000=1)*(OFFSET(Data!$A$1,0,MATCH($Q209,Data!$1:$1,0)-1,1000,1)=$R209),Data!$A$1:$A$816,""))</f>
        <v/>
      </c>
      <c r="AC209" s="21"/>
      <c r="AD209" s="34"/>
      <c r="AE209" s="34"/>
      <c r="AF209" s="34"/>
      <c r="AG209" s="34"/>
      <c r="AH209" s="34"/>
      <c r="AI209" s="34"/>
      <c r="AJ209" s="34"/>
      <c r="AK209" s="34"/>
      <c r="AL209" s="34"/>
    </row>
    <row r="210" spans="17:38" ht="13.5" thickBot="1" x14ac:dyDescent="0.35">
      <c r="Q210" s="55" t="s">
        <v>167</v>
      </c>
      <c r="R210" s="56" t="s">
        <v>392</v>
      </c>
      <c r="S210" s="199">
        <v>5</v>
      </c>
      <c r="T210" s="104"/>
      <c r="U210" s="103">
        <f ca="1">COUNTIFS(Data!$D$1:$D$1000,1,OFFSET(Data!$A$1,0,MATCH($Q210,Data!$1:$1,0)-1,1000,1),R210)</f>
        <v>0</v>
      </c>
      <c r="V210" s="155"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1"/>
        <v/>
      </c>
      <c r="X210" s="23" t="str">
        <f t="shared" si="12"/>
        <v>Sling OrangeComedy Dynamics</v>
      </c>
      <c r="Y210" s="144">
        <f ca="1">COUNTIF(OFFSET(Data!$A$1,0,MATCH(Q210,Data!$1:$1,0)-1,1000,1),R210)</f>
        <v>1</v>
      </c>
      <c r="AA210" s="21" t="str">
        <f t="shared" si="13"/>
        <v>Sling Orange/Comedy Dynamics</v>
      </c>
      <c r="AB210" s="21" t="str">
        <f t="array" aca="1" ref="AB210" ca="1">_xlfn.TEXTJOIN(", ",TRUE,IF((Data!$D$1:$D$1000=1)*(OFFSET(Data!$A$1,0,MATCH($Q210,Data!$1:$1,0)-1,1000,1)=$R210),Data!$A$1:$A$816,""))</f>
        <v/>
      </c>
      <c r="AC210" s="21"/>
      <c r="AD210" s="34"/>
      <c r="AE210" s="34"/>
      <c r="AF210" s="34"/>
      <c r="AG210" s="34"/>
      <c r="AH210" s="34"/>
      <c r="AI210" s="34"/>
      <c r="AJ210" s="34"/>
      <c r="AK210" s="34"/>
      <c r="AL210" s="34"/>
    </row>
    <row r="211" spans="17:38" ht="13.5" thickBot="1" x14ac:dyDescent="0.35">
      <c r="Q211" s="55" t="s">
        <v>167</v>
      </c>
      <c r="R211" s="56" t="s">
        <v>385</v>
      </c>
      <c r="S211" s="199">
        <v>6</v>
      </c>
      <c r="T211" s="104"/>
      <c r="U211" s="103">
        <f ca="1">COUNTIFS(Data!$D$1:$D$1000,1,OFFSET(Data!$A$1,0,MATCH($Q211,Data!$1:$1,0)-1,1000,1),R211)</f>
        <v>2</v>
      </c>
      <c r="V211" s="155"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f t="shared" ca="1" si="11"/>
        <v>3</v>
      </c>
      <c r="X211" s="23" t="str">
        <f t="shared" si="12"/>
        <v>Sling OrangeComedy Extra</v>
      </c>
      <c r="Y211" s="144">
        <f ca="1">COUNTIF(OFFSET(Data!$A$1,0,MATCH(Q211,Data!$1:$1,0)-1,1000,1),R211)</f>
        <v>11</v>
      </c>
      <c r="AA211" s="21" t="str">
        <f t="shared" si="13"/>
        <v>Sling Orange/Comedy Extra</v>
      </c>
      <c r="AB211" s="21" t="str">
        <f t="array" aca="1" ref="AB211" ca="1">_xlfn.TEXTJOIN(", ",TRUE,IF((Data!$D$1:$D$1000=1)*(OFFSET(Data!$A$1,0,MATCH($Q211,Data!$1:$1,0)-1,1000,1)=$R211),Data!$A$1:$A$816,""))</f>
        <v>CMT, MTV</v>
      </c>
      <c r="AC211" s="21"/>
      <c r="AD211" s="34"/>
      <c r="AE211" s="34"/>
      <c r="AF211" s="34"/>
      <c r="AG211" s="34"/>
      <c r="AH211" s="34"/>
      <c r="AI211" s="34"/>
      <c r="AJ211" s="34"/>
      <c r="AK211" s="34"/>
      <c r="AL211" s="34"/>
    </row>
    <row r="212" spans="17:38" ht="13.5" thickBot="1" x14ac:dyDescent="0.35">
      <c r="Q212" s="55" t="s">
        <v>167</v>
      </c>
      <c r="R212" s="56" t="s">
        <v>393</v>
      </c>
      <c r="S212" s="199">
        <v>5</v>
      </c>
      <c r="T212" s="104"/>
      <c r="U212" s="103">
        <f ca="1">COUNTIFS(Data!$D$1:$D$1000,1,OFFSET(Data!$A$1,0,MATCH($Q212,Data!$1:$1,0)-1,1000,1),R212)</f>
        <v>0</v>
      </c>
      <c r="V212" s="155"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1"/>
        <v/>
      </c>
      <c r="X212" s="23" t="str">
        <f t="shared" si="12"/>
        <v>Sling OrangeCONtv</v>
      </c>
      <c r="Y212" s="144">
        <f ca="1">COUNTIF(OFFSET(Data!$A$1,0,MATCH(Q212,Data!$1:$1,0)-1,1000,1),R212)</f>
        <v>1</v>
      </c>
      <c r="AA212" s="21" t="str">
        <f t="shared" si="13"/>
        <v>Sling Orange/CONtv</v>
      </c>
      <c r="AB212" s="21" t="str">
        <f t="array" aca="1" ref="AB212" ca="1">_xlfn.TEXTJOIN(", ",TRUE,IF((Data!$D$1:$D$1000=1)*(OFFSET(Data!$A$1,0,MATCH($Q212,Data!$1:$1,0)-1,1000,1)=$R212),Data!$A$1:$A$816,""))</f>
        <v/>
      </c>
      <c r="AC212" s="21"/>
      <c r="AD212" s="34"/>
      <c r="AE212" s="34"/>
      <c r="AF212" s="34"/>
      <c r="AG212" s="34"/>
      <c r="AH212" s="34"/>
      <c r="AI212" s="34"/>
      <c r="AJ212" s="34"/>
      <c r="AK212" s="34"/>
      <c r="AL212" s="34"/>
    </row>
    <row r="213" spans="17:38" ht="13.5" thickBot="1" x14ac:dyDescent="0.35">
      <c r="Q213" s="55" t="s">
        <v>167</v>
      </c>
      <c r="R213" s="56" t="s">
        <v>147</v>
      </c>
      <c r="S213" s="199">
        <v>3</v>
      </c>
      <c r="T213" s="104"/>
      <c r="U213" s="103">
        <f ca="1">COUNTIFS(Data!$D$1:$D$1000,1,OFFSET(Data!$A$1,0,MATCH($Q213,Data!$1:$1,0)-1,1000,1),R213)</f>
        <v>0</v>
      </c>
      <c r="V213" s="155"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1"/>
        <v/>
      </c>
      <c r="X213" s="23" t="str">
        <f t="shared" si="12"/>
        <v>Sling OrangeCuriosity Stream</v>
      </c>
      <c r="Y213" s="144">
        <f ca="1">COUNTIF(OFFSET(Data!$A$1,0,MATCH(Q213,Data!$1:$1,0)-1,1000,1),R213)</f>
        <v>1</v>
      </c>
      <c r="AA213" s="21" t="str">
        <f t="shared" si="13"/>
        <v>Sling Orange/Curiosity Stream</v>
      </c>
      <c r="AB213" s="21" t="str">
        <f t="array" aca="1" ref="AB213" ca="1">_xlfn.TEXTJOIN(", ",TRUE,IF((Data!$D$1:$D$1000=1)*(OFFSET(Data!$A$1,0,MATCH($Q213,Data!$1:$1,0)-1,1000,1)=$R213),Data!$A$1:$A$816,""))</f>
        <v/>
      </c>
      <c r="AC213" s="21"/>
      <c r="AD213" s="34"/>
      <c r="AE213" s="34"/>
      <c r="AF213" s="34"/>
      <c r="AG213" s="34"/>
      <c r="AH213" s="34"/>
      <c r="AI213" s="34"/>
      <c r="AJ213" s="34"/>
      <c r="AK213" s="34"/>
      <c r="AL213" s="34"/>
    </row>
    <row r="214" spans="17:38" ht="13.5" thickBot="1" x14ac:dyDescent="0.35">
      <c r="Q214" s="55" t="s">
        <v>167</v>
      </c>
      <c r="R214" s="56" t="s">
        <v>147</v>
      </c>
      <c r="S214" s="199">
        <v>3</v>
      </c>
      <c r="T214" s="104"/>
      <c r="U214" s="103">
        <f ca="1">COUNTIFS(Data!$D$1:$D$1000,1,OFFSET(Data!$A$1,0,MATCH($Q214,Data!$1:$1,0)-1,1000,1),R214)</f>
        <v>0</v>
      </c>
      <c r="V214" s="155"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1"/>
        <v/>
      </c>
      <c r="X214" s="23" t="str">
        <f t="shared" si="12"/>
        <v>Sling OrangeCuriosity Stream</v>
      </c>
      <c r="Y214" s="144">
        <f ca="1">COUNTIF(OFFSET(Data!$A$1,0,MATCH(Q214,Data!$1:$1,0)-1,1000,1),R214)</f>
        <v>1</v>
      </c>
      <c r="AA214" s="21" t="str">
        <f t="shared" si="13"/>
        <v>Sling Orange/Curiosity Stream</v>
      </c>
      <c r="AB214" s="21" t="str">
        <f t="array" aca="1" ref="AB214" ca="1">_xlfn.TEXTJOIN(", ",TRUE,IF((Data!$D$1:$D$1000=1)*(OFFSET(Data!$A$1,0,MATCH($Q214,Data!$1:$1,0)-1,1000,1)=$R214),Data!$A$1:$A$816,""))</f>
        <v/>
      </c>
      <c r="AC214" s="21"/>
      <c r="AD214" s="34"/>
      <c r="AE214" s="34"/>
      <c r="AF214" s="34"/>
      <c r="AG214" s="34"/>
      <c r="AH214" s="34"/>
      <c r="AI214" s="34"/>
      <c r="AJ214" s="34"/>
      <c r="AK214" s="34"/>
      <c r="AL214" s="34"/>
    </row>
    <row r="215" spans="17:38" ht="13.5" thickBot="1" x14ac:dyDescent="0.35">
      <c r="Q215" s="55" t="s">
        <v>167</v>
      </c>
      <c r="R215" s="56" t="s">
        <v>1197</v>
      </c>
      <c r="S215" s="199">
        <v>10</v>
      </c>
      <c r="T215" s="104"/>
      <c r="U215" s="103">
        <f ca="1">COUNTIFS(Data!$D$1:$D$1000,1,OFFSET(Data!$A$1,0,MATCH($Q215,Data!$1:$1,0)-1,1000,1),R215)</f>
        <v>0</v>
      </c>
      <c r="V215" s="155"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1"/>
        <v/>
      </c>
      <c r="X215" s="23" t="str">
        <f t="shared" si="12"/>
        <v>Sling OrangeDesi Binge Mini</v>
      </c>
      <c r="Y215" s="144">
        <f ca="1">COUNTIF(OFFSET(Data!$A$1,0,MATCH(Q215,Data!$1:$1,0)-1,1000,1),R215)</f>
        <v>4</v>
      </c>
      <c r="AA215" s="21" t="str">
        <f t="shared" si="13"/>
        <v>Sling Orange/Desi Binge Mini</v>
      </c>
      <c r="AB215" s="21" t="str">
        <f t="array" aca="1" ref="AB215" ca="1">_xlfn.TEXTJOIN(", ",TRUE,IF((Data!$D$1:$D$1000=1)*(OFFSET(Data!$A$1,0,MATCH($Q215,Data!$1:$1,0)-1,1000,1)=$R215),Data!$A$1:$A$816,""))</f>
        <v/>
      </c>
      <c r="AC215" s="21"/>
      <c r="AD215" s="34"/>
      <c r="AE215" s="34"/>
      <c r="AF215" s="34"/>
      <c r="AG215" s="34"/>
      <c r="AH215" s="34"/>
      <c r="AI215" s="34"/>
      <c r="AJ215" s="34"/>
      <c r="AK215" s="34"/>
      <c r="AL215" s="34"/>
    </row>
    <row r="216" spans="17:38" ht="13.5" thickBot="1" x14ac:dyDescent="0.35">
      <c r="Q216" s="55" t="s">
        <v>167</v>
      </c>
      <c r="R216" s="56" t="s">
        <v>1192</v>
      </c>
      <c r="S216" s="199">
        <v>5</v>
      </c>
      <c r="T216" s="104"/>
      <c r="U216" s="103">
        <f ca="1">COUNTIFS(Data!$D$1:$D$1000,1,OFFSET(Data!$A$1,0,MATCH($Q216,Data!$1:$1,0)-1,1000,1),R216)</f>
        <v>1</v>
      </c>
      <c r="V216" s="155"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f t="shared" ca="1" si="11"/>
        <v>5</v>
      </c>
      <c r="X216" s="23" t="str">
        <f t="shared" si="12"/>
        <v>Sling Orangediscovery+</v>
      </c>
      <c r="Y216" s="144">
        <f ca="1">COUNTIF(OFFSET(Data!$A$1,0,MATCH(Q216,Data!$1:$1,0)-1,1000,1),R216)</f>
        <v>11</v>
      </c>
      <c r="AA216" s="21" t="str">
        <f t="shared" si="13"/>
        <v>Sling Orange/discovery+</v>
      </c>
      <c r="AB216" s="21" t="str">
        <f t="array" aca="1" ref="AB216" ca="1">_xlfn.TEXTJOIN(", ",TRUE,IF((Data!$D$1:$D$1000=1)*(OFFSET(Data!$A$1,0,MATCH($Q216,Data!$1:$1,0)-1,1000,1)=$R216),Data!$A$1:$A$816,""))</f>
        <v>Animal Planet</v>
      </c>
      <c r="AC216" s="21"/>
      <c r="AD216" s="34"/>
      <c r="AE216" s="34"/>
      <c r="AF216" s="34"/>
      <c r="AG216" s="34"/>
      <c r="AH216" s="34"/>
      <c r="AI216" s="34"/>
      <c r="AJ216" s="34"/>
      <c r="AK216" s="34"/>
      <c r="AL216" s="34"/>
    </row>
    <row r="217" spans="17:38" ht="13.5" thickBot="1" x14ac:dyDescent="0.35">
      <c r="Q217" s="55" t="s">
        <v>167</v>
      </c>
      <c r="R217" s="147" t="s">
        <v>1193</v>
      </c>
      <c r="S217" s="199">
        <v>7</v>
      </c>
      <c r="T217" s="104"/>
      <c r="U217" s="103">
        <f ca="1">COUNTIFS(Data!$D$1:$D$1000,1,OFFSET(Data!$A$1,0,MATCH($Q217,Data!$1:$1,0)-1,1000,1),R217)</f>
        <v>0</v>
      </c>
      <c r="V217" s="155"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1"/>
        <v/>
      </c>
      <c r="X217" s="23" t="str">
        <f t="shared" si="12"/>
        <v>Sling Orangediscovery+ (Ad Free)</v>
      </c>
      <c r="Y217" s="144">
        <f ca="1">COUNTIF(OFFSET(Data!$A$1,0,MATCH(Q217,Data!$1:$1,0)-1,1000,1),R217)</f>
        <v>1</v>
      </c>
      <c r="AA217" s="21" t="str">
        <f t="shared" si="13"/>
        <v>Sling Orange/discovery+ (Ad Free)</v>
      </c>
      <c r="AB217" s="21" t="str">
        <f t="array" aca="1" ref="AB217" ca="1">_xlfn.TEXTJOIN(", ",TRUE,IF((Data!$D$1:$D$1000=1)*(OFFSET(Data!$A$1,0,MATCH($Q217,Data!$1:$1,0)-1,1000,1)=$R217),Data!$A$1:$A$816,""))</f>
        <v/>
      </c>
      <c r="AC217" s="21"/>
      <c r="AD217" s="34"/>
      <c r="AE217" s="34"/>
      <c r="AF217" s="34"/>
      <c r="AG217" s="34"/>
      <c r="AH217" s="34"/>
      <c r="AI217" s="34"/>
      <c r="AJ217" s="34"/>
      <c r="AK217" s="34"/>
      <c r="AL217" s="34"/>
    </row>
    <row r="218" spans="17:38" ht="13.5" thickBot="1" x14ac:dyDescent="0.35">
      <c r="Q218" s="55" t="s">
        <v>167</v>
      </c>
      <c r="R218" s="56" t="s">
        <v>395</v>
      </c>
      <c r="S218" s="199">
        <v>5</v>
      </c>
      <c r="T218" s="104"/>
      <c r="U218" s="103">
        <f ca="1">COUNTIFS(Data!$D$1:$D$1000,1,OFFSET(Data!$A$1,0,MATCH($Q218,Data!$1:$1,0)-1,1000,1),R218)</f>
        <v>0</v>
      </c>
      <c r="V218" s="155"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4">IF(U218=0,"",S218/U218)</f>
        <v/>
      </c>
      <c r="X218" s="23" t="str">
        <f t="shared" ref="X218:X281" si="15">Q218&amp;R218&amp;T218</f>
        <v>Sling OrangeDocurama</v>
      </c>
      <c r="Y218" s="144">
        <f ca="1">COUNTIF(OFFSET(Data!$A$1,0,MATCH(Q218,Data!$1:$1,0)-1,1000,1),R218)</f>
        <v>1</v>
      </c>
      <c r="AA218" s="21" t="str">
        <f t="shared" ref="AA218:AA281" si="16">Q218&amp;"/"&amp;R218</f>
        <v>Sling Orange/Docurama</v>
      </c>
      <c r="AB218" s="21" t="str">
        <f t="array" aca="1" ref="AB218" ca="1">_xlfn.TEXTJOIN(", ",TRUE,IF((Data!$D$1:$D$1000=1)*(OFFSET(Data!$A$1,0,MATCH($Q218,Data!$1:$1,0)-1,1000,1)=$R218),Data!$A$1:$A$816,""))</f>
        <v/>
      </c>
      <c r="AC218" s="21"/>
      <c r="AD218" s="34"/>
      <c r="AE218" s="34"/>
      <c r="AF218" s="34"/>
      <c r="AG218" s="34"/>
      <c r="AH218" s="34"/>
      <c r="AI218" s="34"/>
      <c r="AJ218" s="34"/>
      <c r="AK218" s="34"/>
      <c r="AL218" s="34"/>
    </row>
    <row r="219" spans="17:38" ht="13.5" thickBot="1" x14ac:dyDescent="0.35">
      <c r="Q219" s="55" t="s">
        <v>167</v>
      </c>
      <c r="R219" s="56" t="s">
        <v>396</v>
      </c>
      <c r="S219" s="199">
        <v>5</v>
      </c>
      <c r="T219" s="104"/>
      <c r="U219" s="103">
        <f ca="1">COUNTIFS(Data!$D$1:$D$1000,1,OFFSET(Data!$A$1,0,MATCH($Q219,Data!$1:$1,0)-1,1000,1),R219)</f>
        <v>0</v>
      </c>
      <c r="V219" s="155"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4"/>
        <v/>
      </c>
      <c r="X219" s="23" t="str">
        <f t="shared" si="15"/>
        <v>Sling OrangeDOGTV</v>
      </c>
      <c r="Y219" s="144">
        <f ca="1">COUNTIF(OFFSET(Data!$A$1,0,MATCH(Q219,Data!$1:$1,0)-1,1000,1),R219)</f>
        <v>1</v>
      </c>
      <c r="AA219" s="21" t="str">
        <f t="shared" si="16"/>
        <v>Sling Orange/DOGTV</v>
      </c>
      <c r="AB219" s="21" t="str">
        <f t="array" aca="1" ref="AB219" ca="1">_xlfn.TEXTJOIN(", ",TRUE,IF((Data!$D$1:$D$1000=1)*(OFFSET(Data!$A$1,0,MATCH($Q219,Data!$1:$1,0)-1,1000,1)=$R219),Data!$A$1:$A$816,""))</f>
        <v/>
      </c>
      <c r="AC219" s="21"/>
      <c r="AD219" s="34"/>
      <c r="AE219" s="34"/>
      <c r="AF219" s="34"/>
      <c r="AG219" s="34"/>
      <c r="AH219" s="34"/>
      <c r="AI219" s="34"/>
      <c r="AJ219" s="34"/>
      <c r="AK219" s="34"/>
      <c r="AL219" s="34"/>
    </row>
    <row r="220" spans="17:38" ht="13.5" thickBot="1" x14ac:dyDescent="0.35">
      <c r="Q220" s="55" t="s">
        <v>167</v>
      </c>
      <c r="R220" s="56" t="s">
        <v>397</v>
      </c>
      <c r="S220" s="199">
        <v>5</v>
      </c>
      <c r="T220" s="104"/>
      <c r="U220" s="103">
        <f ca="1">COUNTIFS(Data!$D$1:$D$1000,1,OFFSET(Data!$A$1,0,MATCH($Q220,Data!$1:$1,0)-1,1000,1),R220)</f>
        <v>0</v>
      </c>
      <c r="V220" s="155"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4"/>
        <v/>
      </c>
      <c r="X220" s="23" t="str">
        <f t="shared" si="15"/>
        <v>Sling OrangeDove Channel</v>
      </c>
      <c r="Y220" s="144">
        <f ca="1">COUNTIF(OFFSET(Data!$A$1,0,MATCH(Q220,Data!$1:$1,0)-1,1000,1),R220)</f>
        <v>1</v>
      </c>
      <c r="AA220" s="21" t="str">
        <f t="shared" si="16"/>
        <v>Sling Orange/Dove Channel</v>
      </c>
      <c r="AB220" s="21" t="str">
        <f t="array" aca="1" ref="AB220" ca="1">_xlfn.TEXTJOIN(", ",TRUE,IF((Data!$D$1:$D$1000=1)*(OFFSET(Data!$A$1,0,MATCH($Q220,Data!$1:$1,0)-1,1000,1)=$R220),Data!$A$1:$A$816,""))</f>
        <v/>
      </c>
      <c r="AC220" s="21"/>
      <c r="AD220" s="34"/>
      <c r="AE220" s="34"/>
      <c r="AF220" s="34"/>
      <c r="AG220" s="34"/>
      <c r="AH220" s="34"/>
      <c r="AI220" s="34"/>
      <c r="AJ220" s="34"/>
      <c r="AK220" s="34"/>
      <c r="AL220" s="34"/>
    </row>
    <row r="221" spans="17:38" ht="13.5" thickBot="1" x14ac:dyDescent="0.35">
      <c r="Q221" s="55" t="s">
        <v>167</v>
      </c>
      <c r="R221" s="56" t="s">
        <v>574</v>
      </c>
      <c r="S221" s="199">
        <v>3</v>
      </c>
      <c r="T221" s="104"/>
      <c r="U221" s="103">
        <f ca="1">COUNTIFS(Data!$D$1:$D$1000,1,OFFSET(Data!$A$1,0,MATCH($Q221,Data!$1:$1,0)-1,1000,1),R221)</f>
        <v>0</v>
      </c>
      <c r="V221" s="155"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4"/>
        <v/>
      </c>
      <c r="X221" s="23" t="str">
        <f t="shared" si="15"/>
        <v>Sling OrangeDOX</v>
      </c>
      <c r="Y221" s="144">
        <f ca="1">COUNTIF(OFFSET(Data!$A$1,0,MATCH(Q221,Data!$1:$1,0)-1,1000,1),R221)</f>
        <v>1</v>
      </c>
      <c r="AA221" s="21" t="str">
        <f t="shared" si="16"/>
        <v>Sling Orange/DOX</v>
      </c>
      <c r="AB221" s="21" t="str">
        <f t="array" aca="1" ref="AB221" ca="1">_xlfn.TEXTJOIN(", ",TRUE,IF((Data!$D$1:$D$1000=1)*(OFFSET(Data!$A$1,0,MATCH($Q221,Data!$1:$1,0)-1,1000,1)=$R221),Data!$A$1:$A$816,""))</f>
        <v/>
      </c>
      <c r="AC221" s="21"/>
      <c r="AD221" s="34"/>
      <c r="AE221" s="34"/>
      <c r="AF221" s="34"/>
      <c r="AG221" s="34"/>
      <c r="AH221" s="34"/>
      <c r="AI221" s="34"/>
      <c r="AJ221" s="34"/>
      <c r="AK221" s="34"/>
      <c r="AL221" s="34"/>
    </row>
    <row r="222" spans="17:38" ht="13.5" thickBot="1" x14ac:dyDescent="0.35">
      <c r="Q222" s="55" t="s">
        <v>167</v>
      </c>
      <c r="R222" s="147" t="s">
        <v>1229</v>
      </c>
      <c r="S222" s="199">
        <v>0</v>
      </c>
      <c r="T222" s="104"/>
      <c r="U222" s="103">
        <f ca="1">COUNTIFS(Data!$D$1:$D$1000,1,OFFSET(Data!$A$1,0,MATCH($Q222,Data!$1:$1,0)-1,1000,1),R222)</f>
        <v>0</v>
      </c>
      <c r="V222" s="155"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4"/>
        <v/>
      </c>
      <c r="X222" s="23" t="str">
        <f t="shared" si="15"/>
        <v>Sling OrangeDVR Free</v>
      </c>
      <c r="Y222" s="144">
        <f ca="1">COUNTIF(OFFSET(Data!$A$1,0,MATCH(Q222,Data!$1:$1,0)-1,1000,1),R222)</f>
        <v>1</v>
      </c>
      <c r="AA222" s="21" t="str">
        <f t="shared" si="16"/>
        <v>Sling Orange/DVR Free</v>
      </c>
      <c r="AB222" s="21" t="str">
        <f t="array" aca="1" ref="AB222" ca="1">_xlfn.TEXTJOIN(", ",TRUE,IF((Data!$D$1:$D$1000=1)*(OFFSET(Data!$A$1,0,MATCH($Q222,Data!$1:$1,0)-1,1000,1)=$R222),Data!$A$1:$A$816,""))</f>
        <v/>
      </c>
      <c r="AC222" s="21"/>
      <c r="AD222" s="34"/>
      <c r="AE222" s="34"/>
      <c r="AF222" s="34"/>
      <c r="AG222" s="34"/>
      <c r="AH222" s="34"/>
      <c r="AI222" s="34"/>
      <c r="AJ222" s="34"/>
      <c r="AK222" s="34"/>
      <c r="AL222" s="34"/>
    </row>
    <row r="223" spans="17:38" ht="13.5" thickBot="1" x14ac:dyDescent="0.35">
      <c r="Q223" s="55" t="s">
        <v>167</v>
      </c>
      <c r="R223" s="56" t="s">
        <v>625</v>
      </c>
      <c r="S223" s="199">
        <v>6</v>
      </c>
      <c r="T223" s="104"/>
      <c r="U223" s="103">
        <f ca="1">COUNTIFS(Data!$D$1:$D$1000,1,OFFSET(Data!$A$1,0,MATCH($Q223,Data!$1:$1,0)-1,1000,1),R223)</f>
        <v>0</v>
      </c>
      <c r="V223" s="155"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4"/>
        <v/>
      </c>
      <c r="X223" s="23" t="str">
        <f t="shared" si="15"/>
        <v>Sling OrangeEchoboom Sports</v>
      </c>
      <c r="Y223" s="144">
        <f ca="1">COUNTIF(OFFSET(Data!$A$1,0,MATCH(Q223,Data!$1:$1,0)-1,1000,1),R223)</f>
        <v>1</v>
      </c>
      <c r="AA223" s="21" t="str">
        <f t="shared" si="16"/>
        <v>Sling Orange/Echoboom Sports</v>
      </c>
      <c r="AB223" s="21" t="str">
        <f t="array" aca="1" ref="AB223" ca="1">_xlfn.TEXTJOIN(", ",TRUE,IF((Data!$D$1:$D$1000=1)*(OFFSET(Data!$A$1,0,MATCH($Q223,Data!$1:$1,0)-1,1000,1)=$R223),Data!$A$1:$A$816,""))</f>
        <v/>
      </c>
      <c r="AC223" s="21"/>
      <c r="AD223" s="34"/>
      <c r="AE223" s="34"/>
      <c r="AF223" s="34"/>
      <c r="AG223" s="34"/>
      <c r="AH223" s="34"/>
      <c r="AI223" s="34"/>
      <c r="AJ223" s="34"/>
      <c r="AK223" s="34"/>
      <c r="AL223" s="34"/>
    </row>
    <row r="224" spans="17:38" ht="13.5" thickBot="1" x14ac:dyDescent="0.35">
      <c r="Q224" s="55" t="s">
        <v>167</v>
      </c>
      <c r="R224" s="56" t="s">
        <v>32</v>
      </c>
      <c r="S224" s="199">
        <v>5</v>
      </c>
      <c r="T224" s="104"/>
      <c r="U224" s="103">
        <f ca="1">COUNTIFS(Data!$D$1:$D$1000,1,OFFSET(Data!$A$1,0,MATCH($Q224,Data!$1:$1,0)-1,1000,1),R224)</f>
        <v>0</v>
      </c>
      <c r="V224" s="155"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4"/>
        <v/>
      </c>
      <c r="X224" s="23" t="str">
        <f t="shared" si="15"/>
        <v>Sling OrangeEPIX</v>
      </c>
      <c r="Y224" s="144">
        <f ca="1">COUNTIF(OFFSET(Data!$A$1,0,MATCH(Q224,Data!$1:$1,0)-1,1000,1),R224)</f>
        <v>0</v>
      </c>
      <c r="AA224" s="21" t="str">
        <f t="shared" si="16"/>
        <v>Sling Orange/EPIX</v>
      </c>
      <c r="AB224" s="21" t="str">
        <f t="array" aca="1" ref="AB224" ca="1">_xlfn.TEXTJOIN(", ",TRUE,IF((Data!$D$1:$D$1000=1)*(OFFSET(Data!$A$1,0,MATCH($Q224,Data!$1:$1,0)-1,1000,1)=$R224),Data!$A$1:$A$816,""))</f>
        <v/>
      </c>
      <c r="AC224" s="21"/>
      <c r="AD224" s="34"/>
      <c r="AE224" s="34"/>
      <c r="AF224" s="34"/>
      <c r="AG224" s="34"/>
      <c r="AH224" s="34"/>
      <c r="AI224" s="34"/>
      <c r="AJ224" s="34"/>
      <c r="AK224" s="34"/>
      <c r="AL224" s="34"/>
    </row>
    <row r="225" spans="17:38" ht="13.5" thickBot="1" x14ac:dyDescent="0.35">
      <c r="Q225" s="55" t="s">
        <v>167</v>
      </c>
      <c r="R225" s="56" t="s">
        <v>888</v>
      </c>
      <c r="S225" s="199">
        <v>10</v>
      </c>
      <c r="T225" s="104"/>
      <c r="U225" s="103">
        <f ca="1">COUNTIFS(Data!$D$1:$D$1000,1,OFFSET(Data!$A$1,0,MATCH($Q225,Data!$1:$1,0)-1,1000,1),R225)</f>
        <v>0</v>
      </c>
      <c r="V225" s="155"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4"/>
        <v/>
      </c>
      <c r="X225" s="23" t="str">
        <f t="shared" si="15"/>
        <v>Sling OrangeEspaña Service</v>
      </c>
      <c r="Y225" s="144">
        <f ca="1">COUNTIF(OFFSET(Data!$A$1,0,MATCH(Q225,Data!$1:$1,0)-1,1000,1),R225)</f>
        <v>3</v>
      </c>
      <c r="AA225" s="21" t="str">
        <f t="shared" si="16"/>
        <v>Sling Orange/España Service</v>
      </c>
      <c r="AB225" s="21" t="str">
        <f t="array" aca="1" ref="AB225" ca="1">_xlfn.TEXTJOIN(", ",TRUE,IF((Data!$D$1:$D$1000=1)*(OFFSET(Data!$A$1,0,MATCH($Q225,Data!$1:$1,0)-1,1000,1)=$R225),Data!$A$1:$A$816,""))</f>
        <v/>
      </c>
      <c r="AC225" s="21"/>
      <c r="AD225" s="34"/>
      <c r="AE225" s="34"/>
      <c r="AF225" s="34"/>
      <c r="AG225" s="34"/>
      <c r="AH225" s="34"/>
      <c r="AI225" s="34"/>
      <c r="AJ225" s="34"/>
      <c r="AK225" s="34"/>
      <c r="AL225" s="34"/>
    </row>
    <row r="226" spans="17:38" ht="13.5" thickBot="1" x14ac:dyDescent="0.35">
      <c r="Q226" s="55" t="s">
        <v>167</v>
      </c>
      <c r="R226" s="56" t="s">
        <v>566</v>
      </c>
      <c r="S226" s="199">
        <v>3</v>
      </c>
      <c r="T226" s="104"/>
      <c r="U226" s="103">
        <f ca="1">COUNTIFS(Data!$D$1:$D$1000,1,OFFSET(Data!$A$1,0,MATCH($Q226,Data!$1:$1,0)-1,1000,1),R226)</f>
        <v>0</v>
      </c>
      <c r="V226" s="155"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4"/>
        <v/>
      </c>
      <c r="X226" s="23" t="str">
        <f t="shared" si="15"/>
        <v>Sling OrangeFlixLatino</v>
      </c>
      <c r="Y226" s="144">
        <f ca="1">COUNTIF(OFFSET(Data!$A$1,0,MATCH(Q226,Data!$1:$1,0)-1,1000,1),R226)</f>
        <v>1</v>
      </c>
      <c r="AA226" s="21" t="str">
        <f t="shared" si="16"/>
        <v>Sling Orange/FlixLatino</v>
      </c>
      <c r="AB226" s="21" t="str">
        <f t="array" aca="1" ref="AB226" ca="1">_xlfn.TEXTJOIN(", ",TRUE,IF((Data!$D$1:$D$1000=1)*(OFFSET(Data!$A$1,0,MATCH($Q226,Data!$1:$1,0)-1,1000,1)=$R226),Data!$A$1:$A$816,""))</f>
        <v/>
      </c>
      <c r="AC226" s="21"/>
      <c r="AD226" s="34"/>
      <c r="AE226" s="34"/>
      <c r="AF226" s="34"/>
      <c r="AG226" s="34"/>
      <c r="AH226" s="34"/>
      <c r="AI226" s="34"/>
      <c r="AJ226" s="34"/>
      <c r="AK226" s="34"/>
      <c r="AL226" s="34"/>
    </row>
    <row r="227" spans="17:38" ht="13.5" thickBot="1" x14ac:dyDescent="0.35">
      <c r="Q227" s="55" t="s">
        <v>167</v>
      </c>
      <c r="R227" s="56" t="s">
        <v>1198</v>
      </c>
      <c r="S227" s="199">
        <v>5</v>
      </c>
      <c r="T227" s="104"/>
      <c r="U227" s="103">
        <f ca="1">COUNTIFS(Data!$D$1:$D$1000,1,OFFSET(Data!$A$1,0,MATCH($Q227,Data!$1:$1,0)-1,1000,1),R227)</f>
        <v>0</v>
      </c>
      <c r="V227" s="155"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4"/>
        <v/>
      </c>
      <c r="X227" s="23" t="str">
        <f t="shared" si="15"/>
        <v>Sling OrangeGallery</v>
      </c>
      <c r="Y227" s="144">
        <f ca="1">COUNTIF(OFFSET(Data!$A$1,0,MATCH(Q227,Data!$1:$1,0)-1,1000,1),R227)</f>
        <v>1</v>
      </c>
      <c r="AA227" s="21" t="str">
        <f t="shared" si="16"/>
        <v>Sling Orange/Gallery</v>
      </c>
      <c r="AB227" s="21" t="str">
        <f t="array" aca="1" ref="AB227" ca="1">_xlfn.TEXTJOIN(", ",TRUE,IF((Data!$D$1:$D$1000=1)*(OFFSET(Data!$A$1,0,MATCH($Q227,Data!$1:$1,0)-1,1000,1)=$R227),Data!$A$1:$A$816,""))</f>
        <v/>
      </c>
      <c r="AC227" s="21"/>
      <c r="AD227" s="34"/>
      <c r="AE227" s="34"/>
      <c r="AF227" s="34"/>
      <c r="AG227" s="34"/>
      <c r="AH227" s="34"/>
      <c r="AI227" s="34"/>
      <c r="AJ227" s="34"/>
      <c r="AK227" s="34"/>
      <c r="AL227" s="34"/>
    </row>
    <row r="228" spans="17:38" ht="13.5" thickBot="1" x14ac:dyDescent="0.35">
      <c r="Q228" s="55" t="s">
        <v>167</v>
      </c>
      <c r="R228" s="56" t="s">
        <v>398</v>
      </c>
      <c r="S228" s="199">
        <v>7</v>
      </c>
      <c r="T228" s="104"/>
      <c r="U228" s="103">
        <f ca="1">COUNTIFS(Data!$D$1:$D$1000,1,OFFSET(Data!$A$1,0,MATCH($Q228,Data!$1:$1,0)-1,1000,1),R228)</f>
        <v>0</v>
      </c>
      <c r="V228" s="155"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4"/>
        <v/>
      </c>
      <c r="X228" s="23" t="str">
        <f t="shared" si="15"/>
        <v>Sling OrangeGrokker</v>
      </c>
      <c r="Y228" s="144">
        <f ca="1">COUNTIF(OFFSET(Data!$A$1,0,MATCH(Q228,Data!$1:$1,0)-1,1000,1),R228)</f>
        <v>1</v>
      </c>
      <c r="AA228" s="21" t="str">
        <f t="shared" si="16"/>
        <v>Sling Orange/Grokker</v>
      </c>
      <c r="AB228" s="21" t="str">
        <f t="array" aca="1" ref="AB228" ca="1">_xlfn.TEXTJOIN(", ",TRUE,IF((Data!$D$1:$D$1000=1)*(OFFSET(Data!$A$1,0,MATCH($Q228,Data!$1:$1,0)-1,1000,1)=$R228),Data!$A$1:$A$816,""))</f>
        <v/>
      </c>
      <c r="AC228" s="21"/>
      <c r="AD228" s="34"/>
      <c r="AE228" s="34"/>
      <c r="AF228" s="34"/>
      <c r="AG228" s="34"/>
      <c r="AH228" s="34"/>
      <c r="AI228" s="34"/>
      <c r="AJ228" s="34"/>
      <c r="AK228" s="34"/>
      <c r="AL228" s="34"/>
    </row>
    <row r="229" spans="17:38" ht="13.5" thickBot="1" x14ac:dyDescent="0.35">
      <c r="Q229" s="55" t="s">
        <v>167</v>
      </c>
      <c r="R229" s="56" t="s">
        <v>558</v>
      </c>
      <c r="S229" s="199">
        <v>6</v>
      </c>
      <c r="T229" s="104"/>
      <c r="U229" s="103">
        <f ca="1">COUNTIFS(Data!$D$1:$D$1000,1,OFFSET(Data!$A$1,0,MATCH($Q229,Data!$1:$1,0)-1,1000,1),R229)</f>
        <v>0</v>
      </c>
      <c r="V229" s="155"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4"/>
        <v/>
      </c>
      <c r="X229" s="23" t="str">
        <f t="shared" si="15"/>
        <v>Sling OrangeHallmark Movies Now</v>
      </c>
      <c r="Y229" s="144">
        <f ca="1">COUNTIF(OFFSET(Data!$A$1,0,MATCH(Q229,Data!$1:$1,0)-1,1000,1),R229)</f>
        <v>1</v>
      </c>
      <c r="AA229" s="21" t="str">
        <f t="shared" si="16"/>
        <v>Sling Orange/Hallmark Movies Now</v>
      </c>
      <c r="AB229" s="21" t="str">
        <f t="array" aca="1" ref="AB229" ca="1">_xlfn.TEXTJOIN(", ",TRUE,IF((Data!$D$1:$D$1000=1)*(OFFSET(Data!$A$1,0,MATCH($Q229,Data!$1:$1,0)-1,1000,1)=$R229),Data!$A$1:$A$816,""))</f>
        <v/>
      </c>
      <c r="AC229" s="21"/>
      <c r="AD229" s="34"/>
      <c r="AE229" s="34"/>
      <c r="AF229" s="34"/>
      <c r="AG229" s="34"/>
      <c r="AH229" s="34"/>
      <c r="AI229" s="34"/>
      <c r="AJ229" s="34"/>
      <c r="AK229" s="34"/>
      <c r="AL229" s="34"/>
    </row>
    <row r="230" spans="17:38" ht="13.5" thickBot="1" x14ac:dyDescent="0.35">
      <c r="Q230" s="55" t="s">
        <v>167</v>
      </c>
      <c r="R230" s="56" t="s">
        <v>390</v>
      </c>
      <c r="S230" s="199">
        <v>6</v>
      </c>
      <c r="T230" s="104"/>
      <c r="U230" s="103">
        <f ca="1">COUNTIFS(Data!$D$1:$D$1000,1,OFFSET(Data!$A$1,0,MATCH($Q230,Data!$1:$1,0)-1,1000,1),R230)</f>
        <v>0</v>
      </c>
      <c r="V230" s="155"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4"/>
        <v/>
      </c>
      <c r="X230" s="23" t="str">
        <f t="shared" si="15"/>
        <v>Sling OrangeHeartland Extra</v>
      </c>
      <c r="Y230" s="144">
        <f ca="1">COUNTIF(OFFSET(Data!$A$1,0,MATCH(Q230,Data!$1:$1,0)-1,1000,1),R230)</f>
        <v>12</v>
      </c>
      <c r="AA230" s="21" t="str">
        <f t="shared" si="16"/>
        <v>Sling Orange/Heartland Extra</v>
      </c>
      <c r="AB230" s="21" t="str">
        <f t="array" aca="1" ref="AB230" ca="1">_xlfn.TEXTJOIN(", ",TRUE,IF((Data!$D$1:$D$1000=1)*(OFFSET(Data!$A$1,0,MATCH($Q230,Data!$1:$1,0)-1,1000,1)=$R230),Data!$A$1:$A$816,""))</f>
        <v/>
      </c>
      <c r="AC230" s="21"/>
      <c r="AD230" s="34"/>
      <c r="AE230" s="34"/>
      <c r="AF230" s="34"/>
      <c r="AG230" s="34"/>
      <c r="AH230" s="34"/>
      <c r="AI230" s="34"/>
      <c r="AJ230" s="34"/>
      <c r="AK230" s="34"/>
      <c r="AL230" s="34"/>
    </row>
    <row r="231" spans="17:38" ht="13.5" thickBot="1" x14ac:dyDescent="0.35">
      <c r="Q231" s="55" t="s">
        <v>167</v>
      </c>
      <c r="R231" s="56" t="s">
        <v>399</v>
      </c>
      <c r="S231" s="199">
        <v>8</v>
      </c>
      <c r="T231" s="104"/>
      <c r="U231" s="103">
        <f ca="1">COUNTIFS(Data!$D$1:$D$1000,1,OFFSET(Data!$A$1,0,MATCH($Q231,Data!$1:$1,0)-1,1000,1),R231)</f>
        <v>0</v>
      </c>
      <c r="V231" s="155"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4"/>
        <v/>
      </c>
      <c r="X231" s="23" t="str">
        <f t="shared" si="15"/>
        <v>Sling OrangeHere TV</v>
      </c>
      <c r="Y231" s="144">
        <f ca="1">COUNTIF(OFFSET(Data!$A$1,0,MATCH(Q231,Data!$1:$1,0)-1,1000,1),R231)</f>
        <v>1</v>
      </c>
      <c r="AA231" s="21" t="str">
        <f t="shared" si="16"/>
        <v>Sling Orange/Here TV</v>
      </c>
      <c r="AB231" s="21" t="str">
        <f t="array" aca="1" ref="AB231" ca="1">_xlfn.TEXTJOIN(", ",TRUE,IF((Data!$D$1:$D$1000=1)*(OFFSET(Data!$A$1,0,MATCH($Q231,Data!$1:$1,0)-1,1000,1)=$R231),Data!$A$1:$A$816,""))</f>
        <v/>
      </c>
      <c r="AC231" s="21"/>
      <c r="AD231" s="34"/>
      <c r="AE231" s="34"/>
      <c r="AF231" s="34"/>
      <c r="AG231" s="34"/>
      <c r="AH231" s="34"/>
      <c r="AI231" s="34"/>
      <c r="AJ231" s="34"/>
      <c r="AK231" s="34"/>
      <c r="AL231" s="34"/>
    </row>
    <row r="232" spans="17:38" ht="13.5" thickBot="1" x14ac:dyDescent="0.35">
      <c r="Q232" s="55" t="s">
        <v>167</v>
      </c>
      <c r="R232" s="56" t="s">
        <v>1214</v>
      </c>
      <c r="S232" s="199">
        <v>3</v>
      </c>
      <c r="T232" s="104"/>
      <c r="U232" s="103">
        <f ca="1">COUNTIFS(Data!$D$1:$D$1000,1,OFFSET(Data!$A$1,0,MATCH($Q232,Data!$1:$1,0)-1,1000,1),R232)</f>
        <v>0</v>
      </c>
      <c r="V232" s="155"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4"/>
        <v/>
      </c>
      <c r="X232" s="23" t="str">
        <f t="shared" si="15"/>
        <v>Sling OrangeHi-Yah!</v>
      </c>
      <c r="Y232" s="144">
        <f ca="1">COUNTIF(OFFSET(Data!$A$1,0,MATCH(Q232,Data!$1:$1,0)-1,1000,1),R232)</f>
        <v>1</v>
      </c>
      <c r="AA232" s="21" t="str">
        <f t="shared" si="16"/>
        <v>Sling Orange/Hi-Yah!</v>
      </c>
      <c r="AB232" s="21" t="str">
        <f t="array" aca="1" ref="AB232" ca="1">_xlfn.TEXTJOIN(", ",TRUE,IF((Data!$D$1:$D$1000=1)*(OFFSET(Data!$A$1,0,MATCH($Q232,Data!$1:$1,0)-1,1000,1)=$R232),Data!$A$1:$A$816,""))</f>
        <v/>
      </c>
      <c r="AC232" s="21"/>
      <c r="AD232" s="34"/>
      <c r="AE232" s="34"/>
      <c r="AF232" s="34"/>
      <c r="AG232" s="34"/>
      <c r="AH232" s="34"/>
      <c r="AI232" s="34"/>
      <c r="AJ232" s="34"/>
      <c r="AK232" s="34"/>
      <c r="AL232" s="34"/>
    </row>
    <row r="233" spans="17:38" ht="13.5" thickBot="1" x14ac:dyDescent="0.35">
      <c r="Q233" s="55" t="s">
        <v>167</v>
      </c>
      <c r="R233" s="56" t="s">
        <v>389</v>
      </c>
      <c r="S233" s="199">
        <v>6</v>
      </c>
      <c r="T233" s="104"/>
      <c r="U233" s="103">
        <f ca="1">COUNTIFS(Data!$D$1:$D$1000,1,OFFSET(Data!$A$1,0,MATCH($Q233,Data!$1:$1,0)-1,1000,1),R233)</f>
        <v>0</v>
      </c>
      <c r="V233" s="155"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4"/>
        <v/>
      </c>
      <c r="X233" s="23" t="str">
        <f t="shared" si="15"/>
        <v>Sling OrangeHollywood Extra</v>
      </c>
      <c r="Y233" s="144">
        <f ca="1">COUNTIF(OFFSET(Data!$A$1,0,MATCH(Q233,Data!$1:$1,0)-1,1000,1),R233)</f>
        <v>8</v>
      </c>
      <c r="AA233" s="21" t="str">
        <f t="shared" si="16"/>
        <v>Sling Orange/Hollywood Extra</v>
      </c>
      <c r="AB233" s="21" t="str">
        <f t="array" aca="1" ref="AB233" ca="1">_xlfn.TEXTJOIN(", ",TRUE,IF((Data!$D$1:$D$1000=1)*(OFFSET(Data!$A$1,0,MATCH($Q233,Data!$1:$1,0)-1,1000,1)=$R233),Data!$A$1:$A$816,""))</f>
        <v/>
      </c>
      <c r="AC233" s="21"/>
      <c r="AD233" s="34"/>
      <c r="AE233" s="34"/>
      <c r="AF233" s="34"/>
      <c r="AG233" s="34"/>
      <c r="AH233" s="34"/>
      <c r="AI233" s="34"/>
      <c r="AJ233" s="34"/>
      <c r="AK233" s="34"/>
      <c r="AL233" s="34"/>
    </row>
    <row r="234" spans="17:38" ht="13.5" thickBot="1" x14ac:dyDescent="0.35">
      <c r="Q234" s="55" t="s">
        <v>167</v>
      </c>
      <c r="R234" s="56" t="s">
        <v>400</v>
      </c>
      <c r="S234" s="199">
        <v>5</v>
      </c>
      <c r="T234" s="104"/>
      <c r="U234" s="103">
        <f ca="1">COUNTIFS(Data!$D$1:$D$1000,1,OFFSET(Data!$A$1,0,MATCH($Q234,Data!$1:$1,0)-1,1000,1),R234)</f>
        <v>0</v>
      </c>
      <c r="V234" s="155"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4"/>
        <v/>
      </c>
      <c r="X234" s="23" t="str">
        <f t="shared" si="15"/>
        <v>Sling OrangeHopster</v>
      </c>
      <c r="Y234" s="144">
        <f ca="1">COUNTIF(OFFSET(Data!$A$1,0,MATCH(Q234,Data!$1:$1,0)-1,1000,1),R234)</f>
        <v>1</v>
      </c>
      <c r="AA234" s="21" t="str">
        <f t="shared" si="16"/>
        <v>Sling Orange/Hopster</v>
      </c>
      <c r="AB234" s="21" t="str">
        <f t="array" aca="1" ref="AB234" ca="1">_xlfn.TEXTJOIN(", ",TRUE,IF((Data!$D$1:$D$1000=1)*(OFFSET(Data!$A$1,0,MATCH($Q234,Data!$1:$1,0)-1,1000,1)=$R234),Data!$A$1:$A$816,""))</f>
        <v/>
      </c>
      <c r="AC234" s="21"/>
      <c r="AD234" s="34"/>
      <c r="AE234" s="34"/>
      <c r="AF234" s="34"/>
      <c r="AG234" s="34"/>
      <c r="AH234" s="34"/>
      <c r="AI234" s="34"/>
      <c r="AJ234" s="34"/>
      <c r="AK234" s="34"/>
      <c r="AL234" s="34"/>
    </row>
    <row r="235" spans="17:38" ht="13.5" thickBot="1" x14ac:dyDescent="0.35">
      <c r="Q235" s="55" t="s">
        <v>167</v>
      </c>
      <c r="R235" s="56" t="s">
        <v>919</v>
      </c>
      <c r="S235" s="199">
        <v>6</v>
      </c>
      <c r="T235" s="104"/>
      <c r="U235" s="103">
        <f ca="1">COUNTIFS(Data!$D$1:$D$1000,1,OFFSET(Data!$A$1,0,MATCH($Q235,Data!$1:$1,0)-1,1000,1),R235)</f>
        <v>0</v>
      </c>
      <c r="V235" s="155"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4"/>
        <v/>
      </c>
      <c r="X235" s="23" t="str">
        <f t="shared" si="15"/>
        <v>Sling OrangeIFC Films Unlimited</v>
      </c>
      <c r="Y235" s="144">
        <f ca="1">COUNTIF(OFFSET(Data!$A$1,0,MATCH(Q235,Data!$1:$1,0)-1,1000,1),R235)</f>
        <v>1</v>
      </c>
      <c r="AA235" s="21" t="str">
        <f t="shared" si="16"/>
        <v>Sling Orange/IFC Films Unlimited</v>
      </c>
      <c r="AB235" s="21" t="str">
        <f t="array" aca="1" ref="AB235" ca="1">_xlfn.TEXTJOIN(", ",TRUE,IF((Data!$D$1:$D$1000=1)*(OFFSET(Data!$A$1,0,MATCH($Q235,Data!$1:$1,0)-1,1000,1)=$R235),Data!$A$1:$A$816,""))</f>
        <v/>
      </c>
      <c r="AC235" s="21"/>
      <c r="AD235" s="34"/>
      <c r="AE235" s="34"/>
      <c r="AF235" s="34"/>
      <c r="AG235" s="34"/>
      <c r="AH235" s="34"/>
      <c r="AI235" s="34"/>
      <c r="AJ235" s="34"/>
      <c r="AK235" s="34"/>
      <c r="AL235" s="34"/>
    </row>
    <row r="236" spans="17:38" ht="13.5" thickBot="1" x14ac:dyDescent="0.35">
      <c r="Q236" s="55" t="s">
        <v>167</v>
      </c>
      <c r="R236" s="56" t="s">
        <v>687</v>
      </c>
      <c r="S236" s="199">
        <v>4</v>
      </c>
      <c r="T236" s="104"/>
      <c r="U236" s="103">
        <f ca="1">COUNTIFS(Data!$D$1:$D$1000,1,OFFSET(Data!$A$1,0,MATCH($Q236,Data!$1:$1,0)-1,1000,1),R236)</f>
        <v>0</v>
      </c>
      <c r="V236" s="155"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4"/>
        <v/>
      </c>
      <c r="X236" s="23" t="str">
        <f t="shared" si="15"/>
        <v>Sling OrangeKartoon Channel!</v>
      </c>
      <c r="Y236" s="144">
        <f ca="1">COUNTIF(OFFSET(Data!$A$1,0,MATCH(Q236,Data!$1:$1,0)-1,1000,1),R236)</f>
        <v>1</v>
      </c>
      <c r="AA236" s="21" t="str">
        <f t="shared" si="16"/>
        <v>Sling Orange/Kartoon Channel!</v>
      </c>
      <c r="AB236" s="21" t="str">
        <f t="array" aca="1" ref="AB236" ca="1">_xlfn.TEXTJOIN(", ",TRUE,IF((Data!$D$1:$D$1000=1)*(OFFSET(Data!$A$1,0,MATCH($Q236,Data!$1:$1,0)-1,1000,1)=$R236),Data!$A$1:$A$816,""))</f>
        <v/>
      </c>
      <c r="AC236" s="21"/>
      <c r="AD236" s="34"/>
      <c r="AE236" s="34"/>
      <c r="AF236" s="34"/>
      <c r="AG236" s="34"/>
      <c r="AH236" s="34"/>
      <c r="AI236" s="34"/>
      <c r="AJ236" s="34"/>
      <c r="AK236" s="34"/>
      <c r="AL236" s="34"/>
    </row>
    <row r="237" spans="17:38" ht="13.5" thickBot="1" x14ac:dyDescent="0.35">
      <c r="Q237" s="55" t="s">
        <v>167</v>
      </c>
      <c r="R237" s="56" t="s">
        <v>386</v>
      </c>
      <c r="S237" s="199">
        <v>6</v>
      </c>
      <c r="T237" s="104"/>
      <c r="U237" s="103">
        <f ca="1">COUNTIFS(Data!$D$1:$D$1000,1,OFFSET(Data!$A$1,0,MATCH($Q237,Data!$1:$1,0)-1,1000,1),R237)</f>
        <v>0</v>
      </c>
      <c r="V237" s="155"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4"/>
        <v/>
      </c>
      <c r="X237" s="23" t="str">
        <f t="shared" si="15"/>
        <v>Sling OrangeKids Extra</v>
      </c>
      <c r="Y237" s="144">
        <f ca="1">COUNTIF(OFFSET(Data!$A$1,0,MATCH(Q237,Data!$1:$1,0)-1,1000,1),R237)</f>
        <v>6</v>
      </c>
      <c r="AA237" s="21" t="str">
        <f t="shared" si="16"/>
        <v>Sling Orange/Kids Extra</v>
      </c>
      <c r="AB237" s="21" t="str">
        <f t="array" aca="1" ref="AB237" ca="1">_xlfn.TEXTJOIN(", ",TRUE,IF((Data!$D$1:$D$1000=1)*(OFFSET(Data!$A$1,0,MATCH($Q237,Data!$1:$1,0)-1,1000,1)=$R237),Data!$A$1:$A$816,""))</f>
        <v/>
      </c>
      <c r="AC237" s="21"/>
      <c r="AD237" s="34"/>
      <c r="AE237" s="34"/>
      <c r="AF237" s="34"/>
      <c r="AG237" s="34"/>
      <c r="AH237" s="34"/>
      <c r="AI237" s="34"/>
      <c r="AJ237" s="34"/>
      <c r="AK237" s="34"/>
      <c r="AL237" s="34"/>
    </row>
    <row r="238" spans="17:38" ht="13.5" thickBot="1" x14ac:dyDescent="0.35">
      <c r="Q238" s="55" t="s">
        <v>167</v>
      </c>
      <c r="R238" s="56" t="s">
        <v>388</v>
      </c>
      <c r="S238" s="199">
        <v>6</v>
      </c>
      <c r="T238" s="104"/>
      <c r="U238" s="103">
        <f ca="1">COUNTIFS(Data!$D$1:$D$1000,1,OFFSET(Data!$A$1,0,MATCH($Q238,Data!$1:$1,0)-1,1000,1),R238)</f>
        <v>1</v>
      </c>
      <c r="V238" s="155"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f t="shared" ca="1" si="14"/>
        <v>6</v>
      </c>
      <c r="X238" s="23" t="str">
        <f t="shared" si="15"/>
        <v>Sling OrangeLifestyle Extra</v>
      </c>
      <c r="Y238" s="144">
        <f ca="1">COUNTIF(OFFSET(Data!$A$1,0,MATCH(Q238,Data!$1:$1,0)-1,1000,1),R238)</f>
        <v>9</v>
      </c>
      <c r="AA238" s="21" t="str">
        <f t="shared" si="16"/>
        <v>Sling Orange/Lifestyle Extra</v>
      </c>
      <c r="AB238" s="21" t="str">
        <f t="array" aca="1" ref="AB238" ca="1">_xlfn.TEXTJOIN(", ",TRUE,IF((Data!$D$1:$D$1000=1)*(OFFSET(Data!$A$1,0,MATCH($Q238,Data!$1:$1,0)-1,1000,1)=$R238),Data!$A$1:$A$816,""))</f>
        <v>Cooking Channel</v>
      </c>
      <c r="AC238" s="21"/>
      <c r="AD238" s="34"/>
      <c r="AE238" s="34"/>
      <c r="AF238" s="34"/>
      <c r="AG238" s="34"/>
      <c r="AH238" s="34"/>
      <c r="AI238" s="34"/>
      <c r="AJ238" s="34"/>
      <c r="AK238" s="34"/>
      <c r="AL238" s="34"/>
    </row>
    <row r="239" spans="17:38" ht="13.5" thickBot="1" x14ac:dyDescent="0.35">
      <c r="Q239" s="55" t="s">
        <v>167</v>
      </c>
      <c r="R239" s="56" t="s">
        <v>1215</v>
      </c>
      <c r="S239" s="199">
        <v>3</v>
      </c>
      <c r="T239" s="104"/>
      <c r="U239" s="103">
        <f ca="1">COUNTIFS(Data!$D$1:$D$1000,1,OFFSET(Data!$A$1,0,MATCH($Q239,Data!$1:$1,0)-1,1000,1),R239)</f>
        <v>0</v>
      </c>
      <c r="V239" s="155"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4"/>
        <v/>
      </c>
      <c r="X239" s="23" t="str">
        <f t="shared" si="15"/>
        <v>Sling OrangeLion Mountain TV</v>
      </c>
      <c r="Y239" s="144">
        <f ca="1">COUNTIF(OFFSET(Data!$A$1,0,MATCH(Q239,Data!$1:$1,0)-1,1000,1),R239)</f>
        <v>1</v>
      </c>
      <c r="AA239" s="21" t="str">
        <f t="shared" si="16"/>
        <v>Sling Orange/Lion Mountain TV</v>
      </c>
      <c r="AB239" s="21" t="str">
        <f t="array" aca="1" ref="AB239" ca="1">_xlfn.TEXTJOIN(", ",TRUE,IF((Data!$D$1:$D$1000=1)*(OFFSET(Data!$A$1,0,MATCH($Q239,Data!$1:$1,0)-1,1000,1)=$R239),Data!$A$1:$A$816,""))</f>
        <v/>
      </c>
      <c r="AC239" s="21"/>
      <c r="AD239" s="34"/>
      <c r="AE239" s="34"/>
      <c r="AF239" s="34"/>
      <c r="AG239" s="34"/>
      <c r="AH239" s="34"/>
      <c r="AI239" s="34"/>
      <c r="AJ239" s="34"/>
      <c r="AK239" s="34"/>
      <c r="AL239" s="34"/>
    </row>
    <row r="240" spans="17:38" ht="13.5" thickBot="1" x14ac:dyDescent="0.35">
      <c r="Q240" s="55" t="s">
        <v>167</v>
      </c>
      <c r="R240" s="56" t="s">
        <v>571</v>
      </c>
      <c r="S240" s="199">
        <v>5</v>
      </c>
      <c r="T240" s="104"/>
      <c r="U240" s="103">
        <f ca="1">COUNTIFS(Data!$D$1:$D$1000,1,OFFSET(Data!$A$1,0,MATCH($Q240,Data!$1:$1,0)-1,1000,1),R240)</f>
        <v>0</v>
      </c>
      <c r="V240" s="155"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4"/>
        <v/>
      </c>
      <c r="X240" s="23" t="str">
        <f t="shared" si="15"/>
        <v>Sling OrangeMagnolia Selects</v>
      </c>
      <c r="Y240" s="144">
        <f ca="1">COUNTIF(OFFSET(Data!$A$1,0,MATCH(Q240,Data!$1:$1,0)-1,1000,1),R240)</f>
        <v>1</v>
      </c>
      <c r="AA240" s="21" t="str">
        <f t="shared" si="16"/>
        <v>Sling Orange/Magnolia Selects</v>
      </c>
      <c r="AB240" s="21" t="str">
        <f t="array" aca="1" ref="AB240" ca="1">_xlfn.TEXTJOIN(", ",TRUE,IF((Data!$D$1:$D$1000=1)*(OFFSET(Data!$A$1,0,MATCH($Q240,Data!$1:$1,0)-1,1000,1)=$R240),Data!$A$1:$A$816,""))</f>
        <v/>
      </c>
      <c r="AC240" s="21"/>
      <c r="AD240" s="34"/>
      <c r="AE240" s="34"/>
      <c r="AF240" s="34"/>
      <c r="AG240" s="34"/>
      <c r="AH240" s="34"/>
      <c r="AI240" s="34"/>
      <c r="AJ240" s="34"/>
      <c r="AK240" s="34"/>
      <c r="AL240" s="34"/>
    </row>
    <row r="241" spans="17:38" ht="13.5" thickBot="1" x14ac:dyDescent="0.35">
      <c r="Q241" s="55" t="s">
        <v>167</v>
      </c>
      <c r="R241" s="56" t="s">
        <v>886</v>
      </c>
      <c r="S241" s="199">
        <v>10</v>
      </c>
      <c r="T241" s="104"/>
      <c r="U241" s="103">
        <f ca="1">COUNTIFS(Data!$D$1:$D$1000,1,OFFSET(Data!$A$1,0,MATCH($Q241,Data!$1:$1,0)-1,1000,1),R241)</f>
        <v>0</v>
      </c>
      <c r="V241" s="155"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4"/>
        <v/>
      </c>
      <c r="X241" s="23" t="str">
        <f t="shared" si="15"/>
        <v>Sling OrangeMéxico Service</v>
      </c>
      <c r="Y241" s="144">
        <f ca="1">COUNTIF(OFFSET(Data!$A$1,0,MATCH(Q241,Data!$1:$1,0)-1,1000,1),R241)</f>
        <v>10</v>
      </c>
      <c r="AA241" s="21" t="str">
        <f t="shared" si="16"/>
        <v>Sling Orange/México Service</v>
      </c>
      <c r="AB241" s="21" t="str">
        <f t="array" aca="1" ref="AB241" ca="1">_xlfn.TEXTJOIN(", ",TRUE,IF((Data!$D$1:$D$1000=1)*(OFFSET(Data!$A$1,0,MATCH($Q241,Data!$1:$1,0)-1,1000,1)=$R241),Data!$A$1:$A$816,""))</f>
        <v/>
      </c>
      <c r="AC241" s="21"/>
      <c r="AD241" s="34"/>
      <c r="AE241" s="34"/>
      <c r="AF241" s="34"/>
      <c r="AG241" s="34"/>
      <c r="AH241" s="34"/>
      <c r="AI241" s="34"/>
      <c r="AJ241" s="34"/>
      <c r="AK241" s="34"/>
      <c r="AL241" s="34"/>
    </row>
    <row r="242" spans="17:38" ht="13.5" thickBot="1" x14ac:dyDescent="0.35">
      <c r="Q242" s="55" t="s">
        <v>167</v>
      </c>
      <c r="R242" s="56" t="s">
        <v>1286</v>
      </c>
      <c r="S242" s="199">
        <v>5</v>
      </c>
      <c r="T242" s="104"/>
      <c r="U242" s="103">
        <f ca="1">COUNTIFS(Data!$D$1:$D$1000,1,OFFSET(Data!$A$1,0,MATCH($Q242,Data!$1:$1,0)-1,1000,1),R242)</f>
        <v>0</v>
      </c>
      <c r="V242" s="155"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4"/>
        <v/>
      </c>
      <c r="X242" s="23" t="str">
        <f t="shared" si="15"/>
        <v>Sling OrangeMGM+</v>
      </c>
      <c r="Y242" s="144">
        <f ca="1">COUNTIF(OFFSET(Data!$A$1,0,MATCH(Q242,Data!$1:$1,0)-1,1000,1),R242)</f>
        <v>3</v>
      </c>
      <c r="AA242" s="21" t="str">
        <f t="shared" si="16"/>
        <v>Sling Orange/MGM+</v>
      </c>
      <c r="AB242" s="21" t="str">
        <f t="array" aca="1" ref="AB242" ca="1">_xlfn.TEXTJOIN(", ",TRUE,IF((Data!$D$1:$D$1000=1)*(OFFSET(Data!$A$1,0,MATCH($Q242,Data!$1:$1,0)-1,1000,1)=$R242),Data!$A$1:$A$816,""))</f>
        <v/>
      </c>
      <c r="AC242" s="21"/>
      <c r="AD242" s="34"/>
      <c r="AE242" s="34"/>
      <c r="AF242" s="34"/>
      <c r="AG242" s="34"/>
      <c r="AH242" s="34"/>
      <c r="AI242" s="34"/>
      <c r="AJ242" s="34"/>
      <c r="AK242" s="34"/>
      <c r="AL242" s="34"/>
    </row>
    <row r="243" spans="17:38" ht="13.5" thickBot="1" x14ac:dyDescent="0.35">
      <c r="Q243" s="55" t="s">
        <v>167</v>
      </c>
      <c r="R243" s="56" t="s">
        <v>572</v>
      </c>
      <c r="S243" s="199">
        <v>3</v>
      </c>
      <c r="T243" s="104"/>
      <c r="U243" s="103">
        <f ca="1">COUNTIFS(Data!$D$1:$D$1000,1,OFFSET(Data!$A$1,0,MATCH($Q243,Data!$1:$1,0)-1,1000,1),R243)</f>
        <v>0</v>
      </c>
      <c r="V243" s="155"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4"/>
        <v/>
      </c>
      <c r="X243" s="23" t="str">
        <f t="shared" si="15"/>
        <v>Sling OrangeMonsters &amp; Nightmares</v>
      </c>
      <c r="Y243" s="144">
        <f ca="1">COUNTIF(OFFSET(Data!$A$1,0,MATCH(Q243,Data!$1:$1,0)-1,1000,1),R243)</f>
        <v>1</v>
      </c>
      <c r="AA243" s="21" t="str">
        <f t="shared" si="16"/>
        <v>Sling Orange/Monsters &amp; Nightmares</v>
      </c>
      <c r="AB243" s="21" t="str">
        <f t="array" aca="1" ref="AB243" ca="1">_xlfn.TEXTJOIN(", ",TRUE,IF((Data!$D$1:$D$1000=1)*(OFFSET(Data!$A$1,0,MATCH($Q243,Data!$1:$1,0)-1,1000,1)=$R243),Data!$A$1:$A$816,""))</f>
        <v/>
      </c>
      <c r="AC243" s="21"/>
      <c r="AD243" s="34"/>
      <c r="AE243" s="34"/>
      <c r="AF243" s="34"/>
      <c r="AG243" s="34"/>
      <c r="AH243" s="34"/>
      <c r="AI243" s="34"/>
      <c r="AJ243" s="34"/>
      <c r="AK243" s="34"/>
      <c r="AL243" s="34"/>
    </row>
    <row r="244" spans="17:38" ht="13.5" thickBot="1" x14ac:dyDescent="0.35">
      <c r="Q244" s="55" t="s">
        <v>167</v>
      </c>
      <c r="R244" s="56" t="s">
        <v>387</v>
      </c>
      <c r="S244" s="199">
        <v>6</v>
      </c>
      <c r="T244" s="104"/>
      <c r="U244" s="103">
        <f ca="1">COUNTIFS(Data!$D$1:$D$1000,1,OFFSET(Data!$A$1,0,MATCH($Q244,Data!$1:$1,0)-1,1000,1),R244)</f>
        <v>0</v>
      </c>
      <c r="V244" s="155"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4"/>
        <v/>
      </c>
      <c r="X244" s="23" t="str">
        <f t="shared" si="15"/>
        <v>Sling OrangeNews Extra</v>
      </c>
      <c r="Y244" s="144">
        <f ca="1">COUNTIF(OFFSET(Data!$A$1,0,MATCH(Q244,Data!$1:$1,0)-1,1000,1),R244)</f>
        <v>9</v>
      </c>
      <c r="AA244" s="21" t="str">
        <f t="shared" si="16"/>
        <v>Sling Orange/News Extra</v>
      </c>
      <c r="AB244" s="21" t="str">
        <f t="array" aca="1" ref="AB244" ca="1">_xlfn.TEXTJOIN(", ",TRUE,IF((Data!$D$1:$D$1000=1)*(OFFSET(Data!$A$1,0,MATCH($Q244,Data!$1:$1,0)-1,1000,1)=$R244),Data!$A$1:$A$816,""))</f>
        <v/>
      </c>
      <c r="AC244" s="21"/>
      <c r="AD244" s="34"/>
      <c r="AE244" s="34"/>
      <c r="AF244" s="34"/>
      <c r="AG244" s="34"/>
      <c r="AH244" s="34"/>
      <c r="AI244" s="34"/>
      <c r="AJ244" s="34"/>
      <c r="AK244" s="34"/>
      <c r="AL244" s="34"/>
    </row>
    <row r="245" spans="17:38" ht="13.5" thickBot="1" x14ac:dyDescent="0.35">
      <c r="Q245" s="55" t="s">
        <v>167</v>
      </c>
      <c r="R245" s="56" t="s">
        <v>1029</v>
      </c>
      <c r="S245" s="199">
        <v>8</v>
      </c>
      <c r="T245" s="104"/>
      <c r="U245" s="103">
        <f ca="1">COUNTIFS(Data!$D$1:$D$1000,1,OFFSET(Data!$A$1,0,MATCH($Q245,Data!$1:$1,0)-1,1000,1),R245)</f>
        <v>0</v>
      </c>
      <c r="V245" s="155"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4"/>
        <v/>
      </c>
      <c r="X245" s="23" t="str">
        <f t="shared" si="15"/>
        <v>Sling OrangeNoggin</v>
      </c>
      <c r="Y245" s="144">
        <f ca="1">COUNTIF(OFFSET(Data!$A$1,0,MATCH(Q245,Data!$1:$1,0)-1,1000,1),R245)</f>
        <v>1</v>
      </c>
      <c r="AA245" s="21" t="str">
        <f t="shared" si="16"/>
        <v>Sling Orange/Noggin</v>
      </c>
      <c r="AB245" s="21" t="str">
        <f t="array" aca="1" ref="AB245" ca="1">_xlfn.TEXTJOIN(", ",TRUE,IF((Data!$D$1:$D$1000=1)*(OFFSET(Data!$A$1,0,MATCH($Q245,Data!$1:$1,0)-1,1000,1)=$R245),Data!$A$1:$A$816,""))</f>
        <v/>
      </c>
      <c r="AC245" s="21"/>
      <c r="AD245" s="34"/>
      <c r="AE245" s="34"/>
      <c r="AF245" s="34"/>
      <c r="AG245" s="34"/>
      <c r="AH245" s="34"/>
      <c r="AI245" s="34"/>
      <c r="AJ245" s="34"/>
      <c r="AK245" s="34"/>
      <c r="AL245" s="34"/>
    </row>
    <row r="246" spans="17:38" ht="13.5" thickBot="1" x14ac:dyDescent="0.35">
      <c r="Q246" s="55" t="s">
        <v>167</v>
      </c>
      <c r="R246" s="56" t="s">
        <v>401</v>
      </c>
      <c r="S246" s="199">
        <v>2</v>
      </c>
      <c r="T246" s="104"/>
      <c r="U246" s="103">
        <f ca="1">COUNTIFS(Data!$D$1:$D$1000,1,OFFSET(Data!$A$1,0,MATCH($Q246,Data!$1:$1,0)-1,1000,1),R246)</f>
        <v>0</v>
      </c>
      <c r="V246" s="155"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4"/>
        <v/>
      </c>
      <c r="X246" s="23" t="str">
        <f t="shared" si="15"/>
        <v>Sling OrangeOutside TV Features</v>
      </c>
      <c r="Y246" s="144">
        <f ca="1">COUNTIF(OFFSET(Data!$A$1,0,MATCH(Q246,Data!$1:$1,0)-1,1000,1),R246)</f>
        <v>1</v>
      </c>
      <c r="AA246" s="21" t="str">
        <f t="shared" si="16"/>
        <v>Sling Orange/Outside TV Features</v>
      </c>
      <c r="AB246" s="21" t="str">
        <f t="array" aca="1" ref="AB246" ca="1">_xlfn.TEXTJOIN(", ",TRUE,IF((Data!$D$1:$D$1000=1)*(OFFSET(Data!$A$1,0,MATCH($Q246,Data!$1:$1,0)-1,1000,1)=$R246),Data!$A$1:$A$816,""))</f>
        <v/>
      </c>
      <c r="AC246" s="21"/>
      <c r="AD246" s="34"/>
      <c r="AE246" s="34"/>
      <c r="AF246" s="34"/>
      <c r="AG246" s="34"/>
      <c r="AH246" s="34"/>
      <c r="AI246" s="34"/>
      <c r="AJ246" s="34"/>
      <c r="AK246" s="34"/>
      <c r="AL246" s="34"/>
    </row>
    <row r="247" spans="17:38" ht="13.5" thickBot="1" x14ac:dyDescent="0.35">
      <c r="Q247" s="55" t="s">
        <v>167</v>
      </c>
      <c r="R247" s="56" t="s">
        <v>402</v>
      </c>
      <c r="S247" s="199">
        <v>6</v>
      </c>
      <c r="T247" s="104"/>
      <c r="U247" s="103">
        <f ca="1">COUNTIFS(Data!$D$1:$D$1000,1,OFFSET(Data!$A$1,0,MATCH($Q247,Data!$1:$1,0)-1,1000,1),R247)</f>
        <v>0</v>
      </c>
      <c r="V247" s="155"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4"/>
        <v/>
      </c>
      <c r="X247" s="23" t="str">
        <f t="shared" si="15"/>
        <v>Sling OrangePantaya</v>
      </c>
      <c r="Y247" s="144">
        <f ca="1">COUNTIF(OFFSET(Data!$A$1,0,MATCH(Q247,Data!$1:$1,0)-1,1000,1),R247)</f>
        <v>1</v>
      </c>
      <c r="AA247" s="21" t="str">
        <f t="shared" si="16"/>
        <v>Sling Orange/Pantaya</v>
      </c>
      <c r="AB247" s="21" t="str">
        <f t="array" aca="1" ref="AB247" ca="1">_xlfn.TEXTJOIN(", ",TRUE,IF((Data!$D$1:$D$1000=1)*(OFFSET(Data!$A$1,0,MATCH($Q247,Data!$1:$1,0)-1,1000,1)=$R247),Data!$A$1:$A$816,""))</f>
        <v/>
      </c>
      <c r="AC247" s="21"/>
      <c r="AD247" s="34"/>
      <c r="AE247" s="34"/>
      <c r="AF247" s="34"/>
      <c r="AG247" s="34"/>
      <c r="AH247" s="34"/>
      <c r="AI247" s="34"/>
      <c r="AJ247" s="34"/>
      <c r="AK247" s="34"/>
      <c r="AL247" s="34"/>
    </row>
    <row r="248" spans="17:38" ht="13.5" thickBot="1" x14ac:dyDescent="0.35">
      <c r="Q248" s="55" t="s">
        <v>167</v>
      </c>
      <c r="R248" s="56" t="s">
        <v>1203</v>
      </c>
      <c r="S248" s="199">
        <v>5</v>
      </c>
      <c r="T248" s="104"/>
      <c r="U248" s="103">
        <f ca="1">COUNTIFS(Data!$D$1:$D$1000,1,OFFSET(Data!$A$1,0,MATCH($Q248,Data!$1:$1,0)-1,1000,1),R248)</f>
        <v>0</v>
      </c>
      <c r="V248" s="155"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4"/>
        <v/>
      </c>
      <c r="X248" s="23" t="str">
        <f t="shared" si="15"/>
        <v>Sling OrangePlayKids</v>
      </c>
      <c r="Y248" s="144">
        <f ca="1">COUNTIF(OFFSET(Data!$A$1,0,MATCH(Q248,Data!$1:$1,0)-1,1000,1),R248)</f>
        <v>1</v>
      </c>
      <c r="AA248" s="21" t="str">
        <f t="shared" si="16"/>
        <v>Sling Orange/PlayKids</v>
      </c>
      <c r="AB248" s="21" t="str">
        <f t="array" aca="1" ref="AB248" ca="1">_xlfn.TEXTJOIN(", ",TRUE,IF((Data!$D$1:$D$1000=1)*(OFFSET(Data!$A$1,0,MATCH($Q248,Data!$1:$1,0)-1,1000,1)=$R248),Data!$A$1:$A$816,""))</f>
        <v/>
      </c>
      <c r="AC248" s="21"/>
      <c r="AD248" s="34"/>
      <c r="AE248" s="34"/>
      <c r="AF248" s="34"/>
      <c r="AG248" s="34"/>
      <c r="AH248" s="34"/>
      <c r="AI248" s="34"/>
      <c r="AJ248" s="34"/>
      <c r="AK248" s="34"/>
      <c r="AL248" s="34"/>
    </row>
    <row r="249" spans="17:38" ht="13.5" thickBot="1" x14ac:dyDescent="0.35">
      <c r="Q249" s="55" t="s">
        <v>167</v>
      </c>
      <c r="R249" s="56" t="s">
        <v>718</v>
      </c>
      <c r="S249" s="199">
        <v>8</v>
      </c>
      <c r="T249" s="104"/>
      <c r="U249" s="103">
        <f ca="1">COUNTIFS(Data!$D$1:$D$1000,1,OFFSET(Data!$A$1,0,MATCH($Q249,Data!$1:$1,0)-1,1000,1),R249)</f>
        <v>0</v>
      </c>
      <c r="V249" s="155"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4"/>
        <v/>
      </c>
      <c r="X249" s="23" t="str">
        <f t="shared" si="15"/>
        <v>Sling OrangeQello Concerts by Stingray</v>
      </c>
      <c r="Y249" s="144">
        <f ca="1">COUNTIF(OFFSET(Data!$A$1,0,MATCH(Q249,Data!$1:$1,0)-1,1000,1),R249)</f>
        <v>1</v>
      </c>
      <c r="AA249" s="21" t="str">
        <f t="shared" si="16"/>
        <v>Sling Orange/Qello Concerts by Stingray</v>
      </c>
      <c r="AB249" s="21" t="str">
        <f t="array" aca="1" ref="AB249" ca="1">_xlfn.TEXTJOIN(", ",TRUE,IF((Data!$D$1:$D$1000=1)*(OFFSET(Data!$A$1,0,MATCH($Q249,Data!$1:$1,0)-1,1000,1)=$R249),Data!$A$1:$A$816,""))</f>
        <v/>
      </c>
      <c r="AC249" s="21"/>
      <c r="AD249" s="34"/>
      <c r="AE249" s="34"/>
      <c r="AF249" s="34"/>
      <c r="AG249" s="34"/>
      <c r="AH249" s="34"/>
      <c r="AI249" s="34"/>
      <c r="AJ249" s="34"/>
      <c r="AK249" s="34"/>
      <c r="AL249" s="34"/>
    </row>
    <row r="250" spans="17:38" ht="13.5" thickBot="1" x14ac:dyDescent="0.35">
      <c r="Q250" s="55" t="s">
        <v>167</v>
      </c>
      <c r="R250" s="56" t="s">
        <v>934</v>
      </c>
      <c r="S250" s="199">
        <v>3</v>
      </c>
      <c r="T250" s="104"/>
      <c r="U250" s="103">
        <f ca="1">COUNTIFS(Data!$D$1:$D$1000,1,OFFSET(Data!$A$1,0,MATCH($Q250,Data!$1:$1,0)-1,1000,1),R250)</f>
        <v>0</v>
      </c>
      <c r="V250" s="155"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4"/>
        <v/>
      </c>
      <c r="X250" s="23" t="str">
        <f t="shared" si="15"/>
        <v>Sling OrangeScreamflix</v>
      </c>
      <c r="Y250" s="144">
        <f ca="1">COUNTIF(OFFSET(Data!$A$1,0,MATCH(Q250,Data!$1:$1,0)-1,1000,1),R250)</f>
        <v>1</v>
      </c>
      <c r="AA250" s="21" t="str">
        <f t="shared" si="16"/>
        <v>Sling Orange/Screamflix</v>
      </c>
      <c r="AB250" s="21" t="str">
        <f t="array" aca="1" ref="AB250" ca="1">_xlfn.TEXTJOIN(", ",TRUE,IF((Data!$D$1:$D$1000=1)*(OFFSET(Data!$A$1,0,MATCH($Q250,Data!$1:$1,0)-1,1000,1)=$R250),Data!$A$1:$A$816,""))</f>
        <v/>
      </c>
      <c r="AC250" s="21"/>
      <c r="AD250" s="34"/>
      <c r="AE250" s="34"/>
      <c r="AF250" s="34"/>
      <c r="AG250" s="34"/>
      <c r="AH250" s="34"/>
      <c r="AI250" s="34"/>
      <c r="AJ250" s="34"/>
      <c r="AK250" s="34"/>
      <c r="AL250" s="34"/>
    </row>
    <row r="251" spans="17:38" ht="13.5" thickBot="1" x14ac:dyDescent="0.35">
      <c r="Q251" s="55" t="s">
        <v>167</v>
      </c>
      <c r="R251" s="56" t="s">
        <v>67</v>
      </c>
      <c r="S251" s="199">
        <v>10</v>
      </c>
      <c r="T251" s="104"/>
      <c r="U251" s="103">
        <f ca="1">COUNTIFS(Data!$D$1:$D$1000,1,OFFSET(Data!$A$1,0,MATCH($Q251,Data!$1:$1,0)-1,1000,1),R251)</f>
        <v>0</v>
      </c>
      <c r="V251" s="155"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4"/>
        <v/>
      </c>
      <c r="X251" s="23" t="str">
        <f t="shared" si="15"/>
        <v>Sling OrangeShowtime</v>
      </c>
      <c r="Y251" s="144">
        <f ca="1">COUNTIF(OFFSET(Data!$A$1,0,MATCH(Q251,Data!$1:$1,0)-1,1000,1),R251)</f>
        <v>8</v>
      </c>
      <c r="AA251" s="21" t="str">
        <f t="shared" si="16"/>
        <v>Sling Orange/Showtime</v>
      </c>
      <c r="AB251" s="21" t="str">
        <f t="array" aca="1" ref="AB251" ca="1">_xlfn.TEXTJOIN(", ",TRUE,IF((Data!$D$1:$D$1000=1)*(OFFSET(Data!$A$1,0,MATCH($Q251,Data!$1:$1,0)-1,1000,1)=$R251),Data!$A$1:$A$816,""))</f>
        <v/>
      </c>
      <c r="AC251" s="21"/>
      <c r="AD251" s="34"/>
      <c r="AE251" s="34"/>
      <c r="AF251" s="34"/>
      <c r="AG251" s="34"/>
      <c r="AH251" s="34"/>
      <c r="AI251" s="34"/>
      <c r="AJ251" s="34"/>
      <c r="AK251" s="34"/>
      <c r="AL251" s="34"/>
    </row>
    <row r="252" spans="17:38" ht="13.5" thickBot="1" x14ac:dyDescent="0.35">
      <c r="Q252" s="55" t="s">
        <v>167</v>
      </c>
      <c r="R252" s="56" t="s">
        <v>149</v>
      </c>
      <c r="S252" s="199">
        <v>6</v>
      </c>
      <c r="T252" s="104"/>
      <c r="U252" s="103">
        <f ca="1">COUNTIFS(Data!$D$1:$D$1000,1,OFFSET(Data!$A$1,0,MATCH($Q252,Data!$1:$1,0)-1,1000,1),R252)</f>
        <v>0</v>
      </c>
      <c r="V252" s="155"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4"/>
        <v/>
      </c>
      <c r="X252" s="23" t="str">
        <f t="shared" si="15"/>
        <v>Sling OrangeShudder</v>
      </c>
      <c r="Y252" s="144">
        <f ca="1">COUNTIF(OFFSET(Data!$A$1,0,MATCH(Q252,Data!$1:$1,0)-1,1000,1),R252)</f>
        <v>1</v>
      </c>
      <c r="AA252" s="21" t="str">
        <f t="shared" si="16"/>
        <v>Sling Orange/Shudder</v>
      </c>
      <c r="AB252" s="21" t="str">
        <f t="array" aca="1" ref="AB252" ca="1">_xlfn.TEXTJOIN(", ",TRUE,IF((Data!$D$1:$D$1000=1)*(OFFSET(Data!$A$1,0,MATCH($Q252,Data!$1:$1,0)-1,1000,1)=$R252),Data!$A$1:$A$816,""))</f>
        <v/>
      </c>
      <c r="AC252" s="21"/>
      <c r="AD252" s="34"/>
      <c r="AE252" s="34"/>
      <c r="AF252" s="34"/>
      <c r="AG252" s="34"/>
      <c r="AH252" s="34"/>
      <c r="AI252" s="34"/>
      <c r="AJ252" s="34"/>
      <c r="AK252" s="34"/>
      <c r="AL252" s="34"/>
    </row>
    <row r="253" spans="17:38" ht="13.5" thickBot="1" x14ac:dyDescent="0.35">
      <c r="Q253" s="55" t="s">
        <v>167</v>
      </c>
      <c r="R253" s="56" t="s">
        <v>384</v>
      </c>
      <c r="S253" s="199">
        <v>11</v>
      </c>
      <c r="T253" s="104"/>
      <c r="U253" s="103">
        <f ca="1">COUNTIFS(Data!$D$1:$D$1000,1,OFFSET(Data!$A$1,0,MATCH($Q253,Data!$1:$1,0)-1,1000,1),R253)</f>
        <v>1</v>
      </c>
      <c r="V253" s="155"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f t="shared" ca="1" si="14"/>
        <v>11</v>
      </c>
      <c r="X253" s="23" t="str">
        <f t="shared" si="15"/>
        <v>Sling OrangeSports Extra</v>
      </c>
      <c r="Y253" s="144">
        <f ca="1">COUNTIF(OFFSET(Data!$A$1,0,MATCH(Q253,Data!$1:$1,0)-1,1000,1),R253)</f>
        <v>14</v>
      </c>
      <c r="AA253" s="21" t="str">
        <f t="shared" si="16"/>
        <v>Sling Orange/Sports Extra</v>
      </c>
      <c r="AB253" s="21" t="str">
        <f t="array" aca="1" ref="AB253" ca="1">_xlfn.TEXTJOIN(", ",TRUE,IF((Data!$D$1:$D$1000=1)*(OFFSET(Data!$A$1,0,MATCH($Q253,Data!$1:$1,0)-1,1000,1)=$R253),Data!$A$1:$A$816,""))</f>
        <v>ACC Network</v>
      </c>
      <c r="AC253" s="21"/>
      <c r="AD253" s="34"/>
      <c r="AE253" s="34"/>
      <c r="AF253" s="34"/>
      <c r="AG253" s="34"/>
      <c r="AH253" s="34"/>
      <c r="AI253" s="34"/>
      <c r="AJ253" s="34"/>
      <c r="AK253" s="34"/>
      <c r="AL253" s="34"/>
    </row>
    <row r="254" spans="17:38" ht="13.5" thickBot="1" x14ac:dyDescent="0.35">
      <c r="Q254" s="55" t="s">
        <v>167</v>
      </c>
      <c r="R254" s="56" t="s">
        <v>68</v>
      </c>
      <c r="S254" s="199">
        <v>9</v>
      </c>
      <c r="T254" s="104"/>
      <c r="U254" s="103">
        <f ca="1">COUNTIFS(Data!$D$1:$D$1000,1,OFFSET(Data!$A$1,0,MATCH($Q254,Data!$1:$1,0)-1,1000,1),R254)</f>
        <v>0</v>
      </c>
      <c r="V254" s="155"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4"/>
        <v/>
      </c>
      <c r="X254" s="23" t="str">
        <f t="shared" si="15"/>
        <v>Sling OrangeStarz</v>
      </c>
      <c r="Y254" s="144">
        <f ca="1">COUNTIF(OFFSET(Data!$A$1,0,MATCH(Q254,Data!$1:$1,0)-1,1000,1),R254)</f>
        <v>17</v>
      </c>
      <c r="AA254" s="21" t="str">
        <f t="shared" si="16"/>
        <v>Sling Orange/Starz</v>
      </c>
      <c r="AB254" s="21" t="str">
        <f t="array" aca="1" ref="AB254" ca="1">_xlfn.TEXTJOIN(", ",TRUE,IF((Data!$D$1:$D$1000=1)*(OFFSET(Data!$A$1,0,MATCH($Q254,Data!$1:$1,0)-1,1000,1)=$R254),Data!$A$1:$A$816,""))</f>
        <v/>
      </c>
      <c r="AC254" s="21"/>
      <c r="AD254" s="34"/>
      <c r="AE254" s="34"/>
      <c r="AF254" s="34"/>
      <c r="AG254" s="34"/>
      <c r="AH254" s="34"/>
      <c r="AI254" s="34"/>
      <c r="AJ254" s="34"/>
      <c r="AK254" s="34"/>
      <c r="AL254" s="34"/>
    </row>
    <row r="255" spans="17:38" ht="13.5" thickBot="1" x14ac:dyDescent="0.35">
      <c r="Q255" s="55" t="s">
        <v>167</v>
      </c>
      <c r="R255" s="56" t="s">
        <v>403</v>
      </c>
      <c r="S255" s="199">
        <v>7</v>
      </c>
      <c r="T255" s="104"/>
      <c r="U255" s="103">
        <f ca="1">COUNTIFS(Data!$D$1:$D$1000,1,OFFSET(Data!$A$1,0,MATCH($Q255,Data!$1:$1,0)-1,1000,1),R255)</f>
        <v>0</v>
      </c>
      <c r="V255" s="155"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4"/>
        <v/>
      </c>
      <c r="X255" s="23" t="str">
        <f t="shared" si="15"/>
        <v>Sling OrangeStingray Karaoke</v>
      </c>
      <c r="Y255" s="144">
        <f ca="1">COUNTIF(OFFSET(Data!$A$1,0,MATCH(Q255,Data!$1:$1,0)-1,1000,1),R255)</f>
        <v>1</v>
      </c>
      <c r="AA255" s="21" t="str">
        <f t="shared" si="16"/>
        <v>Sling Orange/Stingray Karaoke</v>
      </c>
      <c r="AB255" s="21" t="str">
        <f t="array" aca="1" ref="AB255" ca="1">_xlfn.TEXTJOIN(", ",TRUE,IF((Data!$D$1:$D$1000=1)*(OFFSET(Data!$A$1,0,MATCH($Q255,Data!$1:$1,0)-1,1000,1)=$R255),Data!$A$1:$A$816,""))</f>
        <v/>
      </c>
      <c r="AC255" s="21"/>
      <c r="AD255" s="34"/>
      <c r="AE255" s="34"/>
      <c r="AF255" s="34"/>
      <c r="AG255" s="34"/>
      <c r="AH255" s="34"/>
      <c r="AI255" s="34"/>
      <c r="AJ255" s="34"/>
      <c r="AK255" s="34"/>
      <c r="AL255" s="34"/>
    </row>
    <row r="256" spans="17:38" ht="13.5" thickBot="1" x14ac:dyDescent="0.35">
      <c r="Q256" s="55" t="s">
        <v>167</v>
      </c>
      <c r="R256" s="56" t="s">
        <v>887</v>
      </c>
      <c r="S256" s="199">
        <v>10</v>
      </c>
      <c r="T256" s="104"/>
      <c r="U256" s="103">
        <f ca="1">COUNTIFS(Data!$D$1:$D$1000,1,OFFSET(Data!$A$1,0,MATCH($Q256,Data!$1:$1,0)-1,1000,1),R256)</f>
        <v>0</v>
      </c>
      <c r="V256" s="155"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4"/>
        <v/>
      </c>
      <c r="X256" s="23" t="str">
        <f t="shared" si="15"/>
        <v>Sling OrangeSudamérica Service</v>
      </c>
      <c r="Y256" s="144">
        <f ca="1">COUNTIF(OFFSET(Data!$A$1,0,MATCH(Q256,Data!$1:$1,0)-1,1000,1),R256)</f>
        <v>9</v>
      </c>
      <c r="AA256" s="21" t="str">
        <f t="shared" si="16"/>
        <v>Sling Orange/Sudamérica Service</v>
      </c>
      <c r="AB256" s="21" t="str">
        <f t="array" aca="1" ref="AB256" ca="1">_xlfn.TEXTJOIN(", ",TRUE,IF((Data!$D$1:$D$1000=1)*(OFFSET(Data!$A$1,0,MATCH($Q256,Data!$1:$1,0)-1,1000,1)=$R256),Data!$A$1:$A$816,""))</f>
        <v/>
      </c>
      <c r="AC256" s="21"/>
      <c r="AD256" s="34"/>
      <c r="AE256" s="34"/>
      <c r="AF256" s="34"/>
      <c r="AG256" s="34"/>
      <c r="AH256" s="34"/>
      <c r="AI256" s="34"/>
      <c r="AJ256" s="34"/>
      <c r="AK256" s="34"/>
      <c r="AL256" s="34"/>
    </row>
    <row r="257" spans="17:38" ht="13.5" thickBot="1" x14ac:dyDescent="0.35">
      <c r="Q257" s="55" t="s">
        <v>167</v>
      </c>
      <c r="R257" s="56" t="s">
        <v>150</v>
      </c>
      <c r="S257" s="199">
        <v>7</v>
      </c>
      <c r="T257" s="104"/>
      <c r="U257" s="103">
        <f ca="1">COUNTIFS(Data!$D$1:$D$1000,1,OFFSET(Data!$A$1,0,MATCH($Q257,Data!$1:$1,0)-1,1000,1),R257)</f>
        <v>0</v>
      </c>
      <c r="V257" s="155"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4"/>
        <v/>
      </c>
      <c r="X257" s="23" t="str">
        <f t="shared" si="15"/>
        <v>Sling OrangeSundance Now</v>
      </c>
      <c r="Y257" s="144">
        <f ca="1">COUNTIF(OFFSET(Data!$A$1,0,MATCH(Q257,Data!$1:$1,0)-1,1000,1),R257)</f>
        <v>1</v>
      </c>
      <c r="AA257" s="21" t="str">
        <f t="shared" si="16"/>
        <v>Sling Orange/Sundance Now</v>
      </c>
      <c r="AB257" s="21" t="str">
        <f t="array" aca="1" ref="AB257" ca="1">_xlfn.TEXTJOIN(", ",TRUE,IF((Data!$D$1:$D$1000=1)*(OFFSET(Data!$A$1,0,MATCH($Q257,Data!$1:$1,0)-1,1000,1)=$R257),Data!$A$1:$A$816,""))</f>
        <v/>
      </c>
      <c r="AC257" s="21"/>
      <c r="AD257" s="34"/>
      <c r="AE257" s="34"/>
      <c r="AF257" s="34"/>
      <c r="AG257" s="34"/>
      <c r="AH257" s="34"/>
      <c r="AI257" s="34"/>
      <c r="AJ257" s="34"/>
      <c r="AK257" s="34"/>
      <c r="AL257" s="34"/>
    </row>
    <row r="258" spans="17:38" ht="13.5" thickBot="1" x14ac:dyDescent="0.35">
      <c r="Q258" s="55" t="s">
        <v>167</v>
      </c>
      <c r="R258" s="56" t="s">
        <v>1208</v>
      </c>
      <c r="S258" s="199">
        <v>3</v>
      </c>
      <c r="T258" s="104"/>
      <c r="U258" s="103">
        <f ca="1">COUNTIFS(Data!$D$1:$D$1000,1,OFFSET(Data!$A$1,0,MATCH($Q258,Data!$1:$1,0)-1,1000,1),R258)</f>
        <v>0</v>
      </c>
      <c r="V258" s="155"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4"/>
        <v/>
      </c>
      <c r="X258" s="23" t="str">
        <f t="shared" si="15"/>
        <v>Sling OrangeTastemade+</v>
      </c>
      <c r="Y258" s="144">
        <f ca="1">COUNTIF(OFFSET(Data!$A$1,0,MATCH(Q258,Data!$1:$1,0)-1,1000,1),R258)</f>
        <v>1</v>
      </c>
      <c r="AA258" s="21" t="str">
        <f t="shared" si="16"/>
        <v>Sling Orange/Tastemade+</v>
      </c>
      <c r="AB258" s="21" t="str">
        <f t="array" aca="1" ref="AB258" ca="1">_xlfn.TEXTJOIN(", ",TRUE,IF((Data!$D$1:$D$1000=1)*(OFFSET(Data!$A$1,0,MATCH($Q258,Data!$1:$1,0)-1,1000,1)=$R258),Data!$A$1:$A$816,""))</f>
        <v/>
      </c>
      <c r="AC258" s="21"/>
      <c r="AD258" s="34"/>
      <c r="AE258" s="34"/>
      <c r="AF258" s="34"/>
      <c r="AG258" s="34"/>
      <c r="AH258" s="34"/>
      <c r="AI258" s="34"/>
      <c r="AJ258" s="34"/>
      <c r="AK258" s="34"/>
      <c r="AL258" s="34"/>
    </row>
    <row r="259" spans="17:38" ht="13.5" thickBot="1" x14ac:dyDescent="0.35">
      <c r="Q259" s="55" t="s">
        <v>167</v>
      </c>
      <c r="R259" s="56" t="s">
        <v>405</v>
      </c>
      <c r="S259" s="199">
        <v>3</v>
      </c>
      <c r="T259" s="104"/>
      <c r="U259" s="103">
        <f ca="1">COUNTIFS(Data!$D$1:$D$1000,1,OFFSET(Data!$A$1,0,MATCH($Q259,Data!$1:$1,0)-1,1000,1),R259)</f>
        <v>0</v>
      </c>
      <c r="V259" s="155"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4"/>
        <v/>
      </c>
      <c r="X259" s="23" t="str">
        <f t="shared" si="15"/>
        <v>Sling OrangeThe Country Network</v>
      </c>
      <c r="Y259" s="144">
        <f ca="1">COUNTIF(OFFSET(Data!$A$1,0,MATCH(Q259,Data!$1:$1,0)-1,1000,1),R259)</f>
        <v>1</v>
      </c>
      <c r="AA259" s="21" t="str">
        <f t="shared" si="16"/>
        <v>Sling Orange/The Country Network</v>
      </c>
      <c r="AB259" s="21" t="str">
        <f t="array" aca="1" ref="AB259" ca="1">_xlfn.TEXTJOIN(", ",TRUE,IF((Data!$D$1:$D$1000=1)*(OFFSET(Data!$A$1,0,MATCH($Q259,Data!$1:$1,0)-1,1000,1)=$R259),Data!$A$1:$A$816,""))</f>
        <v/>
      </c>
      <c r="AC259" s="21"/>
      <c r="AD259" s="34"/>
      <c r="AE259" s="34"/>
      <c r="AF259" s="34"/>
      <c r="AG259" s="34"/>
      <c r="AH259" s="34"/>
      <c r="AI259" s="34"/>
      <c r="AJ259" s="34"/>
      <c r="AK259" s="34"/>
      <c r="AL259" s="34"/>
    </row>
    <row r="260" spans="17:38" ht="13.5" thickBot="1" x14ac:dyDescent="0.35">
      <c r="Q260" s="55" t="s">
        <v>167</v>
      </c>
      <c r="R260" s="147" t="s">
        <v>568</v>
      </c>
      <c r="S260" s="199">
        <v>21</v>
      </c>
      <c r="T260" s="104"/>
      <c r="U260" s="103">
        <f ca="1">COUNTIFS(Data!$D$1:$D$1000,1,OFFSET(Data!$A$1,0,MATCH($Q260,Data!$1:$1,0)-1,1000,1),R260)</f>
        <v>0</v>
      </c>
      <c r="V260" s="155"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4"/>
        <v/>
      </c>
      <c r="X260" s="23" t="str">
        <f t="shared" si="15"/>
        <v>Sling OrangeTotal TV Deal</v>
      </c>
      <c r="Y260" s="144">
        <f ca="1">COUNTIF(OFFSET(Data!$A$1,0,MATCH(Q260,Data!$1:$1,0)-1,1000,1),R260)</f>
        <v>1</v>
      </c>
      <c r="AA260" s="21" t="str">
        <f t="shared" si="16"/>
        <v>Sling Orange/Total TV Deal</v>
      </c>
      <c r="AB260" s="21" t="str">
        <f t="array" aca="1" ref="AB260" ca="1">_xlfn.TEXTJOIN(", ",TRUE,IF((Data!$D$1:$D$1000=1)*(OFFSET(Data!$A$1,0,MATCH($Q260,Data!$1:$1,0)-1,1000,1)=$R260),Data!$A$1:$A$816,""))</f>
        <v/>
      </c>
      <c r="AC260" s="21"/>
      <c r="AD260" s="34"/>
      <c r="AE260" s="34"/>
      <c r="AF260" s="34"/>
      <c r="AG260" s="34"/>
      <c r="AH260" s="34"/>
      <c r="AI260" s="34"/>
      <c r="AJ260" s="34"/>
      <c r="AK260" s="34"/>
      <c r="AL260" s="34"/>
    </row>
    <row r="261" spans="17:38" ht="13.5" thickBot="1" x14ac:dyDescent="0.35">
      <c r="Q261" s="55" t="s">
        <v>167</v>
      </c>
      <c r="R261" s="56" t="s">
        <v>676</v>
      </c>
      <c r="S261" s="199">
        <v>6</v>
      </c>
      <c r="T261" s="104"/>
      <c r="U261" s="103">
        <f ca="1">COUNTIFS(Data!$D$1:$D$1000,1,OFFSET(Data!$A$1,0,MATCH($Q261,Data!$1:$1,0)-1,1000,1),R261)</f>
        <v>0</v>
      </c>
      <c r="V261" s="155"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4"/>
        <v/>
      </c>
      <c r="X261" s="23" t="str">
        <f t="shared" si="15"/>
        <v>Sling OrangeTrue Royalty TV</v>
      </c>
      <c r="Y261" s="144">
        <f ca="1">COUNTIF(OFFSET(Data!$A$1,0,MATCH(Q261,Data!$1:$1,0)-1,1000,1),R261)</f>
        <v>1</v>
      </c>
      <c r="AA261" s="21" t="str">
        <f t="shared" si="16"/>
        <v>Sling Orange/True Royalty TV</v>
      </c>
      <c r="AB261" s="21" t="str">
        <f t="array" aca="1" ref="AB261" ca="1">_xlfn.TEXTJOIN(", ",TRUE,IF((Data!$D$1:$D$1000=1)*(OFFSET(Data!$A$1,0,MATCH($Q261,Data!$1:$1,0)-1,1000,1)=$R261),Data!$A$1:$A$816,""))</f>
        <v/>
      </c>
      <c r="AC261" s="21"/>
      <c r="AD261" s="34"/>
      <c r="AE261" s="34"/>
      <c r="AF261" s="34"/>
      <c r="AG261" s="34"/>
      <c r="AH261" s="34"/>
      <c r="AI261" s="34"/>
      <c r="AJ261" s="34"/>
      <c r="AK261" s="34"/>
      <c r="AL261" s="34"/>
    </row>
    <row r="262" spans="17:38" ht="13.5" thickBot="1" x14ac:dyDescent="0.35">
      <c r="Q262" s="55" t="s">
        <v>167</v>
      </c>
      <c r="R262" s="56" t="s">
        <v>1210</v>
      </c>
      <c r="S262" s="199">
        <v>5</v>
      </c>
      <c r="T262" s="104"/>
      <c r="U262" s="103">
        <f ca="1">COUNTIFS(Data!$D$1:$D$1000,1,OFFSET(Data!$A$1,0,MATCH($Q262,Data!$1:$1,0)-1,1000,1),R262)</f>
        <v>0</v>
      </c>
      <c r="V262" s="155"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4"/>
        <v/>
      </c>
      <c r="X262" s="23" t="str">
        <f t="shared" si="15"/>
        <v>Sling OrangeTumbleBooks</v>
      </c>
      <c r="Y262" s="144">
        <f ca="1">COUNTIF(OFFSET(Data!$A$1,0,MATCH(Q262,Data!$1:$1,0)-1,1000,1),R262)</f>
        <v>1</v>
      </c>
      <c r="AA262" s="21" t="str">
        <f t="shared" si="16"/>
        <v>Sling Orange/TumbleBooks</v>
      </c>
      <c r="AB262" s="21" t="str">
        <f t="array" aca="1" ref="AB262" ca="1">_xlfn.TEXTJOIN(", ",TRUE,IF((Data!$D$1:$D$1000=1)*(OFFSET(Data!$A$1,0,MATCH($Q262,Data!$1:$1,0)-1,1000,1)=$R262),Data!$A$1:$A$816,""))</f>
        <v/>
      </c>
      <c r="AC262" s="21"/>
      <c r="AD262" s="34"/>
      <c r="AE262" s="34"/>
      <c r="AF262" s="34"/>
      <c r="AG262" s="34"/>
      <c r="AH262" s="34"/>
      <c r="AI262" s="34"/>
      <c r="AJ262" s="34"/>
      <c r="AK262" s="34"/>
      <c r="AL262" s="34"/>
    </row>
    <row r="263" spans="17:38" ht="13.5" thickBot="1" x14ac:dyDescent="0.35">
      <c r="Q263" s="55" t="s">
        <v>167</v>
      </c>
      <c r="R263" s="56" t="s">
        <v>404</v>
      </c>
      <c r="S263" s="199">
        <v>5</v>
      </c>
      <c r="T263" s="104"/>
      <c r="U263" s="103">
        <f ca="1">COUNTIFS(Data!$D$1:$D$1000,1,OFFSET(Data!$A$1,0,MATCH($Q263,Data!$1:$1,0)-1,1000,1),R263)</f>
        <v>0</v>
      </c>
      <c r="V263" s="155"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4"/>
        <v/>
      </c>
      <c r="X263" s="23" t="str">
        <f t="shared" si="15"/>
        <v>Sling OrangeUP Faith &amp; Family</v>
      </c>
      <c r="Y263" s="144">
        <f ca="1">COUNTIF(OFFSET(Data!$A$1,0,MATCH(Q263,Data!$1:$1,0)-1,1000,1),R263)</f>
        <v>1</v>
      </c>
      <c r="AA263" s="21" t="str">
        <f t="shared" si="16"/>
        <v>Sling Orange/UP Faith &amp; Family</v>
      </c>
      <c r="AB263" s="21" t="str">
        <f t="array" aca="1" ref="AB263" ca="1">_xlfn.TEXTJOIN(", ",TRUE,IF((Data!$D$1:$D$1000=1)*(OFFSET(Data!$A$1,0,MATCH($Q263,Data!$1:$1,0)-1,1000,1)=$R263),Data!$A$1:$A$816,""))</f>
        <v/>
      </c>
      <c r="AC263" s="21"/>
      <c r="AD263" s="34"/>
      <c r="AE263" s="34"/>
      <c r="AF263" s="34"/>
      <c r="AG263" s="34"/>
      <c r="AH263" s="34"/>
      <c r="AI263" s="34"/>
      <c r="AJ263" s="34"/>
      <c r="AK263" s="34"/>
      <c r="AL263" s="34"/>
    </row>
    <row r="264" spans="17:38" ht="13.5" thickBot="1" x14ac:dyDescent="0.35">
      <c r="Q264" s="55" t="s">
        <v>167</v>
      </c>
      <c r="R264" s="56" t="s">
        <v>1170</v>
      </c>
      <c r="S264" s="199">
        <v>7</v>
      </c>
      <c r="T264" s="104"/>
      <c r="U264" s="103">
        <f ca="1">COUNTIFS(Data!$D$1:$D$1000,1,OFFSET(Data!$A$1,0,MATCH($Q264,Data!$1:$1,0)-1,1000,1),R264)</f>
        <v>0</v>
      </c>
      <c r="V264" s="155"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4"/>
        <v/>
      </c>
      <c r="X264" s="23" t="str">
        <f t="shared" si="15"/>
        <v>Sling OrangeVix+</v>
      </c>
      <c r="Y264" s="144">
        <f ca="1">COUNTIF(OFFSET(Data!$A$1,0,MATCH(Q264,Data!$1:$1,0)-1,1000,1),R264)</f>
        <v>1</v>
      </c>
      <c r="AA264" s="21" t="str">
        <f t="shared" si="16"/>
        <v>Sling Orange/Vix+</v>
      </c>
      <c r="AB264" s="21" t="str">
        <f t="array" aca="1" ref="AB264" ca="1">_xlfn.TEXTJOIN(", ",TRUE,IF((Data!$D$1:$D$1000=1)*(OFFSET(Data!$A$1,0,MATCH($Q264,Data!$1:$1,0)-1,1000,1)=$R264),Data!$A$1:$A$816,""))</f>
        <v/>
      </c>
      <c r="AC264" s="21"/>
      <c r="AD264" s="34"/>
      <c r="AE264" s="34"/>
      <c r="AF264" s="34"/>
      <c r="AG264" s="34"/>
      <c r="AH264" s="34"/>
      <c r="AI264" s="34"/>
      <c r="AJ264" s="34"/>
      <c r="AK264" s="34"/>
      <c r="AL264" s="34"/>
    </row>
    <row r="265" spans="17:38" ht="13.5" thickBot="1" x14ac:dyDescent="0.35">
      <c r="Q265" s="55" t="s">
        <v>167</v>
      </c>
      <c r="R265" s="56" t="s">
        <v>1233</v>
      </c>
      <c r="S265" s="199">
        <v>4</v>
      </c>
      <c r="T265" s="104"/>
      <c r="U265" s="103">
        <f ca="1">COUNTIFS(Data!$D$1:$D$1000,1,OFFSET(Data!$A$1,0,MATCH($Q265,Data!$1:$1,0)-1,1000,1),R265)</f>
        <v>0</v>
      </c>
      <c r="V265" s="155"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4"/>
        <v/>
      </c>
      <c r="X265" s="23" t="str">
        <f t="shared" si="15"/>
        <v>Sling OrangeVsIN</v>
      </c>
      <c r="Y265" s="144">
        <f ca="1">COUNTIF(OFFSET(Data!$A$1,0,MATCH(Q265,Data!$1:$1,0)-1,1000,1),R265)</f>
        <v>1</v>
      </c>
      <c r="AA265" s="21" t="str">
        <f t="shared" si="16"/>
        <v>Sling Orange/VsIN</v>
      </c>
      <c r="AB265" s="21" t="str">
        <f t="array" aca="1" ref="AB265" ca="1">_xlfn.TEXTJOIN(", ",TRUE,IF((Data!$D$1:$D$1000=1)*(OFFSET(Data!$A$1,0,MATCH($Q265,Data!$1:$1,0)-1,1000,1)=$R265),Data!$A$1:$A$816,""))</f>
        <v/>
      </c>
      <c r="AC265" s="21"/>
      <c r="AD265" s="34"/>
      <c r="AE265" s="34"/>
      <c r="AF265" s="34"/>
      <c r="AG265" s="34"/>
      <c r="AH265" s="34"/>
      <c r="AI265" s="34"/>
      <c r="AJ265" s="34"/>
      <c r="AK265" s="34"/>
      <c r="AL265" s="34"/>
    </row>
    <row r="266" spans="17:38" ht="13.5" thickBot="1" x14ac:dyDescent="0.35">
      <c r="Q266" s="55" t="s">
        <v>167</v>
      </c>
      <c r="R266" s="56" t="s">
        <v>573</v>
      </c>
      <c r="S266" s="199">
        <v>3</v>
      </c>
      <c r="T266" s="104"/>
      <c r="U266" s="103">
        <f ca="1">COUNTIFS(Data!$D$1:$D$1000,1,OFFSET(Data!$A$1,0,MATCH($Q266,Data!$1:$1,0)-1,1000,1),R266)</f>
        <v>0</v>
      </c>
      <c r="V266" s="155"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4"/>
        <v/>
      </c>
      <c r="X266" s="23" t="str">
        <f t="shared" si="15"/>
        <v>Sling OrangeWarriors &amp; Gangsters</v>
      </c>
      <c r="Y266" s="144">
        <f ca="1">COUNTIF(OFFSET(Data!$A$1,0,MATCH(Q266,Data!$1:$1,0)-1,1000,1),R266)</f>
        <v>1</v>
      </c>
      <c r="AA266" s="21" t="str">
        <f t="shared" si="16"/>
        <v>Sling Orange/Warriors &amp; Gangsters</v>
      </c>
      <c r="AB266" s="21" t="str">
        <f t="array" aca="1" ref="AB266" ca="1">_xlfn.TEXTJOIN(", ",TRUE,IF((Data!$D$1:$D$1000=1)*(OFFSET(Data!$A$1,0,MATCH($Q266,Data!$1:$1,0)-1,1000,1)=$R266),Data!$A$1:$A$816,""))</f>
        <v/>
      </c>
      <c r="AC266" s="21"/>
      <c r="AD266" s="34"/>
      <c r="AE266" s="34"/>
      <c r="AF266" s="34"/>
      <c r="AG266" s="34"/>
      <c r="AH266" s="34"/>
      <c r="AI266" s="34"/>
      <c r="AJ266" s="34"/>
      <c r="AK266" s="34"/>
      <c r="AL266" s="34"/>
    </row>
    <row r="267" spans="17:38" ht="13.5" thickBot="1" x14ac:dyDescent="0.35">
      <c r="Q267" s="55" t="s">
        <v>764</v>
      </c>
      <c r="R267" s="147" t="s">
        <v>1228</v>
      </c>
      <c r="S267" s="199">
        <v>13</v>
      </c>
      <c r="T267" s="104"/>
      <c r="U267" s="103">
        <f ca="1">COUNTIFS(Data!$D$1:$D$1000,1,OFFSET(Data!$A$1,0,MATCH($Q267,Data!$1:$1,0)-1,1000,1),R267)</f>
        <v>0</v>
      </c>
      <c r="V267" s="155"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4"/>
        <v/>
      </c>
      <c r="X267" s="23" t="str">
        <f t="shared" si="15"/>
        <v>Sling Orange + Blue4 Extras Deal</v>
      </c>
      <c r="Y267" s="144">
        <f ca="1">COUNTIF(OFFSET(Data!$A$1,0,MATCH(Q267,Data!$1:$1,0)-1,1000,1),R267)</f>
        <v>1</v>
      </c>
      <c r="AA267" s="21" t="str">
        <f t="shared" si="16"/>
        <v>Sling Orange + Blue/4 Extras Deal</v>
      </c>
      <c r="AB267" s="21" t="str">
        <f t="array" aca="1" ref="AB267" ca="1">_xlfn.TEXTJOIN(", ",TRUE,IF((Data!$D$1:$D$1000=1)*(OFFSET(Data!$A$1,0,MATCH($Q267,Data!$1:$1,0)-1,1000,1)=$R267),Data!$A$1:$A$816,""))</f>
        <v/>
      </c>
      <c r="AC267" s="21"/>
      <c r="AD267" s="34"/>
      <c r="AE267" s="34"/>
      <c r="AF267" s="34"/>
      <c r="AG267" s="34"/>
      <c r="AH267" s="34"/>
      <c r="AI267" s="34"/>
      <c r="AJ267" s="34"/>
      <c r="AK267" s="34"/>
      <c r="AL267" s="34"/>
    </row>
    <row r="268" spans="17:38" ht="13.5" thickBot="1" x14ac:dyDescent="0.35">
      <c r="Q268" s="55" t="s">
        <v>764</v>
      </c>
      <c r="R268" s="56" t="s">
        <v>597</v>
      </c>
      <c r="S268" s="199">
        <v>7</v>
      </c>
      <c r="T268" s="104"/>
      <c r="U268" s="103">
        <f ca="1">COUNTIFS(Data!$D$1:$D$1000,1,OFFSET(Data!$A$1,0,MATCH($Q268,Data!$1:$1,0)-1,1000,1),R268)</f>
        <v>0</v>
      </c>
      <c r="V268" s="155"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4"/>
        <v/>
      </c>
      <c r="X268" s="23" t="str">
        <f t="shared" si="15"/>
        <v>Sling Orange + BlueAcorn</v>
      </c>
      <c r="Y268" s="144">
        <f ca="1">COUNTIF(OFFSET(Data!$A$1,0,MATCH(Q268,Data!$1:$1,0)-1,1000,1),R268)</f>
        <v>1</v>
      </c>
      <c r="AA268" s="21" t="str">
        <f t="shared" si="16"/>
        <v>Sling Orange + Blue/Acorn</v>
      </c>
      <c r="AB268" s="21" t="str">
        <f t="array" aca="1" ref="AB268" ca="1">_xlfn.TEXTJOIN(", ",TRUE,IF((Data!$D$1:$D$1000=1)*(OFFSET(Data!$A$1,0,MATCH($Q268,Data!$1:$1,0)-1,1000,1)=$R268),Data!$A$1:$A$816,""))</f>
        <v/>
      </c>
      <c r="AC268" s="21"/>
      <c r="AD268" s="34"/>
      <c r="AE268" s="34"/>
      <c r="AF268" s="34"/>
      <c r="AG268" s="34"/>
      <c r="AH268" s="34"/>
      <c r="AI268" s="34"/>
      <c r="AJ268" s="34"/>
      <c r="AK268" s="34"/>
      <c r="AL268" s="34"/>
    </row>
    <row r="269" spans="17:38" ht="13.5" thickBot="1" x14ac:dyDescent="0.35">
      <c r="Q269" s="55" t="s">
        <v>764</v>
      </c>
      <c r="R269" s="56" t="s">
        <v>880</v>
      </c>
      <c r="S269" s="199">
        <v>6</v>
      </c>
      <c r="T269" s="104"/>
      <c r="U269" s="103">
        <f ca="1">COUNTIFS(Data!$D$1:$D$1000,1,OFFSET(Data!$A$1,0,MATCH($Q269,Data!$1:$1,0)-1,1000,1),R269)</f>
        <v>0</v>
      </c>
      <c r="V269" s="155"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4"/>
        <v/>
      </c>
      <c r="X269" s="23" t="str">
        <f t="shared" si="15"/>
        <v>Sling Orange + BlueALLBLK</v>
      </c>
      <c r="Y269" s="144">
        <f ca="1">COUNTIF(OFFSET(Data!$A$1,0,MATCH(Q269,Data!$1:$1,0)-1,1000,1),R269)</f>
        <v>1</v>
      </c>
      <c r="AA269" s="21" t="str">
        <f t="shared" si="16"/>
        <v>Sling Orange + Blue/ALLBLK</v>
      </c>
      <c r="AB269" s="21" t="str">
        <f t="array" aca="1" ref="AB269" ca="1">_xlfn.TEXTJOIN(", ",TRUE,IF((Data!$D$1:$D$1000=1)*(OFFSET(Data!$A$1,0,MATCH($Q269,Data!$1:$1,0)-1,1000,1)=$R269),Data!$A$1:$A$816,""))</f>
        <v/>
      </c>
      <c r="AC269" s="21"/>
      <c r="AD269" s="34"/>
      <c r="AE269" s="34"/>
      <c r="AF269" s="34"/>
      <c r="AG269" s="34"/>
      <c r="AH269" s="34"/>
      <c r="AI269" s="34"/>
      <c r="AJ269" s="34"/>
      <c r="AK269" s="34"/>
      <c r="AL269" s="34"/>
    </row>
    <row r="270" spans="17:38" ht="13.5" thickBot="1" x14ac:dyDescent="0.35">
      <c r="Q270" s="55" t="s">
        <v>764</v>
      </c>
      <c r="R270" s="56" t="s">
        <v>920</v>
      </c>
      <c r="S270" s="199">
        <v>8</v>
      </c>
      <c r="T270" s="104"/>
      <c r="U270" s="103">
        <f ca="1">COUNTIFS(Data!$D$1:$D$1000,1,OFFSET(Data!$A$1,0,MATCH($Q270,Data!$1:$1,0)-1,1000,1),R270)</f>
        <v>0</v>
      </c>
      <c r="V270" s="155"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4"/>
        <v/>
      </c>
      <c r="X270" s="23" t="str">
        <f t="shared" si="15"/>
        <v>Sling Orange + BlueAMC+</v>
      </c>
      <c r="Y270" s="144">
        <f ca="1">COUNTIF(OFFSET(Data!$A$1,0,MATCH(Q270,Data!$1:$1,0)-1,1000,1),R270)</f>
        <v>1</v>
      </c>
      <c r="AA270" s="21" t="str">
        <f t="shared" si="16"/>
        <v>Sling Orange + Blue/AMC+</v>
      </c>
      <c r="AB270" s="21" t="str">
        <f t="array" aca="1" ref="AB270" ca="1">_xlfn.TEXTJOIN(", ",TRUE,IF((Data!$D$1:$D$1000=1)*(OFFSET(Data!$A$1,0,MATCH($Q270,Data!$1:$1,0)-1,1000,1)=$R270),Data!$A$1:$A$816,""))</f>
        <v/>
      </c>
      <c r="AC270" s="21"/>
      <c r="AD270" s="34"/>
      <c r="AE270" s="34"/>
      <c r="AF270" s="34"/>
      <c r="AG270" s="34"/>
      <c r="AH270" s="34"/>
      <c r="AI270" s="34"/>
      <c r="AJ270" s="34"/>
      <c r="AK270" s="34"/>
      <c r="AL270" s="34"/>
    </row>
    <row r="271" spans="17:38" ht="13.5" thickBot="1" x14ac:dyDescent="0.35">
      <c r="Q271" s="55" t="s">
        <v>764</v>
      </c>
      <c r="R271" s="56" t="s">
        <v>704</v>
      </c>
      <c r="S271" s="199">
        <v>10</v>
      </c>
      <c r="T271" s="104"/>
      <c r="U271" s="103">
        <f ca="1">COUNTIFS(Data!$D$1:$D$1000,1,OFFSET(Data!$A$1,0,MATCH($Q271,Data!$1:$1,0)-1,1000,1),R271)</f>
        <v>0</v>
      </c>
      <c r="V271" s="155"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4"/>
        <v/>
      </c>
      <c r="X271" s="23" t="str">
        <f t="shared" si="15"/>
        <v>Sling Orange + BlueBest of Spanish TV</v>
      </c>
      <c r="Y271" s="144">
        <f ca="1">COUNTIF(OFFSET(Data!$A$1,0,MATCH(Q271,Data!$1:$1,0)-1,1000,1),R271)</f>
        <v>19</v>
      </c>
      <c r="AA271" s="21" t="str">
        <f t="shared" si="16"/>
        <v>Sling Orange + Blue/Best of Spanish TV</v>
      </c>
      <c r="AB271" s="21" t="str">
        <f t="array" aca="1" ref="AB271" ca="1">_xlfn.TEXTJOIN(", ",TRUE,IF((Data!$D$1:$D$1000=1)*(OFFSET(Data!$A$1,0,MATCH($Q271,Data!$1:$1,0)-1,1000,1)=$R271),Data!$A$1:$A$816,""))</f>
        <v/>
      </c>
      <c r="AC271" s="21"/>
      <c r="AD271" s="34"/>
      <c r="AE271" s="34"/>
      <c r="AF271" s="34"/>
      <c r="AG271" s="34"/>
      <c r="AH271" s="34"/>
      <c r="AI271" s="34"/>
      <c r="AJ271" s="34"/>
      <c r="AK271" s="34"/>
      <c r="AL271" s="34"/>
    </row>
    <row r="272" spans="17:38" ht="13.5" thickBot="1" x14ac:dyDescent="0.35">
      <c r="Q272" s="55" t="s">
        <v>764</v>
      </c>
      <c r="R272" s="56" t="s">
        <v>1028</v>
      </c>
      <c r="S272" s="199">
        <v>10</v>
      </c>
      <c r="T272" s="104"/>
      <c r="U272" s="103">
        <f ca="1">COUNTIFS(Data!$D$1:$D$1000,1,OFFSET(Data!$A$1,0,MATCH($Q272,Data!$1:$1,0)-1,1000,1),R272)</f>
        <v>0</v>
      </c>
      <c r="V272" s="155"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4"/>
        <v/>
      </c>
      <c r="X272" s="23" t="str">
        <f t="shared" si="15"/>
        <v>Sling Orange + BlueBET+</v>
      </c>
      <c r="Y272" s="144">
        <f ca="1">COUNTIF(OFFSET(Data!$A$1,0,MATCH(Q272,Data!$1:$1,0)-1,1000,1),R272)</f>
        <v>1</v>
      </c>
      <c r="AA272" s="21" t="str">
        <f t="shared" si="16"/>
        <v>Sling Orange + Blue/BET+</v>
      </c>
      <c r="AB272" s="21" t="str">
        <f t="array" aca="1" ref="AB272" ca="1">_xlfn.TEXTJOIN(", ",TRUE,IF((Data!$D$1:$D$1000=1)*(OFFSET(Data!$A$1,0,MATCH($Q272,Data!$1:$1,0)-1,1000,1)=$R272),Data!$A$1:$A$816,""))</f>
        <v/>
      </c>
      <c r="AC272" s="21"/>
      <c r="AD272" s="34"/>
      <c r="AE272" s="34"/>
      <c r="AF272" s="34"/>
      <c r="AG272" s="34"/>
      <c r="AH272" s="34"/>
      <c r="AI272" s="34"/>
      <c r="AJ272" s="34"/>
      <c r="AK272" s="34"/>
      <c r="AL272" s="34"/>
    </row>
    <row r="273" spans="17:38" ht="13.5" thickBot="1" x14ac:dyDescent="0.35">
      <c r="Q273" s="55" t="s">
        <v>764</v>
      </c>
      <c r="R273" s="56" t="s">
        <v>706</v>
      </c>
      <c r="S273" s="199">
        <v>10</v>
      </c>
      <c r="T273" s="104"/>
      <c r="U273" s="103">
        <f ca="1">COUNTIFS(Data!$D$1:$D$1000,1,OFFSET(Data!$A$1,0,MATCH($Q273,Data!$1:$1,0)-1,1000,1),R273)</f>
        <v>0</v>
      </c>
      <c r="V273" s="155"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4"/>
        <v/>
      </c>
      <c r="X273" s="23" t="str">
        <f t="shared" si="15"/>
        <v>Sling Orange + BlueCaribe Service</v>
      </c>
      <c r="Y273" s="144">
        <f ca="1">COUNTIF(OFFSET(Data!$A$1,0,MATCH(Q273,Data!$1:$1,0)-1,1000,1),R273)</f>
        <v>7</v>
      </c>
      <c r="AA273" s="21" t="str">
        <f t="shared" si="16"/>
        <v>Sling Orange + Blue/Caribe Service</v>
      </c>
      <c r="AB273" s="21" t="str">
        <f t="array" aca="1" ref="AB273" ca="1">_xlfn.TEXTJOIN(", ",TRUE,IF((Data!$D$1:$D$1000=1)*(OFFSET(Data!$A$1,0,MATCH($Q273,Data!$1:$1,0)-1,1000,1)=$R273),Data!$A$1:$A$816,""))</f>
        <v/>
      </c>
      <c r="AC273" s="21"/>
      <c r="AD273" s="34"/>
      <c r="AE273" s="34"/>
      <c r="AF273" s="34"/>
      <c r="AG273" s="34"/>
      <c r="AH273" s="34"/>
      <c r="AI273" s="34"/>
      <c r="AJ273" s="34"/>
      <c r="AK273" s="34"/>
      <c r="AL273" s="34"/>
    </row>
    <row r="274" spans="17:38" ht="13.5" thickBot="1" x14ac:dyDescent="0.35">
      <c r="Q274" s="55" t="s">
        <v>764</v>
      </c>
      <c r="R274" s="56" t="s">
        <v>889</v>
      </c>
      <c r="S274" s="199">
        <v>10</v>
      </c>
      <c r="T274" s="104"/>
      <c r="U274" s="103">
        <f ca="1">COUNTIFS(Data!$D$1:$D$1000,1,OFFSET(Data!$A$1,0,MATCH($Q274,Data!$1:$1,0)-1,1000,1),R274)</f>
        <v>0</v>
      </c>
      <c r="V274" s="155"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4"/>
        <v/>
      </c>
      <c r="X274" s="23" t="str">
        <f t="shared" si="15"/>
        <v>Sling Orange + BlueCentroamérica Service</v>
      </c>
      <c r="Y274" s="144">
        <f ca="1">COUNTIF(OFFSET(Data!$A$1,0,MATCH(Q274,Data!$1:$1,0)-1,1000,1),R274)</f>
        <v>3</v>
      </c>
      <c r="AA274" s="21" t="str">
        <f t="shared" si="16"/>
        <v>Sling Orange + Blue/Centroamérica Service</v>
      </c>
      <c r="AB274" s="21" t="str">
        <f t="array" aca="1" ref="AB274" ca="1">_xlfn.TEXTJOIN(", ",TRUE,IF((Data!$D$1:$D$1000=1)*(OFFSET(Data!$A$1,0,MATCH($Q274,Data!$1:$1,0)-1,1000,1)=$R274),Data!$A$1:$A$816,""))</f>
        <v/>
      </c>
      <c r="AC274" s="21"/>
      <c r="AD274" s="34"/>
      <c r="AE274" s="34"/>
      <c r="AF274" s="34"/>
      <c r="AG274" s="34"/>
      <c r="AH274" s="34"/>
      <c r="AI274" s="34"/>
      <c r="AJ274" s="34"/>
      <c r="AK274" s="34"/>
      <c r="AL274" s="34"/>
    </row>
    <row r="275" spans="17:38" ht="13.5" thickBot="1" x14ac:dyDescent="0.35">
      <c r="Q275" s="55" t="s">
        <v>764</v>
      </c>
      <c r="R275" s="56" t="s">
        <v>391</v>
      </c>
      <c r="S275" s="199">
        <v>5</v>
      </c>
      <c r="T275" s="104"/>
      <c r="U275" s="103">
        <f ca="1">COUNTIFS(Data!$D$1:$D$1000,1,OFFSET(Data!$A$1,0,MATCH($Q275,Data!$1:$1,0)-1,1000,1),R275)</f>
        <v>0</v>
      </c>
      <c r="V275" s="155"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4"/>
        <v/>
      </c>
      <c r="X275" s="23" t="str">
        <f t="shared" si="15"/>
        <v>Sling Orange + BlueCineFest</v>
      </c>
      <c r="Y275" s="144">
        <f ca="1">COUNTIF(OFFSET(Data!$A$1,0,MATCH(Q275,Data!$1:$1,0)-1,1000,1),R275)</f>
        <v>1</v>
      </c>
      <c r="AA275" s="21" t="str">
        <f t="shared" si="16"/>
        <v>Sling Orange + Blue/CineFest</v>
      </c>
      <c r="AB275" s="21" t="str">
        <f t="array" aca="1" ref="AB275" ca="1">_xlfn.TEXTJOIN(", ",TRUE,IF((Data!$D$1:$D$1000=1)*(OFFSET(Data!$A$1,0,MATCH($Q275,Data!$1:$1,0)-1,1000,1)=$R275),Data!$A$1:$A$816,""))</f>
        <v/>
      </c>
      <c r="AC275" s="21"/>
      <c r="AD275" s="34"/>
      <c r="AE275" s="34"/>
      <c r="AF275" s="34"/>
      <c r="AG275" s="34"/>
      <c r="AH275" s="34"/>
      <c r="AI275" s="34"/>
      <c r="AJ275" s="34"/>
      <c r="AK275" s="34"/>
      <c r="AL275" s="34"/>
    </row>
    <row r="276" spans="17:38" ht="13.5" thickBot="1" x14ac:dyDescent="0.35">
      <c r="Q276" s="55" t="s">
        <v>764</v>
      </c>
      <c r="R276" s="56" t="s">
        <v>557</v>
      </c>
      <c r="S276" s="199">
        <v>3</v>
      </c>
      <c r="T276" s="104"/>
      <c r="U276" s="103">
        <f ca="1">COUNTIFS(Data!$D$1:$D$1000,1,OFFSET(Data!$A$1,0,MATCH($Q276,Data!$1:$1,0)-1,1000,1),R276)</f>
        <v>0</v>
      </c>
      <c r="V276" s="155"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4"/>
        <v/>
      </c>
      <c r="X276" s="23" t="str">
        <f t="shared" si="15"/>
        <v>Sling Orange + BlueCineMoi</v>
      </c>
      <c r="Y276" s="144">
        <f ca="1">COUNTIF(OFFSET(Data!$A$1,0,MATCH(Q276,Data!$1:$1,0)-1,1000,1),R276)</f>
        <v>1</v>
      </c>
      <c r="AA276" s="21" t="str">
        <f t="shared" si="16"/>
        <v>Sling Orange + Blue/CineMoi</v>
      </c>
      <c r="AB276" s="21" t="str">
        <f t="array" aca="1" ref="AB276" ca="1">_xlfn.TEXTJOIN(", ",TRUE,IF((Data!$D$1:$D$1000=1)*(OFFSET(Data!$A$1,0,MATCH($Q276,Data!$1:$1,0)-1,1000,1)=$R276),Data!$A$1:$A$816,""))</f>
        <v/>
      </c>
      <c r="AC276" s="21"/>
      <c r="AD276" s="34"/>
      <c r="AE276" s="34"/>
      <c r="AF276" s="34"/>
      <c r="AG276" s="34"/>
      <c r="AH276" s="34"/>
      <c r="AI276" s="34"/>
      <c r="AJ276" s="34"/>
      <c r="AK276" s="34"/>
      <c r="AL276" s="34"/>
    </row>
    <row r="277" spans="17:38" ht="13.5" thickBot="1" x14ac:dyDescent="0.35">
      <c r="Q277" s="55" t="s">
        <v>764</v>
      </c>
      <c r="R277" s="147" t="s">
        <v>857</v>
      </c>
      <c r="S277" s="199">
        <v>5</v>
      </c>
      <c r="T277" s="104"/>
      <c r="U277" s="103">
        <f ca="1">COUNTIFS(Data!$D$1:$D$1000,1,OFFSET(Data!$A$1,0,MATCH($Q277,Data!$1:$1,0)-1,1000,1),R277)</f>
        <v>0</v>
      </c>
      <c r="V277" s="155"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4"/>
        <v/>
      </c>
      <c r="X277" s="23" t="str">
        <f t="shared" si="15"/>
        <v>Sling Orange + BlueCloud DVR Plus</v>
      </c>
      <c r="Y277" s="144">
        <f ca="1">COUNTIF(OFFSET(Data!$A$1,0,MATCH(Q277,Data!$1:$1,0)-1,1000,1),R277)</f>
        <v>1</v>
      </c>
      <c r="AA277" s="21" t="str">
        <f t="shared" si="16"/>
        <v>Sling Orange + Blue/Cloud DVR Plus</v>
      </c>
      <c r="AB277" s="21" t="str">
        <f t="array" aca="1" ref="AB277" ca="1">_xlfn.TEXTJOIN(", ",TRUE,IF((Data!$D$1:$D$1000=1)*(OFFSET(Data!$A$1,0,MATCH($Q277,Data!$1:$1,0)-1,1000,1)=$R277),Data!$A$1:$A$816,""))</f>
        <v/>
      </c>
      <c r="AC277" s="21"/>
      <c r="AD277" s="34"/>
      <c r="AE277" s="34"/>
      <c r="AF277" s="34"/>
      <c r="AG277" s="34"/>
      <c r="AH277" s="34"/>
      <c r="AI277" s="34"/>
      <c r="AJ277" s="34"/>
      <c r="AK277" s="34"/>
      <c r="AL277" s="34"/>
    </row>
    <row r="278" spans="17:38" ht="13.5" thickBot="1" x14ac:dyDescent="0.35">
      <c r="Q278" s="55" t="s">
        <v>764</v>
      </c>
      <c r="R278" s="56" t="s">
        <v>1194</v>
      </c>
      <c r="S278" s="199">
        <v>3</v>
      </c>
      <c r="T278" s="104"/>
      <c r="U278" s="103">
        <f ca="1">COUNTIFS(Data!$D$1:$D$1000,1,OFFSET(Data!$A$1,0,MATCH($Q278,Data!$1:$1,0)-1,1000,1),R278)</f>
        <v>0</v>
      </c>
      <c r="V278" s="155"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4"/>
        <v/>
      </c>
      <c r="X278" s="23" t="str">
        <f t="shared" si="15"/>
        <v>Sling Orange + BlueCocina On</v>
      </c>
      <c r="Y278" s="144">
        <f ca="1">COUNTIF(OFFSET(Data!$A$1,0,MATCH(Q278,Data!$1:$1,0)-1,1000,1),R278)</f>
        <v>1</v>
      </c>
      <c r="AA278" s="21" t="str">
        <f t="shared" si="16"/>
        <v>Sling Orange + Blue/Cocina On</v>
      </c>
      <c r="AB278" s="21" t="str">
        <f t="array" aca="1" ref="AB278" ca="1">_xlfn.TEXTJOIN(", ",TRUE,IF((Data!$D$1:$D$1000=1)*(OFFSET(Data!$A$1,0,MATCH($Q278,Data!$1:$1,0)-1,1000,1)=$R278),Data!$A$1:$A$816,""))</f>
        <v/>
      </c>
      <c r="AC278" s="21"/>
      <c r="AD278" s="34"/>
      <c r="AE278" s="34"/>
      <c r="AF278" s="34"/>
      <c r="AG278" s="34"/>
      <c r="AH278" s="34"/>
      <c r="AI278" s="34"/>
      <c r="AJ278" s="34"/>
      <c r="AK278" s="34"/>
      <c r="AL278" s="34"/>
    </row>
    <row r="279" spans="17:38" ht="13.5" thickBot="1" x14ac:dyDescent="0.35">
      <c r="Q279" s="55" t="s">
        <v>764</v>
      </c>
      <c r="R279" s="56" t="s">
        <v>392</v>
      </c>
      <c r="S279" s="199">
        <v>5</v>
      </c>
      <c r="T279" s="104"/>
      <c r="U279" s="103">
        <f ca="1">COUNTIFS(Data!$D$1:$D$1000,1,OFFSET(Data!$A$1,0,MATCH($Q279,Data!$1:$1,0)-1,1000,1),R279)</f>
        <v>0</v>
      </c>
      <c r="V279" s="155"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4"/>
        <v/>
      </c>
      <c r="X279" s="23" t="str">
        <f t="shared" si="15"/>
        <v>Sling Orange + BlueComedy Dynamics</v>
      </c>
      <c r="Y279" s="144">
        <f ca="1">COUNTIF(OFFSET(Data!$A$1,0,MATCH(Q279,Data!$1:$1,0)-1,1000,1),R279)</f>
        <v>1</v>
      </c>
      <c r="AA279" s="21" t="str">
        <f t="shared" si="16"/>
        <v>Sling Orange + Blue/Comedy Dynamics</v>
      </c>
      <c r="AB279" s="21" t="str">
        <f t="array" aca="1" ref="AB279" ca="1">_xlfn.TEXTJOIN(", ",TRUE,IF((Data!$D$1:$D$1000=1)*(OFFSET(Data!$A$1,0,MATCH($Q279,Data!$1:$1,0)-1,1000,1)=$R279),Data!$A$1:$A$816,""))</f>
        <v/>
      </c>
      <c r="AC279" s="21"/>
      <c r="AD279" s="34"/>
      <c r="AE279" s="34"/>
      <c r="AF279" s="34"/>
      <c r="AG279" s="34"/>
      <c r="AH279" s="34"/>
      <c r="AI279" s="34"/>
      <c r="AJ279" s="34"/>
      <c r="AK279" s="34"/>
      <c r="AL279" s="34"/>
    </row>
    <row r="280" spans="17:38" ht="13.5" thickBot="1" x14ac:dyDescent="0.35">
      <c r="Q280" s="55" t="s">
        <v>764</v>
      </c>
      <c r="R280" s="56" t="s">
        <v>385</v>
      </c>
      <c r="S280" s="199">
        <v>6</v>
      </c>
      <c r="T280" s="104"/>
      <c r="U280" s="103">
        <f ca="1">COUNTIFS(Data!$D$1:$D$1000,1,OFFSET(Data!$A$1,0,MATCH($Q280,Data!$1:$1,0)-1,1000,1),R280)</f>
        <v>2</v>
      </c>
      <c r="V280" s="155"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f t="shared" ca="1" si="14"/>
        <v>3</v>
      </c>
      <c r="X280" s="23" t="str">
        <f t="shared" si="15"/>
        <v>Sling Orange + BlueComedy Extra</v>
      </c>
      <c r="Y280" s="144">
        <f ca="1">COUNTIF(OFFSET(Data!$A$1,0,MATCH(Q280,Data!$1:$1,0)-1,1000,1),R280)</f>
        <v>10</v>
      </c>
      <c r="AA280" s="21" t="str">
        <f t="shared" si="16"/>
        <v>Sling Orange + Blue/Comedy Extra</v>
      </c>
      <c r="AB280" s="21" t="str">
        <f t="array" aca="1" ref="AB280" ca="1">_xlfn.TEXTJOIN(", ",TRUE,IF((Data!$D$1:$D$1000=1)*(OFFSET(Data!$A$1,0,MATCH($Q280,Data!$1:$1,0)-1,1000,1)=$R280),Data!$A$1:$A$816,""))</f>
        <v>CMT, MTV</v>
      </c>
      <c r="AC280" s="21"/>
      <c r="AD280" s="34"/>
      <c r="AE280" s="34"/>
      <c r="AF280" s="34"/>
      <c r="AG280" s="34"/>
      <c r="AH280" s="34"/>
      <c r="AI280" s="34"/>
      <c r="AJ280" s="34"/>
      <c r="AK280" s="34"/>
      <c r="AL280" s="34"/>
    </row>
    <row r="281" spans="17:38" ht="13.5" thickBot="1" x14ac:dyDescent="0.35">
      <c r="Q281" s="55" t="s">
        <v>764</v>
      </c>
      <c r="R281" s="56" t="s">
        <v>393</v>
      </c>
      <c r="S281" s="199">
        <v>5</v>
      </c>
      <c r="T281" s="104"/>
      <c r="U281" s="103">
        <f ca="1">COUNTIFS(Data!$D$1:$D$1000,1,OFFSET(Data!$A$1,0,MATCH($Q281,Data!$1:$1,0)-1,1000,1),R281)</f>
        <v>0</v>
      </c>
      <c r="V281" s="155"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4"/>
        <v/>
      </c>
      <c r="X281" s="23" t="str">
        <f t="shared" si="15"/>
        <v>Sling Orange + BlueCONtv</v>
      </c>
      <c r="Y281" s="144">
        <f ca="1">COUNTIF(OFFSET(Data!$A$1,0,MATCH(Q281,Data!$1:$1,0)-1,1000,1),R281)</f>
        <v>1</v>
      </c>
      <c r="AA281" s="21" t="str">
        <f t="shared" si="16"/>
        <v>Sling Orange + Blue/CONtv</v>
      </c>
      <c r="AB281" s="21" t="str">
        <f t="array" aca="1" ref="AB281" ca="1">_xlfn.TEXTJOIN(", ",TRUE,IF((Data!$D$1:$D$1000=1)*(OFFSET(Data!$A$1,0,MATCH($Q281,Data!$1:$1,0)-1,1000,1)=$R281),Data!$A$1:$A$816,""))</f>
        <v/>
      </c>
      <c r="AC281" s="21"/>
      <c r="AD281" s="34"/>
      <c r="AE281" s="34"/>
      <c r="AF281" s="34"/>
      <c r="AG281" s="34"/>
      <c r="AH281" s="34"/>
      <c r="AI281" s="34"/>
      <c r="AJ281" s="34"/>
      <c r="AK281" s="34"/>
      <c r="AL281" s="34"/>
    </row>
    <row r="282" spans="17:38" ht="13.5" thickBot="1" x14ac:dyDescent="0.35">
      <c r="Q282" s="55" t="s">
        <v>764</v>
      </c>
      <c r="R282" s="56" t="s">
        <v>147</v>
      </c>
      <c r="S282" s="199">
        <v>3</v>
      </c>
      <c r="T282" s="104"/>
      <c r="U282" s="103">
        <f ca="1">COUNTIFS(Data!$D$1:$D$1000,1,OFFSET(Data!$A$1,0,MATCH($Q282,Data!$1:$1,0)-1,1000,1),R282)</f>
        <v>0</v>
      </c>
      <c r="V282" s="155"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345" ca="1" si="17">IF(U282=0,"",S282/U282)</f>
        <v/>
      </c>
      <c r="X282" s="23" t="str">
        <f t="shared" ref="X282:X345" si="18">Q282&amp;R282&amp;T282</f>
        <v>Sling Orange + BlueCuriosity Stream</v>
      </c>
      <c r="Y282" s="144">
        <f ca="1">COUNTIF(OFFSET(Data!$A$1,0,MATCH(Q282,Data!$1:$1,0)-1,1000,1),R282)</f>
        <v>1</v>
      </c>
      <c r="AA282" s="21" t="str">
        <f t="shared" ref="AA282:AA345" si="19">Q282&amp;"/"&amp;R282</f>
        <v>Sling Orange + Blue/Curiosity Stream</v>
      </c>
      <c r="AB282" s="21" t="str">
        <f t="array" aca="1" ref="AB282" ca="1">_xlfn.TEXTJOIN(", ",TRUE,IF((Data!$D$1:$D$1000=1)*(OFFSET(Data!$A$1,0,MATCH($Q282,Data!$1:$1,0)-1,1000,1)=$R282),Data!$A$1:$A$816,""))</f>
        <v/>
      </c>
      <c r="AC282" s="21"/>
      <c r="AD282" s="34"/>
      <c r="AE282" s="34"/>
      <c r="AF282" s="34"/>
      <c r="AG282" s="34"/>
      <c r="AH282" s="34"/>
      <c r="AI282" s="34"/>
      <c r="AJ282" s="34"/>
      <c r="AK282" s="34"/>
      <c r="AL282" s="34"/>
    </row>
    <row r="283" spans="17:38" ht="13.5" thickBot="1" x14ac:dyDescent="0.35">
      <c r="Q283" s="55" t="s">
        <v>764</v>
      </c>
      <c r="R283" s="56" t="s">
        <v>147</v>
      </c>
      <c r="S283" s="199">
        <v>3</v>
      </c>
      <c r="T283" s="104"/>
      <c r="U283" s="103">
        <f ca="1">COUNTIFS(Data!$D$1:$D$1000,1,OFFSET(Data!$A$1,0,MATCH($Q283,Data!$1:$1,0)-1,1000,1),R283)</f>
        <v>0</v>
      </c>
      <c r="V283" s="155"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7"/>
        <v/>
      </c>
      <c r="X283" s="23" t="str">
        <f t="shared" si="18"/>
        <v>Sling Orange + BlueCuriosity Stream</v>
      </c>
      <c r="Y283" s="144">
        <f ca="1">COUNTIF(OFFSET(Data!$A$1,0,MATCH(Q283,Data!$1:$1,0)-1,1000,1),R283)</f>
        <v>1</v>
      </c>
      <c r="AA283" s="21" t="str">
        <f t="shared" si="19"/>
        <v>Sling Orange + Blue/Curiosity Stream</v>
      </c>
      <c r="AB283" s="21" t="str">
        <f t="array" aca="1" ref="AB283" ca="1">_xlfn.TEXTJOIN(", ",TRUE,IF((Data!$D$1:$D$1000=1)*(OFFSET(Data!$A$1,0,MATCH($Q283,Data!$1:$1,0)-1,1000,1)=$R283),Data!$A$1:$A$816,""))</f>
        <v/>
      </c>
      <c r="AC283" s="21"/>
      <c r="AD283" s="34"/>
      <c r="AE283" s="34"/>
      <c r="AF283" s="34"/>
      <c r="AG283" s="34"/>
      <c r="AH283" s="34"/>
      <c r="AI283" s="34"/>
      <c r="AJ283" s="34"/>
      <c r="AK283" s="34"/>
      <c r="AL283" s="34"/>
    </row>
    <row r="284" spans="17:38" ht="13.5" thickBot="1" x14ac:dyDescent="0.35">
      <c r="Q284" s="55" t="s">
        <v>764</v>
      </c>
      <c r="R284" s="56" t="s">
        <v>1197</v>
      </c>
      <c r="S284" s="199">
        <v>10</v>
      </c>
      <c r="T284" s="104"/>
      <c r="U284" s="103">
        <f ca="1">COUNTIFS(Data!$D$1:$D$1000,1,OFFSET(Data!$A$1,0,MATCH($Q284,Data!$1:$1,0)-1,1000,1),R284)</f>
        <v>0</v>
      </c>
      <c r="V284" s="155"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7"/>
        <v/>
      </c>
      <c r="X284" s="23" t="str">
        <f t="shared" si="18"/>
        <v>Sling Orange + BlueDesi Binge Mini</v>
      </c>
      <c r="Y284" s="144">
        <f ca="1">COUNTIF(OFFSET(Data!$A$1,0,MATCH(Q284,Data!$1:$1,0)-1,1000,1),R284)</f>
        <v>4</v>
      </c>
      <c r="AA284" s="21" t="str">
        <f t="shared" si="19"/>
        <v>Sling Orange + Blue/Desi Binge Mini</v>
      </c>
      <c r="AB284" s="21" t="str">
        <f t="array" aca="1" ref="AB284" ca="1">_xlfn.TEXTJOIN(", ",TRUE,IF((Data!$D$1:$D$1000=1)*(OFFSET(Data!$A$1,0,MATCH($Q284,Data!$1:$1,0)-1,1000,1)=$R284),Data!$A$1:$A$816,""))</f>
        <v/>
      </c>
      <c r="AC284" s="21"/>
      <c r="AD284" s="34"/>
      <c r="AE284" s="34"/>
      <c r="AF284" s="34"/>
      <c r="AG284" s="34"/>
      <c r="AH284" s="34"/>
      <c r="AI284" s="34"/>
      <c r="AJ284" s="34"/>
      <c r="AK284" s="34"/>
      <c r="AL284" s="34"/>
    </row>
    <row r="285" spans="17:38" ht="13.5" thickBot="1" x14ac:dyDescent="0.35">
      <c r="Q285" s="55" t="s">
        <v>764</v>
      </c>
      <c r="R285" s="56" t="s">
        <v>1192</v>
      </c>
      <c r="S285" s="199">
        <v>5</v>
      </c>
      <c r="T285" s="104"/>
      <c r="U285" s="103">
        <f ca="1">COUNTIFS(Data!$D$1:$D$1000,1,OFFSET(Data!$A$1,0,MATCH($Q285,Data!$1:$1,0)-1,1000,1),R285)</f>
        <v>1</v>
      </c>
      <c r="V285" s="155"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f t="shared" ca="1" si="17"/>
        <v>5</v>
      </c>
      <c r="X285" s="23" t="str">
        <f t="shared" si="18"/>
        <v>Sling Orange + Bluediscovery+</v>
      </c>
      <c r="Y285" s="144">
        <f ca="1">COUNTIF(OFFSET(Data!$A$1,0,MATCH(Q285,Data!$1:$1,0)-1,1000,1),R285)</f>
        <v>9</v>
      </c>
      <c r="AA285" s="21" t="str">
        <f t="shared" si="19"/>
        <v>Sling Orange + Blue/discovery+</v>
      </c>
      <c r="AB285" s="21" t="str">
        <f t="array" aca="1" ref="AB285" ca="1">_xlfn.TEXTJOIN(", ",TRUE,IF((Data!$D$1:$D$1000=1)*(OFFSET(Data!$A$1,0,MATCH($Q285,Data!$1:$1,0)-1,1000,1)=$R285),Data!$A$1:$A$816,""))</f>
        <v>Animal Planet</v>
      </c>
      <c r="AC285" s="21"/>
      <c r="AD285" s="34"/>
      <c r="AE285" s="34"/>
      <c r="AF285" s="34"/>
      <c r="AG285" s="34"/>
      <c r="AH285" s="34"/>
      <c r="AI285" s="34"/>
      <c r="AJ285" s="34"/>
      <c r="AK285" s="34"/>
      <c r="AL285" s="34"/>
    </row>
    <row r="286" spans="17:38" ht="13.5" thickBot="1" x14ac:dyDescent="0.35">
      <c r="Q286" s="55" t="s">
        <v>764</v>
      </c>
      <c r="R286" s="147" t="s">
        <v>1193</v>
      </c>
      <c r="S286" s="199">
        <v>7</v>
      </c>
      <c r="T286" s="104"/>
      <c r="U286" s="103">
        <f ca="1">COUNTIFS(Data!$D$1:$D$1000,1,OFFSET(Data!$A$1,0,MATCH($Q286,Data!$1:$1,0)-1,1000,1),R286)</f>
        <v>0</v>
      </c>
      <c r="V286" s="155"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7"/>
        <v/>
      </c>
      <c r="X286" s="23" t="str">
        <f t="shared" si="18"/>
        <v>Sling Orange + Bluediscovery+ (Ad Free)</v>
      </c>
      <c r="Y286" s="144">
        <f ca="1">COUNTIF(OFFSET(Data!$A$1,0,MATCH(Q286,Data!$1:$1,0)-1,1000,1),R286)</f>
        <v>1</v>
      </c>
      <c r="AA286" s="21" t="str">
        <f t="shared" si="19"/>
        <v>Sling Orange + Blue/discovery+ (Ad Free)</v>
      </c>
      <c r="AB286" s="21" t="str">
        <f t="array" aca="1" ref="AB286" ca="1">_xlfn.TEXTJOIN(", ",TRUE,IF((Data!$D$1:$D$1000=1)*(OFFSET(Data!$A$1,0,MATCH($Q286,Data!$1:$1,0)-1,1000,1)=$R286),Data!$A$1:$A$816,""))</f>
        <v/>
      </c>
      <c r="AC286" s="21"/>
      <c r="AD286" s="34"/>
      <c r="AE286" s="34"/>
      <c r="AF286" s="34"/>
      <c r="AG286" s="34"/>
      <c r="AH286" s="34"/>
      <c r="AI286" s="34"/>
      <c r="AJ286" s="34"/>
      <c r="AK286" s="34"/>
      <c r="AL286" s="34"/>
    </row>
    <row r="287" spans="17:38" ht="13.5" thickBot="1" x14ac:dyDescent="0.35">
      <c r="Q287" s="55" t="s">
        <v>764</v>
      </c>
      <c r="R287" s="56" t="s">
        <v>395</v>
      </c>
      <c r="S287" s="199">
        <v>5</v>
      </c>
      <c r="T287" s="104"/>
      <c r="U287" s="103">
        <f ca="1">COUNTIFS(Data!$D$1:$D$1000,1,OFFSET(Data!$A$1,0,MATCH($Q287,Data!$1:$1,0)-1,1000,1),R287)</f>
        <v>0</v>
      </c>
      <c r="V287" s="155"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17"/>
        <v/>
      </c>
      <c r="X287" s="23" t="str">
        <f t="shared" si="18"/>
        <v>Sling Orange + BlueDocurama</v>
      </c>
      <c r="Y287" s="144">
        <f ca="1">COUNTIF(OFFSET(Data!$A$1,0,MATCH(Q287,Data!$1:$1,0)-1,1000,1),R287)</f>
        <v>1</v>
      </c>
      <c r="AA287" s="21" t="str">
        <f t="shared" si="19"/>
        <v>Sling Orange + Blue/Docurama</v>
      </c>
      <c r="AB287" s="21" t="str">
        <f t="array" aca="1" ref="AB287" ca="1">_xlfn.TEXTJOIN(", ",TRUE,IF((Data!$D$1:$D$1000=1)*(OFFSET(Data!$A$1,0,MATCH($Q287,Data!$1:$1,0)-1,1000,1)=$R287),Data!$A$1:$A$816,""))</f>
        <v/>
      </c>
      <c r="AC287" s="21"/>
      <c r="AD287" s="34"/>
      <c r="AE287" s="34"/>
      <c r="AF287" s="34"/>
      <c r="AG287" s="34"/>
      <c r="AH287" s="34"/>
      <c r="AI287" s="34"/>
      <c r="AJ287" s="34"/>
      <c r="AK287" s="34"/>
      <c r="AL287" s="34"/>
    </row>
    <row r="288" spans="17:38" ht="13.5" thickBot="1" x14ac:dyDescent="0.35">
      <c r="Q288" s="55" t="s">
        <v>764</v>
      </c>
      <c r="R288" s="56" t="s">
        <v>396</v>
      </c>
      <c r="S288" s="199">
        <v>5</v>
      </c>
      <c r="T288" s="104"/>
      <c r="U288" s="103">
        <f ca="1">COUNTIFS(Data!$D$1:$D$1000,1,OFFSET(Data!$A$1,0,MATCH($Q288,Data!$1:$1,0)-1,1000,1),R288)</f>
        <v>0</v>
      </c>
      <c r="V288" s="155"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7"/>
        <v/>
      </c>
      <c r="X288" s="23" t="str">
        <f t="shared" si="18"/>
        <v>Sling Orange + BlueDOGTV</v>
      </c>
      <c r="Y288" s="144">
        <f ca="1">COUNTIF(OFFSET(Data!$A$1,0,MATCH(Q288,Data!$1:$1,0)-1,1000,1),R288)</f>
        <v>1</v>
      </c>
      <c r="AA288" s="21" t="str">
        <f t="shared" si="19"/>
        <v>Sling Orange + Blue/DOGTV</v>
      </c>
      <c r="AB288" s="21" t="str">
        <f t="array" aca="1" ref="AB288" ca="1">_xlfn.TEXTJOIN(", ",TRUE,IF((Data!$D$1:$D$1000=1)*(OFFSET(Data!$A$1,0,MATCH($Q288,Data!$1:$1,0)-1,1000,1)=$R288),Data!$A$1:$A$816,""))</f>
        <v/>
      </c>
      <c r="AC288" s="21"/>
      <c r="AD288" s="34"/>
      <c r="AE288" s="34"/>
      <c r="AF288" s="34"/>
      <c r="AG288" s="34"/>
      <c r="AH288" s="34"/>
      <c r="AI288" s="34"/>
      <c r="AJ288" s="34"/>
      <c r="AK288" s="34"/>
      <c r="AL288" s="34"/>
    </row>
    <row r="289" spans="17:38" ht="13.5" thickBot="1" x14ac:dyDescent="0.35">
      <c r="Q289" s="55" t="s">
        <v>764</v>
      </c>
      <c r="R289" s="56" t="s">
        <v>397</v>
      </c>
      <c r="S289" s="199">
        <v>5</v>
      </c>
      <c r="T289" s="104"/>
      <c r="U289" s="103">
        <f ca="1">COUNTIFS(Data!$D$1:$D$1000,1,OFFSET(Data!$A$1,0,MATCH($Q289,Data!$1:$1,0)-1,1000,1),R289)</f>
        <v>0</v>
      </c>
      <c r="V289" s="155"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17"/>
        <v/>
      </c>
      <c r="X289" s="23" t="str">
        <f t="shared" si="18"/>
        <v>Sling Orange + BlueDove Channel</v>
      </c>
      <c r="Y289" s="144">
        <f ca="1">COUNTIF(OFFSET(Data!$A$1,0,MATCH(Q289,Data!$1:$1,0)-1,1000,1),R289)</f>
        <v>1</v>
      </c>
      <c r="AA289" s="21" t="str">
        <f t="shared" si="19"/>
        <v>Sling Orange + Blue/Dove Channel</v>
      </c>
      <c r="AB289" s="21" t="str">
        <f t="array" aca="1" ref="AB289" ca="1">_xlfn.TEXTJOIN(", ",TRUE,IF((Data!$D$1:$D$1000=1)*(OFFSET(Data!$A$1,0,MATCH($Q289,Data!$1:$1,0)-1,1000,1)=$R289),Data!$A$1:$A$816,""))</f>
        <v/>
      </c>
      <c r="AC289" s="21"/>
      <c r="AD289" s="34"/>
      <c r="AE289" s="34"/>
      <c r="AF289" s="34"/>
      <c r="AG289" s="34"/>
      <c r="AH289" s="34"/>
      <c r="AI289" s="34"/>
      <c r="AJ289" s="34"/>
      <c r="AK289" s="34"/>
      <c r="AL289" s="34"/>
    </row>
    <row r="290" spans="17:38" ht="13.5" thickBot="1" x14ac:dyDescent="0.35">
      <c r="Q290" s="55" t="s">
        <v>764</v>
      </c>
      <c r="R290" s="56" t="s">
        <v>574</v>
      </c>
      <c r="S290" s="199">
        <v>3</v>
      </c>
      <c r="T290" s="104"/>
      <c r="U290" s="103">
        <f ca="1">COUNTIFS(Data!$D$1:$D$1000,1,OFFSET(Data!$A$1,0,MATCH($Q290,Data!$1:$1,0)-1,1000,1),R290)</f>
        <v>0</v>
      </c>
      <c r="V290" s="155"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7"/>
        <v/>
      </c>
      <c r="X290" s="23" t="str">
        <f t="shared" si="18"/>
        <v>Sling Orange + BlueDOX</v>
      </c>
      <c r="Y290" s="144">
        <f ca="1">COUNTIF(OFFSET(Data!$A$1,0,MATCH(Q290,Data!$1:$1,0)-1,1000,1),R290)</f>
        <v>1</v>
      </c>
      <c r="AA290" s="21" t="str">
        <f t="shared" si="19"/>
        <v>Sling Orange + Blue/DOX</v>
      </c>
      <c r="AB290" s="21" t="str">
        <f t="array" aca="1" ref="AB290" ca="1">_xlfn.TEXTJOIN(", ",TRUE,IF((Data!$D$1:$D$1000=1)*(OFFSET(Data!$A$1,0,MATCH($Q290,Data!$1:$1,0)-1,1000,1)=$R290),Data!$A$1:$A$816,""))</f>
        <v/>
      </c>
      <c r="AC290" s="21"/>
      <c r="AD290" s="34"/>
      <c r="AE290" s="34"/>
      <c r="AF290" s="34"/>
      <c r="AG290" s="34"/>
      <c r="AH290" s="34"/>
      <c r="AI290" s="34"/>
      <c r="AJ290" s="34"/>
      <c r="AK290" s="34"/>
      <c r="AL290" s="34"/>
    </row>
    <row r="291" spans="17:38" ht="13.5" thickBot="1" x14ac:dyDescent="0.35">
      <c r="Q291" s="55" t="s">
        <v>764</v>
      </c>
      <c r="R291" s="147" t="s">
        <v>1229</v>
      </c>
      <c r="S291" s="199">
        <v>0</v>
      </c>
      <c r="T291" s="104"/>
      <c r="U291" s="103">
        <f ca="1">COUNTIFS(Data!$D$1:$D$1000,1,OFFSET(Data!$A$1,0,MATCH($Q291,Data!$1:$1,0)-1,1000,1),R291)</f>
        <v>0</v>
      </c>
      <c r="V291" s="155"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7"/>
        <v/>
      </c>
      <c r="X291" s="23" t="str">
        <f t="shared" si="18"/>
        <v>Sling Orange + BlueDVR Free</v>
      </c>
      <c r="Y291" s="144">
        <f ca="1">COUNTIF(OFFSET(Data!$A$1,0,MATCH(Q291,Data!$1:$1,0)-1,1000,1),R291)</f>
        <v>1</v>
      </c>
      <c r="AA291" s="21" t="str">
        <f t="shared" si="19"/>
        <v>Sling Orange + Blue/DVR Free</v>
      </c>
      <c r="AB291" s="21" t="str">
        <f t="array" aca="1" ref="AB291" ca="1">_xlfn.TEXTJOIN(", ",TRUE,IF((Data!$D$1:$D$1000=1)*(OFFSET(Data!$A$1,0,MATCH($Q291,Data!$1:$1,0)-1,1000,1)=$R291),Data!$A$1:$A$816,""))</f>
        <v/>
      </c>
      <c r="AC291" s="21"/>
      <c r="AD291" s="34"/>
      <c r="AE291" s="34"/>
      <c r="AF291" s="34"/>
      <c r="AG291" s="34"/>
      <c r="AH291" s="34"/>
      <c r="AI291" s="34"/>
      <c r="AJ291" s="34"/>
      <c r="AK291" s="34"/>
      <c r="AL291" s="34"/>
    </row>
    <row r="292" spans="17:38" ht="13.5" thickBot="1" x14ac:dyDescent="0.35">
      <c r="Q292" s="55" t="s">
        <v>764</v>
      </c>
      <c r="R292" s="56" t="s">
        <v>625</v>
      </c>
      <c r="S292" s="199">
        <v>6</v>
      </c>
      <c r="T292" s="104"/>
      <c r="U292" s="103">
        <f ca="1">COUNTIFS(Data!$D$1:$D$1000,1,OFFSET(Data!$A$1,0,MATCH($Q292,Data!$1:$1,0)-1,1000,1),R292)</f>
        <v>0</v>
      </c>
      <c r="V292" s="155"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7"/>
        <v/>
      </c>
      <c r="X292" s="23" t="str">
        <f t="shared" si="18"/>
        <v>Sling Orange + BlueEchoboom Sports</v>
      </c>
      <c r="Y292" s="144">
        <f ca="1">COUNTIF(OFFSET(Data!$A$1,0,MATCH(Q292,Data!$1:$1,0)-1,1000,1),R292)</f>
        <v>1</v>
      </c>
      <c r="AA292" s="21" t="str">
        <f t="shared" si="19"/>
        <v>Sling Orange + Blue/Echoboom Sports</v>
      </c>
      <c r="AB292" s="21" t="str">
        <f t="array" aca="1" ref="AB292" ca="1">_xlfn.TEXTJOIN(", ",TRUE,IF((Data!$D$1:$D$1000=1)*(OFFSET(Data!$A$1,0,MATCH($Q292,Data!$1:$1,0)-1,1000,1)=$R292),Data!$A$1:$A$816,""))</f>
        <v/>
      </c>
      <c r="AC292" s="21"/>
      <c r="AD292" s="34"/>
      <c r="AE292" s="34"/>
      <c r="AF292" s="34"/>
      <c r="AG292" s="34"/>
      <c r="AH292" s="34"/>
      <c r="AI292" s="34"/>
      <c r="AJ292" s="34"/>
      <c r="AK292" s="34"/>
      <c r="AL292" s="34"/>
    </row>
    <row r="293" spans="17:38" ht="13.5" thickBot="1" x14ac:dyDescent="0.35">
      <c r="Q293" s="55" t="s">
        <v>764</v>
      </c>
      <c r="R293" s="56" t="s">
        <v>32</v>
      </c>
      <c r="S293" s="199">
        <v>6</v>
      </c>
      <c r="T293" s="104"/>
      <c r="U293" s="103">
        <f ca="1">COUNTIFS(Data!$D$1:$D$1000,1,OFFSET(Data!$A$1,0,MATCH($Q293,Data!$1:$1,0)-1,1000,1),R293)</f>
        <v>0</v>
      </c>
      <c r="V293" s="155"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7"/>
        <v/>
      </c>
      <c r="X293" s="23" t="str">
        <f t="shared" si="18"/>
        <v>Sling Orange + BlueEPIX</v>
      </c>
      <c r="Y293" s="144">
        <f ca="1">COUNTIF(OFFSET(Data!$A$1,0,MATCH(Q293,Data!$1:$1,0)-1,1000,1),R293)</f>
        <v>0</v>
      </c>
      <c r="AA293" s="21" t="str">
        <f t="shared" si="19"/>
        <v>Sling Orange + Blue/EPIX</v>
      </c>
      <c r="AB293" s="21" t="str">
        <f t="array" aca="1" ref="AB293" ca="1">_xlfn.TEXTJOIN(", ",TRUE,IF((Data!$D$1:$D$1000=1)*(OFFSET(Data!$A$1,0,MATCH($Q293,Data!$1:$1,0)-1,1000,1)=$R293),Data!$A$1:$A$816,""))</f>
        <v/>
      </c>
      <c r="AC293" s="21"/>
      <c r="AD293" s="34"/>
      <c r="AE293" s="34"/>
      <c r="AF293" s="34"/>
      <c r="AG293" s="34"/>
      <c r="AH293" s="34"/>
      <c r="AI293" s="34"/>
      <c r="AJ293" s="34"/>
      <c r="AK293" s="34"/>
      <c r="AL293" s="34"/>
    </row>
    <row r="294" spans="17:38" ht="13.5" thickBot="1" x14ac:dyDescent="0.35">
      <c r="Q294" s="55" t="s">
        <v>764</v>
      </c>
      <c r="R294" s="56" t="s">
        <v>888</v>
      </c>
      <c r="S294" s="199">
        <v>10</v>
      </c>
      <c r="T294" s="104"/>
      <c r="U294" s="103">
        <f ca="1">COUNTIFS(Data!$D$1:$D$1000,1,OFFSET(Data!$A$1,0,MATCH($Q294,Data!$1:$1,0)-1,1000,1),R294)</f>
        <v>0</v>
      </c>
      <c r="V294" s="155"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7"/>
        <v/>
      </c>
      <c r="X294" s="23" t="str">
        <f t="shared" si="18"/>
        <v>Sling Orange + BlueEspaña Service</v>
      </c>
      <c r="Y294" s="144">
        <f ca="1">COUNTIF(OFFSET(Data!$A$1,0,MATCH(Q294,Data!$1:$1,0)-1,1000,1),R294)</f>
        <v>3</v>
      </c>
      <c r="AA294" s="21" t="str">
        <f t="shared" si="19"/>
        <v>Sling Orange + Blue/España Service</v>
      </c>
      <c r="AB294" s="21" t="str">
        <f t="array" aca="1" ref="AB294" ca="1">_xlfn.TEXTJOIN(", ",TRUE,IF((Data!$D$1:$D$1000=1)*(OFFSET(Data!$A$1,0,MATCH($Q294,Data!$1:$1,0)-1,1000,1)=$R294),Data!$A$1:$A$816,""))</f>
        <v/>
      </c>
      <c r="AC294" s="21"/>
      <c r="AD294" s="34"/>
      <c r="AE294" s="34"/>
      <c r="AF294" s="34"/>
      <c r="AG294" s="34"/>
      <c r="AH294" s="34"/>
      <c r="AI294" s="34"/>
      <c r="AJ294" s="34"/>
      <c r="AK294" s="34"/>
      <c r="AL294" s="34"/>
    </row>
    <row r="295" spans="17:38" ht="13.5" thickBot="1" x14ac:dyDescent="0.35">
      <c r="Q295" s="55" t="s">
        <v>764</v>
      </c>
      <c r="R295" s="56" t="s">
        <v>566</v>
      </c>
      <c r="S295" s="199">
        <v>3</v>
      </c>
      <c r="T295" s="104"/>
      <c r="U295" s="103">
        <f ca="1">COUNTIFS(Data!$D$1:$D$1000,1,OFFSET(Data!$A$1,0,MATCH($Q295,Data!$1:$1,0)-1,1000,1),R295)</f>
        <v>0</v>
      </c>
      <c r="V295" s="155"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17"/>
        <v/>
      </c>
      <c r="X295" s="23" t="str">
        <f t="shared" si="18"/>
        <v>Sling Orange + BlueFlixLatino</v>
      </c>
      <c r="Y295" s="144">
        <f ca="1">COUNTIF(OFFSET(Data!$A$1,0,MATCH(Q295,Data!$1:$1,0)-1,1000,1),R295)</f>
        <v>1</v>
      </c>
      <c r="AA295" s="21" t="str">
        <f t="shared" si="19"/>
        <v>Sling Orange + Blue/FlixLatino</v>
      </c>
      <c r="AB295" s="21" t="str">
        <f t="array" aca="1" ref="AB295" ca="1">_xlfn.TEXTJOIN(", ",TRUE,IF((Data!$D$1:$D$1000=1)*(OFFSET(Data!$A$1,0,MATCH($Q295,Data!$1:$1,0)-1,1000,1)=$R295),Data!$A$1:$A$816,""))</f>
        <v/>
      </c>
      <c r="AC295" s="21"/>
      <c r="AD295" s="34"/>
      <c r="AE295" s="34"/>
      <c r="AF295" s="34"/>
      <c r="AG295" s="34"/>
      <c r="AH295" s="34"/>
      <c r="AI295" s="34"/>
      <c r="AJ295" s="34"/>
      <c r="AK295" s="34"/>
      <c r="AL295" s="34"/>
    </row>
    <row r="296" spans="17:38" ht="13.5" thickBot="1" x14ac:dyDescent="0.35">
      <c r="Q296" s="55" t="s">
        <v>764</v>
      </c>
      <c r="R296" s="56" t="s">
        <v>1198</v>
      </c>
      <c r="S296" s="199">
        <v>5</v>
      </c>
      <c r="T296" s="104"/>
      <c r="U296" s="103">
        <f ca="1">COUNTIFS(Data!$D$1:$D$1000,1,OFFSET(Data!$A$1,0,MATCH($Q296,Data!$1:$1,0)-1,1000,1),R296)</f>
        <v>0</v>
      </c>
      <c r="V296" s="155"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17"/>
        <v/>
      </c>
      <c r="X296" s="23" t="str">
        <f t="shared" si="18"/>
        <v>Sling Orange + BlueGallery</v>
      </c>
      <c r="Y296" s="144">
        <f ca="1">COUNTIF(OFFSET(Data!$A$1,0,MATCH(Q296,Data!$1:$1,0)-1,1000,1),R296)</f>
        <v>1</v>
      </c>
      <c r="AA296" s="21" t="str">
        <f t="shared" si="19"/>
        <v>Sling Orange + Blue/Gallery</v>
      </c>
      <c r="AB296" s="21" t="str">
        <f t="array" aca="1" ref="AB296" ca="1">_xlfn.TEXTJOIN(", ",TRUE,IF((Data!$D$1:$D$1000=1)*(OFFSET(Data!$A$1,0,MATCH($Q296,Data!$1:$1,0)-1,1000,1)=$R296),Data!$A$1:$A$816,""))</f>
        <v/>
      </c>
      <c r="AC296" s="21"/>
      <c r="AD296" s="34"/>
      <c r="AE296" s="34"/>
      <c r="AF296" s="34"/>
      <c r="AG296" s="34"/>
      <c r="AH296" s="34"/>
      <c r="AI296" s="34"/>
      <c r="AJ296" s="34"/>
      <c r="AK296" s="34"/>
      <c r="AL296" s="34"/>
    </row>
    <row r="297" spans="17:38" ht="13.5" thickBot="1" x14ac:dyDescent="0.35">
      <c r="Q297" s="55" t="s">
        <v>764</v>
      </c>
      <c r="R297" s="56" t="s">
        <v>398</v>
      </c>
      <c r="S297" s="199">
        <v>7</v>
      </c>
      <c r="T297" s="104"/>
      <c r="U297" s="103">
        <f ca="1">COUNTIFS(Data!$D$1:$D$1000,1,OFFSET(Data!$A$1,0,MATCH($Q297,Data!$1:$1,0)-1,1000,1),R297)</f>
        <v>0</v>
      </c>
      <c r="V297" s="155"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17"/>
        <v/>
      </c>
      <c r="X297" s="23" t="str">
        <f t="shared" si="18"/>
        <v>Sling Orange + BlueGrokker</v>
      </c>
      <c r="Y297" s="144">
        <f ca="1">COUNTIF(OFFSET(Data!$A$1,0,MATCH(Q297,Data!$1:$1,0)-1,1000,1),R297)</f>
        <v>1</v>
      </c>
      <c r="AA297" s="21" t="str">
        <f t="shared" si="19"/>
        <v>Sling Orange + Blue/Grokker</v>
      </c>
      <c r="AB297" s="21" t="str">
        <f t="array" aca="1" ref="AB297" ca="1">_xlfn.TEXTJOIN(", ",TRUE,IF((Data!$D$1:$D$1000=1)*(OFFSET(Data!$A$1,0,MATCH($Q297,Data!$1:$1,0)-1,1000,1)=$R297),Data!$A$1:$A$816,""))</f>
        <v/>
      </c>
      <c r="AC297" s="21"/>
      <c r="AD297" s="34"/>
      <c r="AE297" s="34"/>
      <c r="AF297" s="34"/>
      <c r="AG297" s="34"/>
      <c r="AH297" s="34"/>
      <c r="AI297" s="34"/>
      <c r="AJ297" s="34"/>
      <c r="AK297" s="34"/>
      <c r="AL297" s="34"/>
    </row>
    <row r="298" spans="17:38" ht="13.5" thickBot="1" x14ac:dyDescent="0.35">
      <c r="Q298" s="55" t="s">
        <v>764</v>
      </c>
      <c r="R298" s="56" t="s">
        <v>558</v>
      </c>
      <c r="S298" s="199">
        <v>6</v>
      </c>
      <c r="T298" s="104"/>
      <c r="U298" s="103">
        <f ca="1">COUNTIFS(Data!$D$1:$D$1000,1,OFFSET(Data!$A$1,0,MATCH($Q298,Data!$1:$1,0)-1,1000,1),R298)</f>
        <v>0</v>
      </c>
      <c r="V298" s="155"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17"/>
        <v/>
      </c>
      <c r="X298" s="23" t="str">
        <f t="shared" si="18"/>
        <v>Sling Orange + BlueHallmark Movies Now</v>
      </c>
      <c r="Y298" s="144">
        <f ca="1">COUNTIF(OFFSET(Data!$A$1,0,MATCH(Q298,Data!$1:$1,0)-1,1000,1),R298)</f>
        <v>1</v>
      </c>
      <c r="AA298" s="21" t="str">
        <f t="shared" si="19"/>
        <v>Sling Orange + Blue/Hallmark Movies Now</v>
      </c>
      <c r="AB298" s="21" t="str">
        <f t="array" aca="1" ref="AB298" ca="1">_xlfn.TEXTJOIN(", ",TRUE,IF((Data!$D$1:$D$1000=1)*(OFFSET(Data!$A$1,0,MATCH($Q298,Data!$1:$1,0)-1,1000,1)=$R298),Data!$A$1:$A$816,""))</f>
        <v/>
      </c>
      <c r="AC298" s="21"/>
      <c r="AD298" s="34"/>
      <c r="AE298" s="34"/>
      <c r="AF298" s="34"/>
      <c r="AG298" s="34"/>
      <c r="AH298" s="34"/>
      <c r="AI298" s="34"/>
      <c r="AJ298" s="34"/>
      <c r="AK298" s="34"/>
      <c r="AL298" s="34"/>
    </row>
    <row r="299" spans="17:38" ht="13.5" thickBot="1" x14ac:dyDescent="0.35">
      <c r="Q299" s="55" t="s">
        <v>764</v>
      </c>
      <c r="R299" s="56" t="s">
        <v>390</v>
      </c>
      <c r="S299" s="199">
        <v>6</v>
      </c>
      <c r="T299" s="104"/>
      <c r="U299" s="103">
        <f ca="1">COUNTIFS(Data!$D$1:$D$1000,1,OFFSET(Data!$A$1,0,MATCH($Q299,Data!$1:$1,0)-1,1000,1),R299)</f>
        <v>0</v>
      </c>
      <c r="V299" s="155"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17"/>
        <v/>
      </c>
      <c r="X299" s="23" t="str">
        <f t="shared" si="18"/>
        <v>Sling Orange + BlueHeartland Extra</v>
      </c>
      <c r="Y299" s="144">
        <f ca="1">COUNTIF(OFFSET(Data!$A$1,0,MATCH(Q299,Data!$1:$1,0)-1,1000,1),R299)</f>
        <v>13</v>
      </c>
      <c r="AA299" s="21" t="str">
        <f t="shared" si="19"/>
        <v>Sling Orange + Blue/Heartland Extra</v>
      </c>
      <c r="AB299" s="21" t="str">
        <f t="array" aca="1" ref="AB299" ca="1">_xlfn.TEXTJOIN(", ",TRUE,IF((Data!$D$1:$D$1000=1)*(OFFSET(Data!$A$1,0,MATCH($Q299,Data!$1:$1,0)-1,1000,1)=$R299),Data!$A$1:$A$816,""))</f>
        <v/>
      </c>
      <c r="AC299" s="21"/>
      <c r="AD299" s="34"/>
      <c r="AE299" s="34"/>
      <c r="AF299" s="34"/>
      <c r="AG299" s="34"/>
      <c r="AH299" s="34"/>
      <c r="AI299" s="34"/>
      <c r="AJ299" s="34"/>
      <c r="AK299" s="34"/>
      <c r="AL299" s="34"/>
    </row>
    <row r="300" spans="17:38" ht="13.5" thickBot="1" x14ac:dyDescent="0.35">
      <c r="Q300" s="55" t="s">
        <v>764</v>
      </c>
      <c r="R300" s="56" t="s">
        <v>399</v>
      </c>
      <c r="S300" s="199">
        <v>8</v>
      </c>
      <c r="T300" s="104"/>
      <c r="U300" s="103">
        <f ca="1">COUNTIFS(Data!$D$1:$D$1000,1,OFFSET(Data!$A$1,0,MATCH($Q300,Data!$1:$1,0)-1,1000,1),R300)</f>
        <v>0</v>
      </c>
      <c r="V300" s="155" t="str">
        <f ca="1">IF(VLOOKUP(Q300,Services!$A$1:$B$25,2,0)="Exclude","Service Excluded",IF(T300="x",IF(R300="Yes",IF(COUNTIFS($Q$2:$Q$24,MID(Q300,1,3)&amp;"*",$T$2:$T$24,"x")=1,"","Duplicate service selected: "&amp;MID(Q300,1,FIND(" ",Q300)-1)),IF(ISNUMBER(MATCH(Q300&amp;"Yesx",$X:$X,0)),"","Base service is not selected")),IF(AND(U300&gt;0,price_limit&lt;&gt;0,W300&gt;price_limit),"Exceeds price limit: "&amp;TEXT(price_limit,"$0.00"),"")))</f>
        <v/>
      </c>
      <c r="W300" s="50" t="str">
        <f t="shared" ca="1" si="17"/>
        <v/>
      </c>
      <c r="X300" s="23" t="str">
        <f t="shared" si="18"/>
        <v>Sling Orange + BlueHere TV</v>
      </c>
      <c r="Y300" s="144">
        <f ca="1">COUNTIF(OFFSET(Data!$A$1,0,MATCH(Q300,Data!$1:$1,0)-1,1000,1),R300)</f>
        <v>1</v>
      </c>
      <c r="AA300" s="21" t="str">
        <f t="shared" si="19"/>
        <v>Sling Orange + Blue/Here TV</v>
      </c>
      <c r="AB300" s="21" t="str">
        <f t="array" aca="1" ref="AB300" ca="1">_xlfn.TEXTJOIN(", ",TRUE,IF((Data!$D$1:$D$1000=1)*(OFFSET(Data!$A$1,0,MATCH($Q300,Data!$1:$1,0)-1,1000,1)=$R300),Data!$A$1:$A$816,""))</f>
        <v/>
      </c>
      <c r="AC300" s="21"/>
      <c r="AD300" s="34"/>
      <c r="AE300" s="34"/>
      <c r="AF300" s="34"/>
      <c r="AG300" s="34"/>
      <c r="AH300" s="34"/>
      <c r="AI300" s="34"/>
      <c r="AJ300" s="34"/>
      <c r="AK300" s="34"/>
      <c r="AL300" s="34"/>
    </row>
    <row r="301" spans="17:38" ht="13.5" thickBot="1" x14ac:dyDescent="0.35">
      <c r="Q301" s="55" t="s">
        <v>764</v>
      </c>
      <c r="R301" s="56" t="s">
        <v>1214</v>
      </c>
      <c r="S301" s="199">
        <v>3</v>
      </c>
      <c r="T301" s="104"/>
      <c r="U301" s="103">
        <f ca="1">COUNTIFS(Data!$D$1:$D$1000,1,OFFSET(Data!$A$1,0,MATCH($Q301,Data!$1:$1,0)-1,1000,1),R301)</f>
        <v>0</v>
      </c>
      <c r="V301" s="155" t="str">
        <f ca="1">IF(VLOOKUP(Q301,Services!$A$1:$B$25,2,0)="Exclude","Service Excluded",IF(T301="x",IF(R301="Yes",IF(COUNTIFS($Q$2:$Q$24,MID(Q301,1,3)&amp;"*",$T$2:$T$24,"x")=1,"","Duplicate service selected: "&amp;MID(Q301,1,FIND(" ",Q301)-1)),IF(ISNUMBER(MATCH(Q301&amp;"Yesx",$X:$X,0)),"","Base service is not selected")),IF(AND(U301&gt;0,price_limit&lt;&gt;0,W301&gt;price_limit),"Exceeds price limit: "&amp;TEXT(price_limit,"$0.00"),"")))</f>
        <v/>
      </c>
      <c r="W301" s="50" t="str">
        <f t="shared" ca="1" si="17"/>
        <v/>
      </c>
      <c r="X301" s="23" t="str">
        <f t="shared" si="18"/>
        <v>Sling Orange + BlueHi-Yah!</v>
      </c>
      <c r="Y301" s="144">
        <f ca="1">COUNTIF(OFFSET(Data!$A$1,0,MATCH(Q301,Data!$1:$1,0)-1,1000,1),R301)</f>
        <v>1</v>
      </c>
      <c r="AA301" s="21" t="str">
        <f t="shared" si="19"/>
        <v>Sling Orange + Blue/Hi-Yah!</v>
      </c>
      <c r="AB301" s="21" t="str">
        <f t="array" aca="1" ref="AB301" ca="1">_xlfn.TEXTJOIN(", ",TRUE,IF((Data!$D$1:$D$1000=1)*(OFFSET(Data!$A$1,0,MATCH($Q301,Data!$1:$1,0)-1,1000,1)=$R301),Data!$A$1:$A$816,""))</f>
        <v/>
      </c>
      <c r="AC301" s="21"/>
      <c r="AD301" s="34"/>
      <c r="AE301" s="34"/>
      <c r="AF301" s="34"/>
      <c r="AG301" s="34"/>
      <c r="AH301" s="34"/>
      <c r="AI301" s="34"/>
      <c r="AJ301" s="34"/>
      <c r="AK301" s="34"/>
      <c r="AL301" s="34"/>
    </row>
    <row r="302" spans="17:38" ht="13.5" thickBot="1" x14ac:dyDescent="0.35">
      <c r="Q302" s="55" t="s">
        <v>764</v>
      </c>
      <c r="R302" s="56" t="s">
        <v>389</v>
      </c>
      <c r="S302" s="199">
        <v>6</v>
      </c>
      <c r="T302" s="104"/>
      <c r="U302" s="103">
        <f ca="1">COUNTIFS(Data!$D$1:$D$1000,1,OFFSET(Data!$A$1,0,MATCH($Q302,Data!$1:$1,0)-1,1000,1),R302)</f>
        <v>0</v>
      </c>
      <c r="V302" s="155" t="str">
        <f ca="1">IF(VLOOKUP(Q302,Services!$A$1:$B$25,2,0)="Exclude","Service Excluded",IF(T302="x",IF(R302="Yes",IF(COUNTIFS($Q$2:$Q$24,MID(Q302,1,3)&amp;"*",$T$2:$T$24,"x")=1,"","Duplicate service selected: "&amp;MID(Q302,1,FIND(" ",Q302)-1)),IF(ISNUMBER(MATCH(Q302&amp;"Yesx",$X:$X,0)),"","Base service is not selected")),IF(AND(U302&gt;0,price_limit&lt;&gt;0,W302&gt;price_limit),"Exceeds price limit: "&amp;TEXT(price_limit,"$0.00"),"")))</f>
        <v/>
      </c>
      <c r="W302" s="50" t="str">
        <f t="shared" ca="1" si="17"/>
        <v/>
      </c>
      <c r="X302" s="23" t="str">
        <f t="shared" si="18"/>
        <v>Sling Orange + BlueHollywood Extra</v>
      </c>
      <c r="Y302" s="144">
        <f ca="1">COUNTIF(OFFSET(Data!$A$1,0,MATCH(Q302,Data!$1:$1,0)-1,1000,1),R302)</f>
        <v>10</v>
      </c>
      <c r="AA302" s="21" t="str">
        <f t="shared" si="19"/>
        <v>Sling Orange + Blue/Hollywood Extra</v>
      </c>
      <c r="AB302" s="21" t="str">
        <f t="array" aca="1" ref="AB302" ca="1">_xlfn.TEXTJOIN(", ",TRUE,IF((Data!$D$1:$D$1000=1)*(OFFSET(Data!$A$1,0,MATCH($Q302,Data!$1:$1,0)-1,1000,1)=$R302),Data!$A$1:$A$816,""))</f>
        <v/>
      </c>
      <c r="AC302" s="21"/>
      <c r="AD302" s="34"/>
      <c r="AE302" s="34"/>
      <c r="AF302" s="34"/>
      <c r="AG302" s="34"/>
      <c r="AH302" s="34"/>
      <c r="AI302" s="34"/>
      <c r="AJ302" s="34"/>
      <c r="AK302" s="34"/>
      <c r="AL302" s="34"/>
    </row>
    <row r="303" spans="17:38" ht="13.5" thickBot="1" x14ac:dyDescent="0.35">
      <c r="Q303" s="55" t="s">
        <v>764</v>
      </c>
      <c r="R303" s="56" t="s">
        <v>400</v>
      </c>
      <c r="S303" s="199">
        <v>5</v>
      </c>
      <c r="T303" s="104"/>
      <c r="U303" s="103">
        <f ca="1">COUNTIFS(Data!$D$1:$D$1000,1,OFFSET(Data!$A$1,0,MATCH($Q303,Data!$1:$1,0)-1,1000,1),R303)</f>
        <v>0</v>
      </c>
      <c r="V303" s="155" t="str">
        <f ca="1">IF(VLOOKUP(Q303,Services!$A$1:$B$25,2,0)="Exclude","Service Excluded",IF(T303="x",IF(R303="Yes",IF(COUNTIFS($Q$2:$Q$24,MID(Q303,1,3)&amp;"*",$T$2:$T$24,"x")=1,"","Duplicate service selected: "&amp;MID(Q303,1,FIND(" ",Q303)-1)),IF(ISNUMBER(MATCH(Q303&amp;"Yesx",$X:$X,0)),"","Base service is not selected")),IF(AND(U303&gt;0,price_limit&lt;&gt;0,W303&gt;price_limit),"Exceeds price limit: "&amp;TEXT(price_limit,"$0.00"),"")))</f>
        <v/>
      </c>
      <c r="W303" s="50" t="str">
        <f t="shared" ca="1" si="17"/>
        <v/>
      </c>
      <c r="X303" s="23" t="str">
        <f t="shared" si="18"/>
        <v>Sling Orange + BlueHopster</v>
      </c>
      <c r="Y303" s="144">
        <f ca="1">COUNTIF(OFFSET(Data!$A$1,0,MATCH(Q303,Data!$1:$1,0)-1,1000,1),R303)</f>
        <v>1</v>
      </c>
      <c r="AA303" s="21" t="str">
        <f t="shared" si="19"/>
        <v>Sling Orange + Blue/Hopster</v>
      </c>
      <c r="AB303" s="21" t="str">
        <f t="array" aca="1" ref="AB303" ca="1">_xlfn.TEXTJOIN(", ",TRUE,IF((Data!$D$1:$D$1000=1)*(OFFSET(Data!$A$1,0,MATCH($Q303,Data!$1:$1,0)-1,1000,1)=$R303),Data!$A$1:$A$816,""))</f>
        <v/>
      </c>
      <c r="AC303" s="21"/>
      <c r="AD303" s="34"/>
      <c r="AE303" s="34"/>
      <c r="AF303" s="34"/>
      <c r="AG303" s="34"/>
      <c r="AH303" s="34"/>
      <c r="AI303" s="34"/>
      <c r="AJ303" s="34"/>
      <c r="AK303" s="34"/>
      <c r="AL303" s="34"/>
    </row>
    <row r="304" spans="17:38" ht="13.5" thickBot="1" x14ac:dyDescent="0.35">
      <c r="Q304" s="55" t="s">
        <v>764</v>
      </c>
      <c r="R304" s="56" t="s">
        <v>919</v>
      </c>
      <c r="S304" s="199">
        <v>6</v>
      </c>
      <c r="T304" s="104"/>
      <c r="U304" s="103">
        <f ca="1">COUNTIFS(Data!$D$1:$D$1000,1,OFFSET(Data!$A$1,0,MATCH($Q304,Data!$1:$1,0)-1,1000,1),R304)</f>
        <v>0</v>
      </c>
      <c r="V304" s="155" t="str">
        <f ca="1">IF(VLOOKUP(Q304,Services!$A$1:$B$25,2,0)="Exclude","Service Excluded",IF(T304="x",IF(R304="Yes",IF(COUNTIFS($Q$2:$Q$24,MID(Q304,1,3)&amp;"*",$T$2:$T$24,"x")=1,"","Duplicate service selected: "&amp;MID(Q304,1,FIND(" ",Q304)-1)),IF(ISNUMBER(MATCH(Q304&amp;"Yesx",$X:$X,0)),"","Base service is not selected")),IF(AND(U304&gt;0,price_limit&lt;&gt;0,W304&gt;price_limit),"Exceeds price limit: "&amp;TEXT(price_limit,"$0.00"),"")))</f>
        <v/>
      </c>
      <c r="W304" s="50" t="str">
        <f t="shared" ca="1" si="17"/>
        <v/>
      </c>
      <c r="X304" s="23" t="str">
        <f t="shared" si="18"/>
        <v>Sling Orange + BlueIFC Films Unlimited</v>
      </c>
      <c r="Y304" s="144">
        <f ca="1">COUNTIF(OFFSET(Data!$A$1,0,MATCH(Q304,Data!$1:$1,0)-1,1000,1),R304)</f>
        <v>1</v>
      </c>
      <c r="AA304" s="21" t="str">
        <f t="shared" si="19"/>
        <v>Sling Orange + Blue/IFC Films Unlimited</v>
      </c>
      <c r="AB304" s="21" t="str">
        <f t="array" aca="1" ref="AB304" ca="1">_xlfn.TEXTJOIN(", ",TRUE,IF((Data!$D$1:$D$1000=1)*(OFFSET(Data!$A$1,0,MATCH($Q304,Data!$1:$1,0)-1,1000,1)=$R304),Data!$A$1:$A$816,""))</f>
        <v/>
      </c>
      <c r="AC304" s="21"/>
      <c r="AD304" s="34"/>
      <c r="AE304" s="34"/>
      <c r="AF304" s="34"/>
      <c r="AG304" s="34"/>
      <c r="AH304" s="34"/>
      <c r="AI304" s="34"/>
      <c r="AJ304" s="34"/>
      <c r="AK304" s="34"/>
      <c r="AL304" s="34"/>
    </row>
    <row r="305" spans="17:38" ht="13.5" thickBot="1" x14ac:dyDescent="0.35">
      <c r="Q305" s="55" t="s">
        <v>764</v>
      </c>
      <c r="R305" s="56" t="s">
        <v>687</v>
      </c>
      <c r="S305" s="199">
        <v>4</v>
      </c>
      <c r="T305" s="104"/>
      <c r="U305" s="103">
        <f ca="1">COUNTIFS(Data!$D$1:$D$1000,1,OFFSET(Data!$A$1,0,MATCH($Q305,Data!$1:$1,0)-1,1000,1),R305)</f>
        <v>0</v>
      </c>
      <c r="V305" s="155" t="str">
        <f ca="1">IF(VLOOKUP(Q305,Services!$A$1:$B$25,2,0)="Exclude","Service Excluded",IF(T305="x",IF(R305="Yes",IF(COUNTIFS($Q$2:$Q$24,MID(Q305,1,3)&amp;"*",$T$2:$T$24,"x")=1,"","Duplicate service selected: "&amp;MID(Q305,1,FIND(" ",Q305)-1)),IF(ISNUMBER(MATCH(Q305&amp;"Yesx",$X:$X,0)),"","Base service is not selected")),IF(AND(U305&gt;0,price_limit&lt;&gt;0,W305&gt;price_limit),"Exceeds price limit: "&amp;TEXT(price_limit,"$0.00"),"")))</f>
        <v/>
      </c>
      <c r="W305" s="50" t="str">
        <f t="shared" ca="1" si="17"/>
        <v/>
      </c>
      <c r="X305" s="23" t="str">
        <f t="shared" si="18"/>
        <v>Sling Orange + BlueKartoon Channel!</v>
      </c>
      <c r="Y305" s="144">
        <f ca="1">COUNTIF(OFFSET(Data!$A$1,0,MATCH(Q305,Data!$1:$1,0)-1,1000,1),R305)</f>
        <v>1</v>
      </c>
      <c r="AA305" s="21" t="str">
        <f t="shared" si="19"/>
        <v>Sling Orange + Blue/Kartoon Channel!</v>
      </c>
      <c r="AB305" s="21" t="str">
        <f t="array" aca="1" ref="AB305" ca="1">_xlfn.TEXTJOIN(", ",TRUE,IF((Data!$D$1:$D$1000=1)*(OFFSET(Data!$A$1,0,MATCH($Q305,Data!$1:$1,0)-1,1000,1)=$R305),Data!$A$1:$A$816,""))</f>
        <v/>
      </c>
      <c r="AC305" s="21"/>
      <c r="AD305" s="34"/>
      <c r="AE305" s="34"/>
      <c r="AF305" s="34"/>
      <c r="AG305" s="34"/>
      <c r="AH305" s="34"/>
      <c r="AI305" s="34"/>
      <c r="AJ305" s="34"/>
      <c r="AK305" s="34"/>
      <c r="AL305" s="34"/>
    </row>
    <row r="306" spans="17:38" ht="13.5" thickBot="1" x14ac:dyDescent="0.35">
      <c r="Q306" s="55" t="s">
        <v>764</v>
      </c>
      <c r="R306" s="56" t="s">
        <v>386</v>
      </c>
      <c r="S306" s="199">
        <v>6</v>
      </c>
      <c r="T306" s="104"/>
      <c r="U306" s="103">
        <f ca="1">COUNTIFS(Data!$D$1:$D$1000,1,OFFSET(Data!$A$1,0,MATCH($Q306,Data!$1:$1,0)-1,1000,1),R306)</f>
        <v>0</v>
      </c>
      <c r="V306" s="155" t="str">
        <f ca="1">IF(VLOOKUP(Q306,Services!$A$1:$B$25,2,0)="Exclude","Service Excluded",IF(T306="x",IF(R306="Yes",IF(COUNTIFS($Q$2:$Q$24,MID(Q306,1,3)&amp;"*",$T$2:$T$24,"x")=1,"","Duplicate service selected: "&amp;MID(Q306,1,FIND(" ",Q306)-1)),IF(ISNUMBER(MATCH(Q306&amp;"Yesx",$X:$X,0)),"","Base service is not selected")),IF(AND(U306&gt;0,price_limit&lt;&gt;0,W306&gt;price_limit),"Exceeds price limit: "&amp;TEXT(price_limit,"$0.00"),"")))</f>
        <v/>
      </c>
      <c r="W306" s="50" t="str">
        <f t="shared" ca="1" si="17"/>
        <v/>
      </c>
      <c r="X306" s="23" t="str">
        <f t="shared" si="18"/>
        <v>Sling Orange + BlueKids Extra</v>
      </c>
      <c r="Y306" s="144">
        <f ca="1">COUNTIF(OFFSET(Data!$A$1,0,MATCH(Q306,Data!$1:$1,0)-1,1000,1),R306)</f>
        <v>6</v>
      </c>
      <c r="AA306" s="21" t="str">
        <f t="shared" si="19"/>
        <v>Sling Orange + Blue/Kids Extra</v>
      </c>
      <c r="AB306" s="21" t="str">
        <f t="array" aca="1" ref="AB306" ca="1">_xlfn.TEXTJOIN(", ",TRUE,IF((Data!$D$1:$D$1000=1)*(OFFSET(Data!$A$1,0,MATCH($Q306,Data!$1:$1,0)-1,1000,1)=$R306),Data!$A$1:$A$816,""))</f>
        <v/>
      </c>
      <c r="AC306" s="21"/>
      <c r="AD306" s="34"/>
      <c r="AE306" s="34"/>
      <c r="AF306" s="34"/>
      <c r="AG306" s="34"/>
      <c r="AH306" s="34"/>
      <c r="AI306" s="34"/>
      <c r="AJ306" s="34"/>
      <c r="AK306" s="34"/>
      <c r="AL306" s="34"/>
    </row>
    <row r="307" spans="17:38" ht="13.5" thickBot="1" x14ac:dyDescent="0.35">
      <c r="Q307" s="55" t="s">
        <v>764</v>
      </c>
      <c r="R307" s="56" t="s">
        <v>388</v>
      </c>
      <c r="S307" s="199">
        <v>6</v>
      </c>
      <c r="T307" s="104"/>
      <c r="U307" s="103">
        <f ca="1">COUNTIFS(Data!$D$1:$D$1000,1,OFFSET(Data!$A$1,0,MATCH($Q307,Data!$1:$1,0)-1,1000,1),R307)</f>
        <v>1</v>
      </c>
      <c r="V307" s="155" t="str">
        <f ca="1">IF(VLOOKUP(Q307,Services!$A$1:$B$25,2,0)="Exclude","Service Excluded",IF(T307="x",IF(R307="Yes",IF(COUNTIFS($Q$2:$Q$24,MID(Q307,1,3)&amp;"*",$T$2:$T$24,"x")=1,"","Duplicate service selected: "&amp;MID(Q307,1,FIND(" ",Q307)-1)),IF(ISNUMBER(MATCH(Q307&amp;"Yesx",$X:$X,0)),"","Base service is not selected")),IF(AND(U307&gt;0,price_limit&lt;&gt;0,W307&gt;price_limit),"Exceeds price limit: "&amp;TEXT(price_limit,"$0.00"),"")))</f>
        <v/>
      </c>
      <c r="W307" s="50">
        <f t="shared" ca="1" si="17"/>
        <v>6</v>
      </c>
      <c r="X307" s="23" t="str">
        <f t="shared" si="18"/>
        <v>Sling Orange + BlueLifestyle Extra</v>
      </c>
      <c r="Y307" s="144">
        <f ca="1">COUNTIF(OFFSET(Data!$A$1,0,MATCH(Q307,Data!$1:$1,0)-1,1000,1),R307)</f>
        <v>10</v>
      </c>
      <c r="AA307" s="21" t="str">
        <f t="shared" si="19"/>
        <v>Sling Orange + Blue/Lifestyle Extra</v>
      </c>
      <c r="AB307" s="21" t="str">
        <f t="array" aca="1" ref="AB307" ca="1">_xlfn.TEXTJOIN(", ",TRUE,IF((Data!$D$1:$D$1000=1)*(OFFSET(Data!$A$1,0,MATCH($Q307,Data!$1:$1,0)-1,1000,1)=$R307),Data!$A$1:$A$816,""))</f>
        <v>Cooking Channel</v>
      </c>
      <c r="AC307" s="21"/>
      <c r="AD307" s="34"/>
      <c r="AE307" s="34"/>
      <c r="AF307" s="34"/>
      <c r="AG307" s="34"/>
      <c r="AH307" s="34"/>
      <c r="AI307" s="34"/>
      <c r="AJ307" s="34"/>
      <c r="AK307" s="34"/>
      <c r="AL307" s="34"/>
    </row>
    <row r="308" spans="17:38" ht="13.5" thickBot="1" x14ac:dyDescent="0.35">
      <c r="Q308" s="55" t="s">
        <v>764</v>
      </c>
      <c r="R308" s="56" t="s">
        <v>1215</v>
      </c>
      <c r="S308" s="199">
        <v>3</v>
      </c>
      <c r="T308" s="104"/>
      <c r="U308" s="103">
        <f ca="1">COUNTIFS(Data!$D$1:$D$1000,1,OFFSET(Data!$A$1,0,MATCH($Q308,Data!$1:$1,0)-1,1000,1),R308)</f>
        <v>0</v>
      </c>
      <c r="V308" s="155" t="str">
        <f ca="1">IF(VLOOKUP(Q308,Services!$A$1:$B$25,2,0)="Exclude","Service Excluded",IF(T308="x",IF(R308="Yes",IF(COUNTIFS($Q$2:$Q$24,MID(Q308,1,3)&amp;"*",$T$2:$T$24,"x")=1,"","Duplicate service selected: "&amp;MID(Q308,1,FIND(" ",Q308)-1)),IF(ISNUMBER(MATCH(Q308&amp;"Yesx",$X:$X,0)),"","Base service is not selected")),IF(AND(U308&gt;0,price_limit&lt;&gt;0,W308&gt;price_limit),"Exceeds price limit: "&amp;TEXT(price_limit,"$0.00"),"")))</f>
        <v/>
      </c>
      <c r="W308" s="50" t="str">
        <f t="shared" ca="1" si="17"/>
        <v/>
      </c>
      <c r="X308" s="23" t="str">
        <f t="shared" si="18"/>
        <v>Sling Orange + BlueLion Mountain TV</v>
      </c>
      <c r="Y308" s="144">
        <f ca="1">COUNTIF(OFFSET(Data!$A$1,0,MATCH(Q308,Data!$1:$1,0)-1,1000,1),R308)</f>
        <v>1</v>
      </c>
      <c r="AA308" s="21" t="str">
        <f t="shared" si="19"/>
        <v>Sling Orange + Blue/Lion Mountain TV</v>
      </c>
      <c r="AB308" s="21" t="str">
        <f t="array" aca="1" ref="AB308" ca="1">_xlfn.TEXTJOIN(", ",TRUE,IF((Data!$D$1:$D$1000=1)*(OFFSET(Data!$A$1,0,MATCH($Q308,Data!$1:$1,0)-1,1000,1)=$R308),Data!$A$1:$A$816,""))</f>
        <v/>
      </c>
      <c r="AC308" s="21"/>
      <c r="AD308" s="34"/>
      <c r="AE308" s="34"/>
      <c r="AF308" s="34"/>
      <c r="AG308" s="34"/>
      <c r="AH308" s="34"/>
      <c r="AI308" s="34"/>
      <c r="AJ308" s="34"/>
      <c r="AK308" s="34"/>
      <c r="AL308" s="34"/>
    </row>
    <row r="309" spans="17:38" ht="13.5" thickBot="1" x14ac:dyDescent="0.35">
      <c r="Q309" s="55" t="s">
        <v>764</v>
      </c>
      <c r="R309" s="56" t="s">
        <v>571</v>
      </c>
      <c r="S309" s="199">
        <v>5</v>
      </c>
      <c r="T309" s="104"/>
      <c r="U309" s="103">
        <f ca="1">COUNTIFS(Data!$D$1:$D$1000,1,OFFSET(Data!$A$1,0,MATCH($Q309,Data!$1:$1,0)-1,1000,1),R309)</f>
        <v>0</v>
      </c>
      <c r="V309" s="155" t="str">
        <f ca="1">IF(VLOOKUP(Q309,Services!$A$1:$B$25,2,0)="Exclude","Service Excluded",IF(T309="x",IF(R309="Yes",IF(COUNTIFS($Q$2:$Q$24,MID(Q309,1,3)&amp;"*",$T$2:$T$24,"x")=1,"","Duplicate service selected: "&amp;MID(Q309,1,FIND(" ",Q309)-1)),IF(ISNUMBER(MATCH(Q309&amp;"Yesx",$X:$X,0)),"","Base service is not selected")),IF(AND(U309&gt;0,price_limit&lt;&gt;0,W309&gt;price_limit),"Exceeds price limit: "&amp;TEXT(price_limit,"$0.00"),"")))</f>
        <v/>
      </c>
      <c r="W309" s="50" t="str">
        <f t="shared" ca="1" si="17"/>
        <v/>
      </c>
      <c r="X309" s="23" t="str">
        <f t="shared" si="18"/>
        <v>Sling Orange + BlueMagnolia Selects</v>
      </c>
      <c r="Y309" s="144">
        <f ca="1">COUNTIF(OFFSET(Data!$A$1,0,MATCH(Q309,Data!$1:$1,0)-1,1000,1),R309)</f>
        <v>1</v>
      </c>
      <c r="AA309" s="21" t="str">
        <f t="shared" si="19"/>
        <v>Sling Orange + Blue/Magnolia Selects</v>
      </c>
      <c r="AB309" s="21" t="str">
        <f t="array" aca="1" ref="AB309" ca="1">_xlfn.TEXTJOIN(", ",TRUE,IF((Data!$D$1:$D$1000=1)*(OFFSET(Data!$A$1,0,MATCH($Q309,Data!$1:$1,0)-1,1000,1)=$R309),Data!$A$1:$A$816,""))</f>
        <v/>
      </c>
      <c r="AC309" s="21"/>
      <c r="AD309" s="34"/>
      <c r="AE309" s="34"/>
      <c r="AF309" s="34"/>
      <c r="AG309" s="34"/>
      <c r="AH309" s="34"/>
      <c r="AI309" s="34"/>
      <c r="AJ309" s="34"/>
      <c r="AK309" s="34"/>
      <c r="AL309" s="34"/>
    </row>
    <row r="310" spans="17:38" ht="13.5" thickBot="1" x14ac:dyDescent="0.35">
      <c r="Q310" s="55" t="s">
        <v>764</v>
      </c>
      <c r="R310" s="56" t="s">
        <v>886</v>
      </c>
      <c r="S310" s="199">
        <v>10</v>
      </c>
      <c r="T310" s="104"/>
      <c r="U310" s="103">
        <f ca="1">COUNTIFS(Data!$D$1:$D$1000,1,OFFSET(Data!$A$1,0,MATCH($Q310,Data!$1:$1,0)-1,1000,1),R310)</f>
        <v>0</v>
      </c>
      <c r="V310" s="155" t="str">
        <f ca="1">IF(VLOOKUP(Q310,Services!$A$1:$B$25,2,0)="Exclude","Service Excluded",IF(T310="x",IF(R310="Yes",IF(COUNTIFS($Q$2:$Q$24,MID(Q310,1,3)&amp;"*",$T$2:$T$24,"x")=1,"","Duplicate service selected: "&amp;MID(Q310,1,FIND(" ",Q310)-1)),IF(ISNUMBER(MATCH(Q310&amp;"Yesx",$X:$X,0)),"","Base service is not selected")),IF(AND(U310&gt;0,price_limit&lt;&gt;0,W310&gt;price_limit),"Exceeds price limit: "&amp;TEXT(price_limit,"$0.00"),"")))</f>
        <v/>
      </c>
      <c r="W310" s="50" t="str">
        <f t="shared" ca="1" si="17"/>
        <v/>
      </c>
      <c r="X310" s="23" t="str">
        <f t="shared" si="18"/>
        <v>Sling Orange + BlueMéxico Service</v>
      </c>
      <c r="Y310" s="144">
        <f ca="1">COUNTIF(OFFSET(Data!$A$1,0,MATCH(Q310,Data!$1:$1,0)-1,1000,1),R310)</f>
        <v>10</v>
      </c>
      <c r="AA310" s="21" t="str">
        <f t="shared" si="19"/>
        <v>Sling Orange + Blue/México Service</v>
      </c>
      <c r="AB310" s="21" t="str">
        <f t="array" aca="1" ref="AB310" ca="1">_xlfn.TEXTJOIN(", ",TRUE,IF((Data!$D$1:$D$1000=1)*(OFFSET(Data!$A$1,0,MATCH($Q310,Data!$1:$1,0)-1,1000,1)=$R310),Data!$A$1:$A$816,""))</f>
        <v/>
      </c>
      <c r="AC310" s="21"/>
      <c r="AD310" s="34"/>
      <c r="AE310" s="34"/>
      <c r="AF310" s="34"/>
      <c r="AG310" s="34"/>
      <c r="AH310" s="34"/>
      <c r="AI310" s="34"/>
      <c r="AJ310" s="34"/>
      <c r="AK310" s="34"/>
      <c r="AL310" s="34"/>
    </row>
    <row r="311" spans="17:38" ht="13.5" thickBot="1" x14ac:dyDescent="0.35">
      <c r="Q311" s="55" t="s">
        <v>764</v>
      </c>
      <c r="R311" s="56" t="s">
        <v>1286</v>
      </c>
      <c r="S311" s="199">
        <v>5</v>
      </c>
      <c r="T311" s="104"/>
      <c r="U311" s="103">
        <f ca="1">COUNTIFS(Data!$D$1:$D$1000,1,OFFSET(Data!$A$1,0,MATCH($Q311,Data!$1:$1,0)-1,1000,1),R311)</f>
        <v>0</v>
      </c>
      <c r="V311" s="155" t="str">
        <f ca="1">IF(VLOOKUP(Q311,Services!$A$1:$B$25,2,0)="Exclude","Service Excluded",IF(T311="x",IF(R311="Yes",IF(COUNTIFS($Q$2:$Q$24,MID(Q311,1,3)&amp;"*",$T$2:$T$24,"x")=1,"","Duplicate service selected: "&amp;MID(Q311,1,FIND(" ",Q311)-1)),IF(ISNUMBER(MATCH(Q311&amp;"Yesx",$X:$X,0)),"","Base service is not selected")),IF(AND(U311&gt;0,price_limit&lt;&gt;0,W311&gt;price_limit),"Exceeds price limit: "&amp;TEXT(price_limit,"$0.00"),"")))</f>
        <v/>
      </c>
      <c r="W311" s="50" t="str">
        <f t="shared" ca="1" si="17"/>
        <v/>
      </c>
      <c r="X311" s="23" t="str">
        <f t="shared" si="18"/>
        <v>Sling Orange + BlueMGM+</v>
      </c>
      <c r="Y311" s="144">
        <f ca="1">COUNTIF(OFFSET(Data!$A$1,0,MATCH(Q311,Data!$1:$1,0)-1,1000,1),R311)</f>
        <v>3</v>
      </c>
      <c r="AA311" s="21" t="str">
        <f t="shared" si="19"/>
        <v>Sling Orange + Blue/MGM+</v>
      </c>
      <c r="AB311" s="21" t="str">
        <f t="array" aca="1" ref="AB311" ca="1">_xlfn.TEXTJOIN(", ",TRUE,IF((Data!$D$1:$D$1000=1)*(OFFSET(Data!$A$1,0,MATCH($Q311,Data!$1:$1,0)-1,1000,1)=$R311),Data!$A$1:$A$816,""))</f>
        <v/>
      </c>
      <c r="AC311" s="21"/>
      <c r="AD311" s="34"/>
      <c r="AE311" s="34"/>
      <c r="AF311" s="34"/>
      <c r="AG311" s="34"/>
      <c r="AH311" s="34"/>
      <c r="AI311" s="34"/>
      <c r="AJ311" s="34"/>
      <c r="AK311" s="34"/>
      <c r="AL311" s="34"/>
    </row>
    <row r="312" spans="17:38" ht="13.5" thickBot="1" x14ac:dyDescent="0.35">
      <c r="Q312" s="55" t="s">
        <v>764</v>
      </c>
      <c r="R312" s="56" t="s">
        <v>572</v>
      </c>
      <c r="S312" s="199">
        <v>3</v>
      </c>
      <c r="T312" s="104"/>
      <c r="U312" s="103">
        <f ca="1">COUNTIFS(Data!$D$1:$D$1000,1,OFFSET(Data!$A$1,0,MATCH($Q312,Data!$1:$1,0)-1,1000,1),R312)</f>
        <v>0</v>
      </c>
      <c r="V312" s="155" t="str">
        <f ca="1">IF(VLOOKUP(Q312,Services!$A$1:$B$25,2,0)="Exclude","Service Excluded",IF(T312="x",IF(R312="Yes",IF(COUNTIFS($Q$2:$Q$24,MID(Q312,1,3)&amp;"*",$T$2:$T$24,"x")=1,"","Duplicate service selected: "&amp;MID(Q312,1,FIND(" ",Q312)-1)),IF(ISNUMBER(MATCH(Q312&amp;"Yesx",$X:$X,0)),"","Base service is not selected")),IF(AND(U312&gt;0,price_limit&lt;&gt;0,W312&gt;price_limit),"Exceeds price limit: "&amp;TEXT(price_limit,"$0.00"),"")))</f>
        <v/>
      </c>
      <c r="W312" s="50" t="str">
        <f t="shared" ca="1" si="17"/>
        <v/>
      </c>
      <c r="X312" s="23" t="str">
        <f t="shared" si="18"/>
        <v>Sling Orange + BlueMonsters &amp; Nightmares</v>
      </c>
      <c r="Y312" s="144">
        <f ca="1">COUNTIF(OFFSET(Data!$A$1,0,MATCH(Q312,Data!$1:$1,0)-1,1000,1),R312)</f>
        <v>1</v>
      </c>
      <c r="AA312" s="21" t="str">
        <f t="shared" si="19"/>
        <v>Sling Orange + Blue/Monsters &amp; Nightmares</v>
      </c>
      <c r="AB312" s="21" t="str">
        <f t="array" aca="1" ref="AB312" ca="1">_xlfn.TEXTJOIN(", ",TRUE,IF((Data!$D$1:$D$1000=1)*(OFFSET(Data!$A$1,0,MATCH($Q312,Data!$1:$1,0)-1,1000,1)=$R312),Data!$A$1:$A$816,""))</f>
        <v/>
      </c>
      <c r="AC312" s="21"/>
      <c r="AD312" s="34"/>
      <c r="AE312" s="34"/>
      <c r="AF312" s="34"/>
      <c r="AG312" s="34"/>
      <c r="AH312" s="34"/>
      <c r="AI312" s="34"/>
      <c r="AJ312" s="34"/>
      <c r="AK312" s="34"/>
      <c r="AL312" s="34"/>
    </row>
    <row r="313" spans="17:38" ht="13.5" thickBot="1" x14ac:dyDescent="0.35">
      <c r="Q313" s="55" t="s">
        <v>764</v>
      </c>
      <c r="R313" s="56" t="s">
        <v>387</v>
      </c>
      <c r="S313" s="199">
        <v>6</v>
      </c>
      <c r="T313" s="104"/>
      <c r="U313" s="103">
        <f ca="1">COUNTIFS(Data!$D$1:$D$1000,1,OFFSET(Data!$A$1,0,MATCH($Q313,Data!$1:$1,0)-1,1000,1),R313)</f>
        <v>1</v>
      </c>
      <c r="V313" s="155" t="str">
        <f ca="1">IF(VLOOKUP(Q313,Services!$A$1:$B$25,2,0)="Exclude","Service Excluded",IF(T313="x",IF(R313="Yes",IF(COUNTIFS($Q$2:$Q$24,MID(Q313,1,3)&amp;"*",$T$2:$T$24,"x")=1,"","Duplicate service selected: "&amp;MID(Q313,1,FIND(" ",Q313)-1)),IF(ISNUMBER(MATCH(Q313&amp;"Yesx",$X:$X,0)),"","Base service is not selected")),IF(AND(U313&gt;0,price_limit&lt;&gt;0,W313&gt;price_limit),"Exceeds price limit: "&amp;TEXT(price_limit,"$0.00"),"")))</f>
        <v/>
      </c>
      <c r="W313" s="50">
        <f t="shared" ca="1" si="17"/>
        <v>6</v>
      </c>
      <c r="X313" s="23" t="str">
        <f t="shared" si="18"/>
        <v>Sling Orange + BlueNews Extra</v>
      </c>
      <c r="Y313" s="144">
        <f ca="1">COUNTIF(OFFSET(Data!$A$1,0,MATCH(Q313,Data!$1:$1,0)-1,1000,1),R313)</f>
        <v>11</v>
      </c>
      <c r="AA313" s="21" t="str">
        <f t="shared" si="19"/>
        <v>Sling Orange + Blue/News Extra</v>
      </c>
      <c r="AB313" s="21" t="str">
        <f t="array" aca="1" ref="AB313" ca="1">_xlfn.TEXTJOIN(", ",TRUE,IF((Data!$D$1:$D$1000=1)*(OFFSET(Data!$A$1,0,MATCH($Q313,Data!$1:$1,0)-1,1000,1)=$R313),Data!$A$1:$A$816,""))</f>
        <v>CNBC</v>
      </c>
      <c r="AC313" s="21"/>
      <c r="AD313" s="34"/>
      <c r="AE313" s="34"/>
      <c r="AF313" s="34"/>
      <c r="AG313" s="34"/>
      <c r="AH313" s="34"/>
      <c r="AI313" s="34"/>
      <c r="AJ313" s="34"/>
      <c r="AK313" s="34"/>
      <c r="AL313" s="34"/>
    </row>
    <row r="314" spans="17:38" ht="13.5" thickBot="1" x14ac:dyDescent="0.35">
      <c r="Q314" s="55" t="s">
        <v>764</v>
      </c>
      <c r="R314" s="56" t="s">
        <v>1029</v>
      </c>
      <c r="S314" s="199">
        <v>8</v>
      </c>
      <c r="T314" s="104"/>
      <c r="U314" s="103">
        <f ca="1">COUNTIFS(Data!$D$1:$D$1000,1,OFFSET(Data!$A$1,0,MATCH($Q314,Data!$1:$1,0)-1,1000,1),R314)</f>
        <v>0</v>
      </c>
      <c r="V314" s="155" t="str">
        <f ca="1">IF(VLOOKUP(Q314,Services!$A$1:$B$25,2,0)="Exclude","Service Excluded",IF(T314="x",IF(R314="Yes",IF(COUNTIFS($Q$2:$Q$24,MID(Q314,1,3)&amp;"*",$T$2:$T$24,"x")=1,"","Duplicate service selected: "&amp;MID(Q314,1,FIND(" ",Q314)-1)),IF(ISNUMBER(MATCH(Q314&amp;"Yesx",$X:$X,0)),"","Base service is not selected")),IF(AND(U314&gt;0,price_limit&lt;&gt;0,W314&gt;price_limit),"Exceeds price limit: "&amp;TEXT(price_limit,"$0.00"),"")))</f>
        <v/>
      </c>
      <c r="W314" s="50" t="str">
        <f t="shared" ca="1" si="17"/>
        <v/>
      </c>
      <c r="X314" s="23" t="str">
        <f t="shared" si="18"/>
        <v>Sling Orange + BlueNoggin</v>
      </c>
      <c r="Y314" s="144">
        <f ca="1">COUNTIF(OFFSET(Data!$A$1,0,MATCH(Q314,Data!$1:$1,0)-1,1000,1),R314)</f>
        <v>1</v>
      </c>
      <c r="AA314" s="21" t="str">
        <f t="shared" si="19"/>
        <v>Sling Orange + Blue/Noggin</v>
      </c>
      <c r="AB314" s="21" t="str">
        <f t="array" aca="1" ref="AB314" ca="1">_xlfn.TEXTJOIN(", ",TRUE,IF((Data!$D$1:$D$1000=1)*(OFFSET(Data!$A$1,0,MATCH($Q314,Data!$1:$1,0)-1,1000,1)=$R314),Data!$A$1:$A$816,""))</f>
        <v/>
      </c>
      <c r="AC314" s="21"/>
      <c r="AD314" s="34"/>
      <c r="AE314" s="34"/>
      <c r="AF314" s="34"/>
      <c r="AG314" s="34"/>
      <c r="AH314" s="34"/>
      <c r="AI314" s="34"/>
      <c r="AJ314" s="34"/>
      <c r="AK314" s="34"/>
      <c r="AL314" s="34"/>
    </row>
    <row r="315" spans="17:38" ht="13.5" thickBot="1" x14ac:dyDescent="0.35">
      <c r="Q315" s="55" t="s">
        <v>764</v>
      </c>
      <c r="R315" s="56" t="s">
        <v>401</v>
      </c>
      <c r="S315" s="199">
        <v>2</v>
      </c>
      <c r="T315" s="104"/>
      <c r="U315" s="103">
        <f ca="1">COUNTIFS(Data!$D$1:$D$1000,1,OFFSET(Data!$A$1,0,MATCH($Q315,Data!$1:$1,0)-1,1000,1),R315)</f>
        <v>0</v>
      </c>
      <c r="V315" s="155" t="str">
        <f ca="1">IF(VLOOKUP(Q315,Services!$A$1:$B$25,2,0)="Exclude","Service Excluded",IF(T315="x",IF(R315="Yes",IF(COUNTIFS($Q$2:$Q$24,MID(Q315,1,3)&amp;"*",$T$2:$T$24,"x")=1,"","Duplicate service selected: "&amp;MID(Q315,1,FIND(" ",Q315)-1)),IF(ISNUMBER(MATCH(Q315&amp;"Yesx",$X:$X,0)),"","Base service is not selected")),IF(AND(U315&gt;0,price_limit&lt;&gt;0,W315&gt;price_limit),"Exceeds price limit: "&amp;TEXT(price_limit,"$0.00"),"")))</f>
        <v/>
      </c>
      <c r="W315" s="50" t="str">
        <f t="shared" ca="1" si="17"/>
        <v/>
      </c>
      <c r="X315" s="23" t="str">
        <f t="shared" si="18"/>
        <v>Sling Orange + BlueOutside TV Features</v>
      </c>
      <c r="Y315" s="144">
        <f ca="1">COUNTIF(OFFSET(Data!$A$1,0,MATCH(Q315,Data!$1:$1,0)-1,1000,1),R315)</f>
        <v>1</v>
      </c>
      <c r="AA315" s="21" t="str">
        <f t="shared" si="19"/>
        <v>Sling Orange + Blue/Outside TV Features</v>
      </c>
      <c r="AB315" s="21" t="str">
        <f t="array" aca="1" ref="AB315" ca="1">_xlfn.TEXTJOIN(", ",TRUE,IF((Data!$D$1:$D$1000=1)*(OFFSET(Data!$A$1,0,MATCH($Q315,Data!$1:$1,0)-1,1000,1)=$R315),Data!$A$1:$A$816,""))</f>
        <v/>
      </c>
      <c r="AC315" s="21"/>
      <c r="AD315" s="34"/>
      <c r="AE315" s="34"/>
      <c r="AF315" s="34"/>
      <c r="AG315" s="34"/>
      <c r="AH315" s="34"/>
      <c r="AI315" s="34"/>
      <c r="AJ315" s="34"/>
      <c r="AK315" s="34"/>
      <c r="AL315" s="34"/>
    </row>
    <row r="316" spans="17:38" ht="13.5" thickBot="1" x14ac:dyDescent="0.35">
      <c r="Q316" s="55" t="s">
        <v>764</v>
      </c>
      <c r="R316" s="56" t="s">
        <v>402</v>
      </c>
      <c r="S316" s="199">
        <v>6</v>
      </c>
      <c r="T316" s="104"/>
      <c r="U316" s="103">
        <f ca="1">COUNTIFS(Data!$D$1:$D$1000,1,OFFSET(Data!$A$1,0,MATCH($Q316,Data!$1:$1,0)-1,1000,1),R316)</f>
        <v>0</v>
      </c>
      <c r="V316" s="155" t="str">
        <f ca="1">IF(VLOOKUP(Q316,Services!$A$1:$B$25,2,0)="Exclude","Service Excluded",IF(T316="x",IF(R316="Yes",IF(COUNTIFS($Q$2:$Q$24,MID(Q316,1,3)&amp;"*",$T$2:$T$24,"x")=1,"","Duplicate service selected: "&amp;MID(Q316,1,FIND(" ",Q316)-1)),IF(ISNUMBER(MATCH(Q316&amp;"Yesx",$X:$X,0)),"","Base service is not selected")),IF(AND(U316&gt;0,price_limit&lt;&gt;0,W316&gt;price_limit),"Exceeds price limit: "&amp;TEXT(price_limit,"$0.00"),"")))</f>
        <v/>
      </c>
      <c r="W316" s="50" t="str">
        <f t="shared" ca="1" si="17"/>
        <v/>
      </c>
      <c r="X316" s="23" t="str">
        <f t="shared" si="18"/>
        <v>Sling Orange + BluePantaya</v>
      </c>
      <c r="Y316" s="144">
        <f ca="1">COUNTIF(OFFSET(Data!$A$1,0,MATCH(Q316,Data!$1:$1,0)-1,1000,1),R316)</f>
        <v>1</v>
      </c>
      <c r="AA316" s="21" t="str">
        <f t="shared" si="19"/>
        <v>Sling Orange + Blue/Pantaya</v>
      </c>
      <c r="AB316" s="21" t="str">
        <f t="array" aca="1" ref="AB316" ca="1">_xlfn.TEXTJOIN(", ",TRUE,IF((Data!$D$1:$D$1000=1)*(OFFSET(Data!$A$1,0,MATCH($Q316,Data!$1:$1,0)-1,1000,1)=$R316),Data!$A$1:$A$816,""))</f>
        <v/>
      </c>
      <c r="AC316" s="21"/>
      <c r="AD316" s="34"/>
      <c r="AE316" s="34"/>
      <c r="AF316" s="34"/>
      <c r="AG316" s="34"/>
      <c r="AH316" s="34"/>
      <c r="AI316" s="34"/>
      <c r="AJ316" s="34"/>
      <c r="AK316" s="34"/>
      <c r="AL316" s="34"/>
    </row>
    <row r="317" spans="17:38" ht="13.5" thickBot="1" x14ac:dyDescent="0.35">
      <c r="Q317" s="55" t="s">
        <v>764</v>
      </c>
      <c r="R317" s="56" t="s">
        <v>1203</v>
      </c>
      <c r="S317" s="199">
        <v>5</v>
      </c>
      <c r="T317" s="104"/>
      <c r="U317" s="103">
        <f ca="1">COUNTIFS(Data!$D$1:$D$1000,1,OFFSET(Data!$A$1,0,MATCH($Q317,Data!$1:$1,0)-1,1000,1),R317)</f>
        <v>0</v>
      </c>
      <c r="V317" s="155" t="str">
        <f ca="1">IF(VLOOKUP(Q317,Services!$A$1:$B$25,2,0)="Exclude","Service Excluded",IF(T317="x",IF(R317="Yes",IF(COUNTIFS($Q$2:$Q$24,MID(Q317,1,3)&amp;"*",$T$2:$T$24,"x")=1,"","Duplicate service selected: "&amp;MID(Q317,1,FIND(" ",Q317)-1)),IF(ISNUMBER(MATCH(Q317&amp;"Yesx",$X:$X,0)),"","Base service is not selected")),IF(AND(U317&gt;0,price_limit&lt;&gt;0,W317&gt;price_limit),"Exceeds price limit: "&amp;TEXT(price_limit,"$0.00"),"")))</f>
        <v/>
      </c>
      <c r="W317" s="50" t="str">
        <f t="shared" ca="1" si="17"/>
        <v/>
      </c>
      <c r="X317" s="23" t="str">
        <f t="shared" si="18"/>
        <v>Sling Orange + BluePlayKids</v>
      </c>
      <c r="Y317" s="144">
        <f ca="1">COUNTIF(OFFSET(Data!$A$1,0,MATCH(Q317,Data!$1:$1,0)-1,1000,1),R317)</f>
        <v>1</v>
      </c>
      <c r="AA317" s="21" t="str">
        <f t="shared" si="19"/>
        <v>Sling Orange + Blue/PlayKids</v>
      </c>
      <c r="AB317" s="21" t="str">
        <f t="array" aca="1" ref="AB317" ca="1">_xlfn.TEXTJOIN(", ",TRUE,IF((Data!$D$1:$D$1000=1)*(OFFSET(Data!$A$1,0,MATCH($Q317,Data!$1:$1,0)-1,1000,1)=$R317),Data!$A$1:$A$816,""))</f>
        <v/>
      </c>
      <c r="AC317" s="21"/>
      <c r="AD317" s="34"/>
      <c r="AE317" s="34"/>
      <c r="AF317" s="34"/>
      <c r="AG317" s="34"/>
      <c r="AH317" s="34"/>
      <c r="AI317" s="34"/>
      <c r="AJ317" s="34"/>
      <c r="AK317" s="34"/>
      <c r="AL317" s="34"/>
    </row>
    <row r="318" spans="17:38" ht="13.5" thickBot="1" x14ac:dyDescent="0.35">
      <c r="Q318" s="55" t="s">
        <v>764</v>
      </c>
      <c r="R318" s="56" t="s">
        <v>718</v>
      </c>
      <c r="S318" s="199">
        <v>8</v>
      </c>
      <c r="T318" s="104"/>
      <c r="U318" s="103">
        <f ca="1">COUNTIFS(Data!$D$1:$D$1000,1,OFFSET(Data!$A$1,0,MATCH($Q318,Data!$1:$1,0)-1,1000,1),R318)</f>
        <v>0</v>
      </c>
      <c r="V318" s="155" t="str">
        <f ca="1">IF(VLOOKUP(Q318,Services!$A$1:$B$25,2,0)="Exclude","Service Excluded",IF(T318="x",IF(R318="Yes",IF(COUNTIFS($Q$2:$Q$24,MID(Q318,1,3)&amp;"*",$T$2:$T$24,"x")=1,"","Duplicate service selected: "&amp;MID(Q318,1,FIND(" ",Q318)-1)),IF(ISNUMBER(MATCH(Q318&amp;"Yesx",$X:$X,0)),"","Base service is not selected")),IF(AND(U318&gt;0,price_limit&lt;&gt;0,W318&gt;price_limit),"Exceeds price limit: "&amp;TEXT(price_limit,"$0.00"),"")))</f>
        <v/>
      </c>
      <c r="W318" s="50" t="str">
        <f t="shared" ca="1" si="17"/>
        <v/>
      </c>
      <c r="X318" s="23" t="str">
        <f t="shared" si="18"/>
        <v>Sling Orange + BlueQello Concerts by Stingray</v>
      </c>
      <c r="Y318" s="144">
        <f ca="1">COUNTIF(OFFSET(Data!$A$1,0,MATCH(Q318,Data!$1:$1,0)-1,1000,1),R318)</f>
        <v>1</v>
      </c>
      <c r="AA318" s="21" t="str">
        <f t="shared" si="19"/>
        <v>Sling Orange + Blue/Qello Concerts by Stingray</v>
      </c>
      <c r="AB318" s="21" t="str">
        <f t="array" aca="1" ref="AB318" ca="1">_xlfn.TEXTJOIN(", ",TRUE,IF((Data!$D$1:$D$1000=1)*(OFFSET(Data!$A$1,0,MATCH($Q318,Data!$1:$1,0)-1,1000,1)=$R318),Data!$A$1:$A$816,""))</f>
        <v/>
      </c>
      <c r="AC318" s="21"/>
      <c r="AD318" s="34"/>
      <c r="AE318" s="34"/>
      <c r="AF318" s="34"/>
      <c r="AG318" s="34"/>
      <c r="AH318" s="34"/>
      <c r="AI318" s="34"/>
      <c r="AJ318" s="34"/>
      <c r="AK318" s="34"/>
      <c r="AL318" s="34"/>
    </row>
    <row r="319" spans="17:38" ht="13.5" thickBot="1" x14ac:dyDescent="0.35">
      <c r="Q319" s="55" t="s">
        <v>764</v>
      </c>
      <c r="R319" s="56" t="s">
        <v>934</v>
      </c>
      <c r="S319" s="199">
        <v>3</v>
      </c>
      <c r="T319" s="104"/>
      <c r="U319" s="103">
        <f ca="1">COUNTIFS(Data!$D$1:$D$1000,1,OFFSET(Data!$A$1,0,MATCH($Q319,Data!$1:$1,0)-1,1000,1),R319)</f>
        <v>0</v>
      </c>
      <c r="V319" s="155" t="str">
        <f ca="1">IF(VLOOKUP(Q319,Services!$A$1:$B$25,2,0)="Exclude","Service Excluded",IF(T319="x",IF(R319="Yes",IF(COUNTIFS($Q$2:$Q$24,MID(Q319,1,3)&amp;"*",$T$2:$T$24,"x")=1,"","Duplicate service selected: "&amp;MID(Q319,1,FIND(" ",Q319)-1)),IF(ISNUMBER(MATCH(Q319&amp;"Yesx",$X:$X,0)),"","Base service is not selected")),IF(AND(U319&gt;0,price_limit&lt;&gt;0,W319&gt;price_limit),"Exceeds price limit: "&amp;TEXT(price_limit,"$0.00"),"")))</f>
        <v/>
      </c>
      <c r="W319" s="50" t="str">
        <f t="shared" ca="1" si="17"/>
        <v/>
      </c>
      <c r="X319" s="23" t="str">
        <f t="shared" si="18"/>
        <v>Sling Orange + BlueScreamflix</v>
      </c>
      <c r="Y319" s="144">
        <f ca="1">COUNTIF(OFFSET(Data!$A$1,0,MATCH(Q319,Data!$1:$1,0)-1,1000,1),R319)</f>
        <v>1</v>
      </c>
      <c r="AA319" s="21" t="str">
        <f t="shared" si="19"/>
        <v>Sling Orange + Blue/Screamflix</v>
      </c>
      <c r="AB319" s="21" t="str">
        <f t="array" aca="1" ref="AB319" ca="1">_xlfn.TEXTJOIN(", ",TRUE,IF((Data!$D$1:$D$1000=1)*(OFFSET(Data!$A$1,0,MATCH($Q319,Data!$1:$1,0)-1,1000,1)=$R319),Data!$A$1:$A$816,""))</f>
        <v/>
      </c>
      <c r="AC319" s="21"/>
      <c r="AD319" s="34"/>
      <c r="AE319" s="34"/>
      <c r="AF319" s="34"/>
      <c r="AG319" s="34"/>
      <c r="AH319" s="34"/>
      <c r="AI319" s="34"/>
      <c r="AJ319" s="34"/>
      <c r="AK319" s="34"/>
      <c r="AL319" s="34"/>
    </row>
    <row r="320" spans="17:38" ht="13.5" thickBot="1" x14ac:dyDescent="0.35">
      <c r="Q320" s="55" t="s">
        <v>764</v>
      </c>
      <c r="R320" s="56" t="s">
        <v>67</v>
      </c>
      <c r="S320" s="199">
        <v>10</v>
      </c>
      <c r="T320" s="104"/>
      <c r="U320" s="103">
        <f ca="1">COUNTIFS(Data!$D$1:$D$1000,1,OFFSET(Data!$A$1,0,MATCH($Q320,Data!$1:$1,0)-1,1000,1),R320)</f>
        <v>0</v>
      </c>
      <c r="V320" s="155" t="str">
        <f ca="1">IF(VLOOKUP(Q320,Services!$A$1:$B$25,2,0)="Exclude","Service Excluded",IF(T320="x",IF(R320="Yes",IF(COUNTIFS($Q$2:$Q$24,MID(Q320,1,3)&amp;"*",$T$2:$T$24,"x")=1,"","Duplicate service selected: "&amp;MID(Q320,1,FIND(" ",Q320)-1)),IF(ISNUMBER(MATCH(Q320&amp;"Yesx",$X:$X,0)),"","Base service is not selected")),IF(AND(U320&gt;0,price_limit&lt;&gt;0,W320&gt;price_limit),"Exceeds price limit: "&amp;TEXT(price_limit,"$0.00"),"")))</f>
        <v/>
      </c>
      <c r="W320" s="50" t="str">
        <f t="shared" ca="1" si="17"/>
        <v/>
      </c>
      <c r="X320" s="23" t="str">
        <f t="shared" si="18"/>
        <v>Sling Orange + BlueShowtime</v>
      </c>
      <c r="Y320" s="144">
        <f ca="1">COUNTIF(OFFSET(Data!$A$1,0,MATCH(Q320,Data!$1:$1,0)-1,1000,1),R320)</f>
        <v>8</v>
      </c>
      <c r="AA320" s="21" t="str">
        <f t="shared" si="19"/>
        <v>Sling Orange + Blue/Showtime</v>
      </c>
      <c r="AB320" s="21" t="str">
        <f t="array" aca="1" ref="AB320" ca="1">_xlfn.TEXTJOIN(", ",TRUE,IF((Data!$D$1:$D$1000=1)*(OFFSET(Data!$A$1,0,MATCH($Q320,Data!$1:$1,0)-1,1000,1)=$R320),Data!$A$1:$A$816,""))</f>
        <v/>
      </c>
      <c r="AC320" s="21"/>
      <c r="AD320" s="34"/>
      <c r="AE320" s="34"/>
      <c r="AF320" s="34"/>
      <c r="AG320" s="34"/>
      <c r="AH320" s="34"/>
      <c r="AI320" s="34"/>
      <c r="AJ320" s="34"/>
      <c r="AK320" s="34"/>
      <c r="AL320" s="34"/>
    </row>
    <row r="321" spans="17:38" ht="13.5" thickBot="1" x14ac:dyDescent="0.35">
      <c r="Q321" s="55" t="s">
        <v>764</v>
      </c>
      <c r="R321" s="56" t="s">
        <v>149</v>
      </c>
      <c r="S321" s="199">
        <v>6</v>
      </c>
      <c r="T321" s="104"/>
      <c r="U321" s="103">
        <f ca="1">COUNTIFS(Data!$D$1:$D$1000,1,OFFSET(Data!$A$1,0,MATCH($Q321,Data!$1:$1,0)-1,1000,1),R321)</f>
        <v>0</v>
      </c>
      <c r="V321" s="155" t="str">
        <f ca="1">IF(VLOOKUP(Q321,Services!$A$1:$B$25,2,0)="Exclude","Service Excluded",IF(T321="x",IF(R321="Yes",IF(COUNTIFS($Q$2:$Q$24,MID(Q321,1,3)&amp;"*",$T$2:$T$24,"x")=1,"","Duplicate service selected: "&amp;MID(Q321,1,FIND(" ",Q321)-1)),IF(ISNUMBER(MATCH(Q321&amp;"Yesx",$X:$X,0)),"","Base service is not selected")),IF(AND(U321&gt;0,price_limit&lt;&gt;0,W321&gt;price_limit),"Exceeds price limit: "&amp;TEXT(price_limit,"$0.00"),"")))</f>
        <v/>
      </c>
      <c r="W321" s="50" t="str">
        <f t="shared" ca="1" si="17"/>
        <v/>
      </c>
      <c r="X321" s="23" t="str">
        <f t="shared" si="18"/>
        <v>Sling Orange + BlueShudder</v>
      </c>
      <c r="Y321" s="144">
        <f ca="1">COUNTIF(OFFSET(Data!$A$1,0,MATCH(Q321,Data!$1:$1,0)-1,1000,1),R321)</f>
        <v>1</v>
      </c>
      <c r="AA321" s="21" t="str">
        <f t="shared" si="19"/>
        <v>Sling Orange + Blue/Shudder</v>
      </c>
      <c r="AB321" s="21" t="str">
        <f t="array" aca="1" ref="AB321" ca="1">_xlfn.TEXTJOIN(", ",TRUE,IF((Data!$D$1:$D$1000=1)*(OFFSET(Data!$A$1,0,MATCH($Q321,Data!$1:$1,0)-1,1000,1)=$R321),Data!$A$1:$A$816,""))</f>
        <v/>
      </c>
      <c r="AC321" s="21"/>
      <c r="AD321" s="34"/>
      <c r="AE321" s="34"/>
      <c r="AF321" s="34"/>
      <c r="AG321" s="34"/>
      <c r="AH321" s="34"/>
      <c r="AI321" s="34"/>
      <c r="AJ321" s="34"/>
      <c r="AK321" s="34"/>
      <c r="AL321" s="34"/>
    </row>
    <row r="322" spans="17:38" ht="13.5" thickBot="1" x14ac:dyDescent="0.35">
      <c r="Q322" s="55" t="s">
        <v>764</v>
      </c>
      <c r="R322" s="56" t="s">
        <v>384</v>
      </c>
      <c r="S322" s="199">
        <v>11</v>
      </c>
      <c r="T322" s="104"/>
      <c r="U322" s="103">
        <f ca="1">COUNTIFS(Data!$D$1:$D$1000,1,OFFSET(Data!$A$1,0,MATCH($Q322,Data!$1:$1,0)-1,1000,1),R322)</f>
        <v>1</v>
      </c>
      <c r="V322" s="155" t="str">
        <f ca="1">IF(VLOOKUP(Q322,Services!$A$1:$B$25,2,0)="Exclude","Service Excluded",IF(T322="x",IF(R322="Yes",IF(COUNTIFS($Q$2:$Q$24,MID(Q322,1,3)&amp;"*",$T$2:$T$24,"x")=1,"","Duplicate service selected: "&amp;MID(Q322,1,FIND(" ",Q322)-1)),IF(ISNUMBER(MATCH(Q322&amp;"Yesx",$X:$X,0)),"","Base service is not selected")),IF(AND(U322&gt;0,price_limit&lt;&gt;0,W322&gt;price_limit),"Exceeds price limit: "&amp;TEXT(price_limit,"$0.00"),"")))</f>
        <v/>
      </c>
      <c r="W322" s="50">
        <f t="shared" ca="1" si="17"/>
        <v>11</v>
      </c>
      <c r="X322" s="23" t="str">
        <f t="shared" si="18"/>
        <v>Sling Orange + BlueSports Extra</v>
      </c>
      <c r="Y322" s="144">
        <f ca="1">COUNTIF(OFFSET(Data!$A$1,0,MATCH(Q322,Data!$1:$1,0)-1,1000,1),R322)</f>
        <v>18</v>
      </c>
      <c r="AA322" s="21" t="str">
        <f t="shared" si="19"/>
        <v>Sling Orange + Blue/Sports Extra</v>
      </c>
      <c r="AB322" s="21" t="str">
        <f t="array" aca="1" ref="AB322" ca="1">_xlfn.TEXTJOIN(", ",TRUE,IF((Data!$D$1:$D$1000=1)*(OFFSET(Data!$A$1,0,MATCH($Q322,Data!$1:$1,0)-1,1000,1)=$R322),Data!$A$1:$A$816,""))</f>
        <v>ACC Network</v>
      </c>
      <c r="AC322" s="21"/>
      <c r="AD322" s="34"/>
      <c r="AE322" s="34"/>
      <c r="AF322" s="34"/>
      <c r="AG322" s="34"/>
      <c r="AH322" s="34"/>
      <c r="AI322" s="34"/>
      <c r="AJ322" s="34"/>
      <c r="AK322" s="34"/>
      <c r="AL322" s="34"/>
    </row>
    <row r="323" spans="17:38" ht="13.5" thickBot="1" x14ac:dyDescent="0.35">
      <c r="Q323" s="55" t="s">
        <v>764</v>
      </c>
      <c r="R323" s="56" t="s">
        <v>68</v>
      </c>
      <c r="S323" s="199">
        <v>9</v>
      </c>
      <c r="T323" s="104"/>
      <c r="U323" s="103">
        <f ca="1">COUNTIFS(Data!$D$1:$D$1000,1,OFFSET(Data!$A$1,0,MATCH($Q323,Data!$1:$1,0)-1,1000,1),R323)</f>
        <v>0</v>
      </c>
      <c r="V323" s="155" t="str">
        <f ca="1">IF(VLOOKUP(Q323,Services!$A$1:$B$25,2,0)="Exclude","Service Excluded",IF(T323="x",IF(R323="Yes",IF(COUNTIFS($Q$2:$Q$24,MID(Q323,1,3)&amp;"*",$T$2:$T$24,"x")=1,"","Duplicate service selected: "&amp;MID(Q323,1,FIND(" ",Q323)-1)),IF(ISNUMBER(MATCH(Q323&amp;"Yesx",$X:$X,0)),"","Base service is not selected")),IF(AND(U323&gt;0,price_limit&lt;&gt;0,W323&gt;price_limit),"Exceeds price limit: "&amp;TEXT(price_limit,"$0.00"),"")))</f>
        <v/>
      </c>
      <c r="W323" s="50" t="str">
        <f t="shared" ca="1" si="17"/>
        <v/>
      </c>
      <c r="X323" s="23" t="str">
        <f t="shared" si="18"/>
        <v>Sling Orange + BlueStarz</v>
      </c>
      <c r="Y323" s="144">
        <f ca="1">COUNTIF(OFFSET(Data!$A$1,0,MATCH(Q323,Data!$1:$1,0)-1,1000,1),R323)</f>
        <v>17</v>
      </c>
      <c r="AA323" s="21" t="str">
        <f t="shared" si="19"/>
        <v>Sling Orange + Blue/Starz</v>
      </c>
      <c r="AB323" s="21" t="str">
        <f t="array" aca="1" ref="AB323" ca="1">_xlfn.TEXTJOIN(", ",TRUE,IF((Data!$D$1:$D$1000=1)*(OFFSET(Data!$A$1,0,MATCH($Q323,Data!$1:$1,0)-1,1000,1)=$R323),Data!$A$1:$A$816,""))</f>
        <v/>
      </c>
      <c r="AC323" s="21"/>
      <c r="AD323" s="34"/>
      <c r="AE323" s="34"/>
      <c r="AF323" s="34"/>
      <c r="AG323" s="34"/>
      <c r="AH323" s="34"/>
      <c r="AI323" s="34"/>
      <c r="AJ323" s="34"/>
      <c r="AK323" s="34"/>
      <c r="AL323" s="34"/>
    </row>
    <row r="324" spans="17:38" ht="13.5" thickBot="1" x14ac:dyDescent="0.35">
      <c r="Q324" s="55" t="s">
        <v>764</v>
      </c>
      <c r="R324" s="56" t="s">
        <v>403</v>
      </c>
      <c r="S324" s="199">
        <v>7</v>
      </c>
      <c r="T324" s="104"/>
      <c r="U324" s="103">
        <f ca="1">COUNTIFS(Data!$D$1:$D$1000,1,OFFSET(Data!$A$1,0,MATCH($Q324,Data!$1:$1,0)-1,1000,1),R324)</f>
        <v>0</v>
      </c>
      <c r="V324" s="155" t="str">
        <f ca="1">IF(VLOOKUP(Q324,Services!$A$1:$B$25,2,0)="Exclude","Service Excluded",IF(T324="x",IF(R324="Yes",IF(COUNTIFS($Q$2:$Q$24,MID(Q324,1,3)&amp;"*",$T$2:$T$24,"x")=1,"","Duplicate service selected: "&amp;MID(Q324,1,FIND(" ",Q324)-1)),IF(ISNUMBER(MATCH(Q324&amp;"Yesx",$X:$X,0)),"","Base service is not selected")),IF(AND(U324&gt;0,price_limit&lt;&gt;0,W324&gt;price_limit),"Exceeds price limit: "&amp;TEXT(price_limit,"$0.00"),"")))</f>
        <v/>
      </c>
      <c r="W324" s="50" t="str">
        <f t="shared" ca="1" si="17"/>
        <v/>
      </c>
      <c r="X324" s="23" t="str">
        <f t="shared" si="18"/>
        <v>Sling Orange + BlueStingray Karaoke</v>
      </c>
      <c r="Y324" s="144">
        <f ca="1">COUNTIF(OFFSET(Data!$A$1,0,MATCH(Q324,Data!$1:$1,0)-1,1000,1),R324)</f>
        <v>1</v>
      </c>
      <c r="AA324" s="21" t="str">
        <f t="shared" si="19"/>
        <v>Sling Orange + Blue/Stingray Karaoke</v>
      </c>
      <c r="AB324" s="21" t="str">
        <f t="array" aca="1" ref="AB324" ca="1">_xlfn.TEXTJOIN(", ",TRUE,IF((Data!$D$1:$D$1000=1)*(OFFSET(Data!$A$1,0,MATCH($Q324,Data!$1:$1,0)-1,1000,1)=$R324),Data!$A$1:$A$816,""))</f>
        <v/>
      </c>
      <c r="AC324" s="21"/>
      <c r="AD324" s="34"/>
      <c r="AE324" s="34"/>
      <c r="AF324" s="34"/>
      <c r="AG324" s="34"/>
      <c r="AH324" s="34"/>
      <c r="AI324" s="34"/>
      <c r="AJ324" s="34"/>
      <c r="AK324" s="34"/>
      <c r="AL324" s="34"/>
    </row>
    <row r="325" spans="17:38" ht="13.5" thickBot="1" x14ac:dyDescent="0.35">
      <c r="Q325" s="55" t="s">
        <v>764</v>
      </c>
      <c r="R325" s="56" t="s">
        <v>887</v>
      </c>
      <c r="S325" s="199">
        <v>10</v>
      </c>
      <c r="T325" s="104"/>
      <c r="U325" s="103">
        <f ca="1">COUNTIFS(Data!$D$1:$D$1000,1,OFFSET(Data!$A$1,0,MATCH($Q325,Data!$1:$1,0)-1,1000,1),R325)</f>
        <v>0</v>
      </c>
      <c r="V325" s="155" t="str">
        <f ca="1">IF(VLOOKUP(Q325,Services!$A$1:$B$25,2,0)="Exclude","Service Excluded",IF(T325="x",IF(R325="Yes",IF(COUNTIFS($Q$2:$Q$24,MID(Q325,1,3)&amp;"*",$T$2:$T$24,"x")=1,"","Duplicate service selected: "&amp;MID(Q325,1,FIND(" ",Q325)-1)),IF(ISNUMBER(MATCH(Q325&amp;"Yesx",$X:$X,0)),"","Base service is not selected")),IF(AND(U325&gt;0,price_limit&lt;&gt;0,W325&gt;price_limit),"Exceeds price limit: "&amp;TEXT(price_limit,"$0.00"),"")))</f>
        <v/>
      </c>
      <c r="W325" s="50" t="str">
        <f t="shared" ca="1" si="17"/>
        <v/>
      </c>
      <c r="X325" s="23" t="str">
        <f t="shared" si="18"/>
        <v>Sling Orange + BlueSudamérica Service</v>
      </c>
      <c r="Y325" s="144">
        <f ca="1">COUNTIF(OFFSET(Data!$A$1,0,MATCH(Q325,Data!$1:$1,0)-1,1000,1),R325)</f>
        <v>9</v>
      </c>
      <c r="AA325" s="21" t="str">
        <f t="shared" si="19"/>
        <v>Sling Orange + Blue/Sudamérica Service</v>
      </c>
      <c r="AB325" s="21" t="str">
        <f t="array" aca="1" ref="AB325" ca="1">_xlfn.TEXTJOIN(", ",TRUE,IF((Data!$D$1:$D$1000=1)*(OFFSET(Data!$A$1,0,MATCH($Q325,Data!$1:$1,0)-1,1000,1)=$R325),Data!$A$1:$A$816,""))</f>
        <v/>
      </c>
      <c r="AC325" s="21"/>
      <c r="AD325" s="34"/>
      <c r="AE325" s="34"/>
      <c r="AF325" s="34"/>
      <c r="AG325" s="34"/>
      <c r="AH325" s="34"/>
      <c r="AI325" s="34"/>
      <c r="AJ325" s="34"/>
      <c r="AK325" s="34"/>
      <c r="AL325" s="34"/>
    </row>
    <row r="326" spans="17:38" ht="13.5" thickBot="1" x14ac:dyDescent="0.35">
      <c r="Q326" s="55" t="s">
        <v>764</v>
      </c>
      <c r="R326" s="56" t="s">
        <v>150</v>
      </c>
      <c r="S326" s="199">
        <v>7</v>
      </c>
      <c r="T326" s="104"/>
      <c r="U326" s="103">
        <f ca="1">COUNTIFS(Data!$D$1:$D$1000,1,OFFSET(Data!$A$1,0,MATCH($Q326,Data!$1:$1,0)-1,1000,1),R326)</f>
        <v>0</v>
      </c>
      <c r="V326" s="155" t="str">
        <f ca="1">IF(VLOOKUP(Q326,Services!$A$1:$B$25,2,0)="Exclude","Service Excluded",IF(T326="x",IF(R326="Yes",IF(COUNTIFS($Q$2:$Q$24,MID(Q326,1,3)&amp;"*",$T$2:$T$24,"x")=1,"","Duplicate service selected: "&amp;MID(Q326,1,FIND(" ",Q326)-1)),IF(ISNUMBER(MATCH(Q326&amp;"Yesx",$X:$X,0)),"","Base service is not selected")),IF(AND(U326&gt;0,price_limit&lt;&gt;0,W326&gt;price_limit),"Exceeds price limit: "&amp;TEXT(price_limit,"$0.00"),"")))</f>
        <v/>
      </c>
      <c r="W326" s="50" t="str">
        <f t="shared" ca="1" si="17"/>
        <v/>
      </c>
      <c r="X326" s="23" t="str">
        <f t="shared" si="18"/>
        <v>Sling Orange + BlueSundance Now</v>
      </c>
      <c r="Y326" s="144">
        <f ca="1">COUNTIF(OFFSET(Data!$A$1,0,MATCH(Q326,Data!$1:$1,0)-1,1000,1),R326)</f>
        <v>1</v>
      </c>
      <c r="AA326" s="21" t="str">
        <f t="shared" si="19"/>
        <v>Sling Orange + Blue/Sundance Now</v>
      </c>
      <c r="AB326" s="21" t="str">
        <f t="array" aca="1" ref="AB326" ca="1">_xlfn.TEXTJOIN(", ",TRUE,IF((Data!$D$1:$D$1000=1)*(OFFSET(Data!$A$1,0,MATCH($Q326,Data!$1:$1,0)-1,1000,1)=$R326),Data!$A$1:$A$816,""))</f>
        <v/>
      </c>
      <c r="AC326" s="21"/>
      <c r="AD326" s="34"/>
      <c r="AE326" s="34"/>
      <c r="AF326" s="34"/>
      <c r="AG326" s="34"/>
      <c r="AH326" s="34"/>
      <c r="AI326" s="34"/>
      <c r="AJ326" s="34"/>
      <c r="AK326" s="34"/>
      <c r="AL326" s="34"/>
    </row>
    <row r="327" spans="17:38" ht="13.5" thickBot="1" x14ac:dyDescent="0.35">
      <c r="Q327" s="55" t="s">
        <v>764</v>
      </c>
      <c r="R327" s="56" t="s">
        <v>1208</v>
      </c>
      <c r="S327" s="199">
        <v>3</v>
      </c>
      <c r="T327" s="104"/>
      <c r="U327" s="103">
        <f ca="1">COUNTIFS(Data!$D$1:$D$1000,1,OFFSET(Data!$A$1,0,MATCH($Q327,Data!$1:$1,0)-1,1000,1),R327)</f>
        <v>0</v>
      </c>
      <c r="V327" s="155" t="str">
        <f ca="1">IF(VLOOKUP(Q327,Services!$A$1:$B$25,2,0)="Exclude","Service Excluded",IF(T327="x",IF(R327="Yes",IF(COUNTIFS($Q$2:$Q$24,MID(Q327,1,3)&amp;"*",$T$2:$T$24,"x")=1,"","Duplicate service selected: "&amp;MID(Q327,1,FIND(" ",Q327)-1)),IF(ISNUMBER(MATCH(Q327&amp;"Yesx",$X:$X,0)),"","Base service is not selected")),IF(AND(U327&gt;0,price_limit&lt;&gt;0,W327&gt;price_limit),"Exceeds price limit: "&amp;TEXT(price_limit,"$0.00"),"")))</f>
        <v/>
      </c>
      <c r="W327" s="50" t="str">
        <f t="shared" ca="1" si="17"/>
        <v/>
      </c>
      <c r="X327" s="23" t="str">
        <f t="shared" si="18"/>
        <v>Sling Orange + BlueTastemade+</v>
      </c>
      <c r="Y327" s="144">
        <f ca="1">COUNTIF(OFFSET(Data!$A$1,0,MATCH(Q327,Data!$1:$1,0)-1,1000,1),R327)</f>
        <v>1</v>
      </c>
      <c r="AA327" s="21" t="str">
        <f t="shared" si="19"/>
        <v>Sling Orange + Blue/Tastemade+</v>
      </c>
      <c r="AB327" s="21" t="str">
        <f t="array" aca="1" ref="AB327" ca="1">_xlfn.TEXTJOIN(", ",TRUE,IF((Data!$D$1:$D$1000=1)*(OFFSET(Data!$A$1,0,MATCH($Q327,Data!$1:$1,0)-1,1000,1)=$R327),Data!$A$1:$A$816,""))</f>
        <v/>
      </c>
      <c r="AC327" s="21"/>
      <c r="AD327" s="34"/>
      <c r="AE327" s="34"/>
      <c r="AF327" s="34"/>
      <c r="AG327" s="34"/>
      <c r="AH327" s="34"/>
      <c r="AI327" s="34"/>
      <c r="AJ327" s="34"/>
      <c r="AK327" s="34"/>
      <c r="AL327" s="34"/>
    </row>
    <row r="328" spans="17:38" ht="13.5" thickBot="1" x14ac:dyDescent="0.35">
      <c r="Q328" s="55" t="s">
        <v>764</v>
      </c>
      <c r="R328" s="56" t="s">
        <v>405</v>
      </c>
      <c r="S328" s="199">
        <v>3</v>
      </c>
      <c r="T328" s="104"/>
      <c r="U328" s="103">
        <f ca="1">COUNTIFS(Data!$D$1:$D$1000,1,OFFSET(Data!$A$1,0,MATCH($Q328,Data!$1:$1,0)-1,1000,1),R328)</f>
        <v>0</v>
      </c>
      <c r="V328" s="155" t="str">
        <f ca="1">IF(VLOOKUP(Q328,Services!$A$1:$B$25,2,0)="Exclude","Service Excluded",IF(T328="x",IF(R328="Yes",IF(COUNTIFS($Q$2:$Q$24,MID(Q328,1,3)&amp;"*",$T$2:$T$24,"x")=1,"","Duplicate service selected: "&amp;MID(Q328,1,FIND(" ",Q328)-1)),IF(ISNUMBER(MATCH(Q328&amp;"Yesx",$X:$X,0)),"","Base service is not selected")),IF(AND(U328&gt;0,price_limit&lt;&gt;0,W328&gt;price_limit),"Exceeds price limit: "&amp;TEXT(price_limit,"$0.00"),"")))</f>
        <v/>
      </c>
      <c r="W328" s="50" t="str">
        <f t="shared" ca="1" si="17"/>
        <v/>
      </c>
      <c r="X328" s="23" t="str">
        <f t="shared" si="18"/>
        <v>Sling Orange + BlueThe Country Network</v>
      </c>
      <c r="Y328" s="144">
        <f ca="1">COUNTIF(OFFSET(Data!$A$1,0,MATCH(Q328,Data!$1:$1,0)-1,1000,1),R328)</f>
        <v>1</v>
      </c>
      <c r="AA328" s="21" t="str">
        <f t="shared" si="19"/>
        <v>Sling Orange + Blue/The Country Network</v>
      </c>
      <c r="AB328" s="21" t="str">
        <f t="array" aca="1" ref="AB328" ca="1">_xlfn.TEXTJOIN(", ",TRUE,IF((Data!$D$1:$D$1000=1)*(OFFSET(Data!$A$1,0,MATCH($Q328,Data!$1:$1,0)-1,1000,1)=$R328),Data!$A$1:$A$816,""))</f>
        <v/>
      </c>
      <c r="AC328" s="21"/>
      <c r="AD328" s="34"/>
      <c r="AE328" s="34"/>
      <c r="AF328" s="34"/>
      <c r="AG328" s="34"/>
      <c r="AH328" s="34"/>
      <c r="AI328" s="34"/>
      <c r="AJ328" s="34"/>
      <c r="AK328" s="34"/>
      <c r="AL328" s="34"/>
    </row>
    <row r="329" spans="17:38" ht="13.5" thickBot="1" x14ac:dyDescent="0.35">
      <c r="Q329" s="55" t="s">
        <v>764</v>
      </c>
      <c r="R329" s="147" t="s">
        <v>568</v>
      </c>
      <c r="S329" s="199">
        <v>20</v>
      </c>
      <c r="T329" s="104"/>
      <c r="U329" s="103">
        <f ca="1">COUNTIFS(Data!$D$1:$D$1000,1,OFFSET(Data!$A$1,0,MATCH($Q329,Data!$1:$1,0)-1,1000,1),R329)</f>
        <v>0</v>
      </c>
      <c r="V329" s="155" t="str">
        <f ca="1">IF(VLOOKUP(Q329,Services!$A$1:$B$25,2,0)="Exclude","Service Excluded",IF(T329="x",IF(R329="Yes",IF(COUNTIFS($Q$2:$Q$24,MID(Q329,1,3)&amp;"*",$T$2:$T$24,"x")=1,"","Duplicate service selected: "&amp;MID(Q329,1,FIND(" ",Q329)-1)),IF(ISNUMBER(MATCH(Q329&amp;"Yesx",$X:$X,0)),"","Base service is not selected")),IF(AND(U329&gt;0,price_limit&lt;&gt;0,W329&gt;price_limit),"Exceeds price limit: "&amp;TEXT(price_limit,"$0.00"),"")))</f>
        <v/>
      </c>
      <c r="W329" s="50" t="str">
        <f t="shared" ca="1" si="17"/>
        <v/>
      </c>
      <c r="X329" s="23" t="str">
        <f t="shared" si="18"/>
        <v>Sling Orange + BlueTotal TV Deal</v>
      </c>
      <c r="Y329" s="144">
        <f ca="1">COUNTIF(OFFSET(Data!$A$1,0,MATCH(Q329,Data!$1:$1,0)-1,1000,1),R329)</f>
        <v>1</v>
      </c>
      <c r="AA329" s="21" t="str">
        <f t="shared" si="19"/>
        <v>Sling Orange + Blue/Total TV Deal</v>
      </c>
      <c r="AB329" s="21" t="str">
        <f t="array" aca="1" ref="AB329" ca="1">_xlfn.TEXTJOIN(", ",TRUE,IF((Data!$D$1:$D$1000=1)*(OFFSET(Data!$A$1,0,MATCH($Q329,Data!$1:$1,0)-1,1000,1)=$R329),Data!$A$1:$A$816,""))</f>
        <v/>
      </c>
      <c r="AC329" s="21"/>
      <c r="AD329" s="34"/>
      <c r="AE329" s="34"/>
      <c r="AF329" s="34"/>
      <c r="AG329" s="34"/>
      <c r="AH329" s="34"/>
      <c r="AI329" s="34"/>
      <c r="AJ329" s="34"/>
      <c r="AK329" s="34"/>
      <c r="AL329" s="34"/>
    </row>
    <row r="330" spans="17:38" ht="13.5" thickBot="1" x14ac:dyDescent="0.35">
      <c r="Q330" s="55" t="s">
        <v>764</v>
      </c>
      <c r="R330" s="56" t="s">
        <v>676</v>
      </c>
      <c r="S330" s="199">
        <v>6</v>
      </c>
      <c r="T330" s="104"/>
      <c r="U330" s="103">
        <f ca="1">COUNTIFS(Data!$D$1:$D$1000,1,OFFSET(Data!$A$1,0,MATCH($Q330,Data!$1:$1,0)-1,1000,1),R330)</f>
        <v>0</v>
      </c>
      <c r="V330" s="155" t="str">
        <f ca="1">IF(VLOOKUP(Q330,Services!$A$1:$B$25,2,0)="Exclude","Service Excluded",IF(T330="x",IF(R330="Yes",IF(COUNTIFS($Q$2:$Q$24,MID(Q330,1,3)&amp;"*",$T$2:$T$24,"x")=1,"","Duplicate service selected: "&amp;MID(Q330,1,FIND(" ",Q330)-1)),IF(ISNUMBER(MATCH(Q330&amp;"Yesx",$X:$X,0)),"","Base service is not selected")),IF(AND(U330&gt;0,price_limit&lt;&gt;0,W330&gt;price_limit),"Exceeds price limit: "&amp;TEXT(price_limit,"$0.00"),"")))</f>
        <v/>
      </c>
      <c r="W330" s="50" t="str">
        <f t="shared" ca="1" si="17"/>
        <v/>
      </c>
      <c r="X330" s="23" t="str">
        <f t="shared" si="18"/>
        <v>Sling Orange + BlueTrue Royalty TV</v>
      </c>
      <c r="Y330" s="144">
        <f ca="1">COUNTIF(OFFSET(Data!$A$1,0,MATCH(Q330,Data!$1:$1,0)-1,1000,1),R330)</f>
        <v>1</v>
      </c>
      <c r="AA330" s="21" t="str">
        <f t="shared" si="19"/>
        <v>Sling Orange + Blue/True Royalty TV</v>
      </c>
      <c r="AB330" s="21" t="str">
        <f t="array" aca="1" ref="AB330" ca="1">_xlfn.TEXTJOIN(", ",TRUE,IF((Data!$D$1:$D$1000=1)*(OFFSET(Data!$A$1,0,MATCH($Q330,Data!$1:$1,0)-1,1000,1)=$R330),Data!$A$1:$A$816,""))</f>
        <v/>
      </c>
      <c r="AC330" s="21"/>
      <c r="AD330" s="34"/>
      <c r="AE330" s="34"/>
      <c r="AF330" s="34"/>
      <c r="AG330" s="34"/>
      <c r="AH330" s="34"/>
      <c r="AI330" s="34"/>
      <c r="AJ330" s="34"/>
      <c r="AK330" s="34"/>
      <c r="AL330" s="34"/>
    </row>
    <row r="331" spans="17:38" ht="13.5" thickBot="1" x14ac:dyDescent="0.35">
      <c r="Q331" s="55" t="s">
        <v>764</v>
      </c>
      <c r="R331" s="56" t="s">
        <v>1210</v>
      </c>
      <c r="S331" s="199">
        <v>5</v>
      </c>
      <c r="T331" s="104"/>
      <c r="U331" s="103">
        <f ca="1">COUNTIFS(Data!$D$1:$D$1000,1,OFFSET(Data!$A$1,0,MATCH($Q331,Data!$1:$1,0)-1,1000,1),R331)</f>
        <v>0</v>
      </c>
      <c r="V331" s="155" t="str">
        <f ca="1">IF(VLOOKUP(Q331,Services!$A$1:$B$25,2,0)="Exclude","Service Excluded",IF(T331="x",IF(R331="Yes",IF(COUNTIFS($Q$2:$Q$24,MID(Q331,1,3)&amp;"*",$T$2:$T$24,"x")=1,"","Duplicate service selected: "&amp;MID(Q331,1,FIND(" ",Q331)-1)),IF(ISNUMBER(MATCH(Q331&amp;"Yesx",$X:$X,0)),"","Base service is not selected")),IF(AND(U331&gt;0,price_limit&lt;&gt;0,W331&gt;price_limit),"Exceeds price limit: "&amp;TEXT(price_limit,"$0.00"),"")))</f>
        <v/>
      </c>
      <c r="W331" s="50" t="str">
        <f t="shared" ca="1" si="17"/>
        <v/>
      </c>
      <c r="X331" s="23" t="str">
        <f t="shared" si="18"/>
        <v>Sling Orange + BlueTumbleBooks</v>
      </c>
      <c r="Y331" s="144">
        <f ca="1">COUNTIF(OFFSET(Data!$A$1,0,MATCH(Q331,Data!$1:$1,0)-1,1000,1),R331)</f>
        <v>1</v>
      </c>
      <c r="AA331" s="21" t="str">
        <f t="shared" si="19"/>
        <v>Sling Orange + Blue/TumbleBooks</v>
      </c>
      <c r="AB331" s="21" t="str">
        <f t="array" aca="1" ref="AB331" ca="1">_xlfn.TEXTJOIN(", ",TRUE,IF((Data!$D$1:$D$1000=1)*(OFFSET(Data!$A$1,0,MATCH($Q331,Data!$1:$1,0)-1,1000,1)=$R331),Data!$A$1:$A$816,""))</f>
        <v/>
      </c>
      <c r="AC331" s="21"/>
      <c r="AD331" s="34"/>
      <c r="AE331" s="34"/>
      <c r="AF331" s="34"/>
      <c r="AG331" s="34"/>
      <c r="AH331" s="34"/>
      <c r="AI331" s="34"/>
      <c r="AJ331" s="34"/>
      <c r="AK331" s="34"/>
      <c r="AL331" s="34"/>
    </row>
    <row r="332" spans="17:38" ht="13.5" thickBot="1" x14ac:dyDescent="0.35">
      <c r="Q332" s="55" t="s">
        <v>764</v>
      </c>
      <c r="R332" s="56" t="s">
        <v>404</v>
      </c>
      <c r="S332" s="199">
        <v>5</v>
      </c>
      <c r="T332" s="104"/>
      <c r="U332" s="103">
        <f ca="1">COUNTIFS(Data!$D$1:$D$1000,1,OFFSET(Data!$A$1,0,MATCH($Q332,Data!$1:$1,0)-1,1000,1),R332)</f>
        <v>0</v>
      </c>
      <c r="V332" s="155" t="str">
        <f ca="1">IF(VLOOKUP(Q332,Services!$A$1:$B$25,2,0)="Exclude","Service Excluded",IF(T332="x",IF(R332="Yes",IF(COUNTIFS($Q$2:$Q$24,MID(Q332,1,3)&amp;"*",$T$2:$T$24,"x")=1,"","Duplicate service selected: "&amp;MID(Q332,1,FIND(" ",Q332)-1)),IF(ISNUMBER(MATCH(Q332&amp;"Yesx",$X:$X,0)),"","Base service is not selected")),IF(AND(U332&gt;0,price_limit&lt;&gt;0,W332&gt;price_limit),"Exceeds price limit: "&amp;TEXT(price_limit,"$0.00"),"")))</f>
        <v/>
      </c>
      <c r="W332" s="50" t="str">
        <f t="shared" ca="1" si="17"/>
        <v/>
      </c>
      <c r="X332" s="23" t="str">
        <f t="shared" si="18"/>
        <v>Sling Orange + BlueUP Faith &amp; Family</v>
      </c>
      <c r="Y332" s="144">
        <f ca="1">COUNTIF(OFFSET(Data!$A$1,0,MATCH(Q332,Data!$1:$1,0)-1,1000,1),R332)</f>
        <v>1</v>
      </c>
      <c r="AA332" s="21" t="str">
        <f t="shared" si="19"/>
        <v>Sling Orange + Blue/UP Faith &amp; Family</v>
      </c>
      <c r="AB332" s="21" t="str">
        <f t="array" aca="1" ref="AB332" ca="1">_xlfn.TEXTJOIN(", ",TRUE,IF((Data!$D$1:$D$1000=1)*(OFFSET(Data!$A$1,0,MATCH($Q332,Data!$1:$1,0)-1,1000,1)=$R332),Data!$A$1:$A$816,""))</f>
        <v/>
      </c>
      <c r="AC332" s="21"/>
      <c r="AD332" s="34"/>
      <c r="AE332" s="34"/>
      <c r="AF332" s="34"/>
      <c r="AG332" s="34"/>
      <c r="AH332" s="34"/>
      <c r="AI332" s="34"/>
      <c r="AJ332" s="34"/>
      <c r="AK332" s="34"/>
      <c r="AL332" s="34"/>
    </row>
    <row r="333" spans="17:38" ht="13.5" thickBot="1" x14ac:dyDescent="0.35">
      <c r="Q333" s="55" t="s">
        <v>764</v>
      </c>
      <c r="R333" s="56" t="s">
        <v>1170</v>
      </c>
      <c r="S333" s="199">
        <v>7</v>
      </c>
      <c r="T333" s="104"/>
      <c r="U333" s="103">
        <f ca="1">COUNTIFS(Data!$D$1:$D$1000,1,OFFSET(Data!$A$1,0,MATCH($Q333,Data!$1:$1,0)-1,1000,1),R333)</f>
        <v>0</v>
      </c>
      <c r="V333" s="155" t="str">
        <f ca="1">IF(VLOOKUP(Q333,Services!$A$1:$B$25,2,0)="Exclude","Service Excluded",IF(T333="x",IF(R333="Yes",IF(COUNTIFS($Q$2:$Q$24,MID(Q333,1,3)&amp;"*",$T$2:$T$24,"x")=1,"","Duplicate service selected: "&amp;MID(Q333,1,FIND(" ",Q333)-1)),IF(ISNUMBER(MATCH(Q333&amp;"Yesx",$X:$X,0)),"","Base service is not selected")),IF(AND(U333&gt;0,price_limit&lt;&gt;0,W333&gt;price_limit),"Exceeds price limit: "&amp;TEXT(price_limit,"$0.00"),"")))</f>
        <v/>
      </c>
      <c r="W333" s="50" t="str">
        <f t="shared" ca="1" si="17"/>
        <v/>
      </c>
      <c r="X333" s="23" t="str">
        <f t="shared" si="18"/>
        <v>Sling Orange + BlueVix+</v>
      </c>
      <c r="Y333" s="144">
        <f ca="1">COUNTIF(OFFSET(Data!$A$1,0,MATCH(Q333,Data!$1:$1,0)-1,1000,1),R333)</f>
        <v>1</v>
      </c>
      <c r="AA333" s="21" t="str">
        <f t="shared" si="19"/>
        <v>Sling Orange + Blue/Vix+</v>
      </c>
      <c r="AB333" s="21" t="str">
        <f t="array" aca="1" ref="AB333" ca="1">_xlfn.TEXTJOIN(", ",TRUE,IF((Data!$D$1:$D$1000=1)*(OFFSET(Data!$A$1,0,MATCH($Q333,Data!$1:$1,0)-1,1000,1)=$R333),Data!$A$1:$A$816,""))</f>
        <v/>
      </c>
      <c r="AC333" s="21"/>
      <c r="AD333" s="34"/>
      <c r="AE333" s="34"/>
      <c r="AF333" s="34"/>
      <c r="AG333" s="34"/>
      <c r="AH333" s="34"/>
      <c r="AI333" s="34"/>
      <c r="AJ333" s="34"/>
      <c r="AK333" s="34"/>
      <c r="AL333" s="34"/>
    </row>
    <row r="334" spans="17:38" ht="13.5" thickBot="1" x14ac:dyDescent="0.35">
      <c r="Q334" s="55" t="s">
        <v>764</v>
      </c>
      <c r="R334" s="56" t="s">
        <v>1233</v>
      </c>
      <c r="S334" s="199">
        <v>4</v>
      </c>
      <c r="T334" s="104"/>
      <c r="U334" s="103">
        <f ca="1">COUNTIFS(Data!$D$1:$D$1000,1,OFFSET(Data!$A$1,0,MATCH($Q334,Data!$1:$1,0)-1,1000,1),R334)</f>
        <v>0</v>
      </c>
      <c r="V334" s="155" t="str">
        <f ca="1">IF(VLOOKUP(Q334,Services!$A$1:$B$25,2,0)="Exclude","Service Excluded",IF(T334="x",IF(R334="Yes",IF(COUNTIFS($Q$2:$Q$24,MID(Q334,1,3)&amp;"*",$T$2:$T$24,"x")=1,"","Duplicate service selected: "&amp;MID(Q334,1,FIND(" ",Q334)-1)),IF(ISNUMBER(MATCH(Q334&amp;"Yesx",$X:$X,0)),"","Base service is not selected")),IF(AND(U334&gt;0,price_limit&lt;&gt;0,W334&gt;price_limit),"Exceeds price limit: "&amp;TEXT(price_limit,"$0.00"),"")))</f>
        <v/>
      </c>
      <c r="W334" s="50" t="str">
        <f t="shared" ca="1" si="17"/>
        <v/>
      </c>
      <c r="X334" s="23" t="str">
        <f t="shared" si="18"/>
        <v>Sling Orange + BlueVsIN</v>
      </c>
      <c r="Y334" s="144">
        <f ca="1">COUNTIF(OFFSET(Data!$A$1,0,MATCH(Q334,Data!$1:$1,0)-1,1000,1),R334)</f>
        <v>1</v>
      </c>
      <c r="AA334" s="21" t="str">
        <f t="shared" si="19"/>
        <v>Sling Orange + Blue/VsIN</v>
      </c>
      <c r="AB334" s="21" t="str">
        <f t="array" aca="1" ref="AB334" ca="1">_xlfn.TEXTJOIN(", ",TRUE,IF((Data!$D$1:$D$1000=1)*(OFFSET(Data!$A$1,0,MATCH($Q334,Data!$1:$1,0)-1,1000,1)=$R334),Data!$A$1:$A$816,""))</f>
        <v/>
      </c>
      <c r="AC334" s="21"/>
      <c r="AD334" s="34"/>
      <c r="AE334" s="34"/>
      <c r="AF334" s="34"/>
      <c r="AG334" s="34"/>
      <c r="AH334" s="34"/>
      <c r="AI334" s="34"/>
      <c r="AJ334" s="34"/>
      <c r="AK334" s="34"/>
      <c r="AL334" s="34"/>
    </row>
    <row r="335" spans="17:38" ht="13.5" thickBot="1" x14ac:dyDescent="0.35">
      <c r="Q335" s="55" t="s">
        <v>764</v>
      </c>
      <c r="R335" s="56" t="s">
        <v>573</v>
      </c>
      <c r="S335" s="199">
        <v>3</v>
      </c>
      <c r="T335" s="104"/>
      <c r="U335" s="103">
        <f ca="1">COUNTIFS(Data!$D$1:$D$1000,1,OFFSET(Data!$A$1,0,MATCH($Q335,Data!$1:$1,0)-1,1000,1),R335)</f>
        <v>0</v>
      </c>
      <c r="V335" s="155" t="str">
        <f ca="1">IF(VLOOKUP(Q335,Services!$A$1:$B$25,2,0)="Exclude","Service Excluded",IF(T335="x",IF(R335="Yes",IF(COUNTIFS($Q$2:$Q$24,MID(Q335,1,3)&amp;"*",$T$2:$T$24,"x")=1,"","Duplicate service selected: "&amp;MID(Q335,1,FIND(" ",Q335)-1)),IF(ISNUMBER(MATCH(Q335&amp;"Yesx",$X:$X,0)),"","Base service is not selected")),IF(AND(U335&gt;0,price_limit&lt;&gt;0,W335&gt;price_limit),"Exceeds price limit: "&amp;TEXT(price_limit,"$0.00"),"")))</f>
        <v/>
      </c>
      <c r="W335" s="50" t="str">
        <f t="shared" ca="1" si="17"/>
        <v/>
      </c>
      <c r="X335" s="23" t="str">
        <f t="shared" si="18"/>
        <v>Sling Orange + BlueWarriors &amp; Gangsters</v>
      </c>
      <c r="Y335" s="144">
        <f ca="1">COUNTIF(OFFSET(Data!$A$1,0,MATCH(Q335,Data!$1:$1,0)-1,1000,1),R335)</f>
        <v>1</v>
      </c>
      <c r="AA335" s="21" t="str">
        <f t="shared" si="19"/>
        <v>Sling Orange + Blue/Warriors &amp; Gangsters</v>
      </c>
      <c r="AB335" s="21" t="str">
        <f t="array" aca="1" ref="AB335" ca="1">_xlfn.TEXTJOIN(", ",TRUE,IF((Data!$D$1:$D$1000=1)*(OFFSET(Data!$A$1,0,MATCH($Q335,Data!$1:$1,0)-1,1000,1)=$R335),Data!$A$1:$A$816,""))</f>
        <v/>
      </c>
      <c r="AC335" s="21"/>
      <c r="AD335" s="34"/>
      <c r="AE335" s="34"/>
      <c r="AF335" s="34"/>
      <c r="AG335" s="34"/>
      <c r="AH335" s="34"/>
      <c r="AI335" s="34"/>
      <c r="AJ335" s="34"/>
      <c r="AK335" s="34"/>
      <c r="AL335" s="34"/>
    </row>
    <row r="336" spans="17:38" ht="13.5" thickBot="1" x14ac:dyDescent="0.35">
      <c r="Q336" s="55" t="s">
        <v>170</v>
      </c>
      <c r="R336" s="147" t="s">
        <v>621</v>
      </c>
      <c r="S336" s="199">
        <v>5</v>
      </c>
      <c r="T336" s="104"/>
      <c r="U336" s="103">
        <f ca="1">COUNTIFS(Data!$D$1:$D$1000,1,OFFSET(Data!$A$1,0,MATCH($Q336,Data!$1:$1,0)-1,1000,1),R336)</f>
        <v>0</v>
      </c>
      <c r="V336" s="155" t="str">
        <f>IF(VLOOKUP(Q336,Services!$A$1:$B$25,2,0)="Exclude","Service Excluded",IF(T336="x",IF(R336="Yes",IF(COUNTIFS($Q$2:$Q$24,MID(Q336,1,3)&amp;"*",$T$2:$T$24,"x")=1,"","Duplicate service selected: "&amp;MID(Q336,1,FIND(" ",Q336)-1)),IF(ISNUMBER(MATCH(Q336&amp;"Yesx",$X:$X,0)),"","Base service is not selected")),IF(AND(U336&gt;0,price_limit&lt;&gt;0,W336&gt;price_limit),"Exceeds price limit: "&amp;TEXT(price_limit,"$0.00"),"")))</f>
        <v>Service Excluded</v>
      </c>
      <c r="W336" s="50" t="str">
        <f t="shared" ca="1" si="17"/>
        <v/>
      </c>
      <c r="X336" s="23" t="str">
        <f t="shared" si="18"/>
        <v>Spectrum TV EssentialscDVR</v>
      </c>
      <c r="Y336" s="144">
        <f ca="1">COUNTIF(OFFSET(Data!$A$1,0,MATCH(Q336,Data!$1:$1,0)-1,1000,1),R336)</f>
        <v>1</v>
      </c>
      <c r="AA336" s="21" t="str">
        <f t="shared" si="19"/>
        <v>Spectrum TV Essentials/cDVR</v>
      </c>
      <c r="AB336" s="21" t="str">
        <f t="array" aca="1" ref="AB336" ca="1">_xlfn.TEXTJOIN(", ",TRUE,IF((Data!$D$1:$D$1000=1)*(OFFSET(Data!$A$1,0,MATCH($Q336,Data!$1:$1,0)-1,1000,1)=$R336),Data!$A$1:$A$816,""))</f>
        <v/>
      </c>
      <c r="AC336" s="21"/>
      <c r="AD336" s="34"/>
      <c r="AE336" s="34"/>
      <c r="AF336" s="34"/>
      <c r="AG336" s="34"/>
      <c r="AH336" s="34"/>
      <c r="AI336" s="34"/>
      <c r="AJ336" s="34"/>
      <c r="AK336" s="34"/>
      <c r="AL336" s="34"/>
    </row>
    <row r="337" spans="17:38" ht="13.5" thickBot="1" x14ac:dyDescent="0.35">
      <c r="Q337" s="55" t="s">
        <v>170</v>
      </c>
      <c r="R337" s="147" t="s">
        <v>741</v>
      </c>
      <c r="S337" s="199">
        <v>10</v>
      </c>
      <c r="T337" s="104"/>
      <c r="U337" s="103">
        <f ca="1">COUNTIFS(Data!$D$1:$D$1000,1,OFFSET(Data!$A$1,0,MATCH($Q337,Data!$1:$1,0)-1,1000,1),R337)</f>
        <v>0</v>
      </c>
      <c r="V337" s="155" t="str">
        <f>IF(VLOOKUP(Q337,Services!$A$1:$B$25,2,0)="Exclude","Service Excluded",IF(T337="x",IF(R337="Yes",IF(COUNTIFS($Q$2:$Q$24,MID(Q337,1,3)&amp;"*",$T$2:$T$24,"x")=1,"","Duplicate service selected: "&amp;MID(Q337,1,FIND(" ",Q337)-1)),IF(ISNUMBER(MATCH(Q337&amp;"Yesx",$X:$X,0)),"","Base service is not selected")),IF(AND(U337&gt;0,price_limit&lt;&gt;0,W337&gt;price_limit),"Exceeds price limit: "&amp;TEXT(price_limit,"$0.00"),"")))</f>
        <v>Service Excluded</v>
      </c>
      <c r="W337" s="50" t="str">
        <f t="shared" ca="1" si="17"/>
        <v/>
      </c>
      <c r="X337" s="23" t="str">
        <f t="shared" si="18"/>
        <v>Spectrum TV EssentialscDVR Plus</v>
      </c>
      <c r="Y337" s="144">
        <f ca="1">COUNTIF(OFFSET(Data!$A$1,0,MATCH(Q337,Data!$1:$1,0)-1,1000,1),R337)</f>
        <v>1</v>
      </c>
      <c r="AA337" s="21" t="str">
        <f t="shared" si="19"/>
        <v>Spectrum TV Essentials/cDVR Plus</v>
      </c>
      <c r="AB337" s="21" t="str">
        <f t="array" aca="1" ref="AB337" ca="1">_xlfn.TEXTJOIN(", ",TRUE,IF((Data!$D$1:$D$1000=1)*(OFFSET(Data!$A$1,0,MATCH($Q337,Data!$1:$1,0)-1,1000,1)=$R337),Data!$A$1:$A$816,""))</f>
        <v/>
      </c>
      <c r="AC337" s="21"/>
      <c r="AD337" s="34"/>
      <c r="AE337" s="34"/>
      <c r="AF337" s="34"/>
      <c r="AG337" s="34"/>
      <c r="AH337" s="34"/>
      <c r="AI337" s="34"/>
      <c r="AJ337" s="34"/>
      <c r="AK337" s="34"/>
      <c r="AL337" s="34"/>
    </row>
    <row r="338" spans="17:38" ht="13.5" thickBot="1" x14ac:dyDescent="0.35">
      <c r="Q338" s="55" t="s">
        <v>156</v>
      </c>
      <c r="R338" s="56" t="s">
        <v>957</v>
      </c>
      <c r="S338" s="199">
        <v>20</v>
      </c>
      <c r="T338" s="104"/>
      <c r="U338" s="103">
        <f ca="1">COUNTIFS(Data!$D$1:$D$1000,1,OFFSET(Data!$A$1,0,MATCH($Q338,Data!$1:$1,0)-1,1000,1),R338)</f>
        <v>0</v>
      </c>
      <c r="V338" s="155" t="str">
        <f ca="1">IF(VLOOKUP(Q338,Services!$A$1:$B$25,2,0)="Exclude","Service Excluded",IF(T338="x",IF(R338="Yes",IF(COUNTIFS($Q$2:$Q$24,MID(Q338,1,3)&amp;"*",$T$2:$T$24,"x")=1,"","Duplicate service selected: "&amp;MID(Q338,1,FIND(" ",Q338)-1)),IF(ISNUMBER(MATCH(Q338&amp;"Yesx",$X:$X,0)),"","Base service is not selected")),IF(AND(U338&gt;0,price_limit&lt;&gt;0,W338&gt;price_limit),"Exceeds price limit: "&amp;TEXT(price_limit,"$0.00"),"")))</f>
        <v/>
      </c>
      <c r="W338" s="50" t="str">
        <f t="shared" ca="1" si="17"/>
        <v/>
      </c>
      <c r="X338" s="23" t="str">
        <f t="shared" si="18"/>
        <v>YouTube TV4K Plus</v>
      </c>
      <c r="Y338" s="144">
        <f ca="1">COUNTIF(OFFSET(Data!$A$1,0,MATCH(Q338,Data!$1:$1,0)-1,1000,1),R338)</f>
        <v>1</v>
      </c>
      <c r="AA338" s="21" t="str">
        <f t="shared" si="19"/>
        <v>YouTube TV/4K Plus</v>
      </c>
      <c r="AB338" s="21" t="str">
        <f t="array" aca="1" ref="AB338" ca="1">_xlfn.TEXTJOIN(", ",TRUE,IF((Data!$D$1:$D$1000=1)*(OFFSET(Data!$A$1,0,MATCH($Q338,Data!$1:$1,0)-1,1000,1)=$R338),Data!$A$1:$A$816,""))</f>
        <v/>
      </c>
      <c r="AC338" s="21"/>
      <c r="AD338" s="34"/>
      <c r="AE338" s="34"/>
      <c r="AF338" s="34"/>
      <c r="AG338" s="34"/>
      <c r="AH338" s="34"/>
      <c r="AI338" s="34"/>
      <c r="AJ338" s="34"/>
      <c r="AK338" s="34"/>
      <c r="AL338" s="34"/>
    </row>
    <row r="339" spans="17:38" ht="13.5" thickBot="1" x14ac:dyDescent="0.35">
      <c r="Q339" s="55" t="s">
        <v>156</v>
      </c>
      <c r="R339" s="56" t="s">
        <v>598</v>
      </c>
      <c r="S339" s="199">
        <v>7</v>
      </c>
      <c r="T339" s="104"/>
      <c r="U339" s="103">
        <f ca="1">COUNTIFS(Data!$D$1:$D$1000,1,OFFSET(Data!$A$1,0,MATCH($Q339,Data!$1:$1,0)-1,1000,1),R339)</f>
        <v>0</v>
      </c>
      <c r="V339" s="155" t="str">
        <f ca="1">IF(VLOOKUP(Q339,Services!$A$1:$B$25,2,0)="Exclude","Service Excluded",IF(T339="x",IF(R339="Yes",IF(COUNTIFS($Q$2:$Q$24,MID(Q339,1,3)&amp;"*",$T$2:$T$24,"x")=1,"","Duplicate service selected: "&amp;MID(Q339,1,FIND(" ",Q339)-1)),IF(ISNUMBER(MATCH(Q339&amp;"Yesx",$X:$X,0)),"","Base service is not selected")),IF(AND(U339&gt;0,price_limit&lt;&gt;0,W339&gt;price_limit),"Exceeds price limit: "&amp;TEXT(price_limit,"$0.00"),"")))</f>
        <v/>
      </c>
      <c r="W339" s="50" t="str">
        <f t="shared" ca="1" si="17"/>
        <v/>
      </c>
      <c r="X339" s="23" t="str">
        <f t="shared" si="18"/>
        <v>YouTube TVAcorn TV</v>
      </c>
      <c r="Y339" s="144">
        <f ca="1">COUNTIF(OFFSET(Data!$A$1,0,MATCH(Q339,Data!$1:$1,0)-1,1000,1),R339)</f>
        <v>1</v>
      </c>
      <c r="AA339" s="21" t="str">
        <f t="shared" si="19"/>
        <v>YouTube TV/Acorn TV</v>
      </c>
      <c r="AB339" s="21" t="str">
        <f t="array" aca="1" ref="AB339" ca="1">_xlfn.TEXTJOIN(", ",TRUE,IF((Data!$D$1:$D$1000=1)*(OFFSET(Data!$A$1,0,MATCH($Q339,Data!$1:$1,0)-1,1000,1)=$R339),Data!$A$1:$A$816,""))</f>
        <v/>
      </c>
      <c r="AC339" s="21"/>
      <c r="AD339" s="34"/>
      <c r="AE339" s="34"/>
      <c r="AF339" s="34"/>
      <c r="AG339" s="34"/>
      <c r="AH339" s="34"/>
      <c r="AI339" s="34"/>
      <c r="AJ339" s="34"/>
      <c r="AK339" s="34"/>
      <c r="AL339" s="34"/>
    </row>
    <row r="340" spans="17:38" ht="13.5" thickBot="1" x14ac:dyDescent="0.35">
      <c r="Q340" s="55" t="s">
        <v>156</v>
      </c>
      <c r="R340" s="56" t="s">
        <v>880</v>
      </c>
      <c r="S340" s="199">
        <v>6</v>
      </c>
      <c r="T340" s="104"/>
      <c r="U340" s="103">
        <f ca="1">COUNTIFS(Data!$D$1:$D$1000,1,OFFSET(Data!$A$1,0,MATCH($Q340,Data!$1:$1,0)-1,1000,1),R340)</f>
        <v>0</v>
      </c>
      <c r="V340" s="155" t="str">
        <f ca="1">IF(VLOOKUP(Q340,Services!$A$1:$B$25,2,0)="Exclude","Service Excluded",IF(T340="x",IF(R340="Yes",IF(COUNTIFS($Q$2:$Q$24,MID(Q340,1,3)&amp;"*",$T$2:$T$24,"x")=1,"","Duplicate service selected: "&amp;MID(Q340,1,FIND(" ",Q340)-1)),IF(ISNUMBER(MATCH(Q340&amp;"Yesx",$X:$X,0)),"","Base service is not selected")),IF(AND(U340&gt;0,price_limit&lt;&gt;0,W340&gt;price_limit),"Exceeds price limit: "&amp;TEXT(price_limit,"$0.00"),"")))</f>
        <v/>
      </c>
      <c r="W340" s="50" t="str">
        <f t="shared" ca="1" si="17"/>
        <v/>
      </c>
      <c r="X340" s="23" t="str">
        <f t="shared" si="18"/>
        <v>YouTube TVALLBLK</v>
      </c>
      <c r="Y340" s="144">
        <f ca="1">COUNTIF(OFFSET(Data!$A$1,0,MATCH(Q340,Data!$1:$1,0)-1,1000,1),R340)</f>
        <v>1</v>
      </c>
      <c r="AA340" s="21" t="str">
        <f t="shared" si="19"/>
        <v>YouTube TV/ALLBLK</v>
      </c>
      <c r="AB340" s="21" t="str">
        <f t="array" aca="1" ref="AB340" ca="1">_xlfn.TEXTJOIN(", ",TRUE,IF((Data!$D$1:$D$1000=1)*(OFFSET(Data!$A$1,0,MATCH($Q340,Data!$1:$1,0)-1,1000,1)=$R340),Data!$A$1:$A$816,""))</f>
        <v/>
      </c>
      <c r="AC340" s="21"/>
      <c r="AD340" s="34"/>
      <c r="AE340" s="34"/>
      <c r="AF340" s="34"/>
      <c r="AG340" s="34"/>
      <c r="AH340" s="34"/>
      <c r="AI340" s="34"/>
      <c r="AJ340" s="34"/>
      <c r="AK340" s="34"/>
      <c r="AL340" s="34"/>
    </row>
    <row r="341" spans="17:38" ht="13.5" thickBot="1" x14ac:dyDescent="0.35">
      <c r="Q341" s="55" t="s">
        <v>156</v>
      </c>
      <c r="R341" s="56" t="s">
        <v>920</v>
      </c>
      <c r="S341" s="199">
        <v>8</v>
      </c>
      <c r="T341" s="104"/>
      <c r="U341" s="103">
        <f ca="1">COUNTIFS(Data!$D$1:$D$1000,1,OFFSET(Data!$A$1,0,MATCH($Q341,Data!$1:$1,0)-1,1000,1),R341)</f>
        <v>0</v>
      </c>
      <c r="V341" s="155" t="str">
        <f ca="1">IF(VLOOKUP(Q341,Services!$A$1:$B$25,2,0)="Exclude","Service Excluded",IF(T341="x",IF(R341="Yes",IF(COUNTIFS($Q$2:$Q$24,MID(Q341,1,3)&amp;"*",$T$2:$T$24,"x")=1,"","Duplicate service selected: "&amp;MID(Q341,1,FIND(" ",Q341)-1)),IF(ISNUMBER(MATCH(Q341&amp;"Yesx",$X:$X,0)),"","Base service is not selected")),IF(AND(U341&gt;0,price_limit&lt;&gt;0,W341&gt;price_limit),"Exceeds price limit: "&amp;TEXT(price_limit,"$0.00"),"")))</f>
        <v/>
      </c>
      <c r="W341" s="50" t="str">
        <f t="shared" ca="1" si="17"/>
        <v/>
      </c>
      <c r="X341" s="23" t="str">
        <f t="shared" si="18"/>
        <v>YouTube TVAMC+</v>
      </c>
      <c r="Y341" s="144">
        <f ca="1">COUNTIF(OFFSET(Data!$A$1,0,MATCH(Q341,Data!$1:$1,0)-1,1000,1),R341)</f>
        <v>1</v>
      </c>
      <c r="AA341" s="21" t="str">
        <f t="shared" si="19"/>
        <v>YouTube TV/AMC+</v>
      </c>
      <c r="AB341" s="21" t="str">
        <f t="array" aca="1" ref="AB341" ca="1">_xlfn.TEXTJOIN(", ",TRUE,IF((Data!$D$1:$D$1000=1)*(OFFSET(Data!$A$1,0,MATCH($Q341,Data!$1:$1,0)-1,1000,1)=$R341),Data!$A$1:$A$816,""))</f>
        <v/>
      </c>
      <c r="AC341" s="21"/>
      <c r="AD341" s="34"/>
      <c r="AE341" s="34"/>
      <c r="AF341" s="34"/>
      <c r="AG341" s="34"/>
      <c r="AH341" s="34"/>
      <c r="AI341" s="34"/>
      <c r="AJ341" s="34"/>
      <c r="AK341" s="34"/>
      <c r="AL341" s="34"/>
    </row>
    <row r="342" spans="17:38" ht="13.5" thickBot="1" x14ac:dyDescent="0.35">
      <c r="Q342" s="55" t="s">
        <v>156</v>
      </c>
      <c r="R342" s="56" t="s">
        <v>1182</v>
      </c>
      <c r="S342" s="199">
        <v>5</v>
      </c>
      <c r="T342" s="104"/>
      <c r="U342" s="103">
        <f ca="1">COUNTIFS(Data!$D$1:$D$1000,1,OFFSET(Data!$A$1,0,MATCH($Q342,Data!$1:$1,0)-1,1000,1),R342)</f>
        <v>0</v>
      </c>
      <c r="V342" s="155" t="str">
        <f ca="1">IF(VLOOKUP(Q342,Services!$A$1:$B$25,2,0)="Exclude","Service Excluded",IF(T342="x",IF(R342="Yes",IF(COUNTIFS($Q$2:$Q$24,MID(Q342,1,3)&amp;"*",$T$2:$T$24,"x")=1,"","Duplicate service selected: "&amp;MID(Q342,1,FIND(" ",Q342)-1)),IF(ISNUMBER(MATCH(Q342&amp;"Yesx",$X:$X,0)),"","Base service is not selected")),IF(AND(U342&gt;0,price_limit&lt;&gt;0,W342&gt;price_limit),"Exceeds price limit: "&amp;TEXT(price_limit,"$0.00"),"")))</f>
        <v/>
      </c>
      <c r="W342" s="50" t="str">
        <f t="shared" ca="1" si="17"/>
        <v/>
      </c>
      <c r="X342" s="23" t="str">
        <f t="shared" si="18"/>
        <v>YouTube TVATRESPlayer</v>
      </c>
      <c r="Y342" s="144">
        <f ca="1">COUNTIF(OFFSET(Data!$A$1,0,MATCH(Q342,Data!$1:$1,0)-1,1000,1),R342)</f>
        <v>1</v>
      </c>
      <c r="AA342" s="21" t="str">
        <f t="shared" si="19"/>
        <v>YouTube TV/ATRESPlayer</v>
      </c>
      <c r="AB342" s="21" t="str">
        <f t="array" aca="1" ref="AB342" ca="1">_xlfn.TEXTJOIN(", ",TRUE,IF((Data!$D$1:$D$1000=1)*(OFFSET(Data!$A$1,0,MATCH($Q342,Data!$1:$1,0)-1,1000,1)=$R342),Data!$A$1:$A$816,""))</f>
        <v/>
      </c>
      <c r="AC342" s="21"/>
      <c r="AD342" s="34"/>
      <c r="AE342" s="34"/>
      <c r="AF342" s="34"/>
      <c r="AG342" s="34"/>
      <c r="AH342" s="34"/>
      <c r="AI342" s="34"/>
      <c r="AJ342" s="34"/>
      <c r="AK342" s="34"/>
      <c r="AL342" s="34"/>
    </row>
    <row r="343" spans="17:38" ht="13.5" thickBot="1" x14ac:dyDescent="0.35">
      <c r="Q343" s="55" t="s">
        <v>156</v>
      </c>
      <c r="R343" s="56" t="s">
        <v>17</v>
      </c>
      <c r="S343" s="199">
        <v>10</v>
      </c>
      <c r="T343" s="104"/>
      <c r="U343" s="103">
        <f ca="1">COUNTIFS(Data!$D$1:$D$1000,1,OFFSET(Data!$A$1,0,MATCH($Q343,Data!$1:$1,0)-1,1000,1),R343)</f>
        <v>1</v>
      </c>
      <c r="V343" s="155" t="str">
        <f ca="1">IF(VLOOKUP(Q343,Services!$A$1:$B$25,2,0)="Exclude","Service Excluded",IF(T343="x",IF(R343="Yes",IF(COUNTIFS($Q$2:$Q$24,MID(Q343,1,3)&amp;"*",$T$2:$T$24,"x")=1,"","Duplicate service selected: "&amp;MID(Q343,1,FIND(" ",Q343)-1)),IF(ISNUMBER(MATCH(Q343&amp;"Yesx",$X:$X,0)),"","Base service is not selected")),IF(AND(U343&gt;0,price_limit&lt;&gt;0,W343&gt;price_limit),"Exceeds price limit: "&amp;TEXT(price_limit,"$0.00"),"")))</f>
        <v/>
      </c>
      <c r="W343" s="50">
        <f t="shared" ca="1" si="17"/>
        <v>10</v>
      </c>
      <c r="X343" s="23" t="str">
        <f t="shared" si="18"/>
        <v>YouTube TVCinemax</v>
      </c>
      <c r="Y343" s="144">
        <f ca="1">COUNTIF(OFFSET(Data!$A$1,0,MATCH(Q343,Data!$1:$1,0)-1,1000,1),R343)</f>
        <v>8</v>
      </c>
      <c r="AA343" s="21" t="str">
        <f t="shared" si="19"/>
        <v>YouTube TV/Cinemax</v>
      </c>
      <c r="AB343" s="21" t="str">
        <f t="array" aca="1" ref="AB343" ca="1">_xlfn.TEXTJOIN(", ",TRUE,IF((Data!$D$1:$D$1000=1)*(OFFSET(Data!$A$1,0,MATCH($Q343,Data!$1:$1,0)-1,1000,1)=$R343),Data!$A$1:$A$816,""))</f>
        <v>Cinemax</v>
      </c>
      <c r="AC343" s="21"/>
      <c r="AD343" s="34"/>
      <c r="AE343" s="34"/>
      <c r="AF343" s="34"/>
      <c r="AG343" s="34"/>
      <c r="AH343" s="34"/>
      <c r="AI343" s="34"/>
      <c r="AJ343" s="34"/>
      <c r="AK343" s="34"/>
      <c r="AL343" s="34"/>
    </row>
    <row r="344" spans="17:38" ht="13.5" thickBot="1" x14ac:dyDescent="0.35">
      <c r="Q344" s="55" t="s">
        <v>156</v>
      </c>
      <c r="R344" s="56" t="s">
        <v>1263</v>
      </c>
      <c r="S344" s="199">
        <v>7</v>
      </c>
      <c r="T344" s="104"/>
      <c r="U344" s="103">
        <f ca="1">COUNTIFS(Data!$D$1:$D$1000,1,OFFSET(Data!$A$1,0,MATCH($Q344,Data!$1:$1,0)-1,1000,1),R344)</f>
        <v>0</v>
      </c>
      <c r="V344" s="155" t="str">
        <f ca="1">IF(VLOOKUP(Q344,Services!$A$1:$B$25,2,0)="Exclude","Service Excluded",IF(T344="x",IF(R344="Yes",IF(COUNTIFS($Q$2:$Q$24,MID(Q344,1,3)&amp;"*",$T$2:$T$24,"x")=1,"","Duplicate service selected: "&amp;MID(Q344,1,FIND(" ",Q344)-1)),IF(ISNUMBER(MATCH(Q344&amp;"Yesx",$X:$X,0)),"","Base service is not selected")),IF(AND(U344&gt;0,price_limit&lt;&gt;0,W344&gt;price_limit),"Exceeds price limit: "&amp;TEXT(price_limit,"$0.00"),"")))</f>
        <v/>
      </c>
      <c r="W344" s="50" t="str">
        <f t="shared" ca="1" si="17"/>
        <v/>
      </c>
      <c r="X344" s="23" t="str">
        <f t="shared" si="18"/>
        <v>YouTube TVClassica</v>
      </c>
      <c r="Y344" s="144">
        <f ca="1">COUNTIF(OFFSET(Data!$A$1,0,MATCH(Q344,Data!$1:$1,0)-1,1000,1),R344)</f>
        <v>1</v>
      </c>
      <c r="AA344" s="21" t="str">
        <f t="shared" si="19"/>
        <v>YouTube TV/Classica</v>
      </c>
      <c r="AB344" s="21" t="str">
        <f t="array" aca="1" ref="AB344" ca="1">_xlfn.TEXTJOIN(", ",TRUE,IF((Data!$D$1:$D$1000=1)*(OFFSET(Data!$A$1,0,MATCH($Q344,Data!$1:$1,0)-1,1000,1)=$R344),Data!$A$1:$A$816,""))</f>
        <v/>
      </c>
      <c r="AC344" s="21"/>
      <c r="AD344" s="34"/>
      <c r="AE344" s="34"/>
      <c r="AF344" s="34"/>
      <c r="AG344" s="34"/>
      <c r="AH344" s="34"/>
      <c r="AI344" s="34"/>
      <c r="AJ344" s="34"/>
      <c r="AK344" s="34"/>
      <c r="AL344" s="34"/>
    </row>
    <row r="345" spans="17:38" ht="13.5" thickBot="1" x14ac:dyDescent="0.35">
      <c r="Q345" s="55" t="s">
        <v>156</v>
      </c>
      <c r="R345" s="56" t="s">
        <v>392</v>
      </c>
      <c r="S345" s="199">
        <v>5</v>
      </c>
      <c r="T345" s="104"/>
      <c r="U345" s="103">
        <f ca="1">COUNTIFS(Data!$D$1:$D$1000,1,OFFSET(Data!$A$1,0,MATCH($Q345,Data!$1:$1,0)-1,1000,1),R345)</f>
        <v>0</v>
      </c>
      <c r="V345" s="155" t="str">
        <f ca="1">IF(VLOOKUP(Q345,Services!$A$1:$B$25,2,0)="Exclude","Service Excluded",IF(T345="x",IF(R345="Yes",IF(COUNTIFS($Q$2:$Q$24,MID(Q345,1,3)&amp;"*",$T$2:$T$24,"x")=1,"","Duplicate service selected: "&amp;MID(Q345,1,FIND(" ",Q345)-1)),IF(ISNUMBER(MATCH(Q345&amp;"Yesx",$X:$X,0)),"","Base service is not selected")),IF(AND(U345&gt;0,price_limit&lt;&gt;0,W345&gt;price_limit),"Exceeds price limit: "&amp;TEXT(price_limit,"$0.00"),"")))</f>
        <v/>
      </c>
      <c r="W345" s="50" t="str">
        <f t="shared" ca="1" si="17"/>
        <v/>
      </c>
      <c r="X345" s="23" t="str">
        <f t="shared" si="18"/>
        <v>YouTube TVComedy Dynamics</v>
      </c>
      <c r="Y345" s="144">
        <f ca="1">COUNTIF(OFFSET(Data!$A$1,0,MATCH(Q345,Data!$1:$1,0)-1,1000,1),R345)</f>
        <v>1</v>
      </c>
      <c r="AA345" s="21" t="str">
        <f t="shared" si="19"/>
        <v>YouTube TV/Comedy Dynamics</v>
      </c>
      <c r="AB345" s="21" t="str">
        <f t="array" aca="1" ref="AB345" ca="1">_xlfn.TEXTJOIN(", ",TRUE,IF((Data!$D$1:$D$1000=1)*(OFFSET(Data!$A$1,0,MATCH($Q345,Data!$1:$1,0)-1,1000,1)=$R345),Data!$A$1:$A$816,""))</f>
        <v/>
      </c>
      <c r="AC345" s="21"/>
      <c r="AD345" s="34"/>
      <c r="AE345" s="34"/>
      <c r="AF345" s="34"/>
      <c r="AG345" s="34"/>
      <c r="AH345" s="34"/>
      <c r="AI345" s="34"/>
      <c r="AJ345" s="34"/>
      <c r="AK345" s="34"/>
      <c r="AL345" s="34"/>
    </row>
    <row r="346" spans="17:38" ht="13.5" thickBot="1" x14ac:dyDescent="0.35">
      <c r="Q346" s="55" t="s">
        <v>156</v>
      </c>
      <c r="R346" s="56" t="s">
        <v>959</v>
      </c>
      <c r="S346" s="199">
        <v>5</v>
      </c>
      <c r="T346" s="104"/>
      <c r="U346" s="103">
        <f ca="1">COUNTIFS(Data!$D$1:$D$1000,1,OFFSET(Data!$A$1,0,MATCH($Q346,Data!$1:$1,0)-1,1000,1),R346)</f>
        <v>0</v>
      </c>
      <c r="V346" s="155" t="str">
        <f ca="1">IF(VLOOKUP(Q346,Services!$A$1:$B$25,2,0)="Exclude","Service Excluded",IF(T346="x",IF(R346="Yes",IF(COUNTIFS($Q$2:$Q$24,MID(Q346,1,3)&amp;"*",$T$2:$T$24,"x")=1,"","Duplicate service selected: "&amp;MID(Q346,1,FIND(" ",Q346)-1)),IF(ISNUMBER(MATCH(Q346&amp;"Yesx",$X:$X,0)),"","Base service is not selected")),IF(AND(U346&gt;0,price_limit&lt;&gt;0,W346&gt;price_limit),"Exceeds price limit: "&amp;TEXT(price_limit,"$0.00"),"")))</f>
        <v/>
      </c>
      <c r="W346" s="50" t="str">
        <f t="shared" ref="W346:W386" ca="1" si="20">IF(U346=0,"",S346/U346)</f>
        <v/>
      </c>
      <c r="X346" s="23" t="str">
        <f t="shared" ref="X346:X386" si="21">Q346&amp;R346&amp;T346</f>
        <v>YouTube TVContv</v>
      </c>
      <c r="Y346" s="144">
        <f ca="1">COUNTIF(OFFSET(Data!$A$1,0,MATCH(Q346,Data!$1:$1,0)-1,1000,1),R346)</f>
        <v>1</v>
      </c>
      <c r="AA346" s="21" t="str">
        <f t="shared" ref="AA346:AA386" si="22">Q346&amp;"/"&amp;R346</f>
        <v>YouTube TV/Contv</v>
      </c>
      <c r="AB346" s="21" t="str">
        <f t="array" aca="1" ref="AB346" ca="1">_xlfn.TEXTJOIN(", ",TRUE,IF((Data!$D$1:$D$1000=1)*(OFFSET(Data!$A$1,0,MATCH($Q346,Data!$1:$1,0)-1,1000,1)=$R346),Data!$A$1:$A$816,""))</f>
        <v/>
      </c>
      <c r="AC346" s="21"/>
      <c r="AD346" s="34"/>
      <c r="AE346" s="34"/>
      <c r="AF346" s="34"/>
      <c r="AG346" s="34"/>
      <c r="AH346" s="34"/>
      <c r="AI346" s="34"/>
      <c r="AJ346" s="34"/>
      <c r="AK346" s="34"/>
      <c r="AL346" s="34"/>
    </row>
    <row r="347" spans="17:38" ht="13.5" thickBot="1" x14ac:dyDescent="0.35">
      <c r="Q347" s="55" t="s">
        <v>156</v>
      </c>
      <c r="R347" s="56" t="s">
        <v>394</v>
      </c>
      <c r="S347" s="199">
        <v>3</v>
      </c>
      <c r="T347" s="104"/>
      <c r="U347" s="103">
        <f ca="1">COUNTIFS(Data!$D$1:$D$1000,1,OFFSET(Data!$A$1,0,MATCH($Q347,Data!$1:$1,0)-1,1000,1),R347)</f>
        <v>0</v>
      </c>
      <c r="V347" s="155" t="str">
        <f ca="1">IF(VLOOKUP(Q347,Services!$A$1:$B$25,2,0)="Exclude","Service Excluded",IF(T347="x",IF(R347="Yes",IF(COUNTIFS($Q$2:$Q$24,MID(Q347,1,3)&amp;"*",$T$2:$T$24,"x")=1,"","Duplicate service selected: "&amp;MID(Q347,1,FIND(" ",Q347)-1)),IF(ISNUMBER(MATCH(Q347&amp;"Yesx",$X:$X,0)),"","Base service is not selected")),IF(AND(U347&gt;0,price_limit&lt;&gt;0,W347&gt;price_limit),"Exceeds price limit: "&amp;TEXT(price_limit,"$0.00"),"")))</f>
        <v/>
      </c>
      <c r="W347" s="50" t="str">
        <f t="shared" ca="1" si="20"/>
        <v/>
      </c>
      <c r="X347" s="23" t="str">
        <f t="shared" si="21"/>
        <v>YouTube TVCuriosityStream</v>
      </c>
      <c r="Y347" s="144">
        <f ca="1">COUNTIF(OFFSET(Data!$A$1,0,MATCH(Q347,Data!$1:$1,0)-1,1000,1),R347)</f>
        <v>1</v>
      </c>
      <c r="AA347" s="21" t="str">
        <f t="shared" si="22"/>
        <v>YouTube TV/CuriosityStream</v>
      </c>
      <c r="AB347" s="21" t="str">
        <f t="array" aca="1" ref="AB347" ca="1">_xlfn.TEXTJOIN(", ",TRUE,IF((Data!$D$1:$D$1000=1)*(OFFSET(Data!$A$1,0,MATCH($Q347,Data!$1:$1,0)-1,1000,1)=$R347),Data!$A$1:$A$816,""))</f>
        <v/>
      </c>
      <c r="AC347" s="21"/>
      <c r="AD347" s="34"/>
      <c r="AE347" s="34"/>
      <c r="AF347" s="34"/>
      <c r="AG347" s="34"/>
      <c r="AH347" s="34"/>
      <c r="AI347" s="34"/>
      <c r="AJ347" s="34"/>
      <c r="AK347" s="34"/>
      <c r="AL347" s="34"/>
    </row>
    <row r="348" spans="17:38" ht="13.5" thickBot="1" x14ac:dyDescent="0.35">
      <c r="Q348" s="55" t="s">
        <v>156</v>
      </c>
      <c r="R348" s="56" t="s">
        <v>1234</v>
      </c>
      <c r="S348" s="199">
        <v>10</v>
      </c>
      <c r="T348" s="104"/>
      <c r="U348" s="103">
        <f ca="1">COUNTIFS(Data!$D$1:$D$1000,1,OFFSET(Data!$A$1,0,MATCH($Q348,Data!$1:$1,0)-1,1000,1),R348)</f>
        <v>0</v>
      </c>
      <c r="V348" s="155" t="str">
        <f ca="1">IF(VLOOKUP(Q348,Services!$A$1:$B$25,2,0)="Exclude","Service Excluded",IF(T348="x",IF(R348="Yes",IF(COUNTIFS($Q$2:$Q$24,MID(Q348,1,3)&amp;"*",$T$2:$T$24,"x")=1,"","Duplicate service selected: "&amp;MID(Q348,1,FIND(" ",Q348)-1)),IF(ISNUMBER(MATCH(Q348&amp;"Yesx",$X:$X,0)),"","Base service is not selected")),IF(AND(U348&gt;0,price_limit&lt;&gt;0,W348&gt;price_limit),"Exceeds price limit: "&amp;TEXT(price_limit,"$0.00"),"")))</f>
        <v/>
      </c>
      <c r="W348" s="50" t="str">
        <f t="shared" ca="1" si="20"/>
        <v/>
      </c>
      <c r="X348" s="23" t="str">
        <f t="shared" si="21"/>
        <v>YouTube TVDekkoo</v>
      </c>
      <c r="Y348" s="144">
        <f ca="1">COUNTIF(OFFSET(Data!$A$1,0,MATCH(Q348,Data!$1:$1,0)-1,1000,1),R348)</f>
        <v>1</v>
      </c>
      <c r="AA348" s="21" t="str">
        <f t="shared" si="22"/>
        <v>YouTube TV/Dekkoo</v>
      </c>
      <c r="AB348" s="21" t="str">
        <f t="array" aca="1" ref="AB348" ca="1">_xlfn.TEXTJOIN(", ",TRUE,IF((Data!$D$1:$D$1000=1)*(OFFSET(Data!$A$1,0,MATCH($Q348,Data!$1:$1,0)-1,1000,1)=$R348),Data!$A$1:$A$816,""))</f>
        <v/>
      </c>
      <c r="AC348" s="21"/>
      <c r="AD348" s="34"/>
      <c r="AE348" s="34"/>
      <c r="AF348" s="34"/>
      <c r="AG348" s="34"/>
      <c r="AH348" s="34"/>
      <c r="AI348" s="34"/>
      <c r="AJ348" s="34"/>
      <c r="AK348" s="34"/>
      <c r="AL348" s="34"/>
    </row>
    <row r="349" spans="17:38" ht="13.5" thickBot="1" x14ac:dyDescent="0.35">
      <c r="Q349" s="55" t="s">
        <v>156</v>
      </c>
      <c r="R349" s="56" t="s">
        <v>395</v>
      </c>
      <c r="S349" s="199">
        <v>5</v>
      </c>
      <c r="T349" s="104"/>
      <c r="U349" s="103">
        <f ca="1">COUNTIFS(Data!$D$1:$D$1000,1,OFFSET(Data!$A$1,0,MATCH($Q349,Data!$1:$1,0)-1,1000,1),R349)</f>
        <v>0</v>
      </c>
      <c r="V349" s="155" t="str">
        <f ca="1">IF(VLOOKUP(Q349,Services!$A$1:$B$25,2,0)="Exclude","Service Excluded",IF(T349="x",IF(R349="Yes",IF(COUNTIFS($Q$2:$Q$24,MID(Q349,1,3)&amp;"*",$T$2:$T$24,"x")=1,"","Duplicate service selected: "&amp;MID(Q349,1,FIND(" ",Q349)-1)),IF(ISNUMBER(MATCH(Q349&amp;"Yesx",$X:$X,0)),"","Base service is not selected")),IF(AND(U349&gt;0,price_limit&lt;&gt;0,W349&gt;price_limit),"Exceeds price limit: "&amp;TEXT(price_limit,"$0.00"),"")))</f>
        <v/>
      </c>
      <c r="W349" s="50" t="str">
        <f t="shared" ca="1" si="20"/>
        <v/>
      </c>
      <c r="X349" s="23" t="str">
        <f t="shared" si="21"/>
        <v>YouTube TVDocurama</v>
      </c>
      <c r="Y349" s="144">
        <f ca="1">COUNTIF(OFFSET(Data!$A$1,0,MATCH(Q349,Data!$1:$1,0)-1,1000,1),R349)</f>
        <v>1</v>
      </c>
      <c r="AA349" s="21" t="str">
        <f t="shared" si="22"/>
        <v>YouTube TV/Docurama</v>
      </c>
      <c r="AB349" s="21" t="str">
        <f t="array" aca="1" ref="AB349" ca="1">_xlfn.TEXTJOIN(", ",TRUE,IF((Data!$D$1:$D$1000=1)*(OFFSET(Data!$A$1,0,MATCH($Q349,Data!$1:$1,0)-1,1000,1)=$R349),Data!$A$1:$A$816,""))</f>
        <v/>
      </c>
      <c r="AC349" s="21"/>
      <c r="AD349" s="34"/>
      <c r="AE349" s="34"/>
      <c r="AF349" s="34"/>
      <c r="AG349" s="34"/>
      <c r="AH349" s="34"/>
      <c r="AI349" s="34"/>
      <c r="AJ349" s="34"/>
      <c r="AK349" s="34"/>
      <c r="AL349" s="34"/>
    </row>
    <row r="350" spans="17:38" ht="13.5" thickBot="1" x14ac:dyDescent="0.35">
      <c r="Q350" s="55" t="s">
        <v>156</v>
      </c>
      <c r="R350" s="56" t="s">
        <v>954</v>
      </c>
      <c r="S350" s="199">
        <v>5</v>
      </c>
      <c r="T350" s="104"/>
      <c r="U350" s="103">
        <f ca="1">COUNTIFS(Data!$D$1:$D$1000,1,OFFSET(Data!$A$1,0,MATCH($Q350,Data!$1:$1,0)-1,1000,1),R350)</f>
        <v>0</v>
      </c>
      <c r="V350" s="155" t="str">
        <f ca="1">IF(VLOOKUP(Q350,Services!$A$1:$B$25,2,0)="Exclude","Service Excluded",IF(T350="x",IF(R350="Yes",IF(COUNTIFS($Q$2:$Q$24,MID(Q350,1,3)&amp;"*",$T$2:$T$24,"x")=1,"","Duplicate service selected: "&amp;MID(Q350,1,FIND(" ",Q350)-1)),IF(ISNUMBER(MATCH(Q350&amp;"Yesx",$X:$X,0)),"","Base service is not selected")),IF(AND(U350&gt;0,price_limit&lt;&gt;0,W350&gt;price_limit),"Exceeds price limit: "&amp;TEXT(price_limit,"$0.00"),"")))</f>
        <v/>
      </c>
      <c r="W350" s="50" t="str">
        <f t="shared" ca="1" si="20"/>
        <v/>
      </c>
      <c r="X350" s="23" t="str">
        <f t="shared" si="21"/>
        <v>YouTube TVDove</v>
      </c>
      <c r="Y350" s="144">
        <f ca="1">COUNTIF(OFFSET(Data!$A$1,0,MATCH(Q350,Data!$1:$1,0)-1,1000,1),R350)</f>
        <v>1</v>
      </c>
      <c r="AA350" s="21" t="str">
        <f t="shared" si="22"/>
        <v>YouTube TV/Dove</v>
      </c>
      <c r="AB350" s="21" t="str">
        <f t="array" aca="1" ref="AB350" ca="1">_xlfn.TEXTJOIN(", ",TRUE,IF((Data!$D$1:$D$1000=1)*(OFFSET(Data!$A$1,0,MATCH($Q350,Data!$1:$1,0)-1,1000,1)=$R350),Data!$A$1:$A$816,""))</f>
        <v/>
      </c>
      <c r="AC350" s="21"/>
      <c r="AD350" s="34"/>
      <c r="AE350" s="34"/>
      <c r="AF350" s="34"/>
      <c r="AG350" s="34"/>
      <c r="AH350" s="34"/>
      <c r="AI350" s="34"/>
      <c r="AJ350" s="34"/>
      <c r="AK350" s="34"/>
      <c r="AL350" s="34"/>
    </row>
    <row r="351" spans="17:38" ht="13.5" thickBot="1" x14ac:dyDescent="0.35">
      <c r="Q351" s="55" t="s">
        <v>156</v>
      </c>
      <c r="R351" s="56" t="s">
        <v>1027</v>
      </c>
      <c r="S351" s="199">
        <v>4</v>
      </c>
      <c r="T351" s="104"/>
      <c r="U351" s="103">
        <f ca="1">COUNTIFS(Data!$D$1:$D$1000,1,OFFSET(Data!$A$1,0,MATCH($Q351,Data!$1:$1,0)-1,1000,1),R351)</f>
        <v>0</v>
      </c>
      <c r="V351" s="155" t="str">
        <f ca="1">IF(VLOOKUP(Q351,Services!$A$1:$B$25,2,0)="Exclude","Service Excluded",IF(T351="x",IF(R351="Yes",IF(COUNTIFS($Q$2:$Q$24,MID(Q351,1,3)&amp;"*",$T$2:$T$24,"x")=1,"","Duplicate service selected: "&amp;MID(Q351,1,FIND(" ",Q351)-1)),IF(ISNUMBER(MATCH(Q351&amp;"Yesx",$X:$X,0)),"","Base service is not selected")),IF(AND(U351&gt;0,price_limit&lt;&gt;0,W351&gt;price_limit),"Exceeds price limit: "&amp;TEXT(price_limit,"$0.00"),"")))</f>
        <v/>
      </c>
      <c r="W351" s="50" t="str">
        <f t="shared" ca="1" si="20"/>
        <v/>
      </c>
      <c r="X351" s="23" t="str">
        <f t="shared" si="21"/>
        <v>YouTube TVFandor</v>
      </c>
      <c r="Y351" s="144">
        <f ca="1">COUNTIF(OFFSET(Data!$A$1,0,MATCH(Q351,Data!$1:$1,0)-1,1000,1),R351)</f>
        <v>1</v>
      </c>
      <c r="AA351" s="21" t="str">
        <f t="shared" si="22"/>
        <v>YouTube TV/Fandor</v>
      </c>
      <c r="AB351" s="21" t="str">
        <f t="array" aca="1" ref="AB351" ca="1">_xlfn.TEXTJOIN(", ",TRUE,IF((Data!$D$1:$D$1000=1)*(OFFSET(Data!$A$1,0,MATCH($Q351,Data!$1:$1,0)-1,1000,1)=$R351),Data!$A$1:$A$816,""))</f>
        <v/>
      </c>
      <c r="AC351" s="21"/>
      <c r="AD351" s="34"/>
      <c r="AE351" s="34"/>
      <c r="AF351" s="34"/>
      <c r="AG351" s="34"/>
      <c r="AH351" s="34"/>
      <c r="AI351" s="34"/>
      <c r="AJ351" s="34"/>
      <c r="AK351" s="34"/>
      <c r="AL351" s="34"/>
    </row>
    <row r="352" spans="17:38" ht="13.5" thickBot="1" x14ac:dyDescent="0.35">
      <c r="Q352" s="55" t="s">
        <v>156</v>
      </c>
      <c r="R352" s="56" t="s">
        <v>1030</v>
      </c>
      <c r="S352" s="199">
        <v>6</v>
      </c>
      <c r="T352" s="104"/>
      <c r="U352" s="103">
        <f ca="1">COUNTIFS(Data!$D$1:$D$1000,1,OFFSET(Data!$A$1,0,MATCH($Q352,Data!$1:$1,0)-1,1000,1),R352)</f>
        <v>0</v>
      </c>
      <c r="V352" s="155" t="str">
        <f ca="1">IF(VLOOKUP(Q352,Services!$A$1:$B$25,2,0)="Exclude","Service Excluded",IF(T352="x",IF(R352="Yes",IF(COUNTIFS($Q$2:$Q$24,MID(Q352,1,3)&amp;"*",$T$2:$T$24,"x")=1,"","Duplicate service selected: "&amp;MID(Q352,1,FIND(" ",Q352)-1)),IF(ISNUMBER(MATCH(Q352&amp;"Yesx",$X:$X,0)),"","Base service is not selected")),IF(AND(U352&gt;0,price_limit&lt;&gt;0,W352&gt;price_limit),"Exceeds price limit: "&amp;TEXT(price_limit,"$0.00"),"")))</f>
        <v/>
      </c>
      <c r="W352" s="50" t="str">
        <f t="shared" ca="1" si="20"/>
        <v/>
      </c>
      <c r="X352" s="23" t="str">
        <f t="shared" si="21"/>
        <v>YouTube TVFox Nation</v>
      </c>
      <c r="Y352" s="144">
        <f ca="1">COUNTIF(OFFSET(Data!$A$1,0,MATCH(Q352,Data!$1:$1,0)-1,1000,1),R352)</f>
        <v>1</v>
      </c>
      <c r="AA352" s="21" t="str">
        <f t="shared" si="22"/>
        <v>YouTube TV/Fox Nation</v>
      </c>
      <c r="AB352" s="21" t="str">
        <f t="array" aca="1" ref="AB352" ca="1">_xlfn.TEXTJOIN(", ",TRUE,IF((Data!$D$1:$D$1000=1)*(OFFSET(Data!$A$1,0,MATCH($Q352,Data!$1:$1,0)-1,1000,1)=$R352),Data!$A$1:$A$816,""))</f>
        <v/>
      </c>
      <c r="AC352" s="21"/>
      <c r="AD352" s="34"/>
      <c r="AE352" s="34"/>
      <c r="AF352" s="34"/>
      <c r="AG352" s="34"/>
      <c r="AH352" s="34"/>
      <c r="AI352" s="34"/>
      <c r="AJ352" s="34"/>
      <c r="AK352" s="34"/>
      <c r="AL352" s="34"/>
    </row>
    <row r="353" spans="17:38" ht="13.5" thickBot="1" x14ac:dyDescent="0.35">
      <c r="Q353" s="55" t="s">
        <v>156</v>
      </c>
      <c r="R353" s="56" t="s">
        <v>1235</v>
      </c>
      <c r="S353" s="199">
        <v>12</v>
      </c>
      <c r="T353" s="104"/>
      <c r="U353" s="103">
        <f ca="1">COUNTIFS(Data!$D$1:$D$1000,1,OFFSET(Data!$A$1,0,MATCH($Q353,Data!$1:$1,0)-1,1000,1),R353)</f>
        <v>0</v>
      </c>
      <c r="V353" s="155" t="str">
        <f ca="1">IF(VLOOKUP(Q353,Services!$A$1:$B$25,2,0)="Exclude","Service Excluded",IF(T353="x",IF(R353="Yes",IF(COUNTIFS($Q$2:$Q$24,MID(Q353,1,3)&amp;"*",$T$2:$T$24,"x")=1,"","Duplicate service selected: "&amp;MID(Q353,1,FIND(" ",Q353)-1)),IF(ISNUMBER(MATCH(Q353&amp;"Yesx",$X:$X,0)),"","Base service is not selected")),IF(AND(U353&gt;0,price_limit&lt;&gt;0,W353&gt;price_limit),"Exceeds price limit: "&amp;TEXT(price_limit,"$0.00"),"")))</f>
        <v/>
      </c>
      <c r="W353" s="50" t="str">
        <f t="shared" ca="1" si="20"/>
        <v/>
      </c>
      <c r="X353" s="23" t="str">
        <f t="shared" si="21"/>
        <v>YouTube TVGaia</v>
      </c>
      <c r="Y353" s="144">
        <f ca="1">COUNTIF(OFFSET(Data!$A$1,0,MATCH(Q353,Data!$1:$1,0)-1,1000,1),R353)</f>
        <v>1</v>
      </c>
      <c r="AA353" s="21" t="str">
        <f t="shared" si="22"/>
        <v>YouTube TV/Gaia</v>
      </c>
      <c r="AB353" s="21" t="str">
        <f t="array" aca="1" ref="AB353" ca="1">_xlfn.TEXTJOIN(", ",TRUE,IF((Data!$D$1:$D$1000=1)*(OFFSET(Data!$A$1,0,MATCH($Q353,Data!$1:$1,0)-1,1000,1)=$R353),Data!$A$1:$A$816,""))</f>
        <v/>
      </c>
      <c r="AC353" s="21"/>
      <c r="AD353" s="34"/>
      <c r="AE353" s="34"/>
      <c r="AF353" s="34"/>
      <c r="AG353" s="34"/>
      <c r="AH353" s="34"/>
      <c r="AI353" s="34"/>
      <c r="AJ353" s="34"/>
      <c r="AK353" s="34"/>
      <c r="AL353" s="34"/>
    </row>
    <row r="354" spans="17:38" ht="13.5" thickBot="1" x14ac:dyDescent="0.35">
      <c r="Q354" s="55" t="s">
        <v>156</v>
      </c>
      <c r="R354" s="56" t="s">
        <v>558</v>
      </c>
      <c r="S354" s="199">
        <v>6</v>
      </c>
      <c r="T354" s="104"/>
      <c r="U354" s="103">
        <f ca="1">COUNTIFS(Data!$D$1:$D$1000,1,OFFSET(Data!$A$1,0,MATCH($Q354,Data!$1:$1,0)-1,1000,1),R354)</f>
        <v>0</v>
      </c>
      <c r="V354" s="155" t="str">
        <f ca="1">IF(VLOOKUP(Q354,Services!$A$1:$B$25,2,0)="Exclude","Service Excluded",IF(T354="x",IF(R354="Yes",IF(COUNTIFS($Q$2:$Q$24,MID(Q354,1,3)&amp;"*",$T$2:$T$24,"x")=1,"","Duplicate service selected: "&amp;MID(Q354,1,FIND(" ",Q354)-1)),IF(ISNUMBER(MATCH(Q354&amp;"Yesx",$X:$X,0)),"","Base service is not selected")),IF(AND(U354&gt;0,price_limit&lt;&gt;0,W354&gt;price_limit),"Exceeds price limit: "&amp;TEXT(price_limit,"$0.00"),"")))</f>
        <v/>
      </c>
      <c r="W354" s="50" t="str">
        <f t="shared" ca="1" si="20"/>
        <v/>
      </c>
      <c r="X354" s="23" t="str">
        <f t="shared" si="21"/>
        <v>YouTube TVHallmark Movies Now</v>
      </c>
      <c r="Y354" s="144">
        <f ca="1">COUNTIF(OFFSET(Data!$A$1,0,MATCH(Q354,Data!$1:$1,0)-1,1000,1),R354)</f>
        <v>1</v>
      </c>
      <c r="AA354" s="21" t="str">
        <f t="shared" si="22"/>
        <v>YouTube TV/Hallmark Movies Now</v>
      </c>
      <c r="AB354" s="21" t="str">
        <f t="array" aca="1" ref="AB354" ca="1">_xlfn.TEXTJOIN(", ",TRUE,IF((Data!$D$1:$D$1000=1)*(OFFSET(Data!$A$1,0,MATCH($Q354,Data!$1:$1,0)-1,1000,1)=$R354),Data!$A$1:$A$816,""))</f>
        <v/>
      </c>
      <c r="AC354" s="21"/>
      <c r="AD354" s="34"/>
      <c r="AE354" s="34"/>
      <c r="AF354" s="34"/>
      <c r="AG354" s="34"/>
      <c r="AH354" s="34"/>
      <c r="AI354" s="34"/>
      <c r="AJ354" s="34"/>
      <c r="AK354" s="34"/>
      <c r="AL354" s="34"/>
    </row>
    <row r="355" spans="17:38" ht="13.5" thickBot="1" x14ac:dyDescent="0.35">
      <c r="Q355" s="55" t="s">
        <v>156</v>
      </c>
      <c r="R355" s="56" t="s">
        <v>42</v>
      </c>
      <c r="S355" s="199">
        <v>15</v>
      </c>
      <c r="T355" s="104"/>
      <c r="U355" s="103">
        <f ca="1">COUNTIFS(Data!$D$1:$D$1000,1,OFFSET(Data!$A$1,0,MATCH($Q355,Data!$1:$1,0)-1,1000,1),R355)</f>
        <v>0</v>
      </c>
      <c r="V355" s="155" t="str">
        <f ca="1">IF(VLOOKUP(Q355,Services!$A$1:$B$25,2,0)="Exclude","Service Excluded",IF(T355="x",IF(R355="Yes",IF(COUNTIFS($Q$2:$Q$24,MID(Q355,1,3)&amp;"*",$T$2:$T$24,"x")=1,"","Duplicate service selected: "&amp;MID(Q355,1,FIND(" ",Q355)-1)),IF(ISNUMBER(MATCH(Q355&amp;"Yesx",$X:$X,0)),"","Base service is not selected")),IF(AND(U355&gt;0,price_limit&lt;&gt;0,W355&gt;price_limit),"Exceeds price limit: "&amp;TEXT(price_limit,"$0.00"),"")))</f>
        <v/>
      </c>
      <c r="W355" s="50" t="str">
        <f t="shared" ca="1" si="20"/>
        <v/>
      </c>
      <c r="X355" s="23" t="str">
        <f t="shared" si="21"/>
        <v>YouTube TVHBO</v>
      </c>
      <c r="Y355" s="144">
        <f ca="1">COUNTIF(OFFSET(Data!$A$1,0,MATCH(Q355,Data!$1:$1,0)-1,1000,1),R355)</f>
        <v>7</v>
      </c>
      <c r="AA355" s="21" t="str">
        <f t="shared" si="22"/>
        <v>YouTube TV/HBO</v>
      </c>
      <c r="AB355" s="21" t="str">
        <f t="array" aca="1" ref="AB355" ca="1">_xlfn.TEXTJOIN(", ",TRUE,IF((Data!$D$1:$D$1000=1)*(OFFSET(Data!$A$1,0,MATCH($Q355,Data!$1:$1,0)-1,1000,1)=$R355),Data!$A$1:$A$816,""))</f>
        <v/>
      </c>
      <c r="AC355" s="21"/>
      <c r="AD355" s="34"/>
      <c r="AE355" s="34"/>
      <c r="AF355" s="34"/>
      <c r="AG355" s="34"/>
      <c r="AH355" s="34"/>
      <c r="AI355" s="34"/>
      <c r="AJ355" s="34"/>
      <c r="AK355" s="34"/>
      <c r="AL355" s="34"/>
    </row>
    <row r="356" spans="17:38" ht="13.5" thickBot="1" x14ac:dyDescent="0.35">
      <c r="Q356" s="55" t="s">
        <v>156</v>
      </c>
      <c r="R356" s="56" t="s">
        <v>688</v>
      </c>
      <c r="S356" s="199">
        <v>15</v>
      </c>
      <c r="T356" s="104"/>
      <c r="U356" s="103">
        <f ca="1">COUNTIFS(Data!$D$1:$D$1000,1,OFFSET(Data!$A$1,0,MATCH($Q356,Data!$1:$1,0)-1,1000,1),R356)</f>
        <v>0</v>
      </c>
      <c r="V356" s="155" t="str">
        <f ca="1">IF(VLOOKUP(Q356,Services!$A$1:$B$25,2,0)="Exclude","Service Excluded",IF(T356="x",IF(R356="Yes",IF(COUNTIFS($Q$2:$Q$24,MID(Q356,1,3)&amp;"*",$T$2:$T$24,"x")=1,"","Duplicate service selected: "&amp;MID(Q356,1,FIND(" ",Q356)-1)),IF(ISNUMBER(MATCH(Q356&amp;"Yesx",$X:$X,0)),"","Base service is not selected")),IF(AND(U356&gt;0,price_limit&lt;&gt;0,W356&gt;price_limit),"Exceeds price limit: "&amp;TEXT(price_limit,"$0.00"),"")))</f>
        <v/>
      </c>
      <c r="W356" s="50" t="str">
        <f t="shared" ca="1" si="20"/>
        <v/>
      </c>
      <c r="X356" s="23" t="str">
        <f t="shared" si="21"/>
        <v>YouTube TVHBO Max</v>
      </c>
      <c r="Y356" s="144">
        <f ca="1">COUNTIF(OFFSET(Data!$A$1,0,MATCH(Q356,Data!$1:$1,0)-1,1000,1),R356)</f>
        <v>1</v>
      </c>
      <c r="AA356" s="21" t="str">
        <f t="shared" si="22"/>
        <v>YouTube TV/HBO Max</v>
      </c>
      <c r="AB356" s="21" t="str">
        <f t="array" aca="1" ref="AB356" ca="1">_xlfn.TEXTJOIN(", ",TRUE,IF((Data!$D$1:$D$1000=1)*(OFFSET(Data!$A$1,0,MATCH($Q356,Data!$1:$1,0)-1,1000,1)=$R356),Data!$A$1:$A$816,""))</f>
        <v/>
      </c>
      <c r="AC356" s="21"/>
      <c r="AD356" s="34"/>
      <c r="AE356" s="34"/>
      <c r="AF356" s="34"/>
      <c r="AG356" s="34"/>
      <c r="AH356" s="34"/>
      <c r="AI356" s="34"/>
      <c r="AJ356" s="34"/>
      <c r="AK356" s="34"/>
      <c r="AL356" s="34"/>
    </row>
    <row r="357" spans="17:38" ht="13.5" thickBot="1" x14ac:dyDescent="0.35">
      <c r="Q357" s="55" t="s">
        <v>156</v>
      </c>
      <c r="R357" s="56" t="s">
        <v>1237</v>
      </c>
      <c r="S357" s="199">
        <v>8</v>
      </c>
      <c r="T357" s="104"/>
      <c r="U357" s="103">
        <f ca="1">COUNTIFS(Data!$D$1:$D$1000,1,OFFSET(Data!$A$1,0,MATCH($Q357,Data!$1:$1,0)-1,1000,1),R357)</f>
        <v>0</v>
      </c>
      <c r="V357" s="155" t="str">
        <f ca="1">IF(VLOOKUP(Q357,Services!$A$1:$B$25,2,0)="Exclude","Service Excluded",IF(T357="x",IF(R357="Yes",IF(COUNTIFS($Q$2:$Q$24,MID(Q357,1,3)&amp;"*",$T$2:$T$24,"x")=1,"","Duplicate service selected: "&amp;MID(Q357,1,FIND(" ",Q357)-1)),IF(ISNUMBER(MATCH(Q357&amp;"Yesx",$X:$X,0)),"","Base service is not selected")),IF(AND(U357&gt;0,price_limit&lt;&gt;0,W357&gt;price_limit),"Exceeds price limit: "&amp;TEXT(price_limit,"$0.00"),"")))</f>
        <v/>
      </c>
      <c r="W357" s="50" t="str">
        <f t="shared" ca="1" si="20"/>
        <v/>
      </c>
      <c r="X357" s="23" t="str">
        <f t="shared" si="21"/>
        <v>YouTube TVHereTV</v>
      </c>
      <c r="Y357" s="144">
        <f ca="1">COUNTIF(OFFSET(Data!$A$1,0,MATCH(Q357,Data!$1:$1,0)-1,1000,1),R357)</f>
        <v>1</v>
      </c>
      <c r="AA357" s="21" t="str">
        <f t="shared" si="22"/>
        <v>YouTube TV/HereTV</v>
      </c>
      <c r="AB357" s="21" t="str">
        <f t="array" aca="1" ref="AB357" ca="1">_xlfn.TEXTJOIN(", ",TRUE,IF((Data!$D$1:$D$1000=1)*(OFFSET(Data!$A$1,0,MATCH($Q357,Data!$1:$1,0)-1,1000,1)=$R357),Data!$A$1:$A$816,""))</f>
        <v/>
      </c>
      <c r="AC357" s="21"/>
      <c r="AD357" s="34"/>
      <c r="AE357" s="34"/>
      <c r="AF357" s="34"/>
      <c r="AG357" s="34"/>
      <c r="AH357" s="34"/>
      <c r="AI357" s="34"/>
      <c r="AJ357" s="34"/>
      <c r="AK357" s="34"/>
      <c r="AL357" s="34"/>
    </row>
    <row r="358" spans="17:38" ht="13.5" thickBot="1" x14ac:dyDescent="0.35">
      <c r="Q358" s="55" t="s">
        <v>156</v>
      </c>
      <c r="R358" s="56" t="s">
        <v>1310</v>
      </c>
      <c r="S358" s="199">
        <v>5</v>
      </c>
      <c r="T358" s="104"/>
      <c r="U358" s="103">
        <f ca="1">COUNTIFS(Data!$D$1:$D$1000,1,OFFSET(Data!$A$1,0,MATCH($Q358,Data!$1:$1,0)-1,1000,1),R358)</f>
        <v>0</v>
      </c>
      <c r="V358" s="155" t="str">
        <f ca="1">IF(VLOOKUP(Q358,Services!$A$1:$B$25,2,0)="Exclude","Service Excluded",IF(T358="x",IF(R358="Yes",IF(COUNTIFS($Q$2:$Q$24,MID(Q358,1,3)&amp;"*",$T$2:$T$24,"x")=1,"","Duplicate service selected: "&amp;MID(Q358,1,FIND(" ",Q358)-1)),IF(ISNUMBER(MATCH(Q358&amp;"Yesx",$X:$X,0)),"","Base service is not selected")),IF(AND(U358&gt;0,price_limit&lt;&gt;0,W358&gt;price_limit),"Exceeds price limit: "&amp;TEXT(price_limit,"$0.00"),"")))</f>
        <v/>
      </c>
      <c r="W358" s="50" t="str">
        <f t="shared" ref="W358" ca="1" si="23">IF(U358=0,"",S358/U358)</f>
        <v/>
      </c>
      <c r="X358" s="23" t="str">
        <f t="shared" ref="X358" si="24">Q358&amp;R358&amp;T358</f>
        <v>YouTube TVHopster Learning</v>
      </c>
      <c r="Y358" s="144">
        <f ca="1">COUNTIF(OFFSET(Data!$A$1,0,MATCH(Q358,Data!$1:$1,0)-1,1000,1),R358)</f>
        <v>1</v>
      </c>
      <c r="AA358" s="21" t="str">
        <f t="shared" ref="AA358" si="25">Q358&amp;"/"&amp;R358</f>
        <v>YouTube TV/Hopster Learning</v>
      </c>
      <c r="AB358" s="21" t="str">
        <f t="array" aca="1" ref="AB358" ca="1">_xlfn.TEXTJOIN(", ",TRUE,IF((Data!$D$1:$D$1000=1)*(OFFSET(Data!$A$1,0,MATCH($Q358,Data!$1:$1,0)-1,1000,1)=$R358),Data!$A$1:$A$816,""))</f>
        <v/>
      </c>
      <c r="AC358" s="21"/>
      <c r="AD358" s="34"/>
      <c r="AE358" s="34"/>
      <c r="AF358" s="34"/>
      <c r="AG358" s="34"/>
      <c r="AH358" s="34"/>
      <c r="AI358" s="34"/>
      <c r="AJ358" s="34"/>
      <c r="AK358" s="34"/>
      <c r="AL358" s="34"/>
    </row>
    <row r="359" spans="17:38" ht="13.5" thickBot="1" x14ac:dyDescent="0.35">
      <c r="Q359" s="55" t="s">
        <v>156</v>
      </c>
      <c r="R359" s="56" t="s">
        <v>919</v>
      </c>
      <c r="S359" s="199">
        <v>6</v>
      </c>
      <c r="T359" s="104"/>
      <c r="U359" s="103">
        <f ca="1">COUNTIFS(Data!$D$1:$D$1000,1,OFFSET(Data!$A$1,0,MATCH($Q359,Data!$1:$1,0)-1,1000,1),R359)</f>
        <v>0</v>
      </c>
      <c r="V359" s="155" t="str">
        <f ca="1">IF(VLOOKUP(Q359,Services!$A$1:$B$25,2,0)="Exclude","Service Excluded",IF(T359="x",IF(R359="Yes",IF(COUNTIFS($Q$2:$Q$24,MID(Q359,1,3)&amp;"*",$T$2:$T$24,"x")=1,"","Duplicate service selected: "&amp;MID(Q359,1,FIND(" ",Q359)-1)),IF(ISNUMBER(MATCH(Q359&amp;"Yesx",$X:$X,0)),"","Base service is not selected")),IF(AND(U359&gt;0,price_limit&lt;&gt;0,W359&gt;price_limit),"Exceeds price limit: "&amp;TEXT(price_limit,"$0.00"),"")))</f>
        <v/>
      </c>
      <c r="W359" s="50" t="str">
        <f t="shared" ca="1" si="20"/>
        <v/>
      </c>
      <c r="X359" s="23" t="str">
        <f t="shared" si="21"/>
        <v>YouTube TVIFC Films Unlimited</v>
      </c>
      <c r="Y359" s="144">
        <f ca="1">COUNTIF(OFFSET(Data!$A$1,0,MATCH(Q359,Data!$1:$1,0)-1,1000,1),R359)</f>
        <v>1</v>
      </c>
      <c r="AA359" s="21" t="str">
        <f t="shared" si="22"/>
        <v>YouTube TV/IFC Films Unlimited</v>
      </c>
      <c r="AB359" s="21" t="str">
        <f t="array" aca="1" ref="AB359" ca="1">_xlfn.TEXTJOIN(", ",TRUE,IF((Data!$D$1:$D$1000=1)*(OFFSET(Data!$A$1,0,MATCH($Q359,Data!$1:$1,0)-1,1000,1)=$R359),Data!$A$1:$A$816,""))</f>
        <v/>
      </c>
      <c r="AC359" s="21"/>
      <c r="AD359" s="34"/>
      <c r="AE359" s="34"/>
      <c r="AF359" s="34"/>
      <c r="AG359" s="34"/>
      <c r="AH359" s="34"/>
      <c r="AI359" s="34"/>
      <c r="AJ359" s="34"/>
      <c r="AK359" s="34"/>
      <c r="AL359" s="34"/>
    </row>
    <row r="360" spans="17:38" ht="13.5" thickBot="1" x14ac:dyDescent="0.35">
      <c r="Q360" s="55" t="s">
        <v>156</v>
      </c>
      <c r="R360" s="56" t="s">
        <v>629</v>
      </c>
      <c r="S360" s="199">
        <v>2</v>
      </c>
      <c r="T360" s="104"/>
      <c r="U360" s="103">
        <f ca="1">COUNTIFS(Data!$D$1:$D$1000,1,OFFSET(Data!$A$1,0,MATCH($Q360,Data!$1:$1,0)-1,1000,1),R360)</f>
        <v>0</v>
      </c>
      <c r="V360" s="155" t="str">
        <f ca="1">IF(VLOOKUP(Q360,Services!$A$1:$B$25,2,0)="Exclude","Service Excluded",IF(T360="x",IF(R360="Yes",IF(COUNTIFS($Q$2:$Q$24,MID(Q360,1,3)&amp;"*",$T$2:$T$24,"x")=1,"","Duplicate service selected: "&amp;MID(Q360,1,FIND(" ",Q360)-1)),IF(ISNUMBER(MATCH(Q360&amp;"Yesx",$X:$X,0)),"","Base service is not selected")),IF(AND(U360&gt;0,price_limit&lt;&gt;0,W360&gt;price_limit),"Exceeds price limit: "&amp;TEXT(price_limit,"$0.00"),"")))</f>
        <v/>
      </c>
      <c r="W360" s="50" t="str">
        <f t="shared" ca="1" si="20"/>
        <v/>
      </c>
      <c r="X360" s="23" t="str">
        <f t="shared" si="21"/>
        <v>YouTube TVLaw &amp; Crime</v>
      </c>
      <c r="Y360" s="144">
        <f ca="1">COUNTIF(OFFSET(Data!$A$1,0,MATCH(Q360,Data!$1:$1,0)-1,1000,1),R360)</f>
        <v>1</v>
      </c>
      <c r="AA360" s="21" t="str">
        <f t="shared" si="22"/>
        <v>YouTube TV/Law &amp; Crime</v>
      </c>
      <c r="AB360" s="21" t="str">
        <f t="array" aca="1" ref="AB360" ca="1">_xlfn.TEXTJOIN(", ",TRUE,IF((Data!$D$1:$D$1000=1)*(OFFSET(Data!$A$1,0,MATCH($Q360,Data!$1:$1,0)-1,1000,1)=$R360),Data!$A$1:$A$816,""))</f>
        <v/>
      </c>
      <c r="AC360" s="21"/>
      <c r="AD360" s="34"/>
      <c r="AE360" s="34"/>
      <c r="AF360" s="34"/>
      <c r="AG360" s="34"/>
      <c r="AH360" s="34"/>
      <c r="AI360" s="34"/>
      <c r="AJ360" s="34"/>
      <c r="AK360" s="34"/>
      <c r="AL360" s="34"/>
    </row>
    <row r="361" spans="17:38" ht="13.5" thickBot="1" x14ac:dyDescent="0.35">
      <c r="Q361" s="55" t="s">
        <v>156</v>
      </c>
      <c r="R361" s="56" t="s">
        <v>1262</v>
      </c>
      <c r="S361" s="199">
        <v>6</v>
      </c>
      <c r="T361" s="104"/>
      <c r="U361" s="103">
        <f ca="1">COUNTIFS(Data!$D$1:$D$1000,1,OFFSET(Data!$A$1,0,MATCH($Q361,Data!$1:$1,0)-1,1000,1),R361)</f>
        <v>0</v>
      </c>
      <c r="V361" s="155" t="str">
        <f ca="1">IF(VLOOKUP(Q361,Services!$A$1:$B$25,2,0)="Exclude","Service Excluded",IF(T361="x",IF(R361="Yes",IF(COUNTIFS($Q$2:$Q$24,MID(Q361,1,3)&amp;"*",$T$2:$T$24,"x")=1,"","Duplicate service selected: "&amp;MID(Q361,1,FIND(" ",Q361)-1)),IF(ISNUMBER(MATCH(Q361&amp;"Yesx",$X:$X,0)),"","Base service is not selected")),IF(AND(U361&gt;0,price_limit&lt;&gt;0,W361&gt;price_limit),"Exceeds price limit: "&amp;TEXT(price_limit,"$0.00"),"")))</f>
        <v/>
      </c>
      <c r="W361" s="50" t="str">
        <f t="shared" ca="1" si="20"/>
        <v/>
      </c>
      <c r="X361" s="23" t="str">
        <f t="shared" si="21"/>
        <v>YouTube TVMagellanTV</v>
      </c>
      <c r="Y361" s="144">
        <f ca="1">COUNTIF(OFFSET(Data!$A$1,0,MATCH(Q361,Data!$1:$1,0)-1,1000,1),R361)</f>
        <v>1</v>
      </c>
      <c r="AA361" s="21" t="str">
        <f t="shared" si="22"/>
        <v>YouTube TV/MagellanTV</v>
      </c>
      <c r="AB361" s="21" t="str">
        <f t="array" aca="1" ref="AB361" ca="1">_xlfn.TEXTJOIN(", ",TRUE,IF((Data!$D$1:$D$1000=1)*(OFFSET(Data!$A$1,0,MATCH($Q361,Data!$1:$1,0)-1,1000,1)=$R361),Data!$A$1:$A$816,""))</f>
        <v/>
      </c>
      <c r="AC361" s="21"/>
      <c r="AD361" s="34"/>
      <c r="AE361" s="34"/>
      <c r="AF361" s="34"/>
      <c r="AG361" s="34"/>
      <c r="AH361" s="34"/>
      <c r="AI361" s="34"/>
      <c r="AJ361" s="34"/>
      <c r="AK361" s="34"/>
      <c r="AL361" s="34"/>
    </row>
    <row r="362" spans="17:38" ht="13.5" thickBot="1" x14ac:dyDescent="0.35">
      <c r="Q362" s="55" t="s">
        <v>156</v>
      </c>
      <c r="R362" s="56" t="s">
        <v>571</v>
      </c>
      <c r="S362" s="199">
        <v>5</v>
      </c>
      <c r="T362" s="104"/>
      <c r="U362" s="103">
        <f ca="1">COUNTIFS(Data!$D$1:$D$1000,1,OFFSET(Data!$A$1,0,MATCH($Q362,Data!$1:$1,0)-1,1000,1),R362)</f>
        <v>0</v>
      </c>
      <c r="V362" s="155" t="str">
        <f ca="1">IF(VLOOKUP(Q362,Services!$A$1:$B$25,2,0)="Exclude","Service Excluded",IF(T362="x",IF(R362="Yes",IF(COUNTIFS($Q$2:$Q$24,MID(Q362,1,3)&amp;"*",$T$2:$T$24,"x")=1,"","Duplicate service selected: "&amp;MID(Q362,1,FIND(" ",Q362)-1)),IF(ISNUMBER(MATCH(Q362&amp;"Yesx",$X:$X,0)),"","Base service is not selected")),IF(AND(U362&gt;0,price_limit&lt;&gt;0,W362&gt;price_limit),"Exceeds price limit: "&amp;TEXT(price_limit,"$0.00"),"")))</f>
        <v/>
      </c>
      <c r="W362" s="50" t="str">
        <f t="shared" ca="1" si="20"/>
        <v/>
      </c>
      <c r="X362" s="23" t="str">
        <f t="shared" si="21"/>
        <v>YouTube TVMagnolia Selects</v>
      </c>
      <c r="Y362" s="144">
        <f ca="1">COUNTIF(OFFSET(Data!$A$1,0,MATCH(Q362,Data!$1:$1,0)-1,1000,1),R362)</f>
        <v>1</v>
      </c>
      <c r="AA362" s="21" t="str">
        <f t="shared" si="22"/>
        <v>YouTube TV/Magnolia Selects</v>
      </c>
      <c r="AB362" s="21" t="str">
        <f t="array" aca="1" ref="AB362" ca="1">_xlfn.TEXTJOIN(", ",TRUE,IF((Data!$D$1:$D$1000=1)*(OFFSET(Data!$A$1,0,MATCH($Q362,Data!$1:$1,0)-1,1000,1)=$R362),Data!$A$1:$A$816,""))</f>
        <v/>
      </c>
      <c r="AC362" s="21"/>
      <c r="AD362" s="34"/>
      <c r="AE362" s="34"/>
      <c r="AF362" s="34"/>
      <c r="AG362" s="34"/>
      <c r="AH362" s="34"/>
      <c r="AI362" s="34"/>
      <c r="AJ362" s="34"/>
      <c r="AK362" s="34"/>
      <c r="AL362" s="34"/>
    </row>
    <row r="363" spans="17:38" ht="13.5" thickBot="1" x14ac:dyDescent="0.35">
      <c r="Q363" s="55" t="s">
        <v>156</v>
      </c>
      <c r="R363" s="56" t="s">
        <v>1286</v>
      </c>
      <c r="S363" s="199">
        <v>6</v>
      </c>
      <c r="T363" s="104"/>
      <c r="U363" s="103">
        <f ca="1">COUNTIFS(Data!$D$1:$D$1000,1,OFFSET(Data!$A$1,0,MATCH($Q363,Data!$1:$1,0)-1,1000,1),R363)</f>
        <v>0</v>
      </c>
      <c r="V363" s="155" t="str">
        <f ca="1">IF(VLOOKUP(Q363,Services!$A$1:$B$25,2,0)="Exclude","Service Excluded",IF(T363="x",IF(R363="Yes",IF(COUNTIFS($Q$2:$Q$24,MID(Q363,1,3)&amp;"*",$T$2:$T$24,"x")=1,"","Duplicate service selected: "&amp;MID(Q363,1,FIND(" ",Q363)-1)),IF(ISNUMBER(MATCH(Q363&amp;"Yesx",$X:$X,0)),"","Base service is not selected")),IF(AND(U363&gt;0,price_limit&lt;&gt;0,W363&gt;price_limit),"Exceeds price limit: "&amp;TEXT(price_limit,"$0.00"),"")))</f>
        <v/>
      </c>
      <c r="W363" s="50" t="str">
        <f t="shared" ref="W363" ca="1" si="26">IF(U363=0,"",S363/U363)</f>
        <v/>
      </c>
      <c r="X363" s="23" t="str">
        <f t="shared" ref="X363" si="27">Q363&amp;R363&amp;T363</f>
        <v>YouTube TVMGM+</v>
      </c>
      <c r="Y363" s="144">
        <f ca="1">COUNTIF(OFFSET(Data!$A$1,0,MATCH(Q363,Data!$1:$1,0)-1,1000,1),R363)</f>
        <v>4</v>
      </c>
      <c r="AA363" s="21" t="str">
        <f t="shared" ref="AA363" si="28">Q363&amp;"/"&amp;R363</f>
        <v>YouTube TV/MGM+</v>
      </c>
      <c r="AB363" s="21" t="str">
        <f t="array" aca="1" ref="AB363" ca="1">_xlfn.TEXTJOIN(", ",TRUE,IF((Data!$D$1:$D$1000=1)*(OFFSET(Data!$A$1,0,MATCH($Q363,Data!$1:$1,0)-1,1000,1)=$R363),Data!$A$1:$A$816,""))</f>
        <v/>
      </c>
      <c r="AC363" s="21"/>
      <c r="AD363" s="34"/>
      <c r="AE363" s="34"/>
      <c r="AF363" s="34"/>
      <c r="AG363" s="34"/>
      <c r="AH363" s="34"/>
      <c r="AI363" s="34"/>
      <c r="AJ363" s="34"/>
      <c r="AK363" s="34"/>
      <c r="AL363" s="34"/>
    </row>
    <row r="364" spans="17:38" ht="13.5" thickBot="1" x14ac:dyDescent="0.35">
      <c r="Q364" s="55" t="s">
        <v>156</v>
      </c>
      <c r="R364" s="56" t="s">
        <v>1248</v>
      </c>
      <c r="S364" s="199">
        <v>8</v>
      </c>
      <c r="T364" s="104"/>
      <c r="U364" s="103">
        <f ca="1">COUNTIFS(Data!$D$1:$D$1000,1,OFFSET(Data!$A$1,0,MATCH($Q364,Data!$1:$1,0)-1,1000,1),R364)</f>
        <v>0</v>
      </c>
      <c r="V364" s="155" t="str">
        <f ca="1">IF(VLOOKUP(Q364,Services!$A$1:$B$25,2,0)="Exclude","Service Excluded",IF(T364="x",IF(R364="Yes",IF(COUNTIFS($Q$2:$Q$24,MID(Q364,1,3)&amp;"*",$T$2:$T$24,"x")=1,"","Duplicate service selected: "&amp;MID(Q364,1,FIND(" ",Q364)-1)),IF(ISNUMBER(MATCH(Q364&amp;"Yesx",$X:$X,0)),"","Base service is not selected")),IF(AND(U364&gt;0,price_limit&lt;&gt;0,W364&gt;price_limit),"Exceeds price limit: "&amp;TEXT(price_limit,"$0.00"),"")))</f>
        <v/>
      </c>
      <c r="W364" s="50" t="str">
        <f t="shared" ca="1" si="20"/>
        <v/>
      </c>
      <c r="X364" s="23" t="str">
        <f t="shared" si="21"/>
        <v>YouTube TVMhzChoice</v>
      </c>
      <c r="Y364" s="144">
        <f ca="1">COUNTIF(OFFSET(Data!$A$1,0,MATCH(Q364,Data!$1:$1,0)-1,1000,1),R364)</f>
        <v>1</v>
      </c>
      <c r="AA364" s="21" t="str">
        <f t="shared" si="22"/>
        <v>YouTube TV/MhzChoice</v>
      </c>
      <c r="AB364" s="21" t="str">
        <f t="array" aca="1" ref="AB364" ca="1">_xlfn.TEXTJOIN(", ",TRUE,IF((Data!$D$1:$D$1000=1)*(OFFSET(Data!$A$1,0,MATCH($Q364,Data!$1:$1,0)-1,1000,1)=$R364),Data!$A$1:$A$816,""))</f>
        <v/>
      </c>
      <c r="AC364" s="21"/>
      <c r="AD364" s="34"/>
      <c r="AE364" s="34"/>
      <c r="AF364" s="34"/>
      <c r="AG364" s="34"/>
      <c r="AH364" s="34"/>
      <c r="AI364" s="34"/>
      <c r="AJ364" s="34"/>
      <c r="AK364" s="34"/>
      <c r="AL364" s="34"/>
    </row>
    <row r="365" spans="17:38" ht="13.5" thickBot="1" x14ac:dyDescent="0.35">
      <c r="Q365" s="55" t="s">
        <v>156</v>
      </c>
      <c r="R365" s="56" t="s">
        <v>1218</v>
      </c>
      <c r="S365" s="199">
        <v>5</v>
      </c>
      <c r="T365" s="104"/>
      <c r="U365" s="103">
        <f ca="1">COUNTIFS(Data!$D$1:$D$1000,1,OFFSET(Data!$A$1,0,MATCH($Q365,Data!$1:$1,0)-1,1000,1),R365)</f>
        <v>0</v>
      </c>
      <c r="V365" s="155" t="str">
        <f ca="1">IF(VLOOKUP(Q365,Services!$A$1:$B$25,2,0)="Exclude","Service Excluded",IF(T365="x",IF(R365="Yes",IF(COUNTIFS($Q$2:$Q$24,MID(Q365,1,3)&amp;"*",$T$2:$T$24,"x")=1,"","Duplicate service selected: "&amp;MID(Q365,1,FIND(" ",Q365)-1)),IF(ISNUMBER(MATCH(Q365&amp;"Yesx",$X:$X,0)),"","Base service is not selected")),IF(AND(U365&gt;0,price_limit&lt;&gt;0,W365&gt;price_limit),"Exceeds price limit: "&amp;TEXT(price_limit,"$0.00"),"")))</f>
        <v/>
      </c>
      <c r="W365" s="50" t="str">
        <f t="shared" ca="1" si="20"/>
        <v/>
      </c>
      <c r="X365" s="23" t="str">
        <f t="shared" si="21"/>
        <v>YouTube TVMovieSphere</v>
      </c>
      <c r="Y365" s="144">
        <f ca="1">COUNTIF(OFFSET(Data!$A$1,0,MATCH(Q365,Data!$1:$1,0)-1,1000,1),R365)</f>
        <v>1</v>
      </c>
      <c r="AA365" s="21" t="str">
        <f t="shared" si="22"/>
        <v>YouTube TV/MovieSphere</v>
      </c>
      <c r="AB365" s="21" t="str">
        <f t="array" aca="1" ref="AB365" ca="1">_xlfn.TEXTJOIN(", ",TRUE,IF((Data!$D$1:$D$1000=1)*(OFFSET(Data!$A$1,0,MATCH($Q365,Data!$1:$1,0)-1,1000,1)=$R365),Data!$A$1:$A$816,""))</f>
        <v/>
      </c>
      <c r="AC365" s="21"/>
      <c r="AD365" s="34"/>
      <c r="AE365" s="34"/>
      <c r="AF365" s="34"/>
      <c r="AG365" s="34"/>
      <c r="AH365" s="34"/>
      <c r="AI365" s="34"/>
      <c r="AJ365" s="34"/>
      <c r="AK365" s="34"/>
      <c r="AL365" s="34"/>
    </row>
    <row r="366" spans="17:38" ht="13.5" thickBot="1" x14ac:dyDescent="0.35">
      <c r="Q366" s="55" t="s">
        <v>156</v>
      </c>
      <c r="R366" s="56" t="s">
        <v>1160</v>
      </c>
      <c r="S366" s="199">
        <v>10</v>
      </c>
      <c r="T366" s="104"/>
      <c r="U366" s="103">
        <f ca="1">COUNTIFS(Data!$D$1:$D$1000,1,OFFSET(Data!$A$1,0,MATCH($Q366,Data!$1:$1,0)-1,1000,1),R366)</f>
        <v>0</v>
      </c>
      <c r="V366" s="155" t="str">
        <f ca="1">IF(VLOOKUP(Q366,Services!$A$1:$B$25,2,0)="Exclude","Service Excluded",IF(T366="x",IF(R366="Yes",IF(COUNTIFS($Q$2:$Q$24,MID(Q366,1,3)&amp;"*",$T$2:$T$24,"x")=1,"","Duplicate service selected: "&amp;MID(Q366,1,FIND(" ",Q366)-1)),IF(ISNUMBER(MATCH(Q366&amp;"Yesx",$X:$X,0)),"","Base service is not selected")),IF(AND(U366&gt;0,price_limit&lt;&gt;0,W366&gt;price_limit),"Exceeds price limit: "&amp;TEXT(price_limit,"$0.00"),"")))</f>
        <v/>
      </c>
      <c r="W366" s="50" t="str">
        <f t="shared" ca="1" si="20"/>
        <v/>
      </c>
      <c r="X366" s="23" t="str">
        <f t="shared" si="21"/>
        <v>YouTube TVMy Outdoor TV</v>
      </c>
      <c r="Y366" s="144">
        <f ca="1">COUNTIF(OFFSET(Data!$A$1,0,MATCH(Q366,Data!$1:$1,0)-1,1000,1),R366)</f>
        <v>1</v>
      </c>
      <c r="AA366" s="21" t="str">
        <f t="shared" si="22"/>
        <v>YouTube TV/My Outdoor TV</v>
      </c>
      <c r="AB366" s="21" t="str">
        <f t="array" aca="1" ref="AB366" ca="1">_xlfn.TEXTJOIN(", ",TRUE,IF((Data!$D$1:$D$1000=1)*(OFFSET(Data!$A$1,0,MATCH($Q366,Data!$1:$1,0)-1,1000,1)=$R366),Data!$A$1:$A$816,""))</f>
        <v/>
      </c>
      <c r="AC366" s="21"/>
      <c r="AD366" s="34"/>
      <c r="AE366" s="34"/>
      <c r="AF366" s="34"/>
      <c r="AG366" s="34"/>
      <c r="AH366" s="34"/>
      <c r="AI366" s="34"/>
      <c r="AJ366" s="34"/>
      <c r="AK366" s="34"/>
      <c r="AL366" s="34"/>
    </row>
    <row r="367" spans="17:38" ht="13.5" thickBot="1" x14ac:dyDescent="0.35">
      <c r="Q367" s="55" t="s">
        <v>156</v>
      </c>
      <c r="R367" s="56" t="s">
        <v>148</v>
      </c>
      <c r="S367" s="199">
        <v>15</v>
      </c>
      <c r="T367" s="104"/>
      <c r="U367" s="103">
        <f ca="1">COUNTIFS(Data!$D$1:$D$1000,1,OFFSET(Data!$A$1,0,MATCH($Q367,Data!$1:$1,0)-1,1000,1),R367)</f>
        <v>0</v>
      </c>
      <c r="V367" s="155" t="str">
        <f ca="1">IF(VLOOKUP(Q367,Services!$A$1:$B$25,2,0)="Exclude","Service Excluded",IF(T367="x",IF(R367="Yes",IF(COUNTIFS($Q$2:$Q$24,MID(Q367,1,3)&amp;"*",$T$2:$T$24,"x")=1,"","Duplicate service selected: "&amp;MID(Q367,1,FIND(" ",Q367)-1)),IF(ISNUMBER(MATCH(Q367&amp;"Yesx",$X:$X,0)),"","Base service is not selected")),IF(AND(U367&gt;0,price_limit&lt;&gt;0,W367&gt;price_limit),"Exceeds price limit: "&amp;TEXT(price_limit,"$0.00"),"")))</f>
        <v/>
      </c>
      <c r="W367" s="50" t="str">
        <f t="shared" ca="1" si="20"/>
        <v/>
      </c>
      <c r="X367" s="23" t="str">
        <f t="shared" si="21"/>
        <v>YouTube TVNBA League Pass</v>
      </c>
      <c r="Y367" s="144">
        <f ca="1">COUNTIF(OFFSET(Data!$A$1,0,MATCH(Q367,Data!$1:$1,0)-1,1000,1),R367)</f>
        <v>1</v>
      </c>
      <c r="AA367" s="21" t="str">
        <f t="shared" si="22"/>
        <v>YouTube TV/NBA League Pass</v>
      </c>
      <c r="AB367" s="21" t="str">
        <f t="array" aca="1" ref="AB367" ca="1">_xlfn.TEXTJOIN(", ",TRUE,IF((Data!$D$1:$D$1000=1)*(OFFSET(Data!$A$1,0,MATCH($Q367,Data!$1:$1,0)-1,1000,1)=$R367),Data!$A$1:$A$816,""))</f>
        <v/>
      </c>
      <c r="AC367" s="21"/>
      <c r="AD367" s="34"/>
      <c r="AE367" s="34"/>
      <c r="AF367" s="34"/>
      <c r="AG367" s="34"/>
      <c r="AH367" s="34"/>
      <c r="AI367" s="34"/>
      <c r="AJ367" s="34"/>
      <c r="AK367" s="34"/>
      <c r="AL367" s="34"/>
    </row>
    <row r="368" spans="17:38" ht="13.5" thickBot="1" x14ac:dyDescent="0.35">
      <c r="Q368" s="55" t="s">
        <v>156</v>
      </c>
      <c r="R368" s="56" t="s">
        <v>401</v>
      </c>
      <c r="S368" s="199">
        <v>2</v>
      </c>
      <c r="T368" s="104"/>
      <c r="U368" s="103">
        <f ca="1">COUNTIFS(Data!$D$1:$D$1000,1,OFFSET(Data!$A$1,0,MATCH($Q368,Data!$1:$1,0)-1,1000,1),R368)</f>
        <v>0</v>
      </c>
      <c r="V368" s="155" t="str">
        <f ca="1">IF(VLOOKUP(Q368,Services!$A$1:$B$25,2,0)="Exclude","Service Excluded",IF(T368="x",IF(R368="Yes",IF(COUNTIFS($Q$2:$Q$24,MID(Q368,1,3)&amp;"*",$T$2:$T$24,"x")=1,"","Duplicate service selected: "&amp;MID(Q368,1,FIND(" ",Q368)-1)),IF(ISNUMBER(MATCH(Q368&amp;"Yesx",$X:$X,0)),"","Base service is not selected")),IF(AND(U368&gt;0,price_limit&lt;&gt;0,W368&gt;price_limit),"Exceeds price limit: "&amp;TEXT(price_limit,"$0.00"),"")))</f>
        <v/>
      </c>
      <c r="W368" s="50" t="str">
        <f t="shared" ca="1" si="20"/>
        <v/>
      </c>
      <c r="X368" s="23" t="str">
        <f t="shared" si="21"/>
        <v>YouTube TVOutside TV Features</v>
      </c>
      <c r="Y368" s="144">
        <f ca="1">COUNTIF(OFFSET(Data!$A$1,0,MATCH(Q368,Data!$1:$1,0)-1,1000,1),R368)</f>
        <v>1</v>
      </c>
      <c r="AA368" s="21" t="str">
        <f t="shared" si="22"/>
        <v>YouTube TV/Outside TV Features</v>
      </c>
      <c r="AB368" s="21" t="str">
        <f t="array" aca="1" ref="AB368" ca="1">_xlfn.TEXTJOIN(", ",TRUE,IF((Data!$D$1:$D$1000=1)*(OFFSET(Data!$A$1,0,MATCH($Q368,Data!$1:$1,0)-1,1000,1)=$R368),Data!$A$1:$A$816,""))</f>
        <v/>
      </c>
      <c r="AC368" s="21"/>
      <c r="AD368" s="34"/>
      <c r="AE368" s="34"/>
      <c r="AF368" s="34"/>
      <c r="AG368" s="34"/>
      <c r="AH368" s="34"/>
      <c r="AI368" s="34"/>
      <c r="AJ368" s="34"/>
      <c r="AK368" s="34"/>
      <c r="AL368" s="34"/>
    </row>
    <row r="369" spans="17:38" ht="13.5" thickBot="1" x14ac:dyDescent="0.35">
      <c r="Q369" s="55" t="s">
        <v>156</v>
      </c>
      <c r="R369" s="56" t="s">
        <v>402</v>
      </c>
      <c r="S369" s="199">
        <v>6</v>
      </c>
      <c r="T369" s="104"/>
      <c r="U369" s="103">
        <f ca="1">COUNTIFS(Data!$D$1:$D$1000,1,OFFSET(Data!$A$1,0,MATCH($Q369,Data!$1:$1,0)-1,1000,1),R369)</f>
        <v>0</v>
      </c>
      <c r="V369" s="155" t="str">
        <f ca="1">IF(VLOOKUP(Q369,Services!$A$1:$B$25,2,0)="Exclude","Service Excluded",IF(T369="x",IF(R369="Yes",IF(COUNTIFS($Q$2:$Q$24,MID(Q369,1,3)&amp;"*",$T$2:$T$24,"x")=1,"","Duplicate service selected: "&amp;MID(Q369,1,FIND(" ",Q369)-1)),IF(ISNUMBER(MATCH(Q369&amp;"Yesx",$X:$X,0)),"","Base service is not selected")),IF(AND(U369&gt;0,price_limit&lt;&gt;0,W369&gt;price_limit),"Exceeds price limit: "&amp;TEXT(price_limit,"$0.00"),"")))</f>
        <v/>
      </c>
      <c r="W369" s="50" t="str">
        <f t="shared" ca="1" si="20"/>
        <v/>
      </c>
      <c r="X369" s="23" t="str">
        <f t="shared" si="21"/>
        <v>YouTube TVPantaya</v>
      </c>
      <c r="Y369" s="144">
        <f ca="1">COUNTIF(OFFSET(Data!$A$1,0,MATCH(Q369,Data!$1:$1,0)-1,1000,1),R369)</f>
        <v>1</v>
      </c>
      <c r="AA369" s="21" t="str">
        <f t="shared" si="22"/>
        <v>YouTube TV/Pantaya</v>
      </c>
      <c r="AB369" s="21" t="str">
        <f t="array" aca="1" ref="AB369" ca="1">_xlfn.TEXTJOIN(", ",TRUE,IF((Data!$D$1:$D$1000=1)*(OFFSET(Data!$A$1,0,MATCH($Q369,Data!$1:$1,0)-1,1000,1)=$R369),Data!$A$1:$A$816,""))</f>
        <v/>
      </c>
      <c r="AC369" s="21"/>
      <c r="AD369" s="34"/>
      <c r="AE369" s="34"/>
      <c r="AF369" s="34"/>
      <c r="AG369" s="34"/>
      <c r="AH369" s="34"/>
      <c r="AI369" s="34"/>
      <c r="AJ369" s="34"/>
      <c r="AK369" s="34"/>
      <c r="AL369" s="34"/>
    </row>
    <row r="370" spans="17:38" ht="13.5" thickBot="1" x14ac:dyDescent="0.35">
      <c r="Q370" s="55" t="s">
        <v>156</v>
      </c>
      <c r="R370" s="56" t="s">
        <v>1223</v>
      </c>
      <c r="S370" s="199">
        <v>15</v>
      </c>
      <c r="T370" s="104"/>
      <c r="U370" s="103">
        <f ca="1">COUNTIFS(Data!$D$1:$D$1000,1,OFFSET(Data!$A$1,0,MATCH($Q370,Data!$1:$1,0)-1,1000,1),R370)</f>
        <v>0</v>
      </c>
      <c r="V370" s="155" t="str">
        <f ca="1">IF(VLOOKUP(Q370,Services!$A$1:$B$25,2,0)="Exclude","Service Excluded",IF(T370="x",IF(R370="Yes",IF(COUNTIFS($Q$2:$Q$24,MID(Q370,1,3)&amp;"*",$T$2:$T$24,"x")=1,"","Duplicate service selected: "&amp;MID(Q370,1,FIND(" ",Q370)-1)),IF(ISNUMBER(MATCH(Q370&amp;"Yesx",$X:$X,0)),"","Base service is not selected")),IF(AND(U370&gt;0,price_limit&lt;&gt;0,W370&gt;price_limit),"Exceeds price limit: "&amp;TEXT(price_limit,"$0.00"),"")))</f>
        <v/>
      </c>
      <c r="W370" s="50" t="str">
        <f t="shared" ca="1" si="20"/>
        <v/>
      </c>
      <c r="X370" s="23" t="str">
        <f t="shared" si="21"/>
        <v>YouTube TVPokerGO</v>
      </c>
      <c r="Y370" s="144">
        <f ca="1">COUNTIF(OFFSET(Data!$A$1,0,MATCH(Q370,Data!$1:$1,0)-1,1000,1),R370)</f>
        <v>1</v>
      </c>
      <c r="AA370" s="21" t="str">
        <f t="shared" si="22"/>
        <v>YouTube TV/PokerGO</v>
      </c>
      <c r="AB370" s="21" t="str">
        <f t="array" aca="1" ref="AB370" ca="1">_xlfn.TEXTJOIN(", ",TRUE,IF((Data!$D$1:$D$1000=1)*(OFFSET(Data!$A$1,0,MATCH($Q370,Data!$1:$1,0)-1,1000,1)=$R370),Data!$A$1:$A$816,""))</f>
        <v/>
      </c>
      <c r="AC370" s="21"/>
      <c r="AD370" s="34"/>
      <c r="AE370" s="34"/>
      <c r="AF370" s="34"/>
      <c r="AG370" s="34"/>
      <c r="AH370" s="34"/>
      <c r="AI370" s="34"/>
      <c r="AJ370" s="34"/>
      <c r="AK370" s="34"/>
      <c r="AL370" s="34"/>
    </row>
    <row r="371" spans="17:38" ht="13.5" thickBot="1" x14ac:dyDescent="0.35">
      <c r="Q371" s="55" t="s">
        <v>156</v>
      </c>
      <c r="R371" s="56" t="s">
        <v>1236</v>
      </c>
      <c r="S371" s="199">
        <v>5</v>
      </c>
      <c r="T371" s="104"/>
      <c r="U371" s="103">
        <f ca="1">COUNTIFS(Data!$D$1:$D$1000,1,OFFSET(Data!$A$1,0,MATCH($Q371,Data!$1:$1,0)-1,1000,1),R371)</f>
        <v>0</v>
      </c>
      <c r="V371" s="155" t="str">
        <f ca="1">IF(VLOOKUP(Q371,Services!$A$1:$B$25,2,0)="Exclude","Service Excluded",IF(T371="x",IF(R371="Yes",IF(COUNTIFS($Q$2:$Q$24,MID(Q371,1,3)&amp;"*",$T$2:$T$24,"x")=1,"","Duplicate service selected: "&amp;MID(Q371,1,FIND(" ",Q371)-1)),IF(ISNUMBER(MATCH(Q371&amp;"Yesx",$X:$X,0)),"","Base service is not selected")),IF(AND(U371&gt;0,price_limit&lt;&gt;0,W371&gt;price_limit),"Exceeds price limit: "&amp;TEXT(price_limit,"$0.00"),"")))</f>
        <v/>
      </c>
      <c r="W371" s="50" t="str">
        <f t="shared" ca="1" si="20"/>
        <v/>
      </c>
      <c r="X371" s="23" t="str">
        <f t="shared" si="21"/>
        <v>YouTube TVRCN Total</v>
      </c>
      <c r="Y371" s="144">
        <f ca="1">COUNTIF(OFFSET(Data!$A$1,0,MATCH(Q371,Data!$1:$1,0)-1,1000,1),R371)</f>
        <v>1</v>
      </c>
      <c r="AA371" s="21" t="str">
        <f t="shared" si="22"/>
        <v>YouTube TV/RCN Total</v>
      </c>
      <c r="AB371" s="21" t="str">
        <f t="array" aca="1" ref="AB371" ca="1">_xlfn.TEXTJOIN(", ",TRUE,IF((Data!$D$1:$D$1000=1)*(OFFSET(Data!$A$1,0,MATCH($Q371,Data!$1:$1,0)-1,1000,1)=$R371),Data!$A$1:$A$816,""))</f>
        <v/>
      </c>
      <c r="AC371" s="21"/>
      <c r="AD371" s="34"/>
      <c r="AE371" s="34"/>
      <c r="AF371" s="34"/>
      <c r="AG371" s="34"/>
      <c r="AH371" s="34"/>
      <c r="AI371" s="34"/>
      <c r="AJ371" s="34"/>
      <c r="AK371" s="34"/>
      <c r="AL371" s="34"/>
    </row>
    <row r="372" spans="17:38" ht="13.5" thickBot="1" x14ac:dyDescent="0.35">
      <c r="Q372" s="55" t="s">
        <v>156</v>
      </c>
      <c r="R372" s="56" t="s">
        <v>1024</v>
      </c>
      <c r="S372" s="199">
        <v>5</v>
      </c>
      <c r="T372" s="104"/>
      <c r="U372" s="103">
        <f ca="1">COUNTIFS(Data!$D$1:$D$1000,1,OFFSET(Data!$A$1,0,MATCH($Q372,Data!$1:$1,0)-1,1000,1),R372)</f>
        <v>0</v>
      </c>
      <c r="V372" s="155" t="str">
        <f ca="1">IF(VLOOKUP(Q372,Services!$A$1:$B$25,2,0)="Exclude","Service Excluded",IF(T372="x",IF(R372="Yes",IF(COUNTIFS($Q$2:$Q$24,MID(Q372,1,3)&amp;"*",$T$2:$T$24,"x")=1,"","Duplicate service selected: "&amp;MID(Q372,1,FIND(" ",Q372)-1)),IF(ISNUMBER(MATCH(Q372&amp;"Yesx",$X:$X,0)),"","Base service is not selected")),IF(AND(U372&gt;0,price_limit&lt;&gt;0,W372&gt;price_limit),"Exceeds price limit: "&amp;TEXT(price_limit,"$0.00"),"")))</f>
        <v/>
      </c>
      <c r="W372" s="50" t="str">
        <f t="shared" ca="1" si="20"/>
        <v/>
      </c>
      <c r="X372" s="23" t="str">
        <f t="shared" si="21"/>
        <v>YouTube TVScreambox</v>
      </c>
      <c r="Y372" s="144">
        <f ca="1">COUNTIF(OFFSET(Data!$A$1,0,MATCH(Q372,Data!$1:$1,0)-1,1000,1),R372)</f>
        <v>1</v>
      </c>
      <c r="AA372" s="21" t="str">
        <f t="shared" si="22"/>
        <v>YouTube TV/Screambox</v>
      </c>
      <c r="AB372" s="21" t="str">
        <f t="array" aca="1" ref="AB372" ca="1">_xlfn.TEXTJOIN(", ",TRUE,IF((Data!$D$1:$D$1000=1)*(OFFSET(Data!$A$1,0,MATCH($Q372,Data!$1:$1,0)-1,1000,1)=$R372),Data!$A$1:$A$816,""))</f>
        <v/>
      </c>
      <c r="AC372" s="21"/>
      <c r="AD372" s="34"/>
      <c r="AE372" s="34"/>
      <c r="AF372" s="34"/>
      <c r="AG372" s="34"/>
      <c r="AH372" s="34"/>
      <c r="AI372" s="34"/>
      <c r="AJ372" s="34"/>
      <c r="AK372" s="34"/>
      <c r="AL372" s="34"/>
    </row>
    <row r="373" spans="17:38" ht="13.5" thickBot="1" x14ac:dyDescent="0.35">
      <c r="Q373" s="55" t="s">
        <v>156</v>
      </c>
      <c r="R373" s="56" t="s">
        <v>1031</v>
      </c>
      <c r="S373" s="199">
        <v>3</v>
      </c>
      <c r="T373" s="104"/>
      <c r="U373" s="103">
        <f ca="1">COUNTIFS(Data!$D$1:$D$1000,1,OFFSET(Data!$A$1,0,MATCH($Q373,Data!$1:$1,0)-1,1000,1),R373)</f>
        <v>0</v>
      </c>
      <c r="V373" s="155" t="str">
        <f ca="1">IF(VLOOKUP(Q373,Services!$A$1:$B$25,2,0)="Exclude","Service Excluded",IF(T373="x",IF(R373="Yes",IF(COUNTIFS($Q$2:$Q$24,MID(Q373,1,3)&amp;"*",$T$2:$T$24,"x")=1,"","Duplicate service selected: "&amp;MID(Q373,1,FIND(" ",Q373)-1)),IF(ISNUMBER(MATCH(Q373&amp;"Yesx",$X:$X,0)),"","Base service is not selected")),IF(AND(U373&gt;0,price_limit&lt;&gt;0,W373&gt;price_limit),"Exceeds price limit: "&amp;TEXT(price_limit,"$0.00"),"")))</f>
        <v/>
      </c>
      <c r="W373" s="50" t="str">
        <f t="shared" ca="1" si="20"/>
        <v/>
      </c>
      <c r="X373" s="23" t="str">
        <f t="shared" si="21"/>
        <v>YouTube TVScreenpix</v>
      </c>
      <c r="Y373" s="144">
        <f ca="1">COUNTIF(OFFSET(Data!$A$1,0,MATCH(Q373,Data!$1:$1,0)-1,1000,1),R373)</f>
        <v>1</v>
      </c>
      <c r="AA373" s="21" t="str">
        <f t="shared" si="22"/>
        <v>YouTube TV/Screenpix</v>
      </c>
      <c r="AB373" s="21" t="str">
        <f t="array" aca="1" ref="AB373" ca="1">_xlfn.TEXTJOIN(", ",TRUE,IF((Data!$D$1:$D$1000=1)*(OFFSET(Data!$A$1,0,MATCH($Q373,Data!$1:$1,0)-1,1000,1)=$R373),Data!$A$1:$A$816,""))</f>
        <v/>
      </c>
      <c r="AC373" s="21"/>
      <c r="AD373" s="34"/>
      <c r="AE373" s="34"/>
      <c r="AF373" s="34"/>
      <c r="AG373" s="34"/>
      <c r="AH373" s="34"/>
      <c r="AI373" s="34"/>
      <c r="AJ373" s="34"/>
      <c r="AK373" s="34"/>
      <c r="AL373" s="34"/>
    </row>
    <row r="374" spans="17:38" ht="13.5" thickBot="1" x14ac:dyDescent="0.35">
      <c r="Q374" s="55" t="s">
        <v>156</v>
      </c>
      <c r="R374" s="56" t="s">
        <v>67</v>
      </c>
      <c r="S374" s="199">
        <v>11</v>
      </c>
      <c r="T374" s="104"/>
      <c r="U374" s="103">
        <f ca="1">COUNTIFS(Data!$D$1:$D$1000,1,OFFSET(Data!$A$1,0,MATCH($Q374,Data!$1:$1,0)-1,1000,1),R374)</f>
        <v>0</v>
      </c>
      <c r="V374" s="155" t="str">
        <f ca="1">IF(VLOOKUP(Q374,Services!$A$1:$B$25,2,0)="Exclude","Service Excluded",IF(T374="x",IF(R374="Yes",IF(COUNTIFS($Q$2:$Q$24,MID(Q374,1,3)&amp;"*",$T$2:$T$24,"x")=1,"","Duplicate service selected: "&amp;MID(Q374,1,FIND(" ",Q374)-1)),IF(ISNUMBER(MATCH(Q374&amp;"Yesx",$X:$X,0)),"","Base service is not selected")),IF(AND(U374&gt;0,price_limit&lt;&gt;0,W374&gt;price_limit),"Exceeds price limit: "&amp;TEXT(price_limit,"$0.00"),"")))</f>
        <v/>
      </c>
      <c r="W374" s="50" t="str">
        <f t="shared" ca="1" si="20"/>
        <v/>
      </c>
      <c r="X374" s="23" t="str">
        <f t="shared" si="21"/>
        <v>YouTube TVShowtime</v>
      </c>
      <c r="Y374" s="144">
        <f ca="1">COUNTIF(OFFSET(Data!$A$1,0,MATCH(Q374,Data!$1:$1,0)-1,1000,1),R374)</f>
        <v>8</v>
      </c>
      <c r="AA374" s="21" t="str">
        <f t="shared" si="22"/>
        <v>YouTube TV/Showtime</v>
      </c>
      <c r="AB374" s="21" t="str">
        <f t="array" aca="1" ref="AB374" ca="1">_xlfn.TEXTJOIN(", ",TRUE,IF((Data!$D$1:$D$1000=1)*(OFFSET(Data!$A$1,0,MATCH($Q374,Data!$1:$1,0)-1,1000,1)=$R374),Data!$A$1:$A$816,""))</f>
        <v/>
      </c>
      <c r="AC374" s="21"/>
      <c r="AD374" s="34"/>
      <c r="AE374" s="34"/>
      <c r="AF374" s="34"/>
      <c r="AG374" s="34"/>
      <c r="AH374" s="34"/>
      <c r="AI374" s="34"/>
      <c r="AJ374" s="34"/>
      <c r="AK374" s="34"/>
      <c r="AL374" s="34"/>
    </row>
    <row r="375" spans="17:38" ht="13.5" thickBot="1" x14ac:dyDescent="0.35">
      <c r="Q375" s="55" t="s">
        <v>156</v>
      </c>
      <c r="R375" s="56" t="s">
        <v>149</v>
      </c>
      <c r="S375" s="199">
        <v>6</v>
      </c>
      <c r="T375" s="104"/>
      <c r="U375" s="103">
        <f ca="1">COUNTIFS(Data!$D$1:$D$1000,1,OFFSET(Data!$A$1,0,MATCH($Q375,Data!$1:$1,0)-1,1000,1),R375)</f>
        <v>0</v>
      </c>
      <c r="V375" s="155" t="str">
        <f ca="1">IF(VLOOKUP(Q375,Services!$A$1:$B$25,2,0)="Exclude","Service Excluded",IF(T375="x",IF(R375="Yes",IF(COUNTIFS($Q$2:$Q$24,MID(Q375,1,3)&amp;"*",$T$2:$T$24,"x")=1,"","Duplicate service selected: "&amp;MID(Q375,1,FIND(" ",Q375)-1)),IF(ISNUMBER(MATCH(Q375&amp;"Yesx",$X:$X,0)),"","Base service is not selected")),IF(AND(U375&gt;0,price_limit&lt;&gt;0,W375&gt;price_limit),"Exceeds price limit: "&amp;TEXT(price_limit,"$0.00"),"")))</f>
        <v/>
      </c>
      <c r="W375" s="50" t="str">
        <f t="shared" ca="1" si="20"/>
        <v/>
      </c>
      <c r="X375" s="23" t="str">
        <f t="shared" si="21"/>
        <v>YouTube TVShudder</v>
      </c>
      <c r="Y375" s="144">
        <f ca="1">COUNTIF(OFFSET(Data!$A$1,0,MATCH(Q375,Data!$1:$1,0)-1,1000,1),R375)</f>
        <v>1</v>
      </c>
      <c r="AA375" s="21" t="str">
        <f t="shared" si="22"/>
        <v>YouTube TV/Shudder</v>
      </c>
      <c r="AB375" s="21" t="str">
        <f t="array" aca="1" ref="AB375" ca="1">_xlfn.TEXTJOIN(", ",TRUE,IF((Data!$D$1:$D$1000=1)*(OFFSET(Data!$A$1,0,MATCH($Q375,Data!$1:$1,0)-1,1000,1)=$R375),Data!$A$1:$A$816,""))</f>
        <v/>
      </c>
      <c r="AC375" s="21"/>
      <c r="AD375" s="34"/>
      <c r="AE375" s="34"/>
      <c r="AF375" s="34"/>
      <c r="AG375" s="34"/>
      <c r="AH375" s="34"/>
      <c r="AI375" s="34"/>
      <c r="AJ375" s="34"/>
      <c r="AK375" s="34"/>
      <c r="AL375" s="34"/>
    </row>
    <row r="376" spans="17:38" ht="13.5" thickBot="1" x14ac:dyDescent="0.35">
      <c r="Q376" s="55" t="s">
        <v>156</v>
      </c>
      <c r="R376" s="56" t="s">
        <v>1144</v>
      </c>
      <c r="S376" s="199">
        <v>15</v>
      </c>
      <c r="T376" s="104"/>
      <c r="U376" s="103">
        <f ca="1">COUNTIFS(Data!$D$1:$D$1000,1,OFFSET(Data!$A$1,0,MATCH($Q376,Data!$1:$1,0)-1,1000,1),R376)</f>
        <v>0</v>
      </c>
      <c r="V376" s="155" t="str">
        <f ca="1">IF(VLOOKUP(Q376,Services!$A$1:$B$25,2,0)="Exclude","Service Excluded",IF(T376="x",IF(R376="Yes",IF(COUNTIFS($Q$2:$Q$24,MID(Q376,1,3)&amp;"*",$T$2:$T$24,"x")=1,"","Duplicate service selected: "&amp;MID(Q376,1,FIND(" ",Q376)-1)),IF(ISNUMBER(MATCH(Q376&amp;"Yesx",$X:$X,0)),"","Base service is not selected")),IF(AND(U376&gt;0,price_limit&lt;&gt;0,W376&gt;price_limit),"Exceeds price limit: "&amp;TEXT(price_limit,"$0.00"),"")))</f>
        <v/>
      </c>
      <c r="W376" s="50" t="str">
        <f t="shared" ca="1" si="20"/>
        <v/>
      </c>
      <c r="X376" s="23" t="str">
        <f t="shared" si="21"/>
        <v>YouTube TVSpanish Plus</v>
      </c>
      <c r="Y376" s="144">
        <f ca="1">COUNTIF(OFFSET(Data!$A$1,0,MATCH(Q376,Data!$1:$1,0)-1,1000,1),R376)</f>
        <v>26</v>
      </c>
      <c r="AA376" s="21" t="str">
        <f t="shared" si="22"/>
        <v>YouTube TV/Spanish Plus</v>
      </c>
      <c r="AB376" s="21" t="str">
        <f t="array" aca="1" ref="AB376" ca="1">_xlfn.TEXTJOIN(", ",TRUE,IF((Data!$D$1:$D$1000=1)*(OFFSET(Data!$A$1,0,MATCH($Q376,Data!$1:$1,0)-1,1000,1)=$R376),Data!$A$1:$A$816,""))</f>
        <v/>
      </c>
      <c r="AC376" s="21"/>
      <c r="AD376" s="34"/>
      <c r="AE376" s="34"/>
      <c r="AF376" s="34"/>
      <c r="AG376" s="34"/>
      <c r="AH376" s="34"/>
      <c r="AI376" s="34"/>
      <c r="AJ376" s="34"/>
      <c r="AK376" s="34"/>
      <c r="AL376" s="34"/>
    </row>
    <row r="377" spans="17:38" ht="13.5" thickBot="1" x14ac:dyDescent="0.35">
      <c r="Q377" s="55" t="s">
        <v>156</v>
      </c>
      <c r="R377" s="56" t="s">
        <v>702</v>
      </c>
      <c r="S377" s="199">
        <v>11</v>
      </c>
      <c r="T377" s="104"/>
      <c r="U377" s="103">
        <f ca="1">COUNTIFS(Data!$D$1:$D$1000,1,OFFSET(Data!$A$1,0,MATCH($Q377,Data!$1:$1,0)-1,1000,1),R377)</f>
        <v>0</v>
      </c>
      <c r="V377" s="155" t="str">
        <f ca="1">IF(VLOOKUP(Q377,Services!$A$1:$B$25,2,0)="Exclude","Service Excluded",IF(T377="x",IF(R377="Yes",IF(COUNTIFS($Q$2:$Q$24,MID(Q377,1,3)&amp;"*",$T$2:$T$24,"x")=1,"","Duplicate service selected: "&amp;MID(Q377,1,FIND(" ",Q377)-1)),IF(ISNUMBER(MATCH(Q377&amp;"Yesx",$X:$X,0)),"","Base service is not selected")),IF(AND(U377&gt;0,price_limit&lt;&gt;0,W377&gt;price_limit),"Exceeds price limit: "&amp;TEXT(price_limit,"$0.00"),"")))</f>
        <v/>
      </c>
      <c r="W377" s="50" t="str">
        <f t="shared" ca="1" si="20"/>
        <v/>
      </c>
      <c r="X377" s="23" t="str">
        <f t="shared" si="21"/>
        <v>YouTube TVSports Plus</v>
      </c>
      <c r="Y377" s="144">
        <f ca="1">COUNTIF(OFFSET(Data!$A$1,0,MATCH(Q377,Data!$1:$1,0)-1,1000,1),R377)</f>
        <v>13</v>
      </c>
      <c r="AA377" s="21" t="str">
        <f t="shared" si="22"/>
        <v>YouTube TV/Sports Plus</v>
      </c>
      <c r="AB377" s="21" t="str">
        <f t="array" aca="1" ref="AB377" ca="1">_xlfn.TEXTJOIN(", ",TRUE,IF((Data!$D$1:$D$1000=1)*(OFFSET(Data!$A$1,0,MATCH($Q377,Data!$1:$1,0)-1,1000,1)=$R377),Data!$A$1:$A$816,""))</f>
        <v/>
      </c>
      <c r="AC377" s="21"/>
      <c r="AD377" s="34"/>
      <c r="AE377" s="34"/>
      <c r="AF377" s="34"/>
      <c r="AG377" s="34"/>
      <c r="AH377" s="34"/>
      <c r="AI377" s="34"/>
      <c r="AJ377" s="34"/>
      <c r="AK377" s="34"/>
      <c r="AL377" s="34"/>
    </row>
    <row r="378" spans="17:38" ht="13.5" thickBot="1" x14ac:dyDescent="0.35">
      <c r="Q378" s="55" t="s">
        <v>156</v>
      </c>
      <c r="R378" s="56" t="s">
        <v>68</v>
      </c>
      <c r="S378" s="199">
        <v>9</v>
      </c>
      <c r="T378" s="104"/>
      <c r="U378" s="103">
        <f ca="1">COUNTIFS(Data!$D$1:$D$1000,1,OFFSET(Data!$A$1,0,MATCH($Q378,Data!$1:$1,0)-1,1000,1),R378)</f>
        <v>0</v>
      </c>
      <c r="V378" s="155" t="str">
        <f ca="1">IF(VLOOKUP(Q378,Services!$A$1:$B$25,2,0)="Exclude","Service Excluded",IF(T378="x",IF(R378="Yes",IF(COUNTIFS($Q$2:$Q$24,MID(Q378,1,3)&amp;"*",$T$2:$T$24,"x")=1,"","Duplicate service selected: "&amp;MID(Q378,1,FIND(" ",Q378)-1)),IF(ISNUMBER(MATCH(Q378&amp;"Yesx",$X:$X,0)),"","Base service is not selected")),IF(AND(U378&gt;0,price_limit&lt;&gt;0,W378&gt;price_limit),"Exceeds price limit: "&amp;TEXT(price_limit,"$0.00"),"")))</f>
        <v/>
      </c>
      <c r="W378" s="50" t="str">
        <f t="shared" ca="1" si="20"/>
        <v/>
      </c>
      <c r="X378" s="23" t="str">
        <f t="shared" si="21"/>
        <v>YouTube TVStarz</v>
      </c>
      <c r="Y378" s="144">
        <f ca="1">COUNTIF(OFFSET(Data!$A$1,0,MATCH(Q378,Data!$1:$1,0)-1,1000,1),R378)</f>
        <v>13</v>
      </c>
      <c r="AA378" s="21" t="str">
        <f t="shared" si="22"/>
        <v>YouTube TV/Starz</v>
      </c>
      <c r="AB378" s="21" t="str">
        <f t="array" aca="1" ref="AB378" ca="1">_xlfn.TEXTJOIN(", ",TRUE,IF((Data!$D$1:$D$1000=1)*(OFFSET(Data!$A$1,0,MATCH($Q378,Data!$1:$1,0)-1,1000,1)=$R378),Data!$A$1:$A$816,""))</f>
        <v/>
      </c>
      <c r="AC378" s="21"/>
      <c r="AD378" s="34"/>
      <c r="AE378" s="34"/>
      <c r="AF378" s="34"/>
      <c r="AG378" s="34"/>
      <c r="AH378" s="34"/>
      <c r="AI378" s="34"/>
      <c r="AJ378" s="34"/>
      <c r="AK378" s="34"/>
      <c r="AL378" s="34"/>
    </row>
    <row r="379" spans="17:38" ht="13.5" thickBot="1" x14ac:dyDescent="0.35">
      <c r="Q379" s="55" t="s">
        <v>156</v>
      </c>
      <c r="R379" s="56" t="s">
        <v>150</v>
      </c>
      <c r="S379" s="199">
        <v>7</v>
      </c>
      <c r="T379" s="104"/>
      <c r="U379" s="103">
        <f ca="1">COUNTIFS(Data!$D$1:$D$1000,1,OFFSET(Data!$A$1,0,MATCH($Q379,Data!$1:$1,0)-1,1000,1),R379)</f>
        <v>0</v>
      </c>
      <c r="V379" s="155" t="str">
        <f ca="1">IF(VLOOKUP(Q379,Services!$A$1:$B$25,2,0)="Exclude","Service Excluded",IF(T379="x",IF(R379="Yes",IF(COUNTIFS($Q$2:$Q$24,MID(Q379,1,3)&amp;"*",$T$2:$T$24,"x")=1,"","Duplicate service selected: "&amp;MID(Q379,1,FIND(" ",Q379)-1)),IF(ISNUMBER(MATCH(Q379&amp;"Yesx",$X:$X,0)),"","Base service is not selected")),IF(AND(U379&gt;0,price_limit&lt;&gt;0,W379&gt;price_limit),"Exceeds price limit: "&amp;TEXT(price_limit,"$0.00"),"")))</f>
        <v/>
      </c>
      <c r="W379" s="50" t="str">
        <f t="shared" ca="1" si="20"/>
        <v/>
      </c>
      <c r="X379" s="23" t="str">
        <f t="shared" si="21"/>
        <v>YouTube TVSundance Now</v>
      </c>
      <c r="Y379" s="144">
        <f ca="1">COUNTIF(OFFSET(Data!$A$1,0,MATCH(Q379,Data!$1:$1,0)-1,1000,1),R379)</f>
        <v>1</v>
      </c>
      <c r="AA379" s="21" t="str">
        <f t="shared" si="22"/>
        <v>YouTube TV/Sundance Now</v>
      </c>
      <c r="AB379" s="21" t="str">
        <f t="array" aca="1" ref="AB379" ca="1">_xlfn.TEXTJOIN(", ",TRUE,IF((Data!$D$1:$D$1000=1)*(OFFSET(Data!$A$1,0,MATCH($Q379,Data!$1:$1,0)-1,1000,1)=$R379),Data!$A$1:$A$816,""))</f>
        <v/>
      </c>
      <c r="AC379" s="21"/>
      <c r="AD379" s="34"/>
      <c r="AE379" s="34"/>
      <c r="AF379" s="34"/>
      <c r="AG379" s="34"/>
      <c r="AH379" s="34"/>
      <c r="AI379" s="34"/>
      <c r="AJ379" s="34"/>
      <c r="AK379" s="34"/>
      <c r="AL379" s="34"/>
    </row>
    <row r="380" spans="17:38" ht="13.5" thickBot="1" x14ac:dyDescent="0.35">
      <c r="Q380" s="55" t="s">
        <v>156</v>
      </c>
      <c r="R380" s="56" t="s">
        <v>1208</v>
      </c>
      <c r="S380" s="199">
        <v>3</v>
      </c>
      <c r="T380" s="104"/>
      <c r="U380" s="103">
        <f ca="1">COUNTIFS(Data!$D$1:$D$1000,1,OFFSET(Data!$A$1,0,MATCH($Q380,Data!$1:$1,0)-1,1000,1),R380)</f>
        <v>0</v>
      </c>
      <c r="V380" s="155" t="str">
        <f ca="1">IF(VLOOKUP(Q380,Services!$A$1:$B$25,2,0)="Exclude","Service Excluded",IF(T380="x",IF(R380="Yes",IF(COUNTIFS($Q$2:$Q$24,MID(Q380,1,3)&amp;"*",$T$2:$T$24,"x")=1,"","Duplicate service selected: "&amp;MID(Q380,1,FIND(" ",Q380)-1)),IF(ISNUMBER(MATCH(Q380&amp;"Yesx",$X:$X,0)),"","Base service is not selected")),IF(AND(U380&gt;0,price_limit&lt;&gt;0,W380&gt;price_limit),"Exceeds price limit: "&amp;TEXT(price_limit,"$0.00"),"")))</f>
        <v/>
      </c>
      <c r="W380" s="50" t="str">
        <f t="shared" ca="1" si="20"/>
        <v/>
      </c>
      <c r="X380" s="23" t="str">
        <f t="shared" si="21"/>
        <v>YouTube TVTastemade+</v>
      </c>
      <c r="Y380" s="144">
        <f ca="1">COUNTIF(OFFSET(Data!$A$1,0,MATCH(Q380,Data!$1:$1,0)-1,1000,1),R380)</f>
        <v>1</v>
      </c>
      <c r="AA380" s="21" t="str">
        <f t="shared" si="22"/>
        <v>YouTube TV/Tastemade+</v>
      </c>
      <c r="AB380" s="21" t="str">
        <f t="array" aca="1" ref="AB380" ca="1">_xlfn.TEXTJOIN(", ",TRUE,IF((Data!$D$1:$D$1000=1)*(OFFSET(Data!$A$1,0,MATCH($Q380,Data!$1:$1,0)-1,1000,1)=$R380),Data!$A$1:$A$816,""))</f>
        <v/>
      </c>
      <c r="AC380" s="21"/>
      <c r="AD380" s="34"/>
      <c r="AE380" s="34"/>
      <c r="AF380" s="34"/>
      <c r="AG380" s="34"/>
      <c r="AH380" s="34"/>
      <c r="AI380" s="34"/>
      <c r="AJ380" s="34"/>
      <c r="AK380" s="34"/>
      <c r="AL380" s="34"/>
    </row>
    <row r="381" spans="17:38" ht="13.5" thickBot="1" x14ac:dyDescent="0.35">
      <c r="Q381" s="55" t="s">
        <v>156</v>
      </c>
      <c r="R381" s="56" t="s">
        <v>1135</v>
      </c>
      <c r="S381" s="199">
        <v>8</v>
      </c>
      <c r="T381" s="104"/>
      <c r="U381" s="103">
        <f ca="1">COUNTIFS(Data!$D$1:$D$1000,1,OFFSET(Data!$A$1,0,MATCH($Q381,Data!$1:$1,0)-1,1000,1),R381)</f>
        <v>0</v>
      </c>
      <c r="V381" s="155" t="str">
        <f ca="1">IF(VLOOKUP(Q381,Services!$A$1:$B$25,2,0)="Exclude","Service Excluded",IF(T381="x",IF(R381="Yes",IF(COUNTIFS($Q$2:$Q$24,MID(Q381,1,3)&amp;"*",$T$2:$T$24,"x")=1,"","Duplicate service selected: "&amp;MID(Q381,1,FIND(" ",Q381)-1)),IF(ISNUMBER(MATCH(Q381&amp;"Yesx",$X:$X,0)),"","Base service is not selected")),IF(AND(U381&gt;0,price_limit&lt;&gt;0,W381&gt;price_limit),"Exceeds price limit: "&amp;TEXT(price_limit,"$0.00"),"")))</f>
        <v/>
      </c>
      <c r="W381" s="50" t="str">
        <f t="shared" ca="1" si="20"/>
        <v/>
      </c>
      <c r="X381" s="23" t="str">
        <f t="shared" si="21"/>
        <v>YouTube TVThe Great Courses</v>
      </c>
      <c r="Y381" s="144">
        <f ca="1">COUNTIF(OFFSET(Data!$A$1,0,MATCH(Q381,Data!$1:$1,0)-1,1000,1),R381)</f>
        <v>1</v>
      </c>
      <c r="AA381" s="21" t="str">
        <f t="shared" si="22"/>
        <v>YouTube TV/The Great Courses</v>
      </c>
      <c r="AB381" s="21" t="str">
        <f t="array" aca="1" ref="AB381" ca="1">_xlfn.TEXTJOIN(", ",TRUE,IF((Data!$D$1:$D$1000=1)*(OFFSET(Data!$A$1,0,MATCH($Q381,Data!$1:$1,0)-1,1000,1)=$R381),Data!$A$1:$A$816,""))</f>
        <v/>
      </c>
      <c r="AC381" s="21"/>
      <c r="AD381" s="34"/>
      <c r="AE381" s="34"/>
      <c r="AF381" s="34"/>
      <c r="AG381" s="34"/>
      <c r="AH381" s="34"/>
      <c r="AI381" s="34"/>
      <c r="AJ381" s="34"/>
      <c r="AK381" s="34"/>
      <c r="AL381" s="34"/>
    </row>
    <row r="382" spans="17:38" ht="13.5" thickBot="1" x14ac:dyDescent="0.35">
      <c r="Q382" s="55" t="s">
        <v>156</v>
      </c>
      <c r="R382" s="56" t="s">
        <v>1183</v>
      </c>
      <c r="S382" s="199">
        <v>6</v>
      </c>
      <c r="T382" s="104"/>
      <c r="U382" s="103">
        <f ca="1">COUNTIFS(Data!$D$1:$D$1000,1,OFFSET(Data!$A$1,0,MATCH($Q382,Data!$1:$1,0)-1,1000,1),R382)</f>
        <v>0</v>
      </c>
      <c r="V382" s="155" t="str">
        <f ca="1">IF(VLOOKUP(Q382,Services!$A$1:$B$25,2,0)="Exclude","Service Excluded",IF(T382="x",IF(R382="Yes",IF(COUNTIFS($Q$2:$Q$24,MID(Q382,1,3)&amp;"*",$T$2:$T$24,"x")=1,"","Duplicate service selected: "&amp;MID(Q382,1,FIND(" ",Q382)-1)),IF(ISNUMBER(MATCH(Q382&amp;"Yesx",$X:$X,0)),"","Base service is not selected")),IF(AND(U382&gt;0,price_limit&lt;&gt;0,W382&gt;price_limit),"Exceeds price limit: "&amp;TEXT(price_limit,"$0.00"),"")))</f>
        <v/>
      </c>
      <c r="W382" s="50" t="str">
        <f t="shared" ca="1" si="20"/>
        <v/>
      </c>
      <c r="X382" s="23" t="str">
        <f t="shared" si="21"/>
        <v>YouTube TVTopic</v>
      </c>
      <c r="Y382" s="144">
        <f ca="1">COUNTIF(OFFSET(Data!$A$1,0,MATCH(Q382,Data!$1:$1,0)-1,1000,1),R382)</f>
        <v>1</v>
      </c>
      <c r="AA382" s="21" t="str">
        <f t="shared" si="22"/>
        <v>YouTube TV/Topic</v>
      </c>
      <c r="AB382" s="21" t="str">
        <f t="array" aca="1" ref="AB382" ca="1">_xlfn.TEXTJOIN(", ",TRUE,IF((Data!$D$1:$D$1000=1)*(OFFSET(Data!$A$1,0,MATCH($Q382,Data!$1:$1,0)-1,1000,1)=$R382),Data!$A$1:$A$816,""))</f>
        <v/>
      </c>
      <c r="AC382" s="21"/>
      <c r="AD382" s="34"/>
      <c r="AE382" s="34"/>
      <c r="AF382" s="34"/>
      <c r="AG382" s="34"/>
      <c r="AH382" s="34"/>
      <c r="AI382" s="34"/>
      <c r="AJ382" s="34"/>
      <c r="AK382" s="34"/>
      <c r="AL382" s="34"/>
    </row>
    <row r="383" spans="17:38" ht="13.5" thickBot="1" x14ac:dyDescent="0.35">
      <c r="Q383" s="55" t="s">
        <v>156</v>
      </c>
      <c r="R383" s="56" t="s">
        <v>1025</v>
      </c>
      <c r="S383" s="199">
        <v>6</v>
      </c>
      <c r="T383" s="104"/>
      <c r="U383" s="103">
        <f ca="1">COUNTIFS(Data!$D$1:$D$1000,1,OFFSET(Data!$A$1,0,MATCH($Q383,Data!$1:$1,0)-1,1000,1),R383)</f>
        <v>0</v>
      </c>
      <c r="V383" s="155" t="str">
        <f ca="1">IF(VLOOKUP(Q383,Services!$A$1:$B$25,2,0)="Exclude","Service Excluded",IF(T383="x",IF(R383="Yes",IF(COUNTIFS($Q$2:$Q$24,MID(Q383,1,3)&amp;"*",$T$2:$T$24,"x")=1,"","Duplicate service selected: "&amp;MID(Q383,1,FIND(" ",Q383)-1)),IF(ISNUMBER(MATCH(Q383&amp;"Yesx",$X:$X,0)),"","Base service is not selected")),IF(AND(U383&gt;0,price_limit&lt;&gt;0,W383&gt;price_limit),"Exceeds price limit: "&amp;TEXT(price_limit,"$0.00"),"")))</f>
        <v/>
      </c>
      <c r="W383" s="50" t="str">
        <f t="shared" ca="1" si="20"/>
        <v/>
      </c>
      <c r="X383" s="23" t="str">
        <f t="shared" si="21"/>
        <v>YouTube TVUp Faith &amp; Family</v>
      </c>
      <c r="Y383" s="144">
        <f ca="1">COUNTIF(OFFSET(Data!$A$1,0,MATCH(Q383,Data!$1:$1,0)-1,1000,1),R383)</f>
        <v>1</v>
      </c>
      <c r="AA383" s="21" t="str">
        <f t="shared" si="22"/>
        <v>YouTube TV/Up Faith &amp; Family</v>
      </c>
      <c r="AB383" s="21" t="str">
        <f t="array" aca="1" ref="AB383" ca="1">_xlfn.TEXTJOIN(", ",TRUE,IF((Data!$D$1:$D$1000=1)*(OFFSET(Data!$A$1,0,MATCH($Q383,Data!$1:$1,0)-1,1000,1)=$R383),Data!$A$1:$A$816,""))</f>
        <v/>
      </c>
      <c r="AC383" s="21"/>
      <c r="AD383" s="34"/>
      <c r="AE383" s="34"/>
      <c r="AF383" s="34"/>
      <c r="AG383" s="34"/>
      <c r="AH383" s="34"/>
      <c r="AI383" s="34"/>
      <c r="AJ383" s="34"/>
      <c r="AK383" s="34"/>
      <c r="AL383" s="34"/>
    </row>
    <row r="384" spans="17:38" ht="13.5" thickBot="1" x14ac:dyDescent="0.35">
      <c r="Q384" s="55" t="s">
        <v>156</v>
      </c>
      <c r="R384" s="56" t="s">
        <v>1170</v>
      </c>
      <c r="S384" s="199">
        <v>7</v>
      </c>
      <c r="T384" s="104"/>
      <c r="U384" s="103">
        <f ca="1">COUNTIFS(Data!$D$1:$D$1000,1,OFFSET(Data!$A$1,0,MATCH($Q384,Data!$1:$1,0)-1,1000,1),R384)</f>
        <v>0</v>
      </c>
      <c r="V384" s="155" t="str">
        <f ca="1">IF(VLOOKUP(Q384,Services!$A$1:$B$25,2,0)="Exclude","Service Excluded",IF(T384="x",IF(R384="Yes",IF(COUNTIFS($Q$2:$Q$24,MID(Q384,1,3)&amp;"*",$T$2:$T$24,"x")=1,"","Duplicate service selected: "&amp;MID(Q384,1,FIND(" ",Q384)-1)),IF(ISNUMBER(MATCH(Q384&amp;"Yesx",$X:$X,0)),"","Base service is not selected")),IF(AND(U384&gt;0,price_limit&lt;&gt;0,W384&gt;price_limit),"Exceeds price limit: "&amp;TEXT(price_limit,"$0.00"),"")))</f>
        <v/>
      </c>
      <c r="W384" s="50" t="str">
        <f t="shared" ca="1" si="20"/>
        <v/>
      </c>
      <c r="X384" s="23" t="str">
        <f t="shared" si="21"/>
        <v>YouTube TVVix+</v>
      </c>
      <c r="Y384" s="144">
        <f ca="1">COUNTIF(OFFSET(Data!$A$1,0,MATCH(Q384,Data!$1:$1,0)-1,1000,1),R384)</f>
        <v>1</v>
      </c>
      <c r="AA384" s="21" t="str">
        <f t="shared" si="22"/>
        <v>YouTube TV/Vix+</v>
      </c>
      <c r="AB384" s="21" t="str">
        <f t="array" aca="1" ref="AB384" ca="1">_xlfn.TEXTJOIN(", ",TRUE,IF((Data!$D$1:$D$1000=1)*(OFFSET(Data!$A$1,0,MATCH($Q384,Data!$1:$1,0)-1,1000,1)=$R384),Data!$A$1:$A$816,""))</f>
        <v/>
      </c>
      <c r="AC384" s="21"/>
      <c r="AD384" s="34"/>
      <c r="AE384" s="34"/>
      <c r="AF384" s="34"/>
      <c r="AG384" s="34"/>
      <c r="AH384" s="34"/>
      <c r="AI384" s="34"/>
      <c r="AJ384" s="34"/>
      <c r="AK384" s="34"/>
      <c r="AL384" s="34"/>
    </row>
    <row r="385" spans="17:38" ht="13.5" thickBot="1" x14ac:dyDescent="0.35">
      <c r="Q385" s="55" t="s">
        <v>156</v>
      </c>
      <c r="R385" s="56" t="s">
        <v>507</v>
      </c>
      <c r="S385" s="199">
        <v>4</v>
      </c>
      <c r="T385" s="104"/>
      <c r="U385" s="103">
        <f ca="1">COUNTIFS(Data!$D$1:$D$1000,1,OFFSET(Data!$A$1,0,MATCH($Q385,Data!$1:$1,0)-1,1000,1),R385)</f>
        <v>0</v>
      </c>
      <c r="V385" s="155" t="str">
        <f ca="1">IF(VLOOKUP(Q385,Services!$A$1:$B$25,2,0)="Exclude","Service Excluded",IF(T385="x",IF(R385="Yes",IF(COUNTIFS($Q$2:$Q$24,MID(Q385,1,3)&amp;"*",$T$2:$T$24,"x")=1,"","Duplicate service selected: "&amp;MID(Q385,1,FIND(" ",Q385)-1)),IF(ISNUMBER(MATCH(Q385&amp;"Yesx",$X:$X,0)),"","Base service is not selected")),IF(AND(U385&gt;0,price_limit&lt;&gt;0,W385&gt;price_limit),"Exceeds price limit: "&amp;TEXT(price_limit,"$0.00"),"")))</f>
        <v/>
      </c>
      <c r="W385" s="50" t="str">
        <f t="shared" ca="1" si="20"/>
        <v/>
      </c>
      <c r="X385" s="23" t="str">
        <f t="shared" si="21"/>
        <v>YouTube TVVSiN</v>
      </c>
      <c r="Y385" s="144">
        <f ca="1">COUNTIF(OFFSET(Data!$A$1,0,MATCH(Q385,Data!$1:$1,0)-1,1000,1),R385)</f>
        <v>1</v>
      </c>
      <c r="AA385" s="21" t="str">
        <f t="shared" si="22"/>
        <v>YouTube TV/VSiN</v>
      </c>
      <c r="AB385" s="21" t="str">
        <f t="array" aca="1" ref="AB385" ca="1">_xlfn.TEXTJOIN(", ",TRUE,IF((Data!$D$1:$D$1000=1)*(OFFSET(Data!$A$1,0,MATCH($Q385,Data!$1:$1,0)-1,1000,1)=$R385),Data!$A$1:$A$816,""))</f>
        <v/>
      </c>
      <c r="AC385" s="21"/>
      <c r="AD385" s="34"/>
      <c r="AE385" s="34"/>
      <c r="AF385" s="34"/>
      <c r="AG385" s="34"/>
      <c r="AH385" s="34"/>
      <c r="AI385" s="34"/>
      <c r="AJ385" s="34"/>
      <c r="AK385" s="34"/>
      <c r="AL385" s="34"/>
    </row>
    <row r="386" spans="17:38" ht="13.5" thickBot="1" x14ac:dyDescent="0.35">
      <c r="Q386" s="55" t="s">
        <v>156</v>
      </c>
      <c r="R386" s="56" t="s">
        <v>883</v>
      </c>
      <c r="S386" s="199">
        <v>30</v>
      </c>
      <c r="T386" s="104"/>
      <c r="U386" s="103">
        <f ca="1">COUNTIFS(Data!$D$1:$D$1000,1,OFFSET(Data!$A$1,0,MATCH($Q386,Data!$1:$1,0)-1,1000,1),R386)</f>
        <v>0</v>
      </c>
      <c r="V386" s="155" t="str">
        <f ca="1">IF(VLOOKUP(Q386,Services!$A$1:$B$25,2,0)="Exclude","Service Excluded",IF(T386="x",IF(R386="Yes",IF(COUNTIFS($Q$2:$Q$24,MID(Q386,1,3)&amp;"*",$T$2:$T$24,"x")=1,"","Duplicate service selected: "&amp;MID(Q386,1,FIND(" ",Q386)-1)),IF(ISNUMBER(MATCH(Q386&amp;"Yesx",$X:$X,0)),"","Base service is not selected")),IF(AND(U386&gt;0,price_limit&lt;&gt;0,W386&gt;price_limit),"Exceeds price limit: "&amp;TEXT(price_limit,"$0.00"),"")))</f>
        <v/>
      </c>
      <c r="W386" s="50" t="str">
        <f t="shared" ca="1" si="20"/>
        <v/>
      </c>
      <c r="X386" s="23" t="str">
        <f t="shared" si="21"/>
        <v>YouTube TVYoutube TV Entertainment Plus</v>
      </c>
      <c r="Y386" s="144">
        <f ca="1">COUNTIF(OFFSET(Data!$A$1,0,MATCH(Q386,Data!$1:$1,0)-1,1000,1),R386)</f>
        <v>1</v>
      </c>
      <c r="AA386" s="21" t="str">
        <f t="shared" si="22"/>
        <v>YouTube TV/Youtube TV Entertainment Plus</v>
      </c>
      <c r="AB386" s="21" t="str">
        <f t="array" aca="1" ref="AB386" ca="1">_xlfn.TEXTJOIN(", ",TRUE,IF((Data!$D$1:$D$1000=1)*(OFFSET(Data!$A$1,0,MATCH($Q386,Data!$1:$1,0)-1,1000,1)=$R386),Data!$A$1:$A$816,""))</f>
        <v/>
      </c>
      <c r="AC386" s="21"/>
      <c r="AD386" s="34"/>
      <c r="AE386" s="34"/>
      <c r="AF386" s="34"/>
      <c r="AG386" s="34"/>
      <c r="AH386" s="34"/>
      <c r="AI386" s="34"/>
      <c r="AJ386" s="34"/>
      <c r="AK386" s="34"/>
      <c r="AL386" s="34"/>
    </row>
    <row r="387" spans="17:38" x14ac:dyDescent="0.3">
      <c r="S387" s="21"/>
      <c r="T387" s="21"/>
      <c r="V387" s="21"/>
      <c r="W387" s="21"/>
      <c r="Y387" s="144"/>
      <c r="AB387" s="21"/>
      <c r="AC387" s="21"/>
      <c r="AD387" s="34"/>
      <c r="AE387" s="34"/>
      <c r="AF387" s="34"/>
      <c r="AG387" s="34"/>
      <c r="AH387" s="34"/>
      <c r="AI387" s="34"/>
      <c r="AJ387" s="34"/>
      <c r="AK387" s="34"/>
      <c r="AL387" s="34"/>
    </row>
    <row r="388" spans="17:38" x14ac:dyDescent="0.3">
      <c r="V388" s="157"/>
    </row>
    <row r="389" spans="17:38" x14ac:dyDescent="0.3">
      <c r="V389" s="157"/>
    </row>
    <row r="390" spans="17:38" x14ac:dyDescent="0.3">
      <c r="V390" s="157"/>
    </row>
    <row r="391" spans="17:38" x14ac:dyDescent="0.3">
      <c r="V391" s="157"/>
    </row>
    <row r="392" spans="17:38" x14ac:dyDescent="0.3">
      <c r="V392" s="157"/>
    </row>
    <row r="393" spans="17:38" x14ac:dyDescent="0.3">
      <c r="V393" s="157"/>
    </row>
    <row r="394" spans="17:38" x14ac:dyDescent="0.3">
      <c r="V394" s="157"/>
    </row>
    <row r="395" spans="17:38" x14ac:dyDescent="0.3">
      <c r="V395" s="157"/>
    </row>
    <row r="396" spans="17:38" x14ac:dyDescent="0.3">
      <c r="V396" s="157"/>
    </row>
    <row r="397" spans="17:38" x14ac:dyDescent="0.3">
      <c r="V397" s="157"/>
    </row>
    <row r="398" spans="17:38" x14ac:dyDescent="0.3">
      <c r="V398" s="157"/>
    </row>
    <row r="399" spans="17:38" x14ac:dyDescent="0.3">
      <c r="V399" s="157"/>
    </row>
    <row r="400" spans="17:38" x14ac:dyDescent="0.3">
      <c r="V400" s="157"/>
    </row>
    <row r="401" spans="22:22" x14ac:dyDescent="0.3">
      <c r="V401" s="157"/>
    </row>
    <row r="402" spans="22:22" x14ac:dyDescent="0.3">
      <c r="V402" s="157"/>
    </row>
    <row r="403" spans="22:22" x14ac:dyDescent="0.3">
      <c r="V403" s="157"/>
    </row>
    <row r="404" spans="22:22" x14ac:dyDescent="0.3">
      <c r="V404" s="157"/>
    </row>
    <row r="405" spans="22:22" x14ac:dyDescent="0.3">
      <c r="V405" s="157"/>
    </row>
    <row r="406" spans="22:22" x14ac:dyDescent="0.3">
      <c r="V406" s="157"/>
    </row>
    <row r="407" spans="22:22" x14ac:dyDescent="0.3">
      <c r="V407" s="157"/>
    </row>
    <row r="408" spans="22:22" x14ac:dyDescent="0.3">
      <c r="V408" s="157"/>
    </row>
    <row r="409" spans="22:22" x14ac:dyDescent="0.3">
      <c r="V409" s="157"/>
    </row>
    <row r="410" spans="22:22" x14ac:dyDescent="0.3">
      <c r="V410" s="157"/>
    </row>
    <row r="411" spans="22:22" x14ac:dyDescent="0.3">
      <c r="V411" s="157"/>
    </row>
    <row r="412" spans="22:22" x14ac:dyDescent="0.3">
      <c r="V412" s="157"/>
    </row>
    <row r="413" spans="22:22" x14ac:dyDescent="0.3">
      <c r="V413" s="157"/>
    </row>
    <row r="414" spans="22:22" x14ac:dyDescent="0.3">
      <c r="V414" s="157"/>
    </row>
    <row r="415" spans="22:22" x14ac:dyDescent="0.3">
      <c r="V415" s="157"/>
    </row>
    <row r="416" spans="22:22" x14ac:dyDescent="0.3">
      <c r="V416" s="157"/>
    </row>
    <row r="417" spans="22:22" x14ac:dyDescent="0.3">
      <c r="V417" s="157"/>
    </row>
    <row r="418" spans="22:22" x14ac:dyDescent="0.3">
      <c r="V418" s="157"/>
    </row>
    <row r="419" spans="22:22" x14ac:dyDescent="0.3">
      <c r="V419" s="157"/>
    </row>
    <row r="420" spans="22:22" x14ac:dyDescent="0.3">
      <c r="V420" s="157"/>
    </row>
    <row r="421" spans="22:22" x14ac:dyDescent="0.3">
      <c r="V421" s="157"/>
    </row>
    <row r="422" spans="22:22" x14ac:dyDescent="0.3">
      <c r="V422" s="157"/>
    </row>
    <row r="423" spans="22:22" x14ac:dyDescent="0.3">
      <c r="V423" s="157"/>
    </row>
    <row r="424" spans="22:22" x14ac:dyDescent="0.3">
      <c r="V424" s="157"/>
    </row>
    <row r="425" spans="22:22" x14ac:dyDescent="0.3">
      <c r="V425" s="157"/>
    </row>
    <row r="426" spans="22:22" x14ac:dyDescent="0.3">
      <c r="V426" s="157"/>
    </row>
    <row r="427" spans="22:22" x14ac:dyDescent="0.3">
      <c r="V427" s="157"/>
    </row>
    <row r="428" spans="22:22" x14ac:dyDescent="0.3">
      <c r="V428" s="157"/>
    </row>
    <row r="429" spans="22:22" x14ac:dyDescent="0.3">
      <c r="V429" s="157"/>
    </row>
    <row r="430" spans="22:22" x14ac:dyDescent="0.3">
      <c r="V430" s="157"/>
    </row>
    <row r="431" spans="22:22" x14ac:dyDescent="0.3">
      <c r="V431" s="157"/>
    </row>
    <row r="432" spans="22:22" x14ac:dyDescent="0.3">
      <c r="V432" s="157"/>
    </row>
    <row r="433" spans="22:22" x14ac:dyDescent="0.3">
      <c r="V433" s="157"/>
    </row>
    <row r="434" spans="22:22" x14ac:dyDescent="0.3">
      <c r="V434" s="157"/>
    </row>
    <row r="435" spans="22:22" x14ac:dyDescent="0.3">
      <c r="V435" s="157"/>
    </row>
    <row r="436" spans="22:22" x14ac:dyDescent="0.3">
      <c r="V436" s="157"/>
    </row>
    <row r="437" spans="22:22" x14ac:dyDescent="0.3">
      <c r="V437" s="157"/>
    </row>
    <row r="438" spans="22:22" x14ac:dyDescent="0.3">
      <c r="V438" s="157"/>
    </row>
    <row r="439" spans="22:22" x14ac:dyDescent="0.3">
      <c r="V439" s="157"/>
    </row>
    <row r="440" spans="22:22" x14ac:dyDescent="0.3">
      <c r="V440" s="157"/>
    </row>
    <row r="441" spans="22:22" x14ac:dyDescent="0.3">
      <c r="V441" s="157"/>
    </row>
    <row r="442" spans="22:22" x14ac:dyDescent="0.3">
      <c r="V442" s="157"/>
    </row>
    <row r="443" spans="22:22" x14ac:dyDescent="0.3">
      <c r="V443" s="157"/>
    </row>
    <row r="444" spans="22:22" x14ac:dyDescent="0.3">
      <c r="V444" s="157"/>
    </row>
    <row r="445" spans="22:22" x14ac:dyDescent="0.3">
      <c r="V445" s="157"/>
    </row>
    <row r="446" spans="22:22" x14ac:dyDescent="0.3">
      <c r="V446" s="157"/>
    </row>
    <row r="447" spans="22:22" x14ac:dyDescent="0.3">
      <c r="V447" s="157"/>
    </row>
    <row r="448" spans="22:22" x14ac:dyDescent="0.3">
      <c r="V448" s="157"/>
    </row>
    <row r="449" spans="22:22" x14ac:dyDescent="0.3">
      <c r="V449" s="157"/>
    </row>
    <row r="450" spans="22:22" x14ac:dyDescent="0.3">
      <c r="V450" s="157"/>
    </row>
    <row r="451" spans="22:22" x14ac:dyDescent="0.3">
      <c r="V451" s="157"/>
    </row>
    <row r="452" spans="22:22" x14ac:dyDescent="0.3">
      <c r="V452" s="157"/>
    </row>
    <row r="453" spans="22:22" x14ac:dyDescent="0.3">
      <c r="V453" s="157"/>
    </row>
    <row r="454" spans="22:22" x14ac:dyDescent="0.3">
      <c r="V454" s="157"/>
    </row>
    <row r="455" spans="22:22" x14ac:dyDescent="0.3">
      <c r="V455" s="157"/>
    </row>
    <row r="456" spans="22:22" x14ac:dyDescent="0.3">
      <c r="V456" s="157"/>
    </row>
    <row r="457" spans="22:22" x14ac:dyDescent="0.3">
      <c r="V457" s="157"/>
    </row>
    <row r="458" spans="22:22" x14ac:dyDescent="0.3">
      <c r="V458" s="157"/>
    </row>
    <row r="459" spans="22:22" x14ac:dyDescent="0.3">
      <c r="V459" s="157"/>
    </row>
    <row r="460" spans="22:22" x14ac:dyDescent="0.3">
      <c r="V460" s="157"/>
    </row>
    <row r="461" spans="22:22" x14ac:dyDescent="0.3">
      <c r="V461" s="157"/>
    </row>
    <row r="462" spans="22:22" x14ac:dyDescent="0.3">
      <c r="V462" s="157"/>
    </row>
    <row r="463" spans="22:22" x14ac:dyDescent="0.3">
      <c r="V463" s="157"/>
    </row>
    <row r="464" spans="22:22" x14ac:dyDescent="0.3">
      <c r="V464" s="157"/>
    </row>
    <row r="465" spans="22:22" x14ac:dyDescent="0.3">
      <c r="V465" s="157"/>
    </row>
    <row r="466" spans="22:22" x14ac:dyDescent="0.3">
      <c r="V466" s="157"/>
    </row>
    <row r="467" spans="22:22" x14ac:dyDescent="0.3">
      <c r="V467" s="157"/>
    </row>
    <row r="468" spans="22:22" x14ac:dyDescent="0.3">
      <c r="V468" s="157"/>
    </row>
    <row r="469" spans="22:22" x14ac:dyDescent="0.3">
      <c r="V469" s="157"/>
    </row>
    <row r="470" spans="22:22" x14ac:dyDescent="0.3">
      <c r="V470" s="157"/>
    </row>
    <row r="471" spans="22:22" x14ac:dyDescent="0.3">
      <c r="V471" s="157"/>
    </row>
    <row r="472" spans="22:22" x14ac:dyDescent="0.3">
      <c r="V472" s="157"/>
    </row>
    <row r="473" spans="22:22" x14ac:dyDescent="0.3">
      <c r="V473" s="157"/>
    </row>
    <row r="474" spans="22:22" x14ac:dyDescent="0.3">
      <c r="V474" s="157"/>
    </row>
    <row r="475" spans="22:22" x14ac:dyDescent="0.3">
      <c r="V475" s="157"/>
    </row>
    <row r="476" spans="22:22" x14ac:dyDescent="0.3">
      <c r="V476" s="157"/>
    </row>
    <row r="477" spans="22:22" x14ac:dyDescent="0.3">
      <c r="V477" s="157"/>
    </row>
    <row r="478" spans="22:22" x14ac:dyDescent="0.3">
      <c r="V478" s="157"/>
    </row>
    <row r="479" spans="22:22" x14ac:dyDescent="0.3">
      <c r="V479" s="157"/>
    </row>
    <row r="480" spans="22:22" x14ac:dyDescent="0.3">
      <c r="V480" s="157"/>
    </row>
    <row r="481" spans="22:22" x14ac:dyDescent="0.3">
      <c r="V481" s="157"/>
    </row>
    <row r="482" spans="22:22" x14ac:dyDescent="0.3">
      <c r="V482" s="157"/>
    </row>
    <row r="483" spans="22:22" x14ac:dyDescent="0.3">
      <c r="V483" s="157"/>
    </row>
    <row r="484" spans="22:22" x14ac:dyDescent="0.3">
      <c r="V484" s="157"/>
    </row>
    <row r="485" spans="22:22" x14ac:dyDescent="0.3">
      <c r="V485" s="157"/>
    </row>
    <row r="486" spans="22:22" x14ac:dyDescent="0.3">
      <c r="V486" s="157"/>
    </row>
    <row r="487" spans="22:22" x14ac:dyDescent="0.3">
      <c r="V487" s="157"/>
    </row>
    <row r="488" spans="22:22" x14ac:dyDescent="0.3">
      <c r="V488" s="157"/>
    </row>
    <row r="489" spans="22:22" x14ac:dyDescent="0.3">
      <c r="V489" s="157"/>
    </row>
    <row r="490" spans="22:22" x14ac:dyDescent="0.3">
      <c r="V490" s="157"/>
    </row>
    <row r="491" spans="22:22" x14ac:dyDescent="0.3">
      <c r="V491" s="157"/>
    </row>
    <row r="492" spans="22:22" x14ac:dyDescent="0.3">
      <c r="V492" s="157"/>
    </row>
    <row r="493" spans="22:22" x14ac:dyDescent="0.3">
      <c r="V493" s="157"/>
    </row>
    <row r="494" spans="22:22" x14ac:dyDescent="0.3">
      <c r="V494" s="157"/>
    </row>
    <row r="495" spans="22:22" x14ac:dyDescent="0.3">
      <c r="V495" s="157"/>
    </row>
    <row r="496" spans="22:22" x14ac:dyDescent="0.3">
      <c r="V496" s="157"/>
    </row>
    <row r="497" spans="22:22" x14ac:dyDescent="0.3">
      <c r="V497" s="157"/>
    </row>
    <row r="498" spans="22:22" x14ac:dyDescent="0.3">
      <c r="V498" s="157"/>
    </row>
    <row r="499" spans="22:22" x14ac:dyDescent="0.3">
      <c r="V499" s="157"/>
    </row>
    <row r="500" spans="22:22" x14ac:dyDescent="0.3">
      <c r="V500" s="157"/>
    </row>
    <row r="501" spans="22:22" x14ac:dyDescent="0.3">
      <c r="V501" s="157"/>
    </row>
    <row r="502" spans="22:22" x14ac:dyDescent="0.3">
      <c r="V502" s="157"/>
    </row>
    <row r="503" spans="22:22" x14ac:dyDescent="0.3">
      <c r="V503" s="157"/>
    </row>
    <row r="504" spans="22:22" x14ac:dyDescent="0.3">
      <c r="V504" s="157"/>
    </row>
    <row r="505" spans="22:22" x14ac:dyDescent="0.3">
      <c r="V505" s="157"/>
    </row>
    <row r="506" spans="22:22" x14ac:dyDescent="0.3">
      <c r="V506" s="157"/>
    </row>
    <row r="507" spans="22:22" x14ac:dyDescent="0.3">
      <c r="V507" s="157"/>
    </row>
    <row r="508" spans="22:22" x14ac:dyDescent="0.3">
      <c r="V508" s="157"/>
    </row>
    <row r="509" spans="22:22" x14ac:dyDescent="0.3">
      <c r="V509" s="157"/>
    </row>
    <row r="510" spans="22:22" x14ac:dyDescent="0.3">
      <c r="V510" s="157"/>
    </row>
    <row r="511" spans="22:22" x14ac:dyDescent="0.3">
      <c r="V511" s="157"/>
    </row>
    <row r="512" spans="22:22" x14ac:dyDescent="0.3">
      <c r="V512" s="157"/>
    </row>
    <row r="513" spans="22:22" x14ac:dyDescent="0.3">
      <c r="V513" s="157"/>
    </row>
    <row r="514" spans="22:22" x14ac:dyDescent="0.3">
      <c r="V514" s="157"/>
    </row>
    <row r="515" spans="22:22" x14ac:dyDescent="0.3">
      <c r="V515" s="157"/>
    </row>
    <row r="516" spans="22:22" x14ac:dyDescent="0.3">
      <c r="V516" s="157"/>
    </row>
    <row r="517" spans="22:22" x14ac:dyDescent="0.3">
      <c r="V517" s="157"/>
    </row>
    <row r="518" spans="22:22" x14ac:dyDescent="0.3">
      <c r="V518" s="157"/>
    </row>
    <row r="519" spans="22:22" x14ac:dyDescent="0.3">
      <c r="V519" s="157"/>
    </row>
    <row r="520" spans="22:22" x14ac:dyDescent="0.3">
      <c r="V520" s="157"/>
    </row>
    <row r="521" spans="22:22" x14ac:dyDescent="0.3">
      <c r="V521" s="157"/>
    </row>
    <row r="522" spans="22:22" x14ac:dyDescent="0.3">
      <c r="V522" s="157"/>
    </row>
    <row r="523" spans="22:22" x14ac:dyDescent="0.3">
      <c r="V523" s="157"/>
    </row>
    <row r="524" spans="22:22" x14ac:dyDescent="0.3">
      <c r="V524" s="157"/>
    </row>
    <row r="525" spans="22:22" x14ac:dyDescent="0.3">
      <c r="V525" s="157"/>
    </row>
    <row r="526" spans="22:22" x14ac:dyDescent="0.3">
      <c r="V526" s="157"/>
    </row>
    <row r="527" spans="22:22" x14ac:dyDescent="0.3">
      <c r="V527" s="157"/>
    </row>
    <row r="528" spans="22:22" x14ac:dyDescent="0.3">
      <c r="V528" s="157"/>
    </row>
    <row r="529" spans="22:22" x14ac:dyDescent="0.3">
      <c r="V529" s="157"/>
    </row>
    <row r="530" spans="22:22" x14ac:dyDescent="0.3">
      <c r="V530" s="157"/>
    </row>
    <row r="531" spans="22:22" x14ac:dyDescent="0.3">
      <c r="V531" s="157"/>
    </row>
    <row r="532" spans="22:22" x14ac:dyDescent="0.3">
      <c r="V532" s="157"/>
    </row>
    <row r="533" spans="22:22" x14ac:dyDescent="0.3">
      <c r="V533" s="157"/>
    </row>
    <row r="534" spans="22:22" x14ac:dyDescent="0.3">
      <c r="V534" s="157"/>
    </row>
    <row r="535" spans="22:22" x14ac:dyDescent="0.3">
      <c r="V535" s="157"/>
    </row>
    <row r="536" spans="22:22" x14ac:dyDescent="0.3">
      <c r="V536" s="157"/>
    </row>
    <row r="537" spans="22:22" x14ac:dyDescent="0.3">
      <c r="V537" s="157"/>
    </row>
    <row r="538" spans="22:22" x14ac:dyDescent="0.3">
      <c r="V538" s="157"/>
    </row>
    <row r="539" spans="22:22" x14ac:dyDescent="0.3">
      <c r="V539" s="157"/>
    </row>
    <row r="540" spans="22:22" x14ac:dyDescent="0.3">
      <c r="V540" s="157"/>
    </row>
    <row r="541" spans="22:22" x14ac:dyDescent="0.3">
      <c r="V541" s="157"/>
    </row>
    <row r="542" spans="22:22" x14ac:dyDescent="0.3">
      <c r="V542" s="157"/>
    </row>
    <row r="543" spans="22:22" x14ac:dyDescent="0.3">
      <c r="V543" s="157"/>
    </row>
    <row r="544" spans="22:22" x14ac:dyDescent="0.3">
      <c r="V544" s="157"/>
    </row>
    <row r="545" spans="22:22" x14ac:dyDescent="0.3">
      <c r="V545" s="157"/>
    </row>
    <row r="546" spans="22:22" x14ac:dyDescent="0.3">
      <c r="V546" s="157"/>
    </row>
    <row r="547" spans="22:22" x14ac:dyDescent="0.3">
      <c r="V547" s="157"/>
    </row>
  </sheetData>
  <autoFilter ref="Q1:Y387" xr:uid="{EBBEB83C-FFA8-4368-811C-6068DE51748D}"/>
  <sortState xmlns:xlrd2="http://schemas.microsoft.com/office/spreadsheetml/2017/richdata2" ref="Q26:AA386">
    <sortCondition ref="Q26:Q386"/>
    <sortCondition ref="R26:R386"/>
  </sortState>
  <conditionalFormatting sqref="I1:J1">
    <cfRule type="expression" dxfId="40" priority="92">
      <formula>profile&lt;&gt;""</formula>
    </cfRule>
  </conditionalFormatting>
  <conditionalFormatting sqref="A22:A75 A77:A81 A84:A90 A93:A100 F22:F100">
    <cfRule type="expression" dxfId="39" priority="91">
      <formula>B22&lt;&gt;""</formula>
    </cfRule>
  </conditionalFormatting>
  <conditionalFormatting sqref="T26:T386">
    <cfRule type="expression" dxfId="38" priority="31">
      <formula>IF(ISNUMBER(MATCH(Q26&amp;"Yesx",$X:$X,0)),FALSE,TRUE)</formula>
    </cfRule>
  </conditionalFormatting>
  <conditionalFormatting sqref="A91">
    <cfRule type="expression" dxfId="37" priority="16">
      <formula>B91&lt;&gt;""</formula>
    </cfRule>
  </conditionalFormatting>
  <conditionalFormatting sqref="A76">
    <cfRule type="expression" dxfId="36" priority="13">
      <formula>B76&lt;&gt;""</formula>
    </cfRule>
  </conditionalFormatting>
  <conditionalFormatting sqref="A82:A83">
    <cfRule type="expression" dxfId="35" priority="10">
      <formula>B82&lt;&gt;""</formula>
    </cfRule>
  </conditionalFormatting>
  <conditionalFormatting sqref="A92">
    <cfRule type="expression" dxfId="34" priority="4">
      <formula>B92&lt;&gt;""</formula>
    </cfRule>
  </conditionalFormatting>
  <conditionalFormatting sqref="A113:A128">
    <cfRule type="expression" dxfId="33" priority="2">
      <formula>B113&lt;&gt;""</formula>
    </cfRule>
  </conditionalFormatting>
  <conditionalFormatting sqref="F113:F128">
    <cfRule type="expression" dxfId="32" priority="1">
      <formula>G113&lt;&gt;""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6"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77"/>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249</v>
      </c>
      <c r="B1" s="11" t="s">
        <v>196</v>
      </c>
      <c r="C1" s="11" t="s">
        <v>350</v>
      </c>
      <c r="D1" s="12" t="s">
        <v>314</v>
      </c>
      <c r="E1" s="160" t="str">
        <f>Services!R1</f>
        <v>Philo</v>
      </c>
      <c r="F1" s="160" t="str">
        <f>Services!S1</f>
        <v>Sling Orange</v>
      </c>
      <c r="G1" s="160" t="str">
        <f>Services!T1</f>
        <v>Sling Blue</v>
      </c>
      <c r="H1" s="160" t="str">
        <f>Services!U1</f>
        <v>Sling Orange + Blue</v>
      </c>
      <c r="I1" s="160" t="str">
        <f>Services!V1</f>
        <v>DirecTV Stream Entertainment</v>
      </c>
      <c r="J1" s="160" t="str">
        <f>Services!W1</f>
        <v>DirecTV Stream Choice</v>
      </c>
      <c r="K1" s="160" t="str">
        <f>Services!X1</f>
        <v>DirecTV Stream Ultimate</v>
      </c>
      <c r="L1" s="160" t="str">
        <f>Services!Y1</f>
        <v>DirecTV Stream Premier</v>
      </c>
      <c r="M1" s="160" t="str">
        <f>Services!Z1</f>
        <v>YouTube TV</v>
      </c>
      <c r="N1" s="160" t="str">
        <f>Services!AA1</f>
        <v>Hulu with Live TV</v>
      </c>
      <c r="O1" s="160" t="str">
        <f>Services!AB1</f>
        <v>Fubo TV</v>
      </c>
      <c r="P1" s="160" t="str">
        <f>Services!AC1</f>
        <v>KlowdTV</v>
      </c>
      <c r="Q1" s="160" t="str">
        <f>Services!AD1</f>
        <v>Frndly TV</v>
      </c>
      <c r="R1" s="160" t="str">
        <f>Services!AE1</f>
        <v>Vidgo Ultimate</v>
      </c>
      <c r="S1" s="160" t="str">
        <f>Services!AF1</f>
        <v>Vidgo Premium</v>
      </c>
      <c r="T1" s="160" t="str">
        <f>Services!AG1</f>
        <v>Vidgo Plus</v>
      </c>
      <c r="U1" s="160" t="str">
        <f>Services!AH1</f>
        <v>Vidgo MAS</v>
      </c>
      <c r="V1" s="160" t="str">
        <f>Services!AI1</f>
        <v>DirecTV Stream Optimo Mas</v>
      </c>
      <c r="W1" s="160" t="str">
        <f>Services!AJ1</f>
        <v>Placeholder4</v>
      </c>
      <c r="X1" s="160" t="str">
        <f>Services!AK1</f>
        <v>Placeholder5</v>
      </c>
      <c r="Y1" s="160" t="str">
        <f>Services!AL1</f>
        <v>Placeholder6</v>
      </c>
      <c r="Z1" s="160" t="str">
        <f>Services!AM1</f>
        <v>Placeholder7</v>
      </c>
      <c r="AA1" s="160"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Ultimate Chosen</v>
      </c>
      <c r="AP1" s="19" t="str">
        <f t="shared" si="0"/>
        <v>Vidgo Premium Chosen</v>
      </c>
      <c r="AQ1" s="19" t="str">
        <f t="shared" si="0"/>
        <v>Vidgo Plus Chosen</v>
      </c>
      <c r="AR1" s="19" t="str">
        <f t="shared" si="0"/>
        <v>Vidgo MAS Chosen</v>
      </c>
      <c r="AS1" s="19" t="str">
        <f t="shared" si="0"/>
        <v>DirecTV Stream Optimo Mas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307</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Ultimate qualify</v>
      </c>
      <c r="BN1" s="51" t="str">
        <f t="shared" si="1"/>
        <v>Vidgo Premium qualify</v>
      </c>
      <c r="BO1" s="51" t="str">
        <f t="shared" si="1"/>
        <v>Vidgo Plus qualify</v>
      </c>
      <c r="BP1" s="51" t="str">
        <f t="shared" si="1"/>
        <v>Vidgo MAS qualify</v>
      </c>
      <c r="BQ1" s="51" t="str">
        <f t="shared" si="1"/>
        <v>DirecTV Stream Optimo Mas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370</v>
      </c>
      <c r="BX1" s="94" t="s">
        <v>367</v>
      </c>
      <c r="BY1" s="94" t="s">
        <v>368</v>
      </c>
      <c r="BZ1" s="94" t="s">
        <v>369</v>
      </c>
      <c r="CA1" s="94" t="s">
        <v>359</v>
      </c>
    </row>
    <row r="2" spans="1:79" ht="14.5" x14ac:dyDescent="0.35">
      <c r="A2" s="15" t="s">
        <v>618</v>
      </c>
      <c r="C2" s="3" t="s">
        <v>615</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t="s">
        <v>637</v>
      </c>
      <c r="R2" s="8" t="s">
        <v>1</v>
      </c>
      <c r="S2" s="8" t="s">
        <v>1</v>
      </c>
      <c r="T2" s="8"/>
      <c r="U2" s="8"/>
      <c r="V2" s="8" t="s">
        <v>1</v>
      </c>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1">
        <f ca="1">IF(OR(E2="",VLOOKUP(E$1,Services!$A$1:$B$25,2,0)="Exclude"),"",IF($D2=1,IF(OR(price_limit="",price_limit="No Limit"),IF(E2="Yes",1,2),IF(SUMIFS(WhatIf!$W:$W,WhatIf!$Q:$Q,E$1,WhatIf!$R:$R,E2)&lt;=price_limit,IF(E2="Yes",1,2),"")),""))</f>
        <v>1</v>
      </c>
      <c r="BA2" s="161">
        <f ca="1">IF(OR(F2="",VLOOKUP(F$1,Services!$A$1:$B$25,2,0)="Exclude"),"",IF($D2=1,IF(OR(price_limit="",price_limit="No Limit"),IF(F2="Yes",1,2),IF(SUMIFS(WhatIf!$W:$W,WhatIf!$Q:$Q,F$1,WhatIf!$R:$R,F2)&lt;=price_limit,IF(F2="Yes",1,2),"")),""))</f>
        <v>1</v>
      </c>
      <c r="BB2" s="161">
        <f ca="1">IF(OR(G2="",VLOOKUP(G$1,Services!$A$1:$B$25,2,0)="Exclude"),"",IF($D2=1,IF(OR(price_limit="",price_limit="No Limit"),IF(G2="Yes",1,2),IF(SUMIFS(WhatIf!$W:$W,WhatIf!$Q:$Q,G$1,WhatIf!$R:$R,G2)&lt;=price_limit,IF(G2="Yes",1,2),"")),""))</f>
        <v>1</v>
      </c>
      <c r="BC2" s="161">
        <f ca="1">IF(OR(H2="",VLOOKUP(H$1,Services!$A$1:$B$25,2,0)="Exclude"),"",IF($D2=1,IF(OR(price_limit="",price_limit="No Limit"),IF(H2="Yes",1,2),IF(SUMIFS(WhatIf!$W:$W,WhatIf!$Q:$Q,H$1,WhatIf!$R:$R,H2)&lt;=price_limit,IF(H2="Yes",1,2),"")),""))</f>
        <v>1</v>
      </c>
      <c r="BD2" s="161">
        <f ca="1">IF(OR(I2="",VLOOKUP(I$1,Services!$A$1:$B$25,2,0)="Exclude"),"",IF($D2=1,IF(OR(price_limit="",price_limit="No Limit"),IF(I2="Yes",1,2),IF(SUMIFS(WhatIf!$W:$W,WhatIf!$Q:$Q,I$1,WhatIf!$R:$R,I2)&lt;=price_limit,IF(I2="Yes",1,2),"")),""))</f>
        <v>1</v>
      </c>
      <c r="BE2" s="161">
        <f ca="1">IF(OR(J2="",VLOOKUP(J$1,Services!$A$1:$B$25,2,0)="Exclude"),"",IF($D2=1,IF(OR(price_limit="",price_limit="No Limit"),IF(J2="Yes",1,2),IF(SUMIFS(WhatIf!$W:$W,WhatIf!$Q:$Q,J$1,WhatIf!$R:$R,J2)&lt;=price_limit,IF(J2="Yes",1,2),"")),""))</f>
        <v>1</v>
      </c>
      <c r="BF2" s="161">
        <f ca="1">IF(OR(K2="",VLOOKUP(K$1,Services!$A$1:$B$25,2,0)="Exclude"),"",IF($D2=1,IF(OR(price_limit="",price_limit="No Limit"),IF(K2="Yes",1,2),IF(SUMIFS(WhatIf!$W:$W,WhatIf!$Q:$Q,K$1,WhatIf!$R:$R,K2)&lt;=price_limit,IF(K2="Yes",1,2),"")),""))</f>
        <v>1</v>
      </c>
      <c r="BG2" s="161">
        <f ca="1">IF(OR(L2="",VLOOKUP(L$1,Services!$A$1:$B$25,2,0)="Exclude"),"",IF($D2=1,IF(OR(price_limit="",price_limit="No Limit"),IF(L2="Yes",1,2),IF(SUMIFS(WhatIf!$W:$W,WhatIf!$Q:$Q,L$1,WhatIf!$R:$R,L2)&lt;=price_limit,IF(L2="Yes",1,2),"")),""))</f>
        <v>1</v>
      </c>
      <c r="BH2" s="161">
        <f ca="1">IF(OR(M2="",VLOOKUP(M$1,Services!$A$1:$B$25,2,0)="Exclude"),"",IF($D2=1,IF(OR(price_limit="",price_limit="No Limit"),IF(M2="Yes",1,2),IF(SUMIFS(WhatIf!$W:$W,WhatIf!$Q:$Q,M$1,WhatIf!$R:$R,M2)&lt;=price_limit,IF(M2="Yes",1,2),"")),""))</f>
        <v>1</v>
      </c>
      <c r="BI2" s="161">
        <f ca="1">IF(OR(N2="",VLOOKUP(N$1,Services!$A$1:$B$25,2,0)="Exclude"),"",IF($D2=1,IF(OR(price_limit="",price_limit="No Limit"),IF(N2="Yes",1,2),IF(SUMIFS(WhatIf!$W:$W,WhatIf!$Q:$Q,N$1,WhatIf!$R:$R,N2)&lt;=price_limit,IF(N2="Yes",1,2),"")),""))</f>
        <v>1</v>
      </c>
      <c r="BJ2" s="161">
        <f ca="1">IF(OR(O2="",VLOOKUP(O$1,Services!$A$1:$B$25,2,0)="Exclude"),"",IF($D2=1,IF(OR(price_limit="",price_limit="No Limit"),IF(O2="Yes",1,2),IF(SUMIFS(WhatIf!$W:$W,WhatIf!$Q:$Q,O$1,WhatIf!$R:$R,O2)&lt;=price_limit,IF(O2="Yes",1,2),"")),""))</f>
        <v>1</v>
      </c>
      <c r="BK2" s="161" t="str">
        <f>IF(OR(P2="",VLOOKUP(P$1,Services!$A$1:$B$25,2,0)="Exclude"),"",IF($D2=1,IF(OR(price_limit="",price_limit="No Limit"),IF(P2="Yes",1,2),IF(SUMIFS(WhatIf!$W:$W,WhatIf!$Q:$Q,P$1,WhatIf!$R:$R,P2)&lt;=price_limit,IF(P2="Yes",1,2),"")),""))</f>
        <v/>
      </c>
      <c r="BL2" s="161">
        <f ca="1">IF(OR(Q2="",VLOOKUP(Q$1,Services!$A$1:$B$25,2,0)="Exclude"),"",IF($D2=1,IF(OR(price_limit="",price_limit="No Limit"),IF(Q2="Yes",1,2),IF(SUMIFS(WhatIf!$W:$W,WhatIf!$Q:$Q,Q$1,WhatIf!$R:$R,Q2)&lt;=price_limit,IF(Q2="Yes",1,2),"")),""))</f>
        <v>2</v>
      </c>
      <c r="BM2" s="161">
        <f ca="1">IF(OR(R2="",VLOOKUP(R$1,Services!$A$1:$B$25,2,0)="Exclude"),"",IF($D2=1,IF(OR(price_limit="",price_limit="No Limit"),IF(R2="Yes",1,2),IF(SUMIFS(WhatIf!$W:$W,WhatIf!$Q:$Q,R$1,WhatIf!$R:$R,R2)&lt;=price_limit,IF(R2="Yes",1,2),"")),""))</f>
        <v>1</v>
      </c>
      <c r="BN2" s="161">
        <f ca="1">IF(OR(S2="",VLOOKUP(S$1,Services!$A$1:$B$25,2,0)="Exclude"),"",IF($D2=1,IF(OR(price_limit="",price_limit="No Limit"),IF(S2="Yes",1,2),IF(SUMIFS(WhatIf!$W:$W,WhatIf!$Q:$Q,S$1,WhatIf!$R:$R,S2)&lt;=price_limit,IF(S2="Yes",1,2),"")),""))</f>
        <v>1</v>
      </c>
      <c r="BO2" s="161" t="str">
        <f>IF(OR(T2="",VLOOKUP(T$1,Services!$A$1:$B$25,2,0)="Exclude"),"",IF($D2=1,IF(OR(price_limit="",price_limit="No Limit"),IF(T2="Yes",1,2),IF(SUMIFS(WhatIf!$W:$W,WhatIf!$Q:$Q,T$1,WhatIf!$R:$R,T2)&lt;=price_limit,IF(T2="Yes",1,2),"")),""))</f>
        <v/>
      </c>
      <c r="BP2" s="161" t="str">
        <f>IF(OR(U2="",VLOOKUP(U$1,Services!$A$1:$B$25,2,0)="Exclude"),"",IF($D2=1,IF(OR(price_limit="",price_limit="No Limit"),IF(U2="Yes",1,2),IF(SUMIFS(WhatIf!$W:$W,WhatIf!$Q:$Q,U$1,WhatIf!$R:$R,U2)&lt;=price_limit,IF(U2="Yes",1,2),"")),""))</f>
        <v/>
      </c>
      <c r="BQ2" s="161">
        <f ca="1">IF(OR(V2="",VLOOKUP(V$1,Services!$A$1:$B$25,2,0)="Exclude"),"",IF($D2=1,IF(OR(price_limit="",price_limit="No Limit"),IF(V2="Yes",1,2),IF(SUMIFS(WhatIf!$W:$W,WhatIf!$Q:$Q,V$1,WhatIf!$R:$R,V2)&lt;=price_limit,IF(V2="Yes",1,2),"")),""))</f>
        <v>1</v>
      </c>
      <c r="BR2" s="161" t="str">
        <f>IF(OR(W2="",VLOOKUP(W$1,Services!$A$1:$B$25,2,0)="Exclude"),"",IF($D2=1,IF(OR(price_limit="",price_limit="No Limit"),IF(W2="Yes",1,2),IF(SUMIFS(WhatIf!$W:$W,WhatIf!$Q:$Q,W$1,WhatIf!$R:$R,W2)&lt;=price_limit,IF(W2="Yes",1,2),"")),""))</f>
        <v/>
      </c>
      <c r="BS2" s="161" t="str">
        <f>IF(OR(X2="",VLOOKUP(X$1,Services!$A$1:$B$25,2,0)="Exclude"),"",IF($D2=1,IF(OR(price_limit="",price_limit="No Limit"),IF(X2="Yes",1,2),IF(SUMIFS(WhatIf!$W:$W,WhatIf!$Q:$Q,X$1,WhatIf!$R:$R,X2)&lt;=price_limit,IF(X2="Yes",1,2),"")),""))</f>
        <v/>
      </c>
      <c r="BT2" s="161" t="str">
        <f>IF(OR(Y2="",VLOOKUP(Y$1,Services!$A$1:$B$25,2,0)="Exclude"),"",IF($D2=1,IF(OR(price_limit="",price_limit="No Limit"),IF(Y2="Yes",1,2),IF(SUMIFS(WhatIf!$W:$W,WhatIf!$Q:$Q,Y$1,WhatIf!$R:$R,Y2)&lt;=price_limit,IF(Y2="Yes",1,2),"")),""))</f>
        <v/>
      </c>
      <c r="BU2" s="161" t="str">
        <f>IF(OR(Z2="",VLOOKUP(Z$1,Services!$A$1:$B$25,2,0)="Exclude"),"",IF($D2=1,IF(OR(price_limit="",price_limit="No Limit"),IF(Z2="Yes",1,2),IF(SUMIFS(WhatIf!$W:$W,WhatIf!$Q:$Q,Z$1,WhatIf!$R:$R,Z2)&lt;=price_limit,IF(Z2="Yes",1,2),"")),""))</f>
        <v/>
      </c>
      <c r="BV2" s="161"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282</v>
      </c>
      <c r="B3" s="3" t="s">
        <v>878</v>
      </c>
      <c r="C3" s="3" t="s">
        <v>184</v>
      </c>
      <c r="D3" s="8" t="str">
        <f t="shared" ca="1" si="2"/>
        <v/>
      </c>
      <c r="F3" s="4" t="s">
        <v>704</v>
      </c>
      <c r="G3" s="4" t="s">
        <v>704</v>
      </c>
      <c r="H3" s="4" t="s">
        <v>704</v>
      </c>
      <c r="I3" s="8" t="s">
        <v>231</v>
      </c>
      <c r="J3" s="8" t="s">
        <v>231</v>
      </c>
      <c r="K3" s="8" t="s">
        <v>231</v>
      </c>
      <c r="L3" s="8" t="s">
        <v>231</v>
      </c>
      <c r="M3" s="8"/>
      <c r="N3" s="8"/>
      <c r="O3" s="8"/>
      <c r="P3" s="8"/>
      <c r="Q3" s="8"/>
      <c r="R3" s="8" t="s">
        <v>1</v>
      </c>
      <c r="S3" s="8"/>
      <c r="T3" s="8"/>
      <c r="U3" s="8" t="s">
        <v>1</v>
      </c>
      <c r="V3" s="8" t="s">
        <v>1</v>
      </c>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1" t="str">
        <f>IF(OR(E3="",VLOOKUP(E$1,Services!$A$1:$B$25,2,0)="Exclude"),"",IF($D3=1,IF(OR(price_limit="",price_limit="No Limit"),IF(E3="Yes",1,2),IF(SUMIFS(WhatIf!$W:$W,WhatIf!$Q:$Q,E$1,WhatIf!$R:$R,E3)&lt;=price_limit,IF(E3="Yes",1,2),"")),""))</f>
        <v/>
      </c>
      <c r="BA3" s="161" t="str">
        <f ca="1">IF(OR(F3="",VLOOKUP(F$1,Services!$A$1:$B$25,2,0)="Exclude"),"",IF($D3=1,IF(OR(price_limit="",price_limit="No Limit"),IF(F3="Yes",1,2),IF(SUMIFS(WhatIf!$W:$W,WhatIf!$Q:$Q,F$1,WhatIf!$R:$R,F3)&lt;=price_limit,IF(F3="Yes",1,2),"")),""))</f>
        <v/>
      </c>
      <c r="BB3" s="161" t="str">
        <f ca="1">IF(OR(G3="",VLOOKUP(G$1,Services!$A$1:$B$25,2,0)="Exclude"),"",IF($D3=1,IF(OR(price_limit="",price_limit="No Limit"),IF(G3="Yes",1,2),IF(SUMIFS(WhatIf!$W:$W,WhatIf!$Q:$Q,G$1,WhatIf!$R:$R,G3)&lt;=price_limit,IF(G3="Yes",1,2),"")),""))</f>
        <v/>
      </c>
      <c r="BC3" s="161" t="str">
        <f ca="1">IF(OR(H3="",VLOOKUP(H$1,Services!$A$1:$B$25,2,0)="Exclude"),"",IF($D3=1,IF(OR(price_limit="",price_limit="No Limit"),IF(H3="Yes",1,2),IF(SUMIFS(WhatIf!$W:$W,WhatIf!$Q:$Q,H$1,WhatIf!$R:$R,H3)&lt;=price_limit,IF(H3="Yes",1,2),"")),""))</f>
        <v/>
      </c>
      <c r="BD3" s="161" t="str">
        <f ca="1">IF(OR(I3="",VLOOKUP(I$1,Services!$A$1:$B$25,2,0)="Exclude"),"",IF($D3=1,IF(OR(price_limit="",price_limit="No Limit"),IF(I3="Yes",1,2),IF(SUMIFS(WhatIf!$W:$W,WhatIf!$Q:$Q,I$1,WhatIf!$R:$R,I3)&lt;=price_limit,IF(I3="Yes",1,2),"")),""))</f>
        <v/>
      </c>
      <c r="BE3" s="161" t="str">
        <f ca="1">IF(OR(J3="",VLOOKUP(J$1,Services!$A$1:$B$25,2,0)="Exclude"),"",IF($D3=1,IF(OR(price_limit="",price_limit="No Limit"),IF(J3="Yes",1,2),IF(SUMIFS(WhatIf!$W:$W,WhatIf!$Q:$Q,J$1,WhatIf!$R:$R,J3)&lt;=price_limit,IF(J3="Yes",1,2),"")),""))</f>
        <v/>
      </c>
      <c r="BF3" s="161" t="str">
        <f ca="1">IF(OR(K3="",VLOOKUP(K$1,Services!$A$1:$B$25,2,0)="Exclude"),"",IF($D3=1,IF(OR(price_limit="",price_limit="No Limit"),IF(K3="Yes",1,2),IF(SUMIFS(WhatIf!$W:$W,WhatIf!$Q:$Q,K$1,WhatIf!$R:$R,K3)&lt;=price_limit,IF(K3="Yes",1,2),"")),""))</f>
        <v/>
      </c>
      <c r="BG3" s="161" t="str">
        <f ca="1">IF(OR(L3="",VLOOKUP(L$1,Services!$A$1:$B$25,2,0)="Exclude"),"",IF($D3=1,IF(OR(price_limit="",price_limit="No Limit"),IF(L3="Yes",1,2),IF(SUMIFS(WhatIf!$W:$W,WhatIf!$Q:$Q,L$1,WhatIf!$R:$R,L3)&lt;=price_limit,IF(L3="Yes",1,2),"")),""))</f>
        <v/>
      </c>
      <c r="BH3" s="161" t="str">
        <f>IF(OR(M3="",VLOOKUP(M$1,Services!$A$1:$B$25,2,0)="Exclude"),"",IF($D3=1,IF(OR(price_limit="",price_limit="No Limit"),IF(M3="Yes",1,2),IF(SUMIFS(WhatIf!$W:$W,WhatIf!$Q:$Q,M$1,WhatIf!$R:$R,M3)&lt;=price_limit,IF(M3="Yes",1,2),"")),""))</f>
        <v/>
      </c>
      <c r="BI3" s="161" t="str">
        <f>IF(OR(N3="",VLOOKUP(N$1,Services!$A$1:$B$25,2,0)="Exclude"),"",IF($D3=1,IF(OR(price_limit="",price_limit="No Limit"),IF(N3="Yes",1,2),IF(SUMIFS(WhatIf!$W:$W,WhatIf!$Q:$Q,N$1,WhatIf!$R:$R,N3)&lt;=price_limit,IF(N3="Yes",1,2),"")),""))</f>
        <v/>
      </c>
      <c r="BJ3" s="161" t="str">
        <f>IF(OR(O3="",VLOOKUP(O$1,Services!$A$1:$B$25,2,0)="Exclude"),"",IF($D3=1,IF(OR(price_limit="",price_limit="No Limit"),IF(O3="Yes",1,2),IF(SUMIFS(WhatIf!$W:$W,WhatIf!$Q:$Q,O$1,WhatIf!$R:$R,O3)&lt;=price_limit,IF(O3="Yes",1,2),"")),""))</f>
        <v/>
      </c>
      <c r="BK3" s="161" t="str">
        <f>IF(OR(P3="",VLOOKUP(P$1,Services!$A$1:$B$25,2,0)="Exclude"),"",IF($D3=1,IF(OR(price_limit="",price_limit="No Limit"),IF(P3="Yes",1,2),IF(SUMIFS(WhatIf!$W:$W,WhatIf!$Q:$Q,P$1,WhatIf!$R:$R,P3)&lt;=price_limit,IF(P3="Yes",1,2),"")),""))</f>
        <v/>
      </c>
      <c r="BL3" s="161" t="str">
        <f>IF(OR(Q3="",VLOOKUP(Q$1,Services!$A$1:$B$25,2,0)="Exclude"),"",IF($D3=1,IF(OR(price_limit="",price_limit="No Limit"),IF(Q3="Yes",1,2),IF(SUMIFS(WhatIf!$W:$W,WhatIf!$Q:$Q,Q$1,WhatIf!$R:$R,Q3)&lt;=price_limit,IF(Q3="Yes",1,2),"")),""))</f>
        <v/>
      </c>
      <c r="BM3" s="161" t="str">
        <f ca="1">IF(OR(R3="",VLOOKUP(R$1,Services!$A$1:$B$25,2,0)="Exclude"),"",IF($D3=1,IF(OR(price_limit="",price_limit="No Limit"),IF(R3="Yes",1,2),IF(SUMIFS(WhatIf!$W:$W,WhatIf!$Q:$Q,R$1,WhatIf!$R:$R,R3)&lt;=price_limit,IF(R3="Yes",1,2),"")),""))</f>
        <v/>
      </c>
      <c r="BN3" s="161" t="str">
        <f>IF(OR(S3="",VLOOKUP(S$1,Services!$A$1:$B$25,2,0)="Exclude"),"",IF($D3=1,IF(OR(price_limit="",price_limit="No Limit"),IF(S3="Yes",1,2),IF(SUMIFS(WhatIf!$W:$W,WhatIf!$Q:$Q,S$1,WhatIf!$R:$R,S3)&lt;=price_limit,IF(S3="Yes",1,2),"")),""))</f>
        <v/>
      </c>
      <c r="BO3" s="161" t="str">
        <f>IF(OR(T3="",VLOOKUP(T$1,Services!$A$1:$B$25,2,0)="Exclude"),"",IF($D3=1,IF(OR(price_limit="",price_limit="No Limit"),IF(T3="Yes",1,2),IF(SUMIFS(WhatIf!$W:$W,WhatIf!$Q:$Q,T$1,WhatIf!$R:$R,T3)&lt;=price_limit,IF(T3="Yes",1,2),"")),""))</f>
        <v/>
      </c>
      <c r="BP3" s="161" t="str">
        <f ca="1">IF(OR(U3="",VLOOKUP(U$1,Services!$A$1:$B$25,2,0)="Exclude"),"",IF($D3=1,IF(OR(price_limit="",price_limit="No Limit"),IF(U3="Yes",1,2),IF(SUMIFS(WhatIf!$W:$W,WhatIf!$Q:$Q,U$1,WhatIf!$R:$R,U3)&lt;=price_limit,IF(U3="Yes",1,2),"")),""))</f>
        <v/>
      </c>
      <c r="BQ3" s="161" t="str">
        <f ca="1">IF(OR(V3="",VLOOKUP(V$1,Services!$A$1:$B$25,2,0)="Exclude"),"",IF($D3=1,IF(OR(price_limit="",price_limit="No Limit"),IF(V3="Yes",1,2),IF(SUMIFS(WhatIf!$W:$W,WhatIf!$Q:$Q,V$1,WhatIf!$R:$R,V3)&lt;=price_limit,IF(V3="Yes",1,2),"")),""))</f>
        <v/>
      </c>
      <c r="BR3" s="161" t="str">
        <f>IF(OR(W3="",VLOOKUP(W$1,Services!$A$1:$B$25,2,0)="Exclude"),"",IF($D3=1,IF(OR(price_limit="",price_limit="No Limit"),IF(W3="Yes",1,2),IF(SUMIFS(WhatIf!$W:$W,WhatIf!$Q:$Q,W$1,WhatIf!$R:$R,W3)&lt;=price_limit,IF(W3="Yes",1,2),"")),""))</f>
        <v/>
      </c>
      <c r="BS3" s="161" t="str">
        <f>IF(OR(X3="",VLOOKUP(X$1,Services!$A$1:$B$25,2,0)="Exclude"),"",IF($D3=1,IF(OR(price_limit="",price_limit="No Limit"),IF(X3="Yes",1,2),IF(SUMIFS(WhatIf!$W:$W,WhatIf!$Q:$Q,X$1,WhatIf!$R:$R,X3)&lt;=price_limit,IF(X3="Yes",1,2),"")),""))</f>
        <v/>
      </c>
      <c r="BT3" s="161" t="str">
        <f>IF(OR(Y3="",VLOOKUP(Y$1,Services!$A$1:$B$25,2,0)="Exclude"),"",IF($D3=1,IF(OR(price_limit="",price_limit="No Limit"),IF(Y3="Yes",1,2),IF(SUMIFS(WhatIf!$W:$W,WhatIf!$Q:$Q,Y$1,WhatIf!$R:$R,Y3)&lt;=price_limit,IF(Y3="Yes",1,2),"")),""))</f>
        <v/>
      </c>
      <c r="BU3" s="161" t="str">
        <f>IF(OR(Z3="",VLOOKUP(Z$1,Services!$A$1:$B$25,2,0)="Exclude"),"",IF($D3=1,IF(OR(price_limit="",price_limit="No Limit"),IF(Z3="Yes",1,2),IF(SUMIFS(WhatIf!$W:$W,WhatIf!$Q:$Q,Z$1,WhatIf!$R:$R,Z3)&lt;=price_limit,IF(Z3="Yes",1,2),"")),""))</f>
        <v/>
      </c>
      <c r="BV3" s="161"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1017</v>
      </c>
      <c r="C4" s="3" t="s">
        <v>346</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1" t="str">
        <f>IF(OR(E4="",VLOOKUP(E$1,Services!$A$1:$B$25,2,0)="Exclude"),"",IF($D4=1,IF(OR(price_limit="",price_limit="No Limit"),IF(E4="Yes",1,2),IF(SUMIFS(WhatIf!$W:$W,WhatIf!$Q:$Q,E$1,WhatIf!$R:$R,E4)&lt;=price_limit,IF(E4="Yes",1,2),"")),""))</f>
        <v/>
      </c>
      <c r="BA4" s="161" t="str">
        <f>IF(OR(F4="",VLOOKUP(F$1,Services!$A$1:$B$25,2,0)="Exclude"),"",IF($D4=1,IF(OR(price_limit="",price_limit="No Limit"),IF(F4="Yes",1,2),IF(SUMIFS(WhatIf!$W:$W,WhatIf!$Q:$Q,F$1,WhatIf!$R:$R,F4)&lt;=price_limit,IF(F4="Yes",1,2),"")),""))</f>
        <v/>
      </c>
      <c r="BB4" s="161" t="str">
        <f>IF(OR(G4="",VLOOKUP(G$1,Services!$A$1:$B$25,2,0)="Exclude"),"",IF($D4=1,IF(OR(price_limit="",price_limit="No Limit"),IF(G4="Yes",1,2),IF(SUMIFS(WhatIf!$W:$W,WhatIf!$Q:$Q,G$1,WhatIf!$R:$R,G4)&lt;=price_limit,IF(G4="Yes",1,2),"")),""))</f>
        <v/>
      </c>
      <c r="BC4" s="161" t="str">
        <f>IF(OR(H4="",VLOOKUP(H$1,Services!$A$1:$B$25,2,0)="Exclude"),"",IF($D4=1,IF(OR(price_limit="",price_limit="No Limit"),IF(H4="Yes",1,2),IF(SUMIFS(WhatIf!$W:$W,WhatIf!$Q:$Q,H$1,WhatIf!$R:$R,H4)&lt;=price_limit,IF(H4="Yes",1,2),"")),""))</f>
        <v/>
      </c>
      <c r="BD4" s="161" t="str">
        <f>IF(OR(I4="",VLOOKUP(I$1,Services!$A$1:$B$25,2,0)="Exclude"),"",IF($D4=1,IF(OR(price_limit="",price_limit="No Limit"),IF(I4="Yes",1,2),IF(SUMIFS(WhatIf!$W:$W,WhatIf!$Q:$Q,I$1,WhatIf!$R:$R,I4)&lt;=price_limit,IF(I4="Yes",1,2),"")),""))</f>
        <v/>
      </c>
      <c r="BE4" s="161" t="str">
        <f>IF(OR(J4="",VLOOKUP(J$1,Services!$A$1:$B$25,2,0)="Exclude"),"",IF($D4=1,IF(OR(price_limit="",price_limit="No Limit"),IF(J4="Yes",1,2),IF(SUMIFS(WhatIf!$W:$W,WhatIf!$Q:$Q,J$1,WhatIf!$R:$R,J4)&lt;=price_limit,IF(J4="Yes",1,2),"")),""))</f>
        <v/>
      </c>
      <c r="BF4" s="161" t="str">
        <f>IF(OR(K4="",VLOOKUP(K$1,Services!$A$1:$B$25,2,0)="Exclude"),"",IF($D4=1,IF(OR(price_limit="",price_limit="No Limit"),IF(K4="Yes",1,2),IF(SUMIFS(WhatIf!$W:$W,WhatIf!$Q:$Q,K$1,WhatIf!$R:$R,K4)&lt;=price_limit,IF(K4="Yes",1,2),"")),""))</f>
        <v/>
      </c>
      <c r="BG4" s="161" t="str">
        <f>IF(OR(L4="",VLOOKUP(L$1,Services!$A$1:$B$25,2,0)="Exclude"),"",IF($D4=1,IF(OR(price_limit="",price_limit="No Limit"),IF(L4="Yes",1,2),IF(SUMIFS(WhatIf!$W:$W,WhatIf!$Q:$Q,L$1,WhatIf!$R:$R,L4)&lt;=price_limit,IF(L4="Yes",1,2),"")),""))</f>
        <v/>
      </c>
      <c r="BH4" s="161" t="str">
        <f>IF(OR(M4="",VLOOKUP(M$1,Services!$A$1:$B$25,2,0)="Exclude"),"",IF($D4=1,IF(OR(price_limit="",price_limit="No Limit"),IF(M4="Yes",1,2),IF(SUMIFS(WhatIf!$W:$W,WhatIf!$Q:$Q,M$1,WhatIf!$R:$R,M4)&lt;=price_limit,IF(M4="Yes",1,2),"")),""))</f>
        <v/>
      </c>
      <c r="BI4" s="161" t="str">
        <f>IF(OR(N4="",VLOOKUP(N$1,Services!$A$1:$B$25,2,0)="Exclude"),"",IF($D4=1,IF(OR(price_limit="",price_limit="No Limit"),IF(N4="Yes",1,2),IF(SUMIFS(WhatIf!$W:$W,WhatIf!$Q:$Q,N$1,WhatIf!$R:$R,N4)&lt;=price_limit,IF(N4="Yes",1,2),"")),""))</f>
        <v/>
      </c>
      <c r="BJ4" s="161" t="str">
        <f>IF(OR(O4="",VLOOKUP(O$1,Services!$A$1:$B$25,2,0)="Exclude"),"",IF($D4=1,IF(OR(price_limit="",price_limit="No Limit"),IF(O4="Yes",1,2),IF(SUMIFS(WhatIf!$W:$W,WhatIf!$Q:$Q,O$1,WhatIf!$R:$R,O4)&lt;=price_limit,IF(O4="Yes",1,2),"")),""))</f>
        <v/>
      </c>
      <c r="BK4" s="161" t="str">
        <f ca="1">IF(OR(P4="",VLOOKUP(P$1,Services!$A$1:$B$25,2,0)="Exclude"),"",IF($D4=1,IF(OR(price_limit="",price_limit="No Limit"),IF(P4="Yes",1,2),IF(SUMIFS(WhatIf!$W:$W,WhatIf!$Q:$Q,P$1,WhatIf!$R:$R,P4)&lt;=price_limit,IF(P4="Yes",1,2),"")),""))</f>
        <v/>
      </c>
      <c r="BL4" s="161" t="str">
        <f>IF(OR(Q4="",VLOOKUP(Q$1,Services!$A$1:$B$25,2,0)="Exclude"),"",IF($D4=1,IF(OR(price_limit="",price_limit="No Limit"),IF(Q4="Yes",1,2),IF(SUMIFS(WhatIf!$W:$W,WhatIf!$Q:$Q,Q$1,WhatIf!$R:$R,Q4)&lt;=price_limit,IF(Q4="Yes",1,2),"")),""))</f>
        <v/>
      </c>
      <c r="BM4" s="161" t="str">
        <f>IF(OR(R4="",VLOOKUP(R$1,Services!$A$1:$B$25,2,0)="Exclude"),"",IF($D4=1,IF(OR(price_limit="",price_limit="No Limit"),IF(R4="Yes",1,2),IF(SUMIFS(WhatIf!$W:$W,WhatIf!$Q:$Q,R$1,WhatIf!$R:$R,R4)&lt;=price_limit,IF(R4="Yes",1,2),"")),""))</f>
        <v/>
      </c>
      <c r="BN4" s="161" t="str">
        <f>IF(OR(S4="",VLOOKUP(S$1,Services!$A$1:$B$25,2,0)="Exclude"),"",IF($D4=1,IF(OR(price_limit="",price_limit="No Limit"),IF(S4="Yes",1,2),IF(SUMIFS(WhatIf!$W:$W,WhatIf!$Q:$Q,S$1,WhatIf!$R:$R,S4)&lt;=price_limit,IF(S4="Yes",1,2),"")),""))</f>
        <v/>
      </c>
      <c r="BO4" s="161" t="str">
        <f>IF(OR(T4="",VLOOKUP(T$1,Services!$A$1:$B$25,2,0)="Exclude"),"",IF($D4=1,IF(OR(price_limit="",price_limit="No Limit"),IF(T4="Yes",1,2),IF(SUMIFS(WhatIf!$W:$W,WhatIf!$Q:$Q,T$1,WhatIf!$R:$R,T4)&lt;=price_limit,IF(T4="Yes",1,2),"")),""))</f>
        <v/>
      </c>
      <c r="BP4" s="161" t="str">
        <f>IF(OR(U4="",VLOOKUP(U$1,Services!$A$1:$B$25,2,0)="Exclude"),"",IF($D4=1,IF(OR(price_limit="",price_limit="No Limit"),IF(U4="Yes",1,2),IF(SUMIFS(WhatIf!$W:$W,WhatIf!$Q:$Q,U$1,WhatIf!$R:$R,U4)&lt;=price_limit,IF(U4="Yes",1,2),"")),""))</f>
        <v/>
      </c>
      <c r="BQ4" s="161" t="str">
        <f>IF(OR(V4="",VLOOKUP(V$1,Services!$A$1:$B$25,2,0)="Exclude"),"",IF($D4=1,IF(OR(price_limit="",price_limit="No Limit"),IF(V4="Yes",1,2),IF(SUMIFS(WhatIf!$W:$W,WhatIf!$Q:$Q,V$1,WhatIf!$R:$R,V4)&lt;=price_limit,IF(V4="Yes",1,2),"")),""))</f>
        <v/>
      </c>
      <c r="BR4" s="161" t="str">
        <f>IF(OR(W4="",VLOOKUP(W$1,Services!$A$1:$B$25,2,0)="Exclude"),"",IF($D4=1,IF(OR(price_limit="",price_limit="No Limit"),IF(W4="Yes",1,2),IF(SUMIFS(WhatIf!$W:$W,WhatIf!$Q:$Q,W$1,WhatIf!$R:$R,W4)&lt;=price_limit,IF(W4="Yes",1,2),"")),""))</f>
        <v/>
      </c>
      <c r="BS4" s="161" t="str">
        <f>IF(OR(X4="",VLOOKUP(X$1,Services!$A$1:$B$25,2,0)="Exclude"),"",IF($D4=1,IF(OR(price_limit="",price_limit="No Limit"),IF(X4="Yes",1,2),IF(SUMIFS(WhatIf!$W:$W,WhatIf!$Q:$Q,X$1,WhatIf!$R:$R,X4)&lt;=price_limit,IF(X4="Yes",1,2),"")),""))</f>
        <v/>
      </c>
      <c r="BT4" s="161" t="str">
        <f>IF(OR(Y4="",VLOOKUP(Y$1,Services!$A$1:$B$25,2,0)="Exclude"),"",IF($D4=1,IF(OR(price_limit="",price_limit="No Limit"),IF(Y4="Yes",1,2),IF(SUMIFS(WhatIf!$W:$W,WhatIf!$Q:$Q,Y$1,WhatIf!$R:$R,Y4)&lt;=price_limit,IF(Y4="Yes",1,2),"")),""))</f>
        <v/>
      </c>
      <c r="BU4" s="161" t="str">
        <f>IF(OR(Z4="",VLOOKUP(Z$1,Services!$A$1:$B$25,2,0)="Exclude"),"",IF($D4=1,IF(OR(price_limit="",price_limit="No Limit"),IF(Z4="Yes",1,2),IF(SUMIFS(WhatIf!$W:$W,WhatIf!$Q:$Q,Z$1,WhatIf!$R:$R,Z4)&lt;=price_limit,IF(Z4="Yes",1,2),"")),""))</f>
        <v/>
      </c>
      <c r="BV4" s="161"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945</v>
      </c>
      <c r="C5" s="3" t="s">
        <v>347</v>
      </c>
      <c r="D5" s="8" t="str">
        <f t="shared" ca="1" si="2"/>
        <v/>
      </c>
      <c r="I5" s="4" t="s">
        <v>17</v>
      </c>
      <c r="J5" s="4" t="s">
        <v>17</v>
      </c>
      <c r="K5" s="4" t="s">
        <v>17</v>
      </c>
      <c r="L5" s="4" t="s">
        <v>1</v>
      </c>
      <c r="M5" s="4" t="s">
        <v>17</v>
      </c>
      <c r="N5" s="8" t="s">
        <v>17</v>
      </c>
      <c r="V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1" t="str">
        <f>IF(OR(E5="",VLOOKUP(E$1,Services!$A$1:$B$25,2,0)="Exclude"),"",IF($D5=1,IF(OR(price_limit="",price_limit="No Limit"),IF(E5="Yes",1,2),IF(SUMIFS(WhatIf!$W:$W,WhatIf!$Q:$Q,E$1,WhatIf!$R:$R,E5)&lt;=price_limit,IF(E5="Yes",1,2),"")),""))</f>
        <v/>
      </c>
      <c r="BA5" s="161" t="str">
        <f>IF(OR(F5="",VLOOKUP(F$1,Services!$A$1:$B$25,2,0)="Exclude"),"",IF($D5=1,IF(OR(price_limit="",price_limit="No Limit"),IF(F5="Yes",1,2),IF(SUMIFS(WhatIf!$W:$W,WhatIf!$Q:$Q,F$1,WhatIf!$R:$R,F5)&lt;=price_limit,IF(F5="Yes",1,2),"")),""))</f>
        <v/>
      </c>
      <c r="BB5" s="161" t="str">
        <f>IF(OR(G5="",VLOOKUP(G$1,Services!$A$1:$B$25,2,0)="Exclude"),"",IF($D5=1,IF(OR(price_limit="",price_limit="No Limit"),IF(G5="Yes",1,2),IF(SUMIFS(WhatIf!$W:$W,WhatIf!$Q:$Q,G$1,WhatIf!$R:$R,G5)&lt;=price_limit,IF(G5="Yes",1,2),"")),""))</f>
        <v/>
      </c>
      <c r="BC5" s="161" t="str">
        <f>IF(OR(H5="",VLOOKUP(H$1,Services!$A$1:$B$25,2,0)="Exclude"),"",IF($D5=1,IF(OR(price_limit="",price_limit="No Limit"),IF(H5="Yes",1,2),IF(SUMIFS(WhatIf!$W:$W,WhatIf!$Q:$Q,H$1,WhatIf!$R:$R,H5)&lt;=price_limit,IF(H5="Yes",1,2),"")),""))</f>
        <v/>
      </c>
      <c r="BD5" s="161" t="str">
        <f ca="1">IF(OR(I5="",VLOOKUP(I$1,Services!$A$1:$B$25,2,0)="Exclude"),"",IF($D5=1,IF(OR(price_limit="",price_limit="No Limit"),IF(I5="Yes",1,2),IF(SUMIFS(WhatIf!$W:$W,WhatIf!$Q:$Q,I$1,WhatIf!$R:$R,I5)&lt;=price_limit,IF(I5="Yes",1,2),"")),""))</f>
        <v/>
      </c>
      <c r="BE5" s="161" t="str">
        <f ca="1">IF(OR(J5="",VLOOKUP(J$1,Services!$A$1:$B$25,2,0)="Exclude"),"",IF($D5=1,IF(OR(price_limit="",price_limit="No Limit"),IF(J5="Yes",1,2),IF(SUMIFS(WhatIf!$W:$W,WhatIf!$Q:$Q,J$1,WhatIf!$R:$R,J5)&lt;=price_limit,IF(J5="Yes",1,2),"")),""))</f>
        <v/>
      </c>
      <c r="BF5" s="161" t="str">
        <f ca="1">IF(OR(K5="",VLOOKUP(K$1,Services!$A$1:$B$25,2,0)="Exclude"),"",IF($D5=1,IF(OR(price_limit="",price_limit="No Limit"),IF(K5="Yes",1,2),IF(SUMIFS(WhatIf!$W:$W,WhatIf!$Q:$Q,K$1,WhatIf!$R:$R,K5)&lt;=price_limit,IF(K5="Yes",1,2),"")),""))</f>
        <v/>
      </c>
      <c r="BG5" s="161" t="str">
        <f ca="1">IF(OR(L5="",VLOOKUP(L$1,Services!$A$1:$B$25,2,0)="Exclude"),"",IF($D5=1,IF(OR(price_limit="",price_limit="No Limit"),IF(L5="Yes",1,2),IF(SUMIFS(WhatIf!$W:$W,WhatIf!$Q:$Q,L$1,WhatIf!$R:$R,L5)&lt;=price_limit,IF(L5="Yes",1,2),"")),""))</f>
        <v/>
      </c>
      <c r="BH5" s="161" t="str">
        <f ca="1">IF(OR(M5="",VLOOKUP(M$1,Services!$A$1:$B$25,2,0)="Exclude"),"",IF($D5=1,IF(OR(price_limit="",price_limit="No Limit"),IF(M5="Yes",1,2),IF(SUMIFS(WhatIf!$W:$W,WhatIf!$Q:$Q,M$1,WhatIf!$R:$R,M5)&lt;=price_limit,IF(M5="Yes",1,2),"")),""))</f>
        <v/>
      </c>
      <c r="BI5" s="161" t="str">
        <f ca="1">IF(OR(N5="",VLOOKUP(N$1,Services!$A$1:$B$25,2,0)="Exclude"),"",IF($D5=1,IF(OR(price_limit="",price_limit="No Limit"),IF(N5="Yes",1,2),IF(SUMIFS(WhatIf!$W:$W,WhatIf!$Q:$Q,N$1,WhatIf!$R:$R,N5)&lt;=price_limit,IF(N5="Yes",1,2),"")),""))</f>
        <v/>
      </c>
      <c r="BJ5" s="161" t="str">
        <f>IF(OR(O5="",VLOOKUP(O$1,Services!$A$1:$B$25,2,0)="Exclude"),"",IF($D5=1,IF(OR(price_limit="",price_limit="No Limit"),IF(O5="Yes",1,2),IF(SUMIFS(WhatIf!$W:$W,WhatIf!$Q:$Q,O$1,WhatIf!$R:$R,O5)&lt;=price_limit,IF(O5="Yes",1,2),"")),""))</f>
        <v/>
      </c>
      <c r="BK5" s="161" t="str">
        <f>IF(OR(P5="",VLOOKUP(P$1,Services!$A$1:$B$25,2,0)="Exclude"),"",IF($D5=1,IF(OR(price_limit="",price_limit="No Limit"),IF(P5="Yes",1,2),IF(SUMIFS(WhatIf!$W:$W,WhatIf!$Q:$Q,P$1,WhatIf!$R:$R,P5)&lt;=price_limit,IF(P5="Yes",1,2),"")),""))</f>
        <v/>
      </c>
      <c r="BL5" s="161" t="str">
        <f>IF(OR(Q5="",VLOOKUP(Q$1,Services!$A$1:$B$25,2,0)="Exclude"),"",IF($D5=1,IF(OR(price_limit="",price_limit="No Limit"),IF(Q5="Yes",1,2),IF(SUMIFS(WhatIf!$W:$W,WhatIf!$Q:$Q,Q$1,WhatIf!$R:$R,Q5)&lt;=price_limit,IF(Q5="Yes",1,2),"")),""))</f>
        <v/>
      </c>
      <c r="BM5" s="161" t="str">
        <f>IF(OR(R5="",VLOOKUP(R$1,Services!$A$1:$B$25,2,0)="Exclude"),"",IF($D5=1,IF(OR(price_limit="",price_limit="No Limit"),IF(R5="Yes",1,2),IF(SUMIFS(WhatIf!$W:$W,WhatIf!$Q:$Q,R$1,WhatIf!$R:$R,R5)&lt;=price_limit,IF(R5="Yes",1,2),"")),""))</f>
        <v/>
      </c>
      <c r="BN5" s="161" t="str">
        <f>IF(OR(S5="",VLOOKUP(S$1,Services!$A$1:$B$25,2,0)="Exclude"),"",IF($D5=1,IF(OR(price_limit="",price_limit="No Limit"),IF(S5="Yes",1,2),IF(SUMIFS(WhatIf!$W:$W,WhatIf!$Q:$Q,S$1,WhatIf!$R:$R,S5)&lt;=price_limit,IF(S5="Yes",1,2),"")),""))</f>
        <v/>
      </c>
      <c r="BO5" s="161" t="str">
        <f>IF(OR(T5="",VLOOKUP(T$1,Services!$A$1:$B$25,2,0)="Exclude"),"",IF($D5=1,IF(OR(price_limit="",price_limit="No Limit"),IF(T5="Yes",1,2),IF(SUMIFS(WhatIf!$W:$W,WhatIf!$Q:$Q,T$1,WhatIf!$R:$R,T5)&lt;=price_limit,IF(T5="Yes",1,2),"")),""))</f>
        <v/>
      </c>
      <c r="BP5" s="161" t="str">
        <f>IF(OR(U5="",VLOOKUP(U$1,Services!$A$1:$B$25,2,0)="Exclude"),"",IF($D5=1,IF(OR(price_limit="",price_limit="No Limit"),IF(U5="Yes",1,2),IF(SUMIFS(WhatIf!$W:$W,WhatIf!$Q:$Q,U$1,WhatIf!$R:$R,U5)&lt;=price_limit,IF(U5="Yes",1,2),"")),""))</f>
        <v/>
      </c>
      <c r="BQ5" s="161" t="str">
        <f ca="1">IF(OR(V5="",VLOOKUP(V$1,Services!$A$1:$B$25,2,0)="Exclude"),"",IF($D5=1,IF(OR(price_limit="",price_limit="No Limit"),IF(V5="Yes",1,2),IF(SUMIFS(WhatIf!$W:$W,WhatIf!$Q:$Q,V$1,WhatIf!$R:$R,V5)&lt;=price_limit,IF(V5="Yes",1,2),"")),""))</f>
        <v/>
      </c>
      <c r="BR5" s="161" t="str">
        <f>IF(OR(W5="",VLOOKUP(W$1,Services!$A$1:$B$25,2,0)="Exclude"),"",IF($D5=1,IF(OR(price_limit="",price_limit="No Limit"),IF(W5="Yes",1,2),IF(SUMIFS(WhatIf!$W:$W,WhatIf!$Q:$Q,W$1,WhatIf!$R:$R,W5)&lt;=price_limit,IF(W5="Yes",1,2),"")),""))</f>
        <v/>
      </c>
      <c r="BS5" s="161" t="str">
        <f>IF(OR(X5="",VLOOKUP(X$1,Services!$A$1:$B$25,2,0)="Exclude"),"",IF($D5=1,IF(OR(price_limit="",price_limit="No Limit"),IF(X5="Yes",1,2),IF(SUMIFS(WhatIf!$W:$W,WhatIf!$Q:$Q,X$1,WhatIf!$R:$R,X5)&lt;=price_limit,IF(X5="Yes",1,2),"")),""))</f>
        <v/>
      </c>
      <c r="BT5" s="161" t="str">
        <f>IF(OR(Y5="",VLOOKUP(Y$1,Services!$A$1:$B$25,2,0)="Exclude"),"",IF($D5=1,IF(OR(price_limit="",price_limit="No Limit"),IF(Y5="Yes",1,2),IF(SUMIFS(WhatIf!$W:$W,WhatIf!$Q:$Q,Y$1,WhatIf!$R:$R,Y5)&lt;=price_limit,IF(Y5="Yes",1,2),"")),""))</f>
        <v/>
      </c>
      <c r="BU5" s="161" t="str">
        <f>IF(OR(Z5="",VLOOKUP(Z$1,Services!$A$1:$B$25,2,0)="Exclude"),"",IF($D5=1,IF(OR(price_limit="",price_limit="No Limit"),IF(Z5="Yes",1,2),IF(SUMIFS(WhatIf!$W:$W,WhatIf!$Q:$Q,Z$1,WhatIf!$R:$R,Z5)&lt;=price_limit,IF(Z5="Yes",1,2),"")),""))</f>
        <v/>
      </c>
      <c r="BV5" s="161"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1279</v>
      </c>
      <c r="C6" s="3" t="s">
        <v>229</v>
      </c>
      <c r="D6" s="8" t="str">
        <f t="shared" ca="1" si="2"/>
        <v/>
      </c>
      <c r="P6" s="4" t="s">
        <v>1</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1" t="str">
        <f>IF(OR(E6="",VLOOKUP(E$1,Services!$A$1:$B$25,2,0)="Exclude"),"",IF($D6=1,IF(OR(price_limit="",price_limit="No Limit"),IF(E6="Yes",1,2),IF(SUMIFS(WhatIf!$W:$W,WhatIf!$Q:$Q,E$1,WhatIf!$R:$R,E6)&lt;=price_limit,IF(E6="Yes",1,2),"")),""))</f>
        <v/>
      </c>
      <c r="BA6" s="161" t="str">
        <f>IF(OR(F6="",VLOOKUP(F$1,Services!$A$1:$B$25,2,0)="Exclude"),"",IF($D6=1,IF(OR(price_limit="",price_limit="No Limit"),IF(F6="Yes",1,2),IF(SUMIFS(WhatIf!$W:$W,WhatIf!$Q:$Q,F$1,WhatIf!$R:$R,F6)&lt;=price_limit,IF(F6="Yes",1,2),"")),""))</f>
        <v/>
      </c>
      <c r="BB6" s="161" t="str">
        <f>IF(OR(G6="",VLOOKUP(G$1,Services!$A$1:$B$25,2,0)="Exclude"),"",IF($D6=1,IF(OR(price_limit="",price_limit="No Limit"),IF(G6="Yes",1,2),IF(SUMIFS(WhatIf!$W:$W,WhatIf!$Q:$Q,G$1,WhatIf!$R:$R,G6)&lt;=price_limit,IF(G6="Yes",1,2),"")),""))</f>
        <v/>
      </c>
      <c r="BC6" s="161" t="str">
        <f>IF(OR(H6="",VLOOKUP(H$1,Services!$A$1:$B$25,2,0)="Exclude"),"",IF($D6=1,IF(OR(price_limit="",price_limit="No Limit"),IF(H6="Yes",1,2),IF(SUMIFS(WhatIf!$W:$W,WhatIf!$Q:$Q,H$1,WhatIf!$R:$R,H6)&lt;=price_limit,IF(H6="Yes",1,2),"")),""))</f>
        <v/>
      </c>
      <c r="BD6" s="161" t="str">
        <f>IF(OR(I6="",VLOOKUP(I$1,Services!$A$1:$B$25,2,0)="Exclude"),"",IF($D6=1,IF(OR(price_limit="",price_limit="No Limit"),IF(I6="Yes",1,2),IF(SUMIFS(WhatIf!$W:$W,WhatIf!$Q:$Q,I$1,WhatIf!$R:$R,I6)&lt;=price_limit,IF(I6="Yes",1,2),"")),""))</f>
        <v/>
      </c>
      <c r="BE6" s="161" t="str">
        <f>IF(OR(J6="",VLOOKUP(J$1,Services!$A$1:$B$25,2,0)="Exclude"),"",IF($D6=1,IF(OR(price_limit="",price_limit="No Limit"),IF(J6="Yes",1,2),IF(SUMIFS(WhatIf!$W:$W,WhatIf!$Q:$Q,J$1,WhatIf!$R:$R,J6)&lt;=price_limit,IF(J6="Yes",1,2),"")),""))</f>
        <v/>
      </c>
      <c r="BF6" s="161" t="str">
        <f>IF(OR(K6="",VLOOKUP(K$1,Services!$A$1:$B$25,2,0)="Exclude"),"",IF($D6=1,IF(OR(price_limit="",price_limit="No Limit"),IF(K6="Yes",1,2),IF(SUMIFS(WhatIf!$W:$W,WhatIf!$Q:$Q,K$1,WhatIf!$R:$R,K6)&lt;=price_limit,IF(K6="Yes",1,2),"")),""))</f>
        <v/>
      </c>
      <c r="BG6" s="161" t="str">
        <f>IF(OR(L6="",VLOOKUP(L$1,Services!$A$1:$B$25,2,0)="Exclude"),"",IF($D6=1,IF(OR(price_limit="",price_limit="No Limit"),IF(L6="Yes",1,2),IF(SUMIFS(WhatIf!$W:$W,WhatIf!$Q:$Q,L$1,WhatIf!$R:$R,L6)&lt;=price_limit,IF(L6="Yes",1,2),"")),""))</f>
        <v/>
      </c>
      <c r="BH6" s="161" t="str">
        <f>IF(OR(M6="",VLOOKUP(M$1,Services!$A$1:$B$25,2,0)="Exclude"),"",IF($D6=1,IF(OR(price_limit="",price_limit="No Limit"),IF(M6="Yes",1,2),IF(SUMIFS(WhatIf!$W:$W,WhatIf!$Q:$Q,M$1,WhatIf!$R:$R,M6)&lt;=price_limit,IF(M6="Yes",1,2),"")),""))</f>
        <v/>
      </c>
      <c r="BI6" s="161" t="str">
        <f>IF(OR(N6="",VLOOKUP(N$1,Services!$A$1:$B$25,2,0)="Exclude"),"",IF($D6=1,IF(OR(price_limit="",price_limit="No Limit"),IF(N6="Yes",1,2),IF(SUMIFS(WhatIf!$W:$W,WhatIf!$Q:$Q,N$1,WhatIf!$R:$R,N6)&lt;=price_limit,IF(N6="Yes",1,2),"")),""))</f>
        <v/>
      </c>
      <c r="BJ6" s="161" t="str">
        <f>IF(OR(O6="",VLOOKUP(O$1,Services!$A$1:$B$25,2,0)="Exclude"),"",IF($D6=1,IF(OR(price_limit="",price_limit="No Limit"),IF(O6="Yes",1,2),IF(SUMIFS(WhatIf!$W:$W,WhatIf!$Q:$Q,O$1,WhatIf!$R:$R,O6)&lt;=price_limit,IF(O6="Yes",1,2),"")),""))</f>
        <v/>
      </c>
      <c r="BK6" s="161" t="str">
        <f ca="1">IF(OR(P6="",VLOOKUP(P$1,Services!$A$1:$B$25,2,0)="Exclude"),"",IF($D6=1,IF(OR(price_limit="",price_limit="No Limit"),IF(P6="Yes",1,2),IF(SUMIFS(WhatIf!$W:$W,WhatIf!$Q:$Q,P$1,WhatIf!$R:$R,P6)&lt;=price_limit,IF(P6="Yes",1,2),"")),""))</f>
        <v/>
      </c>
      <c r="BL6" s="161" t="str">
        <f>IF(OR(Q6="",VLOOKUP(Q$1,Services!$A$1:$B$25,2,0)="Exclude"),"",IF($D6=1,IF(OR(price_limit="",price_limit="No Limit"),IF(Q6="Yes",1,2),IF(SUMIFS(WhatIf!$W:$W,WhatIf!$Q:$Q,Q$1,WhatIf!$R:$R,Q6)&lt;=price_limit,IF(Q6="Yes",1,2),"")),""))</f>
        <v/>
      </c>
      <c r="BM6" s="161" t="str">
        <f>IF(OR(R6="",VLOOKUP(R$1,Services!$A$1:$B$25,2,0)="Exclude"),"",IF($D6=1,IF(OR(price_limit="",price_limit="No Limit"),IF(R6="Yes",1,2),IF(SUMIFS(WhatIf!$W:$W,WhatIf!$Q:$Q,R$1,WhatIf!$R:$R,R6)&lt;=price_limit,IF(R6="Yes",1,2),"")),""))</f>
        <v/>
      </c>
      <c r="BN6" s="161" t="str">
        <f>IF(OR(S6="",VLOOKUP(S$1,Services!$A$1:$B$25,2,0)="Exclude"),"",IF($D6=1,IF(OR(price_limit="",price_limit="No Limit"),IF(S6="Yes",1,2),IF(SUMIFS(WhatIf!$W:$W,WhatIf!$Q:$Q,S$1,WhatIf!$R:$R,S6)&lt;=price_limit,IF(S6="Yes",1,2),"")),""))</f>
        <v/>
      </c>
      <c r="BO6" s="161" t="str">
        <f>IF(OR(T6="",VLOOKUP(T$1,Services!$A$1:$B$25,2,0)="Exclude"),"",IF($D6=1,IF(OR(price_limit="",price_limit="No Limit"),IF(T6="Yes",1,2),IF(SUMIFS(WhatIf!$W:$W,WhatIf!$Q:$Q,T$1,WhatIf!$R:$R,T6)&lt;=price_limit,IF(T6="Yes",1,2),"")),""))</f>
        <v/>
      </c>
      <c r="BP6" s="161" t="str">
        <f>IF(OR(U6="",VLOOKUP(U$1,Services!$A$1:$B$25,2,0)="Exclude"),"",IF($D6=1,IF(OR(price_limit="",price_limit="No Limit"),IF(U6="Yes",1,2),IF(SUMIFS(WhatIf!$W:$W,WhatIf!$Q:$Q,U$1,WhatIf!$R:$R,U6)&lt;=price_limit,IF(U6="Yes",1,2),"")),""))</f>
        <v/>
      </c>
      <c r="BQ6" s="161" t="str">
        <f>IF(OR(V6="",VLOOKUP(V$1,Services!$A$1:$B$25,2,0)="Exclude"),"",IF($D6=1,IF(OR(price_limit="",price_limit="No Limit"),IF(V6="Yes",1,2),IF(SUMIFS(WhatIf!$W:$W,WhatIf!$Q:$Q,V$1,WhatIf!$R:$R,V6)&lt;=price_limit,IF(V6="Yes",1,2),"")),""))</f>
        <v/>
      </c>
      <c r="BR6" s="161" t="str">
        <f>IF(OR(W6="",VLOOKUP(W$1,Services!$A$1:$B$25,2,0)="Exclude"),"",IF($D6=1,IF(OR(price_limit="",price_limit="No Limit"),IF(W6="Yes",1,2),IF(SUMIFS(WhatIf!$W:$W,WhatIf!$Q:$Q,W$1,WhatIf!$R:$R,W6)&lt;=price_limit,IF(W6="Yes",1,2),"")),""))</f>
        <v/>
      </c>
      <c r="BS6" s="161" t="str">
        <f>IF(OR(X6="",VLOOKUP(X$1,Services!$A$1:$B$25,2,0)="Exclude"),"",IF($D6=1,IF(OR(price_limit="",price_limit="No Limit"),IF(X6="Yes",1,2),IF(SUMIFS(WhatIf!$W:$W,WhatIf!$Q:$Q,X$1,WhatIf!$R:$R,X6)&lt;=price_limit,IF(X6="Yes",1,2),"")),""))</f>
        <v/>
      </c>
      <c r="BT6" s="161" t="str">
        <f>IF(OR(Y6="",VLOOKUP(Y$1,Services!$A$1:$B$25,2,0)="Exclude"),"",IF($D6=1,IF(OR(price_limit="",price_limit="No Limit"),IF(Y6="Yes",1,2),IF(SUMIFS(WhatIf!$W:$W,WhatIf!$Q:$Q,Y$1,WhatIf!$R:$R,Y6)&lt;=price_limit,IF(Y6="Yes",1,2),"")),""))</f>
        <v/>
      </c>
      <c r="BU6" s="161" t="str">
        <f>IF(OR(Z6="",VLOOKUP(Z$1,Services!$A$1:$B$25,2,0)="Exclude"),"",IF($D6=1,IF(OR(price_limit="",price_limit="No Limit"),IF(Z6="Yes",1,2),IF(SUMIFS(WhatIf!$W:$W,WhatIf!$Q:$Q,Z$1,WhatIf!$R:$R,Z6)&lt;=price_limit,IF(Z6="Yes",1,2),"")),""))</f>
        <v/>
      </c>
      <c r="BV6" s="161"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customHeight="1" x14ac:dyDescent="0.3">
      <c r="A7" s="15" t="s">
        <v>1172</v>
      </c>
      <c r="C7" s="3" t="s">
        <v>229</v>
      </c>
      <c r="D7" s="8" t="str">
        <f t="shared" ca="1" si="2"/>
        <v/>
      </c>
      <c r="O7" s="4" t="s">
        <v>605</v>
      </c>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1" t="str">
        <f>IF(OR(E7="",VLOOKUP(E$1,Services!$A$1:$B$25,2,0)="Exclude"),"",IF($D7=1,IF(OR(price_limit="",price_limit="No Limit"),IF(E7="Yes",1,2),IF(SUMIFS(WhatIf!$W:$W,WhatIf!$Q:$Q,E$1,WhatIf!$R:$R,E7)&lt;=price_limit,IF(E7="Yes",1,2),"")),""))</f>
        <v/>
      </c>
      <c r="BA7" s="161" t="str">
        <f>IF(OR(F7="",VLOOKUP(F$1,Services!$A$1:$B$25,2,0)="Exclude"),"",IF($D7=1,IF(OR(price_limit="",price_limit="No Limit"),IF(F7="Yes",1,2),IF(SUMIFS(WhatIf!$W:$W,WhatIf!$Q:$Q,F$1,WhatIf!$R:$R,F7)&lt;=price_limit,IF(F7="Yes",1,2),"")),""))</f>
        <v/>
      </c>
      <c r="BB7" s="161" t="str">
        <f>IF(OR(G7="",VLOOKUP(G$1,Services!$A$1:$B$25,2,0)="Exclude"),"",IF($D7=1,IF(OR(price_limit="",price_limit="No Limit"),IF(G7="Yes",1,2),IF(SUMIFS(WhatIf!$W:$W,WhatIf!$Q:$Q,G$1,WhatIf!$R:$R,G7)&lt;=price_limit,IF(G7="Yes",1,2),"")),""))</f>
        <v/>
      </c>
      <c r="BC7" s="161" t="str">
        <f>IF(OR(H7="",VLOOKUP(H$1,Services!$A$1:$B$25,2,0)="Exclude"),"",IF($D7=1,IF(OR(price_limit="",price_limit="No Limit"),IF(H7="Yes",1,2),IF(SUMIFS(WhatIf!$W:$W,WhatIf!$Q:$Q,H$1,WhatIf!$R:$R,H7)&lt;=price_limit,IF(H7="Yes",1,2),"")),""))</f>
        <v/>
      </c>
      <c r="BD7" s="161" t="str">
        <f>IF(OR(I7="",VLOOKUP(I$1,Services!$A$1:$B$25,2,0)="Exclude"),"",IF($D7=1,IF(OR(price_limit="",price_limit="No Limit"),IF(I7="Yes",1,2),IF(SUMIFS(WhatIf!$W:$W,WhatIf!$Q:$Q,I$1,WhatIf!$R:$R,I7)&lt;=price_limit,IF(I7="Yes",1,2),"")),""))</f>
        <v/>
      </c>
      <c r="BE7" s="161" t="str">
        <f>IF(OR(J7="",VLOOKUP(J$1,Services!$A$1:$B$25,2,0)="Exclude"),"",IF($D7=1,IF(OR(price_limit="",price_limit="No Limit"),IF(J7="Yes",1,2),IF(SUMIFS(WhatIf!$W:$W,WhatIf!$Q:$Q,J$1,WhatIf!$R:$R,J7)&lt;=price_limit,IF(J7="Yes",1,2),"")),""))</f>
        <v/>
      </c>
      <c r="BF7" s="161" t="str">
        <f>IF(OR(K7="",VLOOKUP(K$1,Services!$A$1:$B$25,2,0)="Exclude"),"",IF($D7=1,IF(OR(price_limit="",price_limit="No Limit"),IF(K7="Yes",1,2),IF(SUMIFS(WhatIf!$W:$W,WhatIf!$Q:$Q,K$1,WhatIf!$R:$R,K7)&lt;=price_limit,IF(K7="Yes",1,2),"")),""))</f>
        <v/>
      </c>
      <c r="BG7" s="161" t="str">
        <f>IF(OR(L7="",VLOOKUP(L$1,Services!$A$1:$B$25,2,0)="Exclude"),"",IF($D7=1,IF(OR(price_limit="",price_limit="No Limit"),IF(L7="Yes",1,2),IF(SUMIFS(WhatIf!$W:$W,WhatIf!$Q:$Q,L$1,WhatIf!$R:$R,L7)&lt;=price_limit,IF(L7="Yes",1,2),"")),""))</f>
        <v/>
      </c>
      <c r="BH7" s="161" t="str">
        <f>IF(OR(M7="",VLOOKUP(M$1,Services!$A$1:$B$25,2,0)="Exclude"),"",IF($D7=1,IF(OR(price_limit="",price_limit="No Limit"),IF(M7="Yes",1,2),IF(SUMIFS(WhatIf!$W:$W,WhatIf!$Q:$Q,M$1,WhatIf!$R:$R,M7)&lt;=price_limit,IF(M7="Yes",1,2),"")),""))</f>
        <v/>
      </c>
      <c r="BI7" s="161" t="str">
        <f>IF(OR(N7="",VLOOKUP(N$1,Services!$A$1:$B$25,2,0)="Exclude"),"",IF($D7=1,IF(OR(price_limit="",price_limit="No Limit"),IF(N7="Yes",1,2),IF(SUMIFS(WhatIf!$W:$W,WhatIf!$Q:$Q,N$1,WhatIf!$R:$R,N7)&lt;=price_limit,IF(N7="Yes",1,2),"")),""))</f>
        <v/>
      </c>
      <c r="BJ7" s="161" t="str">
        <f ca="1">IF(OR(O7="",VLOOKUP(O$1,Services!$A$1:$B$25,2,0)="Exclude"),"",IF($D7=1,IF(OR(price_limit="",price_limit="No Limit"),IF(O7="Yes",1,2),IF(SUMIFS(WhatIf!$W:$W,WhatIf!$Q:$Q,O$1,WhatIf!$R:$R,O7)&lt;=price_limit,IF(O7="Yes",1,2),"")),""))</f>
        <v/>
      </c>
      <c r="BK7" s="161" t="str">
        <f>IF(OR(P7="",VLOOKUP(P$1,Services!$A$1:$B$25,2,0)="Exclude"),"",IF($D7=1,IF(OR(price_limit="",price_limit="No Limit"),IF(P7="Yes",1,2),IF(SUMIFS(WhatIf!$W:$W,WhatIf!$Q:$Q,P$1,WhatIf!$R:$R,P7)&lt;=price_limit,IF(P7="Yes",1,2),"")),""))</f>
        <v/>
      </c>
      <c r="BL7" s="161" t="str">
        <f>IF(OR(Q7="",VLOOKUP(Q$1,Services!$A$1:$B$25,2,0)="Exclude"),"",IF($D7=1,IF(OR(price_limit="",price_limit="No Limit"),IF(Q7="Yes",1,2),IF(SUMIFS(WhatIf!$W:$W,WhatIf!$Q:$Q,Q$1,WhatIf!$R:$R,Q7)&lt;=price_limit,IF(Q7="Yes",1,2),"")),""))</f>
        <v/>
      </c>
      <c r="BM7" s="161" t="str">
        <f>IF(OR(R7="",VLOOKUP(R$1,Services!$A$1:$B$25,2,0)="Exclude"),"",IF($D7=1,IF(OR(price_limit="",price_limit="No Limit"),IF(R7="Yes",1,2),IF(SUMIFS(WhatIf!$W:$W,WhatIf!$Q:$Q,R$1,WhatIf!$R:$R,R7)&lt;=price_limit,IF(R7="Yes",1,2),"")),""))</f>
        <v/>
      </c>
      <c r="BN7" s="161" t="str">
        <f>IF(OR(S7="",VLOOKUP(S$1,Services!$A$1:$B$25,2,0)="Exclude"),"",IF($D7=1,IF(OR(price_limit="",price_limit="No Limit"),IF(S7="Yes",1,2),IF(SUMIFS(WhatIf!$W:$W,WhatIf!$Q:$Q,S$1,WhatIf!$R:$R,S7)&lt;=price_limit,IF(S7="Yes",1,2),"")),""))</f>
        <v/>
      </c>
      <c r="BO7" s="161" t="str">
        <f>IF(OR(T7="",VLOOKUP(T$1,Services!$A$1:$B$25,2,0)="Exclude"),"",IF($D7=1,IF(OR(price_limit="",price_limit="No Limit"),IF(T7="Yes",1,2),IF(SUMIFS(WhatIf!$W:$W,WhatIf!$Q:$Q,T$1,WhatIf!$R:$R,T7)&lt;=price_limit,IF(T7="Yes",1,2),"")),""))</f>
        <v/>
      </c>
      <c r="BP7" s="161" t="str">
        <f>IF(OR(U7="",VLOOKUP(U$1,Services!$A$1:$B$25,2,0)="Exclude"),"",IF($D7=1,IF(OR(price_limit="",price_limit="No Limit"),IF(U7="Yes",1,2),IF(SUMIFS(WhatIf!$W:$W,WhatIf!$Q:$Q,U$1,WhatIf!$R:$R,U7)&lt;=price_limit,IF(U7="Yes",1,2),"")),""))</f>
        <v/>
      </c>
      <c r="BQ7" s="161" t="str">
        <f>IF(OR(V7="",VLOOKUP(V$1,Services!$A$1:$B$25,2,0)="Exclude"),"",IF($D7=1,IF(OR(price_limit="",price_limit="No Limit"),IF(V7="Yes",1,2),IF(SUMIFS(WhatIf!$W:$W,WhatIf!$Q:$Q,V$1,WhatIf!$R:$R,V7)&lt;=price_limit,IF(V7="Yes",1,2),"")),""))</f>
        <v/>
      </c>
      <c r="BR7" s="161" t="str">
        <f>IF(OR(W7="",VLOOKUP(W$1,Services!$A$1:$B$25,2,0)="Exclude"),"",IF($D7=1,IF(OR(price_limit="",price_limit="No Limit"),IF(W7="Yes",1,2),IF(SUMIFS(WhatIf!$W:$W,WhatIf!$Q:$Q,W$1,WhatIf!$R:$R,W7)&lt;=price_limit,IF(W7="Yes",1,2),"")),""))</f>
        <v/>
      </c>
      <c r="BS7" s="161" t="str">
        <f>IF(OR(X7="",VLOOKUP(X$1,Services!$A$1:$B$25,2,0)="Exclude"),"",IF($D7=1,IF(OR(price_limit="",price_limit="No Limit"),IF(X7="Yes",1,2),IF(SUMIFS(WhatIf!$W:$W,WhatIf!$Q:$Q,X$1,WhatIf!$R:$R,X7)&lt;=price_limit,IF(X7="Yes",1,2),"")),""))</f>
        <v/>
      </c>
      <c r="BT7" s="161" t="str">
        <f>IF(OR(Y7="",VLOOKUP(Y$1,Services!$A$1:$B$25,2,0)="Exclude"),"",IF($D7=1,IF(OR(price_limit="",price_limit="No Limit"),IF(Y7="Yes",1,2),IF(SUMIFS(WhatIf!$W:$W,WhatIf!$Q:$Q,Y$1,WhatIf!$R:$R,Y7)&lt;=price_limit,IF(Y7="Yes",1,2),"")),""))</f>
        <v/>
      </c>
      <c r="BU7" s="161" t="str">
        <f>IF(OR(Z7="",VLOOKUP(Z$1,Services!$A$1:$B$25,2,0)="Exclude"),"",IF($D7=1,IF(OR(price_limit="",price_limit="No Limit"),IF(Z7="Yes",1,2),IF(SUMIFS(WhatIf!$W:$W,WhatIf!$Q:$Q,Z$1,WhatIf!$R:$R,Z7)&lt;=price_limit,IF(Z7="Yes",1,2),"")),""))</f>
        <v/>
      </c>
      <c r="BV7" s="161"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14.5" x14ac:dyDescent="0.35">
      <c r="A8" s="15" t="s">
        <v>445</v>
      </c>
      <c r="B8" s="3" t="s">
        <v>501</v>
      </c>
      <c r="C8" s="3" t="s">
        <v>229</v>
      </c>
      <c r="D8" s="8" t="str">
        <f t="shared" ca="1" si="2"/>
        <v/>
      </c>
      <c r="I8" s="8"/>
      <c r="J8" s="8"/>
      <c r="K8" s="8"/>
      <c r="L8" s="8"/>
      <c r="M8" s="8"/>
      <c r="N8" s="8"/>
      <c r="O8" s="8"/>
      <c r="P8" s="8" t="s">
        <v>210</v>
      </c>
      <c r="Q8" s="8"/>
      <c r="R8" s="8" t="s">
        <v>1</v>
      </c>
      <c r="S8" s="8" t="s">
        <v>1</v>
      </c>
      <c r="T8" s="8" t="s">
        <v>1</v>
      </c>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1" t="str">
        <f>IF(OR(E8="",VLOOKUP(E$1,Services!$A$1:$B$25,2,0)="Exclude"),"",IF($D8=1,IF(OR(price_limit="",price_limit="No Limit"),IF(E8="Yes",1,2),IF(SUMIFS(WhatIf!$W:$W,WhatIf!$Q:$Q,E$1,WhatIf!$R:$R,E8)&lt;=price_limit,IF(E8="Yes",1,2),"")),""))</f>
        <v/>
      </c>
      <c r="BA8" s="161" t="str">
        <f>IF(OR(F8="",VLOOKUP(F$1,Services!$A$1:$B$25,2,0)="Exclude"),"",IF($D8=1,IF(OR(price_limit="",price_limit="No Limit"),IF(F8="Yes",1,2),IF(SUMIFS(WhatIf!$W:$W,WhatIf!$Q:$Q,F$1,WhatIf!$R:$R,F8)&lt;=price_limit,IF(F8="Yes",1,2),"")),""))</f>
        <v/>
      </c>
      <c r="BB8" s="161" t="str">
        <f>IF(OR(G8="",VLOOKUP(G$1,Services!$A$1:$B$25,2,0)="Exclude"),"",IF($D8=1,IF(OR(price_limit="",price_limit="No Limit"),IF(G8="Yes",1,2),IF(SUMIFS(WhatIf!$W:$W,WhatIf!$Q:$Q,G$1,WhatIf!$R:$R,G8)&lt;=price_limit,IF(G8="Yes",1,2),"")),""))</f>
        <v/>
      </c>
      <c r="BC8" s="161" t="str">
        <f>IF(OR(H8="",VLOOKUP(H$1,Services!$A$1:$B$25,2,0)="Exclude"),"",IF($D8=1,IF(OR(price_limit="",price_limit="No Limit"),IF(H8="Yes",1,2),IF(SUMIFS(WhatIf!$W:$W,WhatIf!$Q:$Q,H$1,WhatIf!$R:$R,H8)&lt;=price_limit,IF(H8="Yes",1,2),"")),""))</f>
        <v/>
      </c>
      <c r="BD8" s="161" t="str">
        <f>IF(OR(I8="",VLOOKUP(I$1,Services!$A$1:$B$25,2,0)="Exclude"),"",IF($D8=1,IF(OR(price_limit="",price_limit="No Limit"),IF(I8="Yes",1,2),IF(SUMIFS(WhatIf!$W:$W,WhatIf!$Q:$Q,I$1,WhatIf!$R:$R,I8)&lt;=price_limit,IF(I8="Yes",1,2),"")),""))</f>
        <v/>
      </c>
      <c r="BE8" s="161" t="str">
        <f>IF(OR(J8="",VLOOKUP(J$1,Services!$A$1:$B$25,2,0)="Exclude"),"",IF($D8=1,IF(OR(price_limit="",price_limit="No Limit"),IF(J8="Yes",1,2),IF(SUMIFS(WhatIf!$W:$W,WhatIf!$Q:$Q,J$1,WhatIf!$R:$R,J8)&lt;=price_limit,IF(J8="Yes",1,2),"")),""))</f>
        <v/>
      </c>
      <c r="BF8" s="161" t="str">
        <f>IF(OR(K8="",VLOOKUP(K$1,Services!$A$1:$B$25,2,0)="Exclude"),"",IF($D8=1,IF(OR(price_limit="",price_limit="No Limit"),IF(K8="Yes",1,2),IF(SUMIFS(WhatIf!$W:$W,WhatIf!$Q:$Q,K$1,WhatIf!$R:$R,K8)&lt;=price_limit,IF(K8="Yes",1,2),"")),""))</f>
        <v/>
      </c>
      <c r="BG8" s="161" t="str">
        <f>IF(OR(L8="",VLOOKUP(L$1,Services!$A$1:$B$25,2,0)="Exclude"),"",IF($D8=1,IF(OR(price_limit="",price_limit="No Limit"),IF(L8="Yes",1,2),IF(SUMIFS(WhatIf!$W:$W,WhatIf!$Q:$Q,L$1,WhatIf!$R:$R,L8)&lt;=price_limit,IF(L8="Yes",1,2),"")),""))</f>
        <v/>
      </c>
      <c r="BH8" s="161" t="str">
        <f>IF(OR(M8="",VLOOKUP(M$1,Services!$A$1:$B$25,2,0)="Exclude"),"",IF($D8=1,IF(OR(price_limit="",price_limit="No Limit"),IF(M8="Yes",1,2),IF(SUMIFS(WhatIf!$W:$W,WhatIf!$Q:$Q,M$1,WhatIf!$R:$R,M8)&lt;=price_limit,IF(M8="Yes",1,2),"")),""))</f>
        <v/>
      </c>
      <c r="BI8" s="161" t="str">
        <f>IF(OR(N8="",VLOOKUP(N$1,Services!$A$1:$B$25,2,0)="Exclude"),"",IF($D8=1,IF(OR(price_limit="",price_limit="No Limit"),IF(N8="Yes",1,2),IF(SUMIFS(WhatIf!$W:$W,WhatIf!$Q:$Q,N$1,WhatIf!$R:$R,N8)&lt;=price_limit,IF(N8="Yes",1,2),"")),""))</f>
        <v/>
      </c>
      <c r="BJ8" s="161" t="str">
        <f>IF(OR(O8="",VLOOKUP(O$1,Services!$A$1:$B$25,2,0)="Exclude"),"",IF($D8=1,IF(OR(price_limit="",price_limit="No Limit"),IF(O8="Yes",1,2),IF(SUMIFS(WhatIf!$W:$W,WhatIf!$Q:$Q,O$1,WhatIf!$R:$R,O8)&lt;=price_limit,IF(O8="Yes",1,2),"")),""))</f>
        <v/>
      </c>
      <c r="BK8" s="161" t="str">
        <f ca="1">IF(OR(P8="",VLOOKUP(P$1,Services!$A$1:$B$25,2,0)="Exclude"),"",IF($D8=1,IF(OR(price_limit="",price_limit="No Limit"),IF(P8="Yes",1,2),IF(SUMIFS(WhatIf!$W:$W,WhatIf!$Q:$Q,P$1,WhatIf!$R:$R,P8)&lt;=price_limit,IF(P8="Yes",1,2),"")),""))</f>
        <v/>
      </c>
      <c r="BL8" s="161" t="str">
        <f>IF(OR(Q8="",VLOOKUP(Q$1,Services!$A$1:$B$25,2,0)="Exclude"),"",IF($D8=1,IF(OR(price_limit="",price_limit="No Limit"),IF(Q8="Yes",1,2),IF(SUMIFS(WhatIf!$W:$W,WhatIf!$Q:$Q,Q$1,WhatIf!$R:$R,Q8)&lt;=price_limit,IF(Q8="Yes",1,2),"")),""))</f>
        <v/>
      </c>
      <c r="BM8" s="161" t="str">
        <f ca="1">IF(OR(R8="",VLOOKUP(R$1,Services!$A$1:$B$25,2,0)="Exclude"),"",IF($D8=1,IF(OR(price_limit="",price_limit="No Limit"),IF(R8="Yes",1,2),IF(SUMIFS(WhatIf!$W:$W,WhatIf!$Q:$Q,R$1,WhatIf!$R:$R,R8)&lt;=price_limit,IF(R8="Yes",1,2),"")),""))</f>
        <v/>
      </c>
      <c r="BN8" s="161" t="str">
        <f ca="1">IF(OR(S8="",VLOOKUP(S$1,Services!$A$1:$B$25,2,0)="Exclude"),"",IF($D8=1,IF(OR(price_limit="",price_limit="No Limit"),IF(S8="Yes",1,2),IF(SUMIFS(WhatIf!$W:$W,WhatIf!$Q:$Q,S$1,WhatIf!$R:$R,S8)&lt;=price_limit,IF(S8="Yes",1,2),"")),""))</f>
        <v/>
      </c>
      <c r="BO8" s="161" t="str">
        <f ca="1">IF(OR(T8="",VLOOKUP(T$1,Services!$A$1:$B$25,2,0)="Exclude"),"",IF($D8=1,IF(OR(price_limit="",price_limit="No Limit"),IF(T8="Yes",1,2),IF(SUMIFS(WhatIf!$W:$W,WhatIf!$Q:$Q,T$1,WhatIf!$R:$R,T8)&lt;=price_limit,IF(T8="Yes",1,2),"")),""))</f>
        <v/>
      </c>
      <c r="BP8" s="161" t="str">
        <f>IF(OR(U8="",VLOOKUP(U$1,Services!$A$1:$B$25,2,0)="Exclude"),"",IF($D8=1,IF(OR(price_limit="",price_limit="No Limit"),IF(U8="Yes",1,2),IF(SUMIFS(WhatIf!$W:$W,WhatIf!$Q:$Q,U$1,WhatIf!$R:$R,U8)&lt;=price_limit,IF(U8="Yes",1,2),"")),""))</f>
        <v/>
      </c>
      <c r="BQ8" s="161" t="str">
        <f>IF(OR(V8="",VLOOKUP(V$1,Services!$A$1:$B$25,2,0)="Exclude"),"",IF($D8=1,IF(OR(price_limit="",price_limit="No Limit"),IF(V8="Yes",1,2),IF(SUMIFS(WhatIf!$W:$W,WhatIf!$Q:$Q,V$1,WhatIf!$R:$R,V8)&lt;=price_limit,IF(V8="Yes",1,2),"")),""))</f>
        <v/>
      </c>
      <c r="BR8" s="161" t="str">
        <f>IF(OR(W8="",VLOOKUP(W$1,Services!$A$1:$B$25,2,0)="Exclude"),"",IF($D8=1,IF(OR(price_limit="",price_limit="No Limit"),IF(W8="Yes",1,2),IF(SUMIFS(WhatIf!$W:$W,WhatIf!$Q:$Q,W$1,WhatIf!$R:$R,W8)&lt;=price_limit,IF(W8="Yes",1,2),"")),""))</f>
        <v/>
      </c>
      <c r="BS8" s="161" t="str">
        <f>IF(OR(X8="",VLOOKUP(X$1,Services!$A$1:$B$25,2,0)="Exclude"),"",IF($D8=1,IF(OR(price_limit="",price_limit="No Limit"),IF(X8="Yes",1,2),IF(SUMIFS(WhatIf!$W:$W,WhatIf!$Q:$Q,X$1,WhatIf!$R:$R,X8)&lt;=price_limit,IF(X8="Yes",1,2),"")),""))</f>
        <v/>
      </c>
      <c r="BT8" s="161" t="str">
        <f>IF(OR(Y8="",VLOOKUP(Y$1,Services!$A$1:$B$25,2,0)="Exclude"),"",IF($D8=1,IF(OR(price_limit="",price_limit="No Limit"),IF(Y8="Yes",1,2),IF(SUMIFS(WhatIf!$W:$W,WhatIf!$Q:$Q,Y$1,WhatIf!$R:$R,Y8)&lt;=price_limit,IF(Y8="Yes",1,2),"")),""))</f>
        <v/>
      </c>
      <c r="BU8" s="161" t="str">
        <f>IF(OR(Z8="",VLOOKUP(Z$1,Services!$A$1:$B$25,2,0)="Exclude"),"",IF($D8=1,IF(OR(price_limit="",price_limit="No Limit"),IF(Z8="Yes",1,2),IF(SUMIFS(WhatIf!$W:$W,WhatIf!$Q:$Q,Z$1,WhatIf!$R:$R,Z8)&lt;=price_limit,IF(Z8="Yes",1,2),"")),""))</f>
        <v/>
      </c>
      <c r="BV8" s="161"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52.5" x14ac:dyDescent="0.35">
      <c r="A9" s="15" t="s">
        <v>5</v>
      </c>
      <c r="B9" s="3" t="s">
        <v>1048</v>
      </c>
      <c r="C9" s="3" t="s">
        <v>229</v>
      </c>
      <c r="D9" s="8">
        <f t="shared" ca="1" si="2"/>
        <v>1</v>
      </c>
      <c r="E9" s="4" t="s">
        <v>1</v>
      </c>
      <c r="F9" s="4" t="s">
        <v>1</v>
      </c>
      <c r="G9" s="4" t="s">
        <v>1</v>
      </c>
      <c r="H9" s="4" t="s">
        <v>1</v>
      </c>
      <c r="I9" s="8" t="s">
        <v>1</v>
      </c>
      <c r="J9" s="8" t="s">
        <v>1</v>
      </c>
      <c r="K9" s="8" t="s">
        <v>1</v>
      </c>
      <c r="L9" s="8" t="s">
        <v>1</v>
      </c>
      <c r="M9" s="8"/>
      <c r="N9" s="8" t="s">
        <v>1</v>
      </c>
      <c r="O9" s="8"/>
      <c r="P9" s="8"/>
      <c r="Q9" s="8" t="s">
        <v>1</v>
      </c>
      <c r="R9" s="8" t="s">
        <v>1</v>
      </c>
      <c r="S9" s="8" t="s">
        <v>1</v>
      </c>
      <c r="T9" s="8" t="s">
        <v>1</v>
      </c>
      <c r="U9" s="8"/>
      <c r="V9" s="8" t="s">
        <v>1</v>
      </c>
      <c r="W9" s="6"/>
      <c r="X9" s="6"/>
      <c r="Y9" s="6"/>
      <c r="Z9" s="6"/>
      <c r="AA9" s="4" t="s">
        <v>1</v>
      </c>
      <c r="AB9" s="8">
        <f ca="1">IF(AND($D9=1,ISNUMBER(MATCH(E$1&amp;E9&amp;"x",WhatIf!$X:$X,0))),1,"")</f>
        <v>1</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1">
        <f ca="1">IF(OR(E9="",VLOOKUP(E$1,Services!$A$1:$B$25,2,0)="Exclude"),"",IF($D9=1,IF(OR(price_limit="",price_limit="No Limit"),IF(E9="Yes",1,2),IF(SUMIFS(WhatIf!$W:$W,WhatIf!$Q:$Q,E$1,WhatIf!$R:$R,E9)&lt;=price_limit,IF(E9="Yes",1,2),"")),""))</f>
        <v>1</v>
      </c>
      <c r="BA9" s="161">
        <f ca="1">IF(OR(F9="",VLOOKUP(F$1,Services!$A$1:$B$25,2,0)="Exclude"),"",IF($D9=1,IF(OR(price_limit="",price_limit="No Limit"),IF(F9="Yes",1,2),IF(SUMIFS(WhatIf!$W:$W,WhatIf!$Q:$Q,F$1,WhatIf!$R:$R,F9)&lt;=price_limit,IF(F9="Yes",1,2),"")),""))</f>
        <v>1</v>
      </c>
      <c r="BB9" s="161">
        <f ca="1">IF(OR(G9="",VLOOKUP(G$1,Services!$A$1:$B$25,2,0)="Exclude"),"",IF($D9=1,IF(OR(price_limit="",price_limit="No Limit"),IF(G9="Yes",1,2),IF(SUMIFS(WhatIf!$W:$W,WhatIf!$Q:$Q,G$1,WhatIf!$R:$R,G9)&lt;=price_limit,IF(G9="Yes",1,2),"")),""))</f>
        <v>1</v>
      </c>
      <c r="BC9" s="161">
        <f ca="1">IF(OR(H9="",VLOOKUP(H$1,Services!$A$1:$B$25,2,0)="Exclude"),"",IF($D9=1,IF(OR(price_limit="",price_limit="No Limit"),IF(H9="Yes",1,2),IF(SUMIFS(WhatIf!$W:$W,WhatIf!$Q:$Q,H$1,WhatIf!$R:$R,H9)&lt;=price_limit,IF(H9="Yes",1,2),"")),""))</f>
        <v>1</v>
      </c>
      <c r="BD9" s="161">
        <f ca="1">IF(OR(I9="",VLOOKUP(I$1,Services!$A$1:$B$25,2,0)="Exclude"),"",IF($D9=1,IF(OR(price_limit="",price_limit="No Limit"),IF(I9="Yes",1,2),IF(SUMIFS(WhatIf!$W:$W,WhatIf!$Q:$Q,I$1,WhatIf!$R:$R,I9)&lt;=price_limit,IF(I9="Yes",1,2),"")),""))</f>
        <v>1</v>
      </c>
      <c r="BE9" s="161">
        <f ca="1">IF(OR(J9="",VLOOKUP(J$1,Services!$A$1:$B$25,2,0)="Exclude"),"",IF($D9=1,IF(OR(price_limit="",price_limit="No Limit"),IF(J9="Yes",1,2),IF(SUMIFS(WhatIf!$W:$W,WhatIf!$Q:$Q,J$1,WhatIf!$R:$R,J9)&lt;=price_limit,IF(J9="Yes",1,2),"")),""))</f>
        <v>1</v>
      </c>
      <c r="BF9" s="161">
        <f ca="1">IF(OR(K9="",VLOOKUP(K$1,Services!$A$1:$B$25,2,0)="Exclude"),"",IF($D9=1,IF(OR(price_limit="",price_limit="No Limit"),IF(K9="Yes",1,2),IF(SUMIFS(WhatIf!$W:$W,WhatIf!$Q:$Q,K$1,WhatIf!$R:$R,K9)&lt;=price_limit,IF(K9="Yes",1,2),"")),""))</f>
        <v>1</v>
      </c>
      <c r="BG9" s="161">
        <f ca="1">IF(OR(L9="",VLOOKUP(L$1,Services!$A$1:$B$25,2,0)="Exclude"),"",IF($D9=1,IF(OR(price_limit="",price_limit="No Limit"),IF(L9="Yes",1,2),IF(SUMIFS(WhatIf!$W:$W,WhatIf!$Q:$Q,L$1,WhatIf!$R:$R,L9)&lt;=price_limit,IF(L9="Yes",1,2),"")),""))</f>
        <v>1</v>
      </c>
      <c r="BH9" s="161" t="str">
        <f>IF(OR(M9="",VLOOKUP(M$1,Services!$A$1:$B$25,2,0)="Exclude"),"",IF($D9=1,IF(OR(price_limit="",price_limit="No Limit"),IF(M9="Yes",1,2),IF(SUMIFS(WhatIf!$W:$W,WhatIf!$Q:$Q,M$1,WhatIf!$R:$R,M9)&lt;=price_limit,IF(M9="Yes",1,2),"")),""))</f>
        <v/>
      </c>
      <c r="BI9" s="161">
        <f ca="1">IF(OR(N9="",VLOOKUP(N$1,Services!$A$1:$B$25,2,0)="Exclude"),"",IF($D9=1,IF(OR(price_limit="",price_limit="No Limit"),IF(N9="Yes",1,2),IF(SUMIFS(WhatIf!$W:$W,WhatIf!$Q:$Q,N$1,WhatIf!$R:$R,N9)&lt;=price_limit,IF(N9="Yes",1,2),"")),""))</f>
        <v>1</v>
      </c>
      <c r="BJ9" s="161" t="str">
        <f>IF(OR(O9="",VLOOKUP(O$1,Services!$A$1:$B$25,2,0)="Exclude"),"",IF($D9=1,IF(OR(price_limit="",price_limit="No Limit"),IF(O9="Yes",1,2),IF(SUMIFS(WhatIf!$W:$W,WhatIf!$Q:$Q,O$1,WhatIf!$R:$R,O9)&lt;=price_limit,IF(O9="Yes",1,2),"")),""))</f>
        <v/>
      </c>
      <c r="BK9" s="161" t="str">
        <f>IF(OR(P9="",VLOOKUP(P$1,Services!$A$1:$B$25,2,0)="Exclude"),"",IF($D9=1,IF(OR(price_limit="",price_limit="No Limit"),IF(P9="Yes",1,2),IF(SUMIFS(WhatIf!$W:$W,WhatIf!$Q:$Q,P$1,WhatIf!$R:$R,P9)&lt;=price_limit,IF(P9="Yes",1,2),"")),""))</f>
        <v/>
      </c>
      <c r="BL9" s="161">
        <f ca="1">IF(OR(Q9="",VLOOKUP(Q$1,Services!$A$1:$B$25,2,0)="Exclude"),"",IF($D9=1,IF(OR(price_limit="",price_limit="No Limit"),IF(Q9="Yes",1,2),IF(SUMIFS(WhatIf!$W:$W,WhatIf!$Q:$Q,Q$1,WhatIf!$R:$R,Q9)&lt;=price_limit,IF(Q9="Yes",1,2),"")),""))</f>
        <v>1</v>
      </c>
      <c r="BM9" s="161">
        <f ca="1">IF(OR(R9="",VLOOKUP(R$1,Services!$A$1:$B$25,2,0)="Exclude"),"",IF($D9=1,IF(OR(price_limit="",price_limit="No Limit"),IF(R9="Yes",1,2),IF(SUMIFS(WhatIf!$W:$W,WhatIf!$Q:$Q,R$1,WhatIf!$R:$R,R9)&lt;=price_limit,IF(R9="Yes",1,2),"")),""))</f>
        <v>1</v>
      </c>
      <c r="BN9" s="161">
        <f ca="1">IF(OR(S9="",VLOOKUP(S$1,Services!$A$1:$B$25,2,0)="Exclude"),"",IF($D9=1,IF(OR(price_limit="",price_limit="No Limit"),IF(S9="Yes",1,2),IF(SUMIFS(WhatIf!$W:$W,WhatIf!$Q:$Q,S$1,WhatIf!$R:$R,S9)&lt;=price_limit,IF(S9="Yes",1,2),"")),""))</f>
        <v>1</v>
      </c>
      <c r="BO9" s="161">
        <f ca="1">IF(OR(T9="",VLOOKUP(T$1,Services!$A$1:$B$25,2,0)="Exclude"),"",IF($D9=1,IF(OR(price_limit="",price_limit="No Limit"),IF(T9="Yes",1,2),IF(SUMIFS(WhatIf!$W:$W,WhatIf!$Q:$Q,T$1,WhatIf!$R:$R,T9)&lt;=price_limit,IF(T9="Yes",1,2),"")),""))</f>
        <v>1</v>
      </c>
      <c r="BP9" s="161" t="str">
        <f>IF(OR(U9="",VLOOKUP(U$1,Services!$A$1:$B$25,2,0)="Exclude"),"",IF($D9=1,IF(OR(price_limit="",price_limit="No Limit"),IF(U9="Yes",1,2),IF(SUMIFS(WhatIf!$W:$W,WhatIf!$Q:$Q,U$1,WhatIf!$R:$R,U9)&lt;=price_limit,IF(U9="Yes",1,2),"")),""))</f>
        <v/>
      </c>
      <c r="BQ9" s="161">
        <f ca="1">IF(OR(V9="",VLOOKUP(V$1,Services!$A$1:$B$25,2,0)="Exclude"),"",IF($D9=1,IF(OR(price_limit="",price_limit="No Limit"),IF(V9="Yes",1,2),IF(SUMIFS(WhatIf!$W:$W,WhatIf!$Q:$Q,V$1,WhatIf!$R:$R,V9)&lt;=price_limit,IF(V9="Yes",1,2),"")),""))</f>
        <v>1</v>
      </c>
      <c r="BR9" s="161" t="str">
        <f>IF(OR(W9="",VLOOKUP(W$1,Services!$A$1:$B$25,2,0)="Exclude"),"",IF($D9=1,IF(OR(price_limit="",price_limit="No Limit"),IF(W9="Yes",1,2),IF(SUMIFS(WhatIf!$W:$W,WhatIf!$Q:$Q,W$1,WhatIf!$R:$R,W9)&lt;=price_limit,IF(W9="Yes",1,2),"")),""))</f>
        <v/>
      </c>
      <c r="BS9" s="161" t="str">
        <f>IF(OR(X9="",VLOOKUP(X$1,Services!$A$1:$B$25,2,0)="Exclude"),"",IF($D9=1,IF(OR(price_limit="",price_limit="No Limit"),IF(X9="Yes",1,2),IF(SUMIFS(WhatIf!$W:$W,WhatIf!$Q:$Q,X$1,WhatIf!$R:$R,X9)&lt;=price_limit,IF(X9="Yes",1,2),"")),""))</f>
        <v/>
      </c>
      <c r="BT9" s="161" t="str">
        <f>IF(OR(Y9="",VLOOKUP(Y$1,Services!$A$1:$B$25,2,0)="Exclude"),"",IF($D9=1,IF(OR(price_limit="",price_limit="No Limit"),IF(Y9="Yes",1,2),IF(SUMIFS(WhatIf!$W:$W,WhatIf!$Q:$Q,Y$1,WhatIf!$R:$R,Y9)&lt;=price_limit,IF(Y9="Yes",1,2),"")),""))</f>
        <v/>
      </c>
      <c r="BU9" s="161" t="str">
        <f>IF(OR(Z9="",VLOOKUP(Z$1,Services!$A$1:$B$25,2,0)="Exclude"),"",IF($D9=1,IF(OR(price_limit="",price_limit="No Limit"),IF(Z9="Yes",1,2),IF(SUMIFS(WhatIf!$W:$W,WhatIf!$Q:$Q,Z$1,WhatIf!$R:$R,Z9)&lt;=price_limit,IF(Z9="Yes",1,2),"")),""))</f>
        <v/>
      </c>
      <c r="BV9" s="161"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2</v>
      </c>
    </row>
    <row r="10" spans="1:79" ht="26" x14ac:dyDescent="0.35">
      <c r="A10" s="15" t="s">
        <v>722</v>
      </c>
      <c r="B10" s="3" t="s">
        <v>842</v>
      </c>
      <c r="C10" s="3" t="s">
        <v>184</v>
      </c>
      <c r="D10" s="8" t="str">
        <f t="shared" ca="1" si="2"/>
        <v/>
      </c>
      <c r="F10" s="4" t="s">
        <v>886</v>
      </c>
      <c r="G10" s="4" t="s">
        <v>886</v>
      </c>
      <c r="H10" s="4" t="s">
        <v>886</v>
      </c>
      <c r="I10" s="8" t="s">
        <v>231</v>
      </c>
      <c r="J10" s="8" t="s">
        <v>231</v>
      </c>
      <c r="K10" s="8" t="s">
        <v>231</v>
      </c>
      <c r="L10" s="8" t="s">
        <v>231</v>
      </c>
      <c r="M10" s="8"/>
      <c r="N10" s="8"/>
      <c r="O10" s="8"/>
      <c r="P10" s="8"/>
      <c r="Q10" s="8"/>
      <c r="R10" s="8"/>
      <c r="S10" s="8"/>
      <c r="T10" s="8"/>
      <c r="U10" s="8"/>
      <c r="V10" s="8" t="s">
        <v>1</v>
      </c>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1" t="str">
        <f>IF(OR(E10="",VLOOKUP(E$1,Services!$A$1:$B$25,2,0)="Exclude"),"",IF($D10=1,IF(OR(price_limit="",price_limit="No Limit"),IF(E10="Yes",1,2),IF(SUMIFS(WhatIf!$W:$W,WhatIf!$Q:$Q,E$1,WhatIf!$R:$R,E10)&lt;=price_limit,IF(E10="Yes",1,2),"")),""))</f>
        <v/>
      </c>
      <c r="BA10" s="161" t="str">
        <f ca="1">IF(OR(F10="",VLOOKUP(F$1,Services!$A$1:$B$25,2,0)="Exclude"),"",IF($D10=1,IF(OR(price_limit="",price_limit="No Limit"),IF(F10="Yes",1,2),IF(SUMIFS(WhatIf!$W:$W,WhatIf!$Q:$Q,F$1,WhatIf!$R:$R,F10)&lt;=price_limit,IF(F10="Yes",1,2),"")),""))</f>
        <v/>
      </c>
      <c r="BB10" s="161" t="str">
        <f ca="1">IF(OR(G10="",VLOOKUP(G$1,Services!$A$1:$B$25,2,0)="Exclude"),"",IF($D10=1,IF(OR(price_limit="",price_limit="No Limit"),IF(G10="Yes",1,2),IF(SUMIFS(WhatIf!$W:$W,WhatIf!$Q:$Q,G$1,WhatIf!$R:$R,G10)&lt;=price_limit,IF(G10="Yes",1,2),"")),""))</f>
        <v/>
      </c>
      <c r="BC10" s="161" t="str">
        <f ca="1">IF(OR(H10="",VLOOKUP(H$1,Services!$A$1:$B$25,2,0)="Exclude"),"",IF($D10=1,IF(OR(price_limit="",price_limit="No Limit"),IF(H10="Yes",1,2),IF(SUMIFS(WhatIf!$W:$W,WhatIf!$Q:$Q,H$1,WhatIf!$R:$R,H10)&lt;=price_limit,IF(H10="Yes",1,2),"")),""))</f>
        <v/>
      </c>
      <c r="BD10" s="161" t="str">
        <f ca="1">IF(OR(I10="",VLOOKUP(I$1,Services!$A$1:$B$25,2,0)="Exclude"),"",IF($D10=1,IF(OR(price_limit="",price_limit="No Limit"),IF(I10="Yes",1,2),IF(SUMIFS(WhatIf!$W:$W,WhatIf!$Q:$Q,I$1,WhatIf!$R:$R,I10)&lt;=price_limit,IF(I10="Yes",1,2),"")),""))</f>
        <v/>
      </c>
      <c r="BE10" s="161" t="str">
        <f ca="1">IF(OR(J10="",VLOOKUP(J$1,Services!$A$1:$B$25,2,0)="Exclude"),"",IF($D10=1,IF(OR(price_limit="",price_limit="No Limit"),IF(J10="Yes",1,2),IF(SUMIFS(WhatIf!$W:$W,WhatIf!$Q:$Q,J$1,WhatIf!$R:$R,J10)&lt;=price_limit,IF(J10="Yes",1,2),"")),""))</f>
        <v/>
      </c>
      <c r="BF10" s="161" t="str">
        <f ca="1">IF(OR(K10="",VLOOKUP(K$1,Services!$A$1:$B$25,2,0)="Exclude"),"",IF($D10=1,IF(OR(price_limit="",price_limit="No Limit"),IF(K10="Yes",1,2),IF(SUMIFS(WhatIf!$W:$W,WhatIf!$Q:$Q,K$1,WhatIf!$R:$R,K10)&lt;=price_limit,IF(K10="Yes",1,2),"")),""))</f>
        <v/>
      </c>
      <c r="BG10" s="161" t="str">
        <f ca="1">IF(OR(L10="",VLOOKUP(L$1,Services!$A$1:$B$25,2,0)="Exclude"),"",IF($D10=1,IF(OR(price_limit="",price_limit="No Limit"),IF(L10="Yes",1,2),IF(SUMIFS(WhatIf!$W:$W,WhatIf!$Q:$Q,L$1,WhatIf!$R:$R,L10)&lt;=price_limit,IF(L10="Yes",1,2),"")),""))</f>
        <v/>
      </c>
      <c r="BH10" s="161" t="str">
        <f>IF(OR(M10="",VLOOKUP(M$1,Services!$A$1:$B$25,2,0)="Exclude"),"",IF($D10=1,IF(OR(price_limit="",price_limit="No Limit"),IF(M10="Yes",1,2),IF(SUMIFS(WhatIf!$W:$W,WhatIf!$Q:$Q,M$1,WhatIf!$R:$R,M10)&lt;=price_limit,IF(M10="Yes",1,2),"")),""))</f>
        <v/>
      </c>
      <c r="BI10" s="161" t="str">
        <f>IF(OR(N10="",VLOOKUP(N$1,Services!$A$1:$B$25,2,0)="Exclude"),"",IF($D10=1,IF(OR(price_limit="",price_limit="No Limit"),IF(N10="Yes",1,2),IF(SUMIFS(WhatIf!$W:$W,WhatIf!$Q:$Q,N$1,WhatIf!$R:$R,N10)&lt;=price_limit,IF(N10="Yes",1,2),"")),""))</f>
        <v/>
      </c>
      <c r="BJ10" s="161" t="str">
        <f>IF(OR(O10="",VLOOKUP(O$1,Services!$A$1:$B$25,2,0)="Exclude"),"",IF($D10=1,IF(OR(price_limit="",price_limit="No Limit"),IF(O10="Yes",1,2),IF(SUMIFS(WhatIf!$W:$W,WhatIf!$Q:$Q,O$1,WhatIf!$R:$R,O10)&lt;=price_limit,IF(O10="Yes",1,2),"")),""))</f>
        <v/>
      </c>
      <c r="BK10" s="161" t="str">
        <f>IF(OR(P10="",VLOOKUP(P$1,Services!$A$1:$B$25,2,0)="Exclude"),"",IF($D10=1,IF(OR(price_limit="",price_limit="No Limit"),IF(P10="Yes",1,2),IF(SUMIFS(WhatIf!$W:$W,WhatIf!$Q:$Q,P$1,WhatIf!$R:$R,P10)&lt;=price_limit,IF(P10="Yes",1,2),"")),""))</f>
        <v/>
      </c>
      <c r="BL10" s="161" t="str">
        <f>IF(OR(Q10="",VLOOKUP(Q$1,Services!$A$1:$B$25,2,0)="Exclude"),"",IF($D10=1,IF(OR(price_limit="",price_limit="No Limit"),IF(Q10="Yes",1,2),IF(SUMIFS(WhatIf!$W:$W,WhatIf!$Q:$Q,Q$1,WhatIf!$R:$R,Q10)&lt;=price_limit,IF(Q10="Yes",1,2),"")),""))</f>
        <v/>
      </c>
      <c r="BM10" s="161" t="str">
        <f>IF(OR(R10="",VLOOKUP(R$1,Services!$A$1:$B$25,2,0)="Exclude"),"",IF($D10=1,IF(OR(price_limit="",price_limit="No Limit"),IF(R10="Yes",1,2),IF(SUMIFS(WhatIf!$W:$W,WhatIf!$Q:$Q,R$1,WhatIf!$R:$R,R10)&lt;=price_limit,IF(R10="Yes",1,2),"")),""))</f>
        <v/>
      </c>
      <c r="BN10" s="161" t="str">
        <f>IF(OR(S10="",VLOOKUP(S$1,Services!$A$1:$B$25,2,0)="Exclude"),"",IF($D10=1,IF(OR(price_limit="",price_limit="No Limit"),IF(S10="Yes",1,2),IF(SUMIFS(WhatIf!$W:$W,WhatIf!$Q:$Q,S$1,WhatIf!$R:$R,S10)&lt;=price_limit,IF(S10="Yes",1,2),"")),""))</f>
        <v/>
      </c>
      <c r="BO10" s="161" t="str">
        <f>IF(OR(T10="",VLOOKUP(T$1,Services!$A$1:$B$25,2,0)="Exclude"),"",IF($D10=1,IF(OR(price_limit="",price_limit="No Limit"),IF(T10="Yes",1,2),IF(SUMIFS(WhatIf!$W:$W,WhatIf!$Q:$Q,T$1,WhatIf!$R:$R,T10)&lt;=price_limit,IF(T10="Yes",1,2),"")),""))</f>
        <v/>
      </c>
      <c r="BP10" s="161" t="str">
        <f>IF(OR(U10="",VLOOKUP(U$1,Services!$A$1:$B$25,2,0)="Exclude"),"",IF($D10=1,IF(OR(price_limit="",price_limit="No Limit"),IF(U10="Yes",1,2),IF(SUMIFS(WhatIf!$W:$W,WhatIf!$Q:$Q,U$1,WhatIf!$R:$R,U10)&lt;=price_limit,IF(U10="Yes",1,2),"")),""))</f>
        <v/>
      </c>
      <c r="BQ10" s="161" t="str">
        <f ca="1">IF(OR(V10="",VLOOKUP(V$1,Services!$A$1:$B$25,2,0)="Exclude"),"",IF($D10=1,IF(OR(price_limit="",price_limit="No Limit"),IF(V10="Yes",1,2),IF(SUMIFS(WhatIf!$W:$W,WhatIf!$Q:$Q,V$1,WhatIf!$R:$R,V10)&lt;=price_limit,IF(V10="Yes",1,2),"")),""))</f>
        <v/>
      </c>
      <c r="BR10" s="161" t="str">
        <f>IF(OR(W10="",VLOOKUP(W$1,Services!$A$1:$B$25,2,0)="Exclude"),"",IF($D10=1,IF(OR(price_limit="",price_limit="No Limit"),IF(W10="Yes",1,2),IF(SUMIFS(WhatIf!$W:$W,WhatIf!$Q:$Q,W$1,WhatIf!$R:$R,W10)&lt;=price_limit,IF(W10="Yes",1,2),"")),""))</f>
        <v/>
      </c>
      <c r="BS10" s="161" t="str">
        <f>IF(OR(X10="",VLOOKUP(X$1,Services!$A$1:$B$25,2,0)="Exclude"),"",IF($D10=1,IF(OR(price_limit="",price_limit="No Limit"),IF(X10="Yes",1,2),IF(SUMIFS(WhatIf!$W:$W,WhatIf!$Q:$Q,X$1,WhatIf!$R:$R,X10)&lt;=price_limit,IF(X10="Yes",1,2),"")),""))</f>
        <v/>
      </c>
      <c r="BT10" s="161" t="str">
        <f>IF(OR(Y10="",VLOOKUP(Y$1,Services!$A$1:$B$25,2,0)="Exclude"),"",IF($D10=1,IF(OR(price_limit="",price_limit="No Limit"),IF(Y10="Yes",1,2),IF(SUMIFS(WhatIf!$W:$W,WhatIf!$Q:$Q,Y$1,WhatIf!$R:$R,Y10)&lt;=price_limit,IF(Y10="Yes",1,2),"")),""))</f>
        <v/>
      </c>
      <c r="BU10" s="161" t="str">
        <f>IF(OR(Z10="",VLOOKUP(Z$1,Services!$A$1:$B$25,2,0)="Exclude"),"",IF($D10=1,IF(OR(price_limit="",price_limit="No Limit"),IF(Z10="Yes",1,2),IF(SUMIFS(WhatIf!$W:$W,WhatIf!$Q:$Q,Z$1,WhatIf!$R:$R,Z10)&lt;=price_limit,IF(Z10="Yes",1,2),"")),""))</f>
        <v/>
      </c>
      <c r="BV10" s="161"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705</v>
      </c>
      <c r="C11" s="3" t="s">
        <v>184</v>
      </c>
      <c r="D11" s="8" t="str">
        <f t="shared" ca="1" si="2"/>
        <v/>
      </c>
      <c r="F11" s="4" t="s">
        <v>888</v>
      </c>
      <c r="G11" s="4" t="s">
        <v>888</v>
      </c>
      <c r="H11" s="4" t="s">
        <v>888</v>
      </c>
      <c r="I11" s="8"/>
      <c r="J11" s="8"/>
      <c r="K11" s="8"/>
      <c r="L11" s="8"/>
      <c r="M11" s="8"/>
      <c r="N11" s="8"/>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1" t="str">
        <f>IF(OR(E11="",VLOOKUP(E$1,Services!$A$1:$B$25,2,0)="Exclude"),"",IF($D11=1,IF(OR(price_limit="",price_limit="No Limit"),IF(E11="Yes",1,2),IF(SUMIFS(WhatIf!$W:$W,WhatIf!$Q:$Q,E$1,WhatIf!$R:$R,E11)&lt;=price_limit,IF(E11="Yes",1,2),"")),""))</f>
        <v/>
      </c>
      <c r="BA11" s="161" t="str">
        <f ca="1">IF(OR(F11="",VLOOKUP(F$1,Services!$A$1:$B$25,2,0)="Exclude"),"",IF($D11=1,IF(OR(price_limit="",price_limit="No Limit"),IF(F11="Yes",1,2),IF(SUMIFS(WhatIf!$W:$W,WhatIf!$Q:$Q,F$1,WhatIf!$R:$R,F11)&lt;=price_limit,IF(F11="Yes",1,2),"")),""))</f>
        <v/>
      </c>
      <c r="BB11" s="161" t="str">
        <f ca="1">IF(OR(G11="",VLOOKUP(G$1,Services!$A$1:$B$25,2,0)="Exclude"),"",IF($D11=1,IF(OR(price_limit="",price_limit="No Limit"),IF(G11="Yes",1,2),IF(SUMIFS(WhatIf!$W:$W,WhatIf!$Q:$Q,G$1,WhatIf!$R:$R,G11)&lt;=price_limit,IF(G11="Yes",1,2),"")),""))</f>
        <v/>
      </c>
      <c r="BC11" s="161" t="str">
        <f ca="1">IF(OR(H11="",VLOOKUP(H$1,Services!$A$1:$B$25,2,0)="Exclude"),"",IF($D11=1,IF(OR(price_limit="",price_limit="No Limit"),IF(H11="Yes",1,2),IF(SUMIFS(WhatIf!$W:$W,WhatIf!$Q:$Q,H$1,WhatIf!$R:$R,H11)&lt;=price_limit,IF(H11="Yes",1,2),"")),""))</f>
        <v/>
      </c>
      <c r="BD11" s="161" t="str">
        <f>IF(OR(I11="",VLOOKUP(I$1,Services!$A$1:$B$25,2,0)="Exclude"),"",IF($D11=1,IF(OR(price_limit="",price_limit="No Limit"),IF(I11="Yes",1,2),IF(SUMIFS(WhatIf!$W:$W,WhatIf!$Q:$Q,I$1,WhatIf!$R:$R,I11)&lt;=price_limit,IF(I11="Yes",1,2),"")),""))</f>
        <v/>
      </c>
      <c r="BE11" s="161" t="str">
        <f>IF(OR(J11="",VLOOKUP(J$1,Services!$A$1:$B$25,2,0)="Exclude"),"",IF($D11=1,IF(OR(price_limit="",price_limit="No Limit"),IF(J11="Yes",1,2),IF(SUMIFS(WhatIf!$W:$W,WhatIf!$Q:$Q,J$1,WhatIf!$R:$R,J11)&lt;=price_limit,IF(J11="Yes",1,2),"")),""))</f>
        <v/>
      </c>
      <c r="BF11" s="161" t="str">
        <f>IF(OR(K11="",VLOOKUP(K$1,Services!$A$1:$B$25,2,0)="Exclude"),"",IF($D11=1,IF(OR(price_limit="",price_limit="No Limit"),IF(K11="Yes",1,2),IF(SUMIFS(WhatIf!$W:$W,WhatIf!$Q:$Q,K$1,WhatIf!$R:$R,K11)&lt;=price_limit,IF(K11="Yes",1,2),"")),""))</f>
        <v/>
      </c>
      <c r="BG11" s="161" t="str">
        <f>IF(OR(L11="",VLOOKUP(L$1,Services!$A$1:$B$25,2,0)="Exclude"),"",IF($D11=1,IF(OR(price_limit="",price_limit="No Limit"),IF(L11="Yes",1,2),IF(SUMIFS(WhatIf!$W:$W,WhatIf!$Q:$Q,L$1,WhatIf!$R:$R,L11)&lt;=price_limit,IF(L11="Yes",1,2),"")),""))</f>
        <v/>
      </c>
      <c r="BH11" s="161" t="str">
        <f>IF(OR(M11="",VLOOKUP(M$1,Services!$A$1:$B$25,2,0)="Exclude"),"",IF($D11=1,IF(OR(price_limit="",price_limit="No Limit"),IF(M11="Yes",1,2),IF(SUMIFS(WhatIf!$W:$W,WhatIf!$Q:$Q,M$1,WhatIf!$R:$R,M11)&lt;=price_limit,IF(M11="Yes",1,2),"")),""))</f>
        <v/>
      </c>
      <c r="BI11" s="161" t="str">
        <f>IF(OR(N11="",VLOOKUP(N$1,Services!$A$1:$B$25,2,0)="Exclude"),"",IF($D11=1,IF(OR(price_limit="",price_limit="No Limit"),IF(N11="Yes",1,2),IF(SUMIFS(WhatIf!$W:$W,WhatIf!$Q:$Q,N$1,WhatIf!$R:$R,N11)&lt;=price_limit,IF(N11="Yes",1,2),"")),""))</f>
        <v/>
      </c>
      <c r="BJ11" s="161" t="str">
        <f>IF(OR(O11="",VLOOKUP(O$1,Services!$A$1:$B$25,2,0)="Exclude"),"",IF($D11=1,IF(OR(price_limit="",price_limit="No Limit"),IF(O11="Yes",1,2),IF(SUMIFS(WhatIf!$W:$W,WhatIf!$Q:$Q,O$1,WhatIf!$R:$R,O11)&lt;=price_limit,IF(O11="Yes",1,2),"")),""))</f>
        <v/>
      </c>
      <c r="BK11" s="161" t="str">
        <f>IF(OR(P11="",VLOOKUP(P$1,Services!$A$1:$B$25,2,0)="Exclude"),"",IF($D11=1,IF(OR(price_limit="",price_limit="No Limit"),IF(P11="Yes",1,2),IF(SUMIFS(WhatIf!$W:$W,WhatIf!$Q:$Q,P$1,WhatIf!$R:$R,P11)&lt;=price_limit,IF(P11="Yes",1,2),"")),""))</f>
        <v/>
      </c>
      <c r="BL11" s="161" t="str">
        <f>IF(OR(Q11="",VLOOKUP(Q$1,Services!$A$1:$B$25,2,0)="Exclude"),"",IF($D11=1,IF(OR(price_limit="",price_limit="No Limit"),IF(Q11="Yes",1,2),IF(SUMIFS(WhatIf!$W:$W,WhatIf!$Q:$Q,Q$1,WhatIf!$R:$R,Q11)&lt;=price_limit,IF(Q11="Yes",1,2),"")),""))</f>
        <v/>
      </c>
      <c r="BM11" s="161" t="str">
        <f>IF(OR(R11="",VLOOKUP(R$1,Services!$A$1:$B$25,2,0)="Exclude"),"",IF($D11=1,IF(OR(price_limit="",price_limit="No Limit"),IF(R11="Yes",1,2),IF(SUMIFS(WhatIf!$W:$W,WhatIf!$Q:$Q,R$1,WhatIf!$R:$R,R11)&lt;=price_limit,IF(R11="Yes",1,2),"")),""))</f>
        <v/>
      </c>
      <c r="BN11" s="161" t="str">
        <f>IF(OR(S11="",VLOOKUP(S$1,Services!$A$1:$B$25,2,0)="Exclude"),"",IF($D11=1,IF(OR(price_limit="",price_limit="No Limit"),IF(S11="Yes",1,2),IF(SUMIFS(WhatIf!$W:$W,WhatIf!$Q:$Q,S$1,WhatIf!$R:$R,S11)&lt;=price_limit,IF(S11="Yes",1,2),"")),""))</f>
        <v/>
      </c>
      <c r="BO11" s="161" t="str">
        <f>IF(OR(T11="",VLOOKUP(T$1,Services!$A$1:$B$25,2,0)="Exclude"),"",IF($D11=1,IF(OR(price_limit="",price_limit="No Limit"),IF(T11="Yes",1,2),IF(SUMIFS(WhatIf!$W:$W,WhatIf!$Q:$Q,T$1,WhatIf!$R:$R,T11)&lt;=price_limit,IF(T11="Yes",1,2),"")),""))</f>
        <v/>
      </c>
      <c r="BP11" s="161" t="str">
        <f>IF(OR(U11="",VLOOKUP(U$1,Services!$A$1:$B$25,2,0)="Exclude"),"",IF($D11=1,IF(OR(price_limit="",price_limit="No Limit"),IF(U11="Yes",1,2),IF(SUMIFS(WhatIf!$W:$W,WhatIf!$Q:$Q,U$1,WhatIf!$R:$R,U11)&lt;=price_limit,IF(U11="Yes",1,2),"")),""))</f>
        <v/>
      </c>
      <c r="BQ11" s="161" t="str">
        <f>IF(OR(V11="",VLOOKUP(V$1,Services!$A$1:$B$25,2,0)="Exclude"),"",IF($D11=1,IF(OR(price_limit="",price_limit="No Limit"),IF(V11="Yes",1,2),IF(SUMIFS(WhatIf!$W:$W,WhatIf!$Q:$Q,V$1,WhatIf!$R:$R,V11)&lt;=price_limit,IF(V11="Yes",1,2),"")),""))</f>
        <v/>
      </c>
      <c r="BR11" s="161" t="str">
        <f>IF(OR(W11="",VLOOKUP(W$1,Services!$A$1:$B$25,2,0)="Exclude"),"",IF($D11=1,IF(OR(price_limit="",price_limit="No Limit"),IF(W11="Yes",1,2),IF(SUMIFS(WhatIf!$W:$W,WhatIf!$Q:$Q,W$1,WhatIf!$R:$R,W11)&lt;=price_limit,IF(W11="Yes",1,2),"")),""))</f>
        <v/>
      </c>
      <c r="BS11" s="161" t="str">
        <f>IF(OR(X11="",VLOOKUP(X$1,Services!$A$1:$B$25,2,0)="Exclude"),"",IF($D11=1,IF(OR(price_limit="",price_limit="No Limit"),IF(X11="Yes",1,2),IF(SUMIFS(WhatIf!$W:$W,WhatIf!$Q:$Q,X$1,WhatIf!$R:$R,X11)&lt;=price_limit,IF(X11="Yes",1,2),"")),""))</f>
        <v/>
      </c>
      <c r="BT11" s="161" t="str">
        <f>IF(OR(Y11="",VLOOKUP(Y$1,Services!$A$1:$B$25,2,0)="Exclude"),"",IF($D11=1,IF(OR(price_limit="",price_limit="No Limit"),IF(Y11="Yes",1,2),IF(SUMIFS(WhatIf!$W:$W,WhatIf!$Q:$Q,Y$1,WhatIf!$R:$R,Y11)&lt;=price_limit,IF(Y11="Yes",1,2),"")),""))</f>
        <v/>
      </c>
      <c r="BU11" s="161" t="str">
        <f>IF(OR(Z11="",VLOOKUP(Z$1,Services!$A$1:$B$25,2,0)="Exclude"),"",IF($D11=1,IF(OR(price_limit="",price_limit="No Limit"),IF(Z11="Yes",1,2),IF(SUMIFS(WhatIf!$W:$W,WhatIf!$Q:$Q,Z$1,WhatIf!$R:$R,Z11)&lt;=price_limit,IF(Z11="Yes",1,2),"")),""))</f>
        <v/>
      </c>
      <c r="BV11" s="161"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0</v>
      </c>
      <c r="B12" s="3" t="s">
        <v>205</v>
      </c>
      <c r="C12" s="3" t="s">
        <v>746</v>
      </c>
      <c r="D12" s="8">
        <f t="shared" ca="1" si="2"/>
        <v>1</v>
      </c>
      <c r="I12" s="8" t="s">
        <v>1</v>
      </c>
      <c r="J12" s="8" t="s">
        <v>1</v>
      </c>
      <c r="K12" s="8" t="s">
        <v>1</v>
      </c>
      <c r="L12" s="8" t="s">
        <v>1</v>
      </c>
      <c r="M12" s="8" t="s">
        <v>1</v>
      </c>
      <c r="N12" s="8" t="s">
        <v>1</v>
      </c>
      <c r="O12" s="8" t="s">
        <v>1</v>
      </c>
      <c r="P12" s="8"/>
      <c r="Q12" s="8"/>
      <c r="R12" s="8" t="s">
        <v>1</v>
      </c>
      <c r="S12" s="8" t="s">
        <v>1</v>
      </c>
      <c r="T12" s="8" t="s">
        <v>1</v>
      </c>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f ca="1">IF(AND($D12=1,ISNUMBER(MATCH(M$1&amp;M12&amp;"x",WhatIf!$X:$X,0))),1,"")</f>
        <v>1</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f t="shared" ca="1" si="3"/>
        <v>1</v>
      </c>
      <c r="AZ12" s="161" t="str">
        <f>IF(OR(E12="",VLOOKUP(E$1,Services!$A$1:$B$25,2,0)="Exclude"),"",IF($D12=1,IF(OR(price_limit="",price_limit="No Limit"),IF(E12="Yes",1,2),IF(SUMIFS(WhatIf!$W:$W,WhatIf!$Q:$Q,E$1,WhatIf!$R:$R,E12)&lt;=price_limit,IF(E12="Yes",1,2),"")),""))</f>
        <v/>
      </c>
      <c r="BA12" s="161" t="str">
        <f>IF(OR(F12="",VLOOKUP(F$1,Services!$A$1:$B$25,2,0)="Exclude"),"",IF($D12=1,IF(OR(price_limit="",price_limit="No Limit"),IF(F12="Yes",1,2),IF(SUMIFS(WhatIf!$W:$W,WhatIf!$Q:$Q,F$1,WhatIf!$R:$R,F12)&lt;=price_limit,IF(F12="Yes",1,2),"")),""))</f>
        <v/>
      </c>
      <c r="BB12" s="161" t="str">
        <f>IF(OR(G12="",VLOOKUP(G$1,Services!$A$1:$B$25,2,0)="Exclude"),"",IF($D12=1,IF(OR(price_limit="",price_limit="No Limit"),IF(G12="Yes",1,2),IF(SUMIFS(WhatIf!$W:$W,WhatIf!$Q:$Q,G$1,WhatIf!$R:$R,G12)&lt;=price_limit,IF(G12="Yes",1,2),"")),""))</f>
        <v/>
      </c>
      <c r="BC12" s="161" t="str">
        <f>IF(OR(H12="",VLOOKUP(H$1,Services!$A$1:$B$25,2,0)="Exclude"),"",IF($D12=1,IF(OR(price_limit="",price_limit="No Limit"),IF(H12="Yes",1,2),IF(SUMIFS(WhatIf!$W:$W,WhatIf!$Q:$Q,H$1,WhatIf!$R:$R,H12)&lt;=price_limit,IF(H12="Yes",1,2),"")),""))</f>
        <v/>
      </c>
      <c r="BD12" s="161">
        <f ca="1">IF(OR(I12="",VLOOKUP(I$1,Services!$A$1:$B$25,2,0)="Exclude"),"",IF($D12=1,IF(OR(price_limit="",price_limit="No Limit"),IF(I12="Yes",1,2),IF(SUMIFS(WhatIf!$W:$W,WhatIf!$Q:$Q,I$1,WhatIf!$R:$R,I12)&lt;=price_limit,IF(I12="Yes",1,2),"")),""))</f>
        <v>1</v>
      </c>
      <c r="BE12" s="161">
        <f ca="1">IF(OR(J12="",VLOOKUP(J$1,Services!$A$1:$B$25,2,0)="Exclude"),"",IF($D12=1,IF(OR(price_limit="",price_limit="No Limit"),IF(J12="Yes",1,2),IF(SUMIFS(WhatIf!$W:$W,WhatIf!$Q:$Q,J$1,WhatIf!$R:$R,J12)&lt;=price_limit,IF(J12="Yes",1,2),"")),""))</f>
        <v>1</v>
      </c>
      <c r="BF12" s="161">
        <f ca="1">IF(OR(K12="",VLOOKUP(K$1,Services!$A$1:$B$25,2,0)="Exclude"),"",IF($D12=1,IF(OR(price_limit="",price_limit="No Limit"),IF(K12="Yes",1,2),IF(SUMIFS(WhatIf!$W:$W,WhatIf!$Q:$Q,K$1,WhatIf!$R:$R,K12)&lt;=price_limit,IF(K12="Yes",1,2),"")),""))</f>
        <v>1</v>
      </c>
      <c r="BG12" s="161">
        <f ca="1">IF(OR(L12="",VLOOKUP(L$1,Services!$A$1:$B$25,2,0)="Exclude"),"",IF($D12=1,IF(OR(price_limit="",price_limit="No Limit"),IF(L12="Yes",1,2),IF(SUMIFS(WhatIf!$W:$W,WhatIf!$Q:$Q,L$1,WhatIf!$R:$R,L12)&lt;=price_limit,IF(L12="Yes",1,2),"")),""))</f>
        <v>1</v>
      </c>
      <c r="BH12" s="161">
        <f ca="1">IF(OR(M12="",VLOOKUP(M$1,Services!$A$1:$B$25,2,0)="Exclude"),"",IF($D12=1,IF(OR(price_limit="",price_limit="No Limit"),IF(M12="Yes",1,2),IF(SUMIFS(WhatIf!$W:$W,WhatIf!$Q:$Q,M$1,WhatIf!$R:$R,M12)&lt;=price_limit,IF(M12="Yes",1,2),"")),""))</f>
        <v>1</v>
      </c>
      <c r="BI12" s="161">
        <f ca="1">IF(OR(N12="",VLOOKUP(N$1,Services!$A$1:$B$25,2,0)="Exclude"),"",IF($D12=1,IF(OR(price_limit="",price_limit="No Limit"),IF(N12="Yes",1,2),IF(SUMIFS(WhatIf!$W:$W,WhatIf!$Q:$Q,N$1,WhatIf!$R:$R,N12)&lt;=price_limit,IF(N12="Yes",1,2),"")),""))</f>
        <v>1</v>
      </c>
      <c r="BJ12" s="161">
        <f ca="1">IF(OR(O12="",VLOOKUP(O$1,Services!$A$1:$B$25,2,0)="Exclude"),"",IF($D12=1,IF(OR(price_limit="",price_limit="No Limit"),IF(O12="Yes",1,2),IF(SUMIFS(WhatIf!$W:$W,WhatIf!$Q:$Q,O$1,WhatIf!$R:$R,O12)&lt;=price_limit,IF(O12="Yes",1,2),"")),""))</f>
        <v>1</v>
      </c>
      <c r="BK12" s="161" t="str">
        <f>IF(OR(P12="",VLOOKUP(P$1,Services!$A$1:$B$25,2,0)="Exclude"),"",IF($D12=1,IF(OR(price_limit="",price_limit="No Limit"),IF(P12="Yes",1,2),IF(SUMIFS(WhatIf!$W:$W,WhatIf!$Q:$Q,P$1,WhatIf!$R:$R,P12)&lt;=price_limit,IF(P12="Yes",1,2),"")),""))</f>
        <v/>
      </c>
      <c r="BL12" s="161" t="str">
        <f>IF(OR(Q12="",VLOOKUP(Q$1,Services!$A$1:$B$25,2,0)="Exclude"),"",IF($D12=1,IF(OR(price_limit="",price_limit="No Limit"),IF(Q12="Yes",1,2),IF(SUMIFS(WhatIf!$W:$W,WhatIf!$Q:$Q,Q$1,WhatIf!$R:$R,Q12)&lt;=price_limit,IF(Q12="Yes",1,2),"")),""))</f>
        <v/>
      </c>
      <c r="BM12" s="161">
        <f ca="1">IF(OR(R12="",VLOOKUP(R$1,Services!$A$1:$B$25,2,0)="Exclude"),"",IF($D12=1,IF(OR(price_limit="",price_limit="No Limit"),IF(R12="Yes",1,2),IF(SUMIFS(WhatIf!$W:$W,WhatIf!$Q:$Q,R$1,WhatIf!$R:$R,R12)&lt;=price_limit,IF(R12="Yes",1,2),"")),""))</f>
        <v>1</v>
      </c>
      <c r="BN12" s="161">
        <f ca="1">IF(OR(S12="",VLOOKUP(S$1,Services!$A$1:$B$25,2,0)="Exclude"),"",IF($D12=1,IF(OR(price_limit="",price_limit="No Limit"),IF(S12="Yes",1,2),IF(SUMIFS(WhatIf!$W:$W,WhatIf!$Q:$Q,S$1,WhatIf!$R:$R,S12)&lt;=price_limit,IF(S12="Yes",1,2),"")),""))</f>
        <v>1</v>
      </c>
      <c r="BO12" s="161">
        <f ca="1">IF(OR(T12="",VLOOKUP(T$1,Services!$A$1:$B$25,2,0)="Exclude"),"",IF($D12=1,IF(OR(price_limit="",price_limit="No Limit"),IF(T12="Yes",1,2),IF(SUMIFS(WhatIf!$W:$W,WhatIf!$Q:$Q,T$1,WhatIf!$R:$R,T12)&lt;=price_limit,IF(T12="Yes",1,2),"")),""))</f>
        <v>1</v>
      </c>
      <c r="BP12" s="161" t="str">
        <f>IF(OR(U12="",VLOOKUP(U$1,Services!$A$1:$B$25,2,0)="Exclude"),"",IF($D12=1,IF(OR(price_limit="",price_limit="No Limit"),IF(U12="Yes",1,2),IF(SUMIFS(WhatIf!$W:$W,WhatIf!$Q:$Q,U$1,WhatIf!$R:$R,U12)&lt;=price_limit,IF(U12="Yes",1,2),"")),""))</f>
        <v/>
      </c>
      <c r="BQ12" s="161" t="str">
        <f>IF(OR(V12="",VLOOKUP(V$1,Services!$A$1:$B$25,2,0)="Exclude"),"",IF($D12=1,IF(OR(price_limit="",price_limit="No Limit"),IF(V12="Yes",1,2),IF(SUMIFS(WhatIf!$W:$W,WhatIf!$Q:$Q,V$1,WhatIf!$R:$R,V12)&lt;=price_limit,IF(V12="Yes",1,2),"")),""))</f>
        <v/>
      </c>
      <c r="BR12" s="161" t="str">
        <f>IF(OR(W12="",VLOOKUP(W$1,Services!$A$1:$B$25,2,0)="Exclude"),"",IF($D12=1,IF(OR(price_limit="",price_limit="No Limit"),IF(W12="Yes",1,2),IF(SUMIFS(WhatIf!$W:$W,WhatIf!$Q:$Q,W$1,WhatIf!$R:$R,W12)&lt;=price_limit,IF(W12="Yes",1,2),"")),""))</f>
        <v/>
      </c>
      <c r="BS12" s="161" t="str">
        <f>IF(OR(X12="",VLOOKUP(X$1,Services!$A$1:$B$25,2,0)="Exclude"),"",IF($D12=1,IF(OR(price_limit="",price_limit="No Limit"),IF(X12="Yes",1,2),IF(SUMIFS(WhatIf!$W:$W,WhatIf!$Q:$Q,X$1,WhatIf!$R:$R,X12)&lt;=price_limit,IF(X12="Yes",1,2),"")),""))</f>
        <v/>
      </c>
      <c r="BT12" s="161" t="str">
        <f>IF(OR(Y12="",VLOOKUP(Y$1,Services!$A$1:$B$25,2,0)="Exclude"),"",IF($D12=1,IF(OR(price_limit="",price_limit="No Limit"),IF(Y12="Yes",1,2),IF(SUMIFS(WhatIf!$W:$W,WhatIf!$Q:$Q,Y$1,WhatIf!$R:$R,Y12)&lt;=price_limit,IF(Y12="Yes",1,2),"")),""))</f>
        <v/>
      </c>
      <c r="BU12" s="161" t="str">
        <f>IF(OR(Z12="",VLOOKUP(Z$1,Services!$A$1:$B$25,2,0)="Exclude"),"",IF($D12=1,IF(OR(price_limit="",price_limit="No Limit"),IF(Z12="Yes",1,2),IF(SUMIFS(WhatIf!$W:$W,WhatIf!$Q:$Q,Z$1,WhatIf!$R:$R,Z12)&lt;=price_limit,IF(Z12="Yes",1,2),"")),""))</f>
        <v/>
      </c>
      <c r="BV12" s="161"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1</v>
      </c>
    </row>
    <row r="13" spans="1:79" ht="14.5" customHeight="1" x14ac:dyDescent="0.35">
      <c r="A13" s="15" t="s">
        <v>936</v>
      </c>
      <c r="B13" s="3" t="s">
        <v>937</v>
      </c>
      <c r="C13" s="3" t="s">
        <v>177</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1" t="str">
        <f>IF(OR(E13="",VLOOKUP(E$1,Services!$A$1:$B$25,2,0)="Exclude"),"",IF($D13=1,IF(OR(price_limit="",price_limit="No Limit"),IF(E13="Yes",1,2),IF(SUMIFS(WhatIf!$W:$W,WhatIf!$Q:$Q,E$1,WhatIf!$R:$R,E13)&lt;=price_limit,IF(E13="Yes",1,2),"")),""))</f>
        <v/>
      </c>
      <c r="BA13" s="161" t="str">
        <f>IF(OR(F13="",VLOOKUP(F$1,Services!$A$1:$B$25,2,0)="Exclude"),"",IF($D13=1,IF(OR(price_limit="",price_limit="No Limit"),IF(F13="Yes",1,2),IF(SUMIFS(WhatIf!$W:$W,WhatIf!$Q:$Q,F$1,WhatIf!$R:$R,F13)&lt;=price_limit,IF(F13="Yes",1,2),"")),""))</f>
        <v/>
      </c>
      <c r="BB13" s="161" t="str">
        <f>IF(OR(G13="",VLOOKUP(G$1,Services!$A$1:$B$25,2,0)="Exclude"),"",IF($D13=1,IF(OR(price_limit="",price_limit="No Limit"),IF(G13="Yes",1,2),IF(SUMIFS(WhatIf!$W:$W,WhatIf!$Q:$Q,G$1,WhatIf!$R:$R,G13)&lt;=price_limit,IF(G13="Yes",1,2),"")),""))</f>
        <v/>
      </c>
      <c r="BC13" s="161" t="str">
        <f>IF(OR(H13="",VLOOKUP(H$1,Services!$A$1:$B$25,2,0)="Exclude"),"",IF($D13=1,IF(OR(price_limit="",price_limit="No Limit"),IF(H13="Yes",1,2),IF(SUMIFS(WhatIf!$W:$W,WhatIf!$Q:$Q,H$1,WhatIf!$R:$R,H13)&lt;=price_limit,IF(H13="Yes",1,2),"")),""))</f>
        <v/>
      </c>
      <c r="BD13" s="161" t="str">
        <f>IF(OR(I13="",VLOOKUP(I$1,Services!$A$1:$B$25,2,0)="Exclude"),"",IF($D13=1,IF(OR(price_limit="",price_limit="No Limit"),IF(I13="Yes",1,2),IF(SUMIFS(WhatIf!$W:$W,WhatIf!$Q:$Q,I$1,WhatIf!$R:$R,I13)&lt;=price_limit,IF(I13="Yes",1,2),"")),""))</f>
        <v/>
      </c>
      <c r="BE13" s="161" t="str">
        <f>IF(OR(J13="",VLOOKUP(J$1,Services!$A$1:$B$25,2,0)="Exclude"),"",IF($D13=1,IF(OR(price_limit="",price_limit="No Limit"),IF(J13="Yes",1,2),IF(SUMIFS(WhatIf!$W:$W,WhatIf!$Q:$Q,J$1,WhatIf!$R:$R,J13)&lt;=price_limit,IF(J13="Yes",1,2),"")),""))</f>
        <v/>
      </c>
      <c r="BF13" s="161" t="str">
        <f>IF(OR(K13="",VLOOKUP(K$1,Services!$A$1:$B$25,2,0)="Exclude"),"",IF($D13=1,IF(OR(price_limit="",price_limit="No Limit"),IF(K13="Yes",1,2),IF(SUMIFS(WhatIf!$W:$W,WhatIf!$Q:$Q,K$1,WhatIf!$R:$R,K13)&lt;=price_limit,IF(K13="Yes",1,2),"")),""))</f>
        <v/>
      </c>
      <c r="BG13" s="161" t="str">
        <f>IF(OR(L13="",VLOOKUP(L$1,Services!$A$1:$B$25,2,0)="Exclude"),"",IF($D13=1,IF(OR(price_limit="",price_limit="No Limit"),IF(L13="Yes",1,2),IF(SUMIFS(WhatIf!$W:$W,WhatIf!$Q:$Q,L$1,WhatIf!$R:$R,L13)&lt;=price_limit,IF(L13="Yes",1,2),"")),""))</f>
        <v/>
      </c>
      <c r="BH13" s="161" t="str">
        <f ca="1">IF(OR(M13="",VLOOKUP(M$1,Services!$A$1:$B$25,2,0)="Exclude"),"",IF($D13=1,IF(OR(price_limit="",price_limit="No Limit"),IF(M13="Yes",1,2),IF(SUMIFS(WhatIf!$W:$W,WhatIf!$Q:$Q,M$1,WhatIf!$R:$R,M13)&lt;=price_limit,IF(M13="Yes",1,2),"")),""))</f>
        <v/>
      </c>
      <c r="BI13" s="161" t="str">
        <f ca="1">IF(OR(N13="",VLOOKUP(N$1,Services!$A$1:$B$25,2,0)="Exclude"),"",IF($D13=1,IF(OR(price_limit="",price_limit="No Limit"),IF(N13="Yes",1,2),IF(SUMIFS(WhatIf!$W:$W,WhatIf!$Q:$Q,N$1,WhatIf!$R:$R,N13)&lt;=price_limit,IF(N13="Yes",1,2),"")),""))</f>
        <v/>
      </c>
      <c r="BJ13" s="161" t="str">
        <f ca="1">IF(OR(O13="",VLOOKUP(O$1,Services!$A$1:$B$25,2,0)="Exclude"),"",IF($D13=1,IF(OR(price_limit="",price_limit="No Limit"),IF(O13="Yes",1,2),IF(SUMIFS(WhatIf!$W:$W,WhatIf!$Q:$Q,O$1,WhatIf!$R:$R,O13)&lt;=price_limit,IF(O13="Yes",1,2),"")),""))</f>
        <v/>
      </c>
      <c r="BK13" s="161" t="str">
        <f>IF(OR(P13="",VLOOKUP(P$1,Services!$A$1:$B$25,2,0)="Exclude"),"",IF($D13=1,IF(OR(price_limit="",price_limit="No Limit"),IF(P13="Yes",1,2),IF(SUMIFS(WhatIf!$W:$W,WhatIf!$Q:$Q,P$1,WhatIf!$R:$R,P13)&lt;=price_limit,IF(P13="Yes",1,2),"")),""))</f>
        <v/>
      </c>
      <c r="BL13" s="161" t="str">
        <f>IF(OR(Q13="",VLOOKUP(Q$1,Services!$A$1:$B$25,2,0)="Exclude"),"",IF($D13=1,IF(OR(price_limit="",price_limit="No Limit"),IF(Q13="Yes",1,2),IF(SUMIFS(WhatIf!$W:$W,WhatIf!$Q:$Q,Q$1,WhatIf!$R:$R,Q13)&lt;=price_limit,IF(Q13="Yes",1,2),"")),""))</f>
        <v/>
      </c>
      <c r="BM13" s="161" t="str">
        <f ca="1">IF(OR(R13="",VLOOKUP(R$1,Services!$A$1:$B$25,2,0)="Exclude"),"",IF($D13=1,IF(OR(price_limit="",price_limit="No Limit"),IF(R13="Yes",1,2),IF(SUMIFS(WhatIf!$W:$W,WhatIf!$Q:$Q,R$1,WhatIf!$R:$R,R13)&lt;=price_limit,IF(R13="Yes",1,2),"")),""))</f>
        <v/>
      </c>
      <c r="BN13" s="161" t="str">
        <f ca="1">IF(OR(S13="",VLOOKUP(S$1,Services!$A$1:$B$25,2,0)="Exclude"),"",IF($D13=1,IF(OR(price_limit="",price_limit="No Limit"),IF(S13="Yes",1,2),IF(SUMIFS(WhatIf!$W:$W,WhatIf!$Q:$Q,S$1,WhatIf!$R:$R,S13)&lt;=price_limit,IF(S13="Yes",1,2),"")),""))</f>
        <v/>
      </c>
      <c r="BO13" s="161" t="str">
        <f>IF(OR(T13="",VLOOKUP(T$1,Services!$A$1:$B$25,2,0)="Exclude"),"",IF($D13=1,IF(OR(price_limit="",price_limit="No Limit"),IF(T13="Yes",1,2),IF(SUMIFS(WhatIf!$W:$W,WhatIf!$Q:$Q,T$1,WhatIf!$R:$R,T13)&lt;=price_limit,IF(T13="Yes",1,2),"")),""))</f>
        <v/>
      </c>
      <c r="BP13" s="161" t="str">
        <f>IF(OR(U13="",VLOOKUP(U$1,Services!$A$1:$B$25,2,0)="Exclude"),"",IF($D13=1,IF(OR(price_limit="",price_limit="No Limit"),IF(U13="Yes",1,2),IF(SUMIFS(WhatIf!$W:$W,WhatIf!$Q:$Q,U$1,WhatIf!$R:$R,U13)&lt;=price_limit,IF(U13="Yes",1,2),"")),""))</f>
        <v/>
      </c>
      <c r="BQ13" s="161" t="str">
        <f>IF(OR(V13="",VLOOKUP(V$1,Services!$A$1:$B$25,2,0)="Exclude"),"",IF($D13=1,IF(OR(price_limit="",price_limit="No Limit"),IF(V13="Yes",1,2),IF(SUMIFS(WhatIf!$W:$W,WhatIf!$Q:$Q,V$1,WhatIf!$R:$R,V13)&lt;=price_limit,IF(V13="Yes",1,2),"")),""))</f>
        <v/>
      </c>
      <c r="BR13" s="161" t="str">
        <f>IF(OR(W13="",VLOOKUP(W$1,Services!$A$1:$B$25,2,0)="Exclude"),"",IF($D13=1,IF(OR(price_limit="",price_limit="No Limit"),IF(W13="Yes",1,2),IF(SUMIFS(WhatIf!$W:$W,WhatIf!$Q:$Q,W$1,WhatIf!$R:$R,W13)&lt;=price_limit,IF(W13="Yes",1,2),"")),""))</f>
        <v/>
      </c>
      <c r="BS13" s="161" t="str">
        <f>IF(OR(X13="",VLOOKUP(X$1,Services!$A$1:$B$25,2,0)="Exclude"),"",IF($D13=1,IF(OR(price_limit="",price_limit="No Limit"),IF(X13="Yes",1,2),IF(SUMIFS(WhatIf!$W:$W,WhatIf!$Q:$Q,X$1,WhatIf!$R:$R,X13)&lt;=price_limit,IF(X13="Yes",1,2),"")),""))</f>
        <v/>
      </c>
      <c r="BT13" s="161" t="str">
        <f>IF(OR(Y13="",VLOOKUP(Y$1,Services!$A$1:$B$25,2,0)="Exclude"),"",IF($D13=1,IF(OR(price_limit="",price_limit="No Limit"),IF(Y13="Yes",1,2),IF(SUMIFS(WhatIf!$W:$W,WhatIf!$Q:$Q,Y$1,WhatIf!$R:$R,Y13)&lt;=price_limit,IF(Y13="Yes",1,2),"")),""))</f>
        <v/>
      </c>
      <c r="BU13" s="161" t="str">
        <f>IF(OR(Z13="",VLOOKUP(Z$1,Services!$A$1:$B$25,2,0)="Exclude"),"",IF($D13=1,IF(OR(price_limit="",price_limit="No Limit"),IF(Z13="Yes",1,2),IF(SUMIFS(WhatIf!$W:$W,WhatIf!$Q:$Q,Z$1,WhatIf!$R:$R,Z13)&lt;=price_limit,IF(Z13="Yes",1,2),"")),""))</f>
        <v/>
      </c>
      <c r="BV13" s="161"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customHeight="1" x14ac:dyDescent="0.35">
      <c r="A14" s="15" t="s">
        <v>281</v>
      </c>
      <c r="B14" s="3" t="s">
        <v>692</v>
      </c>
      <c r="C14" s="3" t="s">
        <v>191</v>
      </c>
      <c r="D14" s="8" t="str">
        <f t="shared" ca="1" si="2"/>
        <v/>
      </c>
      <c r="I14" s="8"/>
      <c r="J14" s="8"/>
      <c r="K14" s="8"/>
      <c r="L14" s="8"/>
      <c r="M14" s="8" t="s">
        <v>1</v>
      </c>
      <c r="N14" s="8" t="s">
        <v>1</v>
      </c>
      <c r="O14" s="8" t="s">
        <v>1</v>
      </c>
      <c r="P14" s="8"/>
      <c r="Q14" s="8"/>
      <c r="R14" s="8" t="s">
        <v>1</v>
      </c>
      <c r="S14" s="8" t="s">
        <v>1</v>
      </c>
      <c r="T14" s="8" t="s">
        <v>1</v>
      </c>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1" t="str">
        <f>IF(OR(E14="",VLOOKUP(E$1,Services!$A$1:$B$25,2,0)="Exclude"),"",IF($D14=1,IF(OR(price_limit="",price_limit="No Limit"),IF(E14="Yes",1,2),IF(SUMIFS(WhatIf!$W:$W,WhatIf!$Q:$Q,E$1,WhatIf!$R:$R,E14)&lt;=price_limit,IF(E14="Yes",1,2),"")),""))</f>
        <v/>
      </c>
      <c r="BA14" s="161" t="str">
        <f>IF(OR(F14="",VLOOKUP(F$1,Services!$A$1:$B$25,2,0)="Exclude"),"",IF($D14=1,IF(OR(price_limit="",price_limit="No Limit"),IF(F14="Yes",1,2),IF(SUMIFS(WhatIf!$W:$W,WhatIf!$Q:$Q,F$1,WhatIf!$R:$R,F14)&lt;=price_limit,IF(F14="Yes",1,2),"")),""))</f>
        <v/>
      </c>
      <c r="BB14" s="161" t="str">
        <f>IF(OR(G14="",VLOOKUP(G$1,Services!$A$1:$B$25,2,0)="Exclude"),"",IF($D14=1,IF(OR(price_limit="",price_limit="No Limit"),IF(G14="Yes",1,2),IF(SUMIFS(WhatIf!$W:$W,WhatIf!$Q:$Q,G$1,WhatIf!$R:$R,G14)&lt;=price_limit,IF(G14="Yes",1,2),"")),""))</f>
        <v/>
      </c>
      <c r="BC14" s="161" t="str">
        <f>IF(OR(H14="",VLOOKUP(H$1,Services!$A$1:$B$25,2,0)="Exclude"),"",IF($D14=1,IF(OR(price_limit="",price_limit="No Limit"),IF(H14="Yes",1,2),IF(SUMIFS(WhatIf!$W:$W,WhatIf!$Q:$Q,H$1,WhatIf!$R:$R,H14)&lt;=price_limit,IF(H14="Yes",1,2),"")),""))</f>
        <v/>
      </c>
      <c r="BD14" s="161" t="str">
        <f>IF(OR(I14="",VLOOKUP(I$1,Services!$A$1:$B$25,2,0)="Exclude"),"",IF($D14=1,IF(OR(price_limit="",price_limit="No Limit"),IF(I14="Yes",1,2),IF(SUMIFS(WhatIf!$W:$W,WhatIf!$Q:$Q,I$1,WhatIf!$R:$R,I14)&lt;=price_limit,IF(I14="Yes",1,2),"")),""))</f>
        <v/>
      </c>
      <c r="BE14" s="161" t="str">
        <f>IF(OR(J14="",VLOOKUP(J$1,Services!$A$1:$B$25,2,0)="Exclude"),"",IF($D14=1,IF(OR(price_limit="",price_limit="No Limit"),IF(J14="Yes",1,2),IF(SUMIFS(WhatIf!$W:$W,WhatIf!$Q:$Q,J$1,WhatIf!$R:$R,J14)&lt;=price_limit,IF(J14="Yes",1,2),"")),""))</f>
        <v/>
      </c>
      <c r="BF14" s="161" t="str">
        <f>IF(OR(K14="",VLOOKUP(K$1,Services!$A$1:$B$25,2,0)="Exclude"),"",IF($D14=1,IF(OR(price_limit="",price_limit="No Limit"),IF(K14="Yes",1,2),IF(SUMIFS(WhatIf!$W:$W,WhatIf!$Q:$Q,K$1,WhatIf!$R:$R,K14)&lt;=price_limit,IF(K14="Yes",1,2),"")),""))</f>
        <v/>
      </c>
      <c r="BG14" s="161" t="str">
        <f>IF(OR(L14="",VLOOKUP(L$1,Services!$A$1:$B$25,2,0)="Exclude"),"",IF($D14=1,IF(OR(price_limit="",price_limit="No Limit"),IF(L14="Yes",1,2),IF(SUMIFS(WhatIf!$W:$W,WhatIf!$Q:$Q,L$1,WhatIf!$R:$R,L14)&lt;=price_limit,IF(L14="Yes",1,2),"")),""))</f>
        <v/>
      </c>
      <c r="BH14" s="161" t="str">
        <f ca="1">IF(OR(M14="",VLOOKUP(M$1,Services!$A$1:$B$25,2,0)="Exclude"),"",IF($D14=1,IF(OR(price_limit="",price_limit="No Limit"),IF(M14="Yes",1,2),IF(SUMIFS(WhatIf!$W:$W,WhatIf!$Q:$Q,M$1,WhatIf!$R:$R,M14)&lt;=price_limit,IF(M14="Yes",1,2),"")),""))</f>
        <v/>
      </c>
      <c r="BI14" s="161" t="str">
        <f ca="1">IF(OR(N14="",VLOOKUP(N$1,Services!$A$1:$B$25,2,0)="Exclude"),"",IF($D14=1,IF(OR(price_limit="",price_limit="No Limit"),IF(N14="Yes",1,2),IF(SUMIFS(WhatIf!$W:$W,WhatIf!$Q:$Q,N$1,WhatIf!$R:$R,N14)&lt;=price_limit,IF(N14="Yes",1,2),"")),""))</f>
        <v/>
      </c>
      <c r="BJ14" s="161" t="str">
        <f ca="1">IF(OR(O14="",VLOOKUP(O$1,Services!$A$1:$B$25,2,0)="Exclude"),"",IF($D14=1,IF(OR(price_limit="",price_limit="No Limit"),IF(O14="Yes",1,2),IF(SUMIFS(WhatIf!$W:$W,WhatIf!$Q:$Q,O$1,WhatIf!$R:$R,O14)&lt;=price_limit,IF(O14="Yes",1,2),"")),""))</f>
        <v/>
      </c>
      <c r="BK14" s="161" t="str">
        <f>IF(OR(P14="",VLOOKUP(P$1,Services!$A$1:$B$25,2,0)="Exclude"),"",IF($D14=1,IF(OR(price_limit="",price_limit="No Limit"),IF(P14="Yes",1,2),IF(SUMIFS(WhatIf!$W:$W,WhatIf!$Q:$Q,P$1,WhatIf!$R:$R,P14)&lt;=price_limit,IF(P14="Yes",1,2),"")),""))</f>
        <v/>
      </c>
      <c r="BL14" s="161" t="str">
        <f>IF(OR(Q14="",VLOOKUP(Q$1,Services!$A$1:$B$25,2,0)="Exclude"),"",IF($D14=1,IF(OR(price_limit="",price_limit="No Limit"),IF(Q14="Yes",1,2),IF(SUMIFS(WhatIf!$W:$W,WhatIf!$Q:$Q,Q$1,WhatIf!$R:$R,Q14)&lt;=price_limit,IF(Q14="Yes",1,2),"")),""))</f>
        <v/>
      </c>
      <c r="BM14" s="161" t="str">
        <f ca="1">IF(OR(R14="",VLOOKUP(R$1,Services!$A$1:$B$25,2,0)="Exclude"),"",IF($D14=1,IF(OR(price_limit="",price_limit="No Limit"),IF(R14="Yes",1,2),IF(SUMIFS(WhatIf!$W:$W,WhatIf!$Q:$Q,R$1,WhatIf!$R:$R,R14)&lt;=price_limit,IF(R14="Yes",1,2),"")),""))</f>
        <v/>
      </c>
      <c r="BN14" s="161" t="str">
        <f ca="1">IF(OR(S14="",VLOOKUP(S$1,Services!$A$1:$B$25,2,0)="Exclude"),"",IF($D14=1,IF(OR(price_limit="",price_limit="No Limit"),IF(S14="Yes",1,2),IF(SUMIFS(WhatIf!$W:$W,WhatIf!$Q:$Q,S$1,WhatIf!$R:$R,S14)&lt;=price_limit,IF(S14="Yes",1,2),"")),""))</f>
        <v/>
      </c>
      <c r="BO14" s="161" t="str">
        <f ca="1">IF(OR(T14="",VLOOKUP(T$1,Services!$A$1:$B$25,2,0)="Exclude"),"",IF($D14=1,IF(OR(price_limit="",price_limit="No Limit"),IF(T14="Yes",1,2),IF(SUMIFS(WhatIf!$W:$W,WhatIf!$Q:$Q,T$1,WhatIf!$R:$R,T14)&lt;=price_limit,IF(T14="Yes",1,2),"")),""))</f>
        <v/>
      </c>
      <c r="BP14" s="161" t="str">
        <f>IF(OR(U14="",VLOOKUP(U$1,Services!$A$1:$B$25,2,0)="Exclude"),"",IF($D14=1,IF(OR(price_limit="",price_limit="No Limit"),IF(U14="Yes",1,2),IF(SUMIFS(WhatIf!$W:$W,WhatIf!$Q:$Q,U$1,WhatIf!$R:$R,U14)&lt;=price_limit,IF(U14="Yes",1,2),"")),""))</f>
        <v/>
      </c>
      <c r="BQ14" s="161" t="str">
        <f>IF(OR(V14="",VLOOKUP(V$1,Services!$A$1:$B$25,2,0)="Exclude"),"",IF($D14=1,IF(OR(price_limit="",price_limit="No Limit"),IF(V14="Yes",1,2),IF(SUMIFS(WhatIf!$W:$W,WhatIf!$Q:$Q,V$1,WhatIf!$R:$R,V14)&lt;=price_limit,IF(V14="Yes",1,2),"")),""))</f>
        <v/>
      </c>
      <c r="BR14" s="161" t="str">
        <f>IF(OR(W14="",VLOOKUP(W$1,Services!$A$1:$B$25,2,0)="Exclude"),"",IF($D14=1,IF(OR(price_limit="",price_limit="No Limit"),IF(W14="Yes",1,2),IF(SUMIFS(WhatIf!$W:$W,WhatIf!$Q:$Q,W$1,WhatIf!$R:$R,W14)&lt;=price_limit,IF(W14="Yes",1,2),"")),""))</f>
        <v/>
      </c>
      <c r="BS14" s="161" t="str">
        <f>IF(OR(X14="",VLOOKUP(X$1,Services!$A$1:$B$25,2,0)="Exclude"),"",IF($D14=1,IF(OR(price_limit="",price_limit="No Limit"),IF(X14="Yes",1,2),IF(SUMIFS(WhatIf!$W:$W,WhatIf!$Q:$Q,X$1,WhatIf!$R:$R,X14)&lt;=price_limit,IF(X14="Yes",1,2),"")),""))</f>
        <v/>
      </c>
      <c r="BT14" s="161" t="str">
        <f>IF(OR(Y14="",VLOOKUP(Y$1,Services!$A$1:$B$25,2,0)="Exclude"),"",IF($D14=1,IF(OR(price_limit="",price_limit="No Limit"),IF(Y14="Yes",1,2),IF(SUMIFS(WhatIf!$W:$W,WhatIf!$Q:$Q,Y$1,WhatIf!$R:$R,Y14)&lt;=price_limit,IF(Y14="Yes",1,2),"")),""))</f>
        <v/>
      </c>
      <c r="BU14" s="161" t="str">
        <f>IF(OR(Z14="",VLOOKUP(Z$1,Services!$A$1:$B$25,2,0)="Exclude"),"",IF($D14=1,IF(OR(price_limit="",price_limit="No Limit"),IF(Z14="Yes",1,2),IF(SUMIFS(WhatIf!$W:$W,WhatIf!$Q:$Q,Z$1,WhatIf!$R:$R,Z14)&lt;=price_limit,IF(Z14="Yes",1,2),"")),""))</f>
        <v/>
      </c>
      <c r="BV14" s="161"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customHeight="1" x14ac:dyDescent="0.35">
      <c r="A15" s="15" t="s">
        <v>593</v>
      </c>
      <c r="B15" s="3" t="s">
        <v>594</v>
      </c>
      <c r="C15" s="3" t="s">
        <v>747</v>
      </c>
      <c r="D15" s="8">
        <f t="shared" ca="1" si="2"/>
        <v>1</v>
      </c>
      <c r="F15" s="4" t="s">
        <v>384</v>
      </c>
      <c r="H15" s="4" t="s">
        <v>384</v>
      </c>
      <c r="I15" s="8"/>
      <c r="J15" s="8" t="s">
        <v>1</v>
      </c>
      <c r="K15" s="8" t="s">
        <v>1</v>
      </c>
      <c r="L15" s="8" t="s">
        <v>1</v>
      </c>
      <c r="M15" s="8" t="s">
        <v>1</v>
      </c>
      <c r="N15" s="8" t="s">
        <v>1</v>
      </c>
      <c r="O15" s="8" t="s">
        <v>1</v>
      </c>
      <c r="P15" s="8"/>
      <c r="Q15" s="8"/>
      <c r="R15" s="8" t="s">
        <v>1</v>
      </c>
      <c r="S15" s="8" t="s">
        <v>1</v>
      </c>
      <c r="T15" s="8" t="s">
        <v>1</v>
      </c>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1" t="str">
        <f>IF(OR(E15="",VLOOKUP(E$1,Services!$A$1:$B$25,2,0)="Exclude"),"",IF($D15=1,IF(OR(price_limit="",price_limit="No Limit"),IF(E15="Yes",1,2),IF(SUMIFS(WhatIf!$W:$W,WhatIf!$Q:$Q,E$1,WhatIf!$R:$R,E15)&lt;=price_limit,IF(E15="Yes",1,2),"")),""))</f>
        <v/>
      </c>
      <c r="BA15" s="161">
        <f ca="1">IF(OR(F15="",VLOOKUP(F$1,Services!$A$1:$B$25,2,0)="Exclude"),"",IF($D15=1,IF(OR(price_limit="",price_limit="No Limit"),IF(F15="Yes",1,2),IF(SUMIFS(WhatIf!$W:$W,WhatIf!$Q:$Q,F$1,WhatIf!$R:$R,F15)&lt;=price_limit,IF(F15="Yes",1,2),"")),""))</f>
        <v>2</v>
      </c>
      <c r="BB15" s="161" t="str">
        <f>IF(OR(G15="",VLOOKUP(G$1,Services!$A$1:$B$25,2,0)="Exclude"),"",IF($D15=1,IF(OR(price_limit="",price_limit="No Limit"),IF(G15="Yes",1,2),IF(SUMIFS(WhatIf!$W:$W,WhatIf!$Q:$Q,G$1,WhatIf!$R:$R,G15)&lt;=price_limit,IF(G15="Yes",1,2),"")),""))</f>
        <v/>
      </c>
      <c r="BC15" s="161">
        <f ca="1">IF(OR(H15="",VLOOKUP(H$1,Services!$A$1:$B$25,2,0)="Exclude"),"",IF($D15=1,IF(OR(price_limit="",price_limit="No Limit"),IF(H15="Yes",1,2),IF(SUMIFS(WhatIf!$W:$W,WhatIf!$Q:$Q,H$1,WhatIf!$R:$R,H15)&lt;=price_limit,IF(H15="Yes",1,2),"")),""))</f>
        <v>2</v>
      </c>
      <c r="BD15" s="161" t="str">
        <f>IF(OR(I15="",VLOOKUP(I$1,Services!$A$1:$B$25,2,0)="Exclude"),"",IF($D15=1,IF(OR(price_limit="",price_limit="No Limit"),IF(I15="Yes",1,2),IF(SUMIFS(WhatIf!$W:$W,WhatIf!$Q:$Q,I$1,WhatIf!$R:$R,I15)&lt;=price_limit,IF(I15="Yes",1,2),"")),""))</f>
        <v/>
      </c>
      <c r="BE15" s="161">
        <f ca="1">IF(OR(J15="",VLOOKUP(J$1,Services!$A$1:$B$25,2,0)="Exclude"),"",IF($D15=1,IF(OR(price_limit="",price_limit="No Limit"),IF(J15="Yes",1,2),IF(SUMIFS(WhatIf!$W:$W,WhatIf!$Q:$Q,J$1,WhatIf!$R:$R,J15)&lt;=price_limit,IF(J15="Yes",1,2),"")),""))</f>
        <v>1</v>
      </c>
      <c r="BF15" s="161">
        <f ca="1">IF(OR(K15="",VLOOKUP(K$1,Services!$A$1:$B$25,2,0)="Exclude"),"",IF($D15=1,IF(OR(price_limit="",price_limit="No Limit"),IF(K15="Yes",1,2),IF(SUMIFS(WhatIf!$W:$W,WhatIf!$Q:$Q,K$1,WhatIf!$R:$R,K15)&lt;=price_limit,IF(K15="Yes",1,2),"")),""))</f>
        <v>1</v>
      </c>
      <c r="BG15" s="161">
        <f ca="1">IF(OR(L15="",VLOOKUP(L$1,Services!$A$1:$B$25,2,0)="Exclude"),"",IF($D15=1,IF(OR(price_limit="",price_limit="No Limit"),IF(L15="Yes",1,2),IF(SUMIFS(WhatIf!$W:$W,WhatIf!$Q:$Q,L$1,WhatIf!$R:$R,L15)&lt;=price_limit,IF(L15="Yes",1,2),"")),""))</f>
        <v>1</v>
      </c>
      <c r="BH15" s="161">
        <f ca="1">IF(OR(M15="",VLOOKUP(M$1,Services!$A$1:$B$25,2,0)="Exclude"),"",IF($D15=1,IF(OR(price_limit="",price_limit="No Limit"),IF(M15="Yes",1,2),IF(SUMIFS(WhatIf!$W:$W,WhatIf!$Q:$Q,M$1,WhatIf!$R:$R,M15)&lt;=price_limit,IF(M15="Yes",1,2),"")),""))</f>
        <v>1</v>
      </c>
      <c r="BI15" s="161">
        <f ca="1">IF(OR(N15="",VLOOKUP(N$1,Services!$A$1:$B$25,2,0)="Exclude"),"",IF($D15=1,IF(OR(price_limit="",price_limit="No Limit"),IF(N15="Yes",1,2),IF(SUMIFS(WhatIf!$W:$W,WhatIf!$Q:$Q,N$1,WhatIf!$R:$R,N15)&lt;=price_limit,IF(N15="Yes",1,2),"")),""))</f>
        <v>1</v>
      </c>
      <c r="BJ15" s="161">
        <f ca="1">IF(OR(O15="",VLOOKUP(O$1,Services!$A$1:$B$25,2,0)="Exclude"),"",IF($D15=1,IF(OR(price_limit="",price_limit="No Limit"),IF(O15="Yes",1,2),IF(SUMIFS(WhatIf!$W:$W,WhatIf!$Q:$Q,O$1,WhatIf!$R:$R,O15)&lt;=price_limit,IF(O15="Yes",1,2),"")),""))</f>
        <v>1</v>
      </c>
      <c r="BK15" s="161" t="str">
        <f>IF(OR(P15="",VLOOKUP(P$1,Services!$A$1:$B$25,2,0)="Exclude"),"",IF($D15=1,IF(OR(price_limit="",price_limit="No Limit"),IF(P15="Yes",1,2),IF(SUMIFS(WhatIf!$W:$W,WhatIf!$Q:$Q,P$1,WhatIf!$R:$R,P15)&lt;=price_limit,IF(P15="Yes",1,2),"")),""))</f>
        <v/>
      </c>
      <c r="BL15" s="161" t="str">
        <f>IF(OR(Q15="",VLOOKUP(Q$1,Services!$A$1:$B$25,2,0)="Exclude"),"",IF($D15=1,IF(OR(price_limit="",price_limit="No Limit"),IF(Q15="Yes",1,2),IF(SUMIFS(WhatIf!$W:$W,WhatIf!$Q:$Q,Q$1,WhatIf!$R:$R,Q15)&lt;=price_limit,IF(Q15="Yes",1,2),"")),""))</f>
        <v/>
      </c>
      <c r="BM15" s="161">
        <f ca="1">IF(OR(R15="",VLOOKUP(R$1,Services!$A$1:$B$25,2,0)="Exclude"),"",IF($D15=1,IF(OR(price_limit="",price_limit="No Limit"),IF(R15="Yes",1,2),IF(SUMIFS(WhatIf!$W:$W,WhatIf!$Q:$Q,R$1,WhatIf!$R:$R,R15)&lt;=price_limit,IF(R15="Yes",1,2),"")),""))</f>
        <v>1</v>
      </c>
      <c r="BN15" s="161">
        <f ca="1">IF(OR(S15="",VLOOKUP(S$1,Services!$A$1:$B$25,2,0)="Exclude"),"",IF($D15=1,IF(OR(price_limit="",price_limit="No Limit"),IF(S15="Yes",1,2),IF(SUMIFS(WhatIf!$W:$W,WhatIf!$Q:$Q,S$1,WhatIf!$R:$R,S15)&lt;=price_limit,IF(S15="Yes",1,2),"")),""))</f>
        <v>1</v>
      </c>
      <c r="BO15" s="161">
        <f ca="1">IF(OR(T15="",VLOOKUP(T$1,Services!$A$1:$B$25,2,0)="Exclude"),"",IF($D15=1,IF(OR(price_limit="",price_limit="No Limit"),IF(T15="Yes",1,2),IF(SUMIFS(WhatIf!$W:$W,WhatIf!$Q:$Q,T$1,WhatIf!$R:$R,T15)&lt;=price_limit,IF(T15="Yes",1,2),"")),""))</f>
        <v>1</v>
      </c>
      <c r="BP15" s="161" t="str">
        <f>IF(OR(U15="",VLOOKUP(U$1,Services!$A$1:$B$25,2,0)="Exclude"),"",IF($D15=1,IF(OR(price_limit="",price_limit="No Limit"),IF(U15="Yes",1,2),IF(SUMIFS(WhatIf!$W:$W,WhatIf!$Q:$Q,U$1,WhatIf!$R:$R,U15)&lt;=price_limit,IF(U15="Yes",1,2),"")),""))</f>
        <v/>
      </c>
      <c r="BQ15" s="161" t="str">
        <f>IF(OR(V15="",VLOOKUP(V$1,Services!$A$1:$B$25,2,0)="Exclude"),"",IF($D15=1,IF(OR(price_limit="",price_limit="No Limit"),IF(V15="Yes",1,2),IF(SUMIFS(WhatIf!$W:$W,WhatIf!$Q:$Q,V$1,WhatIf!$R:$R,V15)&lt;=price_limit,IF(V15="Yes",1,2),"")),""))</f>
        <v/>
      </c>
      <c r="BR15" s="161" t="str">
        <f>IF(OR(W15="",VLOOKUP(W$1,Services!$A$1:$B$25,2,0)="Exclude"),"",IF($D15=1,IF(OR(price_limit="",price_limit="No Limit"),IF(W15="Yes",1,2),IF(SUMIFS(WhatIf!$W:$W,WhatIf!$Q:$Q,W$1,WhatIf!$R:$R,W15)&lt;=price_limit,IF(W15="Yes",1,2),"")),""))</f>
        <v/>
      </c>
      <c r="BS15" s="161" t="str">
        <f>IF(OR(X15="",VLOOKUP(X$1,Services!$A$1:$B$25,2,0)="Exclude"),"",IF($D15=1,IF(OR(price_limit="",price_limit="No Limit"),IF(X15="Yes",1,2),IF(SUMIFS(WhatIf!$W:$W,WhatIf!$Q:$Q,X$1,WhatIf!$R:$R,X15)&lt;=price_limit,IF(X15="Yes",1,2),"")),""))</f>
        <v/>
      </c>
      <c r="BT15" s="161" t="str">
        <f>IF(OR(Y15="",VLOOKUP(Y$1,Services!$A$1:$B$25,2,0)="Exclude"),"",IF($D15=1,IF(OR(price_limit="",price_limit="No Limit"),IF(Y15="Yes",1,2),IF(SUMIFS(WhatIf!$W:$W,WhatIf!$Q:$Q,Y$1,WhatIf!$R:$R,Y15)&lt;=price_limit,IF(Y15="Yes",1,2),"")),""))</f>
        <v/>
      </c>
      <c r="BU15" s="161" t="str">
        <f>IF(OR(Z15="",VLOOKUP(Z$1,Services!$A$1:$B$25,2,0)="Exclude"),"",IF($D15=1,IF(OR(price_limit="",price_limit="No Limit"),IF(Z15="Yes",1,2),IF(SUMIFS(WhatIf!$W:$W,WhatIf!$Q:$Q,Z$1,WhatIf!$R:$R,Z15)&lt;=price_limit,IF(Z15="Yes",1,2),"")),""))</f>
        <v/>
      </c>
      <c r="BV15" s="161"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5" customHeight="1" x14ac:dyDescent="0.35">
      <c r="A16" s="15" t="s">
        <v>639</v>
      </c>
      <c r="C16" s="3" t="s">
        <v>747</v>
      </c>
      <c r="D16" s="8" t="str">
        <f t="shared" ca="1" si="2"/>
        <v/>
      </c>
      <c r="F16" s="4" t="s">
        <v>384</v>
      </c>
      <c r="H16" s="4" t="s">
        <v>384</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1" t="str">
        <f>IF(OR(E16="",VLOOKUP(E$1,Services!$A$1:$B$25,2,0)="Exclude"),"",IF($D16=1,IF(OR(price_limit="",price_limit="No Limit"),IF(E16="Yes",1,2),IF(SUMIFS(WhatIf!$W:$W,WhatIf!$Q:$Q,E$1,WhatIf!$R:$R,E16)&lt;=price_limit,IF(E16="Yes",1,2),"")),""))</f>
        <v/>
      </c>
      <c r="BA16" s="161" t="str">
        <f ca="1">IF(OR(F16="",VLOOKUP(F$1,Services!$A$1:$B$25,2,0)="Exclude"),"",IF($D16=1,IF(OR(price_limit="",price_limit="No Limit"),IF(F16="Yes",1,2),IF(SUMIFS(WhatIf!$W:$W,WhatIf!$Q:$Q,F$1,WhatIf!$R:$R,F16)&lt;=price_limit,IF(F16="Yes",1,2),"")),""))</f>
        <v/>
      </c>
      <c r="BB16" s="161" t="str">
        <f>IF(OR(G16="",VLOOKUP(G$1,Services!$A$1:$B$25,2,0)="Exclude"),"",IF($D16=1,IF(OR(price_limit="",price_limit="No Limit"),IF(G16="Yes",1,2),IF(SUMIFS(WhatIf!$W:$W,WhatIf!$Q:$Q,G$1,WhatIf!$R:$R,G16)&lt;=price_limit,IF(G16="Yes",1,2),"")),""))</f>
        <v/>
      </c>
      <c r="BC16" s="161" t="str">
        <f ca="1">IF(OR(H16="",VLOOKUP(H$1,Services!$A$1:$B$25,2,0)="Exclude"),"",IF($D16=1,IF(OR(price_limit="",price_limit="No Limit"),IF(H16="Yes",1,2),IF(SUMIFS(WhatIf!$W:$W,WhatIf!$Q:$Q,H$1,WhatIf!$R:$R,H16)&lt;=price_limit,IF(H16="Yes",1,2),"")),""))</f>
        <v/>
      </c>
      <c r="BD16" s="161" t="str">
        <f>IF(OR(I16="",VLOOKUP(I$1,Services!$A$1:$B$25,2,0)="Exclude"),"",IF($D16=1,IF(OR(price_limit="",price_limit="No Limit"),IF(I16="Yes",1,2),IF(SUMIFS(WhatIf!$W:$W,WhatIf!$Q:$Q,I$1,WhatIf!$R:$R,I16)&lt;=price_limit,IF(I16="Yes",1,2),"")),""))</f>
        <v/>
      </c>
      <c r="BE16" s="161" t="str">
        <f>IF(OR(J16="",VLOOKUP(J$1,Services!$A$1:$B$25,2,0)="Exclude"),"",IF($D16=1,IF(OR(price_limit="",price_limit="No Limit"),IF(J16="Yes",1,2),IF(SUMIFS(WhatIf!$W:$W,WhatIf!$Q:$Q,J$1,WhatIf!$R:$R,J16)&lt;=price_limit,IF(J16="Yes",1,2),"")),""))</f>
        <v/>
      </c>
      <c r="BF16" s="161" t="str">
        <f>IF(OR(K16="",VLOOKUP(K$1,Services!$A$1:$B$25,2,0)="Exclude"),"",IF($D16=1,IF(OR(price_limit="",price_limit="No Limit"),IF(K16="Yes",1,2),IF(SUMIFS(WhatIf!$W:$W,WhatIf!$Q:$Q,K$1,WhatIf!$R:$R,K16)&lt;=price_limit,IF(K16="Yes",1,2),"")),""))</f>
        <v/>
      </c>
      <c r="BG16" s="161" t="str">
        <f>IF(OR(L16="",VLOOKUP(L$1,Services!$A$1:$B$25,2,0)="Exclude"),"",IF($D16=1,IF(OR(price_limit="",price_limit="No Limit"),IF(L16="Yes",1,2),IF(SUMIFS(WhatIf!$W:$W,WhatIf!$Q:$Q,L$1,WhatIf!$R:$R,L16)&lt;=price_limit,IF(L16="Yes",1,2),"")),""))</f>
        <v/>
      </c>
      <c r="BH16" s="161" t="str">
        <f>IF(OR(M16="",VLOOKUP(M$1,Services!$A$1:$B$25,2,0)="Exclude"),"",IF($D16=1,IF(OR(price_limit="",price_limit="No Limit"),IF(M16="Yes",1,2),IF(SUMIFS(WhatIf!$W:$W,WhatIf!$Q:$Q,M$1,WhatIf!$R:$R,M16)&lt;=price_limit,IF(M16="Yes",1,2),"")),""))</f>
        <v/>
      </c>
      <c r="BI16" s="161" t="str">
        <f>IF(OR(N16="",VLOOKUP(N$1,Services!$A$1:$B$25,2,0)="Exclude"),"",IF($D16=1,IF(OR(price_limit="",price_limit="No Limit"),IF(N16="Yes",1,2),IF(SUMIFS(WhatIf!$W:$W,WhatIf!$Q:$Q,N$1,WhatIf!$R:$R,N16)&lt;=price_limit,IF(N16="Yes",1,2),"")),""))</f>
        <v/>
      </c>
      <c r="BJ16" s="161" t="str">
        <f>IF(OR(O16="",VLOOKUP(O$1,Services!$A$1:$B$25,2,0)="Exclude"),"",IF($D16=1,IF(OR(price_limit="",price_limit="No Limit"),IF(O16="Yes",1,2),IF(SUMIFS(WhatIf!$W:$W,WhatIf!$Q:$Q,O$1,WhatIf!$R:$R,O16)&lt;=price_limit,IF(O16="Yes",1,2),"")),""))</f>
        <v/>
      </c>
      <c r="BK16" s="161" t="str">
        <f>IF(OR(P16="",VLOOKUP(P$1,Services!$A$1:$B$25,2,0)="Exclude"),"",IF($D16=1,IF(OR(price_limit="",price_limit="No Limit"),IF(P16="Yes",1,2),IF(SUMIFS(WhatIf!$W:$W,WhatIf!$Q:$Q,P$1,WhatIf!$R:$R,P16)&lt;=price_limit,IF(P16="Yes",1,2),"")),""))</f>
        <v/>
      </c>
      <c r="BL16" s="161" t="str">
        <f>IF(OR(Q16="",VLOOKUP(Q$1,Services!$A$1:$B$25,2,0)="Exclude"),"",IF($D16=1,IF(OR(price_limit="",price_limit="No Limit"),IF(Q16="Yes",1,2),IF(SUMIFS(WhatIf!$W:$W,WhatIf!$Q:$Q,Q$1,WhatIf!$R:$R,Q16)&lt;=price_limit,IF(Q16="Yes",1,2),"")),""))</f>
        <v/>
      </c>
      <c r="BM16" s="161" t="str">
        <f>IF(OR(R16="",VLOOKUP(R$1,Services!$A$1:$B$25,2,0)="Exclude"),"",IF($D16=1,IF(OR(price_limit="",price_limit="No Limit"),IF(R16="Yes",1,2),IF(SUMIFS(WhatIf!$W:$W,WhatIf!$Q:$Q,R$1,WhatIf!$R:$R,R16)&lt;=price_limit,IF(R16="Yes",1,2),"")),""))</f>
        <v/>
      </c>
      <c r="BN16" s="161" t="str">
        <f>IF(OR(S16="",VLOOKUP(S$1,Services!$A$1:$B$25,2,0)="Exclude"),"",IF($D16=1,IF(OR(price_limit="",price_limit="No Limit"),IF(S16="Yes",1,2),IF(SUMIFS(WhatIf!$W:$W,WhatIf!$Q:$Q,S$1,WhatIf!$R:$R,S16)&lt;=price_limit,IF(S16="Yes",1,2),"")),""))</f>
        <v/>
      </c>
      <c r="BO16" s="161" t="str">
        <f>IF(OR(T16="",VLOOKUP(T$1,Services!$A$1:$B$25,2,0)="Exclude"),"",IF($D16=1,IF(OR(price_limit="",price_limit="No Limit"),IF(T16="Yes",1,2),IF(SUMIFS(WhatIf!$W:$W,WhatIf!$Q:$Q,T$1,WhatIf!$R:$R,T16)&lt;=price_limit,IF(T16="Yes",1,2),"")),""))</f>
        <v/>
      </c>
      <c r="BP16" s="161" t="str">
        <f>IF(OR(U16="",VLOOKUP(U$1,Services!$A$1:$B$25,2,0)="Exclude"),"",IF($D16=1,IF(OR(price_limit="",price_limit="No Limit"),IF(U16="Yes",1,2),IF(SUMIFS(WhatIf!$W:$W,WhatIf!$Q:$Q,U$1,WhatIf!$R:$R,U16)&lt;=price_limit,IF(U16="Yes",1,2),"")),""))</f>
        <v/>
      </c>
      <c r="BQ16" s="161" t="str">
        <f>IF(OR(V16="",VLOOKUP(V$1,Services!$A$1:$B$25,2,0)="Exclude"),"",IF($D16=1,IF(OR(price_limit="",price_limit="No Limit"),IF(V16="Yes",1,2),IF(SUMIFS(WhatIf!$W:$W,WhatIf!$Q:$Q,V$1,WhatIf!$R:$R,V16)&lt;=price_limit,IF(V16="Yes",1,2),"")),""))</f>
        <v/>
      </c>
      <c r="BR16" s="161" t="str">
        <f>IF(OR(W16="",VLOOKUP(W$1,Services!$A$1:$B$25,2,0)="Exclude"),"",IF($D16=1,IF(OR(price_limit="",price_limit="No Limit"),IF(W16="Yes",1,2),IF(SUMIFS(WhatIf!$W:$W,WhatIf!$Q:$Q,W$1,WhatIf!$R:$R,W16)&lt;=price_limit,IF(W16="Yes",1,2),"")),""))</f>
        <v/>
      </c>
      <c r="BS16" s="161" t="str">
        <f>IF(OR(X16="",VLOOKUP(X$1,Services!$A$1:$B$25,2,0)="Exclude"),"",IF($D16=1,IF(OR(price_limit="",price_limit="No Limit"),IF(X16="Yes",1,2),IF(SUMIFS(WhatIf!$W:$W,WhatIf!$Q:$Q,X$1,WhatIf!$R:$R,X16)&lt;=price_limit,IF(X16="Yes",1,2),"")),""))</f>
        <v/>
      </c>
      <c r="BT16" s="161" t="str">
        <f>IF(OR(Y16="",VLOOKUP(Y$1,Services!$A$1:$B$25,2,0)="Exclude"),"",IF($D16=1,IF(OR(price_limit="",price_limit="No Limit"),IF(Y16="Yes",1,2),IF(SUMIFS(WhatIf!$W:$W,WhatIf!$Q:$Q,Y$1,WhatIf!$R:$R,Y16)&lt;=price_limit,IF(Y16="Yes",1,2),"")),""))</f>
        <v/>
      </c>
      <c r="BU16" s="161" t="str">
        <f>IF(OR(Z16="",VLOOKUP(Z$1,Services!$A$1:$B$25,2,0)="Exclude"),"",IF($D16=1,IF(OR(price_limit="",price_limit="No Limit"),IF(Z16="Yes",1,2),IF(SUMIFS(WhatIf!$W:$W,WhatIf!$Q:$Q,Z$1,WhatIf!$R:$R,Z16)&lt;=price_limit,IF(Z16="Yes",1,2),"")),""))</f>
        <v/>
      </c>
      <c r="BV16" s="161"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154</v>
      </c>
      <c r="B17" s="3" t="s">
        <v>1088</v>
      </c>
      <c r="C17" s="3" t="s">
        <v>191</v>
      </c>
      <c r="D17" s="8" t="str">
        <f t="shared" ca="1" si="2"/>
        <v/>
      </c>
      <c r="E17" s="4" t="s">
        <v>1</v>
      </c>
      <c r="I17" s="8" t="s">
        <v>1</v>
      </c>
      <c r="J17" s="8" t="s">
        <v>1</v>
      </c>
      <c r="K17" s="8" t="s">
        <v>1</v>
      </c>
      <c r="L17" s="8" t="s">
        <v>1</v>
      </c>
      <c r="M17" s="8"/>
      <c r="N17" s="8"/>
      <c r="O17" s="8" t="s">
        <v>1</v>
      </c>
      <c r="P17" s="8"/>
      <c r="Q17" s="8"/>
      <c r="R17" s="8"/>
      <c r="S17" s="8"/>
      <c r="T17" s="8"/>
      <c r="U17" s="8"/>
      <c r="V17" s="8" t="s">
        <v>1</v>
      </c>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1" t="str">
        <f ca="1">IF(OR(E17="",VLOOKUP(E$1,Services!$A$1:$B$25,2,0)="Exclude"),"",IF($D17=1,IF(OR(price_limit="",price_limit="No Limit"),IF(E17="Yes",1,2),IF(SUMIFS(WhatIf!$W:$W,WhatIf!$Q:$Q,E$1,WhatIf!$R:$R,E17)&lt;=price_limit,IF(E17="Yes",1,2),"")),""))</f>
        <v/>
      </c>
      <c r="BA17" s="161" t="str">
        <f>IF(OR(F17="",VLOOKUP(F$1,Services!$A$1:$B$25,2,0)="Exclude"),"",IF($D17=1,IF(OR(price_limit="",price_limit="No Limit"),IF(F17="Yes",1,2),IF(SUMIFS(WhatIf!$W:$W,WhatIf!$Q:$Q,F$1,WhatIf!$R:$R,F17)&lt;=price_limit,IF(F17="Yes",1,2),"")),""))</f>
        <v/>
      </c>
      <c r="BB17" s="161" t="str">
        <f>IF(OR(G17="",VLOOKUP(G$1,Services!$A$1:$B$25,2,0)="Exclude"),"",IF($D17=1,IF(OR(price_limit="",price_limit="No Limit"),IF(G17="Yes",1,2),IF(SUMIFS(WhatIf!$W:$W,WhatIf!$Q:$Q,G$1,WhatIf!$R:$R,G17)&lt;=price_limit,IF(G17="Yes",1,2),"")),""))</f>
        <v/>
      </c>
      <c r="BC17" s="161" t="str">
        <f>IF(OR(H17="",VLOOKUP(H$1,Services!$A$1:$B$25,2,0)="Exclude"),"",IF($D17=1,IF(OR(price_limit="",price_limit="No Limit"),IF(H17="Yes",1,2),IF(SUMIFS(WhatIf!$W:$W,WhatIf!$Q:$Q,H$1,WhatIf!$R:$R,H17)&lt;=price_limit,IF(H17="Yes",1,2),"")),""))</f>
        <v/>
      </c>
      <c r="BD17" s="161" t="str">
        <f ca="1">IF(OR(I17="",VLOOKUP(I$1,Services!$A$1:$B$25,2,0)="Exclude"),"",IF($D17=1,IF(OR(price_limit="",price_limit="No Limit"),IF(I17="Yes",1,2),IF(SUMIFS(WhatIf!$W:$W,WhatIf!$Q:$Q,I$1,WhatIf!$R:$R,I17)&lt;=price_limit,IF(I17="Yes",1,2),"")),""))</f>
        <v/>
      </c>
      <c r="BE17" s="161" t="str">
        <f ca="1">IF(OR(J17="",VLOOKUP(J$1,Services!$A$1:$B$25,2,0)="Exclude"),"",IF($D17=1,IF(OR(price_limit="",price_limit="No Limit"),IF(J17="Yes",1,2),IF(SUMIFS(WhatIf!$W:$W,WhatIf!$Q:$Q,J$1,WhatIf!$R:$R,J17)&lt;=price_limit,IF(J17="Yes",1,2),"")),""))</f>
        <v/>
      </c>
      <c r="BF17" s="161" t="str">
        <f ca="1">IF(OR(K17="",VLOOKUP(K$1,Services!$A$1:$B$25,2,0)="Exclude"),"",IF($D17=1,IF(OR(price_limit="",price_limit="No Limit"),IF(K17="Yes",1,2),IF(SUMIFS(WhatIf!$W:$W,WhatIf!$Q:$Q,K$1,WhatIf!$R:$R,K17)&lt;=price_limit,IF(K17="Yes",1,2),"")),""))</f>
        <v/>
      </c>
      <c r="BG17" s="161" t="str">
        <f ca="1">IF(OR(L17="",VLOOKUP(L$1,Services!$A$1:$B$25,2,0)="Exclude"),"",IF($D17=1,IF(OR(price_limit="",price_limit="No Limit"),IF(L17="Yes",1,2),IF(SUMIFS(WhatIf!$W:$W,WhatIf!$Q:$Q,L$1,WhatIf!$R:$R,L17)&lt;=price_limit,IF(L17="Yes",1,2),"")),""))</f>
        <v/>
      </c>
      <c r="BH17" s="161" t="str">
        <f>IF(OR(M17="",VLOOKUP(M$1,Services!$A$1:$B$25,2,0)="Exclude"),"",IF($D17=1,IF(OR(price_limit="",price_limit="No Limit"),IF(M17="Yes",1,2),IF(SUMIFS(WhatIf!$W:$W,WhatIf!$Q:$Q,M$1,WhatIf!$R:$R,M17)&lt;=price_limit,IF(M17="Yes",1,2),"")),""))</f>
        <v/>
      </c>
      <c r="BI17" s="161" t="str">
        <f>IF(OR(N17="",VLOOKUP(N$1,Services!$A$1:$B$25,2,0)="Exclude"),"",IF($D17=1,IF(OR(price_limit="",price_limit="No Limit"),IF(N17="Yes",1,2),IF(SUMIFS(WhatIf!$W:$W,WhatIf!$Q:$Q,N$1,WhatIf!$R:$R,N17)&lt;=price_limit,IF(N17="Yes",1,2),"")),""))</f>
        <v/>
      </c>
      <c r="BJ17" s="161" t="str">
        <f ca="1">IF(OR(O17="",VLOOKUP(O$1,Services!$A$1:$B$25,2,0)="Exclude"),"",IF($D17=1,IF(OR(price_limit="",price_limit="No Limit"),IF(O17="Yes",1,2),IF(SUMIFS(WhatIf!$W:$W,WhatIf!$Q:$Q,O$1,WhatIf!$R:$R,O17)&lt;=price_limit,IF(O17="Yes",1,2),"")),""))</f>
        <v/>
      </c>
      <c r="BK17" s="161" t="str">
        <f>IF(OR(P17="",VLOOKUP(P$1,Services!$A$1:$B$25,2,0)="Exclude"),"",IF($D17=1,IF(OR(price_limit="",price_limit="No Limit"),IF(P17="Yes",1,2),IF(SUMIFS(WhatIf!$W:$W,WhatIf!$Q:$Q,P$1,WhatIf!$R:$R,P17)&lt;=price_limit,IF(P17="Yes",1,2),"")),""))</f>
        <v/>
      </c>
      <c r="BL17" s="161" t="str">
        <f>IF(OR(Q17="",VLOOKUP(Q$1,Services!$A$1:$B$25,2,0)="Exclude"),"",IF($D17=1,IF(OR(price_limit="",price_limit="No Limit"),IF(Q17="Yes",1,2),IF(SUMIFS(WhatIf!$W:$W,WhatIf!$Q:$Q,Q$1,WhatIf!$R:$R,Q17)&lt;=price_limit,IF(Q17="Yes",1,2),"")),""))</f>
        <v/>
      </c>
      <c r="BM17" s="161" t="str">
        <f>IF(OR(R17="",VLOOKUP(R$1,Services!$A$1:$B$25,2,0)="Exclude"),"",IF($D17=1,IF(OR(price_limit="",price_limit="No Limit"),IF(R17="Yes",1,2),IF(SUMIFS(WhatIf!$W:$W,WhatIf!$Q:$Q,R$1,WhatIf!$R:$R,R17)&lt;=price_limit,IF(R17="Yes",1,2),"")),""))</f>
        <v/>
      </c>
      <c r="BN17" s="161" t="str">
        <f>IF(OR(S17="",VLOOKUP(S$1,Services!$A$1:$B$25,2,0)="Exclude"),"",IF($D17=1,IF(OR(price_limit="",price_limit="No Limit"),IF(S17="Yes",1,2),IF(SUMIFS(WhatIf!$W:$W,WhatIf!$Q:$Q,S$1,WhatIf!$R:$R,S17)&lt;=price_limit,IF(S17="Yes",1,2),"")),""))</f>
        <v/>
      </c>
      <c r="BO17" s="161" t="str">
        <f>IF(OR(T17="",VLOOKUP(T$1,Services!$A$1:$B$25,2,0)="Exclude"),"",IF($D17=1,IF(OR(price_limit="",price_limit="No Limit"),IF(T17="Yes",1,2),IF(SUMIFS(WhatIf!$W:$W,WhatIf!$Q:$Q,T$1,WhatIf!$R:$R,T17)&lt;=price_limit,IF(T17="Yes",1,2),"")),""))</f>
        <v/>
      </c>
      <c r="BP17" s="161" t="str">
        <f>IF(OR(U17="",VLOOKUP(U$1,Services!$A$1:$B$25,2,0)="Exclude"),"",IF($D17=1,IF(OR(price_limit="",price_limit="No Limit"),IF(U17="Yes",1,2),IF(SUMIFS(WhatIf!$W:$W,WhatIf!$Q:$Q,U$1,WhatIf!$R:$R,U17)&lt;=price_limit,IF(U17="Yes",1,2),"")),""))</f>
        <v/>
      </c>
      <c r="BQ17" s="161" t="str">
        <f ca="1">IF(OR(V17="",VLOOKUP(V$1,Services!$A$1:$B$25,2,0)="Exclude"),"",IF($D17=1,IF(OR(price_limit="",price_limit="No Limit"),IF(V17="Yes",1,2),IF(SUMIFS(WhatIf!$W:$W,WhatIf!$Q:$Q,V$1,WhatIf!$R:$R,V17)&lt;=price_limit,IF(V17="Yes",1,2),"")),""))</f>
        <v/>
      </c>
      <c r="BR17" s="161" t="str">
        <f>IF(OR(W17="",VLOOKUP(W$1,Services!$A$1:$B$25,2,0)="Exclude"),"",IF($D17=1,IF(OR(price_limit="",price_limit="No Limit"),IF(W17="Yes",1,2),IF(SUMIFS(WhatIf!$W:$W,WhatIf!$Q:$Q,W$1,WhatIf!$R:$R,W17)&lt;=price_limit,IF(W17="Yes",1,2),"")),""))</f>
        <v/>
      </c>
      <c r="BS17" s="161" t="str">
        <f>IF(OR(X17="",VLOOKUP(X$1,Services!$A$1:$B$25,2,0)="Exclude"),"",IF($D17=1,IF(OR(price_limit="",price_limit="No Limit"),IF(X17="Yes",1,2),IF(SUMIFS(WhatIf!$W:$W,WhatIf!$Q:$Q,X$1,WhatIf!$R:$R,X17)&lt;=price_limit,IF(X17="Yes",1,2),"")),""))</f>
        <v/>
      </c>
      <c r="BT17" s="161" t="str">
        <f>IF(OR(Y17="",VLOOKUP(Y$1,Services!$A$1:$B$25,2,0)="Exclude"),"",IF($D17=1,IF(OR(price_limit="",price_limit="No Limit"),IF(Y17="Yes",1,2),IF(SUMIFS(WhatIf!$W:$W,WhatIf!$Q:$Q,Y$1,WhatIf!$R:$R,Y17)&lt;=price_limit,IF(Y17="Yes",1,2),"")),""))</f>
        <v/>
      </c>
      <c r="BU17" s="161" t="str">
        <f>IF(OR(Z17="",VLOOKUP(Z$1,Services!$A$1:$B$25,2,0)="Exclude"),"",IF($D17=1,IF(OR(price_limit="",price_limit="No Limit"),IF(Z17="Yes",1,2),IF(SUMIFS(WhatIf!$W:$W,WhatIf!$Q:$Q,Z$1,WhatIf!$R:$R,Z17)&lt;=price_limit,IF(Z17="Yes",1,2),"")),""))</f>
        <v/>
      </c>
      <c r="BV17" s="161"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5">
      <c r="A18" s="15" t="s">
        <v>597</v>
      </c>
      <c r="B18" s="3" t="s">
        <v>598</v>
      </c>
      <c r="C18" s="3" t="s">
        <v>229</v>
      </c>
      <c r="D18" s="8" t="str">
        <f t="shared" ca="1" si="2"/>
        <v/>
      </c>
      <c r="F18" s="4" t="s">
        <v>597</v>
      </c>
      <c r="G18" s="4" t="s">
        <v>597</v>
      </c>
      <c r="H18" s="4" t="s">
        <v>597</v>
      </c>
      <c r="I18" s="8"/>
      <c r="J18" s="8"/>
      <c r="K18" s="8"/>
      <c r="L18" s="8"/>
      <c r="M18" s="8" t="s">
        <v>598</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1" t="str">
        <f>IF(OR(E18="",VLOOKUP(E$1,Services!$A$1:$B$25,2,0)="Exclude"),"",IF($D18=1,IF(OR(price_limit="",price_limit="No Limit"),IF(E18="Yes",1,2),IF(SUMIFS(WhatIf!$W:$W,WhatIf!$Q:$Q,E$1,WhatIf!$R:$R,E18)&lt;=price_limit,IF(E18="Yes",1,2),"")),""))</f>
        <v/>
      </c>
      <c r="BA18" s="161" t="str">
        <f ca="1">IF(OR(F18="",VLOOKUP(F$1,Services!$A$1:$B$25,2,0)="Exclude"),"",IF($D18=1,IF(OR(price_limit="",price_limit="No Limit"),IF(F18="Yes",1,2),IF(SUMIFS(WhatIf!$W:$W,WhatIf!$Q:$Q,F$1,WhatIf!$R:$R,F18)&lt;=price_limit,IF(F18="Yes",1,2),"")),""))</f>
        <v/>
      </c>
      <c r="BB18" s="161" t="str">
        <f ca="1">IF(OR(G18="",VLOOKUP(G$1,Services!$A$1:$B$25,2,0)="Exclude"),"",IF($D18=1,IF(OR(price_limit="",price_limit="No Limit"),IF(G18="Yes",1,2),IF(SUMIFS(WhatIf!$W:$W,WhatIf!$Q:$Q,G$1,WhatIf!$R:$R,G18)&lt;=price_limit,IF(G18="Yes",1,2),"")),""))</f>
        <v/>
      </c>
      <c r="BC18" s="161" t="str">
        <f ca="1">IF(OR(H18="",VLOOKUP(H$1,Services!$A$1:$B$25,2,0)="Exclude"),"",IF($D18=1,IF(OR(price_limit="",price_limit="No Limit"),IF(H18="Yes",1,2),IF(SUMIFS(WhatIf!$W:$W,WhatIf!$Q:$Q,H$1,WhatIf!$R:$R,H18)&lt;=price_limit,IF(H18="Yes",1,2),"")),""))</f>
        <v/>
      </c>
      <c r="BD18" s="161" t="str">
        <f>IF(OR(I18="",VLOOKUP(I$1,Services!$A$1:$B$25,2,0)="Exclude"),"",IF($D18=1,IF(OR(price_limit="",price_limit="No Limit"),IF(I18="Yes",1,2),IF(SUMIFS(WhatIf!$W:$W,WhatIf!$Q:$Q,I$1,WhatIf!$R:$R,I18)&lt;=price_limit,IF(I18="Yes",1,2),"")),""))</f>
        <v/>
      </c>
      <c r="BE18" s="161" t="str">
        <f>IF(OR(J18="",VLOOKUP(J$1,Services!$A$1:$B$25,2,0)="Exclude"),"",IF($D18=1,IF(OR(price_limit="",price_limit="No Limit"),IF(J18="Yes",1,2),IF(SUMIFS(WhatIf!$W:$W,WhatIf!$Q:$Q,J$1,WhatIf!$R:$R,J18)&lt;=price_limit,IF(J18="Yes",1,2),"")),""))</f>
        <v/>
      </c>
      <c r="BF18" s="161" t="str">
        <f>IF(OR(K18="",VLOOKUP(K$1,Services!$A$1:$B$25,2,0)="Exclude"),"",IF($D18=1,IF(OR(price_limit="",price_limit="No Limit"),IF(K18="Yes",1,2),IF(SUMIFS(WhatIf!$W:$W,WhatIf!$Q:$Q,K$1,WhatIf!$R:$R,K18)&lt;=price_limit,IF(K18="Yes",1,2),"")),""))</f>
        <v/>
      </c>
      <c r="BG18" s="161" t="str">
        <f>IF(OR(L18="",VLOOKUP(L$1,Services!$A$1:$B$25,2,0)="Exclude"),"",IF($D18=1,IF(OR(price_limit="",price_limit="No Limit"),IF(L18="Yes",1,2),IF(SUMIFS(WhatIf!$W:$W,WhatIf!$Q:$Q,L$1,WhatIf!$R:$R,L18)&lt;=price_limit,IF(L18="Yes",1,2),"")),""))</f>
        <v/>
      </c>
      <c r="BH18" s="161" t="str">
        <f ca="1">IF(OR(M18="",VLOOKUP(M$1,Services!$A$1:$B$25,2,0)="Exclude"),"",IF($D18=1,IF(OR(price_limit="",price_limit="No Limit"),IF(M18="Yes",1,2),IF(SUMIFS(WhatIf!$W:$W,WhatIf!$Q:$Q,M$1,WhatIf!$R:$R,M18)&lt;=price_limit,IF(M18="Yes",1,2),"")),""))</f>
        <v/>
      </c>
      <c r="BI18" s="161" t="str">
        <f>IF(OR(N18="",VLOOKUP(N$1,Services!$A$1:$B$25,2,0)="Exclude"),"",IF($D18=1,IF(OR(price_limit="",price_limit="No Limit"),IF(N18="Yes",1,2),IF(SUMIFS(WhatIf!$W:$W,WhatIf!$Q:$Q,N$1,WhatIf!$R:$R,N18)&lt;=price_limit,IF(N18="Yes",1,2),"")),""))</f>
        <v/>
      </c>
      <c r="BJ18" s="161" t="str">
        <f>IF(OR(O18="",VLOOKUP(O$1,Services!$A$1:$B$25,2,0)="Exclude"),"",IF($D18=1,IF(OR(price_limit="",price_limit="No Limit"),IF(O18="Yes",1,2),IF(SUMIFS(WhatIf!$W:$W,WhatIf!$Q:$Q,O$1,WhatIf!$R:$R,O18)&lt;=price_limit,IF(O18="Yes",1,2),"")),""))</f>
        <v/>
      </c>
      <c r="BK18" s="161" t="str">
        <f>IF(OR(P18="",VLOOKUP(P$1,Services!$A$1:$B$25,2,0)="Exclude"),"",IF($D18=1,IF(OR(price_limit="",price_limit="No Limit"),IF(P18="Yes",1,2),IF(SUMIFS(WhatIf!$W:$W,WhatIf!$Q:$Q,P$1,WhatIf!$R:$R,P18)&lt;=price_limit,IF(P18="Yes",1,2),"")),""))</f>
        <v/>
      </c>
      <c r="BL18" s="161" t="str">
        <f>IF(OR(Q18="",VLOOKUP(Q$1,Services!$A$1:$B$25,2,0)="Exclude"),"",IF($D18=1,IF(OR(price_limit="",price_limit="No Limit"),IF(Q18="Yes",1,2),IF(SUMIFS(WhatIf!$W:$W,WhatIf!$Q:$Q,Q$1,WhatIf!$R:$R,Q18)&lt;=price_limit,IF(Q18="Yes",1,2),"")),""))</f>
        <v/>
      </c>
      <c r="BM18" s="161" t="str">
        <f>IF(OR(R18="",VLOOKUP(R$1,Services!$A$1:$B$25,2,0)="Exclude"),"",IF($D18=1,IF(OR(price_limit="",price_limit="No Limit"),IF(R18="Yes",1,2),IF(SUMIFS(WhatIf!$W:$W,WhatIf!$Q:$Q,R$1,WhatIf!$R:$R,R18)&lt;=price_limit,IF(R18="Yes",1,2),"")),""))</f>
        <v/>
      </c>
      <c r="BN18" s="161" t="str">
        <f>IF(OR(S18="",VLOOKUP(S$1,Services!$A$1:$B$25,2,0)="Exclude"),"",IF($D18=1,IF(OR(price_limit="",price_limit="No Limit"),IF(S18="Yes",1,2),IF(SUMIFS(WhatIf!$W:$W,WhatIf!$Q:$Q,S$1,WhatIf!$R:$R,S18)&lt;=price_limit,IF(S18="Yes",1,2),"")),""))</f>
        <v/>
      </c>
      <c r="BO18" s="161" t="str">
        <f>IF(OR(T18="",VLOOKUP(T$1,Services!$A$1:$B$25,2,0)="Exclude"),"",IF($D18=1,IF(OR(price_limit="",price_limit="No Limit"),IF(T18="Yes",1,2),IF(SUMIFS(WhatIf!$W:$W,WhatIf!$Q:$Q,T$1,WhatIf!$R:$R,T18)&lt;=price_limit,IF(T18="Yes",1,2),"")),""))</f>
        <v/>
      </c>
      <c r="BP18" s="161" t="str">
        <f>IF(OR(U18="",VLOOKUP(U$1,Services!$A$1:$B$25,2,0)="Exclude"),"",IF($D18=1,IF(OR(price_limit="",price_limit="No Limit"),IF(U18="Yes",1,2),IF(SUMIFS(WhatIf!$W:$W,WhatIf!$Q:$Q,U$1,WhatIf!$R:$R,U18)&lt;=price_limit,IF(U18="Yes",1,2),"")),""))</f>
        <v/>
      </c>
      <c r="BQ18" s="161" t="str">
        <f>IF(OR(V18="",VLOOKUP(V$1,Services!$A$1:$B$25,2,0)="Exclude"),"",IF($D18=1,IF(OR(price_limit="",price_limit="No Limit"),IF(V18="Yes",1,2),IF(SUMIFS(WhatIf!$W:$W,WhatIf!$Q:$Q,V$1,WhatIf!$R:$R,V18)&lt;=price_limit,IF(V18="Yes",1,2),"")),""))</f>
        <v/>
      </c>
      <c r="BR18" s="161" t="str">
        <f>IF(OR(W18="",VLOOKUP(W$1,Services!$A$1:$B$25,2,0)="Exclude"),"",IF($D18=1,IF(OR(price_limit="",price_limit="No Limit"),IF(W18="Yes",1,2),IF(SUMIFS(WhatIf!$W:$W,WhatIf!$Q:$Q,W$1,WhatIf!$R:$R,W18)&lt;=price_limit,IF(W18="Yes",1,2),"")),""))</f>
        <v/>
      </c>
      <c r="BS18" s="161" t="str">
        <f>IF(OR(X18="",VLOOKUP(X$1,Services!$A$1:$B$25,2,0)="Exclude"),"",IF($D18=1,IF(OR(price_limit="",price_limit="No Limit"),IF(X18="Yes",1,2),IF(SUMIFS(WhatIf!$W:$W,WhatIf!$Q:$Q,X$1,WhatIf!$R:$R,X18)&lt;=price_limit,IF(X18="Yes",1,2),"")),""))</f>
        <v/>
      </c>
      <c r="BT18" s="161" t="str">
        <f>IF(OR(Y18="",VLOOKUP(Y$1,Services!$A$1:$B$25,2,0)="Exclude"),"",IF($D18=1,IF(OR(price_limit="",price_limit="No Limit"),IF(Y18="Yes",1,2),IF(SUMIFS(WhatIf!$W:$W,WhatIf!$Q:$Q,Y$1,WhatIf!$R:$R,Y18)&lt;=price_limit,IF(Y18="Yes",1,2),"")),""))</f>
        <v/>
      </c>
      <c r="BU18" s="161" t="str">
        <f>IF(OR(Z18="",VLOOKUP(Z$1,Services!$A$1:$B$25,2,0)="Exclude"),"",IF($D18=1,IF(OR(price_limit="",price_limit="No Limit"),IF(Z18="Yes",1,2),IF(SUMIFS(WhatIf!$W:$W,WhatIf!$Q:$Q,Z$1,WhatIf!$R:$R,Z18)&lt;=price_limit,IF(Z18="Yes",1,2),"")),""))</f>
        <v/>
      </c>
      <c r="BV18" s="161"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1051</v>
      </c>
      <c r="C19" s="3" t="s">
        <v>346</v>
      </c>
      <c r="D19" s="8" t="str">
        <f t="shared" ca="1" si="2"/>
        <v/>
      </c>
      <c r="P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1" t="str">
        <f>IF(OR(E19="",VLOOKUP(E$1,Services!$A$1:$B$25,2,0)="Exclude"),"",IF($D19=1,IF(OR(price_limit="",price_limit="No Limit"),IF(E19="Yes",1,2),IF(SUMIFS(WhatIf!$W:$W,WhatIf!$Q:$Q,E$1,WhatIf!$R:$R,E19)&lt;=price_limit,IF(E19="Yes",1,2),"")),""))</f>
        <v/>
      </c>
      <c r="BA19" s="161" t="str">
        <f>IF(OR(F19="",VLOOKUP(F$1,Services!$A$1:$B$25,2,0)="Exclude"),"",IF($D19=1,IF(OR(price_limit="",price_limit="No Limit"),IF(F19="Yes",1,2),IF(SUMIFS(WhatIf!$W:$W,WhatIf!$Q:$Q,F$1,WhatIf!$R:$R,F19)&lt;=price_limit,IF(F19="Yes",1,2),"")),""))</f>
        <v/>
      </c>
      <c r="BB19" s="161" t="str">
        <f>IF(OR(G19="",VLOOKUP(G$1,Services!$A$1:$B$25,2,0)="Exclude"),"",IF($D19=1,IF(OR(price_limit="",price_limit="No Limit"),IF(G19="Yes",1,2),IF(SUMIFS(WhatIf!$W:$W,WhatIf!$Q:$Q,G$1,WhatIf!$R:$R,G19)&lt;=price_limit,IF(G19="Yes",1,2),"")),""))</f>
        <v/>
      </c>
      <c r="BC19" s="161" t="str">
        <f>IF(OR(H19="",VLOOKUP(H$1,Services!$A$1:$B$25,2,0)="Exclude"),"",IF($D19=1,IF(OR(price_limit="",price_limit="No Limit"),IF(H19="Yes",1,2),IF(SUMIFS(WhatIf!$W:$W,WhatIf!$Q:$Q,H$1,WhatIf!$R:$R,H19)&lt;=price_limit,IF(H19="Yes",1,2),"")),""))</f>
        <v/>
      </c>
      <c r="BD19" s="161" t="str">
        <f>IF(OR(I19="",VLOOKUP(I$1,Services!$A$1:$B$25,2,0)="Exclude"),"",IF($D19=1,IF(OR(price_limit="",price_limit="No Limit"),IF(I19="Yes",1,2),IF(SUMIFS(WhatIf!$W:$W,WhatIf!$Q:$Q,I$1,WhatIf!$R:$R,I19)&lt;=price_limit,IF(I19="Yes",1,2),"")),""))</f>
        <v/>
      </c>
      <c r="BE19" s="161" t="str">
        <f>IF(OR(J19="",VLOOKUP(J$1,Services!$A$1:$B$25,2,0)="Exclude"),"",IF($D19=1,IF(OR(price_limit="",price_limit="No Limit"),IF(J19="Yes",1,2),IF(SUMIFS(WhatIf!$W:$W,WhatIf!$Q:$Q,J$1,WhatIf!$R:$R,J19)&lt;=price_limit,IF(J19="Yes",1,2),"")),""))</f>
        <v/>
      </c>
      <c r="BF19" s="161" t="str">
        <f>IF(OR(K19="",VLOOKUP(K$1,Services!$A$1:$B$25,2,0)="Exclude"),"",IF($D19=1,IF(OR(price_limit="",price_limit="No Limit"),IF(K19="Yes",1,2),IF(SUMIFS(WhatIf!$W:$W,WhatIf!$Q:$Q,K$1,WhatIf!$R:$R,K19)&lt;=price_limit,IF(K19="Yes",1,2),"")),""))</f>
        <v/>
      </c>
      <c r="BG19" s="161" t="str">
        <f>IF(OR(L19="",VLOOKUP(L$1,Services!$A$1:$B$25,2,0)="Exclude"),"",IF($D19=1,IF(OR(price_limit="",price_limit="No Limit"),IF(L19="Yes",1,2),IF(SUMIFS(WhatIf!$W:$W,WhatIf!$Q:$Q,L$1,WhatIf!$R:$R,L19)&lt;=price_limit,IF(L19="Yes",1,2),"")),""))</f>
        <v/>
      </c>
      <c r="BH19" s="161" t="str">
        <f>IF(OR(M19="",VLOOKUP(M$1,Services!$A$1:$B$25,2,0)="Exclude"),"",IF($D19=1,IF(OR(price_limit="",price_limit="No Limit"),IF(M19="Yes",1,2),IF(SUMIFS(WhatIf!$W:$W,WhatIf!$Q:$Q,M$1,WhatIf!$R:$R,M19)&lt;=price_limit,IF(M19="Yes",1,2),"")),""))</f>
        <v/>
      </c>
      <c r="BI19" s="161" t="str">
        <f>IF(OR(N19="",VLOOKUP(N$1,Services!$A$1:$B$25,2,0)="Exclude"),"",IF($D19=1,IF(OR(price_limit="",price_limit="No Limit"),IF(N19="Yes",1,2),IF(SUMIFS(WhatIf!$W:$W,WhatIf!$Q:$Q,N$1,WhatIf!$R:$R,N19)&lt;=price_limit,IF(N19="Yes",1,2),"")),""))</f>
        <v/>
      </c>
      <c r="BJ19" s="161" t="str">
        <f>IF(OR(O19="",VLOOKUP(O$1,Services!$A$1:$B$25,2,0)="Exclude"),"",IF($D19=1,IF(OR(price_limit="",price_limit="No Limit"),IF(O19="Yes",1,2),IF(SUMIFS(WhatIf!$W:$W,WhatIf!$Q:$Q,O$1,WhatIf!$R:$R,O19)&lt;=price_limit,IF(O19="Yes",1,2),"")),""))</f>
        <v/>
      </c>
      <c r="BK19" s="161" t="str">
        <f ca="1">IF(OR(P19="",VLOOKUP(P$1,Services!$A$1:$B$25,2,0)="Exclude"),"",IF($D19=1,IF(OR(price_limit="",price_limit="No Limit"),IF(P19="Yes",1,2),IF(SUMIFS(WhatIf!$W:$W,WhatIf!$Q:$Q,P$1,WhatIf!$R:$R,P19)&lt;=price_limit,IF(P19="Yes",1,2),"")),""))</f>
        <v/>
      </c>
      <c r="BL19" s="161" t="str">
        <f>IF(OR(Q19="",VLOOKUP(Q$1,Services!$A$1:$B$25,2,0)="Exclude"),"",IF($D19=1,IF(OR(price_limit="",price_limit="No Limit"),IF(Q19="Yes",1,2),IF(SUMIFS(WhatIf!$W:$W,WhatIf!$Q:$Q,Q$1,WhatIf!$R:$R,Q19)&lt;=price_limit,IF(Q19="Yes",1,2),"")),""))</f>
        <v/>
      </c>
      <c r="BM19" s="161" t="str">
        <f>IF(OR(R19="",VLOOKUP(R$1,Services!$A$1:$B$25,2,0)="Exclude"),"",IF($D19=1,IF(OR(price_limit="",price_limit="No Limit"),IF(R19="Yes",1,2),IF(SUMIFS(WhatIf!$W:$W,WhatIf!$Q:$Q,R$1,WhatIf!$R:$R,R19)&lt;=price_limit,IF(R19="Yes",1,2),"")),""))</f>
        <v/>
      </c>
      <c r="BN19" s="161" t="str">
        <f>IF(OR(S19="",VLOOKUP(S$1,Services!$A$1:$B$25,2,0)="Exclude"),"",IF($D19=1,IF(OR(price_limit="",price_limit="No Limit"),IF(S19="Yes",1,2),IF(SUMIFS(WhatIf!$W:$W,WhatIf!$Q:$Q,S$1,WhatIf!$R:$R,S19)&lt;=price_limit,IF(S19="Yes",1,2),"")),""))</f>
        <v/>
      </c>
      <c r="BO19" s="161" t="str">
        <f>IF(OR(T19="",VLOOKUP(T$1,Services!$A$1:$B$25,2,0)="Exclude"),"",IF($D19=1,IF(OR(price_limit="",price_limit="No Limit"),IF(T19="Yes",1,2),IF(SUMIFS(WhatIf!$W:$W,WhatIf!$Q:$Q,T$1,WhatIf!$R:$R,T19)&lt;=price_limit,IF(T19="Yes",1,2),"")),""))</f>
        <v/>
      </c>
      <c r="BP19" s="161" t="str">
        <f>IF(OR(U19="",VLOOKUP(U$1,Services!$A$1:$B$25,2,0)="Exclude"),"",IF($D19=1,IF(OR(price_limit="",price_limit="No Limit"),IF(U19="Yes",1,2),IF(SUMIFS(WhatIf!$W:$W,WhatIf!$Q:$Q,U$1,WhatIf!$R:$R,U19)&lt;=price_limit,IF(U19="Yes",1,2),"")),""))</f>
        <v/>
      </c>
      <c r="BQ19" s="161" t="str">
        <f>IF(OR(V19="",VLOOKUP(V$1,Services!$A$1:$B$25,2,0)="Exclude"),"",IF($D19=1,IF(OR(price_limit="",price_limit="No Limit"),IF(V19="Yes",1,2),IF(SUMIFS(WhatIf!$W:$W,WhatIf!$Q:$Q,V$1,WhatIf!$R:$R,V19)&lt;=price_limit,IF(V19="Yes",1,2),"")),""))</f>
        <v/>
      </c>
      <c r="BR19" s="161" t="str">
        <f>IF(OR(W19="",VLOOKUP(W$1,Services!$A$1:$B$25,2,0)="Exclude"),"",IF($D19=1,IF(OR(price_limit="",price_limit="No Limit"),IF(W19="Yes",1,2),IF(SUMIFS(WhatIf!$W:$W,WhatIf!$Q:$Q,W$1,WhatIf!$R:$R,W19)&lt;=price_limit,IF(W19="Yes",1,2),"")),""))</f>
        <v/>
      </c>
      <c r="BS19" s="161" t="str">
        <f>IF(OR(X19="",VLOOKUP(X$1,Services!$A$1:$B$25,2,0)="Exclude"),"",IF($D19=1,IF(OR(price_limit="",price_limit="No Limit"),IF(X19="Yes",1,2),IF(SUMIFS(WhatIf!$W:$W,WhatIf!$Q:$Q,X$1,WhatIf!$R:$R,X19)&lt;=price_limit,IF(X19="Yes",1,2),"")),""))</f>
        <v/>
      </c>
      <c r="BT19" s="161" t="str">
        <f>IF(OR(Y19="",VLOOKUP(Y$1,Services!$A$1:$B$25,2,0)="Exclude"),"",IF($D19=1,IF(OR(price_limit="",price_limit="No Limit"),IF(Y19="Yes",1,2),IF(SUMIFS(WhatIf!$W:$W,WhatIf!$Q:$Q,Y$1,WhatIf!$R:$R,Y19)&lt;=price_limit,IF(Y19="Yes",1,2),"")),""))</f>
        <v/>
      </c>
      <c r="BU19" s="161" t="str">
        <f>IF(OR(Z19="",VLOOKUP(Z$1,Services!$A$1:$B$25,2,0)="Exclude"),"",IF($D19=1,IF(OR(price_limit="",price_limit="No Limit"),IF(Z19="Yes",1,2),IF(SUMIFS(WhatIf!$W:$W,WhatIf!$Q:$Q,Z$1,WhatIf!$R:$R,Z19)&lt;=price_limit,IF(Z19="Yes",1,2),"")),""))</f>
        <v/>
      </c>
      <c r="BV19" s="161"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1062</v>
      </c>
      <c r="C20" s="3" t="s">
        <v>191</v>
      </c>
      <c r="D20" s="8" t="str">
        <f t="shared" ca="1" si="2"/>
        <v/>
      </c>
      <c r="O20" s="4" t="s">
        <v>1063</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1" t="str">
        <f>IF(OR(E20="",VLOOKUP(E$1,Services!$A$1:$B$25,2,0)="Exclude"),"",IF($D20=1,IF(OR(price_limit="",price_limit="No Limit"),IF(E20="Yes",1,2),IF(SUMIFS(WhatIf!$W:$W,WhatIf!$Q:$Q,E$1,WhatIf!$R:$R,E20)&lt;=price_limit,IF(E20="Yes",1,2),"")),""))</f>
        <v/>
      </c>
      <c r="BA20" s="161" t="str">
        <f>IF(OR(F20="",VLOOKUP(F$1,Services!$A$1:$B$25,2,0)="Exclude"),"",IF($D20=1,IF(OR(price_limit="",price_limit="No Limit"),IF(F20="Yes",1,2),IF(SUMIFS(WhatIf!$W:$W,WhatIf!$Q:$Q,F$1,WhatIf!$R:$R,F20)&lt;=price_limit,IF(F20="Yes",1,2),"")),""))</f>
        <v/>
      </c>
      <c r="BB20" s="161" t="str">
        <f>IF(OR(G20="",VLOOKUP(G$1,Services!$A$1:$B$25,2,0)="Exclude"),"",IF($D20=1,IF(OR(price_limit="",price_limit="No Limit"),IF(G20="Yes",1,2),IF(SUMIFS(WhatIf!$W:$W,WhatIf!$Q:$Q,G$1,WhatIf!$R:$R,G20)&lt;=price_limit,IF(G20="Yes",1,2),"")),""))</f>
        <v/>
      </c>
      <c r="BC20" s="161" t="str">
        <f>IF(OR(H20="",VLOOKUP(H$1,Services!$A$1:$B$25,2,0)="Exclude"),"",IF($D20=1,IF(OR(price_limit="",price_limit="No Limit"),IF(H20="Yes",1,2),IF(SUMIFS(WhatIf!$W:$W,WhatIf!$Q:$Q,H$1,WhatIf!$R:$R,H20)&lt;=price_limit,IF(H20="Yes",1,2),"")),""))</f>
        <v/>
      </c>
      <c r="BD20" s="161" t="str">
        <f>IF(OR(I20="",VLOOKUP(I$1,Services!$A$1:$B$25,2,0)="Exclude"),"",IF($D20=1,IF(OR(price_limit="",price_limit="No Limit"),IF(I20="Yes",1,2),IF(SUMIFS(WhatIf!$W:$W,WhatIf!$Q:$Q,I$1,WhatIf!$R:$R,I20)&lt;=price_limit,IF(I20="Yes",1,2),"")),""))</f>
        <v/>
      </c>
      <c r="BE20" s="161" t="str">
        <f>IF(OR(J20="",VLOOKUP(J$1,Services!$A$1:$B$25,2,0)="Exclude"),"",IF($D20=1,IF(OR(price_limit="",price_limit="No Limit"),IF(J20="Yes",1,2),IF(SUMIFS(WhatIf!$W:$W,WhatIf!$Q:$Q,J$1,WhatIf!$R:$R,J20)&lt;=price_limit,IF(J20="Yes",1,2),"")),""))</f>
        <v/>
      </c>
      <c r="BF20" s="161" t="str">
        <f>IF(OR(K20="",VLOOKUP(K$1,Services!$A$1:$B$25,2,0)="Exclude"),"",IF($D20=1,IF(OR(price_limit="",price_limit="No Limit"),IF(K20="Yes",1,2),IF(SUMIFS(WhatIf!$W:$W,WhatIf!$Q:$Q,K$1,WhatIf!$R:$R,K20)&lt;=price_limit,IF(K20="Yes",1,2),"")),""))</f>
        <v/>
      </c>
      <c r="BG20" s="161" t="str">
        <f>IF(OR(L20="",VLOOKUP(L$1,Services!$A$1:$B$25,2,0)="Exclude"),"",IF($D20=1,IF(OR(price_limit="",price_limit="No Limit"),IF(L20="Yes",1,2),IF(SUMIFS(WhatIf!$W:$W,WhatIf!$Q:$Q,L$1,WhatIf!$R:$R,L20)&lt;=price_limit,IF(L20="Yes",1,2),"")),""))</f>
        <v/>
      </c>
      <c r="BH20" s="161" t="str">
        <f>IF(OR(M20="",VLOOKUP(M$1,Services!$A$1:$B$25,2,0)="Exclude"),"",IF($D20=1,IF(OR(price_limit="",price_limit="No Limit"),IF(M20="Yes",1,2),IF(SUMIFS(WhatIf!$W:$W,WhatIf!$Q:$Q,M$1,WhatIf!$R:$R,M20)&lt;=price_limit,IF(M20="Yes",1,2),"")),""))</f>
        <v/>
      </c>
      <c r="BI20" s="161" t="str">
        <f>IF(OR(N20="",VLOOKUP(N$1,Services!$A$1:$B$25,2,0)="Exclude"),"",IF($D20=1,IF(OR(price_limit="",price_limit="No Limit"),IF(N20="Yes",1,2),IF(SUMIFS(WhatIf!$W:$W,WhatIf!$Q:$Q,N$1,WhatIf!$R:$R,N20)&lt;=price_limit,IF(N20="Yes",1,2),"")),""))</f>
        <v/>
      </c>
      <c r="BJ20" s="161" t="str">
        <f ca="1">IF(OR(O20="",VLOOKUP(O$1,Services!$A$1:$B$25,2,0)="Exclude"),"",IF($D20=1,IF(OR(price_limit="",price_limit="No Limit"),IF(O20="Yes",1,2),IF(SUMIFS(WhatIf!$W:$W,WhatIf!$Q:$Q,O$1,WhatIf!$R:$R,O20)&lt;=price_limit,IF(O20="Yes",1,2),"")),""))</f>
        <v/>
      </c>
      <c r="BK20" s="161" t="str">
        <f>IF(OR(P20="",VLOOKUP(P$1,Services!$A$1:$B$25,2,0)="Exclude"),"",IF($D20=1,IF(OR(price_limit="",price_limit="No Limit"),IF(P20="Yes",1,2),IF(SUMIFS(WhatIf!$W:$W,WhatIf!$Q:$Q,P$1,WhatIf!$R:$R,P20)&lt;=price_limit,IF(P20="Yes",1,2),"")),""))</f>
        <v/>
      </c>
      <c r="BL20" s="161" t="str">
        <f>IF(OR(Q20="",VLOOKUP(Q$1,Services!$A$1:$B$25,2,0)="Exclude"),"",IF($D20=1,IF(OR(price_limit="",price_limit="No Limit"),IF(Q20="Yes",1,2),IF(SUMIFS(WhatIf!$W:$W,WhatIf!$Q:$Q,Q$1,WhatIf!$R:$R,Q20)&lt;=price_limit,IF(Q20="Yes",1,2),"")),""))</f>
        <v/>
      </c>
      <c r="BM20" s="161" t="str">
        <f>IF(OR(R20="",VLOOKUP(R$1,Services!$A$1:$B$25,2,0)="Exclude"),"",IF($D20=1,IF(OR(price_limit="",price_limit="No Limit"),IF(R20="Yes",1,2),IF(SUMIFS(WhatIf!$W:$W,WhatIf!$Q:$Q,R$1,WhatIf!$R:$R,R20)&lt;=price_limit,IF(R20="Yes",1,2),"")),""))</f>
        <v/>
      </c>
      <c r="BN20" s="161" t="str">
        <f>IF(OR(S20="",VLOOKUP(S$1,Services!$A$1:$B$25,2,0)="Exclude"),"",IF($D20=1,IF(OR(price_limit="",price_limit="No Limit"),IF(S20="Yes",1,2),IF(SUMIFS(WhatIf!$W:$W,WhatIf!$Q:$Q,S$1,WhatIf!$R:$R,S20)&lt;=price_limit,IF(S20="Yes",1,2),"")),""))</f>
        <v/>
      </c>
      <c r="BO20" s="161" t="str">
        <f>IF(OR(T20="",VLOOKUP(T$1,Services!$A$1:$B$25,2,0)="Exclude"),"",IF($D20=1,IF(OR(price_limit="",price_limit="No Limit"),IF(T20="Yes",1,2),IF(SUMIFS(WhatIf!$W:$W,WhatIf!$Q:$Q,T$1,WhatIf!$R:$R,T20)&lt;=price_limit,IF(T20="Yes",1,2),"")),""))</f>
        <v/>
      </c>
      <c r="BP20" s="161" t="str">
        <f>IF(OR(U20="",VLOOKUP(U$1,Services!$A$1:$B$25,2,0)="Exclude"),"",IF($D20=1,IF(OR(price_limit="",price_limit="No Limit"),IF(U20="Yes",1,2),IF(SUMIFS(WhatIf!$W:$W,WhatIf!$Q:$Q,U$1,WhatIf!$R:$R,U20)&lt;=price_limit,IF(U20="Yes",1,2),"")),""))</f>
        <v/>
      </c>
      <c r="BQ20" s="161" t="str">
        <f>IF(OR(V20="",VLOOKUP(V$1,Services!$A$1:$B$25,2,0)="Exclude"),"",IF($D20=1,IF(OR(price_limit="",price_limit="No Limit"),IF(V20="Yes",1,2),IF(SUMIFS(WhatIf!$W:$W,WhatIf!$Q:$Q,V$1,WhatIf!$R:$R,V20)&lt;=price_limit,IF(V20="Yes",1,2),"")),""))</f>
        <v/>
      </c>
      <c r="BR20" s="161" t="str">
        <f>IF(OR(W20="",VLOOKUP(W$1,Services!$A$1:$B$25,2,0)="Exclude"),"",IF($D20=1,IF(OR(price_limit="",price_limit="No Limit"),IF(W20="Yes",1,2),IF(SUMIFS(WhatIf!$W:$W,WhatIf!$Q:$Q,W$1,WhatIf!$R:$R,W20)&lt;=price_limit,IF(W20="Yes",1,2),"")),""))</f>
        <v/>
      </c>
      <c r="BS20" s="161" t="str">
        <f>IF(OR(X20="",VLOOKUP(X$1,Services!$A$1:$B$25,2,0)="Exclude"),"",IF($D20=1,IF(OR(price_limit="",price_limit="No Limit"),IF(X20="Yes",1,2),IF(SUMIFS(WhatIf!$W:$W,WhatIf!$Q:$Q,X$1,WhatIf!$R:$R,X20)&lt;=price_limit,IF(X20="Yes",1,2),"")),""))</f>
        <v/>
      </c>
      <c r="BT20" s="161" t="str">
        <f>IF(OR(Y20="",VLOOKUP(Y$1,Services!$A$1:$B$25,2,0)="Exclude"),"",IF($D20=1,IF(OR(price_limit="",price_limit="No Limit"),IF(Y20="Yes",1,2),IF(SUMIFS(WhatIf!$W:$W,WhatIf!$Q:$Q,Y$1,WhatIf!$R:$R,Y20)&lt;=price_limit,IF(Y20="Yes",1,2),"")),""))</f>
        <v/>
      </c>
      <c r="BU20" s="161" t="str">
        <f>IF(OR(Z20="",VLOOKUP(Z$1,Services!$A$1:$B$25,2,0)="Exclude"),"",IF($D20=1,IF(OR(price_limit="",price_limit="No Limit"),IF(Z20="Yes",1,2),IF(SUMIFS(WhatIf!$W:$W,WhatIf!$Q:$Q,Z$1,WhatIf!$R:$R,Z20)&lt;=price_limit,IF(Z20="Yes",1,2),"")),""))</f>
        <v/>
      </c>
      <c r="BV20" s="161"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5">
      <c r="A21" s="15" t="s">
        <v>880</v>
      </c>
      <c r="C21" s="3" t="s">
        <v>229</v>
      </c>
      <c r="D21" s="8" t="str">
        <f t="shared" ca="1" si="2"/>
        <v/>
      </c>
      <c r="F21" s="4" t="s">
        <v>880</v>
      </c>
      <c r="G21" s="4" t="s">
        <v>880</v>
      </c>
      <c r="H21" s="4" t="s">
        <v>880</v>
      </c>
      <c r="I21" s="4" t="s">
        <v>880</v>
      </c>
      <c r="J21" s="4" t="s">
        <v>880</v>
      </c>
      <c r="K21" s="4" t="s">
        <v>880</v>
      </c>
      <c r="L21" s="4" t="s">
        <v>880</v>
      </c>
      <c r="M21" s="4" t="s">
        <v>880</v>
      </c>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1" t="str">
        <f>IF(OR(E21="",VLOOKUP(E$1,Services!$A$1:$B$25,2,0)="Exclude"),"",IF($D21=1,IF(OR(price_limit="",price_limit="No Limit"),IF(E21="Yes",1,2),IF(SUMIFS(WhatIf!$W:$W,WhatIf!$Q:$Q,E$1,WhatIf!$R:$R,E21)&lt;=price_limit,IF(E21="Yes",1,2),"")),""))</f>
        <v/>
      </c>
      <c r="BA21" s="161" t="str">
        <f ca="1">IF(OR(F21="",VLOOKUP(F$1,Services!$A$1:$B$25,2,0)="Exclude"),"",IF($D21=1,IF(OR(price_limit="",price_limit="No Limit"),IF(F21="Yes",1,2),IF(SUMIFS(WhatIf!$W:$W,WhatIf!$Q:$Q,F$1,WhatIf!$R:$R,F21)&lt;=price_limit,IF(F21="Yes",1,2),"")),""))</f>
        <v/>
      </c>
      <c r="BB21" s="161" t="str">
        <f ca="1">IF(OR(G21="",VLOOKUP(G$1,Services!$A$1:$B$25,2,0)="Exclude"),"",IF($D21=1,IF(OR(price_limit="",price_limit="No Limit"),IF(G21="Yes",1,2),IF(SUMIFS(WhatIf!$W:$W,WhatIf!$Q:$Q,G$1,WhatIf!$R:$R,G21)&lt;=price_limit,IF(G21="Yes",1,2),"")),""))</f>
        <v/>
      </c>
      <c r="BC21" s="161" t="str">
        <f ca="1">IF(OR(H21="",VLOOKUP(H$1,Services!$A$1:$B$25,2,0)="Exclude"),"",IF($D21=1,IF(OR(price_limit="",price_limit="No Limit"),IF(H21="Yes",1,2),IF(SUMIFS(WhatIf!$W:$W,WhatIf!$Q:$Q,H$1,WhatIf!$R:$R,H21)&lt;=price_limit,IF(H21="Yes",1,2),"")),""))</f>
        <v/>
      </c>
      <c r="BD21" s="161" t="str">
        <f ca="1">IF(OR(I21="",VLOOKUP(I$1,Services!$A$1:$B$25,2,0)="Exclude"),"",IF($D21=1,IF(OR(price_limit="",price_limit="No Limit"),IF(I21="Yes",1,2),IF(SUMIFS(WhatIf!$W:$W,WhatIf!$Q:$Q,I$1,WhatIf!$R:$R,I21)&lt;=price_limit,IF(I21="Yes",1,2),"")),""))</f>
        <v/>
      </c>
      <c r="BE21" s="161" t="str">
        <f ca="1">IF(OR(J21="",VLOOKUP(J$1,Services!$A$1:$B$25,2,0)="Exclude"),"",IF($D21=1,IF(OR(price_limit="",price_limit="No Limit"),IF(J21="Yes",1,2),IF(SUMIFS(WhatIf!$W:$W,WhatIf!$Q:$Q,J$1,WhatIf!$R:$R,J21)&lt;=price_limit,IF(J21="Yes",1,2),"")),""))</f>
        <v/>
      </c>
      <c r="BF21" s="161" t="str">
        <f ca="1">IF(OR(K21="",VLOOKUP(K$1,Services!$A$1:$B$25,2,0)="Exclude"),"",IF($D21=1,IF(OR(price_limit="",price_limit="No Limit"),IF(K21="Yes",1,2),IF(SUMIFS(WhatIf!$W:$W,WhatIf!$Q:$Q,K$1,WhatIf!$R:$R,K21)&lt;=price_limit,IF(K21="Yes",1,2),"")),""))</f>
        <v/>
      </c>
      <c r="BG21" s="161" t="str">
        <f ca="1">IF(OR(L21="",VLOOKUP(L$1,Services!$A$1:$B$25,2,0)="Exclude"),"",IF($D21=1,IF(OR(price_limit="",price_limit="No Limit"),IF(L21="Yes",1,2),IF(SUMIFS(WhatIf!$W:$W,WhatIf!$Q:$Q,L$1,WhatIf!$R:$R,L21)&lt;=price_limit,IF(L21="Yes",1,2),"")),""))</f>
        <v/>
      </c>
      <c r="BH21" s="161" t="str">
        <f ca="1">IF(OR(M21="",VLOOKUP(M$1,Services!$A$1:$B$25,2,0)="Exclude"),"",IF($D21=1,IF(OR(price_limit="",price_limit="No Limit"),IF(M21="Yes",1,2),IF(SUMIFS(WhatIf!$W:$W,WhatIf!$Q:$Q,M$1,WhatIf!$R:$R,M21)&lt;=price_limit,IF(M21="Yes",1,2),"")),""))</f>
        <v/>
      </c>
      <c r="BI21" s="161" t="str">
        <f>IF(OR(N21="",VLOOKUP(N$1,Services!$A$1:$B$25,2,0)="Exclude"),"",IF($D21=1,IF(OR(price_limit="",price_limit="No Limit"),IF(N21="Yes",1,2),IF(SUMIFS(WhatIf!$W:$W,WhatIf!$Q:$Q,N$1,WhatIf!$R:$R,N21)&lt;=price_limit,IF(N21="Yes",1,2),"")),""))</f>
        <v/>
      </c>
      <c r="BJ21" s="161" t="str">
        <f>IF(OR(O21="",VLOOKUP(O$1,Services!$A$1:$B$25,2,0)="Exclude"),"",IF($D21=1,IF(OR(price_limit="",price_limit="No Limit"),IF(O21="Yes",1,2),IF(SUMIFS(WhatIf!$W:$W,WhatIf!$Q:$Q,O$1,WhatIf!$R:$R,O21)&lt;=price_limit,IF(O21="Yes",1,2),"")),""))</f>
        <v/>
      </c>
      <c r="BK21" s="161" t="str">
        <f>IF(OR(P21="",VLOOKUP(P$1,Services!$A$1:$B$25,2,0)="Exclude"),"",IF($D21=1,IF(OR(price_limit="",price_limit="No Limit"),IF(P21="Yes",1,2),IF(SUMIFS(WhatIf!$W:$W,WhatIf!$Q:$Q,P$1,WhatIf!$R:$R,P21)&lt;=price_limit,IF(P21="Yes",1,2),"")),""))</f>
        <v/>
      </c>
      <c r="BL21" s="161" t="str">
        <f>IF(OR(Q21="",VLOOKUP(Q$1,Services!$A$1:$B$25,2,0)="Exclude"),"",IF($D21=1,IF(OR(price_limit="",price_limit="No Limit"),IF(Q21="Yes",1,2),IF(SUMIFS(WhatIf!$W:$W,WhatIf!$Q:$Q,Q$1,WhatIf!$R:$R,Q21)&lt;=price_limit,IF(Q21="Yes",1,2),"")),""))</f>
        <v/>
      </c>
      <c r="BM21" s="161" t="str">
        <f>IF(OR(R21="",VLOOKUP(R$1,Services!$A$1:$B$25,2,0)="Exclude"),"",IF($D21=1,IF(OR(price_limit="",price_limit="No Limit"),IF(R21="Yes",1,2),IF(SUMIFS(WhatIf!$W:$W,WhatIf!$Q:$Q,R$1,WhatIf!$R:$R,R21)&lt;=price_limit,IF(R21="Yes",1,2),"")),""))</f>
        <v/>
      </c>
      <c r="BN21" s="161" t="str">
        <f>IF(OR(S21="",VLOOKUP(S$1,Services!$A$1:$B$25,2,0)="Exclude"),"",IF($D21=1,IF(OR(price_limit="",price_limit="No Limit"),IF(S21="Yes",1,2),IF(SUMIFS(WhatIf!$W:$W,WhatIf!$Q:$Q,S$1,WhatIf!$R:$R,S21)&lt;=price_limit,IF(S21="Yes",1,2),"")),""))</f>
        <v/>
      </c>
      <c r="BO21" s="161" t="str">
        <f>IF(OR(T21="",VLOOKUP(T$1,Services!$A$1:$B$25,2,0)="Exclude"),"",IF($D21=1,IF(OR(price_limit="",price_limit="No Limit"),IF(T21="Yes",1,2),IF(SUMIFS(WhatIf!$W:$W,WhatIf!$Q:$Q,T$1,WhatIf!$R:$R,T21)&lt;=price_limit,IF(T21="Yes",1,2),"")),""))</f>
        <v/>
      </c>
      <c r="BP21" s="161" t="str">
        <f>IF(OR(U21="",VLOOKUP(U$1,Services!$A$1:$B$25,2,0)="Exclude"),"",IF($D21=1,IF(OR(price_limit="",price_limit="No Limit"),IF(U21="Yes",1,2),IF(SUMIFS(WhatIf!$W:$W,WhatIf!$Q:$Q,U$1,WhatIf!$R:$R,U21)&lt;=price_limit,IF(U21="Yes",1,2),"")),""))</f>
        <v/>
      </c>
      <c r="BQ21" s="161" t="str">
        <f>IF(OR(V21="",VLOOKUP(V$1,Services!$A$1:$B$25,2,0)="Exclude"),"",IF($D21=1,IF(OR(price_limit="",price_limit="No Limit"),IF(V21="Yes",1,2),IF(SUMIFS(WhatIf!$W:$W,WhatIf!$Q:$Q,V$1,WhatIf!$R:$R,V21)&lt;=price_limit,IF(V21="Yes",1,2),"")),""))</f>
        <v/>
      </c>
      <c r="BR21" s="161" t="str">
        <f>IF(OR(W21="",VLOOKUP(W$1,Services!$A$1:$B$25,2,0)="Exclude"),"",IF($D21=1,IF(OR(price_limit="",price_limit="No Limit"),IF(W21="Yes",1,2),IF(SUMIFS(WhatIf!$W:$W,WhatIf!$Q:$Q,W$1,WhatIf!$R:$R,W21)&lt;=price_limit,IF(W21="Yes",1,2),"")),""))</f>
        <v/>
      </c>
      <c r="BS21" s="161" t="str">
        <f>IF(OR(X21="",VLOOKUP(X$1,Services!$A$1:$B$25,2,0)="Exclude"),"",IF($D21=1,IF(OR(price_limit="",price_limit="No Limit"),IF(X21="Yes",1,2),IF(SUMIFS(WhatIf!$W:$W,WhatIf!$Q:$Q,X$1,WhatIf!$R:$R,X21)&lt;=price_limit,IF(X21="Yes",1,2),"")),""))</f>
        <v/>
      </c>
      <c r="BT21" s="161" t="str">
        <f>IF(OR(Y21="",VLOOKUP(Y$1,Services!$A$1:$B$25,2,0)="Exclude"),"",IF($D21=1,IF(OR(price_limit="",price_limit="No Limit"),IF(Y21="Yes",1,2),IF(SUMIFS(WhatIf!$W:$W,WhatIf!$Q:$Q,Y$1,WhatIf!$R:$R,Y21)&lt;=price_limit,IF(Y21="Yes",1,2),"")),""))</f>
        <v/>
      </c>
      <c r="BU21" s="161" t="str">
        <f>IF(OR(Z21="",VLOOKUP(Z$1,Services!$A$1:$B$25,2,0)="Exclude"),"",IF($D21=1,IF(OR(price_limit="",price_limit="No Limit"),IF(Z21="Yes",1,2),IF(SUMIFS(WhatIf!$W:$W,WhatIf!$Q:$Q,Z$1,WhatIf!$R:$R,Z21)&lt;=price_limit,IF(Z21="Yes",1,2),"")),""))</f>
        <v/>
      </c>
      <c r="BV21" s="161"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customHeight="1" x14ac:dyDescent="0.3">
      <c r="A22" s="15" t="s">
        <v>1035</v>
      </c>
      <c r="C22" s="3" t="s">
        <v>185</v>
      </c>
      <c r="D22" s="8" t="str">
        <f t="shared" ca="1" si="2"/>
        <v/>
      </c>
      <c r="P22" s="4" t="s">
        <v>1</v>
      </c>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1" t="str">
        <f>IF(OR(E22="",VLOOKUP(E$1,Services!$A$1:$B$25,2,0)="Exclude"),"",IF($D22=1,IF(OR(price_limit="",price_limit="No Limit"),IF(E22="Yes",1,2),IF(SUMIFS(WhatIf!$W:$W,WhatIf!$Q:$Q,E$1,WhatIf!$R:$R,E22)&lt;=price_limit,IF(E22="Yes",1,2),"")),""))</f>
        <v/>
      </c>
      <c r="BA22" s="161" t="str">
        <f>IF(OR(F22="",VLOOKUP(F$1,Services!$A$1:$B$25,2,0)="Exclude"),"",IF($D22=1,IF(OR(price_limit="",price_limit="No Limit"),IF(F22="Yes",1,2),IF(SUMIFS(WhatIf!$W:$W,WhatIf!$Q:$Q,F$1,WhatIf!$R:$R,F22)&lt;=price_limit,IF(F22="Yes",1,2),"")),""))</f>
        <v/>
      </c>
      <c r="BB22" s="161" t="str">
        <f>IF(OR(G22="",VLOOKUP(G$1,Services!$A$1:$B$25,2,0)="Exclude"),"",IF($D22=1,IF(OR(price_limit="",price_limit="No Limit"),IF(G22="Yes",1,2),IF(SUMIFS(WhatIf!$W:$W,WhatIf!$Q:$Q,G$1,WhatIf!$R:$R,G22)&lt;=price_limit,IF(G22="Yes",1,2),"")),""))</f>
        <v/>
      </c>
      <c r="BC22" s="161" t="str">
        <f>IF(OR(H22="",VLOOKUP(H$1,Services!$A$1:$B$25,2,0)="Exclude"),"",IF($D22=1,IF(OR(price_limit="",price_limit="No Limit"),IF(H22="Yes",1,2),IF(SUMIFS(WhatIf!$W:$W,WhatIf!$Q:$Q,H$1,WhatIf!$R:$R,H22)&lt;=price_limit,IF(H22="Yes",1,2),"")),""))</f>
        <v/>
      </c>
      <c r="BD22" s="161" t="str">
        <f>IF(OR(I22="",VLOOKUP(I$1,Services!$A$1:$B$25,2,0)="Exclude"),"",IF($D22=1,IF(OR(price_limit="",price_limit="No Limit"),IF(I22="Yes",1,2),IF(SUMIFS(WhatIf!$W:$W,WhatIf!$Q:$Q,I$1,WhatIf!$R:$R,I22)&lt;=price_limit,IF(I22="Yes",1,2),"")),""))</f>
        <v/>
      </c>
      <c r="BE22" s="161" t="str">
        <f>IF(OR(J22="",VLOOKUP(J$1,Services!$A$1:$B$25,2,0)="Exclude"),"",IF($D22=1,IF(OR(price_limit="",price_limit="No Limit"),IF(J22="Yes",1,2),IF(SUMIFS(WhatIf!$W:$W,WhatIf!$Q:$Q,J$1,WhatIf!$R:$R,J22)&lt;=price_limit,IF(J22="Yes",1,2),"")),""))</f>
        <v/>
      </c>
      <c r="BF22" s="161" t="str">
        <f>IF(OR(K22="",VLOOKUP(K$1,Services!$A$1:$B$25,2,0)="Exclude"),"",IF($D22=1,IF(OR(price_limit="",price_limit="No Limit"),IF(K22="Yes",1,2),IF(SUMIFS(WhatIf!$W:$W,WhatIf!$Q:$Q,K$1,WhatIf!$R:$R,K22)&lt;=price_limit,IF(K22="Yes",1,2),"")),""))</f>
        <v/>
      </c>
      <c r="BG22" s="161" t="str">
        <f>IF(OR(L22="",VLOOKUP(L$1,Services!$A$1:$B$25,2,0)="Exclude"),"",IF($D22=1,IF(OR(price_limit="",price_limit="No Limit"),IF(L22="Yes",1,2),IF(SUMIFS(WhatIf!$W:$W,WhatIf!$Q:$Q,L$1,WhatIf!$R:$R,L22)&lt;=price_limit,IF(L22="Yes",1,2),"")),""))</f>
        <v/>
      </c>
      <c r="BH22" s="161" t="str">
        <f>IF(OR(M22="",VLOOKUP(M$1,Services!$A$1:$B$25,2,0)="Exclude"),"",IF($D22=1,IF(OR(price_limit="",price_limit="No Limit"),IF(M22="Yes",1,2),IF(SUMIFS(WhatIf!$W:$W,WhatIf!$Q:$Q,M$1,WhatIf!$R:$R,M22)&lt;=price_limit,IF(M22="Yes",1,2),"")),""))</f>
        <v/>
      </c>
      <c r="BI22" s="161" t="str">
        <f>IF(OR(N22="",VLOOKUP(N$1,Services!$A$1:$B$25,2,0)="Exclude"),"",IF($D22=1,IF(OR(price_limit="",price_limit="No Limit"),IF(N22="Yes",1,2),IF(SUMIFS(WhatIf!$W:$W,WhatIf!$Q:$Q,N$1,WhatIf!$R:$R,N22)&lt;=price_limit,IF(N22="Yes",1,2),"")),""))</f>
        <v/>
      </c>
      <c r="BJ22" s="161" t="str">
        <f>IF(OR(O22="",VLOOKUP(O$1,Services!$A$1:$B$25,2,0)="Exclude"),"",IF($D22=1,IF(OR(price_limit="",price_limit="No Limit"),IF(O22="Yes",1,2),IF(SUMIFS(WhatIf!$W:$W,WhatIf!$Q:$Q,O$1,WhatIf!$R:$R,O22)&lt;=price_limit,IF(O22="Yes",1,2),"")),""))</f>
        <v/>
      </c>
      <c r="BK22" s="161" t="str">
        <f ca="1">IF(OR(P22="",VLOOKUP(P$1,Services!$A$1:$B$25,2,0)="Exclude"),"",IF($D22=1,IF(OR(price_limit="",price_limit="No Limit"),IF(P22="Yes",1,2),IF(SUMIFS(WhatIf!$W:$W,WhatIf!$Q:$Q,P$1,WhatIf!$R:$R,P22)&lt;=price_limit,IF(P22="Yes",1,2),"")),""))</f>
        <v/>
      </c>
      <c r="BL22" s="161" t="str">
        <f>IF(OR(Q22="",VLOOKUP(Q$1,Services!$A$1:$B$25,2,0)="Exclude"),"",IF($D22=1,IF(OR(price_limit="",price_limit="No Limit"),IF(Q22="Yes",1,2),IF(SUMIFS(WhatIf!$W:$W,WhatIf!$Q:$Q,Q$1,WhatIf!$R:$R,Q22)&lt;=price_limit,IF(Q22="Yes",1,2),"")),""))</f>
        <v/>
      </c>
      <c r="BM22" s="161" t="str">
        <f>IF(OR(R22="",VLOOKUP(R$1,Services!$A$1:$B$25,2,0)="Exclude"),"",IF($D22=1,IF(OR(price_limit="",price_limit="No Limit"),IF(R22="Yes",1,2),IF(SUMIFS(WhatIf!$W:$W,WhatIf!$Q:$Q,R$1,WhatIf!$R:$R,R22)&lt;=price_limit,IF(R22="Yes",1,2),"")),""))</f>
        <v/>
      </c>
      <c r="BN22" s="161" t="str">
        <f>IF(OR(S22="",VLOOKUP(S$1,Services!$A$1:$B$25,2,0)="Exclude"),"",IF($D22=1,IF(OR(price_limit="",price_limit="No Limit"),IF(S22="Yes",1,2),IF(SUMIFS(WhatIf!$W:$W,WhatIf!$Q:$Q,S$1,WhatIf!$R:$R,S22)&lt;=price_limit,IF(S22="Yes",1,2),"")),""))</f>
        <v/>
      </c>
      <c r="BO22" s="161" t="str">
        <f>IF(OR(T22="",VLOOKUP(T$1,Services!$A$1:$B$25,2,0)="Exclude"),"",IF($D22=1,IF(OR(price_limit="",price_limit="No Limit"),IF(T22="Yes",1,2),IF(SUMIFS(WhatIf!$W:$W,WhatIf!$Q:$Q,T$1,WhatIf!$R:$R,T22)&lt;=price_limit,IF(T22="Yes",1,2),"")),""))</f>
        <v/>
      </c>
      <c r="BP22" s="161" t="str">
        <f>IF(OR(U22="",VLOOKUP(U$1,Services!$A$1:$B$25,2,0)="Exclude"),"",IF($D22=1,IF(OR(price_limit="",price_limit="No Limit"),IF(U22="Yes",1,2),IF(SUMIFS(WhatIf!$W:$W,WhatIf!$Q:$Q,U$1,WhatIf!$R:$R,U22)&lt;=price_limit,IF(U22="Yes",1,2),"")),""))</f>
        <v/>
      </c>
      <c r="BQ22" s="161" t="str">
        <f>IF(OR(V22="",VLOOKUP(V$1,Services!$A$1:$B$25,2,0)="Exclude"),"",IF($D22=1,IF(OR(price_limit="",price_limit="No Limit"),IF(V22="Yes",1,2),IF(SUMIFS(WhatIf!$W:$W,WhatIf!$Q:$Q,V$1,WhatIf!$R:$R,V22)&lt;=price_limit,IF(V22="Yes",1,2),"")),""))</f>
        <v/>
      </c>
      <c r="BR22" s="161" t="str">
        <f>IF(OR(W22="",VLOOKUP(W$1,Services!$A$1:$B$25,2,0)="Exclude"),"",IF($D22=1,IF(OR(price_limit="",price_limit="No Limit"),IF(W22="Yes",1,2),IF(SUMIFS(WhatIf!$W:$W,WhatIf!$Q:$Q,W$1,WhatIf!$R:$R,W22)&lt;=price_limit,IF(W22="Yes",1,2),"")),""))</f>
        <v/>
      </c>
      <c r="BS22" s="161" t="str">
        <f>IF(OR(X22="",VLOOKUP(X$1,Services!$A$1:$B$25,2,0)="Exclude"),"",IF($D22=1,IF(OR(price_limit="",price_limit="No Limit"),IF(X22="Yes",1,2),IF(SUMIFS(WhatIf!$W:$W,WhatIf!$Q:$Q,X$1,WhatIf!$R:$R,X22)&lt;=price_limit,IF(X22="Yes",1,2),"")),""))</f>
        <v/>
      </c>
      <c r="BT22" s="161" t="str">
        <f>IF(OR(Y22="",VLOOKUP(Y$1,Services!$A$1:$B$25,2,0)="Exclude"),"",IF($D22=1,IF(OR(price_limit="",price_limit="No Limit"),IF(Y22="Yes",1,2),IF(SUMIFS(WhatIf!$W:$W,WhatIf!$Q:$Q,Y$1,WhatIf!$R:$R,Y22)&lt;=price_limit,IF(Y22="Yes",1,2),"")),""))</f>
        <v/>
      </c>
      <c r="BU22" s="161" t="str">
        <f>IF(OR(Z22="",VLOOKUP(Z$1,Services!$A$1:$B$25,2,0)="Exclude"),"",IF($D22=1,IF(OR(price_limit="",price_limit="No Limit"),IF(Z22="Yes",1,2),IF(SUMIFS(WhatIf!$W:$W,WhatIf!$Q:$Q,Z$1,WhatIf!$R:$R,Z22)&lt;=price_limit,IF(Z22="Yes",1,2),"")),""))</f>
        <v/>
      </c>
      <c r="BV22" s="161"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781</v>
      </c>
      <c r="C23" s="3" t="s">
        <v>747</v>
      </c>
      <c r="D23" s="8" t="str">
        <f t="shared" ca="1" si="2"/>
        <v/>
      </c>
      <c r="I23" s="4" t="s">
        <v>205</v>
      </c>
      <c r="J23" s="4" t="s">
        <v>1</v>
      </c>
      <c r="K23" s="8" t="s">
        <v>1</v>
      </c>
      <c r="L23" s="8" t="s">
        <v>1</v>
      </c>
      <c r="M23" s="8"/>
      <c r="N23" s="8"/>
      <c r="O23" s="8"/>
      <c r="P23" s="8"/>
      <c r="Q23" s="8"/>
      <c r="R23" s="8"/>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1" t="str">
        <f>IF(OR(E23="",VLOOKUP(E$1,Services!$A$1:$B$25,2,0)="Exclude"),"",IF($D23=1,IF(OR(price_limit="",price_limit="No Limit"),IF(E23="Yes",1,2),IF(SUMIFS(WhatIf!$W:$W,WhatIf!$Q:$Q,E$1,WhatIf!$R:$R,E23)&lt;=price_limit,IF(E23="Yes",1,2),"")),""))</f>
        <v/>
      </c>
      <c r="BA23" s="161" t="str">
        <f>IF(OR(F23="",VLOOKUP(F$1,Services!$A$1:$B$25,2,0)="Exclude"),"",IF($D23=1,IF(OR(price_limit="",price_limit="No Limit"),IF(F23="Yes",1,2),IF(SUMIFS(WhatIf!$W:$W,WhatIf!$Q:$Q,F$1,WhatIf!$R:$R,F23)&lt;=price_limit,IF(F23="Yes",1,2),"")),""))</f>
        <v/>
      </c>
      <c r="BB23" s="161" t="str">
        <f>IF(OR(G23="",VLOOKUP(G$1,Services!$A$1:$B$25,2,0)="Exclude"),"",IF($D23=1,IF(OR(price_limit="",price_limit="No Limit"),IF(G23="Yes",1,2),IF(SUMIFS(WhatIf!$W:$W,WhatIf!$Q:$Q,G$1,WhatIf!$R:$R,G23)&lt;=price_limit,IF(G23="Yes",1,2),"")),""))</f>
        <v/>
      </c>
      <c r="BC23" s="161" t="str">
        <f>IF(OR(H23="",VLOOKUP(H$1,Services!$A$1:$B$25,2,0)="Exclude"),"",IF($D23=1,IF(OR(price_limit="",price_limit="No Limit"),IF(H23="Yes",1,2),IF(SUMIFS(WhatIf!$W:$W,WhatIf!$Q:$Q,H$1,WhatIf!$R:$R,H23)&lt;=price_limit,IF(H23="Yes",1,2),"")),""))</f>
        <v/>
      </c>
      <c r="BD23" s="161" t="str">
        <f>IF(OR(I23="",VLOOKUP(I$1,Services!$A$1:$B$25,2,0)="Exclude"),"",IF($D23=1,IF(OR(price_limit="",price_limit="No Limit"),IF(I23="Yes",1,2),IF(SUMIFS(WhatIf!$W:$W,WhatIf!$Q:$Q,I$1,WhatIf!$R:$R,I23)&lt;=price_limit,IF(I23="Yes",1,2),"")),""))</f>
        <v/>
      </c>
      <c r="BE23" s="161" t="str">
        <f ca="1">IF(OR(J23="",VLOOKUP(J$1,Services!$A$1:$B$25,2,0)="Exclude"),"",IF($D23=1,IF(OR(price_limit="",price_limit="No Limit"),IF(J23="Yes",1,2),IF(SUMIFS(WhatIf!$W:$W,WhatIf!$Q:$Q,J$1,WhatIf!$R:$R,J23)&lt;=price_limit,IF(J23="Yes",1,2),"")),""))</f>
        <v/>
      </c>
      <c r="BF23" s="161" t="str">
        <f ca="1">IF(OR(K23="",VLOOKUP(K$1,Services!$A$1:$B$25,2,0)="Exclude"),"",IF($D23=1,IF(OR(price_limit="",price_limit="No Limit"),IF(K23="Yes",1,2),IF(SUMIFS(WhatIf!$W:$W,WhatIf!$Q:$Q,K$1,WhatIf!$R:$R,K23)&lt;=price_limit,IF(K23="Yes",1,2),"")),""))</f>
        <v/>
      </c>
      <c r="BG23" s="161" t="str">
        <f ca="1">IF(OR(L23="",VLOOKUP(L$1,Services!$A$1:$B$25,2,0)="Exclude"),"",IF($D23=1,IF(OR(price_limit="",price_limit="No Limit"),IF(L23="Yes",1,2),IF(SUMIFS(WhatIf!$W:$W,WhatIf!$Q:$Q,L$1,WhatIf!$R:$R,L23)&lt;=price_limit,IF(L23="Yes",1,2),"")),""))</f>
        <v/>
      </c>
      <c r="BH23" s="161" t="str">
        <f>IF(OR(M23="",VLOOKUP(M$1,Services!$A$1:$B$25,2,0)="Exclude"),"",IF($D23=1,IF(OR(price_limit="",price_limit="No Limit"),IF(M23="Yes",1,2),IF(SUMIFS(WhatIf!$W:$W,WhatIf!$Q:$Q,M$1,WhatIf!$R:$R,M23)&lt;=price_limit,IF(M23="Yes",1,2),"")),""))</f>
        <v/>
      </c>
      <c r="BI23" s="161" t="str">
        <f>IF(OR(N23="",VLOOKUP(N$1,Services!$A$1:$B$25,2,0)="Exclude"),"",IF($D23=1,IF(OR(price_limit="",price_limit="No Limit"),IF(N23="Yes",1,2),IF(SUMIFS(WhatIf!$W:$W,WhatIf!$Q:$Q,N$1,WhatIf!$R:$R,N23)&lt;=price_limit,IF(N23="Yes",1,2),"")),""))</f>
        <v/>
      </c>
      <c r="BJ23" s="161" t="str">
        <f>IF(OR(O23="",VLOOKUP(O$1,Services!$A$1:$B$25,2,0)="Exclude"),"",IF($D23=1,IF(OR(price_limit="",price_limit="No Limit"),IF(O23="Yes",1,2),IF(SUMIFS(WhatIf!$W:$W,WhatIf!$Q:$Q,O$1,WhatIf!$R:$R,O23)&lt;=price_limit,IF(O23="Yes",1,2),"")),""))</f>
        <v/>
      </c>
      <c r="BK23" s="161" t="str">
        <f>IF(OR(P23="",VLOOKUP(P$1,Services!$A$1:$B$25,2,0)="Exclude"),"",IF($D23=1,IF(OR(price_limit="",price_limit="No Limit"),IF(P23="Yes",1,2),IF(SUMIFS(WhatIf!$W:$W,WhatIf!$Q:$Q,P$1,WhatIf!$R:$R,P23)&lt;=price_limit,IF(P23="Yes",1,2),"")),""))</f>
        <v/>
      </c>
      <c r="BL23" s="161" t="str">
        <f>IF(OR(Q23="",VLOOKUP(Q$1,Services!$A$1:$B$25,2,0)="Exclude"),"",IF($D23=1,IF(OR(price_limit="",price_limit="No Limit"),IF(Q23="Yes",1,2),IF(SUMIFS(WhatIf!$W:$W,WhatIf!$Q:$Q,Q$1,WhatIf!$R:$R,Q23)&lt;=price_limit,IF(Q23="Yes",1,2),"")),""))</f>
        <v/>
      </c>
      <c r="BM23" s="161" t="str">
        <f>IF(OR(R23="",VLOOKUP(R$1,Services!$A$1:$B$25,2,0)="Exclude"),"",IF($D23=1,IF(OR(price_limit="",price_limit="No Limit"),IF(R23="Yes",1,2),IF(SUMIFS(WhatIf!$W:$W,WhatIf!$Q:$Q,R$1,WhatIf!$R:$R,R23)&lt;=price_limit,IF(R23="Yes",1,2),"")),""))</f>
        <v/>
      </c>
      <c r="BN23" s="161" t="str">
        <f>IF(OR(S23="",VLOOKUP(S$1,Services!$A$1:$B$25,2,0)="Exclude"),"",IF($D23=1,IF(OR(price_limit="",price_limit="No Limit"),IF(S23="Yes",1,2),IF(SUMIFS(WhatIf!$W:$W,WhatIf!$Q:$Q,S$1,WhatIf!$R:$R,S23)&lt;=price_limit,IF(S23="Yes",1,2),"")),""))</f>
        <v/>
      </c>
      <c r="BO23" s="161" t="str">
        <f>IF(OR(T23="",VLOOKUP(T$1,Services!$A$1:$B$25,2,0)="Exclude"),"",IF($D23=1,IF(OR(price_limit="",price_limit="No Limit"),IF(T23="Yes",1,2),IF(SUMIFS(WhatIf!$W:$W,WhatIf!$Q:$Q,T$1,WhatIf!$R:$R,T23)&lt;=price_limit,IF(T23="Yes",1,2),"")),""))</f>
        <v/>
      </c>
      <c r="BP23" s="161" t="str">
        <f>IF(OR(U23="",VLOOKUP(U$1,Services!$A$1:$B$25,2,0)="Exclude"),"",IF($D23=1,IF(OR(price_limit="",price_limit="No Limit"),IF(U23="Yes",1,2),IF(SUMIFS(WhatIf!$W:$W,WhatIf!$Q:$Q,U$1,WhatIf!$R:$R,U23)&lt;=price_limit,IF(U23="Yes",1,2),"")),""))</f>
        <v/>
      </c>
      <c r="BQ23" s="161" t="str">
        <f>IF(OR(V23="",VLOOKUP(V$1,Services!$A$1:$B$25,2,0)="Exclude"),"",IF($D23=1,IF(OR(price_limit="",price_limit="No Limit"),IF(V23="Yes",1,2),IF(SUMIFS(WhatIf!$W:$W,WhatIf!$Q:$Q,V$1,WhatIf!$R:$R,V23)&lt;=price_limit,IF(V23="Yes",1,2),"")),""))</f>
        <v/>
      </c>
      <c r="BR23" s="161" t="str">
        <f>IF(OR(W23="",VLOOKUP(W$1,Services!$A$1:$B$25,2,0)="Exclude"),"",IF($D23=1,IF(OR(price_limit="",price_limit="No Limit"),IF(W23="Yes",1,2),IF(SUMIFS(WhatIf!$W:$W,WhatIf!$Q:$Q,W$1,WhatIf!$R:$R,W23)&lt;=price_limit,IF(W23="Yes",1,2),"")),""))</f>
        <v/>
      </c>
      <c r="BS23" s="161" t="str">
        <f>IF(OR(X23="",VLOOKUP(X$1,Services!$A$1:$B$25,2,0)="Exclude"),"",IF($D23=1,IF(OR(price_limit="",price_limit="No Limit"),IF(X23="Yes",1,2),IF(SUMIFS(WhatIf!$W:$W,WhatIf!$Q:$Q,X$1,WhatIf!$R:$R,X23)&lt;=price_limit,IF(X23="Yes",1,2),"")),""))</f>
        <v/>
      </c>
      <c r="BT23" s="161" t="str">
        <f>IF(OR(Y23="",VLOOKUP(Y$1,Services!$A$1:$B$25,2,0)="Exclude"),"",IF($D23=1,IF(OR(price_limit="",price_limit="No Limit"),IF(Y23="Yes",1,2),IF(SUMIFS(WhatIf!$W:$W,WhatIf!$Q:$Q,Y$1,WhatIf!$R:$R,Y23)&lt;=price_limit,IF(Y23="Yes",1,2),"")),""))</f>
        <v/>
      </c>
      <c r="BU23" s="161" t="str">
        <f>IF(OR(Z23="",VLOOKUP(Z$1,Services!$A$1:$B$25,2,0)="Exclude"),"",IF($D23=1,IF(OR(price_limit="",price_limit="No Limit"),IF(Z23="Yes",1,2),IF(SUMIFS(WhatIf!$W:$W,WhatIf!$Q:$Q,Z$1,WhatIf!$R:$R,Z23)&lt;=price_limit,IF(Z23="Yes",1,2),"")),""))</f>
        <v/>
      </c>
      <c r="BV23" s="161"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634</v>
      </c>
      <c r="B24" s="3" t="s">
        <v>1107</v>
      </c>
      <c r="C24" s="3" t="s">
        <v>184</v>
      </c>
      <c r="D24" s="8" t="str">
        <f t="shared" ca="1" si="2"/>
        <v/>
      </c>
      <c r="I24" s="8"/>
      <c r="J24" s="8"/>
      <c r="K24" s="8"/>
      <c r="L24" s="8"/>
      <c r="M24" s="8"/>
      <c r="N24" s="8"/>
      <c r="O24" s="8"/>
      <c r="P24" s="8"/>
      <c r="Q24" s="8"/>
      <c r="R24" s="8" t="s">
        <v>1</v>
      </c>
      <c r="S24" s="8"/>
      <c r="T24" s="8"/>
      <c r="U24" s="8" t="s">
        <v>1</v>
      </c>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1" t="str">
        <f>IF(OR(E24="",VLOOKUP(E$1,Services!$A$1:$B$25,2,0)="Exclude"),"",IF($D24=1,IF(OR(price_limit="",price_limit="No Limit"),IF(E24="Yes",1,2),IF(SUMIFS(WhatIf!$W:$W,WhatIf!$Q:$Q,E$1,WhatIf!$R:$R,E24)&lt;=price_limit,IF(E24="Yes",1,2),"")),""))</f>
        <v/>
      </c>
      <c r="BA24" s="161" t="str">
        <f>IF(OR(F24="",VLOOKUP(F$1,Services!$A$1:$B$25,2,0)="Exclude"),"",IF($D24=1,IF(OR(price_limit="",price_limit="No Limit"),IF(F24="Yes",1,2),IF(SUMIFS(WhatIf!$W:$W,WhatIf!$Q:$Q,F$1,WhatIf!$R:$R,F24)&lt;=price_limit,IF(F24="Yes",1,2),"")),""))</f>
        <v/>
      </c>
      <c r="BB24" s="161" t="str">
        <f>IF(OR(G24="",VLOOKUP(G$1,Services!$A$1:$B$25,2,0)="Exclude"),"",IF($D24=1,IF(OR(price_limit="",price_limit="No Limit"),IF(G24="Yes",1,2),IF(SUMIFS(WhatIf!$W:$W,WhatIf!$Q:$Q,G$1,WhatIf!$R:$R,G24)&lt;=price_limit,IF(G24="Yes",1,2),"")),""))</f>
        <v/>
      </c>
      <c r="BC24" s="161" t="str">
        <f>IF(OR(H24="",VLOOKUP(H$1,Services!$A$1:$B$25,2,0)="Exclude"),"",IF($D24=1,IF(OR(price_limit="",price_limit="No Limit"),IF(H24="Yes",1,2),IF(SUMIFS(WhatIf!$W:$W,WhatIf!$Q:$Q,H$1,WhatIf!$R:$R,H24)&lt;=price_limit,IF(H24="Yes",1,2),"")),""))</f>
        <v/>
      </c>
      <c r="BD24" s="161" t="str">
        <f>IF(OR(I24="",VLOOKUP(I$1,Services!$A$1:$B$25,2,0)="Exclude"),"",IF($D24=1,IF(OR(price_limit="",price_limit="No Limit"),IF(I24="Yes",1,2),IF(SUMIFS(WhatIf!$W:$W,WhatIf!$Q:$Q,I$1,WhatIf!$R:$R,I24)&lt;=price_limit,IF(I24="Yes",1,2),"")),""))</f>
        <v/>
      </c>
      <c r="BE24" s="161" t="str">
        <f>IF(OR(J24="",VLOOKUP(J$1,Services!$A$1:$B$25,2,0)="Exclude"),"",IF($D24=1,IF(OR(price_limit="",price_limit="No Limit"),IF(J24="Yes",1,2),IF(SUMIFS(WhatIf!$W:$W,WhatIf!$Q:$Q,J$1,WhatIf!$R:$R,J24)&lt;=price_limit,IF(J24="Yes",1,2),"")),""))</f>
        <v/>
      </c>
      <c r="BF24" s="161" t="str">
        <f>IF(OR(K24="",VLOOKUP(K$1,Services!$A$1:$B$25,2,0)="Exclude"),"",IF($D24=1,IF(OR(price_limit="",price_limit="No Limit"),IF(K24="Yes",1,2),IF(SUMIFS(WhatIf!$W:$W,WhatIf!$Q:$Q,K$1,WhatIf!$R:$R,K24)&lt;=price_limit,IF(K24="Yes",1,2),"")),""))</f>
        <v/>
      </c>
      <c r="BG24" s="161" t="str">
        <f>IF(OR(L24="",VLOOKUP(L$1,Services!$A$1:$B$25,2,0)="Exclude"),"",IF($D24=1,IF(OR(price_limit="",price_limit="No Limit"),IF(L24="Yes",1,2),IF(SUMIFS(WhatIf!$W:$W,WhatIf!$Q:$Q,L$1,WhatIf!$R:$R,L24)&lt;=price_limit,IF(L24="Yes",1,2),"")),""))</f>
        <v/>
      </c>
      <c r="BH24" s="161" t="str">
        <f>IF(OR(M24="",VLOOKUP(M$1,Services!$A$1:$B$25,2,0)="Exclude"),"",IF($D24=1,IF(OR(price_limit="",price_limit="No Limit"),IF(M24="Yes",1,2),IF(SUMIFS(WhatIf!$W:$W,WhatIf!$Q:$Q,M$1,WhatIf!$R:$R,M24)&lt;=price_limit,IF(M24="Yes",1,2),"")),""))</f>
        <v/>
      </c>
      <c r="BI24" s="161" t="str">
        <f>IF(OR(N24="",VLOOKUP(N$1,Services!$A$1:$B$25,2,0)="Exclude"),"",IF($D24=1,IF(OR(price_limit="",price_limit="No Limit"),IF(N24="Yes",1,2),IF(SUMIFS(WhatIf!$W:$W,WhatIf!$Q:$Q,N$1,WhatIf!$R:$R,N24)&lt;=price_limit,IF(N24="Yes",1,2),"")),""))</f>
        <v/>
      </c>
      <c r="BJ24" s="161" t="str">
        <f>IF(OR(O24="",VLOOKUP(O$1,Services!$A$1:$B$25,2,0)="Exclude"),"",IF($D24=1,IF(OR(price_limit="",price_limit="No Limit"),IF(O24="Yes",1,2),IF(SUMIFS(WhatIf!$W:$W,WhatIf!$Q:$Q,O$1,WhatIf!$R:$R,O24)&lt;=price_limit,IF(O24="Yes",1,2),"")),""))</f>
        <v/>
      </c>
      <c r="BK24" s="161" t="str">
        <f>IF(OR(P24="",VLOOKUP(P$1,Services!$A$1:$B$25,2,0)="Exclude"),"",IF($D24=1,IF(OR(price_limit="",price_limit="No Limit"),IF(P24="Yes",1,2),IF(SUMIFS(WhatIf!$W:$W,WhatIf!$Q:$Q,P$1,WhatIf!$R:$R,P24)&lt;=price_limit,IF(P24="Yes",1,2),"")),""))</f>
        <v/>
      </c>
      <c r="BL24" s="161" t="str">
        <f>IF(OR(Q24="",VLOOKUP(Q$1,Services!$A$1:$B$25,2,0)="Exclude"),"",IF($D24=1,IF(OR(price_limit="",price_limit="No Limit"),IF(Q24="Yes",1,2),IF(SUMIFS(WhatIf!$W:$W,WhatIf!$Q:$Q,Q$1,WhatIf!$R:$R,Q24)&lt;=price_limit,IF(Q24="Yes",1,2),"")),""))</f>
        <v/>
      </c>
      <c r="BM24" s="161" t="str">
        <f ca="1">IF(OR(R24="",VLOOKUP(R$1,Services!$A$1:$B$25,2,0)="Exclude"),"",IF($D24=1,IF(OR(price_limit="",price_limit="No Limit"),IF(R24="Yes",1,2),IF(SUMIFS(WhatIf!$W:$W,WhatIf!$Q:$Q,R$1,WhatIf!$R:$R,R24)&lt;=price_limit,IF(R24="Yes",1,2),"")),""))</f>
        <v/>
      </c>
      <c r="BN24" s="161" t="str">
        <f>IF(OR(S24="",VLOOKUP(S$1,Services!$A$1:$B$25,2,0)="Exclude"),"",IF($D24=1,IF(OR(price_limit="",price_limit="No Limit"),IF(S24="Yes",1,2),IF(SUMIFS(WhatIf!$W:$W,WhatIf!$Q:$Q,S$1,WhatIf!$R:$R,S24)&lt;=price_limit,IF(S24="Yes",1,2),"")),""))</f>
        <v/>
      </c>
      <c r="BO24" s="161" t="str">
        <f>IF(OR(T24="",VLOOKUP(T$1,Services!$A$1:$B$25,2,0)="Exclude"),"",IF($D24=1,IF(OR(price_limit="",price_limit="No Limit"),IF(T24="Yes",1,2),IF(SUMIFS(WhatIf!$W:$W,WhatIf!$Q:$Q,T$1,WhatIf!$R:$R,T24)&lt;=price_limit,IF(T24="Yes",1,2),"")),""))</f>
        <v/>
      </c>
      <c r="BP24" s="161" t="str">
        <f ca="1">IF(OR(U24="",VLOOKUP(U$1,Services!$A$1:$B$25,2,0)="Exclude"),"",IF($D24=1,IF(OR(price_limit="",price_limit="No Limit"),IF(U24="Yes",1,2),IF(SUMIFS(WhatIf!$W:$W,WhatIf!$Q:$Q,U$1,WhatIf!$R:$R,U24)&lt;=price_limit,IF(U24="Yes",1,2),"")),""))</f>
        <v/>
      </c>
      <c r="BQ24" s="161" t="str">
        <f>IF(OR(V24="",VLOOKUP(V$1,Services!$A$1:$B$25,2,0)="Exclude"),"",IF($D24=1,IF(OR(price_limit="",price_limit="No Limit"),IF(V24="Yes",1,2),IF(SUMIFS(WhatIf!$W:$W,WhatIf!$Q:$Q,V$1,WhatIf!$R:$R,V24)&lt;=price_limit,IF(V24="Yes",1,2),"")),""))</f>
        <v/>
      </c>
      <c r="BR24" s="161" t="str">
        <f>IF(OR(W24="",VLOOKUP(W$1,Services!$A$1:$B$25,2,0)="Exclude"),"",IF($D24=1,IF(OR(price_limit="",price_limit="No Limit"),IF(W24="Yes",1,2),IF(SUMIFS(WhatIf!$W:$W,WhatIf!$Q:$Q,W$1,WhatIf!$R:$R,W24)&lt;=price_limit,IF(W24="Yes",1,2),"")),""))</f>
        <v/>
      </c>
      <c r="BS24" s="161" t="str">
        <f>IF(OR(X24="",VLOOKUP(X$1,Services!$A$1:$B$25,2,0)="Exclude"),"",IF($D24=1,IF(OR(price_limit="",price_limit="No Limit"),IF(X24="Yes",1,2),IF(SUMIFS(WhatIf!$W:$W,WhatIf!$Q:$Q,X$1,WhatIf!$R:$R,X24)&lt;=price_limit,IF(X24="Yes",1,2),"")),""))</f>
        <v/>
      </c>
      <c r="BT24" s="161" t="str">
        <f>IF(OR(Y24="",VLOOKUP(Y$1,Services!$A$1:$B$25,2,0)="Exclude"),"",IF($D24=1,IF(OR(price_limit="",price_limit="No Limit"),IF(Y24="Yes",1,2),IF(SUMIFS(WhatIf!$W:$W,WhatIf!$Q:$Q,Y$1,WhatIf!$R:$R,Y24)&lt;=price_limit,IF(Y24="Yes",1,2),"")),""))</f>
        <v/>
      </c>
      <c r="BU24" s="161" t="str">
        <f>IF(OR(Z24="",VLOOKUP(Z$1,Services!$A$1:$B$25,2,0)="Exclude"),"",IF($D24=1,IF(OR(price_limit="",price_limit="No Limit"),IF(Z24="Yes",1,2),IF(SUMIFS(WhatIf!$W:$W,WhatIf!$Q:$Q,Z$1,WhatIf!$R:$R,Z24)&lt;=price_limit,IF(Z24="Yes",1,2),"")),""))</f>
        <v/>
      </c>
      <c r="BV24" s="161"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customHeight="1" x14ac:dyDescent="0.35">
      <c r="A25" s="15" t="s">
        <v>6</v>
      </c>
      <c r="B25" s="3" t="s">
        <v>896</v>
      </c>
      <c r="C25" s="3" t="s">
        <v>229</v>
      </c>
      <c r="D25" s="8" t="str">
        <f t="shared" ca="1" si="2"/>
        <v/>
      </c>
      <c r="E25" s="4" t="s">
        <v>1</v>
      </c>
      <c r="F25" s="4" t="s">
        <v>1</v>
      </c>
      <c r="G25" s="4" t="s">
        <v>1</v>
      </c>
      <c r="H25" s="4" t="s">
        <v>1</v>
      </c>
      <c r="I25" s="8" t="s">
        <v>1</v>
      </c>
      <c r="J25" s="8" t="s">
        <v>1</v>
      </c>
      <c r="K25" s="8" t="s">
        <v>1</v>
      </c>
      <c r="L25" s="8" t="s">
        <v>1</v>
      </c>
      <c r="M25" s="8" t="s">
        <v>1</v>
      </c>
      <c r="N25" s="8"/>
      <c r="O25" s="8"/>
      <c r="P25" s="8"/>
      <c r="Q25" s="8"/>
      <c r="R25" s="8"/>
      <c r="S25" s="8"/>
      <c r="T25" s="8"/>
      <c r="U25" s="8"/>
      <c r="V25" s="8" t="s">
        <v>1</v>
      </c>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1" t="str">
        <f ca="1">IF(OR(E25="",VLOOKUP(E$1,Services!$A$1:$B$25,2,0)="Exclude"),"",IF($D25=1,IF(OR(price_limit="",price_limit="No Limit"),IF(E25="Yes",1,2),IF(SUMIFS(WhatIf!$W:$W,WhatIf!$Q:$Q,E$1,WhatIf!$R:$R,E25)&lt;=price_limit,IF(E25="Yes",1,2),"")),""))</f>
        <v/>
      </c>
      <c r="BA25" s="161" t="str">
        <f ca="1">IF(OR(F25="",VLOOKUP(F$1,Services!$A$1:$B$25,2,0)="Exclude"),"",IF($D25=1,IF(OR(price_limit="",price_limit="No Limit"),IF(F25="Yes",1,2),IF(SUMIFS(WhatIf!$W:$W,WhatIf!$Q:$Q,F$1,WhatIf!$R:$R,F25)&lt;=price_limit,IF(F25="Yes",1,2),"")),""))</f>
        <v/>
      </c>
      <c r="BB25" s="161" t="str">
        <f ca="1">IF(OR(G25="",VLOOKUP(G$1,Services!$A$1:$B$25,2,0)="Exclude"),"",IF($D25=1,IF(OR(price_limit="",price_limit="No Limit"),IF(G25="Yes",1,2),IF(SUMIFS(WhatIf!$W:$W,WhatIf!$Q:$Q,G$1,WhatIf!$R:$R,G25)&lt;=price_limit,IF(G25="Yes",1,2),"")),""))</f>
        <v/>
      </c>
      <c r="BC25" s="161" t="str">
        <f ca="1">IF(OR(H25="",VLOOKUP(H$1,Services!$A$1:$B$25,2,0)="Exclude"),"",IF($D25=1,IF(OR(price_limit="",price_limit="No Limit"),IF(H25="Yes",1,2),IF(SUMIFS(WhatIf!$W:$W,WhatIf!$Q:$Q,H$1,WhatIf!$R:$R,H25)&lt;=price_limit,IF(H25="Yes",1,2),"")),""))</f>
        <v/>
      </c>
      <c r="BD25" s="161" t="str">
        <f ca="1">IF(OR(I25="",VLOOKUP(I$1,Services!$A$1:$B$25,2,0)="Exclude"),"",IF($D25=1,IF(OR(price_limit="",price_limit="No Limit"),IF(I25="Yes",1,2),IF(SUMIFS(WhatIf!$W:$W,WhatIf!$Q:$Q,I$1,WhatIf!$R:$R,I25)&lt;=price_limit,IF(I25="Yes",1,2),"")),""))</f>
        <v/>
      </c>
      <c r="BE25" s="161" t="str">
        <f ca="1">IF(OR(J25="",VLOOKUP(J$1,Services!$A$1:$B$25,2,0)="Exclude"),"",IF($D25=1,IF(OR(price_limit="",price_limit="No Limit"),IF(J25="Yes",1,2),IF(SUMIFS(WhatIf!$W:$W,WhatIf!$Q:$Q,J$1,WhatIf!$R:$R,J25)&lt;=price_limit,IF(J25="Yes",1,2),"")),""))</f>
        <v/>
      </c>
      <c r="BF25" s="161" t="str">
        <f ca="1">IF(OR(K25="",VLOOKUP(K$1,Services!$A$1:$B$25,2,0)="Exclude"),"",IF($D25=1,IF(OR(price_limit="",price_limit="No Limit"),IF(K25="Yes",1,2),IF(SUMIFS(WhatIf!$W:$W,WhatIf!$Q:$Q,K$1,WhatIf!$R:$R,K25)&lt;=price_limit,IF(K25="Yes",1,2),"")),""))</f>
        <v/>
      </c>
      <c r="BG25" s="161" t="str">
        <f ca="1">IF(OR(L25="",VLOOKUP(L$1,Services!$A$1:$B$25,2,0)="Exclude"),"",IF($D25=1,IF(OR(price_limit="",price_limit="No Limit"),IF(L25="Yes",1,2),IF(SUMIFS(WhatIf!$W:$W,WhatIf!$Q:$Q,L$1,WhatIf!$R:$R,L25)&lt;=price_limit,IF(L25="Yes",1,2),"")),""))</f>
        <v/>
      </c>
      <c r="BH25" s="161" t="str">
        <f ca="1">IF(OR(M25="",VLOOKUP(M$1,Services!$A$1:$B$25,2,0)="Exclude"),"",IF($D25=1,IF(OR(price_limit="",price_limit="No Limit"),IF(M25="Yes",1,2),IF(SUMIFS(WhatIf!$W:$W,WhatIf!$Q:$Q,M$1,WhatIf!$R:$R,M25)&lt;=price_limit,IF(M25="Yes",1,2),"")),""))</f>
        <v/>
      </c>
      <c r="BI25" s="161" t="str">
        <f>IF(OR(N25="",VLOOKUP(N$1,Services!$A$1:$B$25,2,0)="Exclude"),"",IF($D25=1,IF(OR(price_limit="",price_limit="No Limit"),IF(N25="Yes",1,2),IF(SUMIFS(WhatIf!$W:$W,WhatIf!$Q:$Q,N$1,WhatIf!$R:$R,N25)&lt;=price_limit,IF(N25="Yes",1,2),"")),""))</f>
        <v/>
      </c>
      <c r="BJ25" s="161" t="str">
        <f>IF(OR(O25="",VLOOKUP(O$1,Services!$A$1:$B$25,2,0)="Exclude"),"",IF($D25=1,IF(OR(price_limit="",price_limit="No Limit"),IF(O25="Yes",1,2),IF(SUMIFS(WhatIf!$W:$W,WhatIf!$Q:$Q,O$1,WhatIf!$R:$R,O25)&lt;=price_limit,IF(O25="Yes",1,2),"")),""))</f>
        <v/>
      </c>
      <c r="BK25" s="161" t="str">
        <f>IF(OR(P25="",VLOOKUP(P$1,Services!$A$1:$B$25,2,0)="Exclude"),"",IF($D25=1,IF(OR(price_limit="",price_limit="No Limit"),IF(P25="Yes",1,2),IF(SUMIFS(WhatIf!$W:$W,WhatIf!$Q:$Q,P$1,WhatIf!$R:$R,P25)&lt;=price_limit,IF(P25="Yes",1,2),"")),""))</f>
        <v/>
      </c>
      <c r="BL25" s="161" t="str">
        <f>IF(OR(Q25="",VLOOKUP(Q$1,Services!$A$1:$B$25,2,0)="Exclude"),"",IF($D25=1,IF(OR(price_limit="",price_limit="No Limit"),IF(Q25="Yes",1,2),IF(SUMIFS(WhatIf!$W:$W,WhatIf!$Q:$Q,Q$1,WhatIf!$R:$R,Q25)&lt;=price_limit,IF(Q25="Yes",1,2),"")),""))</f>
        <v/>
      </c>
      <c r="BM25" s="161" t="str">
        <f>IF(OR(R25="",VLOOKUP(R$1,Services!$A$1:$B$25,2,0)="Exclude"),"",IF($D25=1,IF(OR(price_limit="",price_limit="No Limit"),IF(R25="Yes",1,2),IF(SUMIFS(WhatIf!$W:$W,WhatIf!$Q:$Q,R$1,WhatIf!$R:$R,R25)&lt;=price_limit,IF(R25="Yes",1,2),"")),""))</f>
        <v/>
      </c>
      <c r="BN25" s="161" t="str">
        <f>IF(OR(S25="",VLOOKUP(S$1,Services!$A$1:$B$25,2,0)="Exclude"),"",IF($D25=1,IF(OR(price_limit="",price_limit="No Limit"),IF(S25="Yes",1,2),IF(SUMIFS(WhatIf!$W:$W,WhatIf!$Q:$Q,S$1,WhatIf!$R:$R,S25)&lt;=price_limit,IF(S25="Yes",1,2),"")),""))</f>
        <v/>
      </c>
      <c r="BO25" s="161" t="str">
        <f>IF(OR(T25="",VLOOKUP(T$1,Services!$A$1:$B$25,2,0)="Exclude"),"",IF($D25=1,IF(OR(price_limit="",price_limit="No Limit"),IF(T25="Yes",1,2),IF(SUMIFS(WhatIf!$W:$W,WhatIf!$Q:$Q,T$1,WhatIf!$R:$R,T25)&lt;=price_limit,IF(T25="Yes",1,2),"")),""))</f>
        <v/>
      </c>
      <c r="BP25" s="161" t="str">
        <f>IF(OR(U25="",VLOOKUP(U$1,Services!$A$1:$B$25,2,0)="Exclude"),"",IF($D25=1,IF(OR(price_limit="",price_limit="No Limit"),IF(U25="Yes",1,2),IF(SUMIFS(WhatIf!$W:$W,WhatIf!$Q:$Q,U$1,WhatIf!$R:$R,U25)&lt;=price_limit,IF(U25="Yes",1,2),"")),""))</f>
        <v/>
      </c>
      <c r="BQ25" s="161" t="str">
        <f ca="1">IF(OR(V25="",VLOOKUP(V$1,Services!$A$1:$B$25,2,0)="Exclude"),"",IF($D25=1,IF(OR(price_limit="",price_limit="No Limit"),IF(V25="Yes",1,2),IF(SUMIFS(WhatIf!$W:$W,WhatIf!$Q:$Q,V$1,WhatIf!$R:$R,V25)&lt;=price_limit,IF(V25="Yes",1,2),"")),""))</f>
        <v/>
      </c>
      <c r="BR25" s="161" t="str">
        <f>IF(OR(W25="",VLOOKUP(W$1,Services!$A$1:$B$25,2,0)="Exclude"),"",IF($D25=1,IF(OR(price_limit="",price_limit="No Limit"),IF(W25="Yes",1,2),IF(SUMIFS(WhatIf!$W:$W,WhatIf!$Q:$Q,W$1,WhatIf!$R:$R,W25)&lt;=price_limit,IF(W25="Yes",1,2),"")),""))</f>
        <v/>
      </c>
      <c r="BS25" s="161" t="str">
        <f>IF(OR(X25="",VLOOKUP(X$1,Services!$A$1:$B$25,2,0)="Exclude"),"",IF($D25=1,IF(OR(price_limit="",price_limit="No Limit"),IF(X25="Yes",1,2),IF(SUMIFS(WhatIf!$W:$W,WhatIf!$Q:$Q,X$1,WhatIf!$R:$R,X25)&lt;=price_limit,IF(X25="Yes",1,2),"")),""))</f>
        <v/>
      </c>
      <c r="BT25" s="161" t="str">
        <f>IF(OR(Y25="",VLOOKUP(Y$1,Services!$A$1:$B$25,2,0)="Exclude"),"",IF($D25=1,IF(OR(price_limit="",price_limit="No Limit"),IF(Y25="Yes",1,2),IF(SUMIFS(WhatIf!$W:$W,WhatIf!$Q:$Q,Y$1,WhatIf!$R:$R,Y25)&lt;=price_limit,IF(Y25="Yes",1,2),"")),""))</f>
        <v/>
      </c>
      <c r="BU25" s="161" t="str">
        <f>IF(OR(Z25="",VLOOKUP(Z$1,Services!$A$1:$B$25,2,0)="Exclude"),"",IF($D25=1,IF(OR(price_limit="",price_limit="No Limit"),IF(Z25="Yes",1,2),IF(SUMIFS(WhatIf!$W:$W,WhatIf!$Q:$Q,Z$1,WhatIf!$R:$R,Z25)&lt;=price_limit,IF(Z25="Yes",1,2),"")),""))</f>
        <v/>
      </c>
      <c r="BV25" s="161"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customHeight="1" x14ac:dyDescent="0.35">
      <c r="A26" s="15" t="s">
        <v>146</v>
      </c>
      <c r="B26" s="3" t="s">
        <v>933</v>
      </c>
      <c r="C26" s="3" t="s">
        <v>347</v>
      </c>
      <c r="D26" s="8" t="str">
        <f t="shared" ca="1" si="2"/>
        <v/>
      </c>
      <c r="F26" s="4" t="s">
        <v>920</v>
      </c>
      <c r="G26" s="4" t="s">
        <v>920</v>
      </c>
      <c r="H26" s="4" t="s">
        <v>920</v>
      </c>
      <c r="I26" s="4" t="s">
        <v>920</v>
      </c>
      <c r="J26" s="4" t="s">
        <v>920</v>
      </c>
      <c r="K26" s="4" t="s">
        <v>920</v>
      </c>
      <c r="L26" s="4" t="s">
        <v>920</v>
      </c>
      <c r="M26" s="8" t="s">
        <v>920</v>
      </c>
      <c r="N26" s="8"/>
      <c r="O26" s="8" t="s">
        <v>146</v>
      </c>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1" t="str">
        <f>IF(OR(E26="",VLOOKUP(E$1,Services!$A$1:$B$25,2,0)="Exclude"),"",IF($D26=1,IF(OR(price_limit="",price_limit="No Limit"),IF(E26="Yes",1,2),IF(SUMIFS(WhatIf!$W:$W,WhatIf!$Q:$Q,E$1,WhatIf!$R:$R,E26)&lt;=price_limit,IF(E26="Yes",1,2),"")),""))</f>
        <v/>
      </c>
      <c r="BA26" s="161" t="str">
        <f ca="1">IF(OR(F26="",VLOOKUP(F$1,Services!$A$1:$B$25,2,0)="Exclude"),"",IF($D26=1,IF(OR(price_limit="",price_limit="No Limit"),IF(F26="Yes",1,2),IF(SUMIFS(WhatIf!$W:$W,WhatIf!$Q:$Q,F$1,WhatIf!$R:$R,F26)&lt;=price_limit,IF(F26="Yes",1,2),"")),""))</f>
        <v/>
      </c>
      <c r="BB26" s="161" t="str">
        <f ca="1">IF(OR(G26="",VLOOKUP(G$1,Services!$A$1:$B$25,2,0)="Exclude"),"",IF($D26=1,IF(OR(price_limit="",price_limit="No Limit"),IF(G26="Yes",1,2),IF(SUMIFS(WhatIf!$W:$W,WhatIf!$Q:$Q,G$1,WhatIf!$R:$R,G26)&lt;=price_limit,IF(G26="Yes",1,2),"")),""))</f>
        <v/>
      </c>
      <c r="BC26" s="161" t="str">
        <f ca="1">IF(OR(H26="",VLOOKUP(H$1,Services!$A$1:$B$25,2,0)="Exclude"),"",IF($D26=1,IF(OR(price_limit="",price_limit="No Limit"),IF(H26="Yes",1,2),IF(SUMIFS(WhatIf!$W:$W,WhatIf!$Q:$Q,H$1,WhatIf!$R:$R,H26)&lt;=price_limit,IF(H26="Yes",1,2),"")),""))</f>
        <v/>
      </c>
      <c r="BD26" s="161" t="str">
        <f ca="1">IF(OR(I26="",VLOOKUP(I$1,Services!$A$1:$B$25,2,0)="Exclude"),"",IF($D26=1,IF(OR(price_limit="",price_limit="No Limit"),IF(I26="Yes",1,2),IF(SUMIFS(WhatIf!$W:$W,WhatIf!$Q:$Q,I$1,WhatIf!$R:$R,I26)&lt;=price_limit,IF(I26="Yes",1,2),"")),""))</f>
        <v/>
      </c>
      <c r="BE26" s="161" t="str">
        <f ca="1">IF(OR(J26="",VLOOKUP(J$1,Services!$A$1:$B$25,2,0)="Exclude"),"",IF($D26=1,IF(OR(price_limit="",price_limit="No Limit"),IF(J26="Yes",1,2),IF(SUMIFS(WhatIf!$W:$W,WhatIf!$Q:$Q,J$1,WhatIf!$R:$R,J26)&lt;=price_limit,IF(J26="Yes",1,2),"")),""))</f>
        <v/>
      </c>
      <c r="BF26" s="161" t="str">
        <f ca="1">IF(OR(K26="",VLOOKUP(K$1,Services!$A$1:$B$25,2,0)="Exclude"),"",IF($D26=1,IF(OR(price_limit="",price_limit="No Limit"),IF(K26="Yes",1,2),IF(SUMIFS(WhatIf!$W:$W,WhatIf!$Q:$Q,K$1,WhatIf!$R:$R,K26)&lt;=price_limit,IF(K26="Yes",1,2),"")),""))</f>
        <v/>
      </c>
      <c r="BG26" s="161" t="str">
        <f ca="1">IF(OR(L26="",VLOOKUP(L$1,Services!$A$1:$B$25,2,0)="Exclude"),"",IF($D26=1,IF(OR(price_limit="",price_limit="No Limit"),IF(L26="Yes",1,2),IF(SUMIFS(WhatIf!$W:$W,WhatIf!$Q:$Q,L$1,WhatIf!$R:$R,L26)&lt;=price_limit,IF(L26="Yes",1,2),"")),""))</f>
        <v/>
      </c>
      <c r="BH26" s="161" t="str">
        <f ca="1">IF(OR(M26="",VLOOKUP(M$1,Services!$A$1:$B$25,2,0)="Exclude"),"",IF($D26=1,IF(OR(price_limit="",price_limit="No Limit"),IF(M26="Yes",1,2),IF(SUMIFS(WhatIf!$W:$W,WhatIf!$Q:$Q,M$1,WhatIf!$R:$R,M26)&lt;=price_limit,IF(M26="Yes",1,2),"")),""))</f>
        <v/>
      </c>
      <c r="BI26" s="161" t="str">
        <f>IF(OR(N26="",VLOOKUP(N$1,Services!$A$1:$B$25,2,0)="Exclude"),"",IF($D26=1,IF(OR(price_limit="",price_limit="No Limit"),IF(N26="Yes",1,2),IF(SUMIFS(WhatIf!$W:$W,WhatIf!$Q:$Q,N$1,WhatIf!$R:$R,N26)&lt;=price_limit,IF(N26="Yes",1,2),"")),""))</f>
        <v/>
      </c>
      <c r="BJ26" s="161" t="str">
        <f ca="1">IF(OR(O26="",VLOOKUP(O$1,Services!$A$1:$B$25,2,0)="Exclude"),"",IF($D26=1,IF(OR(price_limit="",price_limit="No Limit"),IF(O26="Yes",1,2),IF(SUMIFS(WhatIf!$W:$W,WhatIf!$Q:$Q,O$1,WhatIf!$R:$R,O26)&lt;=price_limit,IF(O26="Yes",1,2),"")),""))</f>
        <v/>
      </c>
      <c r="BK26" s="161" t="str">
        <f>IF(OR(P26="",VLOOKUP(P$1,Services!$A$1:$B$25,2,0)="Exclude"),"",IF($D26=1,IF(OR(price_limit="",price_limit="No Limit"),IF(P26="Yes",1,2),IF(SUMIFS(WhatIf!$W:$W,WhatIf!$Q:$Q,P$1,WhatIf!$R:$R,P26)&lt;=price_limit,IF(P26="Yes",1,2),"")),""))</f>
        <v/>
      </c>
      <c r="BL26" s="161" t="str">
        <f>IF(OR(Q26="",VLOOKUP(Q$1,Services!$A$1:$B$25,2,0)="Exclude"),"",IF($D26=1,IF(OR(price_limit="",price_limit="No Limit"),IF(Q26="Yes",1,2),IF(SUMIFS(WhatIf!$W:$W,WhatIf!$Q:$Q,Q$1,WhatIf!$R:$R,Q26)&lt;=price_limit,IF(Q26="Yes",1,2),"")),""))</f>
        <v/>
      </c>
      <c r="BM26" s="161" t="str">
        <f>IF(OR(R26="",VLOOKUP(R$1,Services!$A$1:$B$25,2,0)="Exclude"),"",IF($D26=1,IF(OR(price_limit="",price_limit="No Limit"),IF(R26="Yes",1,2),IF(SUMIFS(WhatIf!$W:$W,WhatIf!$Q:$Q,R$1,WhatIf!$R:$R,R26)&lt;=price_limit,IF(R26="Yes",1,2),"")),""))</f>
        <v/>
      </c>
      <c r="BN26" s="161" t="str">
        <f>IF(OR(S26="",VLOOKUP(S$1,Services!$A$1:$B$25,2,0)="Exclude"),"",IF($D26=1,IF(OR(price_limit="",price_limit="No Limit"),IF(S26="Yes",1,2),IF(SUMIFS(WhatIf!$W:$W,WhatIf!$Q:$Q,S$1,WhatIf!$R:$R,S26)&lt;=price_limit,IF(S26="Yes",1,2),"")),""))</f>
        <v/>
      </c>
      <c r="BO26" s="161" t="str">
        <f>IF(OR(T26="",VLOOKUP(T$1,Services!$A$1:$B$25,2,0)="Exclude"),"",IF($D26=1,IF(OR(price_limit="",price_limit="No Limit"),IF(T26="Yes",1,2),IF(SUMIFS(WhatIf!$W:$W,WhatIf!$Q:$Q,T$1,WhatIf!$R:$R,T26)&lt;=price_limit,IF(T26="Yes",1,2),"")),""))</f>
        <v/>
      </c>
      <c r="BP26" s="161" t="str">
        <f>IF(OR(U26="",VLOOKUP(U$1,Services!$A$1:$B$25,2,0)="Exclude"),"",IF($D26=1,IF(OR(price_limit="",price_limit="No Limit"),IF(U26="Yes",1,2),IF(SUMIFS(WhatIf!$W:$W,WhatIf!$Q:$Q,U$1,WhatIf!$R:$R,U26)&lt;=price_limit,IF(U26="Yes",1,2),"")),""))</f>
        <v/>
      </c>
      <c r="BQ26" s="161" t="str">
        <f>IF(OR(V26="",VLOOKUP(V$1,Services!$A$1:$B$25,2,0)="Exclude"),"",IF($D26=1,IF(OR(price_limit="",price_limit="No Limit"),IF(V26="Yes",1,2),IF(SUMIFS(WhatIf!$W:$W,WhatIf!$Q:$Q,V$1,WhatIf!$R:$R,V26)&lt;=price_limit,IF(V26="Yes",1,2),"")),""))</f>
        <v/>
      </c>
      <c r="BR26" s="161" t="str">
        <f>IF(OR(W26="",VLOOKUP(W$1,Services!$A$1:$B$25,2,0)="Exclude"),"",IF($D26=1,IF(OR(price_limit="",price_limit="No Limit"),IF(W26="Yes",1,2),IF(SUMIFS(WhatIf!$W:$W,WhatIf!$Q:$Q,W$1,WhatIf!$R:$R,W26)&lt;=price_limit,IF(W26="Yes",1,2),"")),""))</f>
        <v/>
      </c>
      <c r="BS26" s="161" t="str">
        <f>IF(OR(X26="",VLOOKUP(X$1,Services!$A$1:$B$25,2,0)="Exclude"),"",IF($D26=1,IF(OR(price_limit="",price_limit="No Limit"),IF(X26="Yes",1,2),IF(SUMIFS(WhatIf!$W:$W,WhatIf!$Q:$Q,X$1,WhatIf!$R:$R,X26)&lt;=price_limit,IF(X26="Yes",1,2),"")),""))</f>
        <v/>
      </c>
      <c r="BT26" s="161" t="str">
        <f>IF(OR(Y26="",VLOOKUP(Y$1,Services!$A$1:$B$25,2,0)="Exclude"),"",IF($D26=1,IF(OR(price_limit="",price_limit="No Limit"),IF(Y26="Yes",1,2),IF(SUMIFS(WhatIf!$W:$W,WhatIf!$Q:$Q,Y$1,WhatIf!$R:$R,Y26)&lt;=price_limit,IF(Y26="Yes",1,2),"")),""))</f>
        <v/>
      </c>
      <c r="BU26" s="161" t="str">
        <f>IF(OR(Z26="",VLOOKUP(Z$1,Services!$A$1:$B$25,2,0)="Exclude"),"",IF($D26=1,IF(OR(price_limit="",price_limit="No Limit"),IF(Z26="Yes",1,2),IF(SUMIFS(WhatIf!$W:$W,WhatIf!$Q:$Q,Z$1,WhatIf!$R:$R,Z26)&lt;=price_limit,IF(Z26="Yes",1,2),"")),""))</f>
        <v/>
      </c>
      <c r="BV26" s="161"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52.5" x14ac:dyDescent="0.35">
      <c r="A27" s="15" t="s">
        <v>88</v>
      </c>
      <c r="B27" s="3" t="s">
        <v>207</v>
      </c>
      <c r="C27" s="3" t="s">
        <v>229</v>
      </c>
      <c r="D27" s="8" t="str">
        <f t="shared" ca="1" si="2"/>
        <v/>
      </c>
      <c r="E27" s="4" t="s">
        <v>1</v>
      </c>
      <c r="F27" s="208" t="s">
        <v>390</v>
      </c>
      <c r="G27" s="208" t="s">
        <v>390</v>
      </c>
      <c r="H27" s="208" t="s">
        <v>390</v>
      </c>
      <c r="I27" s="8"/>
      <c r="J27" s="8"/>
      <c r="K27" s="8" t="s">
        <v>1</v>
      </c>
      <c r="L27" s="8" t="s">
        <v>1</v>
      </c>
      <c r="M27" s="8"/>
      <c r="N27" s="8" t="s">
        <v>229</v>
      </c>
      <c r="O27" s="8" t="s">
        <v>605</v>
      </c>
      <c r="P27" s="8"/>
      <c r="Q27" s="8"/>
      <c r="R27" s="8" t="s">
        <v>1</v>
      </c>
      <c r="S27" s="8" t="s">
        <v>1</v>
      </c>
      <c r="T27" s="8" t="s">
        <v>1</v>
      </c>
      <c r="U27" s="8"/>
      <c r="V27" s="8"/>
      <c r="W27" s="6"/>
      <c r="X27" s="6"/>
      <c r="Y27" s="6"/>
      <c r="Z27" s="6"/>
      <c r="AA27" s="4" t="s">
        <v>1</v>
      </c>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1" t="str">
        <f ca="1">IF(OR(E27="",VLOOKUP(E$1,Services!$A$1:$B$25,2,0)="Exclude"),"",IF($D27=1,IF(OR(price_limit="",price_limit="No Limit"),IF(E27="Yes",1,2),IF(SUMIFS(WhatIf!$W:$W,WhatIf!$Q:$Q,E$1,WhatIf!$R:$R,E27)&lt;=price_limit,IF(E27="Yes",1,2),"")),""))</f>
        <v/>
      </c>
      <c r="BA27" s="161" t="str">
        <f ca="1">IF(OR(F27="",VLOOKUP(F$1,Services!$A$1:$B$25,2,0)="Exclude"),"",IF($D27=1,IF(OR(price_limit="",price_limit="No Limit"),IF(F27="Yes",1,2),IF(SUMIFS(WhatIf!$W:$W,WhatIf!$Q:$Q,F$1,WhatIf!$R:$R,F27)&lt;=price_limit,IF(F27="Yes",1,2),"")),""))</f>
        <v/>
      </c>
      <c r="BB27" s="161" t="str">
        <f ca="1">IF(OR(G27="",VLOOKUP(G$1,Services!$A$1:$B$25,2,0)="Exclude"),"",IF($D27=1,IF(OR(price_limit="",price_limit="No Limit"),IF(G27="Yes",1,2),IF(SUMIFS(WhatIf!$W:$W,WhatIf!$Q:$Q,G$1,WhatIf!$R:$R,G27)&lt;=price_limit,IF(G27="Yes",1,2),"")),""))</f>
        <v/>
      </c>
      <c r="BC27" s="161" t="str">
        <f ca="1">IF(OR(H27="",VLOOKUP(H$1,Services!$A$1:$B$25,2,0)="Exclude"),"",IF($D27=1,IF(OR(price_limit="",price_limit="No Limit"),IF(H27="Yes",1,2),IF(SUMIFS(WhatIf!$W:$W,WhatIf!$Q:$Q,H$1,WhatIf!$R:$R,H27)&lt;=price_limit,IF(H27="Yes",1,2),"")),""))</f>
        <v/>
      </c>
      <c r="BD27" s="161" t="str">
        <f>IF(OR(I27="",VLOOKUP(I$1,Services!$A$1:$B$25,2,0)="Exclude"),"",IF($D27=1,IF(OR(price_limit="",price_limit="No Limit"),IF(I27="Yes",1,2),IF(SUMIFS(WhatIf!$W:$W,WhatIf!$Q:$Q,I$1,WhatIf!$R:$R,I27)&lt;=price_limit,IF(I27="Yes",1,2),"")),""))</f>
        <v/>
      </c>
      <c r="BE27" s="161" t="str">
        <f>IF(OR(J27="",VLOOKUP(J$1,Services!$A$1:$B$25,2,0)="Exclude"),"",IF($D27=1,IF(OR(price_limit="",price_limit="No Limit"),IF(J27="Yes",1,2),IF(SUMIFS(WhatIf!$W:$W,WhatIf!$Q:$Q,J$1,WhatIf!$R:$R,J27)&lt;=price_limit,IF(J27="Yes",1,2),"")),""))</f>
        <v/>
      </c>
      <c r="BF27" s="161" t="str">
        <f ca="1">IF(OR(K27="",VLOOKUP(K$1,Services!$A$1:$B$25,2,0)="Exclude"),"",IF($D27=1,IF(OR(price_limit="",price_limit="No Limit"),IF(K27="Yes",1,2),IF(SUMIFS(WhatIf!$W:$W,WhatIf!$Q:$Q,K$1,WhatIf!$R:$R,K27)&lt;=price_limit,IF(K27="Yes",1,2),"")),""))</f>
        <v/>
      </c>
      <c r="BG27" s="161" t="str">
        <f ca="1">IF(OR(L27="",VLOOKUP(L$1,Services!$A$1:$B$25,2,0)="Exclude"),"",IF($D27=1,IF(OR(price_limit="",price_limit="No Limit"),IF(L27="Yes",1,2),IF(SUMIFS(WhatIf!$W:$W,WhatIf!$Q:$Q,L$1,WhatIf!$R:$R,L27)&lt;=price_limit,IF(L27="Yes",1,2),"")),""))</f>
        <v/>
      </c>
      <c r="BH27" s="161" t="str">
        <f>IF(OR(M27="",VLOOKUP(M$1,Services!$A$1:$B$25,2,0)="Exclude"),"",IF($D27=1,IF(OR(price_limit="",price_limit="No Limit"),IF(M27="Yes",1,2),IF(SUMIFS(WhatIf!$W:$W,WhatIf!$Q:$Q,M$1,WhatIf!$R:$R,M27)&lt;=price_limit,IF(M27="Yes",1,2),"")),""))</f>
        <v/>
      </c>
      <c r="BI27" s="161" t="str">
        <f ca="1">IF(OR(N27="",VLOOKUP(N$1,Services!$A$1:$B$25,2,0)="Exclude"),"",IF($D27=1,IF(OR(price_limit="",price_limit="No Limit"),IF(N27="Yes",1,2),IF(SUMIFS(WhatIf!$W:$W,WhatIf!$Q:$Q,N$1,WhatIf!$R:$R,N27)&lt;=price_limit,IF(N27="Yes",1,2),"")),""))</f>
        <v/>
      </c>
      <c r="BJ27" s="161" t="str">
        <f ca="1">IF(OR(O27="",VLOOKUP(O$1,Services!$A$1:$B$25,2,0)="Exclude"),"",IF($D27=1,IF(OR(price_limit="",price_limit="No Limit"),IF(O27="Yes",1,2),IF(SUMIFS(WhatIf!$W:$W,WhatIf!$Q:$Q,O$1,WhatIf!$R:$R,O27)&lt;=price_limit,IF(O27="Yes",1,2),"")),""))</f>
        <v/>
      </c>
      <c r="BK27" s="161" t="str">
        <f>IF(OR(P27="",VLOOKUP(P$1,Services!$A$1:$B$25,2,0)="Exclude"),"",IF($D27=1,IF(OR(price_limit="",price_limit="No Limit"),IF(P27="Yes",1,2),IF(SUMIFS(WhatIf!$W:$W,WhatIf!$Q:$Q,P$1,WhatIf!$R:$R,P27)&lt;=price_limit,IF(P27="Yes",1,2),"")),""))</f>
        <v/>
      </c>
      <c r="BL27" s="161" t="str">
        <f>IF(OR(Q27="",VLOOKUP(Q$1,Services!$A$1:$B$25,2,0)="Exclude"),"",IF($D27=1,IF(OR(price_limit="",price_limit="No Limit"),IF(Q27="Yes",1,2),IF(SUMIFS(WhatIf!$W:$W,WhatIf!$Q:$Q,Q$1,WhatIf!$R:$R,Q27)&lt;=price_limit,IF(Q27="Yes",1,2),"")),""))</f>
        <v/>
      </c>
      <c r="BM27" s="161" t="str">
        <f ca="1">IF(OR(R27="",VLOOKUP(R$1,Services!$A$1:$B$25,2,0)="Exclude"),"",IF($D27=1,IF(OR(price_limit="",price_limit="No Limit"),IF(R27="Yes",1,2),IF(SUMIFS(WhatIf!$W:$W,WhatIf!$Q:$Q,R$1,WhatIf!$R:$R,R27)&lt;=price_limit,IF(R27="Yes",1,2),"")),""))</f>
        <v/>
      </c>
      <c r="BN27" s="161" t="str">
        <f ca="1">IF(OR(S27="",VLOOKUP(S$1,Services!$A$1:$B$25,2,0)="Exclude"),"",IF($D27=1,IF(OR(price_limit="",price_limit="No Limit"),IF(S27="Yes",1,2),IF(SUMIFS(WhatIf!$W:$W,WhatIf!$Q:$Q,S$1,WhatIf!$R:$R,S27)&lt;=price_limit,IF(S27="Yes",1,2),"")),""))</f>
        <v/>
      </c>
      <c r="BO27" s="161" t="str">
        <f ca="1">IF(OR(T27="",VLOOKUP(T$1,Services!$A$1:$B$25,2,0)="Exclude"),"",IF($D27=1,IF(OR(price_limit="",price_limit="No Limit"),IF(T27="Yes",1,2),IF(SUMIFS(WhatIf!$W:$W,WhatIf!$Q:$Q,T$1,WhatIf!$R:$R,T27)&lt;=price_limit,IF(T27="Yes",1,2),"")),""))</f>
        <v/>
      </c>
      <c r="BP27" s="161" t="str">
        <f>IF(OR(U27="",VLOOKUP(U$1,Services!$A$1:$B$25,2,0)="Exclude"),"",IF($D27=1,IF(OR(price_limit="",price_limit="No Limit"),IF(U27="Yes",1,2),IF(SUMIFS(WhatIf!$W:$W,WhatIf!$Q:$Q,U$1,WhatIf!$R:$R,U27)&lt;=price_limit,IF(U27="Yes",1,2),"")),""))</f>
        <v/>
      </c>
      <c r="BQ27" s="161" t="str">
        <f>IF(OR(V27="",VLOOKUP(V$1,Services!$A$1:$B$25,2,0)="Exclude"),"",IF($D27=1,IF(OR(price_limit="",price_limit="No Limit"),IF(V27="Yes",1,2),IF(SUMIFS(WhatIf!$W:$W,WhatIf!$Q:$Q,V$1,WhatIf!$R:$R,V27)&lt;=price_limit,IF(V27="Yes",1,2),"")),""))</f>
        <v/>
      </c>
      <c r="BR27" s="161" t="str">
        <f>IF(OR(W27="",VLOOKUP(W$1,Services!$A$1:$B$25,2,0)="Exclude"),"",IF($D27=1,IF(OR(price_limit="",price_limit="No Limit"),IF(W27="Yes",1,2),IF(SUMIFS(WhatIf!$W:$W,WhatIf!$Q:$Q,W$1,WhatIf!$R:$R,W27)&lt;=price_limit,IF(W27="Yes",1,2),"")),""))</f>
        <v/>
      </c>
      <c r="BS27" s="161" t="str">
        <f>IF(OR(X27="",VLOOKUP(X$1,Services!$A$1:$B$25,2,0)="Exclude"),"",IF($D27=1,IF(OR(price_limit="",price_limit="No Limit"),IF(X27="Yes",1,2),IF(SUMIFS(WhatIf!$W:$W,WhatIf!$Q:$Q,X$1,WhatIf!$R:$R,X27)&lt;=price_limit,IF(X27="Yes",1,2),"")),""))</f>
        <v/>
      </c>
      <c r="BT27" s="161" t="str">
        <f>IF(OR(Y27="",VLOOKUP(Y$1,Services!$A$1:$B$25,2,0)="Exclude"),"",IF($D27=1,IF(OR(price_limit="",price_limit="No Limit"),IF(Y27="Yes",1,2),IF(SUMIFS(WhatIf!$W:$W,WhatIf!$Q:$Q,Y$1,WhatIf!$R:$R,Y27)&lt;=price_limit,IF(Y27="Yes",1,2),"")),""))</f>
        <v/>
      </c>
      <c r="BU27" s="161" t="str">
        <f>IF(OR(Z27="",VLOOKUP(Z$1,Services!$A$1:$B$25,2,0)="Exclude"),"",IF($D27=1,IF(OR(price_limit="",price_limit="No Limit"),IF(Z27="Yes",1,2),IF(SUMIFS(WhatIf!$W:$W,WhatIf!$Q:$Q,Z$1,WhatIf!$R:$R,Z27)&lt;=price_limit,IF(Z27="Yes",1,2),"")),""))</f>
        <v/>
      </c>
      <c r="BV27" s="161"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39.5" customHeight="1" x14ac:dyDescent="0.35">
      <c r="A28" s="15" t="s">
        <v>7</v>
      </c>
      <c r="C28" s="3" t="s">
        <v>177</v>
      </c>
      <c r="D28" s="8">
        <f t="shared" ca="1" si="2"/>
        <v>1</v>
      </c>
      <c r="E28" s="4" t="s">
        <v>1</v>
      </c>
      <c r="F28" s="6" t="s">
        <v>1192</v>
      </c>
      <c r="G28" s="6" t="s">
        <v>1192</v>
      </c>
      <c r="H28" s="6" t="s">
        <v>1192</v>
      </c>
      <c r="I28" s="8" t="s">
        <v>1</v>
      </c>
      <c r="J28" s="8" t="s">
        <v>1</v>
      </c>
      <c r="K28" s="8" t="s">
        <v>1</v>
      </c>
      <c r="L28" s="8" t="s">
        <v>1</v>
      </c>
      <c r="M28" s="8" t="s">
        <v>1</v>
      </c>
      <c r="N28" s="8" t="s">
        <v>1</v>
      </c>
      <c r="O28" s="8" t="s">
        <v>1</v>
      </c>
      <c r="P28" s="8"/>
      <c r="Q28" s="8"/>
      <c r="R28" s="8" t="s">
        <v>1</v>
      </c>
      <c r="S28" s="8" t="s">
        <v>1</v>
      </c>
      <c r="T28" s="8" t="s">
        <v>1</v>
      </c>
      <c r="U28" s="8"/>
      <c r="V28" s="8" t="s">
        <v>1</v>
      </c>
      <c r="W28" s="6"/>
      <c r="X28" s="6"/>
      <c r="Y28" s="6"/>
      <c r="Z28" s="6"/>
      <c r="AA28" s="4" t="s">
        <v>1</v>
      </c>
      <c r="AB28" s="8">
        <f ca="1">IF(AND($D28=1,ISNUMBER(MATCH(E$1&amp;E28&amp;"x",WhatIf!$X:$X,0))),1,"")</f>
        <v>1</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f ca="1">IF(AND($D28=1,ISNUMBER(MATCH(M$1&amp;M28&amp;"x",WhatIf!$X:$X,0))),1,"")</f>
        <v>1</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f t="shared" ca="1" si="3"/>
        <v>1</v>
      </c>
      <c r="AZ28" s="161">
        <f ca="1">IF(OR(E28="",VLOOKUP(E$1,Services!$A$1:$B$25,2,0)="Exclude"),"",IF($D28=1,IF(OR(price_limit="",price_limit="No Limit"),IF(E28="Yes",1,2),IF(SUMIFS(WhatIf!$W:$W,WhatIf!$Q:$Q,E$1,WhatIf!$R:$R,E28)&lt;=price_limit,IF(E28="Yes",1,2),"")),""))</f>
        <v>1</v>
      </c>
      <c r="BA28" s="161">
        <f ca="1">IF(OR(F28="",VLOOKUP(F$1,Services!$A$1:$B$25,2,0)="Exclude"),"",IF($D28=1,IF(OR(price_limit="",price_limit="No Limit"),IF(F28="Yes",1,2),IF(SUMIFS(WhatIf!$W:$W,WhatIf!$Q:$Q,F$1,WhatIf!$R:$R,F28)&lt;=price_limit,IF(F28="Yes",1,2),"")),""))</f>
        <v>2</v>
      </c>
      <c r="BB28" s="161">
        <f ca="1">IF(OR(G28="",VLOOKUP(G$1,Services!$A$1:$B$25,2,0)="Exclude"),"",IF($D28=1,IF(OR(price_limit="",price_limit="No Limit"),IF(G28="Yes",1,2),IF(SUMIFS(WhatIf!$W:$W,WhatIf!$Q:$Q,G$1,WhatIf!$R:$R,G28)&lt;=price_limit,IF(G28="Yes",1,2),"")),""))</f>
        <v>2</v>
      </c>
      <c r="BC28" s="161">
        <f ca="1">IF(OR(H28="",VLOOKUP(H$1,Services!$A$1:$B$25,2,0)="Exclude"),"",IF($D28=1,IF(OR(price_limit="",price_limit="No Limit"),IF(H28="Yes",1,2),IF(SUMIFS(WhatIf!$W:$W,WhatIf!$Q:$Q,H$1,WhatIf!$R:$R,H28)&lt;=price_limit,IF(H28="Yes",1,2),"")),""))</f>
        <v>2</v>
      </c>
      <c r="BD28" s="161">
        <f ca="1">IF(OR(I28="",VLOOKUP(I$1,Services!$A$1:$B$25,2,0)="Exclude"),"",IF($D28=1,IF(OR(price_limit="",price_limit="No Limit"),IF(I28="Yes",1,2),IF(SUMIFS(WhatIf!$W:$W,WhatIf!$Q:$Q,I$1,WhatIf!$R:$R,I28)&lt;=price_limit,IF(I28="Yes",1,2),"")),""))</f>
        <v>1</v>
      </c>
      <c r="BE28" s="161">
        <f ca="1">IF(OR(J28="",VLOOKUP(J$1,Services!$A$1:$B$25,2,0)="Exclude"),"",IF($D28=1,IF(OR(price_limit="",price_limit="No Limit"),IF(J28="Yes",1,2),IF(SUMIFS(WhatIf!$W:$W,WhatIf!$Q:$Q,J$1,WhatIf!$R:$R,J28)&lt;=price_limit,IF(J28="Yes",1,2),"")),""))</f>
        <v>1</v>
      </c>
      <c r="BF28" s="161">
        <f ca="1">IF(OR(K28="",VLOOKUP(K$1,Services!$A$1:$B$25,2,0)="Exclude"),"",IF($D28=1,IF(OR(price_limit="",price_limit="No Limit"),IF(K28="Yes",1,2),IF(SUMIFS(WhatIf!$W:$W,WhatIf!$Q:$Q,K$1,WhatIf!$R:$R,K28)&lt;=price_limit,IF(K28="Yes",1,2),"")),""))</f>
        <v>1</v>
      </c>
      <c r="BG28" s="161">
        <f ca="1">IF(OR(L28="",VLOOKUP(L$1,Services!$A$1:$B$25,2,0)="Exclude"),"",IF($D28=1,IF(OR(price_limit="",price_limit="No Limit"),IF(L28="Yes",1,2),IF(SUMIFS(WhatIf!$W:$W,WhatIf!$Q:$Q,L$1,WhatIf!$R:$R,L28)&lt;=price_limit,IF(L28="Yes",1,2),"")),""))</f>
        <v>1</v>
      </c>
      <c r="BH28" s="161">
        <f ca="1">IF(OR(M28="",VLOOKUP(M$1,Services!$A$1:$B$25,2,0)="Exclude"),"",IF($D28=1,IF(OR(price_limit="",price_limit="No Limit"),IF(M28="Yes",1,2),IF(SUMIFS(WhatIf!$W:$W,WhatIf!$Q:$Q,M$1,WhatIf!$R:$R,M28)&lt;=price_limit,IF(M28="Yes",1,2),"")),""))</f>
        <v>1</v>
      </c>
      <c r="BI28" s="161">
        <f ca="1">IF(OR(N28="",VLOOKUP(N$1,Services!$A$1:$B$25,2,0)="Exclude"),"",IF($D28=1,IF(OR(price_limit="",price_limit="No Limit"),IF(N28="Yes",1,2),IF(SUMIFS(WhatIf!$W:$W,WhatIf!$Q:$Q,N$1,WhatIf!$R:$R,N28)&lt;=price_limit,IF(N28="Yes",1,2),"")),""))</f>
        <v>1</v>
      </c>
      <c r="BJ28" s="161">
        <f ca="1">IF(OR(O28="",VLOOKUP(O$1,Services!$A$1:$B$25,2,0)="Exclude"),"",IF($D28=1,IF(OR(price_limit="",price_limit="No Limit"),IF(O28="Yes",1,2),IF(SUMIFS(WhatIf!$W:$W,WhatIf!$Q:$Q,O$1,WhatIf!$R:$R,O28)&lt;=price_limit,IF(O28="Yes",1,2),"")),""))</f>
        <v>1</v>
      </c>
      <c r="BK28" s="161" t="str">
        <f>IF(OR(P28="",VLOOKUP(P$1,Services!$A$1:$B$25,2,0)="Exclude"),"",IF($D28=1,IF(OR(price_limit="",price_limit="No Limit"),IF(P28="Yes",1,2),IF(SUMIFS(WhatIf!$W:$W,WhatIf!$Q:$Q,P$1,WhatIf!$R:$R,P28)&lt;=price_limit,IF(P28="Yes",1,2),"")),""))</f>
        <v/>
      </c>
      <c r="BL28" s="161" t="str">
        <f>IF(OR(Q28="",VLOOKUP(Q$1,Services!$A$1:$B$25,2,0)="Exclude"),"",IF($D28=1,IF(OR(price_limit="",price_limit="No Limit"),IF(Q28="Yes",1,2),IF(SUMIFS(WhatIf!$W:$W,WhatIf!$Q:$Q,Q$1,WhatIf!$R:$R,Q28)&lt;=price_limit,IF(Q28="Yes",1,2),"")),""))</f>
        <v/>
      </c>
      <c r="BM28" s="161">
        <f ca="1">IF(OR(R28="",VLOOKUP(R$1,Services!$A$1:$B$25,2,0)="Exclude"),"",IF($D28=1,IF(OR(price_limit="",price_limit="No Limit"),IF(R28="Yes",1,2),IF(SUMIFS(WhatIf!$W:$W,WhatIf!$Q:$Q,R$1,WhatIf!$R:$R,R28)&lt;=price_limit,IF(R28="Yes",1,2),"")),""))</f>
        <v>1</v>
      </c>
      <c r="BN28" s="161">
        <f ca="1">IF(OR(S28="",VLOOKUP(S$1,Services!$A$1:$B$25,2,0)="Exclude"),"",IF($D28=1,IF(OR(price_limit="",price_limit="No Limit"),IF(S28="Yes",1,2),IF(SUMIFS(WhatIf!$W:$W,WhatIf!$Q:$Q,S$1,WhatIf!$R:$R,S28)&lt;=price_limit,IF(S28="Yes",1,2),"")),""))</f>
        <v>1</v>
      </c>
      <c r="BO28" s="161">
        <f ca="1">IF(OR(T28="",VLOOKUP(T$1,Services!$A$1:$B$25,2,0)="Exclude"),"",IF($D28=1,IF(OR(price_limit="",price_limit="No Limit"),IF(T28="Yes",1,2),IF(SUMIFS(WhatIf!$W:$W,WhatIf!$Q:$Q,T$1,WhatIf!$R:$R,T28)&lt;=price_limit,IF(T28="Yes",1,2),"")),""))</f>
        <v>1</v>
      </c>
      <c r="BP28" s="161" t="str">
        <f>IF(OR(U28="",VLOOKUP(U$1,Services!$A$1:$B$25,2,0)="Exclude"),"",IF($D28=1,IF(OR(price_limit="",price_limit="No Limit"),IF(U28="Yes",1,2),IF(SUMIFS(WhatIf!$W:$W,WhatIf!$Q:$Q,U$1,WhatIf!$R:$R,U28)&lt;=price_limit,IF(U28="Yes",1,2),"")),""))</f>
        <v/>
      </c>
      <c r="BQ28" s="161">
        <f ca="1">IF(OR(V28="",VLOOKUP(V$1,Services!$A$1:$B$25,2,0)="Exclude"),"",IF($D28=1,IF(OR(price_limit="",price_limit="No Limit"),IF(V28="Yes",1,2),IF(SUMIFS(WhatIf!$W:$W,WhatIf!$Q:$Q,V$1,WhatIf!$R:$R,V28)&lt;=price_limit,IF(V28="Yes",1,2),"")),""))</f>
        <v>1</v>
      </c>
      <c r="BR28" s="161" t="str">
        <f>IF(OR(W28="",VLOOKUP(W$1,Services!$A$1:$B$25,2,0)="Exclude"),"",IF($D28=1,IF(OR(price_limit="",price_limit="No Limit"),IF(W28="Yes",1,2),IF(SUMIFS(WhatIf!$W:$W,WhatIf!$Q:$Q,W$1,WhatIf!$R:$R,W28)&lt;=price_limit,IF(W28="Yes",1,2),"")),""))</f>
        <v/>
      </c>
      <c r="BS28" s="161" t="str">
        <f>IF(OR(X28="",VLOOKUP(X$1,Services!$A$1:$B$25,2,0)="Exclude"),"",IF($D28=1,IF(OR(price_limit="",price_limit="No Limit"),IF(X28="Yes",1,2),IF(SUMIFS(WhatIf!$W:$W,WhatIf!$Q:$Q,X$1,WhatIf!$R:$R,X28)&lt;=price_limit,IF(X28="Yes",1,2),"")),""))</f>
        <v/>
      </c>
      <c r="BT28" s="161" t="str">
        <f>IF(OR(Y28="",VLOOKUP(Y$1,Services!$A$1:$B$25,2,0)="Exclude"),"",IF($D28=1,IF(OR(price_limit="",price_limit="No Limit"),IF(Y28="Yes",1,2),IF(SUMIFS(WhatIf!$W:$W,WhatIf!$Q:$Q,Y$1,WhatIf!$R:$R,Y28)&lt;=price_limit,IF(Y28="Yes",1,2),"")),""))</f>
        <v/>
      </c>
      <c r="BU28" s="161" t="str">
        <f>IF(OR(Z28="",VLOOKUP(Z$1,Services!$A$1:$B$25,2,0)="Exclude"),"",IF($D28=1,IF(OR(price_limit="",price_limit="No Limit"),IF(Z28="Yes",1,2),IF(SUMIFS(WhatIf!$W:$W,WhatIf!$Q:$Q,Z$1,WhatIf!$R:$R,Z28)&lt;=price_limit,IF(Z28="Yes",1,2),"")),""))</f>
        <v/>
      </c>
      <c r="BV28" s="161"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2</v>
      </c>
    </row>
    <row r="29" spans="1:79" ht="39.5" x14ac:dyDescent="0.35">
      <c r="A29" s="15" t="s">
        <v>211</v>
      </c>
      <c r="B29" s="3" t="s">
        <v>971</v>
      </c>
      <c r="C29" s="3" t="s">
        <v>184</v>
      </c>
      <c r="D29" s="8" t="str">
        <f t="shared" ca="1" si="2"/>
        <v/>
      </c>
      <c r="F29" s="4" t="s">
        <v>888</v>
      </c>
      <c r="G29" s="4" t="s">
        <v>888</v>
      </c>
      <c r="H29" s="4" t="s">
        <v>888</v>
      </c>
      <c r="I29" s="8" t="s">
        <v>231</v>
      </c>
      <c r="J29" s="8" t="s">
        <v>231</v>
      </c>
      <c r="K29" s="8" t="s">
        <v>231</v>
      </c>
      <c r="L29" s="8" t="s">
        <v>231</v>
      </c>
      <c r="M29" s="8" t="s">
        <v>1144</v>
      </c>
      <c r="N29" s="8"/>
      <c r="O29" s="8" t="s">
        <v>665</v>
      </c>
      <c r="P29" s="8"/>
      <c r="Q29" s="8"/>
      <c r="R29" s="8" t="s">
        <v>1</v>
      </c>
      <c r="S29" s="8"/>
      <c r="T29" s="8"/>
      <c r="U29" s="8" t="s">
        <v>1</v>
      </c>
      <c r="V29" s="8" t="s">
        <v>1</v>
      </c>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1" t="str">
        <f>IF(OR(E29="",VLOOKUP(E$1,Services!$A$1:$B$25,2,0)="Exclude"),"",IF($D29=1,IF(OR(price_limit="",price_limit="No Limit"),IF(E29="Yes",1,2),IF(SUMIFS(WhatIf!$W:$W,WhatIf!$Q:$Q,E$1,WhatIf!$R:$R,E29)&lt;=price_limit,IF(E29="Yes",1,2),"")),""))</f>
        <v/>
      </c>
      <c r="BA29" s="161" t="str">
        <f ca="1">IF(OR(F29="",VLOOKUP(F$1,Services!$A$1:$B$25,2,0)="Exclude"),"",IF($D29=1,IF(OR(price_limit="",price_limit="No Limit"),IF(F29="Yes",1,2),IF(SUMIFS(WhatIf!$W:$W,WhatIf!$Q:$Q,F$1,WhatIf!$R:$R,F29)&lt;=price_limit,IF(F29="Yes",1,2),"")),""))</f>
        <v/>
      </c>
      <c r="BB29" s="161" t="str">
        <f ca="1">IF(OR(G29="",VLOOKUP(G$1,Services!$A$1:$B$25,2,0)="Exclude"),"",IF($D29=1,IF(OR(price_limit="",price_limit="No Limit"),IF(G29="Yes",1,2),IF(SUMIFS(WhatIf!$W:$W,WhatIf!$Q:$Q,G$1,WhatIf!$R:$R,G29)&lt;=price_limit,IF(G29="Yes",1,2),"")),""))</f>
        <v/>
      </c>
      <c r="BC29" s="161" t="str">
        <f ca="1">IF(OR(H29="",VLOOKUP(H$1,Services!$A$1:$B$25,2,0)="Exclude"),"",IF($D29=1,IF(OR(price_limit="",price_limit="No Limit"),IF(H29="Yes",1,2),IF(SUMIFS(WhatIf!$W:$W,WhatIf!$Q:$Q,H$1,WhatIf!$R:$R,H29)&lt;=price_limit,IF(H29="Yes",1,2),"")),""))</f>
        <v/>
      </c>
      <c r="BD29" s="161" t="str">
        <f ca="1">IF(OR(I29="",VLOOKUP(I$1,Services!$A$1:$B$25,2,0)="Exclude"),"",IF($D29=1,IF(OR(price_limit="",price_limit="No Limit"),IF(I29="Yes",1,2),IF(SUMIFS(WhatIf!$W:$W,WhatIf!$Q:$Q,I$1,WhatIf!$R:$R,I29)&lt;=price_limit,IF(I29="Yes",1,2),"")),""))</f>
        <v/>
      </c>
      <c r="BE29" s="161" t="str">
        <f ca="1">IF(OR(J29="",VLOOKUP(J$1,Services!$A$1:$B$25,2,0)="Exclude"),"",IF($D29=1,IF(OR(price_limit="",price_limit="No Limit"),IF(J29="Yes",1,2),IF(SUMIFS(WhatIf!$W:$W,WhatIf!$Q:$Q,J$1,WhatIf!$R:$R,J29)&lt;=price_limit,IF(J29="Yes",1,2),"")),""))</f>
        <v/>
      </c>
      <c r="BF29" s="161" t="str">
        <f ca="1">IF(OR(K29="",VLOOKUP(K$1,Services!$A$1:$B$25,2,0)="Exclude"),"",IF($D29=1,IF(OR(price_limit="",price_limit="No Limit"),IF(K29="Yes",1,2),IF(SUMIFS(WhatIf!$W:$W,WhatIf!$Q:$Q,K$1,WhatIf!$R:$R,K29)&lt;=price_limit,IF(K29="Yes",1,2),"")),""))</f>
        <v/>
      </c>
      <c r="BG29" s="161" t="str">
        <f ca="1">IF(OR(L29="",VLOOKUP(L$1,Services!$A$1:$B$25,2,0)="Exclude"),"",IF($D29=1,IF(OR(price_limit="",price_limit="No Limit"),IF(L29="Yes",1,2),IF(SUMIFS(WhatIf!$W:$W,WhatIf!$Q:$Q,L$1,WhatIf!$R:$R,L29)&lt;=price_limit,IF(L29="Yes",1,2),"")),""))</f>
        <v/>
      </c>
      <c r="BH29" s="161" t="str">
        <f ca="1">IF(OR(M29="",VLOOKUP(M$1,Services!$A$1:$B$25,2,0)="Exclude"),"",IF($D29=1,IF(OR(price_limit="",price_limit="No Limit"),IF(M29="Yes",1,2),IF(SUMIFS(WhatIf!$W:$W,WhatIf!$Q:$Q,M$1,WhatIf!$R:$R,M29)&lt;=price_limit,IF(M29="Yes",1,2),"")),""))</f>
        <v/>
      </c>
      <c r="BI29" s="161" t="str">
        <f>IF(OR(N29="",VLOOKUP(N$1,Services!$A$1:$B$25,2,0)="Exclude"),"",IF($D29=1,IF(OR(price_limit="",price_limit="No Limit"),IF(N29="Yes",1,2),IF(SUMIFS(WhatIf!$W:$W,WhatIf!$Q:$Q,N$1,WhatIf!$R:$R,N29)&lt;=price_limit,IF(N29="Yes",1,2),"")),""))</f>
        <v/>
      </c>
      <c r="BJ29" s="161" t="str">
        <f ca="1">IF(OR(O29="",VLOOKUP(O$1,Services!$A$1:$B$25,2,0)="Exclude"),"",IF($D29=1,IF(OR(price_limit="",price_limit="No Limit"),IF(O29="Yes",1,2),IF(SUMIFS(WhatIf!$W:$W,WhatIf!$Q:$Q,O$1,WhatIf!$R:$R,O29)&lt;=price_limit,IF(O29="Yes",1,2),"")),""))</f>
        <v/>
      </c>
      <c r="BK29" s="161" t="str">
        <f>IF(OR(P29="",VLOOKUP(P$1,Services!$A$1:$B$25,2,0)="Exclude"),"",IF($D29=1,IF(OR(price_limit="",price_limit="No Limit"),IF(P29="Yes",1,2),IF(SUMIFS(WhatIf!$W:$W,WhatIf!$Q:$Q,P$1,WhatIf!$R:$R,P29)&lt;=price_limit,IF(P29="Yes",1,2),"")),""))</f>
        <v/>
      </c>
      <c r="BL29" s="161" t="str">
        <f>IF(OR(Q29="",VLOOKUP(Q$1,Services!$A$1:$B$25,2,0)="Exclude"),"",IF($D29=1,IF(OR(price_limit="",price_limit="No Limit"),IF(Q29="Yes",1,2),IF(SUMIFS(WhatIf!$W:$W,WhatIf!$Q:$Q,Q$1,WhatIf!$R:$R,Q29)&lt;=price_limit,IF(Q29="Yes",1,2),"")),""))</f>
        <v/>
      </c>
      <c r="BM29" s="161" t="str">
        <f ca="1">IF(OR(R29="",VLOOKUP(R$1,Services!$A$1:$B$25,2,0)="Exclude"),"",IF($D29=1,IF(OR(price_limit="",price_limit="No Limit"),IF(R29="Yes",1,2),IF(SUMIFS(WhatIf!$W:$W,WhatIf!$Q:$Q,R$1,WhatIf!$R:$R,R29)&lt;=price_limit,IF(R29="Yes",1,2),"")),""))</f>
        <v/>
      </c>
      <c r="BN29" s="161" t="str">
        <f>IF(OR(S29="",VLOOKUP(S$1,Services!$A$1:$B$25,2,0)="Exclude"),"",IF($D29=1,IF(OR(price_limit="",price_limit="No Limit"),IF(S29="Yes",1,2),IF(SUMIFS(WhatIf!$W:$W,WhatIf!$Q:$Q,S$1,WhatIf!$R:$R,S29)&lt;=price_limit,IF(S29="Yes",1,2),"")),""))</f>
        <v/>
      </c>
      <c r="BO29" s="161" t="str">
        <f>IF(OR(T29="",VLOOKUP(T$1,Services!$A$1:$B$25,2,0)="Exclude"),"",IF($D29=1,IF(OR(price_limit="",price_limit="No Limit"),IF(T29="Yes",1,2),IF(SUMIFS(WhatIf!$W:$W,WhatIf!$Q:$Q,T$1,WhatIf!$R:$R,T29)&lt;=price_limit,IF(T29="Yes",1,2),"")),""))</f>
        <v/>
      </c>
      <c r="BP29" s="161" t="str">
        <f ca="1">IF(OR(U29="",VLOOKUP(U$1,Services!$A$1:$B$25,2,0)="Exclude"),"",IF($D29=1,IF(OR(price_limit="",price_limit="No Limit"),IF(U29="Yes",1,2),IF(SUMIFS(WhatIf!$W:$W,WhatIf!$Q:$Q,U$1,WhatIf!$R:$R,U29)&lt;=price_limit,IF(U29="Yes",1,2),"")),""))</f>
        <v/>
      </c>
      <c r="BQ29" s="161" t="str">
        <f ca="1">IF(OR(V29="",VLOOKUP(V$1,Services!$A$1:$B$25,2,0)="Exclude"),"",IF($D29=1,IF(OR(price_limit="",price_limit="No Limit"),IF(V29="Yes",1,2),IF(SUMIFS(WhatIf!$W:$W,WhatIf!$Q:$Q,V$1,WhatIf!$R:$R,V29)&lt;=price_limit,IF(V29="Yes",1,2),"")),""))</f>
        <v/>
      </c>
      <c r="BR29" s="161" t="str">
        <f>IF(OR(W29="",VLOOKUP(W$1,Services!$A$1:$B$25,2,0)="Exclude"),"",IF($D29=1,IF(OR(price_limit="",price_limit="No Limit"),IF(W29="Yes",1,2),IF(SUMIFS(WhatIf!$W:$W,WhatIf!$Q:$Q,W$1,WhatIf!$R:$R,W29)&lt;=price_limit,IF(W29="Yes",1,2),"")),""))</f>
        <v/>
      </c>
      <c r="BS29" s="161" t="str">
        <f>IF(OR(X29="",VLOOKUP(X$1,Services!$A$1:$B$25,2,0)="Exclude"),"",IF($D29=1,IF(OR(price_limit="",price_limit="No Limit"),IF(X29="Yes",1,2),IF(SUMIFS(WhatIf!$W:$W,WhatIf!$Q:$Q,X$1,WhatIf!$R:$R,X29)&lt;=price_limit,IF(X29="Yes",1,2),"")),""))</f>
        <v/>
      </c>
      <c r="BT29" s="161" t="str">
        <f>IF(OR(Y29="",VLOOKUP(Y$1,Services!$A$1:$B$25,2,0)="Exclude"),"",IF($D29=1,IF(OR(price_limit="",price_limit="No Limit"),IF(Y29="Yes",1,2),IF(SUMIFS(WhatIf!$W:$W,WhatIf!$Q:$Q,Y$1,WhatIf!$R:$R,Y29)&lt;=price_limit,IF(Y29="Yes",1,2),"")),""))</f>
        <v/>
      </c>
      <c r="BU29" s="161" t="str">
        <f>IF(OR(Z29="",VLOOKUP(Z$1,Services!$A$1:$B$25,2,0)="Exclude"),"",IF($D29=1,IF(OR(price_limit="",price_limit="No Limit"),IF(Z29="Yes",1,2),IF(SUMIFS(WhatIf!$W:$W,WhatIf!$Q:$Q,Z$1,WhatIf!$R:$R,Z29)&lt;=price_limit,IF(Z29="Yes",1,2),"")),""))</f>
        <v/>
      </c>
      <c r="BV29" s="161"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796</v>
      </c>
      <c r="C30" s="3" t="s">
        <v>349</v>
      </c>
      <c r="D30" s="8" t="str">
        <f t="shared" ca="1" si="2"/>
        <v/>
      </c>
      <c r="I30" s="4" t="s">
        <v>797</v>
      </c>
      <c r="J30" s="4" t="s">
        <v>797</v>
      </c>
      <c r="K30" s="8" t="s">
        <v>797</v>
      </c>
      <c r="L30" s="8" t="s">
        <v>797</v>
      </c>
      <c r="M30" s="8"/>
      <c r="N30" s="8"/>
      <c r="O30" s="8"/>
      <c r="P30" s="8"/>
      <c r="Q30" s="8"/>
      <c r="R30" s="8"/>
      <c r="S30" s="8"/>
      <c r="T30" s="8"/>
      <c r="U30" s="8"/>
      <c r="V30" s="4" t="s">
        <v>797</v>
      </c>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1" t="str">
        <f>IF(OR(E30="",VLOOKUP(E$1,Services!$A$1:$B$25,2,0)="Exclude"),"",IF($D30=1,IF(OR(price_limit="",price_limit="No Limit"),IF(E30="Yes",1,2),IF(SUMIFS(WhatIf!$W:$W,WhatIf!$Q:$Q,E$1,WhatIf!$R:$R,E30)&lt;=price_limit,IF(E30="Yes",1,2),"")),""))</f>
        <v/>
      </c>
      <c r="BA30" s="161" t="str">
        <f>IF(OR(F30="",VLOOKUP(F$1,Services!$A$1:$B$25,2,0)="Exclude"),"",IF($D30=1,IF(OR(price_limit="",price_limit="No Limit"),IF(F30="Yes",1,2),IF(SUMIFS(WhatIf!$W:$W,WhatIf!$Q:$Q,F$1,WhatIf!$R:$R,F30)&lt;=price_limit,IF(F30="Yes",1,2),"")),""))</f>
        <v/>
      </c>
      <c r="BB30" s="161" t="str">
        <f>IF(OR(G30="",VLOOKUP(G$1,Services!$A$1:$B$25,2,0)="Exclude"),"",IF($D30=1,IF(OR(price_limit="",price_limit="No Limit"),IF(G30="Yes",1,2),IF(SUMIFS(WhatIf!$W:$W,WhatIf!$Q:$Q,G$1,WhatIf!$R:$R,G30)&lt;=price_limit,IF(G30="Yes",1,2),"")),""))</f>
        <v/>
      </c>
      <c r="BC30" s="161" t="str">
        <f>IF(OR(H30="",VLOOKUP(H$1,Services!$A$1:$B$25,2,0)="Exclude"),"",IF($D30=1,IF(OR(price_limit="",price_limit="No Limit"),IF(H30="Yes",1,2),IF(SUMIFS(WhatIf!$W:$W,WhatIf!$Q:$Q,H$1,WhatIf!$R:$R,H30)&lt;=price_limit,IF(H30="Yes",1,2),"")),""))</f>
        <v/>
      </c>
      <c r="BD30" s="161" t="str">
        <f ca="1">IF(OR(I30="",VLOOKUP(I$1,Services!$A$1:$B$25,2,0)="Exclude"),"",IF($D30=1,IF(OR(price_limit="",price_limit="No Limit"),IF(I30="Yes",1,2),IF(SUMIFS(WhatIf!$W:$W,WhatIf!$Q:$Q,I$1,WhatIf!$R:$R,I30)&lt;=price_limit,IF(I30="Yes",1,2),"")),""))</f>
        <v/>
      </c>
      <c r="BE30" s="161" t="str">
        <f ca="1">IF(OR(J30="",VLOOKUP(J$1,Services!$A$1:$B$25,2,0)="Exclude"),"",IF($D30=1,IF(OR(price_limit="",price_limit="No Limit"),IF(J30="Yes",1,2),IF(SUMIFS(WhatIf!$W:$W,WhatIf!$Q:$Q,J$1,WhatIf!$R:$R,J30)&lt;=price_limit,IF(J30="Yes",1,2),"")),""))</f>
        <v/>
      </c>
      <c r="BF30" s="161" t="str">
        <f ca="1">IF(OR(K30="",VLOOKUP(K$1,Services!$A$1:$B$25,2,0)="Exclude"),"",IF($D30=1,IF(OR(price_limit="",price_limit="No Limit"),IF(K30="Yes",1,2),IF(SUMIFS(WhatIf!$W:$W,WhatIf!$Q:$Q,K$1,WhatIf!$R:$R,K30)&lt;=price_limit,IF(K30="Yes",1,2),"")),""))</f>
        <v/>
      </c>
      <c r="BG30" s="161" t="str">
        <f ca="1">IF(OR(L30="",VLOOKUP(L$1,Services!$A$1:$B$25,2,0)="Exclude"),"",IF($D30=1,IF(OR(price_limit="",price_limit="No Limit"),IF(L30="Yes",1,2),IF(SUMIFS(WhatIf!$W:$W,WhatIf!$Q:$Q,L$1,WhatIf!$R:$R,L30)&lt;=price_limit,IF(L30="Yes",1,2),"")),""))</f>
        <v/>
      </c>
      <c r="BH30" s="161" t="str">
        <f>IF(OR(M30="",VLOOKUP(M$1,Services!$A$1:$B$25,2,0)="Exclude"),"",IF($D30=1,IF(OR(price_limit="",price_limit="No Limit"),IF(M30="Yes",1,2),IF(SUMIFS(WhatIf!$W:$W,WhatIf!$Q:$Q,M$1,WhatIf!$R:$R,M30)&lt;=price_limit,IF(M30="Yes",1,2),"")),""))</f>
        <v/>
      </c>
      <c r="BI30" s="161" t="str">
        <f>IF(OR(N30="",VLOOKUP(N$1,Services!$A$1:$B$25,2,0)="Exclude"),"",IF($D30=1,IF(OR(price_limit="",price_limit="No Limit"),IF(N30="Yes",1,2),IF(SUMIFS(WhatIf!$W:$W,WhatIf!$Q:$Q,N$1,WhatIf!$R:$R,N30)&lt;=price_limit,IF(N30="Yes",1,2),"")),""))</f>
        <v/>
      </c>
      <c r="BJ30" s="161" t="str">
        <f>IF(OR(O30="",VLOOKUP(O$1,Services!$A$1:$B$25,2,0)="Exclude"),"",IF($D30=1,IF(OR(price_limit="",price_limit="No Limit"),IF(O30="Yes",1,2),IF(SUMIFS(WhatIf!$W:$W,WhatIf!$Q:$Q,O$1,WhatIf!$R:$R,O30)&lt;=price_limit,IF(O30="Yes",1,2),"")),""))</f>
        <v/>
      </c>
      <c r="BK30" s="161" t="str">
        <f>IF(OR(P30="",VLOOKUP(P$1,Services!$A$1:$B$25,2,0)="Exclude"),"",IF($D30=1,IF(OR(price_limit="",price_limit="No Limit"),IF(P30="Yes",1,2),IF(SUMIFS(WhatIf!$W:$W,WhatIf!$Q:$Q,P$1,WhatIf!$R:$R,P30)&lt;=price_limit,IF(P30="Yes",1,2),"")),""))</f>
        <v/>
      </c>
      <c r="BL30" s="161" t="str">
        <f>IF(OR(Q30="",VLOOKUP(Q$1,Services!$A$1:$B$25,2,0)="Exclude"),"",IF($D30=1,IF(OR(price_limit="",price_limit="No Limit"),IF(Q30="Yes",1,2),IF(SUMIFS(WhatIf!$W:$W,WhatIf!$Q:$Q,Q$1,WhatIf!$R:$R,Q30)&lt;=price_limit,IF(Q30="Yes",1,2),"")),""))</f>
        <v/>
      </c>
      <c r="BM30" s="161" t="str">
        <f>IF(OR(R30="",VLOOKUP(R$1,Services!$A$1:$B$25,2,0)="Exclude"),"",IF($D30=1,IF(OR(price_limit="",price_limit="No Limit"),IF(R30="Yes",1,2),IF(SUMIFS(WhatIf!$W:$W,WhatIf!$Q:$Q,R$1,WhatIf!$R:$R,R30)&lt;=price_limit,IF(R30="Yes",1,2),"")),""))</f>
        <v/>
      </c>
      <c r="BN30" s="161" t="str">
        <f>IF(OR(S30="",VLOOKUP(S$1,Services!$A$1:$B$25,2,0)="Exclude"),"",IF($D30=1,IF(OR(price_limit="",price_limit="No Limit"),IF(S30="Yes",1,2),IF(SUMIFS(WhatIf!$W:$W,WhatIf!$Q:$Q,S$1,WhatIf!$R:$R,S30)&lt;=price_limit,IF(S30="Yes",1,2),"")),""))</f>
        <v/>
      </c>
      <c r="BO30" s="161" t="str">
        <f>IF(OR(T30="",VLOOKUP(T$1,Services!$A$1:$B$25,2,0)="Exclude"),"",IF($D30=1,IF(OR(price_limit="",price_limit="No Limit"),IF(T30="Yes",1,2),IF(SUMIFS(WhatIf!$W:$W,WhatIf!$Q:$Q,T$1,WhatIf!$R:$R,T30)&lt;=price_limit,IF(T30="Yes",1,2),"")),""))</f>
        <v/>
      </c>
      <c r="BP30" s="161" t="str">
        <f>IF(OR(U30="",VLOOKUP(U$1,Services!$A$1:$B$25,2,0)="Exclude"),"",IF($D30=1,IF(OR(price_limit="",price_limit="No Limit"),IF(U30="Yes",1,2),IF(SUMIFS(WhatIf!$W:$W,WhatIf!$Q:$Q,U$1,WhatIf!$R:$R,U30)&lt;=price_limit,IF(U30="Yes",1,2),"")),""))</f>
        <v/>
      </c>
      <c r="BQ30" s="161" t="str">
        <f ca="1">IF(OR(V30="",VLOOKUP(V$1,Services!$A$1:$B$25,2,0)="Exclude"),"",IF($D30=1,IF(OR(price_limit="",price_limit="No Limit"),IF(V30="Yes",1,2),IF(SUMIFS(WhatIf!$W:$W,WhatIf!$Q:$Q,V$1,WhatIf!$R:$R,V30)&lt;=price_limit,IF(V30="Yes",1,2),"")),""))</f>
        <v/>
      </c>
      <c r="BR30" s="161" t="str">
        <f>IF(OR(W30="",VLOOKUP(W$1,Services!$A$1:$B$25,2,0)="Exclude"),"",IF($D30=1,IF(OR(price_limit="",price_limit="No Limit"),IF(W30="Yes",1,2),IF(SUMIFS(WhatIf!$W:$W,WhatIf!$Q:$Q,W$1,WhatIf!$R:$R,W30)&lt;=price_limit,IF(W30="Yes",1,2),"")),""))</f>
        <v/>
      </c>
      <c r="BS30" s="161" t="str">
        <f>IF(OR(X30="",VLOOKUP(X$1,Services!$A$1:$B$25,2,0)="Exclude"),"",IF($D30=1,IF(OR(price_limit="",price_limit="No Limit"),IF(X30="Yes",1,2),IF(SUMIFS(WhatIf!$W:$W,WhatIf!$Q:$Q,X$1,WhatIf!$R:$R,X30)&lt;=price_limit,IF(X30="Yes",1,2),"")),""))</f>
        <v/>
      </c>
      <c r="BT30" s="161" t="str">
        <f>IF(OR(Y30="",VLOOKUP(Y$1,Services!$A$1:$B$25,2,0)="Exclude"),"",IF($D30=1,IF(OR(price_limit="",price_limit="No Limit"),IF(Y30="Yes",1,2),IF(SUMIFS(WhatIf!$W:$W,WhatIf!$Q:$Q,Y$1,WhatIf!$R:$R,Y30)&lt;=price_limit,IF(Y30="Yes",1,2),"")),""))</f>
        <v/>
      </c>
      <c r="BU30" s="161" t="str">
        <f>IF(OR(Z30="",VLOOKUP(Z$1,Services!$A$1:$B$25,2,0)="Exclude"),"",IF($D30=1,IF(OR(price_limit="",price_limit="No Limit"),IF(Z30="Yes",1,2),IF(SUMIFS(WhatIf!$W:$W,WhatIf!$Q:$Q,Z$1,WhatIf!$R:$R,Z30)&lt;=price_limit,IF(Z30="Yes",1,2),"")),""))</f>
        <v/>
      </c>
      <c r="BV30" s="161"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customHeight="1" x14ac:dyDescent="0.35">
      <c r="A31" s="15" t="s">
        <v>236</v>
      </c>
      <c r="B31" s="3" t="s">
        <v>1056</v>
      </c>
      <c r="C31" s="3" t="s">
        <v>177</v>
      </c>
      <c r="D31" s="8" t="str">
        <f t="shared" ca="1" si="2"/>
        <v/>
      </c>
      <c r="E31" s="4" t="s">
        <v>1</v>
      </c>
      <c r="I31" s="8"/>
      <c r="J31" s="8"/>
      <c r="K31" s="8" t="s">
        <v>1</v>
      </c>
      <c r="L31" s="8" t="s">
        <v>1</v>
      </c>
      <c r="M31" s="8"/>
      <c r="N31" s="8"/>
      <c r="O31" s="8"/>
      <c r="P31" s="8" t="s">
        <v>1</v>
      </c>
      <c r="Q31" s="8"/>
      <c r="R31" s="8" t="s">
        <v>1</v>
      </c>
      <c r="S31" s="8" t="s">
        <v>1</v>
      </c>
      <c r="T31" s="8" t="s">
        <v>1</v>
      </c>
      <c r="U31" s="8" t="s">
        <v>1</v>
      </c>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1" t="str">
        <f ca="1">IF(OR(E31="",VLOOKUP(E$1,Services!$A$1:$B$25,2,0)="Exclude"),"",IF($D31=1,IF(OR(price_limit="",price_limit="No Limit"),IF(E31="Yes",1,2),IF(SUMIFS(WhatIf!$W:$W,WhatIf!$Q:$Q,E$1,WhatIf!$R:$R,E31)&lt;=price_limit,IF(E31="Yes",1,2),"")),""))</f>
        <v/>
      </c>
      <c r="BA31" s="161" t="str">
        <f>IF(OR(F31="",VLOOKUP(F$1,Services!$A$1:$B$25,2,0)="Exclude"),"",IF($D31=1,IF(OR(price_limit="",price_limit="No Limit"),IF(F31="Yes",1,2),IF(SUMIFS(WhatIf!$W:$W,WhatIf!$Q:$Q,F$1,WhatIf!$R:$R,F31)&lt;=price_limit,IF(F31="Yes",1,2),"")),""))</f>
        <v/>
      </c>
      <c r="BB31" s="161" t="str">
        <f>IF(OR(G31="",VLOOKUP(G$1,Services!$A$1:$B$25,2,0)="Exclude"),"",IF($D31=1,IF(OR(price_limit="",price_limit="No Limit"),IF(G31="Yes",1,2),IF(SUMIFS(WhatIf!$W:$W,WhatIf!$Q:$Q,G$1,WhatIf!$R:$R,G31)&lt;=price_limit,IF(G31="Yes",1,2),"")),""))</f>
        <v/>
      </c>
      <c r="BC31" s="161" t="str">
        <f>IF(OR(H31="",VLOOKUP(H$1,Services!$A$1:$B$25,2,0)="Exclude"),"",IF($D31=1,IF(OR(price_limit="",price_limit="No Limit"),IF(H31="Yes",1,2),IF(SUMIFS(WhatIf!$W:$W,WhatIf!$Q:$Q,H$1,WhatIf!$R:$R,H31)&lt;=price_limit,IF(H31="Yes",1,2),"")),""))</f>
        <v/>
      </c>
      <c r="BD31" s="161" t="str">
        <f>IF(OR(I31="",VLOOKUP(I$1,Services!$A$1:$B$25,2,0)="Exclude"),"",IF($D31=1,IF(OR(price_limit="",price_limit="No Limit"),IF(I31="Yes",1,2),IF(SUMIFS(WhatIf!$W:$W,WhatIf!$Q:$Q,I$1,WhatIf!$R:$R,I31)&lt;=price_limit,IF(I31="Yes",1,2),"")),""))</f>
        <v/>
      </c>
      <c r="BE31" s="161" t="str">
        <f>IF(OR(J31="",VLOOKUP(J$1,Services!$A$1:$B$25,2,0)="Exclude"),"",IF($D31=1,IF(OR(price_limit="",price_limit="No Limit"),IF(J31="Yes",1,2),IF(SUMIFS(WhatIf!$W:$W,WhatIf!$Q:$Q,J$1,WhatIf!$R:$R,J31)&lt;=price_limit,IF(J31="Yes",1,2),"")),""))</f>
        <v/>
      </c>
      <c r="BF31" s="161" t="str">
        <f ca="1">IF(OR(K31="",VLOOKUP(K$1,Services!$A$1:$B$25,2,0)="Exclude"),"",IF($D31=1,IF(OR(price_limit="",price_limit="No Limit"),IF(K31="Yes",1,2),IF(SUMIFS(WhatIf!$W:$W,WhatIf!$Q:$Q,K$1,WhatIf!$R:$R,K31)&lt;=price_limit,IF(K31="Yes",1,2),"")),""))</f>
        <v/>
      </c>
      <c r="BG31" s="161" t="str">
        <f ca="1">IF(OR(L31="",VLOOKUP(L$1,Services!$A$1:$B$25,2,0)="Exclude"),"",IF($D31=1,IF(OR(price_limit="",price_limit="No Limit"),IF(L31="Yes",1,2),IF(SUMIFS(WhatIf!$W:$W,WhatIf!$Q:$Q,L$1,WhatIf!$R:$R,L31)&lt;=price_limit,IF(L31="Yes",1,2),"")),""))</f>
        <v/>
      </c>
      <c r="BH31" s="161" t="str">
        <f>IF(OR(M31="",VLOOKUP(M$1,Services!$A$1:$B$25,2,0)="Exclude"),"",IF($D31=1,IF(OR(price_limit="",price_limit="No Limit"),IF(M31="Yes",1,2),IF(SUMIFS(WhatIf!$W:$W,WhatIf!$Q:$Q,M$1,WhatIf!$R:$R,M31)&lt;=price_limit,IF(M31="Yes",1,2),"")),""))</f>
        <v/>
      </c>
      <c r="BI31" s="161" t="str">
        <f>IF(OR(N31="",VLOOKUP(N$1,Services!$A$1:$B$25,2,0)="Exclude"),"",IF($D31=1,IF(OR(price_limit="",price_limit="No Limit"),IF(N31="Yes",1,2),IF(SUMIFS(WhatIf!$W:$W,WhatIf!$Q:$Q,N$1,WhatIf!$R:$R,N31)&lt;=price_limit,IF(N31="Yes",1,2),"")),""))</f>
        <v/>
      </c>
      <c r="BJ31" s="161" t="str">
        <f>IF(OR(O31="",VLOOKUP(O$1,Services!$A$1:$B$25,2,0)="Exclude"),"",IF($D31=1,IF(OR(price_limit="",price_limit="No Limit"),IF(O31="Yes",1,2),IF(SUMIFS(WhatIf!$W:$W,WhatIf!$Q:$Q,O$1,WhatIf!$R:$R,O31)&lt;=price_limit,IF(O31="Yes",1,2),"")),""))</f>
        <v/>
      </c>
      <c r="BK31" s="161" t="str">
        <f ca="1">IF(OR(P31="",VLOOKUP(P$1,Services!$A$1:$B$25,2,0)="Exclude"),"",IF($D31=1,IF(OR(price_limit="",price_limit="No Limit"),IF(P31="Yes",1,2),IF(SUMIFS(WhatIf!$W:$W,WhatIf!$Q:$Q,P$1,WhatIf!$R:$R,P31)&lt;=price_limit,IF(P31="Yes",1,2),"")),""))</f>
        <v/>
      </c>
      <c r="BL31" s="161" t="str">
        <f>IF(OR(Q31="",VLOOKUP(Q$1,Services!$A$1:$B$25,2,0)="Exclude"),"",IF($D31=1,IF(OR(price_limit="",price_limit="No Limit"),IF(Q31="Yes",1,2),IF(SUMIFS(WhatIf!$W:$W,WhatIf!$Q:$Q,Q$1,WhatIf!$R:$R,Q31)&lt;=price_limit,IF(Q31="Yes",1,2),"")),""))</f>
        <v/>
      </c>
      <c r="BM31" s="161" t="str">
        <f ca="1">IF(OR(R31="",VLOOKUP(R$1,Services!$A$1:$B$25,2,0)="Exclude"),"",IF($D31=1,IF(OR(price_limit="",price_limit="No Limit"),IF(R31="Yes",1,2),IF(SUMIFS(WhatIf!$W:$W,WhatIf!$Q:$Q,R$1,WhatIf!$R:$R,R31)&lt;=price_limit,IF(R31="Yes",1,2),"")),""))</f>
        <v/>
      </c>
      <c r="BN31" s="161" t="str">
        <f ca="1">IF(OR(S31="",VLOOKUP(S$1,Services!$A$1:$B$25,2,0)="Exclude"),"",IF($D31=1,IF(OR(price_limit="",price_limit="No Limit"),IF(S31="Yes",1,2),IF(SUMIFS(WhatIf!$W:$W,WhatIf!$Q:$Q,S$1,WhatIf!$R:$R,S31)&lt;=price_limit,IF(S31="Yes",1,2),"")),""))</f>
        <v/>
      </c>
      <c r="BO31" s="161" t="str">
        <f ca="1">IF(OR(T31="",VLOOKUP(T$1,Services!$A$1:$B$25,2,0)="Exclude"),"",IF($D31=1,IF(OR(price_limit="",price_limit="No Limit"),IF(T31="Yes",1,2),IF(SUMIFS(WhatIf!$W:$W,WhatIf!$Q:$Q,T$1,WhatIf!$R:$R,T31)&lt;=price_limit,IF(T31="Yes",1,2),"")),""))</f>
        <v/>
      </c>
      <c r="BP31" s="161" t="str">
        <f ca="1">IF(OR(U31="",VLOOKUP(U$1,Services!$A$1:$B$25,2,0)="Exclude"),"",IF($D31=1,IF(OR(price_limit="",price_limit="No Limit"),IF(U31="Yes",1,2),IF(SUMIFS(WhatIf!$W:$W,WhatIf!$Q:$Q,U$1,WhatIf!$R:$R,U31)&lt;=price_limit,IF(U31="Yes",1,2),"")),""))</f>
        <v/>
      </c>
      <c r="BQ31" s="161" t="str">
        <f>IF(OR(V31="",VLOOKUP(V$1,Services!$A$1:$B$25,2,0)="Exclude"),"",IF($D31=1,IF(OR(price_limit="",price_limit="No Limit"),IF(V31="Yes",1,2),IF(SUMIFS(WhatIf!$W:$W,WhatIf!$Q:$Q,V$1,WhatIf!$R:$R,V31)&lt;=price_limit,IF(V31="Yes",1,2),"")),""))</f>
        <v/>
      </c>
      <c r="BR31" s="161" t="str">
        <f>IF(OR(W31="",VLOOKUP(W$1,Services!$A$1:$B$25,2,0)="Exclude"),"",IF($D31=1,IF(OR(price_limit="",price_limit="No Limit"),IF(W31="Yes",1,2),IF(SUMIFS(WhatIf!$W:$W,WhatIf!$Q:$Q,W$1,WhatIf!$R:$R,W31)&lt;=price_limit,IF(W31="Yes",1,2),"")),""))</f>
        <v/>
      </c>
      <c r="BS31" s="161" t="str">
        <f>IF(OR(X31="",VLOOKUP(X$1,Services!$A$1:$B$25,2,0)="Exclude"),"",IF($D31=1,IF(OR(price_limit="",price_limit="No Limit"),IF(X31="Yes",1,2),IF(SUMIFS(WhatIf!$W:$W,WhatIf!$Q:$Q,X$1,WhatIf!$R:$R,X31)&lt;=price_limit,IF(X31="Yes",1,2),"")),""))</f>
        <v/>
      </c>
      <c r="BT31" s="161" t="str">
        <f>IF(OR(Y31="",VLOOKUP(Y$1,Services!$A$1:$B$25,2,0)="Exclude"),"",IF($D31=1,IF(OR(price_limit="",price_limit="No Limit"),IF(Y31="Yes",1,2),IF(SUMIFS(WhatIf!$W:$W,WhatIf!$Q:$Q,Y$1,WhatIf!$R:$R,Y31)&lt;=price_limit,IF(Y31="Yes",1,2),"")),""))</f>
        <v/>
      </c>
      <c r="BU31" s="161" t="str">
        <f>IF(OR(Z31="",VLOOKUP(Z$1,Services!$A$1:$B$25,2,0)="Exclude"),"",IF($D31=1,IF(OR(price_limit="",price_limit="No Limit"),IF(Z31="Yes",1,2),IF(SUMIFS(WhatIf!$W:$W,WhatIf!$Q:$Q,Z$1,WhatIf!$R:$R,Z31)&lt;=price_limit,IF(Z31="Yes",1,2),"")),""))</f>
        <v/>
      </c>
      <c r="BV31" s="161"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customHeight="1" x14ac:dyDescent="0.3">
      <c r="A32" s="15" t="s">
        <v>1238</v>
      </c>
      <c r="C32" s="3" t="s">
        <v>177</v>
      </c>
      <c r="D32" s="8" t="str">
        <f t="shared" ca="1" si="2"/>
        <v/>
      </c>
      <c r="O32" s="4" t="s">
        <v>605</v>
      </c>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1" t="str">
        <f>IF(OR(E32="",VLOOKUP(E$1,Services!$A$1:$B$25,2,0)="Exclude"),"",IF($D32=1,IF(OR(price_limit="",price_limit="No Limit"),IF(E32="Yes",1,2),IF(SUMIFS(WhatIf!$W:$W,WhatIf!$Q:$Q,E$1,WhatIf!$R:$R,E32)&lt;=price_limit,IF(E32="Yes",1,2),"")),""))</f>
        <v/>
      </c>
      <c r="BA32" s="161" t="str">
        <f>IF(OR(F32="",VLOOKUP(F$1,Services!$A$1:$B$25,2,0)="Exclude"),"",IF($D32=1,IF(OR(price_limit="",price_limit="No Limit"),IF(F32="Yes",1,2),IF(SUMIFS(WhatIf!$W:$W,WhatIf!$Q:$Q,F$1,WhatIf!$R:$R,F32)&lt;=price_limit,IF(F32="Yes",1,2),"")),""))</f>
        <v/>
      </c>
      <c r="BB32" s="161" t="str">
        <f>IF(OR(G32="",VLOOKUP(G$1,Services!$A$1:$B$25,2,0)="Exclude"),"",IF($D32=1,IF(OR(price_limit="",price_limit="No Limit"),IF(G32="Yes",1,2),IF(SUMIFS(WhatIf!$W:$W,WhatIf!$Q:$Q,G$1,WhatIf!$R:$R,G32)&lt;=price_limit,IF(G32="Yes",1,2),"")),""))</f>
        <v/>
      </c>
      <c r="BC32" s="161" t="str">
        <f>IF(OR(H32="",VLOOKUP(H$1,Services!$A$1:$B$25,2,0)="Exclude"),"",IF($D32=1,IF(OR(price_limit="",price_limit="No Limit"),IF(H32="Yes",1,2),IF(SUMIFS(WhatIf!$W:$W,WhatIf!$Q:$Q,H$1,WhatIf!$R:$R,H32)&lt;=price_limit,IF(H32="Yes",1,2),"")),""))</f>
        <v/>
      </c>
      <c r="BD32" s="161" t="str">
        <f>IF(OR(I32="",VLOOKUP(I$1,Services!$A$1:$B$25,2,0)="Exclude"),"",IF($D32=1,IF(OR(price_limit="",price_limit="No Limit"),IF(I32="Yes",1,2),IF(SUMIFS(WhatIf!$W:$W,WhatIf!$Q:$Q,I$1,WhatIf!$R:$R,I32)&lt;=price_limit,IF(I32="Yes",1,2),"")),""))</f>
        <v/>
      </c>
      <c r="BE32" s="161" t="str">
        <f>IF(OR(J32="",VLOOKUP(J$1,Services!$A$1:$B$25,2,0)="Exclude"),"",IF($D32=1,IF(OR(price_limit="",price_limit="No Limit"),IF(J32="Yes",1,2),IF(SUMIFS(WhatIf!$W:$W,WhatIf!$Q:$Q,J$1,WhatIf!$R:$R,J32)&lt;=price_limit,IF(J32="Yes",1,2),"")),""))</f>
        <v/>
      </c>
      <c r="BF32" s="161" t="str">
        <f>IF(OR(K32="",VLOOKUP(K$1,Services!$A$1:$B$25,2,0)="Exclude"),"",IF($D32=1,IF(OR(price_limit="",price_limit="No Limit"),IF(K32="Yes",1,2),IF(SUMIFS(WhatIf!$W:$W,WhatIf!$Q:$Q,K$1,WhatIf!$R:$R,K32)&lt;=price_limit,IF(K32="Yes",1,2),"")),""))</f>
        <v/>
      </c>
      <c r="BG32" s="161" t="str">
        <f>IF(OR(L32="",VLOOKUP(L$1,Services!$A$1:$B$25,2,0)="Exclude"),"",IF($D32=1,IF(OR(price_limit="",price_limit="No Limit"),IF(L32="Yes",1,2),IF(SUMIFS(WhatIf!$W:$W,WhatIf!$Q:$Q,L$1,WhatIf!$R:$R,L32)&lt;=price_limit,IF(L32="Yes",1,2),"")),""))</f>
        <v/>
      </c>
      <c r="BH32" s="161" t="str">
        <f>IF(OR(M32="",VLOOKUP(M$1,Services!$A$1:$B$25,2,0)="Exclude"),"",IF($D32=1,IF(OR(price_limit="",price_limit="No Limit"),IF(M32="Yes",1,2),IF(SUMIFS(WhatIf!$W:$W,WhatIf!$Q:$Q,M$1,WhatIf!$R:$R,M32)&lt;=price_limit,IF(M32="Yes",1,2),"")),""))</f>
        <v/>
      </c>
      <c r="BI32" s="161" t="str">
        <f>IF(OR(N32="",VLOOKUP(N$1,Services!$A$1:$B$25,2,0)="Exclude"),"",IF($D32=1,IF(OR(price_limit="",price_limit="No Limit"),IF(N32="Yes",1,2),IF(SUMIFS(WhatIf!$W:$W,WhatIf!$Q:$Q,N$1,WhatIf!$R:$R,N32)&lt;=price_limit,IF(N32="Yes",1,2),"")),""))</f>
        <v/>
      </c>
      <c r="BJ32" s="161" t="str">
        <f ca="1">IF(OR(O32="",VLOOKUP(O$1,Services!$A$1:$B$25,2,0)="Exclude"),"",IF($D32=1,IF(OR(price_limit="",price_limit="No Limit"),IF(O32="Yes",1,2),IF(SUMIFS(WhatIf!$W:$W,WhatIf!$Q:$Q,O$1,WhatIf!$R:$R,O32)&lt;=price_limit,IF(O32="Yes",1,2),"")),""))</f>
        <v/>
      </c>
      <c r="BK32" s="161" t="str">
        <f>IF(OR(P32="",VLOOKUP(P$1,Services!$A$1:$B$25,2,0)="Exclude"),"",IF($D32=1,IF(OR(price_limit="",price_limit="No Limit"),IF(P32="Yes",1,2),IF(SUMIFS(WhatIf!$W:$W,WhatIf!$Q:$Q,P$1,WhatIf!$R:$R,P32)&lt;=price_limit,IF(P32="Yes",1,2),"")),""))</f>
        <v/>
      </c>
      <c r="BL32" s="161" t="str">
        <f>IF(OR(Q32="",VLOOKUP(Q$1,Services!$A$1:$B$25,2,0)="Exclude"),"",IF($D32=1,IF(OR(price_limit="",price_limit="No Limit"),IF(Q32="Yes",1,2),IF(SUMIFS(WhatIf!$W:$W,WhatIf!$Q:$Q,Q$1,WhatIf!$R:$R,Q32)&lt;=price_limit,IF(Q32="Yes",1,2),"")),""))</f>
        <v/>
      </c>
      <c r="BM32" s="161" t="str">
        <f>IF(OR(R32="",VLOOKUP(R$1,Services!$A$1:$B$25,2,0)="Exclude"),"",IF($D32=1,IF(OR(price_limit="",price_limit="No Limit"),IF(R32="Yes",1,2),IF(SUMIFS(WhatIf!$W:$W,WhatIf!$Q:$Q,R$1,WhatIf!$R:$R,R32)&lt;=price_limit,IF(R32="Yes",1,2),"")),""))</f>
        <v/>
      </c>
      <c r="BN32" s="161" t="str">
        <f>IF(OR(S32="",VLOOKUP(S$1,Services!$A$1:$B$25,2,0)="Exclude"),"",IF($D32=1,IF(OR(price_limit="",price_limit="No Limit"),IF(S32="Yes",1,2),IF(SUMIFS(WhatIf!$W:$W,WhatIf!$Q:$Q,S$1,WhatIf!$R:$R,S32)&lt;=price_limit,IF(S32="Yes",1,2),"")),""))</f>
        <v/>
      </c>
      <c r="BO32" s="161" t="str">
        <f>IF(OR(T32="",VLOOKUP(T$1,Services!$A$1:$B$25,2,0)="Exclude"),"",IF($D32=1,IF(OR(price_limit="",price_limit="No Limit"),IF(T32="Yes",1,2),IF(SUMIFS(WhatIf!$W:$W,WhatIf!$Q:$Q,T$1,WhatIf!$R:$R,T32)&lt;=price_limit,IF(T32="Yes",1,2),"")),""))</f>
        <v/>
      </c>
      <c r="BP32" s="161" t="str">
        <f>IF(OR(U32="",VLOOKUP(U$1,Services!$A$1:$B$25,2,0)="Exclude"),"",IF($D32=1,IF(OR(price_limit="",price_limit="No Limit"),IF(U32="Yes",1,2),IF(SUMIFS(WhatIf!$W:$W,WhatIf!$Q:$Q,U$1,WhatIf!$R:$R,U32)&lt;=price_limit,IF(U32="Yes",1,2),"")),""))</f>
        <v/>
      </c>
      <c r="BQ32" s="161" t="str">
        <f>IF(OR(V32="",VLOOKUP(V$1,Services!$A$1:$B$25,2,0)="Exclude"),"",IF($D32=1,IF(OR(price_limit="",price_limit="No Limit"),IF(V32="Yes",1,2),IF(SUMIFS(WhatIf!$W:$W,WhatIf!$Q:$Q,V$1,WhatIf!$R:$R,V32)&lt;=price_limit,IF(V32="Yes",1,2),"")),""))</f>
        <v/>
      </c>
      <c r="BR32" s="161" t="str">
        <f>IF(OR(W32="",VLOOKUP(W$1,Services!$A$1:$B$25,2,0)="Exclude"),"",IF($D32=1,IF(OR(price_limit="",price_limit="No Limit"),IF(W32="Yes",1,2),IF(SUMIFS(WhatIf!$W:$W,WhatIf!$Q:$Q,W$1,WhatIf!$R:$R,W32)&lt;=price_limit,IF(W32="Yes",1,2),"")),""))</f>
        <v/>
      </c>
      <c r="BS32" s="161" t="str">
        <f>IF(OR(X32="",VLOOKUP(X$1,Services!$A$1:$B$25,2,0)="Exclude"),"",IF($D32=1,IF(OR(price_limit="",price_limit="No Limit"),IF(X32="Yes",1,2),IF(SUMIFS(WhatIf!$W:$W,WhatIf!$Q:$Q,X$1,WhatIf!$R:$R,X32)&lt;=price_limit,IF(X32="Yes",1,2),"")),""))</f>
        <v/>
      </c>
      <c r="BT32" s="161" t="str">
        <f>IF(OR(Y32="",VLOOKUP(Y$1,Services!$A$1:$B$25,2,0)="Exclude"),"",IF($D32=1,IF(OR(price_limit="",price_limit="No Limit"),IF(Y32="Yes",1,2),IF(SUMIFS(WhatIf!$W:$W,WhatIf!$Q:$Q,Y$1,WhatIf!$R:$R,Y32)&lt;=price_limit,IF(Y32="Yes",1,2),"")),""))</f>
        <v/>
      </c>
      <c r="BU32" s="161" t="str">
        <f>IF(OR(Z32="",VLOOKUP(Z$1,Services!$A$1:$B$25,2,0)="Exclude"),"",IF($D32=1,IF(OR(price_limit="",price_limit="No Limit"),IF(Z32="Yes",1,2),IF(SUMIFS(WhatIf!$W:$W,WhatIf!$Q:$Q,Z$1,WhatIf!$R:$R,Z32)&lt;=price_limit,IF(Z32="Yes",1,2),"")),""))</f>
        <v/>
      </c>
      <c r="BV32" s="161"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838</v>
      </c>
      <c r="C33" s="3" t="s">
        <v>747</v>
      </c>
      <c r="D33" s="8" t="str">
        <f t="shared" ca="1" si="2"/>
        <v/>
      </c>
      <c r="I33" s="4" t="s">
        <v>205</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1" t="str">
        <f>IF(OR(E33="",VLOOKUP(E$1,Services!$A$1:$B$25,2,0)="Exclude"),"",IF($D33=1,IF(OR(price_limit="",price_limit="No Limit"),IF(E33="Yes",1,2),IF(SUMIFS(WhatIf!$W:$W,WhatIf!$Q:$Q,E$1,WhatIf!$R:$R,E33)&lt;=price_limit,IF(E33="Yes",1,2),"")),""))</f>
        <v/>
      </c>
      <c r="BA33" s="161" t="str">
        <f>IF(OR(F33="",VLOOKUP(F$1,Services!$A$1:$B$25,2,0)="Exclude"),"",IF($D33=1,IF(OR(price_limit="",price_limit="No Limit"),IF(F33="Yes",1,2),IF(SUMIFS(WhatIf!$W:$W,WhatIf!$Q:$Q,F$1,WhatIf!$R:$R,F33)&lt;=price_limit,IF(F33="Yes",1,2),"")),""))</f>
        <v/>
      </c>
      <c r="BB33" s="161" t="str">
        <f>IF(OR(G33="",VLOOKUP(G$1,Services!$A$1:$B$25,2,0)="Exclude"),"",IF($D33=1,IF(OR(price_limit="",price_limit="No Limit"),IF(G33="Yes",1,2),IF(SUMIFS(WhatIf!$W:$W,WhatIf!$Q:$Q,G$1,WhatIf!$R:$R,G33)&lt;=price_limit,IF(G33="Yes",1,2),"")),""))</f>
        <v/>
      </c>
      <c r="BC33" s="161" t="str">
        <f>IF(OR(H33="",VLOOKUP(H$1,Services!$A$1:$B$25,2,0)="Exclude"),"",IF($D33=1,IF(OR(price_limit="",price_limit="No Limit"),IF(H33="Yes",1,2),IF(SUMIFS(WhatIf!$W:$W,WhatIf!$Q:$Q,H$1,WhatIf!$R:$R,H33)&lt;=price_limit,IF(H33="Yes",1,2),"")),""))</f>
        <v/>
      </c>
      <c r="BD33" s="161" t="str">
        <f>IF(OR(I33="",VLOOKUP(I$1,Services!$A$1:$B$25,2,0)="Exclude"),"",IF($D33=1,IF(OR(price_limit="",price_limit="No Limit"),IF(I33="Yes",1,2),IF(SUMIFS(WhatIf!$W:$W,WhatIf!$Q:$Q,I$1,WhatIf!$R:$R,I33)&lt;=price_limit,IF(I33="Yes",1,2),"")),""))</f>
        <v/>
      </c>
      <c r="BE33" s="161" t="str">
        <f ca="1">IF(OR(J33="",VLOOKUP(J$1,Services!$A$1:$B$25,2,0)="Exclude"),"",IF($D33=1,IF(OR(price_limit="",price_limit="No Limit"),IF(J33="Yes",1,2),IF(SUMIFS(WhatIf!$W:$W,WhatIf!$Q:$Q,J$1,WhatIf!$R:$R,J33)&lt;=price_limit,IF(J33="Yes",1,2),"")),""))</f>
        <v/>
      </c>
      <c r="BF33" s="161" t="str">
        <f ca="1">IF(OR(K33="",VLOOKUP(K$1,Services!$A$1:$B$25,2,0)="Exclude"),"",IF($D33=1,IF(OR(price_limit="",price_limit="No Limit"),IF(K33="Yes",1,2),IF(SUMIFS(WhatIf!$W:$W,WhatIf!$Q:$Q,K$1,WhatIf!$R:$R,K33)&lt;=price_limit,IF(K33="Yes",1,2),"")),""))</f>
        <v/>
      </c>
      <c r="BG33" s="161" t="str">
        <f ca="1">IF(OR(L33="",VLOOKUP(L$1,Services!$A$1:$B$25,2,0)="Exclude"),"",IF($D33=1,IF(OR(price_limit="",price_limit="No Limit"),IF(L33="Yes",1,2),IF(SUMIFS(WhatIf!$W:$W,WhatIf!$Q:$Q,L$1,WhatIf!$R:$R,L33)&lt;=price_limit,IF(L33="Yes",1,2),"")),""))</f>
        <v/>
      </c>
      <c r="BH33" s="161" t="str">
        <f>IF(OR(M33="",VLOOKUP(M$1,Services!$A$1:$B$25,2,0)="Exclude"),"",IF($D33=1,IF(OR(price_limit="",price_limit="No Limit"),IF(M33="Yes",1,2),IF(SUMIFS(WhatIf!$W:$W,WhatIf!$Q:$Q,M$1,WhatIf!$R:$R,M33)&lt;=price_limit,IF(M33="Yes",1,2),"")),""))</f>
        <v/>
      </c>
      <c r="BI33" s="161" t="str">
        <f>IF(OR(N33="",VLOOKUP(N$1,Services!$A$1:$B$25,2,0)="Exclude"),"",IF($D33=1,IF(OR(price_limit="",price_limit="No Limit"),IF(N33="Yes",1,2),IF(SUMIFS(WhatIf!$W:$W,WhatIf!$Q:$Q,N$1,WhatIf!$R:$R,N33)&lt;=price_limit,IF(N33="Yes",1,2),"")),""))</f>
        <v/>
      </c>
      <c r="BJ33" s="161" t="str">
        <f>IF(OR(O33="",VLOOKUP(O$1,Services!$A$1:$B$25,2,0)="Exclude"),"",IF($D33=1,IF(OR(price_limit="",price_limit="No Limit"),IF(O33="Yes",1,2),IF(SUMIFS(WhatIf!$W:$W,WhatIf!$Q:$Q,O$1,WhatIf!$R:$R,O33)&lt;=price_limit,IF(O33="Yes",1,2),"")),""))</f>
        <v/>
      </c>
      <c r="BK33" s="161" t="str">
        <f>IF(OR(P33="",VLOOKUP(P$1,Services!$A$1:$B$25,2,0)="Exclude"),"",IF($D33=1,IF(OR(price_limit="",price_limit="No Limit"),IF(P33="Yes",1,2),IF(SUMIFS(WhatIf!$W:$W,WhatIf!$Q:$Q,P$1,WhatIf!$R:$R,P33)&lt;=price_limit,IF(P33="Yes",1,2),"")),""))</f>
        <v/>
      </c>
      <c r="BL33" s="161" t="str">
        <f>IF(OR(Q33="",VLOOKUP(Q$1,Services!$A$1:$B$25,2,0)="Exclude"),"",IF($D33=1,IF(OR(price_limit="",price_limit="No Limit"),IF(Q33="Yes",1,2),IF(SUMIFS(WhatIf!$W:$W,WhatIf!$Q:$Q,Q$1,WhatIf!$R:$R,Q33)&lt;=price_limit,IF(Q33="Yes",1,2),"")),""))</f>
        <v/>
      </c>
      <c r="BM33" s="161" t="str">
        <f>IF(OR(R33="",VLOOKUP(R$1,Services!$A$1:$B$25,2,0)="Exclude"),"",IF($D33=1,IF(OR(price_limit="",price_limit="No Limit"),IF(R33="Yes",1,2),IF(SUMIFS(WhatIf!$W:$W,WhatIf!$Q:$Q,R$1,WhatIf!$R:$R,R33)&lt;=price_limit,IF(R33="Yes",1,2),"")),""))</f>
        <v/>
      </c>
      <c r="BN33" s="161" t="str">
        <f>IF(OR(S33="",VLOOKUP(S$1,Services!$A$1:$B$25,2,0)="Exclude"),"",IF($D33=1,IF(OR(price_limit="",price_limit="No Limit"),IF(S33="Yes",1,2),IF(SUMIFS(WhatIf!$W:$W,WhatIf!$Q:$Q,S$1,WhatIf!$R:$R,S33)&lt;=price_limit,IF(S33="Yes",1,2),"")),""))</f>
        <v/>
      </c>
      <c r="BO33" s="161" t="str">
        <f>IF(OR(T33="",VLOOKUP(T$1,Services!$A$1:$B$25,2,0)="Exclude"),"",IF($D33=1,IF(OR(price_limit="",price_limit="No Limit"),IF(T33="Yes",1,2),IF(SUMIFS(WhatIf!$W:$W,WhatIf!$Q:$Q,T$1,WhatIf!$R:$R,T33)&lt;=price_limit,IF(T33="Yes",1,2),"")),""))</f>
        <v/>
      </c>
      <c r="BP33" s="161" t="str">
        <f>IF(OR(U33="",VLOOKUP(U$1,Services!$A$1:$B$25,2,0)="Exclude"),"",IF($D33=1,IF(OR(price_limit="",price_limit="No Limit"),IF(U33="Yes",1,2),IF(SUMIFS(WhatIf!$W:$W,WhatIf!$Q:$Q,U$1,WhatIf!$R:$R,U33)&lt;=price_limit,IF(U33="Yes",1,2),"")),""))</f>
        <v/>
      </c>
      <c r="BQ33" s="161" t="str">
        <f>IF(OR(V33="",VLOOKUP(V$1,Services!$A$1:$B$25,2,0)="Exclude"),"",IF($D33=1,IF(OR(price_limit="",price_limit="No Limit"),IF(V33="Yes",1,2),IF(SUMIFS(WhatIf!$W:$W,WhatIf!$Q:$Q,V$1,WhatIf!$R:$R,V33)&lt;=price_limit,IF(V33="Yes",1,2),"")),""))</f>
        <v/>
      </c>
      <c r="BR33" s="161" t="str">
        <f>IF(OR(W33="",VLOOKUP(W$1,Services!$A$1:$B$25,2,0)="Exclude"),"",IF($D33=1,IF(OR(price_limit="",price_limit="No Limit"),IF(W33="Yes",1,2),IF(SUMIFS(WhatIf!$W:$W,WhatIf!$Q:$Q,W$1,WhatIf!$R:$R,W33)&lt;=price_limit,IF(W33="Yes",1,2),"")),""))</f>
        <v/>
      </c>
      <c r="BS33" s="161" t="str">
        <f>IF(OR(X33="",VLOOKUP(X$1,Services!$A$1:$B$25,2,0)="Exclude"),"",IF($D33=1,IF(OR(price_limit="",price_limit="No Limit"),IF(X33="Yes",1,2),IF(SUMIFS(WhatIf!$W:$W,WhatIf!$Q:$Q,X$1,WhatIf!$R:$R,X33)&lt;=price_limit,IF(X33="Yes",1,2),"")),""))</f>
        <v/>
      </c>
      <c r="BT33" s="161" t="str">
        <f>IF(OR(Y33="",VLOOKUP(Y$1,Services!$A$1:$B$25,2,0)="Exclude"),"",IF($D33=1,IF(OR(price_limit="",price_limit="No Limit"),IF(Y33="Yes",1,2),IF(SUMIFS(WhatIf!$W:$W,WhatIf!$Q:$Q,Y$1,WhatIf!$R:$R,Y33)&lt;=price_limit,IF(Y33="Yes",1,2),"")),""))</f>
        <v/>
      </c>
      <c r="BU33" s="161" t="str">
        <f>IF(OR(Z33="",VLOOKUP(Z$1,Services!$A$1:$B$25,2,0)="Exclude"),"",IF($D33=1,IF(OR(price_limit="",price_limit="No Limit"),IF(Z33="Yes",1,2),IF(SUMIFS(WhatIf!$W:$W,WhatIf!$Q:$Q,Z$1,WhatIf!$R:$R,Z33)&lt;=price_limit,IF(Z33="Yes",1,2),"")),""))</f>
        <v/>
      </c>
      <c r="BV33" s="161"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839</v>
      </c>
      <c r="C34" s="3" t="s">
        <v>747</v>
      </c>
      <c r="D34" s="8" t="str">
        <f t="shared" ca="1" si="2"/>
        <v/>
      </c>
      <c r="I34" s="4" t="s">
        <v>205</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1" t="str">
        <f>IF(OR(E34="",VLOOKUP(E$1,Services!$A$1:$B$25,2,0)="Exclude"),"",IF($D34=1,IF(OR(price_limit="",price_limit="No Limit"),IF(E34="Yes",1,2),IF(SUMIFS(WhatIf!$W:$W,WhatIf!$Q:$Q,E$1,WhatIf!$R:$R,E34)&lt;=price_limit,IF(E34="Yes",1,2),"")),""))</f>
        <v/>
      </c>
      <c r="BA34" s="161" t="str">
        <f>IF(OR(F34="",VLOOKUP(F$1,Services!$A$1:$B$25,2,0)="Exclude"),"",IF($D34=1,IF(OR(price_limit="",price_limit="No Limit"),IF(F34="Yes",1,2),IF(SUMIFS(WhatIf!$W:$W,WhatIf!$Q:$Q,F$1,WhatIf!$R:$R,F34)&lt;=price_limit,IF(F34="Yes",1,2),"")),""))</f>
        <v/>
      </c>
      <c r="BB34" s="161" t="str">
        <f>IF(OR(G34="",VLOOKUP(G$1,Services!$A$1:$B$25,2,0)="Exclude"),"",IF($D34=1,IF(OR(price_limit="",price_limit="No Limit"),IF(G34="Yes",1,2),IF(SUMIFS(WhatIf!$W:$W,WhatIf!$Q:$Q,G$1,WhatIf!$R:$R,G34)&lt;=price_limit,IF(G34="Yes",1,2),"")),""))</f>
        <v/>
      </c>
      <c r="BC34" s="161" t="str">
        <f>IF(OR(H34="",VLOOKUP(H$1,Services!$A$1:$B$25,2,0)="Exclude"),"",IF($D34=1,IF(OR(price_limit="",price_limit="No Limit"),IF(H34="Yes",1,2),IF(SUMIFS(WhatIf!$W:$W,WhatIf!$Q:$Q,H$1,WhatIf!$R:$R,H34)&lt;=price_limit,IF(H34="Yes",1,2),"")),""))</f>
        <v/>
      </c>
      <c r="BD34" s="161" t="str">
        <f>IF(OR(I34="",VLOOKUP(I$1,Services!$A$1:$B$25,2,0)="Exclude"),"",IF($D34=1,IF(OR(price_limit="",price_limit="No Limit"),IF(I34="Yes",1,2),IF(SUMIFS(WhatIf!$W:$W,WhatIf!$Q:$Q,I$1,WhatIf!$R:$R,I34)&lt;=price_limit,IF(I34="Yes",1,2),"")),""))</f>
        <v/>
      </c>
      <c r="BE34" s="161" t="str">
        <f ca="1">IF(OR(J34="",VLOOKUP(J$1,Services!$A$1:$B$25,2,0)="Exclude"),"",IF($D34=1,IF(OR(price_limit="",price_limit="No Limit"),IF(J34="Yes",1,2),IF(SUMIFS(WhatIf!$W:$W,WhatIf!$Q:$Q,J$1,WhatIf!$R:$R,J34)&lt;=price_limit,IF(J34="Yes",1,2),"")),""))</f>
        <v/>
      </c>
      <c r="BF34" s="161" t="str">
        <f ca="1">IF(OR(K34="",VLOOKUP(K$1,Services!$A$1:$B$25,2,0)="Exclude"),"",IF($D34=1,IF(OR(price_limit="",price_limit="No Limit"),IF(K34="Yes",1,2),IF(SUMIFS(WhatIf!$W:$W,WhatIf!$Q:$Q,K$1,WhatIf!$R:$R,K34)&lt;=price_limit,IF(K34="Yes",1,2),"")),""))</f>
        <v/>
      </c>
      <c r="BG34" s="161" t="str">
        <f ca="1">IF(OR(L34="",VLOOKUP(L$1,Services!$A$1:$B$25,2,0)="Exclude"),"",IF($D34=1,IF(OR(price_limit="",price_limit="No Limit"),IF(L34="Yes",1,2),IF(SUMIFS(WhatIf!$W:$W,WhatIf!$Q:$Q,L$1,WhatIf!$R:$R,L34)&lt;=price_limit,IF(L34="Yes",1,2),"")),""))</f>
        <v/>
      </c>
      <c r="BH34" s="161" t="str">
        <f>IF(OR(M34="",VLOOKUP(M$1,Services!$A$1:$B$25,2,0)="Exclude"),"",IF($D34=1,IF(OR(price_limit="",price_limit="No Limit"),IF(M34="Yes",1,2),IF(SUMIFS(WhatIf!$W:$W,WhatIf!$Q:$Q,M$1,WhatIf!$R:$R,M34)&lt;=price_limit,IF(M34="Yes",1,2),"")),""))</f>
        <v/>
      </c>
      <c r="BI34" s="161" t="str">
        <f>IF(OR(N34="",VLOOKUP(N$1,Services!$A$1:$B$25,2,0)="Exclude"),"",IF($D34=1,IF(OR(price_limit="",price_limit="No Limit"),IF(N34="Yes",1,2),IF(SUMIFS(WhatIf!$W:$W,WhatIf!$Q:$Q,N$1,WhatIf!$R:$R,N34)&lt;=price_limit,IF(N34="Yes",1,2),"")),""))</f>
        <v/>
      </c>
      <c r="BJ34" s="161" t="str">
        <f>IF(OR(O34="",VLOOKUP(O$1,Services!$A$1:$B$25,2,0)="Exclude"),"",IF($D34=1,IF(OR(price_limit="",price_limit="No Limit"),IF(O34="Yes",1,2),IF(SUMIFS(WhatIf!$W:$W,WhatIf!$Q:$Q,O$1,WhatIf!$R:$R,O34)&lt;=price_limit,IF(O34="Yes",1,2),"")),""))</f>
        <v/>
      </c>
      <c r="BK34" s="161" t="str">
        <f>IF(OR(P34="",VLOOKUP(P$1,Services!$A$1:$B$25,2,0)="Exclude"),"",IF($D34=1,IF(OR(price_limit="",price_limit="No Limit"),IF(P34="Yes",1,2),IF(SUMIFS(WhatIf!$W:$W,WhatIf!$Q:$Q,P$1,WhatIf!$R:$R,P34)&lt;=price_limit,IF(P34="Yes",1,2),"")),""))</f>
        <v/>
      </c>
      <c r="BL34" s="161" t="str">
        <f>IF(OR(Q34="",VLOOKUP(Q$1,Services!$A$1:$B$25,2,0)="Exclude"),"",IF($D34=1,IF(OR(price_limit="",price_limit="No Limit"),IF(Q34="Yes",1,2),IF(SUMIFS(WhatIf!$W:$W,WhatIf!$Q:$Q,Q$1,WhatIf!$R:$R,Q34)&lt;=price_limit,IF(Q34="Yes",1,2),"")),""))</f>
        <v/>
      </c>
      <c r="BM34" s="161" t="str">
        <f>IF(OR(R34="",VLOOKUP(R$1,Services!$A$1:$B$25,2,0)="Exclude"),"",IF($D34=1,IF(OR(price_limit="",price_limit="No Limit"),IF(R34="Yes",1,2),IF(SUMIFS(WhatIf!$W:$W,WhatIf!$Q:$Q,R$1,WhatIf!$R:$R,R34)&lt;=price_limit,IF(R34="Yes",1,2),"")),""))</f>
        <v/>
      </c>
      <c r="BN34" s="161" t="str">
        <f>IF(OR(S34="",VLOOKUP(S$1,Services!$A$1:$B$25,2,0)="Exclude"),"",IF($D34=1,IF(OR(price_limit="",price_limit="No Limit"),IF(S34="Yes",1,2),IF(SUMIFS(WhatIf!$W:$W,WhatIf!$Q:$Q,S$1,WhatIf!$R:$R,S34)&lt;=price_limit,IF(S34="Yes",1,2),"")),""))</f>
        <v/>
      </c>
      <c r="BO34" s="161" t="str">
        <f>IF(OR(T34="",VLOOKUP(T$1,Services!$A$1:$B$25,2,0)="Exclude"),"",IF($D34=1,IF(OR(price_limit="",price_limit="No Limit"),IF(T34="Yes",1,2),IF(SUMIFS(WhatIf!$W:$W,WhatIf!$Q:$Q,T$1,WhatIf!$R:$R,T34)&lt;=price_limit,IF(T34="Yes",1,2),"")),""))</f>
        <v/>
      </c>
      <c r="BP34" s="161" t="str">
        <f>IF(OR(U34="",VLOOKUP(U$1,Services!$A$1:$B$25,2,0)="Exclude"),"",IF($D34=1,IF(OR(price_limit="",price_limit="No Limit"),IF(U34="Yes",1,2),IF(SUMIFS(WhatIf!$W:$W,WhatIf!$Q:$Q,U$1,WhatIf!$R:$R,U34)&lt;=price_limit,IF(U34="Yes",1,2),"")),""))</f>
        <v/>
      </c>
      <c r="BQ34" s="161" t="str">
        <f>IF(OR(V34="",VLOOKUP(V$1,Services!$A$1:$B$25,2,0)="Exclude"),"",IF($D34=1,IF(OR(price_limit="",price_limit="No Limit"),IF(V34="Yes",1,2),IF(SUMIFS(WhatIf!$W:$W,WhatIf!$Q:$Q,V$1,WhatIf!$R:$R,V34)&lt;=price_limit,IF(V34="Yes",1,2),"")),""))</f>
        <v/>
      </c>
      <c r="BR34" s="161" t="str">
        <f>IF(OR(W34="",VLOOKUP(W$1,Services!$A$1:$B$25,2,0)="Exclude"),"",IF($D34=1,IF(OR(price_limit="",price_limit="No Limit"),IF(W34="Yes",1,2),IF(SUMIFS(WhatIf!$W:$W,WhatIf!$Q:$Q,W$1,WhatIf!$R:$R,W34)&lt;=price_limit,IF(W34="Yes",1,2),"")),""))</f>
        <v/>
      </c>
      <c r="BS34" s="161" t="str">
        <f>IF(OR(X34="",VLOOKUP(X$1,Services!$A$1:$B$25,2,0)="Exclude"),"",IF($D34=1,IF(OR(price_limit="",price_limit="No Limit"),IF(X34="Yes",1,2),IF(SUMIFS(WhatIf!$W:$W,WhatIf!$Q:$Q,X$1,WhatIf!$R:$R,X34)&lt;=price_limit,IF(X34="Yes",1,2),"")),""))</f>
        <v/>
      </c>
      <c r="BT34" s="161" t="str">
        <f>IF(OR(Y34="",VLOOKUP(Y$1,Services!$A$1:$B$25,2,0)="Exclude"),"",IF($D34=1,IF(OR(price_limit="",price_limit="No Limit"),IF(Y34="Yes",1,2),IF(SUMIFS(WhatIf!$W:$W,WhatIf!$Q:$Q,Y$1,WhatIf!$R:$R,Y34)&lt;=price_limit,IF(Y34="Yes",1,2),"")),""))</f>
        <v/>
      </c>
      <c r="BU34" s="161" t="str">
        <f>IF(OR(Z34="",VLOOKUP(Z$1,Services!$A$1:$B$25,2,0)="Exclude"),"",IF($D34=1,IF(OR(price_limit="",price_limit="No Limit"),IF(Z34="Yes",1,2),IF(SUMIFS(WhatIf!$W:$W,WhatIf!$Q:$Q,Z$1,WhatIf!$R:$R,Z34)&lt;=price_limit,IF(Z34="Yes",1,2),"")),""))</f>
        <v/>
      </c>
      <c r="BV34" s="161"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5">
      <c r="A35" s="15" t="s">
        <v>1133</v>
      </c>
      <c r="C35" s="3" t="s">
        <v>747</v>
      </c>
      <c r="D35" s="8" t="str">
        <f t="shared" ca="1" si="2"/>
        <v/>
      </c>
      <c r="I35" s="4" t="s">
        <v>205</v>
      </c>
      <c r="K35" s="8"/>
      <c r="L35" s="8"/>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1" t="str">
        <f>IF(OR(E35="",VLOOKUP(E$1,Services!$A$1:$B$25,2,0)="Exclude"),"",IF($D35=1,IF(OR(price_limit="",price_limit="No Limit"),IF(E35="Yes",1,2),IF(SUMIFS(WhatIf!$W:$W,WhatIf!$Q:$Q,E$1,WhatIf!$R:$R,E35)&lt;=price_limit,IF(E35="Yes",1,2),"")),""))</f>
        <v/>
      </c>
      <c r="BA35" s="161" t="str">
        <f>IF(OR(F35="",VLOOKUP(F$1,Services!$A$1:$B$25,2,0)="Exclude"),"",IF($D35=1,IF(OR(price_limit="",price_limit="No Limit"),IF(F35="Yes",1,2),IF(SUMIFS(WhatIf!$W:$W,WhatIf!$Q:$Q,F$1,WhatIf!$R:$R,F35)&lt;=price_limit,IF(F35="Yes",1,2),"")),""))</f>
        <v/>
      </c>
      <c r="BB35" s="161" t="str">
        <f>IF(OR(G35="",VLOOKUP(G$1,Services!$A$1:$B$25,2,0)="Exclude"),"",IF($D35=1,IF(OR(price_limit="",price_limit="No Limit"),IF(G35="Yes",1,2),IF(SUMIFS(WhatIf!$W:$W,WhatIf!$Q:$Q,G$1,WhatIf!$R:$R,G35)&lt;=price_limit,IF(G35="Yes",1,2),"")),""))</f>
        <v/>
      </c>
      <c r="BC35" s="161" t="str">
        <f>IF(OR(H35="",VLOOKUP(H$1,Services!$A$1:$B$25,2,0)="Exclude"),"",IF($D35=1,IF(OR(price_limit="",price_limit="No Limit"),IF(H35="Yes",1,2),IF(SUMIFS(WhatIf!$W:$W,WhatIf!$Q:$Q,H$1,WhatIf!$R:$R,H35)&lt;=price_limit,IF(H35="Yes",1,2),"")),""))</f>
        <v/>
      </c>
      <c r="BD35" s="161" t="str">
        <f>IF(OR(I35="",VLOOKUP(I$1,Services!$A$1:$B$25,2,0)="Exclude"),"",IF($D35=1,IF(OR(price_limit="",price_limit="No Limit"),IF(I35="Yes",1,2),IF(SUMIFS(WhatIf!$W:$W,WhatIf!$Q:$Q,I$1,WhatIf!$R:$R,I35)&lt;=price_limit,IF(I35="Yes",1,2),"")),""))</f>
        <v/>
      </c>
      <c r="BE35" s="161" t="str">
        <f>IF(OR(J35="",VLOOKUP(J$1,Services!$A$1:$B$25,2,0)="Exclude"),"",IF($D35=1,IF(OR(price_limit="",price_limit="No Limit"),IF(J35="Yes",1,2),IF(SUMIFS(WhatIf!$W:$W,WhatIf!$Q:$Q,J$1,WhatIf!$R:$R,J35)&lt;=price_limit,IF(J35="Yes",1,2),"")),""))</f>
        <v/>
      </c>
      <c r="BF35" s="161" t="str">
        <f>IF(OR(K35="",VLOOKUP(K$1,Services!$A$1:$B$25,2,0)="Exclude"),"",IF($D35=1,IF(OR(price_limit="",price_limit="No Limit"),IF(K35="Yes",1,2),IF(SUMIFS(WhatIf!$W:$W,WhatIf!$Q:$Q,K$1,WhatIf!$R:$R,K35)&lt;=price_limit,IF(K35="Yes",1,2),"")),""))</f>
        <v/>
      </c>
      <c r="BG35" s="161" t="str">
        <f>IF(OR(L35="",VLOOKUP(L$1,Services!$A$1:$B$25,2,0)="Exclude"),"",IF($D35=1,IF(OR(price_limit="",price_limit="No Limit"),IF(L35="Yes",1,2),IF(SUMIFS(WhatIf!$W:$W,WhatIf!$Q:$Q,L$1,WhatIf!$R:$R,L35)&lt;=price_limit,IF(L35="Yes",1,2),"")),""))</f>
        <v/>
      </c>
      <c r="BH35" s="161" t="str">
        <f>IF(OR(M35="",VLOOKUP(M$1,Services!$A$1:$B$25,2,0)="Exclude"),"",IF($D35=1,IF(OR(price_limit="",price_limit="No Limit"),IF(M35="Yes",1,2),IF(SUMIFS(WhatIf!$W:$W,WhatIf!$Q:$Q,M$1,WhatIf!$R:$R,M35)&lt;=price_limit,IF(M35="Yes",1,2),"")),""))</f>
        <v/>
      </c>
      <c r="BI35" s="161" t="str">
        <f>IF(OR(N35="",VLOOKUP(N$1,Services!$A$1:$B$25,2,0)="Exclude"),"",IF($D35=1,IF(OR(price_limit="",price_limit="No Limit"),IF(N35="Yes",1,2),IF(SUMIFS(WhatIf!$W:$W,WhatIf!$Q:$Q,N$1,WhatIf!$R:$R,N35)&lt;=price_limit,IF(N35="Yes",1,2),"")),""))</f>
        <v/>
      </c>
      <c r="BJ35" s="161" t="str">
        <f>IF(OR(O35="",VLOOKUP(O$1,Services!$A$1:$B$25,2,0)="Exclude"),"",IF($D35=1,IF(OR(price_limit="",price_limit="No Limit"),IF(O35="Yes",1,2),IF(SUMIFS(WhatIf!$W:$W,WhatIf!$Q:$Q,O$1,WhatIf!$R:$R,O35)&lt;=price_limit,IF(O35="Yes",1,2),"")),""))</f>
        <v/>
      </c>
      <c r="BK35" s="161" t="str">
        <f>IF(OR(P35="",VLOOKUP(P$1,Services!$A$1:$B$25,2,0)="Exclude"),"",IF($D35=1,IF(OR(price_limit="",price_limit="No Limit"),IF(P35="Yes",1,2),IF(SUMIFS(WhatIf!$W:$W,WhatIf!$Q:$Q,P$1,WhatIf!$R:$R,P35)&lt;=price_limit,IF(P35="Yes",1,2),"")),""))</f>
        <v/>
      </c>
      <c r="BL35" s="161" t="str">
        <f>IF(OR(Q35="",VLOOKUP(Q$1,Services!$A$1:$B$25,2,0)="Exclude"),"",IF($D35=1,IF(OR(price_limit="",price_limit="No Limit"),IF(Q35="Yes",1,2),IF(SUMIFS(WhatIf!$W:$W,WhatIf!$Q:$Q,Q$1,WhatIf!$R:$R,Q35)&lt;=price_limit,IF(Q35="Yes",1,2),"")),""))</f>
        <v/>
      </c>
      <c r="BM35" s="161" t="str">
        <f>IF(OR(R35="",VLOOKUP(R$1,Services!$A$1:$B$25,2,0)="Exclude"),"",IF($D35=1,IF(OR(price_limit="",price_limit="No Limit"),IF(R35="Yes",1,2),IF(SUMIFS(WhatIf!$W:$W,WhatIf!$Q:$Q,R$1,WhatIf!$R:$R,R35)&lt;=price_limit,IF(R35="Yes",1,2),"")),""))</f>
        <v/>
      </c>
      <c r="BN35" s="161" t="str">
        <f>IF(OR(S35="",VLOOKUP(S$1,Services!$A$1:$B$25,2,0)="Exclude"),"",IF($D35=1,IF(OR(price_limit="",price_limit="No Limit"),IF(S35="Yes",1,2),IF(SUMIFS(WhatIf!$W:$W,WhatIf!$Q:$Q,S$1,WhatIf!$R:$R,S35)&lt;=price_limit,IF(S35="Yes",1,2),"")),""))</f>
        <v/>
      </c>
      <c r="BO35" s="161" t="str">
        <f>IF(OR(T35="",VLOOKUP(T$1,Services!$A$1:$B$25,2,0)="Exclude"),"",IF($D35=1,IF(OR(price_limit="",price_limit="No Limit"),IF(T35="Yes",1,2),IF(SUMIFS(WhatIf!$W:$W,WhatIf!$Q:$Q,T$1,WhatIf!$R:$R,T35)&lt;=price_limit,IF(T35="Yes",1,2),"")),""))</f>
        <v/>
      </c>
      <c r="BP35" s="161" t="str">
        <f>IF(OR(U35="",VLOOKUP(U$1,Services!$A$1:$B$25,2,0)="Exclude"),"",IF($D35=1,IF(OR(price_limit="",price_limit="No Limit"),IF(U35="Yes",1,2),IF(SUMIFS(WhatIf!$W:$W,WhatIf!$Q:$Q,U$1,WhatIf!$R:$R,U35)&lt;=price_limit,IF(U35="Yes",1,2),"")),""))</f>
        <v/>
      </c>
      <c r="BQ35" s="161" t="str">
        <f>IF(OR(V35="",VLOOKUP(V$1,Services!$A$1:$B$25,2,0)="Exclude"),"",IF($D35=1,IF(OR(price_limit="",price_limit="No Limit"),IF(V35="Yes",1,2),IF(SUMIFS(WhatIf!$W:$W,WhatIf!$Q:$Q,V$1,WhatIf!$R:$R,V35)&lt;=price_limit,IF(V35="Yes",1,2),"")),""))</f>
        <v/>
      </c>
      <c r="BR35" s="161" t="str">
        <f>IF(OR(W35="",VLOOKUP(W$1,Services!$A$1:$B$25,2,0)="Exclude"),"",IF($D35=1,IF(OR(price_limit="",price_limit="No Limit"),IF(W35="Yes",1,2),IF(SUMIFS(WhatIf!$W:$W,WhatIf!$Q:$Q,W$1,WhatIf!$R:$R,W35)&lt;=price_limit,IF(W35="Yes",1,2),"")),""))</f>
        <v/>
      </c>
      <c r="BS35" s="161" t="str">
        <f>IF(OR(X35="",VLOOKUP(X$1,Services!$A$1:$B$25,2,0)="Exclude"),"",IF($D35=1,IF(OR(price_limit="",price_limit="No Limit"),IF(X35="Yes",1,2),IF(SUMIFS(WhatIf!$W:$W,WhatIf!$Q:$Q,X$1,WhatIf!$R:$R,X35)&lt;=price_limit,IF(X35="Yes",1,2),"")),""))</f>
        <v/>
      </c>
      <c r="BT35" s="161" t="str">
        <f>IF(OR(Y35="",VLOOKUP(Y$1,Services!$A$1:$B$25,2,0)="Exclude"),"",IF($D35=1,IF(OR(price_limit="",price_limit="No Limit"),IF(Y35="Yes",1,2),IF(SUMIFS(WhatIf!$W:$W,WhatIf!$Q:$Q,Y$1,WhatIf!$R:$R,Y35)&lt;=price_limit,IF(Y35="Yes",1,2),"")),""))</f>
        <v/>
      </c>
      <c r="BU35" s="161" t="str">
        <f>IF(OR(Z35="",VLOOKUP(Z$1,Services!$A$1:$B$25,2,0)="Exclude"),"",IF($D35=1,IF(OR(price_limit="",price_limit="No Limit"),IF(Z35="Yes",1,2),IF(SUMIFS(WhatIf!$W:$W,WhatIf!$Q:$Q,Z$1,WhatIf!$R:$R,Z35)&lt;=price_limit,IF(Z35="Yes",1,2),"")),""))</f>
        <v/>
      </c>
      <c r="BV35" s="161"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840</v>
      </c>
      <c r="C36" s="3" t="s">
        <v>747</v>
      </c>
      <c r="D36" s="8" t="str">
        <f t="shared" ca="1" si="2"/>
        <v/>
      </c>
      <c r="I36" s="4" t="s">
        <v>205</v>
      </c>
      <c r="J36" s="4" t="s">
        <v>1</v>
      </c>
      <c r="K36" s="8" t="s">
        <v>1</v>
      </c>
      <c r="L36" s="8" t="s">
        <v>1</v>
      </c>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1" t="str">
        <f>IF(OR(E36="",VLOOKUP(E$1,Services!$A$1:$B$25,2,0)="Exclude"),"",IF($D36=1,IF(OR(price_limit="",price_limit="No Limit"),IF(E36="Yes",1,2),IF(SUMIFS(WhatIf!$W:$W,WhatIf!$Q:$Q,E$1,WhatIf!$R:$R,E36)&lt;=price_limit,IF(E36="Yes",1,2),"")),""))</f>
        <v/>
      </c>
      <c r="BA36" s="161" t="str">
        <f>IF(OR(F36="",VLOOKUP(F$1,Services!$A$1:$B$25,2,0)="Exclude"),"",IF($D36=1,IF(OR(price_limit="",price_limit="No Limit"),IF(F36="Yes",1,2),IF(SUMIFS(WhatIf!$W:$W,WhatIf!$Q:$Q,F$1,WhatIf!$R:$R,F36)&lt;=price_limit,IF(F36="Yes",1,2),"")),""))</f>
        <v/>
      </c>
      <c r="BB36" s="161" t="str">
        <f>IF(OR(G36="",VLOOKUP(G$1,Services!$A$1:$B$25,2,0)="Exclude"),"",IF($D36=1,IF(OR(price_limit="",price_limit="No Limit"),IF(G36="Yes",1,2),IF(SUMIFS(WhatIf!$W:$W,WhatIf!$Q:$Q,G$1,WhatIf!$R:$R,G36)&lt;=price_limit,IF(G36="Yes",1,2),"")),""))</f>
        <v/>
      </c>
      <c r="BC36" s="161" t="str">
        <f>IF(OR(H36="",VLOOKUP(H$1,Services!$A$1:$B$25,2,0)="Exclude"),"",IF($D36=1,IF(OR(price_limit="",price_limit="No Limit"),IF(H36="Yes",1,2),IF(SUMIFS(WhatIf!$W:$W,WhatIf!$Q:$Q,H$1,WhatIf!$R:$R,H36)&lt;=price_limit,IF(H36="Yes",1,2),"")),""))</f>
        <v/>
      </c>
      <c r="BD36" s="161" t="str">
        <f>IF(OR(I36="",VLOOKUP(I$1,Services!$A$1:$B$25,2,0)="Exclude"),"",IF($D36=1,IF(OR(price_limit="",price_limit="No Limit"),IF(I36="Yes",1,2),IF(SUMIFS(WhatIf!$W:$W,WhatIf!$Q:$Q,I$1,WhatIf!$R:$R,I36)&lt;=price_limit,IF(I36="Yes",1,2),"")),""))</f>
        <v/>
      </c>
      <c r="BE36" s="161" t="str">
        <f ca="1">IF(OR(J36="",VLOOKUP(J$1,Services!$A$1:$B$25,2,0)="Exclude"),"",IF($D36=1,IF(OR(price_limit="",price_limit="No Limit"),IF(J36="Yes",1,2),IF(SUMIFS(WhatIf!$W:$W,WhatIf!$Q:$Q,J$1,WhatIf!$R:$R,J36)&lt;=price_limit,IF(J36="Yes",1,2),"")),""))</f>
        <v/>
      </c>
      <c r="BF36" s="161" t="str">
        <f ca="1">IF(OR(K36="",VLOOKUP(K$1,Services!$A$1:$B$25,2,0)="Exclude"),"",IF($D36=1,IF(OR(price_limit="",price_limit="No Limit"),IF(K36="Yes",1,2),IF(SUMIFS(WhatIf!$W:$W,WhatIf!$Q:$Q,K$1,WhatIf!$R:$R,K36)&lt;=price_limit,IF(K36="Yes",1,2),"")),""))</f>
        <v/>
      </c>
      <c r="BG36" s="161" t="str">
        <f ca="1">IF(OR(L36="",VLOOKUP(L$1,Services!$A$1:$B$25,2,0)="Exclude"),"",IF($D36=1,IF(OR(price_limit="",price_limit="No Limit"),IF(L36="Yes",1,2),IF(SUMIFS(WhatIf!$W:$W,WhatIf!$Q:$Q,L$1,WhatIf!$R:$R,L36)&lt;=price_limit,IF(L36="Yes",1,2),"")),""))</f>
        <v/>
      </c>
      <c r="BH36" s="161" t="str">
        <f>IF(OR(M36="",VLOOKUP(M$1,Services!$A$1:$B$25,2,0)="Exclude"),"",IF($D36=1,IF(OR(price_limit="",price_limit="No Limit"),IF(M36="Yes",1,2),IF(SUMIFS(WhatIf!$W:$W,WhatIf!$Q:$Q,M$1,WhatIf!$R:$R,M36)&lt;=price_limit,IF(M36="Yes",1,2),"")),""))</f>
        <v/>
      </c>
      <c r="BI36" s="161" t="str">
        <f>IF(OR(N36="",VLOOKUP(N$1,Services!$A$1:$B$25,2,0)="Exclude"),"",IF($D36=1,IF(OR(price_limit="",price_limit="No Limit"),IF(N36="Yes",1,2),IF(SUMIFS(WhatIf!$W:$W,WhatIf!$Q:$Q,N$1,WhatIf!$R:$R,N36)&lt;=price_limit,IF(N36="Yes",1,2),"")),""))</f>
        <v/>
      </c>
      <c r="BJ36" s="161" t="str">
        <f>IF(OR(O36="",VLOOKUP(O$1,Services!$A$1:$B$25,2,0)="Exclude"),"",IF($D36=1,IF(OR(price_limit="",price_limit="No Limit"),IF(O36="Yes",1,2),IF(SUMIFS(WhatIf!$W:$W,WhatIf!$Q:$Q,O$1,WhatIf!$R:$R,O36)&lt;=price_limit,IF(O36="Yes",1,2),"")),""))</f>
        <v/>
      </c>
      <c r="BK36" s="161" t="str">
        <f>IF(OR(P36="",VLOOKUP(P$1,Services!$A$1:$B$25,2,0)="Exclude"),"",IF($D36=1,IF(OR(price_limit="",price_limit="No Limit"),IF(P36="Yes",1,2),IF(SUMIFS(WhatIf!$W:$W,WhatIf!$Q:$Q,P$1,WhatIf!$R:$R,P36)&lt;=price_limit,IF(P36="Yes",1,2),"")),""))</f>
        <v/>
      </c>
      <c r="BL36" s="161" t="str">
        <f>IF(OR(Q36="",VLOOKUP(Q$1,Services!$A$1:$B$25,2,0)="Exclude"),"",IF($D36=1,IF(OR(price_limit="",price_limit="No Limit"),IF(Q36="Yes",1,2),IF(SUMIFS(WhatIf!$W:$W,WhatIf!$Q:$Q,Q$1,WhatIf!$R:$R,Q36)&lt;=price_limit,IF(Q36="Yes",1,2),"")),""))</f>
        <v/>
      </c>
      <c r="BM36" s="161" t="str">
        <f>IF(OR(R36="",VLOOKUP(R$1,Services!$A$1:$B$25,2,0)="Exclude"),"",IF($D36=1,IF(OR(price_limit="",price_limit="No Limit"),IF(R36="Yes",1,2),IF(SUMIFS(WhatIf!$W:$W,WhatIf!$Q:$Q,R$1,WhatIf!$R:$R,R36)&lt;=price_limit,IF(R36="Yes",1,2),"")),""))</f>
        <v/>
      </c>
      <c r="BN36" s="161" t="str">
        <f>IF(OR(S36="",VLOOKUP(S$1,Services!$A$1:$B$25,2,0)="Exclude"),"",IF($D36=1,IF(OR(price_limit="",price_limit="No Limit"),IF(S36="Yes",1,2),IF(SUMIFS(WhatIf!$W:$W,WhatIf!$Q:$Q,S$1,WhatIf!$R:$R,S36)&lt;=price_limit,IF(S36="Yes",1,2),"")),""))</f>
        <v/>
      </c>
      <c r="BO36" s="161" t="str">
        <f>IF(OR(T36="",VLOOKUP(T$1,Services!$A$1:$B$25,2,0)="Exclude"),"",IF($D36=1,IF(OR(price_limit="",price_limit="No Limit"),IF(T36="Yes",1,2),IF(SUMIFS(WhatIf!$W:$W,WhatIf!$Q:$Q,T$1,WhatIf!$R:$R,T36)&lt;=price_limit,IF(T36="Yes",1,2),"")),""))</f>
        <v/>
      </c>
      <c r="BP36" s="161" t="str">
        <f>IF(OR(U36="",VLOOKUP(U$1,Services!$A$1:$B$25,2,0)="Exclude"),"",IF($D36=1,IF(OR(price_limit="",price_limit="No Limit"),IF(U36="Yes",1,2),IF(SUMIFS(WhatIf!$W:$W,WhatIf!$Q:$Q,U$1,WhatIf!$R:$R,U36)&lt;=price_limit,IF(U36="Yes",1,2),"")),""))</f>
        <v/>
      </c>
      <c r="BQ36" s="161" t="str">
        <f>IF(OR(V36="",VLOOKUP(V$1,Services!$A$1:$B$25,2,0)="Exclude"),"",IF($D36=1,IF(OR(price_limit="",price_limit="No Limit"),IF(V36="Yes",1,2),IF(SUMIFS(WhatIf!$W:$W,WhatIf!$Q:$Q,V$1,WhatIf!$R:$R,V36)&lt;=price_limit,IF(V36="Yes",1,2),"")),""))</f>
        <v/>
      </c>
      <c r="BR36" s="161" t="str">
        <f>IF(OR(W36="",VLOOKUP(W$1,Services!$A$1:$B$25,2,0)="Exclude"),"",IF($D36=1,IF(OR(price_limit="",price_limit="No Limit"),IF(W36="Yes",1,2),IF(SUMIFS(WhatIf!$W:$W,WhatIf!$Q:$Q,W$1,WhatIf!$R:$R,W36)&lt;=price_limit,IF(W36="Yes",1,2),"")),""))</f>
        <v/>
      </c>
      <c r="BS36" s="161" t="str">
        <f>IF(OR(X36="",VLOOKUP(X$1,Services!$A$1:$B$25,2,0)="Exclude"),"",IF($D36=1,IF(OR(price_limit="",price_limit="No Limit"),IF(X36="Yes",1,2),IF(SUMIFS(WhatIf!$W:$W,WhatIf!$Q:$Q,X$1,WhatIf!$R:$R,X36)&lt;=price_limit,IF(X36="Yes",1,2),"")),""))</f>
        <v/>
      </c>
      <c r="BT36" s="161" t="str">
        <f>IF(OR(Y36="",VLOOKUP(Y$1,Services!$A$1:$B$25,2,0)="Exclude"),"",IF($D36=1,IF(OR(price_limit="",price_limit="No Limit"),IF(Y36="Yes",1,2),IF(SUMIFS(WhatIf!$W:$W,WhatIf!$Q:$Q,Y$1,WhatIf!$R:$R,Y36)&lt;=price_limit,IF(Y36="Yes",1,2),"")),""))</f>
        <v/>
      </c>
      <c r="BU36" s="161" t="str">
        <f>IF(OR(Z36="",VLOOKUP(Z$1,Services!$A$1:$B$25,2,0)="Exclude"),"",IF($D36=1,IF(OR(price_limit="",price_limit="No Limit"),IF(Z36="Yes",1,2),IF(SUMIFS(WhatIf!$W:$W,WhatIf!$Q:$Q,Z$1,WhatIf!$R:$R,Z36)&lt;=price_limit,IF(Z36="Yes",1,2),"")),""))</f>
        <v/>
      </c>
      <c r="BV36" s="161"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633</v>
      </c>
      <c r="B37" s="207" t="s">
        <v>1131</v>
      </c>
      <c r="C37" s="3" t="s">
        <v>184</v>
      </c>
      <c r="D37" s="8" t="str">
        <f t="shared" ca="1" si="2"/>
        <v/>
      </c>
      <c r="I37" s="8" t="s">
        <v>231</v>
      </c>
      <c r="J37" s="8" t="s">
        <v>231</v>
      </c>
      <c r="K37" s="8" t="s">
        <v>231</v>
      </c>
      <c r="L37" s="8" t="s">
        <v>231</v>
      </c>
      <c r="M37" s="8"/>
      <c r="N37" s="8"/>
      <c r="O37" s="8"/>
      <c r="P37" s="8"/>
      <c r="Q37" s="8"/>
      <c r="R37" s="8" t="s">
        <v>1</v>
      </c>
      <c r="S37" s="8"/>
      <c r="T37" s="8"/>
      <c r="U37" s="8" t="s">
        <v>1</v>
      </c>
      <c r="V37" s="8" t="s">
        <v>1</v>
      </c>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1" t="str">
        <f>IF(OR(E37="",VLOOKUP(E$1,Services!$A$1:$B$25,2,0)="Exclude"),"",IF($D37=1,IF(OR(price_limit="",price_limit="No Limit"),IF(E37="Yes",1,2),IF(SUMIFS(WhatIf!$W:$W,WhatIf!$Q:$Q,E$1,WhatIf!$R:$R,E37)&lt;=price_limit,IF(E37="Yes",1,2),"")),""))</f>
        <v/>
      </c>
      <c r="BA37" s="161" t="str">
        <f>IF(OR(F37="",VLOOKUP(F$1,Services!$A$1:$B$25,2,0)="Exclude"),"",IF($D37=1,IF(OR(price_limit="",price_limit="No Limit"),IF(F37="Yes",1,2),IF(SUMIFS(WhatIf!$W:$W,WhatIf!$Q:$Q,F$1,WhatIf!$R:$R,F37)&lt;=price_limit,IF(F37="Yes",1,2),"")),""))</f>
        <v/>
      </c>
      <c r="BB37" s="161" t="str">
        <f>IF(OR(G37="",VLOOKUP(G$1,Services!$A$1:$B$25,2,0)="Exclude"),"",IF($D37=1,IF(OR(price_limit="",price_limit="No Limit"),IF(G37="Yes",1,2),IF(SUMIFS(WhatIf!$W:$W,WhatIf!$Q:$Q,G$1,WhatIf!$R:$R,G37)&lt;=price_limit,IF(G37="Yes",1,2),"")),""))</f>
        <v/>
      </c>
      <c r="BC37" s="161" t="str">
        <f>IF(OR(H37="",VLOOKUP(H$1,Services!$A$1:$B$25,2,0)="Exclude"),"",IF($D37=1,IF(OR(price_limit="",price_limit="No Limit"),IF(H37="Yes",1,2),IF(SUMIFS(WhatIf!$W:$W,WhatIf!$Q:$Q,H$1,WhatIf!$R:$R,H37)&lt;=price_limit,IF(H37="Yes",1,2),"")),""))</f>
        <v/>
      </c>
      <c r="BD37" s="161" t="str">
        <f ca="1">IF(OR(I37="",VLOOKUP(I$1,Services!$A$1:$B$25,2,0)="Exclude"),"",IF($D37=1,IF(OR(price_limit="",price_limit="No Limit"),IF(I37="Yes",1,2),IF(SUMIFS(WhatIf!$W:$W,WhatIf!$Q:$Q,I$1,WhatIf!$R:$R,I37)&lt;=price_limit,IF(I37="Yes",1,2),"")),""))</f>
        <v/>
      </c>
      <c r="BE37" s="161" t="str">
        <f ca="1">IF(OR(J37="",VLOOKUP(J$1,Services!$A$1:$B$25,2,0)="Exclude"),"",IF($D37=1,IF(OR(price_limit="",price_limit="No Limit"),IF(J37="Yes",1,2),IF(SUMIFS(WhatIf!$W:$W,WhatIf!$Q:$Q,J$1,WhatIf!$R:$R,J37)&lt;=price_limit,IF(J37="Yes",1,2),"")),""))</f>
        <v/>
      </c>
      <c r="BF37" s="161" t="str">
        <f ca="1">IF(OR(K37="",VLOOKUP(K$1,Services!$A$1:$B$25,2,0)="Exclude"),"",IF($D37=1,IF(OR(price_limit="",price_limit="No Limit"),IF(K37="Yes",1,2),IF(SUMIFS(WhatIf!$W:$W,WhatIf!$Q:$Q,K$1,WhatIf!$R:$R,K37)&lt;=price_limit,IF(K37="Yes",1,2),"")),""))</f>
        <v/>
      </c>
      <c r="BG37" s="161" t="str">
        <f ca="1">IF(OR(L37="",VLOOKUP(L$1,Services!$A$1:$B$25,2,0)="Exclude"),"",IF($D37=1,IF(OR(price_limit="",price_limit="No Limit"),IF(L37="Yes",1,2),IF(SUMIFS(WhatIf!$W:$W,WhatIf!$Q:$Q,L$1,WhatIf!$R:$R,L37)&lt;=price_limit,IF(L37="Yes",1,2),"")),""))</f>
        <v/>
      </c>
      <c r="BH37" s="161" t="str">
        <f>IF(OR(M37="",VLOOKUP(M$1,Services!$A$1:$B$25,2,0)="Exclude"),"",IF($D37=1,IF(OR(price_limit="",price_limit="No Limit"),IF(M37="Yes",1,2),IF(SUMIFS(WhatIf!$W:$W,WhatIf!$Q:$Q,M$1,WhatIf!$R:$R,M37)&lt;=price_limit,IF(M37="Yes",1,2),"")),""))</f>
        <v/>
      </c>
      <c r="BI37" s="161" t="str">
        <f>IF(OR(N37="",VLOOKUP(N$1,Services!$A$1:$B$25,2,0)="Exclude"),"",IF($D37=1,IF(OR(price_limit="",price_limit="No Limit"),IF(N37="Yes",1,2),IF(SUMIFS(WhatIf!$W:$W,WhatIf!$Q:$Q,N$1,WhatIf!$R:$R,N37)&lt;=price_limit,IF(N37="Yes",1,2),"")),""))</f>
        <v/>
      </c>
      <c r="BJ37" s="161" t="str">
        <f>IF(OR(O37="",VLOOKUP(O$1,Services!$A$1:$B$25,2,0)="Exclude"),"",IF($D37=1,IF(OR(price_limit="",price_limit="No Limit"),IF(O37="Yes",1,2),IF(SUMIFS(WhatIf!$W:$W,WhatIf!$Q:$Q,O$1,WhatIf!$R:$R,O37)&lt;=price_limit,IF(O37="Yes",1,2),"")),""))</f>
        <v/>
      </c>
      <c r="BK37" s="161" t="str">
        <f>IF(OR(P37="",VLOOKUP(P$1,Services!$A$1:$B$25,2,0)="Exclude"),"",IF($D37=1,IF(OR(price_limit="",price_limit="No Limit"),IF(P37="Yes",1,2),IF(SUMIFS(WhatIf!$W:$W,WhatIf!$Q:$Q,P$1,WhatIf!$R:$R,P37)&lt;=price_limit,IF(P37="Yes",1,2),"")),""))</f>
        <v/>
      </c>
      <c r="BL37" s="161" t="str">
        <f>IF(OR(Q37="",VLOOKUP(Q$1,Services!$A$1:$B$25,2,0)="Exclude"),"",IF($D37=1,IF(OR(price_limit="",price_limit="No Limit"),IF(Q37="Yes",1,2),IF(SUMIFS(WhatIf!$W:$W,WhatIf!$Q:$Q,Q$1,WhatIf!$R:$R,Q37)&lt;=price_limit,IF(Q37="Yes",1,2),"")),""))</f>
        <v/>
      </c>
      <c r="BM37" s="161" t="str">
        <f ca="1">IF(OR(R37="",VLOOKUP(R$1,Services!$A$1:$B$25,2,0)="Exclude"),"",IF($D37=1,IF(OR(price_limit="",price_limit="No Limit"),IF(R37="Yes",1,2),IF(SUMIFS(WhatIf!$W:$W,WhatIf!$Q:$Q,R$1,WhatIf!$R:$R,R37)&lt;=price_limit,IF(R37="Yes",1,2),"")),""))</f>
        <v/>
      </c>
      <c r="BN37" s="161" t="str">
        <f>IF(OR(S37="",VLOOKUP(S$1,Services!$A$1:$B$25,2,0)="Exclude"),"",IF($D37=1,IF(OR(price_limit="",price_limit="No Limit"),IF(S37="Yes",1,2),IF(SUMIFS(WhatIf!$W:$W,WhatIf!$Q:$Q,S$1,WhatIf!$R:$R,S37)&lt;=price_limit,IF(S37="Yes",1,2),"")),""))</f>
        <v/>
      </c>
      <c r="BO37" s="161" t="str">
        <f>IF(OR(T37="",VLOOKUP(T$1,Services!$A$1:$B$25,2,0)="Exclude"),"",IF($D37=1,IF(OR(price_limit="",price_limit="No Limit"),IF(T37="Yes",1,2),IF(SUMIFS(WhatIf!$W:$W,WhatIf!$Q:$Q,T$1,WhatIf!$R:$R,T37)&lt;=price_limit,IF(T37="Yes",1,2),"")),""))</f>
        <v/>
      </c>
      <c r="BP37" s="161" t="str">
        <f ca="1">IF(OR(U37="",VLOOKUP(U$1,Services!$A$1:$B$25,2,0)="Exclude"),"",IF($D37=1,IF(OR(price_limit="",price_limit="No Limit"),IF(U37="Yes",1,2),IF(SUMIFS(WhatIf!$W:$W,WhatIf!$Q:$Q,U$1,WhatIf!$R:$R,U37)&lt;=price_limit,IF(U37="Yes",1,2),"")),""))</f>
        <v/>
      </c>
      <c r="BQ37" s="161" t="str">
        <f ca="1">IF(OR(V37="",VLOOKUP(V$1,Services!$A$1:$B$25,2,0)="Exclude"),"",IF($D37=1,IF(OR(price_limit="",price_limit="No Limit"),IF(V37="Yes",1,2),IF(SUMIFS(WhatIf!$W:$W,WhatIf!$Q:$Q,V$1,WhatIf!$R:$R,V37)&lt;=price_limit,IF(V37="Yes",1,2),"")),""))</f>
        <v/>
      </c>
      <c r="BR37" s="161" t="str">
        <f>IF(OR(W37="",VLOOKUP(W$1,Services!$A$1:$B$25,2,0)="Exclude"),"",IF($D37=1,IF(OR(price_limit="",price_limit="No Limit"),IF(W37="Yes",1,2),IF(SUMIFS(WhatIf!$W:$W,WhatIf!$Q:$Q,W$1,WhatIf!$R:$R,W37)&lt;=price_limit,IF(W37="Yes",1,2),"")),""))</f>
        <v/>
      </c>
      <c r="BS37" s="161" t="str">
        <f>IF(OR(X37="",VLOOKUP(X$1,Services!$A$1:$B$25,2,0)="Exclude"),"",IF($D37=1,IF(OR(price_limit="",price_limit="No Limit"),IF(X37="Yes",1,2),IF(SUMIFS(WhatIf!$W:$W,WhatIf!$Q:$Q,X$1,WhatIf!$R:$R,X37)&lt;=price_limit,IF(X37="Yes",1,2),"")),""))</f>
        <v/>
      </c>
      <c r="BT37" s="161" t="str">
        <f>IF(OR(Y37="",VLOOKUP(Y$1,Services!$A$1:$B$25,2,0)="Exclude"),"",IF($D37=1,IF(OR(price_limit="",price_limit="No Limit"),IF(Y37="Yes",1,2),IF(SUMIFS(WhatIf!$W:$W,WhatIf!$Q:$Q,Y$1,WhatIf!$R:$R,Y37)&lt;=price_limit,IF(Y37="Yes",1,2),"")),""))</f>
        <v/>
      </c>
      <c r="BU37" s="161" t="str">
        <f>IF(OR(Z37="",VLOOKUP(Z$1,Services!$A$1:$B$25,2,0)="Exclude"),"",IF($D37=1,IF(OR(price_limit="",price_limit="No Limit"),IF(Z37="Yes",1,2),IF(SUMIFS(WhatIf!$W:$W,WhatIf!$Q:$Q,Z$1,WhatIf!$R:$R,Z37)&lt;=price_limit,IF(Z37="Yes",1,2),"")),""))</f>
        <v/>
      </c>
      <c r="BV37" s="161"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
      <c r="A38" s="15" t="s">
        <v>1181</v>
      </c>
      <c r="B38" s="3" t="s">
        <v>1182</v>
      </c>
      <c r="C38" s="3" t="s">
        <v>184</v>
      </c>
      <c r="D38" s="8" t="str">
        <f t="shared" ca="1" si="2"/>
        <v/>
      </c>
      <c r="M38" s="4" t="s">
        <v>1182</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1" t="str">
        <f>IF(OR(E38="",VLOOKUP(E$1,Services!$A$1:$B$25,2,0)="Exclude"),"",IF($D38=1,IF(OR(price_limit="",price_limit="No Limit"),IF(E38="Yes",1,2),IF(SUMIFS(WhatIf!$W:$W,WhatIf!$Q:$Q,E$1,WhatIf!$R:$R,E38)&lt;=price_limit,IF(E38="Yes",1,2),"")),""))</f>
        <v/>
      </c>
      <c r="BA38" s="161" t="str">
        <f>IF(OR(F38="",VLOOKUP(F$1,Services!$A$1:$B$25,2,0)="Exclude"),"",IF($D38=1,IF(OR(price_limit="",price_limit="No Limit"),IF(F38="Yes",1,2),IF(SUMIFS(WhatIf!$W:$W,WhatIf!$Q:$Q,F$1,WhatIf!$R:$R,F38)&lt;=price_limit,IF(F38="Yes",1,2),"")),""))</f>
        <v/>
      </c>
      <c r="BB38" s="161" t="str">
        <f>IF(OR(G38="",VLOOKUP(G$1,Services!$A$1:$B$25,2,0)="Exclude"),"",IF($D38=1,IF(OR(price_limit="",price_limit="No Limit"),IF(G38="Yes",1,2),IF(SUMIFS(WhatIf!$W:$W,WhatIf!$Q:$Q,G$1,WhatIf!$R:$R,G38)&lt;=price_limit,IF(G38="Yes",1,2),"")),""))</f>
        <v/>
      </c>
      <c r="BC38" s="161" t="str">
        <f>IF(OR(H38="",VLOOKUP(H$1,Services!$A$1:$B$25,2,0)="Exclude"),"",IF($D38=1,IF(OR(price_limit="",price_limit="No Limit"),IF(H38="Yes",1,2),IF(SUMIFS(WhatIf!$W:$W,WhatIf!$Q:$Q,H$1,WhatIf!$R:$R,H38)&lt;=price_limit,IF(H38="Yes",1,2),"")),""))</f>
        <v/>
      </c>
      <c r="BD38" s="161" t="str">
        <f>IF(OR(I38="",VLOOKUP(I$1,Services!$A$1:$B$25,2,0)="Exclude"),"",IF($D38=1,IF(OR(price_limit="",price_limit="No Limit"),IF(I38="Yes",1,2),IF(SUMIFS(WhatIf!$W:$W,WhatIf!$Q:$Q,I$1,WhatIf!$R:$R,I38)&lt;=price_limit,IF(I38="Yes",1,2),"")),""))</f>
        <v/>
      </c>
      <c r="BE38" s="161" t="str">
        <f>IF(OR(J38="",VLOOKUP(J$1,Services!$A$1:$B$25,2,0)="Exclude"),"",IF($D38=1,IF(OR(price_limit="",price_limit="No Limit"),IF(J38="Yes",1,2),IF(SUMIFS(WhatIf!$W:$W,WhatIf!$Q:$Q,J$1,WhatIf!$R:$R,J38)&lt;=price_limit,IF(J38="Yes",1,2),"")),""))</f>
        <v/>
      </c>
      <c r="BF38" s="161" t="str">
        <f>IF(OR(K38="",VLOOKUP(K$1,Services!$A$1:$B$25,2,0)="Exclude"),"",IF($D38=1,IF(OR(price_limit="",price_limit="No Limit"),IF(K38="Yes",1,2),IF(SUMIFS(WhatIf!$W:$W,WhatIf!$Q:$Q,K$1,WhatIf!$R:$R,K38)&lt;=price_limit,IF(K38="Yes",1,2),"")),""))</f>
        <v/>
      </c>
      <c r="BG38" s="161" t="str">
        <f>IF(OR(L38="",VLOOKUP(L$1,Services!$A$1:$B$25,2,0)="Exclude"),"",IF($D38=1,IF(OR(price_limit="",price_limit="No Limit"),IF(L38="Yes",1,2),IF(SUMIFS(WhatIf!$W:$W,WhatIf!$Q:$Q,L$1,WhatIf!$R:$R,L38)&lt;=price_limit,IF(L38="Yes",1,2),"")),""))</f>
        <v/>
      </c>
      <c r="BH38" s="161" t="str">
        <f ca="1">IF(OR(M38="",VLOOKUP(M$1,Services!$A$1:$B$25,2,0)="Exclude"),"",IF($D38=1,IF(OR(price_limit="",price_limit="No Limit"),IF(M38="Yes",1,2),IF(SUMIFS(WhatIf!$W:$W,WhatIf!$Q:$Q,M$1,WhatIf!$R:$R,M38)&lt;=price_limit,IF(M38="Yes",1,2),"")),""))</f>
        <v/>
      </c>
      <c r="BI38" s="161" t="str">
        <f>IF(OR(N38="",VLOOKUP(N$1,Services!$A$1:$B$25,2,0)="Exclude"),"",IF($D38=1,IF(OR(price_limit="",price_limit="No Limit"),IF(N38="Yes",1,2),IF(SUMIFS(WhatIf!$W:$W,WhatIf!$Q:$Q,N$1,WhatIf!$R:$R,N38)&lt;=price_limit,IF(N38="Yes",1,2),"")),""))</f>
        <v/>
      </c>
      <c r="BJ38" s="161" t="str">
        <f>IF(OR(O38="",VLOOKUP(O$1,Services!$A$1:$B$25,2,0)="Exclude"),"",IF($D38=1,IF(OR(price_limit="",price_limit="No Limit"),IF(O38="Yes",1,2),IF(SUMIFS(WhatIf!$W:$W,WhatIf!$Q:$Q,O$1,WhatIf!$R:$R,O38)&lt;=price_limit,IF(O38="Yes",1,2),"")),""))</f>
        <v/>
      </c>
      <c r="BK38" s="161" t="str">
        <f>IF(OR(P38="",VLOOKUP(P$1,Services!$A$1:$B$25,2,0)="Exclude"),"",IF($D38=1,IF(OR(price_limit="",price_limit="No Limit"),IF(P38="Yes",1,2),IF(SUMIFS(WhatIf!$W:$W,WhatIf!$Q:$Q,P$1,WhatIf!$R:$R,P38)&lt;=price_limit,IF(P38="Yes",1,2),"")),""))</f>
        <v/>
      </c>
      <c r="BL38" s="161" t="str">
        <f>IF(OR(Q38="",VLOOKUP(Q$1,Services!$A$1:$B$25,2,0)="Exclude"),"",IF($D38=1,IF(OR(price_limit="",price_limit="No Limit"),IF(Q38="Yes",1,2),IF(SUMIFS(WhatIf!$W:$W,WhatIf!$Q:$Q,Q$1,WhatIf!$R:$R,Q38)&lt;=price_limit,IF(Q38="Yes",1,2),"")),""))</f>
        <v/>
      </c>
      <c r="BM38" s="161" t="str">
        <f>IF(OR(R38="",VLOOKUP(R$1,Services!$A$1:$B$25,2,0)="Exclude"),"",IF($D38=1,IF(OR(price_limit="",price_limit="No Limit"),IF(R38="Yes",1,2),IF(SUMIFS(WhatIf!$W:$W,WhatIf!$Q:$Q,R$1,WhatIf!$R:$R,R38)&lt;=price_limit,IF(R38="Yes",1,2),"")),""))</f>
        <v/>
      </c>
      <c r="BN38" s="161" t="str">
        <f>IF(OR(S38="",VLOOKUP(S$1,Services!$A$1:$B$25,2,0)="Exclude"),"",IF($D38=1,IF(OR(price_limit="",price_limit="No Limit"),IF(S38="Yes",1,2),IF(SUMIFS(WhatIf!$W:$W,WhatIf!$Q:$Q,S$1,WhatIf!$R:$R,S38)&lt;=price_limit,IF(S38="Yes",1,2),"")),""))</f>
        <v/>
      </c>
      <c r="BO38" s="161" t="str">
        <f>IF(OR(T38="",VLOOKUP(T$1,Services!$A$1:$B$25,2,0)="Exclude"),"",IF($D38=1,IF(OR(price_limit="",price_limit="No Limit"),IF(T38="Yes",1,2),IF(SUMIFS(WhatIf!$W:$W,WhatIf!$Q:$Q,T$1,WhatIf!$R:$R,T38)&lt;=price_limit,IF(T38="Yes",1,2),"")),""))</f>
        <v/>
      </c>
      <c r="BP38" s="161" t="str">
        <f>IF(OR(U38="",VLOOKUP(U$1,Services!$A$1:$B$25,2,0)="Exclude"),"",IF($D38=1,IF(OR(price_limit="",price_limit="No Limit"),IF(U38="Yes",1,2),IF(SUMIFS(WhatIf!$W:$W,WhatIf!$Q:$Q,U$1,WhatIf!$R:$R,U38)&lt;=price_limit,IF(U38="Yes",1,2),"")),""))</f>
        <v/>
      </c>
      <c r="BQ38" s="161" t="str">
        <f>IF(OR(V38="",VLOOKUP(V$1,Services!$A$1:$B$25,2,0)="Exclude"),"",IF($D38=1,IF(OR(price_limit="",price_limit="No Limit"),IF(V38="Yes",1,2),IF(SUMIFS(WhatIf!$W:$W,WhatIf!$Q:$Q,V$1,WhatIf!$R:$R,V38)&lt;=price_limit,IF(V38="Yes",1,2),"")),""))</f>
        <v/>
      </c>
      <c r="BR38" s="161" t="str">
        <f>IF(OR(W38="",VLOOKUP(W$1,Services!$A$1:$B$25,2,0)="Exclude"),"",IF($D38=1,IF(OR(price_limit="",price_limit="No Limit"),IF(W38="Yes",1,2),IF(SUMIFS(WhatIf!$W:$W,WhatIf!$Q:$Q,W$1,WhatIf!$R:$R,W38)&lt;=price_limit,IF(W38="Yes",1,2),"")),""))</f>
        <v/>
      </c>
      <c r="BS38" s="161" t="str">
        <f>IF(OR(X38="",VLOOKUP(X$1,Services!$A$1:$B$25,2,0)="Exclude"),"",IF($D38=1,IF(OR(price_limit="",price_limit="No Limit"),IF(X38="Yes",1,2),IF(SUMIFS(WhatIf!$W:$W,WhatIf!$Q:$Q,X$1,WhatIf!$R:$R,X38)&lt;=price_limit,IF(X38="Yes",1,2),"")),""))</f>
        <v/>
      </c>
      <c r="BT38" s="161" t="str">
        <f>IF(OR(Y38="",VLOOKUP(Y$1,Services!$A$1:$B$25,2,0)="Exclude"),"",IF($D38=1,IF(OR(price_limit="",price_limit="No Limit"),IF(Y38="Yes",1,2),IF(SUMIFS(WhatIf!$W:$W,WhatIf!$Q:$Q,Y$1,WhatIf!$R:$R,Y38)&lt;=price_limit,IF(Y38="Yes",1,2),"")),""))</f>
        <v/>
      </c>
      <c r="BU38" s="161" t="str">
        <f>IF(OR(Z38="",VLOOKUP(Z$1,Services!$A$1:$B$25,2,0)="Exclude"),"",IF($D38=1,IF(OR(price_limit="",price_limit="No Limit"),IF(Z38="Yes",1,2),IF(SUMIFS(WhatIf!$W:$W,WhatIf!$Q:$Q,Z$1,WhatIf!$R:$R,Z38)&lt;=price_limit,IF(Z38="Yes",1,2),"")),""))</f>
        <v/>
      </c>
      <c r="BV38" s="161"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5">
      <c r="A39" s="15" t="s">
        <v>685</v>
      </c>
      <c r="C39" s="3" t="s">
        <v>177</v>
      </c>
      <c r="D39" s="8" t="str">
        <f t="shared" ca="1" si="2"/>
        <v/>
      </c>
      <c r="I39" s="8"/>
      <c r="J39" s="8"/>
      <c r="K39" s="8"/>
      <c r="L39" s="8"/>
      <c r="M39" s="8"/>
      <c r="N39" s="8"/>
      <c r="O39" s="8"/>
      <c r="P39" s="8" t="s">
        <v>728</v>
      </c>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1" t="str">
        <f>IF(OR(E39="",VLOOKUP(E$1,Services!$A$1:$B$25,2,0)="Exclude"),"",IF($D39=1,IF(OR(price_limit="",price_limit="No Limit"),IF(E39="Yes",1,2),IF(SUMIFS(WhatIf!$W:$W,WhatIf!$Q:$Q,E$1,WhatIf!$R:$R,E39)&lt;=price_limit,IF(E39="Yes",1,2),"")),""))</f>
        <v/>
      </c>
      <c r="BA39" s="161" t="str">
        <f>IF(OR(F39="",VLOOKUP(F$1,Services!$A$1:$B$25,2,0)="Exclude"),"",IF($D39=1,IF(OR(price_limit="",price_limit="No Limit"),IF(F39="Yes",1,2),IF(SUMIFS(WhatIf!$W:$W,WhatIf!$Q:$Q,F$1,WhatIf!$R:$R,F39)&lt;=price_limit,IF(F39="Yes",1,2),"")),""))</f>
        <v/>
      </c>
      <c r="BB39" s="161" t="str">
        <f>IF(OR(G39="",VLOOKUP(G$1,Services!$A$1:$B$25,2,0)="Exclude"),"",IF($D39=1,IF(OR(price_limit="",price_limit="No Limit"),IF(G39="Yes",1,2),IF(SUMIFS(WhatIf!$W:$W,WhatIf!$Q:$Q,G$1,WhatIf!$R:$R,G39)&lt;=price_limit,IF(G39="Yes",1,2),"")),""))</f>
        <v/>
      </c>
      <c r="BC39" s="161" t="str">
        <f>IF(OR(H39="",VLOOKUP(H$1,Services!$A$1:$B$25,2,0)="Exclude"),"",IF($D39=1,IF(OR(price_limit="",price_limit="No Limit"),IF(H39="Yes",1,2),IF(SUMIFS(WhatIf!$W:$W,WhatIf!$Q:$Q,H$1,WhatIf!$R:$R,H39)&lt;=price_limit,IF(H39="Yes",1,2),"")),""))</f>
        <v/>
      </c>
      <c r="BD39" s="161" t="str">
        <f>IF(OR(I39="",VLOOKUP(I$1,Services!$A$1:$B$25,2,0)="Exclude"),"",IF($D39=1,IF(OR(price_limit="",price_limit="No Limit"),IF(I39="Yes",1,2),IF(SUMIFS(WhatIf!$W:$W,WhatIf!$Q:$Q,I$1,WhatIf!$R:$R,I39)&lt;=price_limit,IF(I39="Yes",1,2),"")),""))</f>
        <v/>
      </c>
      <c r="BE39" s="161" t="str">
        <f>IF(OR(J39="",VLOOKUP(J$1,Services!$A$1:$B$25,2,0)="Exclude"),"",IF($D39=1,IF(OR(price_limit="",price_limit="No Limit"),IF(J39="Yes",1,2),IF(SUMIFS(WhatIf!$W:$W,WhatIf!$Q:$Q,J$1,WhatIf!$R:$R,J39)&lt;=price_limit,IF(J39="Yes",1,2),"")),""))</f>
        <v/>
      </c>
      <c r="BF39" s="161" t="str">
        <f>IF(OR(K39="",VLOOKUP(K$1,Services!$A$1:$B$25,2,0)="Exclude"),"",IF($D39=1,IF(OR(price_limit="",price_limit="No Limit"),IF(K39="Yes",1,2),IF(SUMIFS(WhatIf!$W:$W,WhatIf!$Q:$Q,K$1,WhatIf!$R:$R,K39)&lt;=price_limit,IF(K39="Yes",1,2),"")),""))</f>
        <v/>
      </c>
      <c r="BG39" s="161" t="str">
        <f>IF(OR(L39="",VLOOKUP(L$1,Services!$A$1:$B$25,2,0)="Exclude"),"",IF($D39=1,IF(OR(price_limit="",price_limit="No Limit"),IF(L39="Yes",1,2),IF(SUMIFS(WhatIf!$W:$W,WhatIf!$Q:$Q,L$1,WhatIf!$R:$R,L39)&lt;=price_limit,IF(L39="Yes",1,2),"")),""))</f>
        <v/>
      </c>
      <c r="BH39" s="161" t="str">
        <f>IF(OR(M39="",VLOOKUP(M$1,Services!$A$1:$B$25,2,0)="Exclude"),"",IF($D39=1,IF(OR(price_limit="",price_limit="No Limit"),IF(M39="Yes",1,2),IF(SUMIFS(WhatIf!$W:$W,WhatIf!$Q:$Q,M$1,WhatIf!$R:$R,M39)&lt;=price_limit,IF(M39="Yes",1,2),"")),""))</f>
        <v/>
      </c>
      <c r="BI39" s="161" t="str">
        <f>IF(OR(N39="",VLOOKUP(N$1,Services!$A$1:$B$25,2,0)="Exclude"),"",IF($D39=1,IF(OR(price_limit="",price_limit="No Limit"),IF(N39="Yes",1,2),IF(SUMIFS(WhatIf!$W:$W,WhatIf!$Q:$Q,N$1,WhatIf!$R:$R,N39)&lt;=price_limit,IF(N39="Yes",1,2),"")),""))</f>
        <v/>
      </c>
      <c r="BJ39" s="161" t="str">
        <f>IF(OR(O39="",VLOOKUP(O$1,Services!$A$1:$B$25,2,0)="Exclude"),"",IF($D39=1,IF(OR(price_limit="",price_limit="No Limit"),IF(O39="Yes",1,2),IF(SUMIFS(WhatIf!$W:$W,WhatIf!$Q:$Q,O$1,WhatIf!$R:$R,O39)&lt;=price_limit,IF(O39="Yes",1,2),"")),""))</f>
        <v/>
      </c>
      <c r="BK39" s="161" t="str">
        <f ca="1">IF(OR(P39="",VLOOKUP(P$1,Services!$A$1:$B$25,2,0)="Exclude"),"",IF($D39=1,IF(OR(price_limit="",price_limit="No Limit"),IF(P39="Yes",1,2),IF(SUMIFS(WhatIf!$W:$W,WhatIf!$Q:$Q,P$1,WhatIf!$R:$R,P39)&lt;=price_limit,IF(P39="Yes",1,2),"")),""))</f>
        <v/>
      </c>
      <c r="BL39" s="161" t="str">
        <f>IF(OR(Q39="",VLOOKUP(Q$1,Services!$A$1:$B$25,2,0)="Exclude"),"",IF($D39=1,IF(OR(price_limit="",price_limit="No Limit"),IF(Q39="Yes",1,2),IF(SUMIFS(WhatIf!$W:$W,WhatIf!$Q:$Q,Q$1,WhatIf!$R:$R,Q39)&lt;=price_limit,IF(Q39="Yes",1,2),"")),""))</f>
        <v/>
      </c>
      <c r="BM39" s="161" t="str">
        <f>IF(OR(R39="",VLOOKUP(R$1,Services!$A$1:$B$25,2,0)="Exclude"),"",IF($D39=1,IF(OR(price_limit="",price_limit="No Limit"),IF(R39="Yes",1,2),IF(SUMIFS(WhatIf!$W:$W,WhatIf!$Q:$Q,R$1,WhatIf!$R:$R,R39)&lt;=price_limit,IF(R39="Yes",1,2),"")),""))</f>
        <v/>
      </c>
      <c r="BN39" s="161" t="str">
        <f>IF(OR(S39="",VLOOKUP(S$1,Services!$A$1:$B$25,2,0)="Exclude"),"",IF($D39=1,IF(OR(price_limit="",price_limit="No Limit"),IF(S39="Yes",1,2),IF(SUMIFS(WhatIf!$W:$W,WhatIf!$Q:$Q,S$1,WhatIf!$R:$R,S39)&lt;=price_limit,IF(S39="Yes",1,2),"")),""))</f>
        <v/>
      </c>
      <c r="BO39" s="161" t="str">
        <f>IF(OR(T39="",VLOOKUP(T$1,Services!$A$1:$B$25,2,0)="Exclude"),"",IF($D39=1,IF(OR(price_limit="",price_limit="No Limit"),IF(T39="Yes",1,2),IF(SUMIFS(WhatIf!$W:$W,WhatIf!$Q:$Q,T$1,WhatIf!$R:$R,T39)&lt;=price_limit,IF(T39="Yes",1,2),"")),""))</f>
        <v/>
      </c>
      <c r="BP39" s="161" t="str">
        <f>IF(OR(U39="",VLOOKUP(U$1,Services!$A$1:$B$25,2,0)="Exclude"),"",IF($D39=1,IF(OR(price_limit="",price_limit="No Limit"),IF(U39="Yes",1,2),IF(SUMIFS(WhatIf!$W:$W,WhatIf!$Q:$Q,U$1,WhatIf!$R:$R,U39)&lt;=price_limit,IF(U39="Yes",1,2),"")),""))</f>
        <v/>
      </c>
      <c r="BQ39" s="161" t="str">
        <f>IF(OR(V39="",VLOOKUP(V$1,Services!$A$1:$B$25,2,0)="Exclude"),"",IF($D39=1,IF(OR(price_limit="",price_limit="No Limit"),IF(V39="Yes",1,2),IF(SUMIFS(WhatIf!$W:$W,WhatIf!$Q:$Q,V$1,WhatIf!$R:$R,V39)&lt;=price_limit,IF(V39="Yes",1,2),"")),""))</f>
        <v/>
      </c>
      <c r="BR39" s="161" t="str">
        <f>IF(OR(W39="",VLOOKUP(W$1,Services!$A$1:$B$25,2,0)="Exclude"),"",IF($D39=1,IF(OR(price_limit="",price_limit="No Limit"),IF(W39="Yes",1,2),IF(SUMIFS(WhatIf!$W:$W,WhatIf!$Q:$Q,W$1,WhatIf!$R:$R,W39)&lt;=price_limit,IF(W39="Yes",1,2),"")),""))</f>
        <v/>
      </c>
      <c r="BS39" s="161" t="str">
        <f>IF(OR(X39="",VLOOKUP(X$1,Services!$A$1:$B$25,2,0)="Exclude"),"",IF($D39=1,IF(OR(price_limit="",price_limit="No Limit"),IF(X39="Yes",1,2),IF(SUMIFS(WhatIf!$W:$W,WhatIf!$Q:$Q,X$1,WhatIf!$R:$R,X39)&lt;=price_limit,IF(X39="Yes",1,2),"")),""))</f>
        <v/>
      </c>
      <c r="BT39" s="161" t="str">
        <f>IF(OR(Y39="",VLOOKUP(Y$1,Services!$A$1:$B$25,2,0)="Exclude"),"",IF($D39=1,IF(OR(price_limit="",price_limit="No Limit"),IF(Y39="Yes",1,2),IF(SUMIFS(WhatIf!$W:$W,WhatIf!$Q:$Q,Y$1,WhatIf!$R:$R,Y39)&lt;=price_limit,IF(Y39="Yes",1,2),"")),""))</f>
        <v/>
      </c>
      <c r="BU39" s="161" t="str">
        <f>IF(OR(Z39="",VLOOKUP(Z$1,Services!$A$1:$B$25,2,0)="Exclude"),"",IF($D39=1,IF(OR(price_limit="",price_limit="No Limit"),IF(Z39="Yes",1,2),IF(SUMIFS(WhatIf!$W:$W,WhatIf!$Q:$Q,Z$1,WhatIf!$R:$R,Z39)&lt;=price_limit,IF(Z39="Yes",1,2),"")),""))</f>
        <v/>
      </c>
      <c r="BV39" s="161"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customHeight="1" x14ac:dyDescent="0.35">
      <c r="A40" s="15" t="s">
        <v>938</v>
      </c>
      <c r="C40" s="3" t="s">
        <v>177</v>
      </c>
      <c r="D40" s="8" t="str">
        <f t="shared" ca="1" si="2"/>
        <v/>
      </c>
      <c r="I40" s="8"/>
      <c r="J40" s="8"/>
      <c r="K40" s="8"/>
      <c r="L40" s="8"/>
      <c r="M40" s="8"/>
      <c r="N40" s="8"/>
      <c r="O40" s="8"/>
      <c r="P40" s="8" t="s">
        <v>1</v>
      </c>
      <c r="Q40" s="8"/>
      <c r="R40" s="8" t="s">
        <v>1</v>
      </c>
      <c r="S40" s="8" t="s">
        <v>1</v>
      </c>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1" t="str">
        <f>IF(OR(E40="",VLOOKUP(E$1,Services!$A$1:$B$25,2,0)="Exclude"),"",IF($D40=1,IF(OR(price_limit="",price_limit="No Limit"),IF(E40="Yes",1,2),IF(SUMIFS(WhatIf!$W:$W,WhatIf!$Q:$Q,E$1,WhatIf!$R:$R,E40)&lt;=price_limit,IF(E40="Yes",1,2),"")),""))</f>
        <v/>
      </c>
      <c r="BA40" s="161" t="str">
        <f>IF(OR(F40="",VLOOKUP(F$1,Services!$A$1:$B$25,2,0)="Exclude"),"",IF($D40=1,IF(OR(price_limit="",price_limit="No Limit"),IF(F40="Yes",1,2),IF(SUMIFS(WhatIf!$W:$W,WhatIf!$Q:$Q,F$1,WhatIf!$R:$R,F40)&lt;=price_limit,IF(F40="Yes",1,2),"")),""))</f>
        <v/>
      </c>
      <c r="BB40" s="161" t="str">
        <f>IF(OR(G40="",VLOOKUP(G$1,Services!$A$1:$B$25,2,0)="Exclude"),"",IF($D40=1,IF(OR(price_limit="",price_limit="No Limit"),IF(G40="Yes",1,2),IF(SUMIFS(WhatIf!$W:$W,WhatIf!$Q:$Q,G$1,WhatIf!$R:$R,G40)&lt;=price_limit,IF(G40="Yes",1,2),"")),""))</f>
        <v/>
      </c>
      <c r="BC40" s="161" t="str">
        <f>IF(OR(H40="",VLOOKUP(H$1,Services!$A$1:$B$25,2,0)="Exclude"),"",IF($D40=1,IF(OR(price_limit="",price_limit="No Limit"),IF(H40="Yes",1,2),IF(SUMIFS(WhatIf!$W:$W,WhatIf!$Q:$Q,H$1,WhatIf!$R:$R,H40)&lt;=price_limit,IF(H40="Yes",1,2),"")),""))</f>
        <v/>
      </c>
      <c r="BD40" s="161" t="str">
        <f>IF(OR(I40="",VLOOKUP(I$1,Services!$A$1:$B$25,2,0)="Exclude"),"",IF($D40=1,IF(OR(price_limit="",price_limit="No Limit"),IF(I40="Yes",1,2),IF(SUMIFS(WhatIf!$W:$W,WhatIf!$Q:$Q,I$1,WhatIf!$R:$R,I40)&lt;=price_limit,IF(I40="Yes",1,2),"")),""))</f>
        <v/>
      </c>
      <c r="BE40" s="161" t="str">
        <f>IF(OR(J40="",VLOOKUP(J$1,Services!$A$1:$B$25,2,0)="Exclude"),"",IF($D40=1,IF(OR(price_limit="",price_limit="No Limit"),IF(J40="Yes",1,2),IF(SUMIFS(WhatIf!$W:$W,WhatIf!$Q:$Q,J$1,WhatIf!$R:$R,J40)&lt;=price_limit,IF(J40="Yes",1,2),"")),""))</f>
        <v/>
      </c>
      <c r="BF40" s="161" t="str">
        <f>IF(OR(K40="",VLOOKUP(K$1,Services!$A$1:$B$25,2,0)="Exclude"),"",IF($D40=1,IF(OR(price_limit="",price_limit="No Limit"),IF(K40="Yes",1,2),IF(SUMIFS(WhatIf!$W:$W,WhatIf!$Q:$Q,K$1,WhatIf!$R:$R,K40)&lt;=price_limit,IF(K40="Yes",1,2),"")),""))</f>
        <v/>
      </c>
      <c r="BG40" s="161" t="str">
        <f>IF(OR(L40="",VLOOKUP(L$1,Services!$A$1:$B$25,2,0)="Exclude"),"",IF($D40=1,IF(OR(price_limit="",price_limit="No Limit"),IF(L40="Yes",1,2),IF(SUMIFS(WhatIf!$W:$W,WhatIf!$Q:$Q,L$1,WhatIf!$R:$R,L40)&lt;=price_limit,IF(L40="Yes",1,2),"")),""))</f>
        <v/>
      </c>
      <c r="BH40" s="161" t="str">
        <f>IF(OR(M40="",VLOOKUP(M$1,Services!$A$1:$B$25,2,0)="Exclude"),"",IF($D40=1,IF(OR(price_limit="",price_limit="No Limit"),IF(M40="Yes",1,2),IF(SUMIFS(WhatIf!$W:$W,WhatIf!$Q:$Q,M$1,WhatIf!$R:$R,M40)&lt;=price_limit,IF(M40="Yes",1,2),"")),""))</f>
        <v/>
      </c>
      <c r="BI40" s="161" t="str">
        <f>IF(OR(N40="",VLOOKUP(N$1,Services!$A$1:$B$25,2,0)="Exclude"),"",IF($D40=1,IF(OR(price_limit="",price_limit="No Limit"),IF(N40="Yes",1,2),IF(SUMIFS(WhatIf!$W:$W,WhatIf!$Q:$Q,N$1,WhatIf!$R:$R,N40)&lt;=price_limit,IF(N40="Yes",1,2),"")),""))</f>
        <v/>
      </c>
      <c r="BJ40" s="161" t="str">
        <f>IF(OR(O40="",VLOOKUP(O$1,Services!$A$1:$B$25,2,0)="Exclude"),"",IF($D40=1,IF(OR(price_limit="",price_limit="No Limit"),IF(O40="Yes",1,2),IF(SUMIFS(WhatIf!$W:$W,WhatIf!$Q:$Q,O$1,WhatIf!$R:$R,O40)&lt;=price_limit,IF(O40="Yes",1,2),"")),""))</f>
        <v/>
      </c>
      <c r="BK40" s="161" t="str">
        <f ca="1">IF(OR(P40="",VLOOKUP(P$1,Services!$A$1:$B$25,2,0)="Exclude"),"",IF($D40=1,IF(OR(price_limit="",price_limit="No Limit"),IF(P40="Yes",1,2),IF(SUMIFS(WhatIf!$W:$W,WhatIf!$Q:$Q,P$1,WhatIf!$R:$R,P40)&lt;=price_limit,IF(P40="Yes",1,2),"")),""))</f>
        <v/>
      </c>
      <c r="BL40" s="161" t="str">
        <f>IF(OR(Q40="",VLOOKUP(Q$1,Services!$A$1:$B$25,2,0)="Exclude"),"",IF($D40=1,IF(OR(price_limit="",price_limit="No Limit"),IF(Q40="Yes",1,2),IF(SUMIFS(WhatIf!$W:$W,WhatIf!$Q:$Q,Q$1,WhatIf!$R:$R,Q40)&lt;=price_limit,IF(Q40="Yes",1,2),"")),""))</f>
        <v/>
      </c>
      <c r="BM40" s="161" t="str">
        <f ca="1">IF(OR(R40="",VLOOKUP(R$1,Services!$A$1:$B$25,2,0)="Exclude"),"",IF($D40=1,IF(OR(price_limit="",price_limit="No Limit"),IF(R40="Yes",1,2),IF(SUMIFS(WhatIf!$W:$W,WhatIf!$Q:$Q,R$1,WhatIf!$R:$R,R40)&lt;=price_limit,IF(R40="Yes",1,2),"")),""))</f>
        <v/>
      </c>
      <c r="BN40" s="161" t="str">
        <f ca="1">IF(OR(S40="",VLOOKUP(S$1,Services!$A$1:$B$25,2,0)="Exclude"),"",IF($D40=1,IF(OR(price_limit="",price_limit="No Limit"),IF(S40="Yes",1,2),IF(SUMIFS(WhatIf!$W:$W,WhatIf!$Q:$Q,S$1,WhatIf!$R:$R,S40)&lt;=price_limit,IF(S40="Yes",1,2),"")),""))</f>
        <v/>
      </c>
      <c r="BO40" s="161" t="str">
        <f>IF(OR(T40="",VLOOKUP(T$1,Services!$A$1:$B$25,2,0)="Exclude"),"",IF($D40=1,IF(OR(price_limit="",price_limit="No Limit"),IF(T40="Yes",1,2),IF(SUMIFS(WhatIf!$W:$W,WhatIf!$Q:$Q,T$1,WhatIf!$R:$R,T40)&lt;=price_limit,IF(T40="Yes",1,2),"")),""))</f>
        <v/>
      </c>
      <c r="BP40" s="161" t="str">
        <f>IF(OR(U40="",VLOOKUP(U$1,Services!$A$1:$B$25,2,0)="Exclude"),"",IF($D40=1,IF(OR(price_limit="",price_limit="No Limit"),IF(U40="Yes",1,2),IF(SUMIFS(WhatIf!$W:$W,WhatIf!$Q:$Q,U$1,WhatIf!$R:$R,U40)&lt;=price_limit,IF(U40="Yes",1,2),"")),""))</f>
        <v/>
      </c>
      <c r="BQ40" s="161" t="str">
        <f>IF(OR(V40="",VLOOKUP(V$1,Services!$A$1:$B$25,2,0)="Exclude"),"",IF($D40=1,IF(OR(price_limit="",price_limit="No Limit"),IF(V40="Yes",1,2),IF(SUMIFS(WhatIf!$W:$W,WhatIf!$Q:$Q,V$1,WhatIf!$R:$R,V40)&lt;=price_limit,IF(V40="Yes",1,2),"")),""))</f>
        <v/>
      </c>
      <c r="BR40" s="161" t="str">
        <f>IF(OR(W40="",VLOOKUP(W$1,Services!$A$1:$B$25,2,0)="Exclude"),"",IF($D40=1,IF(OR(price_limit="",price_limit="No Limit"),IF(W40="Yes",1,2),IF(SUMIFS(WhatIf!$W:$W,WhatIf!$Q:$Q,W$1,WhatIf!$R:$R,W40)&lt;=price_limit,IF(W40="Yes",1,2),"")),""))</f>
        <v/>
      </c>
      <c r="BS40" s="161" t="str">
        <f>IF(OR(X40="",VLOOKUP(X$1,Services!$A$1:$B$25,2,0)="Exclude"),"",IF($D40=1,IF(OR(price_limit="",price_limit="No Limit"),IF(X40="Yes",1,2),IF(SUMIFS(WhatIf!$W:$W,WhatIf!$Q:$Q,X$1,WhatIf!$R:$R,X40)&lt;=price_limit,IF(X40="Yes",1,2),"")),""))</f>
        <v/>
      </c>
      <c r="BT40" s="161" t="str">
        <f>IF(OR(Y40="",VLOOKUP(Y$1,Services!$A$1:$B$25,2,0)="Exclude"),"",IF($D40=1,IF(OR(price_limit="",price_limit="No Limit"),IF(Y40="Yes",1,2),IF(SUMIFS(WhatIf!$W:$W,WhatIf!$Q:$Q,Y$1,WhatIf!$R:$R,Y40)&lt;=price_limit,IF(Y40="Yes",1,2),"")),""))</f>
        <v/>
      </c>
      <c r="BU40" s="161" t="str">
        <f>IF(OR(Z40="",VLOOKUP(Z$1,Services!$A$1:$B$25,2,0)="Exclude"),"",IF($D40=1,IF(OR(price_limit="",price_limit="No Limit"),IF(Z40="Yes",1,2),IF(SUMIFS(WhatIf!$W:$W,WhatIf!$Q:$Q,Z$1,WhatIf!$R:$R,Z40)&lt;=price_limit,IF(Z40="Yes",1,2),"")),""))</f>
        <v/>
      </c>
      <c r="BV40" s="161"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customHeight="1" x14ac:dyDescent="0.35">
      <c r="A41" s="15" t="s">
        <v>89</v>
      </c>
      <c r="B41" s="3" t="s">
        <v>1044</v>
      </c>
      <c r="C41" s="3" t="s">
        <v>229</v>
      </c>
      <c r="D41" s="8" t="str">
        <f t="shared" ca="1" si="2"/>
        <v/>
      </c>
      <c r="E41" s="4" t="s">
        <v>1</v>
      </c>
      <c r="F41" s="4" t="s">
        <v>1</v>
      </c>
      <c r="G41" s="4" t="s">
        <v>1</v>
      </c>
      <c r="H41" s="4" t="s">
        <v>1</v>
      </c>
      <c r="I41" s="8" t="s">
        <v>1</v>
      </c>
      <c r="J41" s="8" t="s">
        <v>1</v>
      </c>
      <c r="K41" s="8" t="s">
        <v>1</v>
      </c>
      <c r="L41" s="8" t="s">
        <v>1</v>
      </c>
      <c r="M41" s="8"/>
      <c r="N41" s="8"/>
      <c r="O41" s="8"/>
      <c r="P41" s="8"/>
      <c r="Q41" s="8"/>
      <c r="R41" s="8"/>
      <c r="S41" s="8"/>
      <c r="T41" s="8"/>
      <c r="U41" s="8"/>
      <c r="V41" s="8" t="s">
        <v>1</v>
      </c>
      <c r="W41" s="6"/>
      <c r="X41" s="6"/>
      <c r="Y41" s="6"/>
      <c r="Z41" s="6"/>
      <c r="AA41" s="4" t="s">
        <v>1</v>
      </c>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1" t="str">
        <f ca="1">IF(OR(E41="",VLOOKUP(E$1,Services!$A$1:$B$25,2,0)="Exclude"),"",IF($D41=1,IF(OR(price_limit="",price_limit="No Limit"),IF(E41="Yes",1,2),IF(SUMIFS(WhatIf!$W:$W,WhatIf!$Q:$Q,E$1,WhatIf!$R:$R,E41)&lt;=price_limit,IF(E41="Yes",1,2),"")),""))</f>
        <v/>
      </c>
      <c r="BA41" s="161" t="str">
        <f ca="1">IF(OR(F41="",VLOOKUP(F$1,Services!$A$1:$B$25,2,0)="Exclude"),"",IF($D41=1,IF(OR(price_limit="",price_limit="No Limit"),IF(F41="Yes",1,2),IF(SUMIFS(WhatIf!$W:$W,WhatIf!$Q:$Q,F$1,WhatIf!$R:$R,F41)&lt;=price_limit,IF(F41="Yes",1,2),"")),""))</f>
        <v/>
      </c>
      <c r="BB41" s="161" t="str">
        <f ca="1">IF(OR(G41="",VLOOKUP(G$1,Services!$A$1:$B$25,2,0)="Exclude"),"",IF($D41=1,IF(OR(price_limit="",price_limit="No Limit"),IF(G41="Yes",1,2),IF(SUMIFS(WhatIf!$W:$W,WhatIf!$Q:$Q,G$1,WhatIf!$R:$R,G41)&lt;=price_limit,IF(G41="Yes",1,2),"")),""))</f>
        <v/>
      </c>
      <c r="BC41" s="161" t="str">
        <f ca="1">IF(OR(H41="",VLOOKUP(H$1,Services!$A$1:$B$25,2,0)="Exclude"),"",IF($D41=1,IF(OR(price_limit="",price_limit="No Limit"),IF(H41="Yes",1,2),IF(SUMIFS(WhatIf!$W:$W,WhatIf!$Q:$Q,H$1,WhatIf!$R:$R,H41)&lt;=price_limit,IF(H41="Yes",1,2),"")),""))</f>
        <v/>
      </c>
      <c r="BD41" s="161" t="str">
        <f ca="1">IF(OR(I41="",VLOOKUP(I$1,Services!$A$1:$B$25,2,0)="Exclude"),"",IF($D41=1,IF(OR(price_limit="",price_limit="No Limit"),IF(I41="Yes",1,2),IF(SUMIFS(WhatIf!$W:$W,WhatIf!$Q:$Q,I$1,WhatIf!$R:$R,I41)&lt;=price_limit,IF(I41="Yes",1,2),"")),""))</f>
        <v/>
      </c>
      <c r="BE41" s="161" t="str">
        <f ca="1">IF(OR(J41="",VLOOKUP(J$1,Services!$A$1:$B$25,2,0)="Exclude"),"",IF($D41=1,IF(OR(price_limit="",price_limit="No Limit"),IF(J41="Yes",1,2),IF(SUMIFS(WhatIf!$W:$W,WhatIf!$Q:$Q,J$1,WhatIf!$R:$R,J41)&lt;=price_limit,IF(J41="Yes",1,2),"")),""))</f>
        <v/>
      </c>
      <c r="BF41" s="161" t="str">
        <f ca="1">IF(OR(K41="",VLOOKUP(K$1,Services!$A$1:$B$25,2,0)="Exclude"),"",IF($D41=1,IF(OR(price_limit="",price_limit="No Limit"),IF(K41="Yes",1,2),IF(SUMIFS(WhatIf!$W:$W,WhatIf!$Q:$Q,K$1,WhatIf!$R:$R,K41)&lt;=price_limit,IF(K41="Yes",1,2),"")),""))</f>
        <v/>
      </c>
      <c r="BG41" s="161" t="str">
        <f ca="1">IF(OR(L41="",VLOOKUP(L$1,Services!$A$1:$B$25,2,0)="Exclude"),"",IF($D41=1,IF(OR(price_limit="",price_limit="No Limit"),IF(L41="Yes",1,2),IF(SUMIFS(WhatIf!$W:$W,WhatIf!$Q:$Q,L$1,WhatIf!$R:$R,L41)&lt;=price_limit,IF(L41="Yes",1,2),"")),""))</f>
        <v/>
      </c>
      <c r="BH41" s="161" t="str">
        <f>IF(OR(M41="",VLOOKUP(M$1,Services!$A$1:$B$25,2,0)="Exclude"),"",IF($D41=1,IF(OR(price_limit="",price_limit="No Limit"),IF(M41="Yes",1,2),IF(SUMIFS(WhatIf!$W:$W,WhatIf!$Q:$Q,M$1,WhatIf!$R:$R,M41)&lt;=price_limit,IF(M41="Yes",1,2),"")),""))</f>
        <v/>
      </c>
      <c r="BI41" s="161" t="str">
        <f>IF(OR(N41="",VLOOKUP(N$1,Services!$A$1:$B$25,2,0)="Exclude"),"",IF($D41=1,IF(OR(price_limit="",price_limit="No Limit"),IF(N41="Yes",1,2),IF(SUMIFS(WhatIf!$W:$W,WhatIf!$Q:$Q,N$1,WhatIf!$R:$R,N41)&lt;=price_limit,IF(N41="Yes",1,2),"")),""))</f>
        <v/>
      </c>
      <c r="BJ41" s="161" t="str">
        <f>IF(OR(O41="",VLOOKUP(O$1,Services!$A$1:$B$25,2,0)="Exclude"),"",IF($D41=1,IF(OR(price_limit="",price_limit="No Limit"),IF(O41="Yes",1,2),IF(SUMIFS(WhatIf!$W:$W,WhatIf!$Q:$Q,O$1,WhatIf!$R:$R,O41)&lt;=price_limit,IF(O41="Yes",1,2),"")),""))</f>
        <v/>
      </c>
      <c r="BK41" s="161" t="str">
        <f>IF(OR(P41="",VLOOKUP(P$1,Services!$A$1:$B$25,2,0)="Exclude"),"",IF($D41=1,IF(OR(price_limit="",price_limit="No Limit"),IF(P41="Yes",1,2),IF(SUMIFS(WhatIf!$W:$W,WhatIf!$Q:$Q,P$1,WhatIf!$R:$R,P41)&lt;=price_limit,IF(P41="Yes",1,2),"")),""))</f>
        <v/>
      </c>
      <c r="BL41" s="161" t="str">
        <f>IF(OR(Q41="",VLOOKUP(Q$1,Services!$A$1:$B$25,2,0)="Exclude"),"",IF($D41=1,IF(OR(price_limit="",price_limit="No Limit"),IF(Q41="Yes",1,2),IF(SUMIFS(WhatIf!$W:$W,WhatIf!$Q:$Q,Q$1,WhatIf!$R:$R,Q41)&lt;=price_limit,IF(Q41="Yes",1,2),"")),""))</f>
        <v/>
      </c>
      <c r="BM41" s="161" t="str">
        <f>IF(OR(R41="",VLOOKUP(R$1,Services!$A$1:$B$25,2,0)="Exclude"),"",IF($D41=1,IF(OR(price_limit="",price_limit="No Limit"),IF(R41="Yes",1,2),IF(SUMIFS(WhatIf!$W:$W,WhatIf!$Q:$Q,R$1,WhatIf!$R:$R,R41)&lt;=price_limit,IF(R41="Yes",1,2),"")),""))</f>
        <v/>
      </c>
      <c r="BN41" s="161" t="str">
        <f>IF(OR(S41="",VLOOKUP(S$1,Services!$A$1:$B$25,2,0)="Exclude"),"",IF($D41=1,IF(OR(price_limit="",price_limit="No Limit"),IF(S41="Yes",1,2),IF(SUMIFS(WhatIf!$W:$W,WhatIf!$Q:$Q,S$1,WhatIf!$R:$R,S41)&lt;=price_limit,IF(S41="Yes",1,2),"")),""))</f>
        <v/>
      </c>
      <c r="BO41" s="161" t="str">
        <f>IF(OR(T41="",VLOOKUP(T$1,Services!$A$1:$B$25,2,0)="Exclude"),"",IF($D41=1,IF(OR(price_limit="",price_limit="No Limit"),IF(T41="Yes",1,2),IF(SUMIFS(WhatIf!$W:$W,WhatIf!$Q:$Q,T$1,WhatIf!$R:$R,T41)&lt;=price_limit,IF(T41="Yes",1,2),"")),""))</f>
        <v/>
      </c>
      <c r="BP41" s="161" t="str">
        <f>IF(OR(U41="",VLOOKUP(U$1,Services!$A$1:$B$25,2,0)="Exclude"),"",IF($D41=1,IF(OR(price_limit="",price_limit="No Limit"),IF(U41="Yes",1,2),IF(SUMIFS(WhatIf!$W:$W,WhatIf!$Q:$Q,U$1,WhatIf!$R:$R,U41)&lt;=price_limit,IF(U41="Yes",1,2),"")),""))</f>
        <v/>
      </c>
      <c r="BQ41" s="161" t="str">
        <f ca="1">IF(OR(V41="",VLOOKUP(V$1,Services!$A$1:$B$25,2,0)="Exclude"),"",IF($D41=1,IF(OR(price_limit="",price_limit="No Limit"),IF(V41="Yes",1,2),IF(SUMIFS(WhatIf!$W:$W,WhatIf!$Q:$Q,V$1,WhatIf!$R:$R,V41)&lt;=price_limit,IF(V41="Yes",1,2),"")),""))</f>
        <v/>
      </c>
      <c r="BR41" s="161" t="str">
        <f>IF(OR(W41="",VLOOKUP(W$1,Services!$A$1:$B$25,2,0)="Exclude"),"",IF($D41=1,IF(OR(price_limit="",price_limit="No Limit"),IF(W41="Yes",1,2),IF(SUMIFS(WhatIf!$W:$W,WhatIf!$Q:$Q,W$1,WhatIf!$R:$R,W41)&lt;=price_limit,IF(W41="Yes",1,2),"")),""))</f>
        <v/>
      </c>
      <c r="BS41" s="161" t="str">
        <f>IF(OR(X41="",VLOOKUP(X$1,Services!$A$1:$B$25,2,0)="Exclude"),"",IF($D41=1,IF(OR(price_limit="",price_limit="No Limit"),IF(X41="Yes",1,2),IF(SUMIFS(WhatIf!$W:$W,WhatIf!$Q:$Q,X$1,WhatIf!$R:$R,X41)&lt;=price_limit,IF(X41="Yes",1,2),"")),""))</f>
        <v/>
      </c>
      <c r="BT41" s="161" t="str">
        <f>IF(OR(Y41="",VLOOKUP(Y$1,Services!$A$1:$B$25,2,0)="Exclude"),"",IF($D41=1,IF(OR(price_limit="",price_limit="No Limit"),IF(Y41="Yes",1,2),IF(SUMIFS(WhatIf!$W:$W,WhatIf!$Q:$Q,Y$1,WhatIf!$R:$R,Y41)&lt;=price_limit,IF(Y41="Yes",1,2),"")),""))</f>
        <v/>
      </c>
      <c r="BU41" s="161" t="str">
        <f>IF(OR(Z41="",VLOOKUP(Z$1,Services!$A$1:$B$25,2,0)="Exclude"),"",IF($D41=1,IF(OR(price_limit="",price_limit="No Limit"),IF(Z41="Yes",1,2),IF(SUMIFS(WhatIf!$W:$W,WhatIf!$Q:$Q,Z$1,WhatIf!$R:$R,Z41)&lt;=price_limit,IF(Z41="Yes",1,2),"")),""))</f>
        <v/>
      </c>
      <c r="BV41" s="161"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14.5" customHeight="1" x14ac:dyDescent="0.3">
      <c r="A42" s="15" t="s">
        <v>1040</v>
      </c>
      <c r="C42" s="3" t="s">
        <v>229</v>
      </c>
      <c r="D42" s="8" t="str">
        <f t="shared" ca="1" si="2"/>
        <v/>
      </c>
      <c r="O42" s="4" t="s">
        <v>1</v>
      </c>
      <c r="P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1" t="str">
        <f>IF(OR(E42="",VLOOKUP(E$1,Services!$A$1:$B$25,2,0)="Exclude"),"",IF($D42=1,IF(OR(price_limit="",price_limit="No Limit"),IF(E42="Yes",1,2),IF(SUMIFS(WhatIf!$W:$W,WhatIf!$Q:$Q,E$1,WhatIf!$R:$R,E42)&lt;=price_limit,IF(E42="Yes",1,2),"")),""))</f>
        <v/>
      </c>
      <c r="BA42" s="161" t="str">
        <f>IF(OR(F42="",VLOOKUP(F$1,Services!$A$1:$B$25,2,0)="Exclude"),"",IF($D42=1,IF(OR(price_limit="",price_limit="No Limit"),IF(F42="Yes",1,2),IF(SUMIFS(WhatIf!$W:$W,WhatIf!$Q:$Q,F$1,WhatIf!$R:$R,F42)&lt;=price_limit,IF(F42="Yes",1,2),"")),""))</f>
        <v/>
      </c>
      <c r="BB42" s="161" t="str">
        <f>IF(OR(G42="",VLOOKUP(G$1,Services!$A$1:$B$25,2,0)="Exclude"),"",IF($D42=1,IF(OR(price_limit="",price_limit="No Limit"),IF(G42="Yes",1,2),IF(SUMIFS(WhatIf!$W:$W,WhatIf!$Q:$Q,G$1,WhatIf!$R:$R,G42)&lt;=price_limit,IF(G42="Yes",1,2),"")),""))</f>
        <v/>
      </c>
      <c r="BC42" s="161" t="str">
        <f>IF(OR(H42="",VLOOKUP(H$1,Services!$A$1:$B$25,2,0)="Exclude"),"",IF($D42=1,IF(OR(price_limit="",price_limit="No Limit"),IF(H42="Yes",1,2),IF(SUMIFS(WhatIf!$W:$W,WhatIf!$Q:$Q,H$1,WhatIf!$R:$R,H42)&lt;=price_limit,IF(H42="Yes",1,2),"")),""))</f>
        <v/>
      </c>
      <c r="BD42" s="161" t="str">
        <f>IF(OR(I42="",VLOOKUP(I$1,Services!$A$1:$B$25,2,0)="Exclude"),"",IF($D42=1,IF(OR(price_limit="",price_limit="No Limit"),IF(I42="Yes",1,2),IF(SUMIFS(WhatIf!$W:$W,WhatIf!$Q:$Q,I$1,WhatIf!$R:$R,I42)&lt;=price_limit,IF(I42="Yes",1,2),"")),""))</f>
        <v/>
      </c>
      <c r="BE42" s="161" t="str">
        <f>IF(OR(J42="",VLOOKUP(J$1,Services!$A$1:$B$25,2,0)="Exclude"),"",IF($D42=1,IF(OR(price_limit="",price_limit="No Limit"),IF(J42="Yes",1,2),IF(SUMIFS(WhatIf!$W:$W,WhatIf!$Q:$Q,J$1,WhatIf!$R:$R,J42)&lt;=price_limit,IF(J42="Yes",1,2),"")),""))</f>
        <v/>
      </c>
      <c r="BF42" s="161" t="str">
        <f>IF(OR(K42="",VLOOKUP(K$1,Services!$A$1:$B$25,2,0)="Exclude"),"",IF($D42=1,IF(OR(price_limit="",price_limit="No Limit"),IF(K42="Yes",1,2),IF(SUMIFS(WhatIf!$W:$W,WhatIf!$Q:$Q,K$1,WhatIf!$R:$R,K42)&lt;=price_limit,IF(K42="Yes",1,2),"")),""))</f>
        <v/>
      </c>
      <c r="BG42" s="161" t="str">
        <f>IF(OR(L42="",VLOOKUP(L$1,Services!$A$1:$B$25,2,0)="Exclude"),"",IF($D42=1,IF(OR(price_limit="",price_limit="No Limit"),IF(L42="Yes",1,2),IF(SUMIFS(WhatIf!$W:$W,WhatIf!$Q:$Q,L$1,WhatIf!$R:$R,L42)&lt;=price_limit,IF(L42="Yes",1,2),"")),""))</f>
        <v/>
      </c>
      <c r="BH42" s="161" t="str">
        <f>IF(OR(M42="",VLOOKUP(M$1,Services!$A$1:$B$25,2,0)="Exclude"),"",IF($D42=1,IF(OR(price_limit="",price_limit="No Limit"),IF(M42="Yes",1,2),IF(SUMIFS(WhatIf!$W:$W,WhatIf!$Q:$Q,M$1,WhatIf!$R:$R,M42)&lt;=price_limit,IF(M42="Yes",1,2),"")),""))</f>
        <v/>
      </c>
      <c r="BI42" s="161" t="str">
        <f>IF(OR(N42="",VLOOKUP(N$1,Services!$A$1:$B$25,2,0)="Exclude"),"",IF($D42=1,IF(OR(price_limit="",price_limit="No Limit"),IF(N42="Yes",1,2),IF(SUMIFS(WhatIf!$W:$W,WhatIf!$Q:$Q,N$1,WhatIf!$R:$R,N42)&lt;=price_limit,IF(N42="Yes",1,2),"")),""))</f>
        <v/>
      </c>
      <c r="BJ42" s="161" t="str">
        <f ca="1">IF(OR(O42="",VLOOKUP(O$1,Services!$A$1:$B$25,2,0)="Exclude"),"",IF($D42=1,IF(OR(price_limit="",price_limit="No Limit"),IF(O42="Yes",1,2),IF(SUMIFS(WhatIf!$W:$W,WhatIf!$Q:$Q,O$1,WhatIf!$R:$R,O42)&lt;=price_limit,IF(O42="Yes",1,2),"")),""))</f>
        <v/>
      </c>
      <c r="BK42" s="161" t="str">
        <f ca="1">IF(OR(P42="",VLOOKUP(P$1,Services!$A$1:$B$25,2,0)="Exclude"),"",IF($D42=1,IF(OR(price_limit="",price_limit="No Limit"),IF(P42="Yes",1,2),IF(SUMIFS(WhatIf!$W:$W,WhatIf!$Q:$Q,P$1,WhatIf!$R:$R,P42)&lt;=price_limit,IF(P42="Yes",1,2),"")),""))</f>
        <v/>
      </c>
      <c r="BL42" s="161" t="str">
        <f>IF(OR(Q42="",VLOOKUP(Q$1,Services!$A$1:$B$25,2,0)="Exclude"),"",IF($D42=1,IF(OR(price_limit="",price_limit="No Limit"),IF(Q42="Yes",1,2),IF(SUMIFS(WhatIf!$W:$W,WhatIf!$Q:$Q,Q$1,WhatIf!$R:$R,Q42)&lt;=price_limit,IF(Q42="Yes",1,2),"")),""))</f>
        <v/>
      </c>
      <c r="BM42" s="161" t="str">
        <f>IF(OR(R42="",VLOOKUP(R$1,Services!$A$1:$B$25,2,0)="Exclude"),"",IF($D42=1,IF(OR(price_limit="",price_limit="No Limit"),IF(R42="Yes",1,2),IF(SUMIFS(WhatIf!$W:$W,WhatIf!$Q:$Q,R$1,WhatIf!$R:$R,R42)&lt;=price_limit,IF(R42="Yes",1,2),"")),""))</f>
        <v/>
      </c>
      <c r="BN42" s="161" t="str">
        <f>IF(OR(S42="",VLOOKUP(S$1,Services!$A$1:$B$25,2,0)="Exclude"),"",IF($D42=1,IF(OR(price_limit="",price_limit="No Limit"),IF(S42="Yes",1,2),IF(SUMIFS(WhatIf!$W:$W,WhatIf!$Q:$Q,S$1,WhatIf!$R:$R,S42)&lt;=price_limit,IF(S42="Yes",1,2),"")),""))</f>
        <v/>
      </c>
      <c r="BO42" s="161" t="str">
        <f>IF(OR(T42="",VLOOKUP(T$1,Services!$A$1:$B$25,2,0)="Exclude"),"",IF($D42=1,IF(OR(price_limit="",price_limit="No Limit"),IF(T42="Yes",1,2),IF(SUMIFS(WhatIf!$W:$W,WhatIf!$Q:$Q,T$1,WhatIf!$R:$R,T42)&lt;=price_limit,IF(T42="Yes",1,2),"")),""))</f>
        <v/>
      </c>
      <c r="BP42" s="161" t="str">
        <f>IF(OR(U42="",VLOOKUP(U$1,Services!$A$1:$B$25,2,0)="Exclude"),"",IF($D42=1,IF(OR(price_limit="",price_limit="No Limit"),IF(U42="Yes",1,2),IF(SUMIFS(WhatIf!$W:$W,WhatIf!$Q:$Q,U$1,WhatIf!$R:$R,U42)&lt;=price_limit,IF(U42="Yes",1,2),"")),""))</f>
        <v/>
      </c>
      <c r="BQ42" s="161" t="str">
        <f>IF(OR(V42="",VLOOKUP(V$1,Services!$A$1:$B$25,2,0)="Exclude"),"",IF($D42=1,IF(OR(price_limit="",price_limit="No Limit"),IF(V42="Yes",1,2),IF(SUMIFS(WhatIf!$W:$W,WhatIf!$Q:$Q,V$1,WhatIf!$R:$R,V42)&lt;=price_limit,IF(V42="Yes",1,2),"")),""))</f>
        <v/>
      </c>
      <c r="BR42" s="161" t="str">
        <f>IF(OR(W42="",VLOOKUP(W$1,Services!$A$1:$B$25,2,0)="Exclude"),"",IF($D42=1,IF(OR(price_limit="",price_limit="No Limit"),IF(W42="Yes",1,2),IF(SUMIFS(WhatIf!$W:$W,WhatIf!$Q:$Q,W$1,WhatIf!$R:$R,W42)&lt;=price_limit,IF(W42="Yes",1,2),"")),""))</f>
        <v/>
      </c>
      <c r="BS42" s="161" t="str">
        <f>IF(OR(X42="",VLOOKUP(X$1,Services!$A$1:$B$25,2,0)="Exclude"),"",IF($D42=1,IF(OR(price_limit="",price_limit="No Limit"),IF(X42="Yes",1,2),IF(SUMIFS(WhatIf!$W:$W,WhatIf!$Q:$Q,X$1,WhatIf!$R:$R,X42)&lt;=price_limit,IF(X42="Yes",1,2),"")),""))</f>
        <v/>
      </c>
      <c r="BT42" s="161" t="str">
        <f>IF(OR(Y42="",VLOOKUP(Y$1,Services!$A$1:$B$25,2,0)="Exclude"),"",IF($D42=1,IF(OR(price_limit="",price_limit="No Limit"),IF(Y42="Yes",1,2),IF(SUMIFS(WhatIf!$W:$W,WhatIf!$Q:$Q,Y$1,WhatIf!$R:$R,Y42)&lt;=price_limit,IF(Y42="Yes",1,2),"")),""))</f>
        <v/>
      </c>
      <c r="BU42" s="161" t="str">
        <f>IF(OR(Z42="",VLOOKUP(Z$1,Services!$A$1:$B$25,2,0)="Exclude"),"",IF($D42=1,IF(OR(price_limit="",price_limit="No Limit"),IF(Z42="Yes",1,2),IF(SUMIFS(WhatIf!$W:$W,WhatIf!$Q:$Q,Z$1,WhatIf!$R:$R,Z42)&lt;=price_limit,IF(Z42="Yes",1,2),"")),""))</f>
        <v/>
      </c>
      <c r="BV42" s="161"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91.5" customHeight="1" x14ac:dyDescent="0.35">
      <c r="A43" s="15" t="s">
        <v>446</v>
      </c>
      <c r="B43" s="3" t="s">
        <v>649</v>
      </c>
      <c r="C43" s="3" t="s">
        <v>345</v>
      </c>
      <c r="D43" s="8" t="str">
        <f t="shared" ca="1" si="2"/>
        <v/>
      </c>
      <c r="I43" s="8" t="s">
        <v>1</v>
      </c>
      <c r="J43" s="8" t="s">
        <v>1</v>
      </c>
      <c r="K43" s="8" t="s">
        <v>1</v>
      </c>
      <c r="L43" s="8" t="s">
        <v>1</v>
      </c>
      <c r="M43" s="8"/>
      <c r="N43" s="8"/>
      <c r="O43" s="8"/>
      <c r="P43" s="8"/>
      <c r="Q43" s="8" t="s">
        <v>1</v>
      </c>
      <c r="R43" s="8"/>
      <c r="S43" s="8"/>
      <c r="T43" s="8"/>
      <c r="U43" s="8"/>
      <c r="V43" s="8" t="s">
        <v>1</v>
      </c>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1" t="str">
        <f>IF(OR(E43="",VLOOKUP(E$1,Services!$A$1:$B$25,2,0)="Exclude"),"",IF($D43=1,IF(OR(price_limit="",price_limit="No Limit"),IF(E43="Yes",1,2),IF(SUMIFS(WhatIf!$W:$W,WhatIf!$Q:$Q,E$1,WhatIf!$R:$R,E43)&lt;=price_limit,IF(E43="Yes",1,2),"")),""))</f>
        <v/>
      </c>
      <c r="BA43" s="161" t="str">
        <f>IF(OR(F43="",VLOOKUP(F$1,Services!$A$1:$B$25,2,0)="Exclude"),"",IF($D43=1,IF(OR(price_limit="",price_limit="No Limit"),IF(F43="Yes",1,2),IF(SUMIFS(WhatIf!$W:$W,WhatIf!$Q:$Q,F$1,WhatIf!$R:$R,F43)&lt;=price_limit,IF(F43="Yes",1,2),"")),""))</f>
        <v/>
      </c>
      <c r="BB43" s="161" t="str">
        <f>IF(OR(G43="",VLOOKUP(G$1,Services!$A$1:$B$25,2,0)="Exclude"),"",IF($D43=1,IF(OR(price_limit="",price_limit="No Limit"),IF(G43="Yes",1,2),IF(SUMIFS(WhatIf!$W:$W,WhatIf!$Q:$Q,G$1,WhatIf!$R:$R,G43)&lt;=price_limit,IF(G43="Yes",1,2),"")),""))</f>
        <v/>
      </c>
      <c r="BC43" s="161" t="str">
        <f>IF(OR(H43="",VLOOKUP(H$1,Services!$A$1:$B$25,2,0)="Exclude"),"",IF($D43=1,IF(OR(price_limit="",price_limit="No Limit"),IF(H43="Yes",1,2),IF(SUMIFS(WhatIf!$W:$W,WhatIf!$Q:$Q,H$1,WhatIf!$R:$R,H43)&lt;=price_limit,IF(H43="Yes",1,2),"")),""))</f>
        <v/>
      </c>
      <c r="BD43" s="161" t="str">
        <f ca="1">IF(OR(I43="",VLOOKUP(I$1,Services!$A$1:$B$25,2,0)="Exclude"),"",IF($D43=1,IF(OR(price_limit="",price_limit="No Limit"),IF(I43="Yes",1,2),IF(SUMIFS(WhatIf!$W:$W,WhatIf!$Q:$Q,I$1,WhatIf!$R:$R,I43)&lt;=price_limit,IF(I43="Yes",1,2),"")),""))</f>
        <v/>
      </c>
      <c r="BE43" s="161" t="str">
        <f ca="1">IF(OR(J43="",VLOOKUP(J$1,Services!$A$1:$B$25,2,0)="Exclude"),"",IF($D43=1,IF(OR(price_limit="",price_limit="No Limit"),IF(J43="Yes",1,2),IF(SUMIFS(WhatIf!$W:$W,WhatIf!$Q:$Q,J$1,WhatIf!$R:$R,J43)&lt;=price_limit,IF(J43="Yes",1,2),"")),""))</f>
        <v/>
      </c>
      <c r="BF43" s="161" t="str">
        <f ca="1">IF(OR(K43="",VLOOKUP(K$1,Services!$A$1:$B$25,2,0)="Exclude"),"",IF($D43=1,IF(OR(price_limit="",price_limit="No Limit"),IF(K43="Yes",1,2),IF(SUMIFS(WhatIf!$W:$W,WhatIf!$Q:$Q,K$1,WhatIf!$R:$R,K43)&lt;=price_limit,IF(K43="Yes",1,2),"")),""))</f>
        <v/>
      </c>
      <c r="BG43" s="161" t="str">
        <f ca="1">IF(OR(L43="",VLOOKUP(L$1,Services!$A$1:$B$25,2,0)="Exclude"),"",IF($D43=1,IF(OR(price_limit="",price_limit="No Limit"),IF(L43="Yes",1,2),IF(SUMIFS(WhatIf!$W:$W,WhatIf!$Q:$Q,L$1,WhatIf!$R:$R,L43)&lt;=price_limit,IF(L43="Yes",1,2),"")),""))</f>
        <v/>
      </c>
      <c r="BH43" s="161" t="str">
        <f>IF(OR(M43="",VLOOKUP(M$1,Services!$A$1:$B$25,2,0)="Exclude"),"",IF($D43=1,IF(OR(price_limit="",price_limit="No Limit"),IF(M43="Yes",1,2),IF(SUMIFS(WhatIf!$W:$W,WhatIf!$Q:$Q,M$1,WhatIf!$R:$R,M43)&lt;=price_limit,IF(M43="Yes",1,2),"")),""))</f>
        <v/>
      </c>
      <c r="BI43" s="161" t="str">
        <f>IF(OR(N43="",VLOOKUP(N$1,Services!$A$1:$B$25,2,0)="Exclude"),"",IF($D43=1,IF(OR(price_limit="",price_limit="No Limit"),IF(N43="Yes",1,2),IF(SUMIFS(WhatIf!$W:$W,WhatIf!$Q:$Q,N$1,WhatIf!$R:$R,N43)&lt;=price_limit,IF(N43="Yes",1,2),"")),""))</f>
        <v/>
      </c>
      <c r="BJ43" s="161" t="str">
        <f>IF(OR(O43="",VLOOKUP(O$1,Services!$A$1:$B$25,2,0)="Exclude"),"",IF($D43=1,IF(OR(price_limit="",price_limit="No Limit"),IF(O43="Yes",1,2),IF(SUMIFS(WhatIf!$W:$W,WhatIf!$Q:$Q,O$1,WhatIf!$R:$R,O43)&lt;=price_limit,IF(O43="Yes",1,2),"")),""))</f>
        <v/>
      </c>
      <c r="BK43" s="161" t="str">
        <f>IF(OR(P43="",VLOOKUP(P$1,Services!$A$1:$B$25,2,0)="Exclude"),"",IF($D43=1,IF(OR(price_limit="",price_limit="No Limit"),IF(P43="Yes",1,2),IF(SUMIFS(WhatIf!$W:$W,WhatIf!$Q:$Q,P$1,WhatIf!$R:$R,P43)&lt;=price_limit,IF(P43="Yes",1,2),"")),""))</f>
        <v/>
      </c>
      <c r="BL43" s="161" t="str">
        <f ca="1">IF(OR(Q43="",VLOOKUP(Q$1,Services!$A$1:$B$25,2,0)="Exclude"),"",IF($D43=1,IF(OR(price_limit="",price_limit="No Limit"),IF(Q43="Yes",1,2),IF(SUMIFS(WhatIf!$W:$W,WhatIf!$Q:$Q,Q$1,WhatIf!$R:$R,Q43)&lt;=price_limit,IF(Q43="Yes",1,2),"")),""))</f>
        <v/>
      </c>
      <c r="BM43" s="161" t="str">
        <f>IF(OR(R43="",VLOOKUP(R$1,Services!$A$1:$B$25,2,0)="Exclude"),"",IF($D43=1,IF(OR(price_limit="",price_limit="No Limit"),IF(R43="Yes",1,2),IF(SUMIFS(WhatIf!$W:$W,WhatIf!$Q:$Q,R$1,WhatIf!$R:$R,R43)&lt;=price_limit,IF(R43="Yes",1,2),"")),""))</f>
        <v/>
      </c>
      <c r="BN43" s="161" t="str">
        <f>IF(OR(S43="",VLOOKUP(S$1,Services!$A$1:$B$25,2,0)="Exclude"),"",IF($D43=1,IF(OR(price_limit="",price_limit="No Limit"),IF(S43="Yes",1,2),IF(SUMIFS(WhatIf!$W:$W,WhatIf!$Q:$Q,S$1,WhatIf!$R:$R,S43)&lt;=price_limit,IF(S43="Yes",1,2),"")),""))</f>
        <v/>
      </c>
      <c r="BO43" s="161" t="str">
        <f>IF(OR(T43="",VLOOKUP(T$1,Services!$A$1:$B$25,2,0)="Exclude"),"",IF($D43=1,IF(OR(price_limit="",price_limit="No Limit"),IF(T43="Yes",1,2),IF(SUMIFS(WhatIf!$W:$W,WhatIf!$Q:$Q,T$1,WhatIf!$R:$R,T43)&lt;=price_limit,IF(T43="Yes",1,2),"")),""))</f>
        <v/>
      </c>
      <c r="BP43" s="161" t="str">
        <f>IF(OR(U43="",VLOOKUP(U$1,Services!$A$1:$B$25,2,0)="Exclude"),"",IF($D43=1,IF(OR(price_limit="",price_limit="No Limit"),IF(U43="Yes",1,2),IF(SUMIFS(WhatIf!$W:$W,WhatIf!$Q:$Q,U$1,WhatIf!$R:$R,U43)&lt;=price_limit,IF(U43="Yes",1,2),"")),""))</f>
        <v/>
      </c>
      <c r="BQ43" s="161" t="str">
        <f ca="1">IF(OR(V43="",VLOOKUP(V$1,Services!$A$1:$B$25,2,0)="Exclude"),"",IF($D43=1,IF(OR(price_limit="",price_limit="No Limit"),IF(V43="Yes",1,2),IF(SUMIFS(WhatIf!$W:$W,WhatIf!$Q:$Q,V$1,WhatIf!$R:$R,V43)&lt;=price_limit,IF(V43="Yes",1,2),"")),""))</f>
        <v/>
      </c>
      <c r="BR43" s="161" t="str">
        <f>IF(OR(W43="",VLOOKUP(W$1,Services!$A$1:$B$25,2,0)="Exclude"),"",IF($D43=1,IF(OR(price_limit="",price_limit="No Limit"),IF(W43="Yes",1,2),IF(SUMIFS(WhatIf!$W:$W,WhatIf!$Q:$Q,W$1,WhatIf!$R:$R,W43)&lt;=price_limit,IF(W43="Yes",1,2),"")),""))</f>
        <v/>
      </c>
      <c r="BS43" s="161" t="str">
        <f>IF(OR(X43="",VLOOKUP(X$1,Services!$A$1:$B$25,2,0)="Exclude"),"",IF($D43=1,IF(OR(price_limit="",price_limit="No Limit"),IF(X43="Yes",1,2),IF(SUMIFS(WhatIf!$W:$W,WhatIf!$Q:$Q,X$1,WhatIf!$R:$R,X43)&lt;=price_limit,IF(X43="Yes",1,2),"")),""))</f>
        <v/>
      </c>
      <c r="BT43" s="161" t="str">
        <f>IF(OR(Y43="",VLOOKUP(Y$1,Services!$A$1:$B$25,2,0)="Exclude"),"",IF($D43=1,IF(OR(price_limit="",price_limit="No Limit"),IF(Y43="Yes",1,2),IF(SUMIFS(WhatIf!$W:$W,WhatIf!$Q:$Q,Y$1,WhatIf!$R:$R,Y43)&lt;=price_limit,IF(Y43="Yes",1,2),"")),""))</f>
        <v/>
      </c>
      <c r="BU43" s="161" t="str">
        <f>IF(OR(Z43="",VLOOKUP(Z$1,Services!$A$1:$B$25,2,0)="Exclude"),"",IF($D43=1,IF(OR(price_limit="",price_limit="No Limit"),IF(Z43="Yes",1,2),IF(SUMIFS(WhatIf!$W:$W,WhatIf!$Q:$Q,Z$1,WhatIf!$R:$R,Z43)&lt;=price_limit,IF(Z43="Yes",1,2),"")),""))</f>
        <v/>
      </c>
      <c r="BV43" s="161"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90</v>
      </c>
      <c r="B44" s="3" t="s">
        <v>686</v>
      </c>
      <c r="C44" s="3" t="s">
        <v>345</v>
      </c>
      <c r="D44" s="8" t="str">
        <f t="shared" ca="1" si="2"/>
        <v/>
      </c>
      <c r="F44" s="4" t="s">
        <v>386</v>
      </c>
      <c r="G44" s="4" t="s">
        <v>386</v>
      </c>
      <c r="H44" s="4" t="s">
        <v>386</v>
      </c>
      <c r="I44" s="8" t="s">
        <v>231</v>
      </c>
      <c r="J44" s="8" t="s">
        <v>231</v>
      </c>
      <c r="K44" s="8" t="s">
        <v>231</v>
      </c>
      <c r="L44" s="8" t="s">
        <v>231</v>
      </c>
      <c r="M44" s="8"/>
      <c r="N44" s="8"/>
      <c r="O44" s="8"/>
      <c r="P44" s="8"/>
      <c r="Q44" s="8"/>
      <c r="R44" s="8" t="s">
        <v>1</v>
      </c>
      <c r="S44" s="8" t="s">
        <v>1</v>
      </c>
      <c r="T44" s="8" t="s">
        <v>1</v>
      </c>
      <c r="U44" s="8" t="s">
        <v>1</v>
      </c>
      <c r="V44" s="8" t="s">
        <v>1</v>
      </c>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1" t="str">
        <f>IF(OR(E44="",VLOOKUP(E$1,Services!$A$1:$B$25,2,0)="Exclude"),"",IF($D44=1,IF(OR(price_limit="",price_limit="No Limit"),IF(E44="Yes",1,2),IF(SUMIFS(WhatIf!$W:$W,WhatIf!$Q:$Q,E$1,WhatIf!$R:$R,E44)&lt;=price_limit,IF(E44="Yes",1,2),"")),""))</f>
        <v/>
      </c>
      <c r="BA44" s="161" t="str">
        <f ca="1">IF(OR(F44="",VLOOKUP(F$1,Services!$A$1:$B$25,2,0)="Exclude"),"",IF($D44=1,IF(OR(price_limit="",price_limit="No Limit"),IF(F44="Yes",1,2),IF(SUMIFS(WhatIf!$W:$W,WhatIf!$Q:$Q,F$1,WhatIf!$R:$R,F44)&lt;=price_limit,IF(F44="Yes",1,2),"")),""))</f>
        <v/>
      </c>
      <c r="BB44" s="161" t="str">
        <f ca="1">IF(OR(G44="",VLOOKUP(G$1,Services!$A$1:$B$25,2,0)="Exclude"),"",IF($D44=1,IF(OR(price_limit="",price_limit="No Limit"),IF(G44="Yes",1,2),IF(SUMIFS(WhatIf!$W:$W,WhatIf!$Q:$Q,G$1,WhatIf!$R:$R,G44)&lt;=price_limit,IF(G44="Yes",1,2),"")),""))</f>
        <v/>
      </c>
      <c r="BC44" s="161" t="str">
        <f ca="1">IF(OR(H44="",VLOOKUP(H$1,Services!$A$1:$B$25,2,0)="Exclude"),"",IF($D44=1,IF(OR(price_limit="",price_limit="No Limit"),IF(H44="Yes",1,2),IF(SUMIFS(WhatIf!$W:$W,WhatIf!$Q:$Q,H$1,WhatIf!$R:$R,H44)&lt;=price_limit,IF(H44="Yes",1,2),"")),""))</f>
        <v/>
      </c>
      <c r="BD44" s="161" t="str">
        <f ca="1">IF(OR(I44="",VLOOKUP(I$1,Services!$A$1:$B$25,2,0)="Exclude"),"",IF($D44=1,IF(OR(price_limit="",price_limit="No Limit"),IF(I44="Yes",1,2),IF(SUMIFS(WhatIf!$W:$W,WhatIf!$Q:$Q,I$1,WhatIf!$R:$R,I44)&lt;=price_limit,IF(I44="Yes",1,2),"")),""))</f>
        <v/>
      </c>
      <c r="BE44" s="161" t="str">
        <f ca="1">IF(OR(J44="",VLOOKUP(J$1,Services!$A$1:$B$25,2,0)="Exclude"),"",IF($D44=1,IF(OR(price_limit="",price_limit="No Limit"),IF(J44="Yes",1,2),IF(SUMIFS(WhatIf!$W:$W,WhatIf!$Q:$Q,J$1,WhatIf!$R:$R,J44)&lt;=price_limit,IF(J44="Yes",1,2),"")),""))</f>
        <v/>
      </c>
      <c r="BF44" s="161" t="str">
        <f ca="1">IF(OR(K44="",VLOOKUP(K$1,Services!$A$1:$B$25,2,0)="Exclude"),"",IF($D44=1,IF(OR(price_limit="",price_limit="No Limit"),IF(K44="Yes",1,2),IF(SUMIFS(WhatIf!$W:$W,WhatIf!$Q:$Q,K$1,WhatIf!$R:$R,K44)&lt;=price_limit,IF(K44="Yes",1,2),"")),""))</f>
        <v/>
      </c>
      <c r="BG44" s="161" t="str">
        <f ca="1">IF(OR(L44="",VLOOKUP(L$1,Services!$A$1:$B$25,2,0)="Exclude"),"",IF($D44=1,IF(OR(price_limit="",price_limit="No Limit"),IF(L44="Yes",1,2),IF(SUMIFS(WhatIf!$W:$W,WhatIf!$Q:$Q,L$1,WhatIf!$R:$R,L44)&lt;=price_limit,IF(L44="Yes",1,2),"")),""))</f>
        <v/>
      </c>
      <c r="BH44" s="161" t="str">
        <f>IF(OR(M44="",VLOOKUP(M$1,Services!$A$1:$B$25,2,0)="Exclude"),"",IF($D44=1,IF(OR(price_limit="",price_limit="No Limit"),IF(M44="Yes",1,2),IF(SUMIFS(WhatIf!$W:$W,WhatIf!$Q:$Q,M$1,WhatIf!$R:$R,M44)&lt;=price_limit,IF(M44="Yes",1,2),"")),""))</f>
        <v/>
      </c>
      <c r="BI44" s="161" t="str">
        <f>IF(OR(N44="",VLOOKUP(N$1,Services!$A$1:$B$25,2,0)="Exclude"),"",IF($D44=1,IF(OR(price_limit="",price_limit="No Limit"),IF(N44="Yes",1,2),IF(SUMIFS(WhatIf!$W:$W,WhatIf!$Q:$Q,N$1,WhatIf!$R:$R,N44)&lt;=price_limit,IF(N44="Yes",1,2),"")),""))</f>
        <v/>
      </c>
      <c r="BJ44" s="161" t="str">
        <f>IF(OR(O44="",VLOOKUP(O$1,Services!$A$1:$B$25,2,0)="Exclude"),"",IF($D44=1,IF(OR(price_limit="",price_limit="No Limit"),IF(O44="Yes",1,2),IF(SUMIFS(WhatIf!$W:$W,WhatIf!$Q:$Q,O$1,WhatIf!$R:$R,O44)&lt;=price_limit,IF(O44="Yes",1,2),"")),""))</f>
        <v/>
      </c>
      <c r="BK44" s="161" t="str">
        <f>IF(OR(P44="",VLOOKUP(P$1,Services!$A$1:$B$25,2,0)="Exclude"),"",IF($D44=1,IF(OR(price_limit="",price_limit="No Limit"),IF(P44="Yes",1,2),IF(SUMIFS(WhatIf!$W:$W,WhatIf!$Q:$Q,P$1,WhatIf!$R:$R,P44)&lt;=price_limit,IF(P44="Yes",1,2),"")),""))</f>
        <v/>
      </c>
      <c r="BL44" s="161" t="str">
        <f>IF(OR(Q44="",VLOOKUP(Q$1,Services!$A$1:$B$25,2,0)="Exclude"),"",IF($D44=1,IF(OR(price_limit="",price_limit="No Limit"),IF(Q44="Yes",1,2),IF(SUMIFS(WhatIf!$W:$W,WhatIf!$Q:$Q,Q$1,WhatIf!$R:$R,Q44)&lt;=price_limit,IF(Q44="Yes",1,2),"")),""))</f>
        <v/>
      </c>
      <c r="BM44" s="161" t="str">
        <f ca="1">IF(OR(R44="",VLOOKUP(R$1,Services!$A$1:$B$25,2,0)="Exclude"),"",IF($D44=1,IF(OR(price_limit="",price_limit="No Limit"),IF(R44="Yes",1,2),IF(SUMIFS(WhatIf!$W:$W,WhatIf!$Q:$Q,R$1,WhatIf!$R:$R,R44)&lt;=price_limit,IF(R44="Yes",1,2),"")),""))</f>
        <v/>
      </c>
      <c r="BN44" s="161" t="str">
        <f ca="1">IF(OR(S44="",VLOOKUP(S$1,Services!$A$1:$B$25,2,0)="Exclude"),"",IF($D44=1,IF(OR(price_limit="",price_limit="No Limit"),IF(S44="Yes",1,2),IF(SUMIFS(WhatIf!$W:$W,WhatIf!$Q:$Q,S$1,WhatIf!$R:$R,S44)&lt;=price_limit,IF(S44="Yes",1,2),"")),""))</f>
        <v/>
      </c>
      <c r="BO44" s="161" t="str">
        <f ca="1">IF(OR(T44="",VLOOKUP(T$1,Services!$A$1:$B$25,2,0)="Exclude"),"",IF($D44=1,IF(OR(price_limit="",price_limit="No Limit"),IF(T44="Yes",1,2),IF(SUMIFS(WhatIf!$W:$W,WhatIf!$Q:$Q,T$1,WhatIf!$R:$R,T44)&lt;=price_limit,IF(T44="Yes",1,2),"")),""))</f>
        <v/>
      </c>
      <c r="BP44" s="161" t="str">
        <f ca="1">IF(OR(U44="",VLOOKUP(U$1,Services!$A$1:$B$25,2,0)="Exclude"),"",IF($D44=1,IF(OR(price_limit="",price_limit="No Limit"),IF(U44="Yes",1,2),IF(SUMIFS(WhatIf!$W:$W,WhatIf!$Q:$Q,U$1,WhatIf!$R:$R,U44)&lt;=price_limit,IF(U44="Yes",1,2),"")),""))</f>
        <v/>
      </c>
      <c r="BQ44" s="161" t="str">
        <f ca="1">IF(OR(V44="",VLOOKUP(V$1,Services!$A$1:$B$25,2,0)="Exclude"),"",IF($D44=1,IF(OR(price_limit="",price_limit="No Limit"),IF(V44="Yes",1,2),IF(SUMIFS(WhatIf!$W:$W,WhatIf!$Q:$Q,V$1,WhatIf!$R:$R,V44)&lt;=price_limit,IF(V44="Yes",1,2),"")),""))</f>
        <v/>
      </c>
      <c r="BR44" s="161" t="str">
        <f>IF(OR(W44="",VLOOKUP(W$1,Services!$A$1:$B$25,2,0)="Exclude"),"",IF($D44=1,IF(OR(price_limit="",price_limit="No Limit"),IF(W44="Yes",1,2),IF(SUMIFS(WhatIf!$W:$W,WhatIf!$Q:$Q,W$1,WhatIf!$R:$R,W44)&lt;=price_limit,IF(W44="Yes",1,2),"")),""))</f>
        <v/>
      </c>
      <c r="BS44" s="161" t="str">
        <f>IF(OR(X44="",VLOOKUP(X$1,Services!$A$1:$B$25,2,0)="Exclude"),"",IF($D44=1,IF(OR(price_limit="",price_limit="No Limit"),IF(X44="Yes",1,2),IF(SUMIFS(WhatIf!$W:$W,WhatIf!$Q:$Q,X$1,WhatIf!$R:$R,X44)&lt;=price_limit,IF(X44="Yes",1,2),"")),""))</f>
        <v/>
      </c>
      <c r="BT44" s="161" t="str">
        <f>IF(OR(Y44="",VLOOKUP(Y$1,Services!$A$1:$B$25,2,0)="Exclude"),"",IF($D44=1,IF(OR(price_limit="",price_limit="No Limit"),IF(Y44="Yes",1,2),IF(SUMIFS(WhatIf!$W:$W,WhatIf!$Q:$Q,Y$1,WhatIf!$R:$R,Y44)&lt;=price_limit,IF(Y44="Yes",1,2),"")),""))</f>
        <v/>
      </c>
      <c r="BU44" s="161" t="str">
        <f>IF(OR(Z44="",VLOOKUP(Z$1,Services!$A$1:$B$25,2,0)="Exclude"),"",IF($D44=1,IF(OR(price_limit="",price_limit="No Limit"),IF(Z44="Yes",1,2),IF(SUMIFS(WhatIf!$W:$W,WhatIf!$Q:$Q,Z$1,WhatIf!$R:$R,Z44)&lt;=price_limit,IF(Z44="Yes",1,2),"")),""))</f>
        <v/>
      </c>
      <c r="BV44" s="161"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customHeight="1" x14ac:dyDescent="0.35">
      <c r="A45" s="15" t="s">
        <v>584</v>
      </c>
      <c r="B45" s="3" t="s">
        <v>1108</v>
      </c>
      <c r="C45" s="3" t="s">
        <v>345</v>
      </c>
      <c r="D45" s="8" t="str">
        <f t="shared" ca="1" si="2"/>
        <v/>
      </c>
      <c r="F45" s="4" t="s">
        <v>704</v>
      </c>
      <c r="G45" s="4" t="s">
        <v>704</v>
      </c>
      <c r="H45" s="4" t="s">
        <v>704</v>
      </c>
      <c r="I45" s="8"/>
      <c r="J45" s="8"/>
      <c r="K45" s="8"/>
      <c r="L45" s="8"/>
      <c r="M45" s="8" t="s">
        <v>1144</v>
      </c>
      <c r="N45" s="8"/>
      <c r="O45" s="8" t="s">
        <v>1117</v>
      </c>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1" t="str">
        <f>IF(OR(E45="",VLOOKUP(E$1,Services!$A$1:$B$25,2,0)="Exclude"),"",IF($D45=1,IF(OR(price_limit="",price_limit="No Limit"),IF(E45="Yes",1,2),IF(SUMIFS(WhatIf!$W:$W,WhatIf!$Q:$Q,E$1,WhatIf!$R:$R,E45)&lt;=price_limit,IF(E45="Yes",1,2),"")),""))</f>
        <v/>
      </c>
      <c r="BA45" s="161" t="str">
        <f ca="1">IF(OR(F45="",VLOOKUP(F$1,Services!$A$1:$B$25,2,0)="Exclude"),"",IF($D45=1,IF(OR(price_limit="",price_limit="No Limit"),IF(F45="Yes",1,2),IF(SUMIFS(WhatIf!$W:$W,WhatIf!$Q:$Q,F$1,WhatIf!$R:$R,F45)&lt;=price_limit,IF(F45="Yes",1,2),"")),""))</f>
        <v/>
      </c>
      <c r="BB45" s="161" t="str">
        <f ca="1">IF(OR(G45="",VLOOKUP(G$1,Services!$A$1:$B$25,2,0)="Exclude"),"",IF($D45=1,IF(OR(price_limit="",price_limit="No Limit"),IF(G45="Yes",1,2),IF(SUMIFS(WhatIf!$W:$W,WhatIf!$Q:$Q,G$1,WhatIf!$R:$R,G45)&lt;=price_limit,IF(G45="Yes",1,2),"")),""))</f>
        <v/>
      </c>
      <c r="BC45" s="161" t="str">
        <f ca="1">IF(OR(H45="",VLOOKUP(H$1,Services!$A$1:$B$25,2,0)="Exclude"),"",IF($D45=1,IF(OR(price_limit="",price_limit="No Limit"),IF(H45="Yes",1,2),IF(SUMIFS(WhatIf!$W:$W,WhatIf!$Q:$Q,H$1,WhatIf!$R:$R,H45)&lt;=price_limit,IF(H45="Yes",1,2),"")),""))</f>
        <v/>
      </c>
      <c r="BD45" s="161" t="str">
        <f>IF(OR(I45="",VLOOKUP(I$1,Services!$A$1:$B$25,2,0)="Exclude"),"",IF($D45=1,IF(OR(price_limit="",price_limit="No Limit"),IF(I45="Yes",1,2),IF(SUMIFS(WhatIf!$W:$W,WhatIf!$Q:$Q,I$1,WhatIf!$R:$R,I45)&lt;=price_limit,IF(I45="Yes",1,2),"")),""))</f>
        <v/>
      </c>
      <c r="BE45" s="161" t="str">
        <f>IF(OR(J45="",VLOOKUP(J$1,Services!$A$1:$B$25,2,0)="Exclude"),"",IF($D45=1,IF(OR(price_limit="",price_limit="No Limit"),IF(J45="Yes",1,2),IF(SUMIFS(WhatIf!$W:$W,WhatIf!$Q:$Q,J$1,WhatIf!$R:$R,J45)&lt;=price_limit,IF(J45="Yes",1,2),"")),""))</f>
        <v/>
      </c>
      <c r="BF45" s="161" t="str">
        <f>IF(OR(K45="",VLOOKUP(K$1,Services!$A$1:$B$25,2,0)="Exclude"),"",IF($D45=1,IF(OR(price_limit="",price_limit="No Limit"),IF(K45="Yes",1,2),IF(SUMIFS(WhatIf!$W:$W,WhatIf!$Q:$Q,K$1,WhatIf!$R:$R,K45)&lt;=price_limit,IF(K45="Yes",1,2),"")),""))</f>
        <v/>
      </c>
      <c r="BG45" s="161" t="str">
        <f>IF(OR(L45="",VLOOKUP(L$1,Services!$A$1:$B$25,2,0)="Exclude"),"",IF($D45=1,IF(OR(price_limit="",price_limit="No Limit"),IF(L45="Yes",1,2),IF(SUMIFS(WhatIf!$W:$W,WhatIf!$Q:$Q,L$1,WhatIf!$R:$R,L45)&lt;=price_limit,IF(L45="Yes",1,2),"")),""))</f>
        <v/>
      </c>
      <c r="BH45" s="161" t="str">
        <f ca="1">IF(OR(M45="",VLOOKUP(M$1,Services!$A$1:$B$25,2,0)="Exclude"),"",IF($D45=1,IF(OR(price_limit="",price_limit="No Limit"),IF(M45="Yes",1,2),IF(SUMIFS(WhatIf!$W:$W,WhatIf!$Q:$Q,M$1,WhatIf!$R:$R,M45)&lt;=price_limit,IF(M45="Yes",1,2),"")),""))</f>
        <v/>
      </c>
      <c r="BI45" s="161" t="str">
        <f>IF(OR(N45="",VLOOKUP(N$1,Services!$A$1:$B$25,2,0)="Exclude"),"",IF($D45=1,IF(OR(price_limit="",price_limit="No Limit"),IF(N45="Yes",1,2),IF(SUMIFS(WhatIf!$W:$W,WhatIf!$Q:$Q,N$1,WhatIf!$R:$R,N45)&lt;=price_limit,IF(N45="Yes",1,2),"")),""))</f>
        <v/>
      </c>
      <c r="BJ45" s="161" t="str">
        <f ca="1">IF(OR(O45="",VLOOKUP(O$1,Services!$A$1:$B$25,2,0)="Exclude"),"",IF($D45=1,IF(OR(price_limit="",price_limit="No Limit"),IF(O45="Yes",1,2),IF(SUMIFS(WhatIf!$W:$W,WhatIf!$Q:$Q,O$1,WhatIf!$R:$R,O45)&lt;=price_limit,IF(O45="Yes",1,2),"")),""))</f>
        <v/>
      </c>
      <c r="BK45" s="161" t="str">
        <f>IF(OR(P45="",VLOOKUP(P$1,Services!$A$1:$B$25,2,0)="Exclude"),"",IF($D45=1,IF(OR(price_limit="",price_limit="No Limit"),IF(P45="Yes",1,2),IF(SUMIFS(WhatIf!$W:$W,WhatIf!$Q:$Q,P$1,WhatIf!$R:$R,P45)&lt;=price_limit,IF(P45="Yes",1,2),"")),""))</f>
        <v/>
      </c>
      <c r="BL45" s="161" t="str">
        <f>IF(OR(Q45="",VLOOKUP(Q$1,Services!$A$1:$B$25,2,0)="Exclude"),"",IF($D45=1,IF(OR(price_limit="",price_limit="No Limit"),IF(Q45="Yes",1,2),IF(SUMIFS(WhatIf!$W:$W,WhatIf!$Q:$Q,Q$1,WhatIf!$R:$R,Q45)&lt;=price_limit,IF(Q45="Yes",1,2),"")),""))</f>
        <v/>
      </c>
      <c r="BM45" s="161" t="str">
        <f>IF(OR(R45="",VLOOKUP(R$1,Services!$A$1:$B$25,2,0)="Exclude"),"",IF($D45=1,IF(OR(price_limit="",price_limit="No Limit"),IF(R45="Yes",1,2),IF(SUMIFS(WhatIf!$W:$W,WhatIf!$Q:$Q,R$1,WhatIf!$R:$R,R45)&lt;=price_limit,IF(R45="Yes",1,2),"")),""))</f>
        <v/>
      </c>
      <c r="BN45" s="161" t="str">
        <f>IF(OR(S45="",VLOOKUP(S$1,Services!$A$1:$B$25,2,0)="Exclude"),"",IF($D45=1,IF(OR(price_limit="",price_limit="No Limit"),IF(S45="Yes",1,2),IF(SUMIFS(WhatIf!$W:$W,WhatIf!$Q:$Q,S$1,WhatIf!$R:$R,S45)&lt;=price_limit,IF(S45="Yes",1,2),"")),""))</f>
        <v/>
      </c>
      <c r="BO45" s="161" t="str">
        <f>IF(OR(T45="",VLOOKUP(T$1,Services!$A$1:$B$25,2,0)="Exclude"),"",IF($D45=1,IF(OR(price_limit="",price_limit="No Limit"),IF(T45="Yes",1,2),IF(SUMIFS(WhatIf!$W:$W,WhatIf!$Q:$Q,T$1,WhatIf!$R:$R,T45)&lt;=price_limit,IF(T45="Yes",1,2),"")),""))</f>
        <v/>
      </c>
      <c r="BP45" s="161" t="str">
        <f>IF(OR(U45="",VLOOKUP(U$1,Services!$A$1:$B$25,2,0)="Exclude"),"",IF($D45=1,IF(OR(price_limit="",price_limit="No Limit"),IF(U45="Yes",1,2),IF(SUMIFS(WhatIf!$W:$W,WhatIf!$Q:$Q,U$1,WhatIf!$R:$R,U45)&lt;=price_limit,IF(U45="Yes",1,2),"")),""))</f>
        <v/>
      </c>
      <c r="BQ45" s="161" t="str">
        <f>IF(OR(V45="",VLOOKUP(V$1,Services!$A$1:$B$25,2,0)="Exclude"),"",IF($D45=1,IF(OR(price_limit="",price_limit="No Limit"),IF(V45="Yes",1,2),IF(SUMIFS(WhatIf!$W:$W,WhatIf!$Q:$Q,V$1,WhatIf!$R:$R,V45)&lt;=price_limit,IF(V45="Yes",1,2),"")),""))</f>
        <v/>
      </c>
      <c r="BR45" s="161" t="str">
        <f>IF(OR(W45="",VLOOKUP(W$1,Services!$A$1:$B$25,2,0)="Exclude"),"",IF($D45=1,IF(OR(price_limit="",price_limit="No Limit"),IF(W45="Yes",1,2),IF(SUMIFS(WhatIf!$W:$W,WhatIf!$Q:$Q,W$1,WhatIf!$R:$R,W45)&lt;=price_limit,IF(W45="Yes",1,2),"")),""))</f>
        <v/>
      </c>
      <c r="BS45" s="161" t="str">
        <f>IF(OR(X45="",VLOOKUP(X$1,Services!$A$1:$B$25,2,0)="Exclude"),"",IF($D45=1,IF(OR(price_limit="",price_limit="No Limit"),IF(X45="Yes",1,2),IF(SUMIFS(WhatIf!$W:$W,WhatIf!$Q:$Q,X$1,WhatIf!$R:$R,X45)&lt;=price_limit,IF(X45="Yes",1,2),"")),""))</f>
        <v/>
      </c>
      <c r="BT45" s="161" t="str">
        <f>IF(OR(Y45="",VLOOKUP(Y$1,Services!$A$1:$B$25,2,0)="Exclude"),"",IF($D45=1,IF(OR(price_limit="",price_limit="No Limit"),IF(Y45="Yes",1,2),IF(SUMIFS(WhatIf!$W:$W,WhatIf!$Q:$Q,Y$1,WhatIf!$R:$R,Y45)&lt;=price_limit,IF(Y45="Yes",1,2),"")),""))</f>
        <v/>
      </c>
      <c r="BU45" s="161" t="str">
        <f>IF(OR(Z45="",VLOOKUP(Z$1,Services!$A$1:$B$25,2,0)="Exclude"),"",IF($D45=1,IF(OR(price_limit="",price_limit="No Limit"),IF(Z45="Yes",1,2),IF(SUMIFS(WhatIf!$W:$W,WhatIf!$Q:$Q,Z$1,WhatIf!$R:$R,Z45)&lt;=price_limit,IF(Z45="Yes",1,2),"")),""))</f>
        <v/>
      </c>
      <c r="BV45" s="161"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14.5" customHeight="1" x14ac:dyDescent="0.3">
      <c r="A46" s="15" t="s">
        <v>982</v>
      </c>
      <c r="C46" s="3" t="s">
        <v>747</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1" t="str">
        <f>IF(OR(E46="",VLOOKUP(E$1,Services!$A$1:$B$25,2,0)="Exclude"),"",IF($D46=1,IF(OR(price_limit="",price_limit="No Limit"),IF(E46="Yes",1,2),IF(SUMIFS(WhatIf!$W:$W,WhatIf!$Q:$Q,E$1,WhatIf!$R:$R,E46)&lt;=price_limit,IF(E46="Yes",1,2),"")),""))</f>
        <v/>
      </c>
      <c r="BA46" s="161" t="str">
        <f>IF(OR(F46="",VLOOKUP(F$1,Services!$A$1:$B$25,2,0)="Exclude"),"",IF($D46=1,IF(OR(price_limit="",price_limit="No Limit"),IF(F46="Yes",1,2),IF(SUMIFS(WhatIf!$W:$W,WhatIf!$Q:$Q,F$1,WhatIf!$R:$R,F46)&lt;=price_limit,IF(F46="Yes",1,2),"")),""))</f>
        <v/>
      </c>
      <c r="BB46" s="161" t="str">
        <f>IF(OR(G46="",VLOOKUP(G$1,Services!$A$1:$B$25,2,0)="Exclude"),"",IF($D46=1,IF(OR(price_limit="",price_limit="No Limit"),IF(G46="Yes",1,2),IF(SUMIFS(WhatIf!$W:$W,WhatIf!$Q:$Q,G$1,WhatIf!$R:$R,G46)&lt;=price_limit,IF(G46="Yes",1,2),"")),""))</f>
        <v/>
      </c>
      <c r="BC46" s="161" t="str">
        <f>IF(OR(H46="",VLOOKUP(H$1,Services!$A$1:$B$25,2,0)="Exclude"),"",IF($D46=1,IF(OR(price_limit="",price_limit="No Limit"),IF(H46="Yes",1,2),IF(SUMIFS(WhatIf!$W:$W,WhatIf!$Q:$Q,H$1,WhatIf!$R:$R,H46)&lt;=price_limit,IF(H46="Yes",1,2),"")),""))</f>
        <v/>
      </c>
      <c r="BD46" s="161" t="str">
        <f>IF(OR(I46="",VLOOKUP(I$1,Services!$A$1:$B$25,2,0)="Exclude"),"",IF($D46=1,IF(OR(price_limit="",price_limit="No Limit"),IF(I46="Yes",1,2),IF(SUMIFS(WhatIf!$W:$W,WhatIf!$Q:$Q,I$1,WhatIf!$R:$R,I46)&lt;=price_limit,IF(I46="Yes",1,2),"")),""))</f>
        <v/>
      </c>
      <c r="BE46" s="161" t="str">
        <f ca="1">IF(OR(J46="",VLOOKUP(J$1,Services!$A$1:$B$25,2,0)="Exclude"),"",IF($D46=1,IF(OR(price_limit="",price_limit="No Limit"),IF(J46="Yes",1,2),IF(SUMIFS(WhatIf!$W:$W,WhatIf!$Q:$Q,J$1,WhatIf!$R:$R,J46)&lt;=price_limit,IF(J46="Yes",1,2),"")),""))</f>
        <v/>
      </c>
      <c r="BF46" s="161" t="str">
        <f ca="1">IF(OR(K46="",VLOOKUP(K$1,Services!$A$1:$B$25,2,0)="Exclude"),"",IF($D46=1,IF(OR(price_limit="",price_limit="No Limit"),IF(K46="Yes",1,2),IF(SUMIFS(WhatIf!$W:$W,WhatIf!$Q:$Q,K$1,WhatIf!$R:$R,K46)&lt;=price_limit,IF(K46="Yes",1,2),"")),""))</f>
        <v/>
      </c>
      <c r="BG46" s="161" t="str">
        <f ca="1">IF(OR(L46="",VLOOKUP(L$1,Services!$A$1:$B$25,2,0)="Exclude"),"",IF($D46=1,IF(OR(price_limit="",price_limit="No Limit"),IF(L46="Yes",1,2),IF(SUMIFS(WhatIf!$W:$W,WhatIf!$Q:$Q,L$1,WhatIf!$R:$R,L46)&lt;=price_limit,IF(L46="Yes",1,2),"")),""))</f>
        <v/>
      </c>
      <c r="BH46" s="161" t="str">
        <f>IF(OR(M46="",VLOOKUP(M$1,Services!$A$1:$B$25,2,0)="Exclude"),"",IF($D46=1,IF(OR(price_limit="",price_limit="No Limit"),IF(M46="Yes",1,2),IF(SUMIFS(WhatIf!$W:$W,WhatIf!$Q:$Q,M$1,WhatIf!$R:$R,M46)&lt;=price_limit,IF(M46="Yes",1,2),"")),""))</f>
        <v/>
      </c>
      <c r="BI46" s="161" t="str">
        <f>IF(OR(N46="",VLOOKUP(N$1,Services!$A$1:$B$25,2,0)="Exclude"),"",IF($D46=1,IF(OR(price_limit="",price_limit="No Limit"),IF(N46="Yes",1,2),IF(SUMIFS(WhatIf!$W:$W,WhatIf!$Q:$Q,N$1,WhatIf!$R:$R,N46)&lt;=price_limit,IF(N46="Yes",1,2),"")),""))</f>
        <v/>
      </c>
      <c r="BJ46" s="161" t="str">
        <f>IF(OR(O46="",VLOOKUP(O$1,Services!$A$1:$B$25,2,0)="Exclude"),"",IF($D46=1,IF(OR(price_limit="",price_limit="No Limit"),IF(O46="Yes",1,2),IF(SUMIFS(WhatIf!$W:$W,WhatIf!$Q:$Q,O$1,WhatIf!$R:$R,O46)&lt;=price_limit,IF(O46="Yes",1,2),"")),""))</f>
        <v/>
      </c>
      <c r="BK46" s="161" t="str">
        <f>IF(OR(P46="",VLOOKUP(P$1,Services!$A$1:$B$25,2,0)="Exclude"),"",IF($D46=1,IF(OR(price_limit="",price_limit="No Limit"),IF(P46="Yes",1,2),IF(SUMIFS(WhatIf!$W:$W,WhatIf!$Q:$Q,P$1,WhatIf!$R:$R,P46)&lt;=price_limit,IF(P46="Yes",1,2),"")),""))</f>
        <v/>
      </c>
      <c r="BL46" s="161" t="str">
        <f>IF(OR(Q46="",VLOOKUP(Q$1,Services!$A$1:$B$25,2,0)="Exclude"),"",IF($D46=1,IF(OR(price_limit="",price_limit="No Limit"),IF(Q46="Yes",1,2),IF(SUMIFS(WhatIf!$W:$W,WhatIf!$Q:$Q,Q$1,WhatIf!$R:$R,Q46)&lt;=price_limit,IF(Q46="Yes",1,2),"")),""))</f>
        <v/>
      </c>
      <c r="BM46" s="161" t="str">
        <f>IF(OR(R46="",VLOOKUP(R$1,Services!$A$1:$B$25,2,0)="Exclude"),"",IF($D46=1,IF(OR(price_limit="",price_limit="No Limit"),IF(R46="Yes",1,2),IF(SUMIFS(WhatIf!$W:$W,WhatIf!$Q:$Q,R$1,WhatIf!$R:$R,R46)&lt;=price_limit,IF(R46="Yes",1,2),"")),""))</f>
        <v/>
      </c>
      <c r="BN46" s="161" t="str">
        <f>IF(OR(S46="",VLOOKUP(S$1,Services!$A$1:$B$25,2,0)="Exclude"),"",IF($D46=1,IF(OR(price_limit="",price_limit="No Limit"),IF(S46="Yes",1,2),IF(SUMIFS(WhatIf!$W:$W,WhatIf!$Q:$Q,S$1,WhatIf!$R:$R,S46)&lt;=price_limit,IF(S46="Yes",1,2),"")),""))</f>
        <v/>
      </c>
      <c r="BO46" s="161" t="str">
        <f>IF(OR(T46="",VLOOKUP(T$1,Services!$A$1:$B$25,2,0)="Exclude"),"",IF($D46=1,IF(OR(price_limit="",price_limit="No Limit"),IF(T46="Yes",1,2),IF(SUMIFS(WhatIf!$W:$W,WhatIf!$Q:$Q,T$1,WhatIf!$R:$R,T46)&lt;=price_limit,IF(T46="Yes",1,2),"")),""))</f>
        <v/>
      </c>
      <c r="BP46" s="161" t="str">
        <f>IF(OR(U46="",VLOOKUP(U$1,Services!$A$1:$B$25,2,0)="Exclude"),"",IF($D46=1,IF(OR(price_limit="",price_limit="No Limit"),IF(U46="Yes",1,2),IF(SUMIFS(WhatIf!$W:$W,WhatIf!$Q:$Q,U$1,WhatIf!$R:$R,U46)&lt;=price_limit,IF(U46="Yes",1,2),"")),""))</f>
        <v/>
      </c>
      <c r="BQ46" s="161" t="str">
        <f>IF(OR(V46="",VLOOKUP(V$1,Services!$A$1:$B$25,2,0)="Exclude"),"",IF($D46=1,IF(OR(price_limit="",price_limit="No Limit"),IF(V46="Yes",1,2),IF(SUMIFS(WhatIf!$W:$W,WhatIf!$Q:$Q,V$1,WhatIf!$R:$R,V46)&lt;=price_limit,IF(V46="Yes",1,2),"")),""))</f>
        <v/>
      </c>
      <c r="BR46" s="161" t="str">
        <f>IF(OR(W46="",VLOOKUP(W$1,Services!$A$1:$B$25,2,0)="Exclude"),"",IF($D46=1,IF(OR(price_limit="",price_limit="No Limit"),IF(W46="Yes",1,2),IF(SUMIFS(WhatIf!$W:$W,WhatIf!$Q:$Q,W$1,WhatIf!$R:$R,W46)&lt;=price_limit,IF(W46="Yes",1,2),"")),""))</f>
        <v/>
      </c>
      <c r="BS46" s="161" t="str">
        <f>IF(OR(X46="",VLOOKUP(X$1,Services!$A$1:$B$25,2,0)="Exclude"),"",IF($D46=1,IF(OR(price_limit="",price_limit="No Limit"),IF(X46="Yes",1,2),IF(SUMIFS(WhatIf!$W:$W,WhatIf!$Q:$Q,X$1,WhatIf!$R:$R,X46)&lt;=price_limit,IF(X46="Yes",1,2),"")),""))</f>
        <v/>
      </c>
      <c r="BT46" s="161" t="str">
        <f>IF(OR(Y46="",VLOOKUP(Y$1,Services!$A$1:$B$25,2,0)="Exclude"),"",IF($D46=1,IF(OR(price_limit="",price_limit="No Limit"),IF(Y46="Yes",1,2),IF(SUMIFS(WhatIf!$W:$W,WhatIf!$Q:$Q,Y$1,WhatIf!$R:$R,Y46)&lt;=price_limit,IF(Y46="Yes",1,2),"")),""))</f>
        <v/>
      </c>
      <c r="BU46" s="161" t="str">
        <f>IF(OR(Z46="",VLOOKUP(Z$1,Services!$A$1:$B$25,2,0)="Exclude"),"",IF($D46=1,IF(OR(price_limit="",price_limit="No Limit"),IF(Z46="Yes",1,2),IF(SUMIFS(WhatIf!$W:$W,WhatIf!$Q:$Q,Z$1,WhatIf!$R:$R,Z46)&lt;=price_limit,IF(Z46="Yes",1,2),"")),""))</f>
        <v/>
      </c>
      <c r="BV46" s="161"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 customHeight="1" x14ac:dyDescent="0.3">
      <c r="A47" s="15" t="s">
        <v>983</v>
      </c>
      <c r="C47" s="3" t="s">
        <v>747</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1" t="str">
        <f>IF(OR(E47="",VLOOKUP(E$1,Services!$A$1:$B$25,2,0)="Exclude"),"",IF($D47=1,IF(OR(price_limit="",price_limit="No Limit"),IF(E47="Yes",1,2),IF(SUMIFS(WhatIf!$W:$W,WhatIf!$Q:$Q,E$1,WhatIf!$R:$R,E47)&lt;=price_limit,IF(E47="Yes",1,2),"")),""))</f>
        <v/>
      </c>
      <c r="BA47" s="161" t="str">
        <f>IF(OR(F47="",VLOOKUP(F$1,Services!$A$1:$B$25,2,0)="Exclude"),"",IF($D47=1,IF(OR(price_limit="",price_limit="No Limit"),IF(F47="Yes",1,2),IF(SUMIFS(WhatIf!$W:$W,WhatIf!$Q:$Q,F$1,WhatIf!$R:$R,F47)&lt;=price_limit,IF(F47="Yes",1,2),"")),""))</f>
        <v/>
      </c>
      <c r="BB47" s="161" t="str">
        <f>IF(OR(G47="",VLOOKUP(G$1,Services!$A$1:$B$25,2,0)="Exclude"),"",IF($D47=1,IF(OR(price_limit="",price_limit="No Limit"),IF(G47="Yes",1,2),IF(SUMIFS(WhatIf!$W:$W,WhatIf!$Q:$Q,G$1,WhatIf!$R:$R,G47)&lt;=price_limit,IF(G47="Yes",1,2),"")),""))</f>
        <v/>
      </c>
      <c r="BC47" s="161" t="str">
        <f>IF(OR(H47="",VLOOKUP(H$1,Services!$A$1:$B$25,2,0)="Exclude"),"",IF($D47=1,IF(OR(price_limit="",price_limit="No Limit"),IF(H47="Yes",1,2),IF(SUMIFS(WhatIf!$W:$W,WhatIf!$Q:$Q,H$1,WhatIf!$R:$R,H47)&lt;=price_limit,IF(H47="Yes",1,2),"")),""))</f>
        <v/>
      </c>
      <c r="BD47" s="161" t="str">
        <f>IF(OR(I47="",VLOOKUP(I$1,Services!$A$1:$B$25,2,0)="Exclude"),"",IF($D47=1,IF(OR(price_limit="",price_limit="No Limit"),IF(I47="Yes",1,2),IF(SUMIFS(WhatIf!$W:$W,WhatIf!$Q:$Q,I$1,WhatIf!$R:$R,I47)&lt;=price_limit,IF(I47="Yes",1,2),"")),""))</f>
        <v/>
      </c>
      <c r="BE47" s="161" t="str">
        <f ca="1">IF(OR(J47="",VLOOKUP(J$1,Services!$A$1:$B$25,2,0)="Exclude"),"",IF($D47=1,IF(OR(price_limit="",price_limit="No Limit"),IF(J47="Yes",1,2),IF(SUMIFS(WhatIf!$W:$W,WhatIf!$Q:$Q,J$1,WhatIf!$R:$R,J47)&lt;=price_limit,IF(J47="Yes",1,2),"")),""))</f>
        <v/>
      </c>
      <c r="BF47" s="161" t="str">
        <f ca="1">IF(OR(K47="",VLOOKUP(K$1,Services!$A$1:$B$25,2,0)="Exclude"),"",IF($D47=1,IF(OR(price_limit="",price_limit="No Limit"),IF(K47="Yes",1,2),IF(SUMIFS(WhatIf!$W:$W,WhatIf!$Q:$Q,K$1,WhatIf!$R:$R,K47)&lt;=price_limit,IF(K47="Yes",1,2),"")),""))</f>
        <v/>
      </c>
      <c r="BG47" s="161" t="str">
        <f ca="1">IF(OR(L47="",VLOOKUP(L$1,Services!$A$1:$B$25,2,0)="Exclude"),"",IF($D47=1,IF(OR(price_limit="",price_limit="No Limit"),IF(L47="Yes",1,2),IF(SUMIFS(WhatIf!$W:$W,WhatIf!$Q:$Q,L$1,WhatIf!$R:$R,L47)&lt;=price_limit,IF(L47="Yes",1,2),"")),""))</f>
        <v/>
      </c>
      <c r="BH47" s="161" t="str">
        <f>IF(OR(M47="",VLOOKUP(M$1,Services!$A$1:$B$25,2,0)="Exclude"),"",IF($D47=1,IF(OR(price_limit="",price_limit="No Limit"),IF(M47="Yes",1,2),IF(SUMIFS(WhatIf!$W:$W,WhatIf!$Q:$Q,M$1,WhatIf!$R:$R,M47)&lt;=price_limit,IF(M47="Yes",1,2),"")),""))</f>
        <v/>
      </c>
      <c r="BI47" s="161" t="str">
        <f>IF(OR(N47="",VLOOKUP(N$1,Services!$A$1:$B$25,2,0)="Exclude"),"",IF($D47=1,IF(OR(price_limit="",price_limit="No Limit"),IF(N47="Yes",1,2),IF(SUMIFS(WhatIf!$W:$W,WhatIf!$Q:$Q,N$1,WhatIf!$R:$R,N47)&lt;=price_limit,IF(N47="Yes",1,2),"")),""))</f>
        <v/>
      </c>
      <c r="BJ47" s="161" t="str">
        <f>IF(OR(O47="",VLOOKUP(O$1,Services!$A$1:$B$25,2,0)="Exclude"),"",IF($D47=1,IF(OR(price_limit="",price_limit="No Limit"),IF(O47="Yes",1,2),IF(SUMIFS(WhatIf!$W:$W,WhatIf!$Q:$Q,O$1,WhatIf!$R:$R,O47)&lt;=price_limit,IF(O47="Yes",1,2),"")),""))</f>
        <v/>
      </c>
      <c r="BK47" s="161" t="str">
        <f>IF(OR(P47="",VLOOKUP(P$1,Services!$A$1:$B$25,2,0)="Exclude"),"",IF($D47=1,IF(OR(price_limit="",price_limit="No Limit"),IF(P47="Yes",1,2),IF(SUMIFS(WhatIf!$W:$W,WhatIf!$Q:$Q,P$1,WhatIf!$R:$R,P47)&lt;=price_limit,IF(P47="Yes",1,2),"")),""))</f>
        <v/>
      </c>
      <c r="BL47" s="161" t="str">
        <f>IF(OR(Q47="",VLOOKUP(Q$1,Services!$A$1:$B$25,2,0)="Exclude"),"",IF($D47=1,IF(OR(price_limit="",price_limit="No Limit"),IF(Q47="Yes",1,2),IF(SUMIFS(WhatIf!$W:$W,WhatIf!$Q:$Q,Q$1,WhatIf!$R:$R,Q47)&lt;=price_limit,IF(Q47="Yes",1,2),"")),""))</f>
        <v/>
      </c>
      <c r="BM47" s="161" t="str">
        <f>IF(OR(R47="",VLOOKUP(R$1,Services!$A$1:$B$25,2,0)="Exclude"),"",IF($D47=1,IF(OR(price_limit="",price_limit="No Limit"),IF(R47="Yes",1,2),IF(SUMIFS(WhatIf!$W:$W,WhatIf!$Q:$Q,R$1,WhatIf!$R:$R,R47)&lt;=price_limit,IF(R47="Yes",1,2),"")),""))</f>
        <v/>
      </c>
      <c r="BN47" s="161" t="str">
        <f>IF(OR(S47="",VLOOKUP(S$1,Services!$A$1:$B$25,2,0)="Exclude"),"",IF($D47=1,IF(OR(price_limit="",price_limit="No Limit"),IF(S47="Yes",1,2),IF(SUMIFS(WhatIf!$W:$W,WhatIf!$Q:$Q,S$1,WhatIf!$R:$R,S47)&lt;=price_limit,IF(S47="Yes",1,2),"")),""))</f>
        <v/>
      </c>
      <c r="BO47" s="161" t="str">
        <f>IF(OR(T47="",VLOOKUP(T$1,Services!$A$1:$B$25,2,0)="Exclude"),"",IF($D47=1,IF(OR(price_limit="",price_limit="No Limit"),IF(T47="Yes",1,2),IF(SUMIFS(WhatIf!$W:$W,WhatIf!$Q:$Q,T$1,WhatIf!$R:$R,T47)&lt;=price_limit,IF(T47="Yes",1,2),"")),""))</f>
        <v/>
      </c>
      <c r="BP47" s="161" t="str">
        <f>IF(OR(U47="",VLOOKUP(U$1,Services!$A$1:$B$25,2,0)="Exclude"),"",IF($D47=1,IF(OR(price_limit="",price_limit="No Limit"),IF(U47="Yes",1,2),IF(SUMIFS(WhatIf!$W:$W,WhatIf!$Q:$Q,U$1,WhatIf!$R:$R,U47)&lt;=price_limit,IF(U47="Yes",1,2),"")),""))</f>
        <v/>
      </c>
      <c r="BQ47" s="161" t="str">
        <f>IF(OR(V47="",VLOOKUP(V$1,Services!$A$1:$B$25,2,0)="Exclude"),"",IF($D47=1,IF(OR(price_limit="",price_limit="No Limit"),IF(V47="Yes",1,2),IF(SUMIFS(WhatIf!$W:$W,WhatIf!$Q:$Q,V$1,WhatIf!$R:$R,V47)&lt;=price_limit,IF(V47="Yes",1,2),"")),""))</f>
        <v/>
      </c>
      <c r="BR47" s="161" t="str">
        <f>IF(OR(W47="",VLOOKUP(W$1,Services!$A$1:$B$25,2,0)="Exclude"),"",IF($D47=1,IF(OR(price_limit="",price_limit="No Limit"),IF(W47="Yes",1,2),IF(SUMIFS(WhatIf!$W:$W,WhatIf!$Q:$Q,W$1,WhatIf!$R:$R,W47)&lt;=price_limit,IF(W47="Yes",1,2),"")),""))</f>
        <v/>
      </c>
      <c r="BS47" s="161" t="str">
        <f>IF(OR(X47="",VLOOKUP(X$1,Services!$A$1:$B$25,2,0)="Exclude"),"",IF($D47=1,IF(OR(price_limit="",price_limit="No Limit"),IF(X47="Yes",1,2),IF(SUMIFS(WhatIf!$W:$W,WhatIf!$Q:$Q,X$1,WhatIf!$R:$R,X47)&lt;=price_limit,IF(X47="Yes",1,2),"")),""))</f>
        <v/>
      </c>
      <c r="BT47" s="161" t="str">
        <f>IF(OR(Y47="",VLOOKUP(Y$1,Services!$A$1:$B$25,2,0)="Exclude"),"",IF($D47=1,IF(OR(price_limit="",price_limit="No Limit"),IF(Y47="Yes",1,2),IF(SUMIFS(WhatIf!$W:$W,WhatIf!$Q:$Q,Y$1,WhatIf!$R:$R,Y47)&lt;=price_limit,IF(Y47="Yes",1,2),"")),""))</f>
        <v/>
      </c>
      <c r="BU47" s="161" t="str">
        <f>IF(OR(Z47="",VLOOKUP(Z$1,Services!$A$1:$B$25,2,0)="Exclude"),"",IF($D47=1,IF(OR(price_limit="",price_limit="No Limit"),IF(Z47="Yes",1,2),IF(SUMIFS(WhatIf!$W:$W,WhatIf!$Q:$Q,Z$1,WhatIf!$R:$R,Z47)&lt;=price_limit,IF(Z47="Yes",1,2),"")),""))</f>
        <v/>
      </c>
      <c r="BV47" s="161"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14.5" customHeight="1" x14ac:dyDescent="0.3">
      <c r="A48" s="15" t="s">
        <v>984</v>
      </c>
      <c r="C48" s="3" t="s">
        <v>747</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1" t="str">
        <f>IF(OR(E48="",VLOOKUP(E$1,Services!$A$1:$B$25,2,0)="Exclude"),"",IF($D48=1,IF(OR(price_limit="",price_limit="No Limit"),IF(E48="Yes",1,2),IF(SUMIFS(WhatIf!$W:$W,WhatIf!$Q:$Q,E$1,WhatIf!$R:$R,E48)&lt;=price_limit,IF(E48="Yes",1,2),"")),""))</f>
        <v/>
      </c>
      <c r="BA48" s="161" t="str">
        <f>IF(OR(F48="",VLOOKUP(F$1,Services!$A$1:$B$25,2,0)="Exclude"),"",IF($D48=1,IF(OR(price_limit="",price_limit="No Limit"),IF(F48="Yes",1,2),IF(SUMIFS(WhatIf!$W:$W,WhatIf!$Q:$Q,F$1,WhatIf!$R:$R,F48)&lt;=price_limit,IF(F48="Yes",1,2),"")),""))</f>
        <v/>
      </c>
      <c r="BB48" s="161" t="str">
        <f>IF(OR(G48="",VLOOKUP(G$1,Services!$A$1:$B$25,2,0)="Exclude"),"",IF($D48=1,IF(OR(price_limit="",price_limit="No Limit"),IF(G48="Yes",1,2),IF(SUMIFS(WhatIf!$W:$W,WhatIf!$Q:$Q,G$1,WhatIf!$R:$R,G48)&lt;=price_limit,IF(G48="Yes",1,2),"")),""))</f>
        <v/>
      </c>
      <c r="BC48" s="161" t="str">
        <f>IF(OR(H48="",VLOOKUP(H$1,Services!$A$1:$B$25,2,0)="Exclude"),"",IF($D48=1,IF(OR(price_limit="",price_limit="No Limit"),IF(H48="Yes",1,2),IF(SUMIFS(WhatIf!$W:$W,WhatIf!$Q:$Q,H$1,WhatIf!$R:$R,H48)&lt;=price_limit,IF(H48="Yes",1,2),"")),""))</f>
        <v/>
      </c>
      <c r="BD48" s="161" t="str">
        <f>IF(OR(I48="",VLOOKUP(I$1,Services!$A$1:$B$25,2,0)="Exclude"),"",IF($D48=1,IF(OR(price_limit="",price_limit="No Limit"),IF(I48="Yes",1,2),IF(SUMIFS(WhatIf!$W:$W,WhatIf!$Q:$Q,I$1,WhatIf!$R:$R,I48)&lt;=price_limit,IF(I48="Yes",1,2),"")),""))</f>
        <v/>
      </c>
      <c r="BE48" s="161" t="str">
        <f ca="1">IF(OR(J48="",VLOOKUP(J$1,Services!$A$1:$B$25,2,0)="Exclude"),"",IF($D48=1,IF(OR(price_limit="",price_limit="No Limit"),IF(J48="Yes",1,2),IF(SUMIFS(WhatIf!$W:$W,WhatIf!$Q:$Q,J$1,WhatIf!$R:$R,J48)&lt;=price_limit,IF(J48="Yes",1,2),"")),""))</f>
        <v/>
      </c>
      <c r="BF48" s="161" t="str">
        <f ca="1">IF(OR(K48="",VLOOKUP(K$1,Services!$A$1:$B$25,2,0)="Exclude"),"",IF($D48=1,IF(OR(price_limit="",price_limit="No Limit"),IF(K48="Yes",1,2),IF(SUMIFS(WhatIf!$W:$W,WhatIf!$Q:$Q,K$1,WhatIf!$R:$R,K48)&lt;=price_limit,IF(K48="Yes",1,2),"")),""))</f>
        <v/>
      </c>
      <c r="BG48" s="161" t="str">
        <f ca="1">IF(OR(L48="",VLOOKUP(L$1,Services!$A$1:$B$25,2,0)="Exclude"),"",IF($D48=1,IF(OR(price_limit="",price_limit="No Limit"),IF(L48="Yes",1,2),IF(SUMIFS(WhatIf!$W:$W,WhatIf!$Q:$Q,L$1,WhatIf!$R:$R,L48)&lt;=price_limit,IF(L48="Yes",1,2),"")),""))</f>
        <v/>
      </c>
      <c r="BH48" s="161" t="str">
        <f>IF(OR(M48="",VLOOKUP(M$1,Services!$A$1:$B$25,2,0)="Exclude"),"",IF($D48=1,IF(OR(price_limit="",price_limit="No Limit"),IF(M48="Yes",1,2),IF(SUMIFS(WhatIf!$W:$W,WhatIf!$Q:$Q,M$1,WhatIf!$R:$R,M48)&lt;=price_limit,IF(M48="Yes",1,2),"")),""))</f>
        <v/>
      </c>
      <c r="BI48" s="161" t="str">
        <f>IF(OR(N48="",VLOOKUP(N$1,Services!$A$1:$B$25,2,0)="Exclude"),"",IF($D48=1,IF(OR(price_limit="",price_limit="No Limit"),IF(N48="Yes",1,2),IF(SUMIFS(WhatIf!$W:$W,WhatIf!$Q:$Q,N$1,WhatIf!$R:$R,N48)&lt;=price_limit,IF(N48="Yes",1,2),"")),""))</f>
        <v/>
      </c>
      <c r="BJ48" s="161" t="str">
        <f>IF(OR(O48="",VLOOKUP(O$1,Services!$A$1:$B$25,2,0)="Exclude"),"",IF($D48=1,IF(OR(price_limit="",price_limit="No Limit"),IF(O48="Yes",1,2),IF(SUMIFS(WhatIf!$W:$W,WhatIf!$Q:$Q,O$1,WhatIf!$R:$R,O48)&lt;=price_limit,IF(O48="Yes",1,2),"")),""))</f>
        <v/>
      </c>
      <c r="BK48" s="161" t="str">
        <f>IF(OR(P48="",VLOOKUP(P$1,Services!$A$1:$B$25,2,0)="Exclude"),"",IF($D48=1,IF(OR(price_limit="",price_limit="No Limit"),IF(P48="Yes",1,2),IF(SUMIFS(WhatIf!$W:$W,WhatIf!$Q:$Q,P$1,WhatIf!$R:$R,P48)&lt;=price_limit,IF(P48="Yes",1,2),"")),""))</f>
        <v/>
      </c>
      <c r="BL48" s="161" t="str">
        <f>IF(OR(Q48="",VLOOKUP(Q$1,Services!$A$1:$B$25,2,0)="Exclude"),"",IF($D48=1,IF(OR(price_limit="",price_limit="No Limit"),IF(Q48="Yes",1,2),IF(SUMIFS(WhatIf!$W:$W,WhatIf!$Q:$Q,Q$1,WhatIf!$R:$R,Q48)&lt;=price_limit,IF(Q48="Yes",1,2),"")),""))</f>
        <v/>
      </c>
      <c r="BM48" s="161" t="str">
        <f>IF(OR(R48="",VLOOKUP(R$1,Services!$A$1:$B$25,2,0)="Exclude"),"",IF($D48=1,IF(OR(price_limit="",price_limit="No Limit"),IF(R48="Yes",1,2),IF(SUMIFS(WhatIf!$W:$W,WhatIf!$Q:$Q,R$1,WhatIf!$R:$R,R48)&lt;=price_limit,IF(R48="Yes",1,2),"")),""))</f>
        <v/>
      </c>
      <c r="BN48" s="161" t="str">
        <f>IF(OR(S48="",VLOOKUP(S$1,Services!$A$1:$B$25,2,0)="Exclude"),"",IF($D48=1,IF(OR(price_limit="",price_limit="No Limit"),IF(S48="Yes",1,2),IF(SUMIFS(WhatIf!$W:$W,WhatIf!$Q:$Q,S$1,WhatIf!$R:$R,S48)&lt;=price_limit,IF(S48="Yes",1,2),"")),""))</f>
        <v/>
      </c>
      <c r="BO48" s="161" t="str">
        <f>IF(OR(T48="",VLOOKUP(T$1,Services!$A$1:$B$25,2,0)="Exclude"),"",IF($D48=1,IF(OR(price_limit="",price_limit="No Limit"),IF(T48="Yes",1,2),IF(SUMIFS(WhatIf!$W:$W,WhatIf!$Q:$Q,T$1,WhatIf!$R:$R,T48)&lt;=price_limit,IF(T48="Yes",1,2),"")),""))</f>
        <v/>
      </c>
      <c r="BP48" s="161" t="str">
        <f>IF(OR(U48="",VLOOKUP(U$1,Services!$A$1:$B$25,2,0)="Exclude"),"",IF($D48=1,IF(OR(price_limit="",price_limit="No Limit"),IF(U48="Yes",1,2),IF(SUMIFS(WhatIf!$W:$W,WhatIf!$Q:$Q,U$1,WhatIf!$R:$R,U48)&lt;=price_limit,IF(U48="Yes",1,2),"")),""))</f>
        <v/>
      </c>
      <c r="BQ48" s="161" t="str">
        <f>IF(OR(V48="",VLOOKUP(V$1,Services!$A$1:$B$25,2,0)="Exclude"),"",IF($D48=1,IF(OR(price_limit="",price_limit="No Limit"),IF(V48="Yes",1,2),IF(SUMIFS(WhatIf!$W:$W,WhatIf!$Q:$Q,V$1,WhatIf!$R:$R,V48)&lt;=price_limit,IF(V48="Yes",1,2),"")),""))</f>
        <v/>
      </c>
      <c r="BR48" s="161" t="str">
        <f>IF(OR(W48="",VLOOKUP(W$1,Services!$A$1:$B$25,2,0)="Exclude"),"",IF($D48=1,IF(OR(price_limit="",price_limit="No Limit"),IF(W48="Yes",1,2),IF(SUMIFS(WhatIf!$W:$W,WhatIf!$Q:$Q,W$1,WhatIf!$R:$R,W48)&lt;=price_limit,IF(W48="Yes",1,2),"")),""))</f>
        <v/>
      </c>
      <c r="BS48" s="161" t="str">
        <f>IF(OR(X48="",VLOOKUP(X$1,Services!$A$1:$B$25,2,0)="Exclude"),"",IF($D48=1,IF(OR(price_limit="",price_limit="No Limit"),IF(X48="Yes",1,2),IF(SUMIFS(WhatIf!$W:$W,WhatIf!$Q:$Q,X$1,WhatIf!$R:$R,X48)&lt;=price_limit,IF(X48="Yes",1,2),"")),""))</f>
        <v/>
      </c>
      <c r="BT48" s="161" t="str">
        <f>IF(OR(Y48="",VLOOKUP(Y$1,Services!$A$1:$B$25,2,0)="Exclude"),"",IF($D48=1,IF(OR(price_limit="",price_limit="No Limit"),IF(Y48="Yes",1,2),IF(SUMIFS(WhatIf!$W:$W,WhatIf!$Q:$Q,Y$1,WhatIf!$R:$R,Y48)&lt;=price_limit,IF(Y48="Yes",1,2),"")),""))</f>
        <v/>
      </c>
      <c r="BU48" s="161" t="str">
        <f>IF(OR(Z48="",VLOOKUP(Z$1,Services!$A$1:$B$25,2,0)="Exclude"),"",IF($D48=1,IF(OR(price_limit="",price_limit="No Limit"),IF(Z48="Yes",1,2),IF(SUMIFS(WhatIf!$W:$W,WhatIf!$Q:$Q,Z$1,WhatIf!$R:$R,Z48)&lt;=price_limit,IF(Z48="Yes",1,2),"")),""))</f>
        <v/>
      </c>
      <c r="BV48" s="161"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14.5" customHeight="1" x14ac:dyDescent="0.3">
      <c r="A49" s="15" t="s">
        <v>985</v>
      </c>
      <c r="C49" s="3" t="s">
        <v>747</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1" t="str">
        <f>IF(OR(E49="",VLOOKUP(E$1,Services!$A$1:$B$25,2,0)="Exclude"),"",IF($D49=1,IF(OR(price_limit="",price_limit="No Limit"),IF(E49="Yes",1,2),IF(SUMIFS(WhatIf!$W:$W,WhatIf!$Q:$Q,E$1,WhatIf!$R:$R,E49)&lt;=price_limit,IF(E49="Yes",1,2),"")),""))</f>
        <v/>
      </c>
      <c r="BA49" s="161" t="str">
        <f>IF(OR(F49="",VLOOKUP(F$1,Services!$A$1:$B$25,2,0)="Exclude"),"",IF($D49=1,IF(OR(price_limit="",price_limit="No Limit"),IF(F49="Yes",1,2),IF(SUMIFS(WhatIf!$W:$W,WhatIf!$Q:$Q,F$1,WhatIf!$R:$R,F49)&lt;=price_limit,IF(F49="Yes",1,2),"")),""))</f>
        <v/>
      </c>
      <c r="BB49" s="161" t="str">
        <f>IF(OR(G49="",VLOOKUP(G$1,Services!$A$1:$B$25,2,0)="Exclude"),"",IF($D49=1,IF(OR(price_limit="",price_limit="No Limit"),IF(G49="Yes",1,2),IF(SUMIFS(WhatIf!$W:$W,WhatIf!$Q:$Q,G$1,WhatIf!$R:$R,G49)&lt;=price_limit,IF(G49="Yes",1,2),"")),""))</f>
        <v/>
      </c>
      <c r="BC49" s="161" t="str">
        <f>IF(OR(H49="",VLOOKUP(H$1,Services!$A$1:$B$25,2,0)="Exclude"),"",IF($D49=1,IF(OR(price_limit="",price_limit="No Limit"),IF(H49="Yes",1,2),IF(SUMIFS(WhatIf!$W:$W,WhatIf!$Q:$Q,H$1,WhatIf!$R:$R,H49)&lt;=price_limit,IF(H49="Yes",1,2),"")),""))</f>
        <v/>
      </c>
      <c r="BD49" s="161" t="str">
        <f>IF(OR(I49="",VLOOKUP(I$1,Services!$A$1:$B$25,2,0)="Exclude"),"",IF($D49=1,IF(OR(price_limit="",price_limit="No Limit"),IF(I49="Yes",1,2),IF(SUMIFS(WhatIf!$W:$W,WhatIf!$Q:$Q,I$1,WhatIf!$R:$R,I49)&lt;=price_limit,IF(I49="Yes",1,2),"")),""))</f>
        <v/>
      </c>
      <c r="BE49" s="161" t="str">
        <f ca="1">IF(OR(J49="",VLOOKUP(J$1,Services!$A$1:$B$25,2,0)="Exclude"),"",IF($D49=1,IF(OR(price_limit="",price_limit="No Limit"),IF(J49="Yes",1,2),IF(SUMIFS(WhatIf!$W:$W,WhatIf!$Q:$Q,J$1,WhatIf!$R:$R,J49)&lt;=price_limit,IF(J49="Yes",1,2),"")),""))</f>
        <v/>
      </c>
      <c r="BF49" s="161" t="str">
        <f ca="1">IF(OR(K49="",VLOOKUP(K$1,Services!$A$1:$B$25,2,0)="Exclude"),"",IF($D49=1,IF(OR(price_limit="",price_limit="No Limit"),IF(K49="Yes",1,2),IF(SUMIFS(WhatIf!$W:$W,WhatIf!$Q:$Q,K$1,WhatIf!$R:$R,K49)&lt;=price_limit,IF(K49="Yes",1,2),"")),""))</f>
        <v/>
      </c>
      <c r="BG49" s="161" t="str">
        <f ca="1">IF(OR(L49="",VLOOKUP(L$1,Services!$A$1:$B$25,2,0)="Exclude"),"",IF($D49=1,IF(OR(price_limit="",price_limit="No Limit"),IF(L49="Yes",1,2),IF(SUMIFS(WhatIf!$W:$W,WhatIf!$Q:$Q,L$1,WhatIf!$R:$R,L49)&lt;=price_limit,IF(L49="Yes",1,2),"")),""))</f>
        <v/>
      </c>
      <c r="BH49" s="161" t="str">
        <f>IF(OR(M49="",VLOOKUP(M$1,Services!$A$1:$B$25,2,0)="Exclude"),"",IF($D49=1,IF(OR(price_limit="",price_limit="No Limit"),IF(M49="Yes",1,2),IF(SUMIFS(WhatIf!$W:$W,WhatIf!$Q:$Q,M$1,WhatIf!$R:$R,M49)&lt;=price_limit,IF(M49="Yes",1,2),"")),""))</f>
        <v/>
      </c>
      <c r="BI49" s="161" t="str">
        <f>IF(OR(N49="",VLOOKUP(N$1,Services!$A$1:$B$25,2,0)="Exclude"),"",IF($D49=1,IF(OR(price_limit="",price_limit="No Limit"),IF(N49="Yes",1,2),IF(SUMIFS(WhatIf!$W:$W,WhatIf!$Q:$Q,N$1,WhatIf!$R:$R,N49)&lt;=price_limit,IF(N49="Yes",1,2),"")),""))</f>
        <v/>
      </c>
      <c r="BJ49" s="161" t="str">
        <f>IF(OR(O49="",VLOOKUP(O$1,Services!$A$1:$B$25,2,0)="Exclude"),"",IF($D49=1,IF(OR(price_limit="",price_limit="No Limit"),IF(O49="Yes",1,2),IF(SUMIFS(WhatIf!$W:$W,WhatIf!$Q:$Q,O$1,WhatIf!$R:$R,O49)&lt;=price_limit,IF(O49="Yes",1,2),"")),""))</f>
        <v/>
      </c>
      <c r="BK49" s="161" t="str">
        <f>IF(OR(P49="",VLOOKUP(P$1,Services!$A$1:$B$25,2,0)="Exclude"),"",IF($D49=1,IF(OR(price_limit="",price_limit="No Limit"),IF(P49="Yes",1,2),IF(SUMIFS(WhatIf!$W:$W,WhatIf!$Q:$Q,P$1,WhatIf!$R:$R,P49)&lt;=price_limit,IF(P49="Yes",1,2),"")),""))</f>
        <v/>
      </c>
      <c r="BL49" s="161" t="str">
        <f>IF(OR(Q49="",VLOOKUP(Q$1,Services!$A$1:$B$25,2,0)="Exclude"),"",IF($D49=1,IF(OR(price_limit="",price_limit="No Limit"),IF(Q49="Yes",1,2),IF(SUMIFS(WhatIf!$W:$W,WhatIf!$Q:$Q,Q$1,WhatIf!$R:$R,Q49)&lt;=price_limit,IF(Q49="Yes",1,2),"")),""))</f>
        <v/>
      </c>
      <c r="BM49" s="161" t="str">
        <f>IF(OR(R49="",VLOOKUP(R$1,Services!$A$1:$B$25,2,0)="Exclude"),"",IF($D49=1,IF(OR(price_limit="",price_limit="No Limit"),IF(R49="Yes",1,2),IF(SUMIFS(WhatIf!$W:$W,WhatIf!$Q:$Q,R$1,WhatIf!$R:$R,R49)&lt;=price_limit,IF(R49="Yes",1,2),"")),""))</f>
        <v/>
      </c>
      <c r="BN49" s="161" t="str">
        <f>IF(OR(S49="",VLOOKUP(S$1,Services!$A$1:$B$25,2,0)="Exclude"),"",IF($D49=1,IF(OR(price_limit="",price_limit="No Limit"),IF(S49="Yes",1,2),IF(SUMIFS(WhatIf!$W:$W,WhatIf!$Q:$Q,S$1,WhatIf!$R:$R,S49)&lt;=price_limit,IF(S49="Yes",1,2),"")),""))</f>
        <v/>
      </c>
      <c r="BO49" s="161" t="str">
        <f>IF(OR(T49="",VLOOKUP(T$1,Services!$A$1:$B$25,2,0)="Exclude"),"",IF($D49=1,IF(OR(price_limit="",price_limit="No Limit"),IF(T49="Yes",1,2),IF(SUMIFS(WhatIf!$W:$W,WhatIf!$Q:$Q,T$1,WhatIf!$R:$R,T49)&lt;=price_limit,IF(T49="Yes",1,2),"")),""))</f>
        <v/>
      </c>
      <c r="BP49" s="161" t="str">
        <f>IF(OR(U49="",VLOOKUP(U$1,Services!$A$1:$B$25,2,0)="Exclude"),"",IF($D49=1,IF(OR(price_limit="",price_limit="No Limit"),IF(U49="Yes",1,2),IF(SUMIFS(WhatIf!$W:$W,WhatIf!$Q:$Q,U$1,WhatIf!$R:$R,U49)&lt;=price_limit,IF(U49="Yes",1,2),"")),""))</f>
        <v/>
      </c>
      <c r="BQ49" s="161" t="str">
        <f>IF(OR(V49="",VLOOKUP(V$1,Services!$A$1:$B$25,2,0)="Exclude"),"",IF($D49=1,IF(OR(price_limit="",price_limit="No Limit"),IF(V49="Yes",1,2),IF(SUMIFS(WhatIf!$W:$W,WhatIf!$Q:$Q,V$1,WhatIf!$R:$R,V49)&lt;=price_limit,IF(V49="Yes",1,2),"")),""))</f>
        <v/>
      </c>
      <c r="BR49" s="161" t="str">
        <f>IF(OR(W49="",VLOOKUP(W$1,Services!$A$1:$B$25,2,0)="Exclude"),"",IF($D49=1,IF(OR(price_limit="",price_limit="No Limit"),IF(W49="Yes",1,2),IF(SUMIFS(WhatIf!$W:$W,WhatIf!$Q:$Q,W$1,WhatIf!$R:$R,W49)&lt;=price_limit,IF(W49="Yes",1,2),"")),""))</f>
        <v/>
      </c>
      <c r="BS49" s="161" t="str">
        <f>IF(OR(X49="",VLOOKUP(X$1,Services!$A$1:$B$25,2,0)="Exclude"),"",IF($D49=1,IF(OR(price_limit="",price_limit="No Limit"),IF(X49="Yes",1,2),IF(SUMIFS(WhatIf!$W:$W,WhatIf!$Q:$Q,X$1,WhatIf!$R:$R,X49)&lt;=price_limit,IF(X49="Yes",1,2),"")),""))</f>
        <v/>
      </c>
      <c r="BT49" s="161" t="str">
        <f>IF(OR(Y49="",VLOOKUP(Y$1,Services!$A$1:$B$25,2,0)="Exclude"),"",IF($D49=1,IF(OR(price_limit="",price_limit="No Limit"),IF(Y49="Yes",1,2),IF(SUMIFS(WhatIf!$W:$W,WhatIf!$Q:$Q,Y$1,WhatIf!$R:$R,Y49)&lt;=price_limit,IF(Y49="Yes",1,2),"")),""))</f>
        <v/>
      </c>
      <c r="BU49" s="161" t="str">
        <f>IF(OR(Z49="",VLOOKUP(Z$1,Services!$A$1:$B$25,2,0)="Exclude"),"",IF($D49=1,IF(OR(price_limit="",price_limit="No Limit"),IF(Z49="Yes",1,2),IF(SUMIFS(WhatIf!$W:$W,WhatIf!$Q:$Q,Z$1,WhatIf!$R:$R,Z49)&lt;=price_limit,IF(Z49="Yes",1,2),"")),""))</f>
        <v/>
      </c>
      <c r="BV49" s="161"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5" customHeight="1" x14ac:dyDescent="0.3">
      <c r="A50" s="15" t="s">
        <v>986</v>
      </c>
      <c r="C50" s="3" t="s">
        <v>747</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1" t="str">
        <f>IF(OR(E50="",VLOOKUP(E$1,Services!$A$1:$B$25,2,0)="Exclude"),"",IF($D50=1,IF(OR(price_limit="",price_limit="No Limit"),IF(E50="Yes",1,2),IF(SUMIFS(WhatIf!$W:$W,WhatIf!$Q:$Q,E$1,WhatIf!$R:$R,E50)&lt;=price_limit,IF(E50="Yes",1,2),"")),""))</f>
        <v/>
      </c>
      <c r="BA50" s="161" t="str">
        <f>IF(OR(F50="",VLOOKUP(F$1,Services!$A$1:$B$25,2,0)="Exclude"),"",IF($D50=1,IF(OR(price_limit="",price_limit="No Limit"),IF(F50="Yes",1,2),IF(SUMIFS(WhatIf!$W:$W,WhatIf!$Q:$Q,F$1,WhatIf!$R:$R,F50)&lt;=price_limit,IF(F50="Yes",1,2),"")),""))</f>
        <v/>
      </c>
      <c r="BB50" s="161" t="str">
        <f>IF(OR(G50="",VLOOKUP(G$1,Services!$A$1:$B$25,2,0)="Exclude"),"",IF($D50=1,IF(OR(price_limit="",price_limit="No Limit"),IF(G50="Yes",1,2),IF(SUMIFS(WhatIf!$W:$W,WhatIf!$Q:$Q,G$1,WhatIf!$R:$R,G50)&lt;=price_limit,IF(G50="Yes",1,2),"")),""))</f>
        <v/>
      </c>
      <c r="BC50" s="161" t="str">
        <f>IF(OR(H50="",VLOOKUP(H$1,Services!$A$1:$B$25,2,0)="Exclude"),"",IF($D50=1,IF(OR(price_limit="",price_limit="No Limit"),IF(H50="Yes",1,2),IF(SUMIFS(WhatIf!$W:$W,WhatIf!$Q:$Q,H$1,WhatIf!$R:$R,H50)&lt;=price_limit,IF(H50="Yes",1,2),"")),""))</f>
        <v/>
      </c>
      <c r="BD50" s="161" t="str">
        <f>IF(OR(I50="",VLOOKUP(I$1,Services!$A$1:$B$25,2,0)="Exclude"),"",IF($D50=1,IF(OR(price_limit="",price_limit="No Limit"),IF(I50="Yes",1,2),IF(SUMIFS(WhatIf!$W:$W,WhatIf!$Q:$Q,I$1,WhatIf!$R:$R,I50)&lt;=price_limit,IF(I50="Yes",1,2),"")),""))</f>
        <v/>
      </c>
      <c r="BE50" s="161" t="str">
        <f ca="1">IF(OR(J50="",VLOOKUP(J$1,Services!$A$1:$B$25,2,0)="Exclude"),"",IF($D50=1,IF(OR(price_limit="",price_limit="No Limit"),IF(J50="Yes",1,2),IF(SUMIFS(WhatIf!$W:$W,WhatIf!$Q:$Q,J$1,WhatIf!$R:$R,J50)&lt;=price_limit,IF(J50="Yes",1,2),"")),""))</f>
        <v/>
      </c>
      <c r="BF50" s="161" t="str">
        <f ca="1">IF(OR(K50="",VLOOKUP(K$1,Services!$A$1:$B$25,2,0)="Exclude"),"",IF($D50=1,IF(OR(price_limit="",price_limit="No Limit"),IF(K50="Yes",1,2),IF(SUMIFS(WhatIf!$W:$W,WhatIf!$Q:$Q,K$1,WhatIf!$R:$R,K50)&lt;=price_limit,IF(K50="Yes",1,2),"")),""))</f>
        <v/>
      </c>
      <c r="BG50" s="161" t="str">
        <f ca="1">IF(OR(L50="",VLOOKUP(L$1,Services!$A$1:$B$25,2,0)="Exclude"),"",IF($D50=1,IF(OR(price_limit="",price_limit="No Limit"),IF(L50="Yes",1,2),IF(SUMIFS(WhatIf!$W:$W,WhatIf!$Q:$Q,L$1,WhatIf!$R:$R,L50)&lt;=price_limit,IF(L50="Yes",1,2),"")),""))</f>
        <v/>
      </c>
      <c r="BH50" s="161" t="str">
        <f>IF(OR(M50="",VLOOKUP(M$1,Services!$A$1:$B$25,2,0)="Exclude"),"",IF($D50=1,IF(OR(price_limit="",price_limit="No Limit"),IF(M50="Yes",1,2),IF(SUMIFS(WhatIf!$W:$W,WhatIf!$Q:$Q,M$1,WhatIf!$R:$R,M50)&lt;=price_limit,IF(M50="Yes",1,2),"")),""))</f>
        <v/>
      </c>
      <c r="BI50" s="161" t="str">
        <f>IF(OR(N50="",VLOOKUP(N$1,Services!$A$1:$B$25,2,0)="Exclude"),"",IF($D50=1,IF(OR(price_limit="",price_limit="No Limit"),IF(N50="Yes",1,2),IF(SUMIFS(WhatIf!$W:$W,WhatIf!$Q:$Q,N$1,WhatIf!$R:$R,N50)&lt;=price_limit,IF(N50="Yes",1,2),"")),""))</f>
        <v/>
      </c>
      <c r="BJ50" s="161" t="str">
        <f>IF(OR(O50="",VLOOKUP(O$1,Services!$A$1:$B$25,2,0)="Exclude"),"",IF($D50=1,IF(OR(price_limit="",price_limit="No Limit"),IF(O50="Yes",1,2),IF(SUMIFS(WhatIf!$W:$W,WhatIf!$Q:$Q,O$1,WhatIf!$R:$R,O50)&lt;=price_limit,IF(O50="Yes",1,2),"")),""))</f>
        <v/>
      </c>
      <c r="BK50" s="161" t="str">
        <f>IF(OR(P50="",VLOOKUP(P$1,Services!$A$1:$B$25,2,0)="Exclude"),"",IF($D50=1,IF(OR(price_limit="",price_limit="No Limit"),IF(P50="Yes",1,2),IF(SUMIFS(WhatIf!$W:$W,WhatIf!$Q:$Q,P$1,WhatIf!$R:$R,P50)&lt;=price_limit,IF(P50="Yes",1,2),"")),""))</f>
        <v/>
      </c>
      <c r="BL50" s="161" t="str">
        <f>IF(OR(Q50="",VLOOKUP(Q$1,Services!$A$1:$B$25,2,0)="Exclude"),"",IF($D50=1,IF(OR(price_limit="",price_limit="No Limit"),IF(Q50="Yes",1,2),IF(SUMIFS(WhatIf!$W:$W,WhatIf!$Q:$Q,Q$1,WhatIf!$R:$R,Q50)&lt;=price_limit,IF(Q50="Yes",1,2),"")),""))</f>
        <v/>
      </c>
      <c r="BM50" s="161" t="str">
        <f>IF(OR(R50="",VLOOKUP(R$1,Services!$A$1:$B$25,2,0)="Exclude"),"",IF($D50=1,IF(OR(price_limit="",price_limit="No Limit"),IF(R50="Yes",1,2),IF(SUMIFS(WhatIf!$W:$W,WhatIf!$Q:$Q,R$1,WhatIf!$R:$R,R50)&lt;=price_limit,IF(R50="Yes",1,2),"")),""))</f>
        <v/>
      </c>
      <c r="BN50" s="161" t="str">
        <f>IF(OR(S50="",VLOOKUP(S$1,Services!$A$1:$B$25,2,0)="Exclude"),"",IF($D50=1,IF(OR(price_limit="",price_limit="No Limit"),IF(S50="Yes",1,2),IF(SUMIFS(WhatIf!$W:$W,WhatIf!$Q:$Q,S$1,WhatIf!$R:$R,S50)&lt;=price_limit,IF(S50="Yes",1,2),"")),""))</f>
        <v/>
      </c>
      <c r="BO50" s="161" t="str">
        <f>IF(OR(T50="",VLOOKUP(T$1,Services!$A$1:$B$25,2,0)="Exclude"),"",IF($D50=1,IF(OR(price_limit="",price_limit="No Limit"),IF(T50="Yes",1,2),IF(SUMIFS(WhatIf!$W:$W,WhatIf!$Q:$Q,T$1,WhatIf!$R:$R,T50)&lt;=price_limit,IF(T50="Yes",1,2),"")),""))</f>
        <v/>
      </c>
      <c r="BP50" s="161" t="str">
        <f>IF(OR(U50="",VLOOKUP(U$1,Services!$A$1:$B$25,2,0)="Exclude"),"",IF($D50=1,IF(OR(price_limit="",price_limit="No Limit"),IF(U50="Yes",1,2),IF(SUMIFS(WhatIf!$W:$W,WhatIf!$Q:$Q,U$1,WhatIf!$R:$R,U50)&lt;=price_limit,IF(U50="Yes",1,2),"")),""))</f>
        <v/>
      </c>
      <c r="BQ50" s="161" t="str">
        <f>IF(OR(V50="",VLOOKUP(V$1,Services!$A$1:$B$25,2,0)="Exclude"),"",IF($D50=1,IF(OR(price_limit="",price_limit="No Limit"),IF(V50="Yes",1,2),IF(SUMIFS(WhatIf!$W:$W,WhatIf!$Q:$Q,V$1,WhatIf!$R:$R,V50)&lt;=price_limit,IF(V50="Yes",1,2),"")),""))</f>
        <v/>
      </c>
      <c r="BR50" s="161" t="str">
        <f>IF(OR(W50="",VLOOKUP(W$1,Services!$A$1:$B$25,2,0)="Exclude"),"",IF($D50=1,IF(OR(price_limit="",price_limit="No Limit"),IF(W50="Yes",1,2),IF(SUMIFS(WhatIf!$W:$W,WhatIf!$Q:$Q,W$1,WhatIf!$R:$R,W50)&lt;=price_limit,IF(W50="Yes",1,2),"")),""))</f>
        <v/>
      </c>
      <c r="BS50" s="161" t="str">
        <f>IF(OR(X50="",VLOOKUP(X$1,Services!$A$1:$B$25,2,0)="Exclude"),"",IF($D50=1,IF(OR(price_limit="",price_limit="No Limit"),IF(X50="Yes",1,2),IF(SUMIFS(WhatIf!$W:$W,WhatIf!$Q:$Q,X$1,WhatIf!$R:$R,X50)&lt;=price_limit,IF(X50="Yes",1,2),"")),""))</f>
        <v/>
      </c>
      <c r="BT50" s="161" t="str">
        <f>IF(OR(Y50="",VLOOKUP(Y$1,Services!$A$1:$B$25,2,0)="Exclude"),"",IF($D50=1,IF(OR(price_limit="",price_limit="No Limit"),IF(Y50="Yes",1,2),IF(SUMIFS(WhatIf!$W:$W,WhatIf!$Q:$Q,Y$1,WhatIf!$R:$R,Y50)&lt;=price_limit,IF(Y50="Yes",1,2),"")),""))</f>
        <v/>
      </c>
      <c r="BU50" s="161" t="str">
        <f>IF(OR(Z50="",VLOOKUP(Z$1,Services!$A$1:$B$25,2,0)="Exclude"),"",IF($D50=1,IF(OR(price_limit="",price_limit="No Limit"),IF(Z50="Yes",1,2),IF(SUMIFS(WhatIf!$W:$W,WhatIf!$Q:$Q,Z$1,WhatIf!$R:$R,Z50)&lt;=price_limit,IF(Z50="Yes",1,2),"")),""))</f>
        <v/>
      </c>
      <c r="BV50" s="161"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14.5" customHeight="1" x14ac:dyDescent="0.3">
      <c r="A51" s="15" t="s">
        <v>987</v>
      </c>
      <c r="C51" s="3" t="s">
        <v>747</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1" t="str">
        <f>IF(OR(E51="",VLOOKUP(E$1,Services!$A$1:$B$25,2,0)="Exclude"),"",IF($D51=1,IF(OR(price_limit="",price_limit="No Limit"),IF(E51="Yes",1,2),IF(SUMIFS(WhatIf!$W:$W,WhatIf!$Q:$Q,E$1,WhatIf!$R:$R,E51)&lt;=price_limit,IF(E51="Yes",1,2),"")),""))</f>
        <v/>
      </c>
      <c r="BA51" s="161" t="str">
        <f>IF(OR(F51="",VLOOKUP(F$1,Services!$A$1:$B$25,2,0)="Exclude"),"",IF($D51=1,IF(OR(price_limit="",price_limit="No Limit"),IF(F51="Yes",1,2),IF(SUMIFS(WhatIf!$W:$W,WhatIf!$Q:$Q,F$1,WhatIf!$R:$R,F51)&lt;=price_limit,IF(F51="Yes",1,2),"")),""))</f>
        <v/>
      </c>
      <c r="BB51" s="161" t="str">
        <f>IF(OR(G51="",VLOOKUP(G$1,Services!$A$1:$B$25,2,0)="Exclude"),"",IF($D51=1,IF(OR(price_limit="",price_limit="No Limit"),IF(G51="Yes",1,2),IF(SUMIFS(WhatIf!$W:$W,WhatIf!$Q:$Q,G$1,WhatIf!$R:$R,G51)&lt;=price_limit,IF(G51="Yes",1,2),"")),""))</f>
        <v/>
      </c>
      <c r="BC51" s="161" t="str">
        <f>IF(OR(H51="",VLOOKUP(H$1,Services!$A$1:$B$25,2,0)="Exclude"),"",IF($D51=1,IF(OR(price_limit="",price_limit="No Limit"),IF(H51="Yes",1,2),IF(SUMIFS(WhatIf!$W:$W,WhatIf!$Q:$Q,H$1,WhatIf!$R:$R,H51)&lt;=price_limit,IF(H51="Yes",1,2),"")),""))</f>
        <v/>
      </c>
      <c r="BD51" s="161" t="str">
        <f>IF(OR(I51="",VLOOKUP(I$1,Services!$A$1:$B$25,2,0)="Exclude"),"",IF($D51=1,IF(OR(price_limit="",price_limit="No Limit"),IF(I51="Yes",1,2),IF(SUMIFS(WhatIf!$W:$W,WhatIf!$Q:$Q,I$1,WhatIf!$R:$R,I51)&lt;=price_limit,IF(I51="Yes",1,2),"")),""))</f>
        <v/>
      </c>
      <c r="BE51" s="161" t="str">
        <f ca="1">IF(OR(J51="",VLOOKUP(J$1,Services!$A$1:$B$25,2,0)="Exclude"),"",IF($D51=1,IF(OR(price_limit="",price_limit="No Limit"),IF(J51="Yes",1,2),IF(SUMIFS(WhatIf!$W:$W,WhatIf!$Q:$Q,J$1,WhatIf!$R:$R,J51)&lt;=price_limit,IF(J51="Yes",1,2),"")),""))</f>
        <v/>
      </c>
      <c r="BF51" s="161" t="str">
        <f ca="1">IF(OR(K51="",VLOOKUP(K$1,Services!$A$1:$B$25,2,0)="Exclude"),"",IF($D51=1,IF(OR(price_limit="",price_limit="No Limit"),IF(K51="Yes",1,2),IF(SUMIFS(WhatIf!$W:$W,WhatIf!$Q:$Q,K$1,WhatIf!$R:$R,K51)&lt;=price_limit,IF(K51="Yes",1,2),"")),""))</f>
        <v/>
      </c>
      <c r="BG51" s="161" t="str">
        <f ca="1">IF(OR(L51="",VLOOKUP(L$1,Services!$A$1:$B$25,2,0)="Exclude"),"",IF($D51=1,IF(OR(price_limit="",price_limit="No Limit"),IF(L51="Yes",1,2),IF(SUMIFS(WhatIf!$W:$W,WhatIf!$Q:$Q,L$1,WhatIf!$R:$R,L51)&lt;=price_limit,IF(L51="Yes",1,2),"")),""))</f>
        <v/>
      </c>
      <c r="BH51" s="161" t="str">
        <f>IF(OR(M51="",VLOOKUP(M$1,Services!$A$1:$B$25,2,0)="Exclude"),"",IF($D51=1,IF(OR(price_limit="",price_limit="No Limit"),IF(M51="Yes",1,2),IF(SUMIFS(WhatIf!$W:$W,WhatIf!$Q:$Q,M$1,WhatIf!$R:$R,M51)&lt;=price_limit,IF(M51="Yes",1,2),"")),""))</f>
        <v/>
      </c>
      <c r="BI51" s="161" t="str">
        <f>IF(OR(N51="",VLOOKUP(N$1,Services!$A$1:$B$25,2,0)="Exclude"),"",IF($D51=1,IF(OR(price_limit="",price_limit="No Limit"),IF(N51="Yes",1,2),IF(SUMIFS(WhatIf!$W:$W,WhatIf!$Q:$Q,N$1,WhatIf!$R:$R,N51)&lt;=price_limit,IF(N51="Yes",1,2),"")),""))</f>
        <v/>
      </c>
      <c r="BJ51" s="161" t="str">
        <f>IF(OR(O51="",VLOOKUP(O$1,Services!$A$1:$B$25,2,0)="Exclude"),"",IF($D51=1,IF(OR(price_limit="",price_limit="No Limit"),IF(O51="Yes",1,2),IF(SUMIFS(WhatIf!$W:$W,WhatIf!$Q:$Q,O$1,WhatIf!$R:$R,O51)&lt;=price_limit,IF(O51="Yes",1,2),"")),""))</f>
        <v/>
      </c>
      <c r="BK51" s="161" t="str">
        <f>IF(OR(P51="",VLOOKUP(P$1,Services!$A$1:$B$25,2,0)="Exclude"),"",IF($D51=1,IF(OR(price_limit="",price_limit="No Limit"),IF(P51="Yes",1,2),IF(SUMIFS(WhatIf!$W:$W,WhatIf!$Q:$Q,P$1,WhatIf!$R:$R,P51)&lt;=price_limit,IF(P51="Yes",1,2),"")),""))</f>
        <v/>
      </c>
      <c r="BL51" s="161" t="str">
        <f>IF(OR(Q51="",VLOOKUP(Q$1,Services!$A$1:$B$25,2,0)="Exclude"),"",IF($D51=1,IF(OR(price_limit="",price_limit="No Limit"),IF(Q51="Yes",1,2),IF(SUMIFS(WhatIf!$W:$W,WhatIf!$Q:$Q,Q$1,WhatIf!$R:$R,Q51)&lt;=price_limit,IF(Q51="Yes",1,2),"")),""))</f>
        <v/>
      </c>
      <c r="BM51" s="161" t="str">
        <f>IF(OR(R51="",VLOOKUP(R$1,Services!$A$1:$B$25,2,0)="Exclude"),"",IF($D51=1,IF(OR(price_limit="",price_limit="No Limit"),IF(R51="Yes",1,2),IF(SUMIFS(WhatIf!$W:$W,WhatIf!$Q:$Q,R$1,WhatIf!$R:$R,R51)&lt;=price_limit,IF(R51="Yes",1,2),"")),""))</f>
        <v/>
      </c>
      <c r="BN51" s="161" t="str">
        <f>IF(OR(S51="",VLOOKUP(S$1,Services!$A$1:$B$25,2,0)="Exclude"),"",IF($D51=1,IF(OR(price_limit="",price_limit="No Limit"),IF(S51="Yes",1,2),IF(SUMIFS(WhatIf!$W:$W,WhatIf!$Q:$Q,S$1,WhatIf!$R:$R,S51)&lt;=price_limit,IF(S51="Yes",1,2),"")),""))</f>
        <v/>
      </c>
      <c r="BO51" s="161" t="str">
        <f>IF(OR(T51="",VLOOKUP(T$1,Services!$A$1:$B$25,2,0)="Exclude"),"",IF($D51=1,IF(OR(price_limit="",price_limit="No Limit"),IF(T51="Yes",1,2),IF(SUMIFS(WhatIf!$W:$W,WhatIf!$Q:$Q,T$1,WhatIf!$R:$R,T51)&lt;=price_limit,IF(T51="Yes",1,2),"")),""))</f>
        <v/>
      </c>
      <c r="BP51" s="161" t="str">
        <f>IF(OR(U51="",VLOOKUP(U$1,Services!$A$1:$B$25,2,0)="Exclude"),"",IF($D51=1,IF(OR(price_limit="",price_limit="No Limit"),IF(U51="Yes",1,2),IF(SUMIFS(WhatIf!$W:$W,WhatIf!$Q:$Q,U$1,WhatIf!$R:$R,U51)&lt;=price_limit,IF(U51="Yes",1,2),"")),""))</f>
        <v/>
      </c>
      <c r="BQ51" s="161" t="str">
        <f>IF(OR(V51="",VLOOKUP(V$1,Services!$A$1:$B$25,2,0)="Exclude"),"",IF($D51=1,IF(OR(price_limit="",price_limit="No Limit"),IF(V51="Yes",1,2),IF(SUMIFS(WhatIf!$W:$W,WhatIf!$Q:$Q,V$1,WhatIf!$R:$R,V51)&lt;=price_limit,IF(V51="Yes",1,2),"")),""))</f>
        <v/>
      </c>
      <c r="BR51" s="161" t="str">
        <f>IF(OR(W51="",VLOOKUP(W$1,Services!$A$1:$B$25,2,0)="Exclude"),"",IF($D51=1,IF(OR(price_limit="",price_limit="No Limit"),IF(W51="Yes",1,2),IF(SUMIFS(WhatIf!$W:$W,WhatIf!$Q:$Q,W$1,WhatIf!$R:$R,W51)&lt;=price_limit,IF(W51="Yes",1,2),"")),""))</f>
        <v/>
      </c>
      <c r="BS51" s="161" t="str">
        <f>IF(OR(X51="",VLOOKUP(X$1,Services!$A$1:$B$25,2,0)="Exclude"),"",IF($D51=1,IF(OR(price_limit="",price_limit="No Limit"),IF(X51="Yes",1,2),IF(SUMIFS(WhatIf!$W:$W,WhatIf!$Q:$Q,X$1,WhatIf!$R:$R,X51)&lt;=price_limit,IF(X51="Yes",1,2),"")),""))</f>
        <v/>
      </c>
      <c r="BT51" s="161" t="str">
        <f>IF(OR(Y51="",VLOOKUP(Y$1,Services!$A$1:$B$25,2,0)="Exclude"),"",IF($D51=1,IF(OR(price_limit="",price_limit="No Limit"),IF(Y51="Yes",1,2),IF(SUMIFS(WhatIf!$W:$W,WhatIf!$Q:$Q,Y$1,WhatIf!$R:$R,Y51)&lt;=price_limit,IF(Y51="Yes",1,2),"")),""))</f>
        <v/>
      </c>
      <c r="BU51" s="161" t="str">
        <f>IF(OR(Z51="",VLOOKUP(Z$1,Services!$A$1:$B$25,2,0)="Exclude"),"",IF($D51=1,IF(OR(price_limit="",price_limit="No Limit"),IF(Z51="Yes",1,2),IF(SUMIFS(WhatIf!$W:$W,WhatIf!$Q:$Q,Z$1,WhatIf!$R:$R,Z51)&lt;=price_limit,IF(Z51="Yes",1,2),"")),""))</f>
        <v/>
      </c>
      <c r="BV51" s="161"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988</v>
      </c>
      <c r="C52" s="3" t="s">
        <v>747</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1" t="str">
        <f>IF(OR(E52="",VLOOKUP(E$1,Services!$A$1:$B$25,2,0)="Exclude"),"",IF($D52=1,IF(OR(price_limit="",price_limit="No Limit"),IF(E52="Yes",1,2),IF(SUMIFS(WhatIf!$W:$W,WhatIf!$Q:$Q,E$1,WhatIf!$R:$R,E52)&lt;=price_limit,IF(E52="Yes",1,2),"")),""))</f>
        <v/>
      </c>
      <c r="BA52" s="161" t="str">
        <f>IF(OR(F52="",VLOOKUP(F$1,Services!$A$1:$B$25,2,0)="Exclude"),"",IF($D52=1,IF(OR(price_limit="",price_limit="No Limit"),IF(F52="Yes",1,2),IF(SUMIFS(WhatIf!$W:$W,WhatIf!$Q:$Q,F$1,WhatIf!$R:$R,F52)&lt;=price_limit,IF(F52="Yes",1,2),"")),""))</f>
        <v/>
      </c>
      <c r="BB52" s="161" t="str">
        <f>IF(OR(G52="",VLOOKUP(G$1,Services!$A$1:$B$25,2,0)="Exclude"),"",IF($D52=1,IF(OR(price_limit="",price_limit="No Limit"),IF(G52="Yes",1,2),IF(SUMIFS(WhatIf!$W:$W,WhatIf!$Q:$Q,G$1,WhatIf!$R:$R,G52)&lt;=price_limit,IF(G52="Yes",1,2),"")),""))</f>
        <v/>
      </c>
      <c r="BC52" s="161" t="str">
        <f>IF(OR(H52="",VLOOKUP(H$1,Services!$A$1:$B$25,2,0)="Exclude"),"",IF($D52=1,IF(OR(price_limit="",price_limit="No Limit"),IF(H52="Yes",1,2),IF(SUMIFS(WhatIf!$W:$W,WhatIf!$Q:$Q,H$1,WhatIf!$R:$R,H52)&lt;=price_limit,IF(H52="Yes",1,2),"")),""))</f>
        <v/>
      </c>
      <c r="BD52" s="161" t="str">
        <f>IF(OR(I52="",VLOOKUP(I$1,Services!$A$1:$B$25,2,0)="Exclude"),"",IF($D52=1,IF(OR(price_limit="",price_limit="No Limit"),IF(I52="Yes",1,2),IF(SUMIFS(WhatIf!$W:$W,WhatIf!$Q:$Q,I$1,WhatIf!$R:$R,I52)&lt;=price_limit,IF(I52="Yes",1,2),"")),""))</f>
        <v/>
      </c>
      <c r="BE52" s="161" t="str">
        <f ca="1">IF(OR(J52="",VLOOKUP(J$1,Services!$A$1:$B$25,2,0)="Exclude"),"",IF($D52=1,IF(OR(price_limit="",price_limit="No Limit"),IF(J52="Yes",1,2),IF(SUMIFS(WhatIf!$W:$W,WhatIf!$Q:$Q,J$1,WhatIf!$R:$R,J52)&lt;=price_limit,IF(J52="Yes",1,2),"")),""))</f>
        <v/>
      </c>
      <c r="BF52" s="161" t="str">
        <f ca="1">IF(OR(K52="",VLOOKUP(K$1,Services!$A$1:$B$25,2,0)="Exclude"),"",IF($D52=1,IF(OR(price_limit="",price_limit="No Limit"),IF(K52="Yes",1,2),IF(SUMIFS(WhatIf!$W:$W,WhatIf!$Q:$Q,K$1,WhatIf!$R:$R,K52)&lt;=price_limit,IF(K52="Yes",1,2),"")),""))</f>
        <v/>
      </c>
      <c r="BG52" s="161" t="str">
        <f ca="1">IF(OR(L52="",VLOOKUP(L$1,Services!$A$1:$B$25,2,0)="Exclude"),"",IF($D52=1,IF(OR(price_limit="",price_limit="No Limit"),IF(L52="Yes",1,2),IF(SUMIFS(WhatIf!$W:$W,WhatIf!$Q:$Q,L$1,WhatIf!$R:$R,L52)&lt;=price_limit,IF(L52="Yes",1,2),"")),""))</f>
        <v/>
      </c>
      <c r="BH52" s="161" t="str">
        <f>IF(OR(M52="",VLOOKUP(M$1,Services!$A$1:$B$25,2,0)="Exclude"),"",IF($D52=1,IF(OR(price_limit="",price_limit="No Limit"),IF(M52="Yes",1,2),IF(SUMIFS(WhatIf!$W:$W,WhatIf!$Q:$Q,M$1,WhatIf!$R:$R,M52)&lt;=price_limit,IF(M52="Yes",1,2),"")),""))</f>
        <v/>
      </c>
      <c r="BI52" s="161" t="str">
        <f>IF(OR(N52="",VLOOKUP(N$1,Services!$A$1:$B$25,2,0)="Exclude"),"",IF($D52=1,IF(OR(price_limit="",price_limit="No Limit"),IF(N52="Yes",1,2),IF(SUMIFS(WhatIf!$W:$W,WhatIf!$Q:$Q,N$1,WhatIf!$R:$R,N52)&lt;=price_limit,IF(N52="Yes",1,2),"")),""))</f>
        <v/>
      </c>
      <c r="BJ52" s="161" t="str">
        <f>IF(OR(O52="",VLOOKUP(O$1,Services!$A$1:$B$25,2,0)="Exclude"),"",IF($D52=1,IF(OR(price_limit="",price_limit="No Limit"),IF(O52="Yes",1,2),IF(SUMIFS(WhatIf!$W:$W,WhatIf!$Q:$Q,O$1,WhatIf!$R:$R,O52)&lt;=price_limit,IF(O52="Yes",1,2),"")),""))</f>
        <v/>
      </c>
      <c r="BK52" s="161" t="str">
        <f>IF(OR(P52="",VLOOKUP(P$1,Services!$A$1:$B$25,2,0)="Exclude"),"",IF($D52=1,IF(OR(price_limit="",price_limit="No Limit"),IF(P52="Yes",1,2),IF(SUMIFS(WhatIf!$W:$W,WhatIf!$Q:$Q,P$1,WhatIf!$R:$R,P52)&lt;=price_limit,IF(P52="Yes",1,2),"")),""))</f>
        <v/>
      </c>
      <c r="BL52" s="161" t="str">
        <f>IF(OR(Q52="",VLOOKUP(Q$1,Services!$A$1:$B$25,2,0)="Exclude"),"",IF($D52=1,IF(OR(price_limit="",price_limit="No Limit"),IF(Q52="Yes",1,2),IF(SUMIFS(WhatIf!$W:$W,WhatIf!$Q:$Q,Q$1,WhatIf!$R:$R,Q52)&lt;=price_limit,IF(Q52="Yes",1,2),"")),""))</f>
        <v/>
      </c>
      <c r="BM52" s="161" t="str">
        <f>IF(OR(R52="",VLOOKUP(R$1,Services!$A$1:$B$25,2,0)="Exclude"),"",IF($D52=1,IF(OR(price_limit="",price_limit="No Limit"),IF(R52="Yes",1,2),IF(SUMIFS(WhatIf!$W:$W,WhatIf!$Q:$Q,R$1,WhatIf!$R:$R,R52)&lt;=price_limit,IF(R52="Yes",1,2),"")),""))</f>
        <v/>
      </c>
      <c r="BN52" s="161" t="str">
        <f>IF(OR(S52="",VLOOKUP(S$1,Services!$A$1:$B$25,2,0)="Exclude"),"",IF($D52=1,IF(OR(price_limit="",price_limit="No Limit"),IF(S52="Yes",1,2),IF(SUMIFS(WhatIf!$W:$W,WhatIf!$Q:$Q,S$1,WhatIf!$R:$R,S52)&lt;=price_limit,IF(S52="Yes",1,2),"")),""))</f>
        <v/>
      </c>
      <c r="BO52" s="161" t="str">
        <f>IF(OR(T52="",VLOOKUP(T$1,Services!$A$1:$B$25,2,0)="Exclude"),"",IF($D52=1,IF(OR(price_limit="",price_limit="No Limit"),IF(T52="Yes",1,2),IF(SUMIFS(WhatIf!$W:$W,WhatIf!$Q:$Q,T$1,WhatIf!$R:$R,T52)&lt;=price_limit,IF(T52="Yes",1,2),"")),""))</f>
        <v/>
      </c>
      <c r="BP52" s="161" t="str">
        <f>IF(OR(U52="",VLOOKUP(U$1,Services!$A$1:$B$25,2,0)="Exclude"),"",IF($D52=1,IF(OR(price_limit="",price_limit="No Limit"),IF(U52="Yes",1,2),IF(SUMIFS(WhatIf!$W:$W,WhatIf!$Q:$Q,U$1,WhatIf!$R:$R,U52)&lt;=price_limit,IF(U52="Yes",1,2),"")),""))</f>
        <v/>
      </c>
      <c r="BQ52" s="161" t="str">
        <f>IF(OR(V52="",VLOOKUP(V$1,Services!$A$1:$B$25,2,0)="Exclude"),"",IF($D52=1,IF(OR(price_limit="",price_limit="No Limit"),IF(V52="Yes",1,2),IF(SUMIFS(WhatIf!$W:$W,WhatIf!$Q:$Q,V$1,WhatIf!$R:$R,V52)&lt;=price_limit,IF(V52="Yes",1,2),"")),""))</f>
        <v/>
      </c>
      <c r="BR52" s="161" t="str">
        <f>IF(OR(W52="",VLOOKUP(W$1,Services!$A$1:$B$25,2,0)="Exclude"),"",IF($D52=1,IF(OR(price_limit="",price_limit="No Limit"),IF(W52="Yes",1,2),IF(SUMIFS(WhatIf!$W:$W,WhatIf!$Q:$Q,W$1,WhatIf!$R:$R,W52)&lt;=price_limit,IF(W52="Yes",1,2),"")),""))</f>
        <v/>
      </c>
      <c r="BS52" s="161" t="str">
        <f>IF(OR(X52="",VLOOKUP(X$1,Services!$A$1:$B$25,2,0)="Exclude"),"",IF($D52=1,IF(OR(price_limit="",price_limit="No Limit"),IF(X52="Yes",1,2),IF(SUMIFS(WhatIf!$W:$W,WhatIf!$Q:$Q,X$1,WhatIf!$R:$R,X52)&lt;=price_limit,IF(X52="Yes",1,2),"")),""))</f>
        <v/>
      </c>
      <c r="BT52" s="161" t="str">
        <f>IF(OR(Y52="",VLOOKUP(Y$1,Services!$A$1:$B$25,2,0)="Exclude"),"",IF($D52=1,IF(OR(price_limit="",price_limit="No Limit"),IF(Y52="Yes",1,2),IF(SUMIFS(WhatIf!$W:$W,WhatIf!$Q:$Q,Y$1,WhatIf!$R:$R,Y52)&lt;=price_limit,IF(Y52="Yes",1,2),"")),""))</f>
        <v/>
      </c>
      <c r="BU52" s="161" t="str">
        <f>IF(OR(Z52="",VLOOKUP(Z$1,Services!$A$1:$B$25,2,0)="Exclude"),"",IF($D52=1,IF(OR(price_limit="",price_limit="No Limit"),IF(Z52="Yes",1,2),IF(SUMIFS(WhatIf!$W:$W,WhatIf!$Q:$Q,Z$1,WhatIf!$R:$R,Z52)&lt;=price_limit,IF(Z52="Yes",1,2),"")),""))</f>
        <v/>
      </c>
      <c r="BV52" s="161"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989</v>
      </c>
      <c r="C53" s="3" t="s">
        <v>747</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1" t="str">
        <f>IF(OR(E53="",VLOOKUP(E$1,Services!$A$1:$B$25,2,0)="Exclude"),"",IF($D53=1,IF(OR(price_limit="",price_limit="No Limit"),IF(E53="Yes",1,2),IF(SUMIFS(WhatIf!$W:$W,WhatIf!$Q:$Q,E$1,WhatIf!$R:$R,E53)&lt;=price_limit,IF(E53="Yes",1,2),"")),""))</f>
        <v/>
      </c>
      <c r="BA53" s="161" t="str">
        <f>IF(OR(F53="",VLOOKUP(F$1,Services!$A$1:$B$25,2,0)="Exclude"),"",IF($D53=1,IF(OR(price_limit="",price_limit="No Limit"),IF(F53="Yes",1,2),IF(SUMIFS(WhatIf!$W:$W,WhatIf!$Q:$Q,F$1,WhatIf!$R:$R,F53)&lt;=price_limit,IF(F53="Yes",1,2),"")),""))</f>
        <v/>
      </c>
      <c r="BB53" s="161" t="str">
        <f>IF(OR(G53="",VLOOKUP(G$1,Services!$A$1:$B$25,2,0)="Exclude"),"",IF($D53=1,IF(OR(price_limit="",price_limit="No Limit"),IF(G53="Yes",1,2),IF(SUMIFS(WhatIf!$W:$W,WhatIf!$Q:$Q,G$1,WhatIf!$R:$R,G53)&lt;=price_limit,IF(G53="Yes",1,2),"")),""))</f>
        <v/>
      </c>
      <c r="BC53" s="161" t="str">
        <f>IF(OR(H53="",VLOOKUP(H$1,Services!$A$1:$B$25,2,0)="Exclude"),"",IF($D53=1,IF(OR(price_limit="",price_limit="No Limit"),IF(H53="Yes",1,2),IF(SUMIFS(WhatIf!$W:$W,WhatIf!$Q:$Q,H$1,WhatIf!$R:$R,H53)&lt;=price_limit,IF(H53="Yes",1,2),"")),""))</f>
        <v/>
      </c>
      <c r="BD53" s="161" t="str">
        <f>IF(OR(I53="",VLOOKUP(I$1,Services!$A$1:$B$25,2,0)="Exclude"),"",IF($D53=1,IF(OR(price_limit="",price_limit="No Limit"),IF(I53="Yes",1,2),IF(SUMIFS(WhatIf!$W:$W,WhatIf!$Q:$Q,I$1,WhatIf!$R:$R,I53)&lt;=price_limit,IF(I53="Yes",1,2),"")),""))</f>
        <v/>
      </c>
      <c r="BE53" s="161" t="str">
        <f ca="1">IF(OR(J53="",VLOOKUP(J$1,Services!$A$1:$B$25,2,0)="Exclude"),"",IF($D53=1,IF(OR(price_limit="",price_limit="No Limit"),IF(J53="Yes",1,2),IF(SUMIFS(WhatIf!$W:$W,WhatIf!$Q:$Q,J$1,WhatIf!$R:$R,J53)&lt;=price_limit,IF(J53="Yes",1,2),"")),""))</f>
        <v/>
      </c>
      <c r="BF53" s="161" t="str">
        <f ca="1">IF(OR(K53="",VLOOKUP(K$1,Services!$A$1:$B$25,2,0)="Exclude"),"",IF($D53=1,IF(OR(price_limit="",price_limit="No Limit"),IF(K53="Yes",1,2),IF(SUMIFS(WhatIf!$W:$W,WhatIf!$Q:$Q,K$1,WhatIf!$R:$R,K53)&lt;=price_limit,IF(K53="Yes",1,2),"")),""))</f>
        <v/>
      </c>
      <c r="BG53" s="161" t="str">
        <f ca="1">IF(OR(L53="",VLOOKUP(L$1,Services!$A$1:$B$25,2,0)="Exclude"),"",IF($D53=1,IF(OR(price_limit="",price_limit="No Limit"),IF(L53="Yes",1,2),IF(SUMIFS(WhatIf!$W:$W,WhatIf!$Q:$Q,L$1,WhatIf!$R:$R,L53)&lt;=price_limit,IF(L53="Yes",1,2),"")),""))</f>
        <v/>
      </c>
      <c r="BH53" s="161" t="str">
        <f>IF(OR(M53="",VLOOKUP(M$1,Services!$A$1:$B$25,2,0)="Exclude"),"",IF($D53=1,IF(OR(price_limit="",price_limit="No Limit"),IF(M53="Yes",1,2),IF(SUMIFS(WhatIf!$W:$W,WhatIf!$Q:$Q,M$1,WhatIf!$R:$R,M53)&lt;=price_limit,IF(M53="Yes",1,2),"")),""))</f>
        <v/>
      </c>
      <c r="BI53" s="161" t="str">
        <f>IF(OR(N53="",VLOOKUP(N$1,Services!$A$1:$B$25,2,0)="Exclude"),"",IF($D53=1,IF(OR(price_limit="",price_limit="No Limit"),IF(N53="Yes",1,2),IF(SUMIFS(WhatIf!$W:$W,WhatIf!$Q:$Q,N$1,WhatIf!$R:$R,N53)&lt;=price_limit,IF(N53="Yes",1,2),"")),""))</f>
        <v/>
      </c>
      <c r="BJ53" s="161" t="str">
        <f>IF(OR(O53="",VLOOKUP(O$1,Services!$A$1:$B$25,2,0)="Exclude"),"",IF($D53=1,IF(OR(price_limit="",price_limit="No Limit"),IF(O53="Yes",1,2),IF(SUMIFS(WhatIf!$W:$W,WhatIf!$Q:$Q,O$1,WhatIf!$R:$R,O53)&lt;=price_limit,IF(O53="Yes",1,2),"")),""))</f>
        <v/>
      </c>
      <c r="BK53" s="161" t="str">
        <f>IF(OR(P53="",VLOOKUP(P$1,Services!$A$1:$B$25,2,0)="Exclude"),"",IF($D53=1,IF(OR(price_limit="",price_limit="No Limit"),IF(P53="Yes",1,2),IF(SUMIFS(WhatIf!$W:$W,WhatIf!$Q:$Q,P$1,WhatIf!$R:$R,P53)&lt;=price_limit,IF(P53="Yes",1,2),"")),""))</f>
        <v/>
      </c>
      <c r="BL53" s="161" t="str">
        <f>IF(OR(Q53="",VLOOKUP(Q$1,Services!$A$1:$B$25,2,0)="Exclude"),"",IF($D53=1,IF(OR(price_limit="",price_limit="No Limit"),IF(Q53="Yes",1,2),IF(SUMIFS(WhatIf!$W:$W,WhatIf!$Q:$Q,Q$1,WhatIf!$R:$R,Q53)&lt;=price_limit,IF(Q53="Yes",1,2),"")),""))</f>
        <v/>
      </c>
      <c r="BM53" s="161" t="str">
        <f>IF(OR(R53="",VLOOKUP(R$1,Services!$A$1:$B$25,2,0)="Exclude"),"",IF($D53=1,IF(OR(price_limit="",price_limit="No Limit"),IF(R53="Yes",1,2),IF(SUMIFS(WhatIf!$W:$W,WhatIf!$Q:$Q,R$1,WhatIf!$R:$R,R53)&lt;=price_limit,IF(R53="Yes",1,2),"")),""))</f>
        <v/>
      </c>
      <c r="BN53" s="161" t="str">
        <f>IF(OR(S53="",VLOOKUP(S$1,Services!$A$1:$B$25,2,0)="Exclude"),"",IF($D53=1,IF(OR(price_limit="",price_limit="No Limit"),IF(S53="Yes",1,2),IF(SUMIFS(WhatIf!$W:$W,WhatIf!$Q:$Q,S$1,WhatIf!$R:$R,S53)&lt;=price_limit,IF(S53="Yes",1,2),"")),""))</f>
        <v/>
      </c>
      <c r="BO53" s="161" t="str">
        <f>IF(OR(T53="",VLOOKUP(T$1,Services!$A$1:$B$25,2,0)="Exclude"),"",IF($D53=1,IF(OR(price_limit="",price_limit="No Limit"),IF(T53="Yes",1,2),IF(SUMIFS(WhatIf!$W:$W,WhatIf!$Q:$Q,T$1,WhatIf!$R:$R,T53)&lt;=price_limit,IF(T53="Yes",1,2),"")),""))</f>
        <v/>
      </c>
      <c r="BP53" s="161" t="str">
        <f>IF(OR(U53="",VLOOKUP(U$1,Services!$A$1:$B$25,2,0)="Exclude"),"",IF($D53=1,IF(OR(price_limit="",price_limit="No Limit"),IF(U53="Yes",1,2),IF(SUMIFS(WhatIf!$W:$W,WhatIf!$Q:$Q,U$1,WhatIf!$R:$R,U53)&lt;=price_limit,IF(U53="Yes",1,2),"")),""))</f>
        <v/>
      </c>
      <c r="BQ53" s="161" t="str">
        <f>IF(OR(V53="",VLOOKUP(V$1,Services!$A$1:$B$25,2,0)="Exclude"),"",IF($D53=1,IF(OR(price_limit="",price_limit="No Limit"),IF(V53="Yes",1,2),IF(SUMIFS(WhatIf!$W:$W,WhatIf!$Q:$Q,V$1,WhatIf!$R:$R,V53)&lt;=price_limit,IF(V53="Yes",1,2),"")),""))</f>
        <v/>
      </c>
      <c r="BR53" s="161" t="str">
        <f>IF(OR(W53="",VLOOKUP(W$1,Services!$A$1:$B$25,2,0)="Exclude"),"",IF($D53=1,IF(OR(price_limit="",price_limit="No Limit"),IF(W53="Yes",1,2),IF(SUMIFS(WhatIf!$W:$W,WhatIf!$Q:$Q,W$1,WhatIf!$R:$R,W53)&lt;=price_limit,IF(W53="Yes",1,2),"")),""))</f>
        <v/>
      </c>
      <c r="BS53" s="161" t="str">
        <f>IF(OR(X53="",VLOOKUP(X$1,Services!$A$1:$B$25,2,0)="Exclude"),"",IF($D53=1,IF(OR(price_limit="",price_limit="No Limit"),IF(X53="Yes",1,2),IF(SUMIFS(WhatIf!$W:$W,WhatIf!$Q:$Q,X$1,WhatIf!$R:$R,X53)&lt;=price_limit,IF(X53="Yes",1,2),"")),""))</f>
        <v/>
      </c>
      <c r="BT53" s="161" t="str">
        <f>IF(OR(Y53="",VLOOKUP(Y$1,Services!$A$1:$B$25,2,0)="Exclude"),"",IF($D53=1,IF(OR(price_limit="",price_limit="No Limit"),IF(Y53="Yes",1,2),IF(SUMIFS(WhatIf!$W:$W,WhatIf!$Q:$Q,Y$1,WhatIf!$R:$R,Y53)&lt;=price_limit,IF(Y53="Yes",1,2),"")),""))</f>
        <v/>
      </c>
      <c r="BU53" s="161" t="str">
        <f>IF(OR(Z53="",VLOOKUP(Z$1,Services!$A$1:$B$25,2,0)="Exclude"),"",IF($D53=1,IF(OR(price_limit="",price_limit="No Limit"),IF(Z53="Yes",1,2),IF(SUMIFS(WhatIf!$W:$W,WhatIf!$Q:$Q,Z$1,WhatIf!$R:$R,Z53)&lt;=price_limit,IF(Z53="Yes",1,2),"")),""))</f>
        <v/>
      </c>
      <c r="BV53" s="161"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39.5" customHeight="1" x14ac:dyDescent="0.3">
      <c r="A54" s="15" t="s">
        <v>990</v>
      </c>
      <c r="C54" s="3" t="s">
        <v>747</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1" t="str">
        <f>IF(OR(E54="",VLOOKUP(E$1,Services!$A$1:$B$25,2,0)="Exclude"),"",IF($D54=1,IF(OR(price_limit="",price_limit="No Limit"),IF(E54="Yes",1,2),IF(SUMIFS(WhatIf!$W:$W,WhatIf!$Q:$Q,E$1,WhatIf!$R:$R,E54)&lt;=price_limit,IF(E54="Yes",1,2),"")),""))</f>
        <v/>
      </c>
      <c r="BA54" s="161" t="str">
        <f>IF(OR(F54="",VLOOKUP(F$1,Services!$A$1:$B$25,2,0)="Exclude"),"",IF($D54=1,IF(OR(price_limit="",price_limit="No Limit"),IF(F54="Yes",1,2),IF(SUMIFS(WhatIf!$W:$W,WhatIf!$Q:$Q,F$1,WhatIf!$R:$R,F54)&lt;=price_limit,IF(F54="Yes",1,2),"")),""))</f>
        <v/>
      </c>
      <c r="BB54" s="161" t="str">
        <f>IF(OR(G54="",VLOOKUP(G$1,Services!$A$1:$B$25,2,0)="Exclude"),"",IF($D54=1,IF(OR(price_limit="",price_limit="No Limit"),IF(G54="Yes",1,2),IF(SUMIFS(WhatIf!$W:$W,WhatIf!$Q:$Q,G$1,WhatIf!$R:$R,G54)&lt;=price_limit,IF(G54="Yes",1,2),"")),""))</f>
        <v/>
      </c>
      <c r="BC54" s="161" t="str">
        <f>IF(OR(H54="",VLOOKUP(H$1,Services!$A$1:$B$25,2,0)="Exclude"),"",IF($D54=1,IF(OR(price_limit="",price_limit="No Limit"),IF(H54="Yes",1,2),IF(SUMIFS(WhatIf!$W:$W,WhatIf!$Q:$Q,H$1,WhatIf!$R:$R,H54)&lt;=price_limit,IF(H54="Yes",1,2),"")),""))</f>
        <v/>
      </c>
      <c r="BD54" s="161" t="str">
        <f>IF(OR(I54="",VLOOKUP(I$1,Services!$A$1:$B$25,2,0)="Exclude"),"",IF($D54=1,IF(OR(price_limit="",price_limit="No Limit"),IF(I54="Yes",1,2),IF(SUMIFS(WhatIf!$W:$W,WhatIf!$Q:$Q,I$1,WhatIf!$R:$R,I54)&lt;=price_limit,IF(I54="Yes",1,2),"")),""))</f>
        <v/>
      </c>
      <c r="BE54" s="161" t="str">
        <f ca="1">IF(OR(J54="",VLOOKUP(J$1,Services!$A$1:$B$25,2,0)="Exclude"),"",IF($D54=1,IF(OR(price_limit="",price_limit="No Limit"),IF(J54="Yes",1,2),IF(SUMIFS(WhatIf!$W:$W,WhatIf!$Q:$Q,J$1,WhatIf!$R:$R,J54)&lt;=price_limit,IF(J54="Yes",1,2),"")),""))</f>
        <v/>
      </c>
      <c r="BF54" s="161" t="str">
        <f ca="1">IF(OR(K54="",VLOOKUP(K$1,Services!$A$1:$B$25,2,0)="Exclude"),"",IF($D54=1,IF(OR(price_limit="",price_limit="No Limit"),IF(K54="Yes",1,2),IF(SUMIFS(WhatIf!$W:$W,WhatIf!$Q:$Q,K$1,WhatIf!$R:$R,K54)&lt;=price_limit,IF(K54="Yes",1,2),"")),""))</f>
        <v/>
      </c>
      <c r="BG54" s="161" t="str">
        <f ca="1">IF(OR(L54="",VLOOKUP(L$1,Services!$A$1:$B$25,2,0)="Exclude"),"",IF($D54=1,IF(OR(price_limit="",price_limit="No Limit"),IF(L54="Yes",1,2),IF(SUMIFS(WhatIf!$W:$W,WhatIf!$Q:$Q,L$1,WhatIf!$R:$R,L54)&lt;=price_limit,IF(L54="Yes",1,2),"")),""))</f>
        <v/>
      </c>
      <c r="BH54" s="161" t="str">
        <f>IF(OR(M54="",VLOOKUP(M$1,Services!$A$1:$B$25,2,0)="Exclude"),"",IF($D54=1,IF(OR(price_limit="",price_limit="No Limit"),IF(M54="Yes",1,2),IF(SUMIFS(WhatIf!$W:$W,WhatIf!$Q:$Q,M$1,WhatIf!$R:$R,M54)&lt;=price_limit,IF(M54="Yes",1,2),"")),""))</f>
        <v/>
      </c>
      <c r="BI54" s="161" t="str">
        <f>IF(OR(N54="",VLOOKUP(N$1,Services!$A$1:$B$25,2,0)="Exclude"),"",IF($D54=1,IF(OR(price_limit="",price_limit="No Limit"),IF(N54="Yes",1,2),IF(SUMIFS(WhatIf!$W:$W,WhatIf!$Q:$Q,N$1,WhatIf!$R:$R,N54)&lt;=price_limit,IF(N54="Yes",1,2),"")),""))</f>
        <v/>
      </c>
      <c r="BJ54" s="161" t="str">
        <f>IF(OR(O54="",VLOOKUP(O$1,Services!$A$1:$B$25,2,0)="Exclude"),"",IF($D54=1,IF(OR(price_limit="",price_limit="No Limit"),IF(O54="Yes",1,2),IF(SUMIFS(WhatIf!$W:$W,WhatIf!$Q:$Q,O$1,WhatIf!$R:$R,O54)&lt;=price_limit,IF(O54="Yes",1,2),"")),""))</f>
        <v/>
      </c>
      <c r="BK54" s="161" t="str">
        <f>IF(OR(P54="",VLOOKUP(P$1,Services!$A$1:$B$25,2,0)="Exclude"),"",IF($D54=1,IF(OR(price_limit="",price_limit="No Limit"),IF(P54="Yes",1,2),IF(SUMIFS(WhatIf!$W:$W,WhatIf!$Q:$Q,P$1,WhatIf!$R:$R,P54)&lt;=price_limit,IF(P54="Yes",1,2),"")),""))</f>
        <v/>
      </c>
      <c r="BL54" s="161" t="str">
        <f>IF(OR(Q54="",VLOOKUP(Q$1,Services!$A$1:$B$25,2,0)="Exclude"),"",IF($D54=1,IF(OR(price_limit="",price_limit="No Limit"),IF(Q54="Yes",1,2),IF(SUMIFS(WhatIf!$W:$W,WhatIf!$Q:$Q,Q$1,WhatIf!$R:$R,Q54)&lt;=price_limit,IF(Q54="Yes",1,2),"")),""))</f>
        <v/>
      </c>
      <c r="BM54" s="161" t="str">
        <f>IF(OR(R54="",VLOOKUP(R$1,Services!$A$1:$B$25,2,0)="Exclude"),"",IF($D54=1,IF(OR(price_limit="",price_limit="No Limit"),IF(R54="Yes",1,2),IF(SUMIFS(WhatIf!$W:$W,WhatIf!$Q:$Q,R$1,WhatIf!$R:$R,R54)&lt;=price_limit,IF(R54="Yes",1,2),"")),""))</f>
        <v/>
      </c>
      <c r="BN54" s="161" t="str">
        <f>IF(OR(S54="",VLOOKUP(S$1,Services!$A$1:$B$25,2,0)="Exclude"),"",IF($D54=1,IF(OR(price_limit="",price_limit="No Limit"),IF(S54="Yes",1,2),IF(SUMIFS(WhatIf!$W:$W,WhatIf!$Q:$Q,S$1,WhatIf!$R:$R,S54)&lt;=price_limit,IF(S54="Yes",1,2),"")),""))</f>
        <v/>
      </c>
      <c r="BO54" s="161" t="str">
        <f>IF(OR(T54="",VLOOKUP(T$1,Services!$A$1:$B$25,2,0)="Exclude"),"",IF($D54=1,IF(OR(price_limit="",price_limit="No Limit"),IF(T54="Yes",1,2),IF(SUMIFS(WhatIf!$W:$W,WhatIf!$Q:$Q,T$1,WhatIf!$R:$R,T54)&lt;=price_limit,IF(T54="Yes",1,2),"")),""))</f>
        <v/>
      </c>
      <c r="BP54" s="161" t="str">
        <f>IF(OR(U54="",VLOOKUP(U$1,Services!$A$1:$B$25,2,0)="Exclude"),"",IF($D54=1,IF(OR(price_limit="",price_limit="No Limit"),IF(U54="Yes",1,2),IF(SUMIFS(WhatIf!$W:$W,WhatIf!$Q:$Q,U$1,WhatIf!$R:$R,U54)&lt;=price_limit,IF(U54="Yes",1,2),"")),""))</f>
        <v/>
      </c>
      <c r="BQ54" s="161" t="str">
        <f>IF(OR(V54="",VLOOKUP(V$1,Services!$A$1:$B$25,2,0)="Exclude"),"",IF($D54=1,IF(OR(price_limit="",price_limit="No Limit"),IF(V54="Yes",1,2),IF(SUMIFS(WhatIf!$W:$W,WhatIf!$Q:$Q,V$1,WhatIf!$R:$R,V54)&lt;=price_limit,IF(V54="Yes",1,2),"")),""))</f>
        <v/>
      </c>
      <c r="BR54" s="161" t="str">
        <f>IF(OR(W54="",VLOOKUP(W$1,Services!$A$1:$B$25,2,0)="Exclude"),"",IF($D54=1,IF(OR(price_limit="",price_limit="No Limit"),IF(W54="Yes",1,2),IF(SUMIFS(WhatIf!$W:$W,WhatIf!$Q:$Q,W$1,WhatIf!$R:$R,W54)&lt;=price_limit,IF(W54="Yes",1,2),"")),""))</f>
        <v/>
      </c>
      <c r="BS54" s="161" t="str">
        <f>IF(OR(X54="",VLOOKUP(X$1,Services!$A$1:$B$25,2,0)="Exclude"),"",IF($D54=1,IF(OR(price_limit="",price_limit="No Limit"),IF(X54="Yes",1,2),IF(SUMIFS(WhatIf!$W:$W,WhatIf!$Q:$Q,X$1,WhatIf!$R:$R,X54)&lt;=price_limit,IF(X54="Yes",1,2),"")),""))</f>
        <v/>
      </c>
      <c r="BT54" s="161" t="str">
        <f>IF(OR(Y54="",VLOOKUP(Y$1,Services!$A$1:$B$25,2,0)="Exclude"),"",IF($D54=1,IF(OR(price_limit="",price_limit="No Limit"),IF(Y54="Yes",1,2),IF(SUMIFS(WhatIf!$W:$W,WhatIf!$Q:$Q,Y$1,WhatIf!$R:$R,Y54)&lt;=price_limit,IF(Y54="Yes",1,2),"")),""))</f>
        <v/>
      </c>
      <c r="BU54" s="161" t="str">
        <f>IF(OR(Z54="",VLOOKUP(Z$1,Services!$A$1:$B$25,2,0)="Exclude"),"",IF($D54=1,IF(OR(price_limit="",price_limit="No Limit"),IF(Z54="Yes",1,2),IF(SUMIFS(WhatIf!$W:$W,WhatIf!$Q:$Q,Z$1,WhatIf!$R:$R,Z54)&lt;=price_limit,IF(Z54="Yes",1,2),"")),""))</f>
        <v/>
      </c>
      <c r="BV54" s="161"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 customHeight="1" x14ac:dyDescent="0.3">
      <c r="A55" s="15" t="s">
        <v>991</v>
      </c>
      <c r="C55" s="3" t="s">
        <v>747</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1" t="str">
        <f>IF(OR(E55="",VLOOKUP(E$1,Services!$A$1:$B$25,2,0)="Exclude"),"",IF($D55=1,IF(OR(price_limit="",price_limit="No Limit"),IF(E55="Yes",1,2),IF(SUMIFS(WhatIf!$W:$W,WhatIf!$Q:$Q,E$1,WhatIf!$R:$R,E55)&lt;=price_limit,IF(E55="Yes",1,2),"")),""))</f>
        <v/>
      </c>
      <c r="BA55" s="161" t="str">
        <f>IF(OR(F55="",VLOOKUP(F$1,Services!$A$1:$B$25,2,0)="Exclude"),"",IF($D55=1,IF(OR(price_limit="",price_limit="No Limit"),IF(F55="Yes",1,2),IF(SUMIFS(WhatIf!$W:$W,WhatIf!$Q:$Q,F$1,WhatIf!$R:$R,F55)&lt;=price_limit,IF(F55="Yes",1,2),"")),""))</f>
        <v/>
      </c>
      <c r="BB55" s="161" t="str">
        <f>IF(OR(G55="",VLOOKUP(G$1,Services!$A$1:$B$25,2,0)="Exclude"),"",IF($D55=1,IF(OR(price_limit="",price_limit="No Limit"),IF(G55="Yes",1,2),IF(SUMIFS(WhatIf!$W:$W,WhatIf!$Q:$Q,G$1,WhatIf!$R:$R,G55)&lt;=price_limit,IF(G55="Yes",1,2),"")),""))</f>
        <v/>
      </c>
      <c r="BC55" s="161" t="str">
        <f>IF(OR(H55="",VLOOKUP(H$1,Services!$A$1:$B$25,2,0)="Exclude"),"",IF($D55=1,IF(OR(price_limit="",price_limit="No Limit"),IF(H55="Yes",1,2),IF(SUMIFS(WhatIf!$W:$W,WhatIf!$Q:$Q,H$1,WhatIf!$R:$R,H55)&lt;=price_limit,IF(H55="Yes",1,2),"")),""))</f>
        <v/>
      </c>
      <c r="BD55" s="161" t="str">
        <f>IF(OR(I55="",VLOOKUP(I$1,Services!$A$1:$B$25,2,0)="Exclude"),"",IF($D55=1,IF(OR(price_limit="",price_limit="No Limit"),IF(I55="Yes",1,2),IF(SUMIFS(WhatIf!$W:$W,WhatIf!$Q:$Q,I$1,WhatIf!$R:$R,I55)&lt;=price_limit,IF(I55="Yes",1,2),"")),""))</f>
        <v/>
      </c>
      <c r="BE55" s="161" t="str">
        <f ca="1">IF(OR(J55="",VLOOKUP(J$1,Services!$A$1:$B$25,2,0)="Exclude"),"",IF($D55=1,IF(OR(price_limit="",price_limit="No Limit"),IF(J55="Yes",1,2),IF(SUMIFS(WhatIf!$W:$W,WhatIf!$Q:$Q,J$1,WhatIf!$R:$R,J55)&lt;=price_limit,IF(J55="Yes",1,2),"")),""))</f>
        <v/>
      </c>
      <c r="BF55" s="161" t="str">
        <f ca="1">IF(OR(K55="",VLOOKUP(K$1,Services!$A$1:$B$25,2,0)="Exclude"),"",IF($D55=1,IF(OR(price_limit="",price_limit="No Limit"),IF(K55="Yes",1,2),IF(SUMIFS(WhatIf!$W:$W,WhatIf!$Q:$Q,K$1,WhatIf!$R:$R,K55)&lt;=price_limit,IF(K55="Yes",1,2),"")),""))</f>
        <v/>
      </c>
      <c r="BG55" s="161" t="str">
        <f ca="1">IF(OR(L55="",VLOOKUP(L$1,Services!$A$1:$B$25,2,0)="Exclude"),"",IF($D55=1,IF(OR(price_limit="",price_limit="No Limit"),IF(L55="Yes",1,2),IF(SUMIFS(WhatIf!$W:$W,WhatIf!$Q:$Q,L$1,WhatIf!$R:$R,L55)&lt;=price_limit,IF(L55="Yes",1,2),"")),""))</f>
        <v/>
      </c>
      <c r="BH55" s="161" t="str">
        <f>IF(OR(M55="",VLOOKUP(M$1,Services!$A$1:$B$25,2,0)="Exclude"),"",IF($D55=1,IF(OR(price_limit="",price_limit="No Limit"),IF(M55="Yes",1,2),IF(SUMIFS(WhatIf!$W:$W,WhatIf!$Q:$Q,M$1,WhatIf!$R:$R,M55)&lt;=price_limit,IF(M55="Yes",1,2),"")),""))</f>
        <v/>
      </c>
      <c r="BI55" s="161" t="str">
        <f>IF(OR(N55="",VLOOKUP(N$1,Services!$A$1:$B$25,2,0)="Exclude"),"",IF($D55=1,IF(OR(price_limit="",price_limit="No Limit"),IF(N55="Yes",1,2),IF(SUMIFS(WhatIf!$W:$W,WhatIf!$Q:$Q,N$1,WhatIf!$R:$R,N55)&lt;=price_limit,IF(N55="Yes",1,2),"")),""))</f>
        <v/>
      </c>
      <c r="BJ55" s="161" t="str">
        <f>IF(OR(O55="",VLOOKUP(O$1,Services!$A$1:$B$25,2,0)="Exclude"),"",IF($D55=1,IF(OR(price_limit="",price_limit="No Limit"),IF(O55="Yes",1,2),IF(SUMIFS(WhatIf!$W:$W,WhatIf!$Q:$Q,O$1,WhatIf!$R:$R,O55)&lt;=price_limit,IF(O55="Yes",1,2),"")),""))</f>
        <v/>
      </c>
      <c r="BK55" s="161" t="str">
        <f>IF(OR(P55="",VLOOKUP(P$1,Services!$A$1:$B$25,2,0)="Exclude"),"",IF($D55=1,IF(OR(price_limit="",price_limit="No Limit"),IF(P55="Yes",1,2),IF(SUMIFS(WhatIf!$W:$W,WhatIf!$Q:$Q,P$1,WhatIf!$R:$R,P55)&lt;=price_limit,IF(P55="Yes",1,2),"")),""))</f>
        <v/>
      </c>
      <c r="BL55" s="161" t="str">
        <f>IF(OR(Q55="",VLOOKUP(Q$1,Services!$A$1:$B$25,2,0)="Exclude"),"",IF($D55=1,IF(OR(price_limit="",price_limit="No Limit"),IF(Q55="Yes",1,2),IF(SUMIFS(WhatIf!$W:$W,WhatIf!$Q:$Q,Q$1,WhatIf!$R:$R,Q55)&lt;=price_limit,IF(Q55="Yes",1,2),"")),""))</f>
        <v/>
      </c>
      <c r="BM55" s="161" t="str">
        <f>IF(OR(R55="",VLOOKUP(R$1,Services!$A$1:$B$25,2,0)="Exclude"),"",IF($D55=1,IF(OR(price_limit="",price_limit="No Limit"),IF(R55="Yes",1,2),IF(SUMIFS(WhatIf!$W:$W,WhatIf!$Q:$Q,R$1,WhatIf!$R:$R,R55)&lt;=price_limit,IF(R55="Yes",1,2),"")),""))</f>
        <v/>
      </c>
      <c r="BN55" s="161" t="str">
        <f>IF(OR(S55="",VLOOKUP(S$1,Services!$A$1:$B$25,2,0)="Exclude"),"",IF($D55=1,IF(OR(price_limit="",price_limit="No Limit"),IF(S55="Yes",1,2),IF(SUMIFS(WhatIf!$W:$W,WhatIf!$Q:$Q,S$1,WhatIf!$R:$R,S55)&lt;=price_limit,IF(S55="Yes",1,2),"")),""))</f>
        <v/>
      </c>
      <c r="BO55" s="161" t="str">
        <f>IF(OR(T55="",VLOOKUP(T$1,Services!$A$1:$B$25,2,0)="Exclude"),"",IF($D55=1,IF(OR(price_limit="",price_limit="No Limit"),IF(T55="Yes",1,2),IF(SUMIFS(WhatIf!$W:$W,WhatIf!$Q:$Q,T$1,WhatIf!$R:$R,T55)&lt;=price_limit,IF(T55="Yes",1,2),"")),""))</f>
        <v/>
      </c>
      <c r="BP55" s="161" t="str">
        <f>IF(OR(U55="",VLOOKUP(U$1,Services!$A$1:$B$25,2,0)="Exclude"),"",IF($D55=1,IF(OR(price_limit="",price_limit="No Limit"),IF(U55="Yes",1,2),IF(SUMIFS(WhatIf!$W:$W,WhatIf!$Q:$Q,U$1,WhatIf!$R:$R,U55)&lt;=price_limit,IF(U55="Yes",1,2),"")),""))</f>
        <v/>
      </c>
      <c r="BQ55" s="161" t="str">
        <f>IF(OR(V55="",VLOOKUP(V$1,Services!$A$1:$B$25,2,0)="Exclude"),"",IF($D55=1,IF(OR(price_limit="",price_limit="No Limit"),IF(V55="Yes",1,2),IF(SUMIFS(WhatIf!$W:$W,WhatIf!$Q:$Q,V$1,WhatIf!$R:$R,V55)&lt;=price_limit,IF(V55="Yes",1,2),"")),""))</f>
        <v/>
      </c>
      <c r="BR55" s="161" t="str">
        <f>IF(OR(W55="",VLOOKUP(W$1,Services!$A$1:$B$25,2,0)="Exclude"),"",IF($D55=1,IF(OR(price_limit="",price_limit="No Limit"),IF(W55="Yes",1,2),IF(SUMIFS(WhatIf!$W:$W,WhatIf!$Q:$Q,W$1,WhatIf!$R:$R,W55)&lt;=price_limit,IF(W55="Yes",1,2),"")),""))</f>
        <v/>
      </c>
      <c r="BS55" s="161" t="str">
        <f>IF(OR(X55="",VLOOKUP(X$1,Services!$A$1:$B$25,2,0)="Exclude"),"",IF($D55=1,IF(OR(price_limit="",price_limit="No Limit"),IF(X55="Yes",1,2),IF(SUMIFS(WhatIf!$W:$W,WhatIf!$Q:$Q,X$1,WhatIf!$R:$R,X55)&lt;=price_limit,IF(X55="Yes",1,2),"")),""))</f>
        <v/>
      </c>
      <c r="BT55" s="161" t="str">
        <f>IF(OR(Y55="",VLOOKUP(Y$1,Services!$A$1:$B$25,2,0)="Exclude"),"",IF($D55=1,IF(OR(price_limit="",price_limit="No Limit"),IF(Y55="Yes",1,2),IF(SUMIFS(WhatIf!$W:$W,WhatIf!$Q:$Q,Y$1,WhatIf!$R:$R,Y55)&lt;=price_limit,IF(Y55="Yes",1,2),"")),""))</f>
        <v/>
      </c>
      <c r="BU55" s="161" t="str">
        <f>IF(OR(Z55="",VLOOKUP(Z$1,Services!$A$1:$B$25,2,0)="Exclude"),"",IF($D55=1,IF(OR(price_limit="",price_limit="No Limit"),IF(Z55="Yes",1,2),IF(SUMIFS(WhatIf!$W:$W,WhatIf!$Q:$Q,Z$1,WhatIf!$R:$R,Z55)&lt;=price_limit,IF(Z55="Yes",1,2),"")),""))</f>
        <v/>
      </c>
      <c r="BV55" s="161"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 customHeight="1" x14ac:dyDescent="0.3">
      <c r="A56" s="15" t="s">
        <v>992</v>
      </c>
      <c r="C56" s="3" t="s">
        <v>747</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1" t="str">
        <f>IF(OR(E56="",VLOOKUP(E$1,Services!$A$1:$B$25,2,0)="Exclude"),"",IF($D56=1,IF(OR(price_limit="",price_limit="No Limit"),IF(E56="Yes",1,2),IF(SUMIFS(WhatIf!$W:$W,WhatIf!$Q:$Q,E$1,WhatIf!$R:$R,E56)&lt;=price_limit,IF(E56="Yes",1,2),"")),""))</f>
        <v/>
      </c>
      <c r="BA56" s="161" t="str">
        <f>IF(OR(F56="",VLOOKUP(F$1,Services!$A$1:$B$25,2,0)="Exclude"),"",IF($D56=1,IF(OR(price_limit="",price_limit="No Limit"),IF(F56="Yes",1,2),IF(SUMIFS(WhatIf!$W:$W,WhatIf!$Q:$Q,F$1,WhatIf!$R:$R,F56)&lt;=price_limit,IF(F56="Yes",1,2),"")),""))</f>
        <v/>
      </c>
      <c r="BB56" s="161" t="str">
        <f>IF(OR(G56="",VLOOKUP(G$1,Services!$A$1:$B$25,2,0)="Exclude"),"",IF($D56=1,IF(OR(price_limit="",price_limit="No Limit"),IF(G56="Yes",1,2),IF(SUMIFS(WhatIf!$W:$W,WhatIf!$Q:$Q,G$1,WhatIf!$R:$R,G56)&lt;=price_limit,IF(G56="Yes",1,2),"")),""))</f>
        <v/>
      </c>
      <c r="BC56" s="161" t="str">
        <f>IF(OR(H56="",VLOOKUP(H$1,Services!$A$1:$B$25,2,0)="Exclude"),"",IF($D56=1,IF(OR(price_limit="",price_limit="No Limit"),IF(H56="Yes",1,2),IF(SUMIFS(WhatIf!$W:$W,WhatIf!$Q:$Q,H$1,WhatIf!$R:$R,H56)&lt;=price_limit,IF(H56="Yes",1,2),"")),""))</f>
        <v/>
      </c>
      <c r="BD56" s="161" t="str">
        <f>IF(OR(I56="",VLOOKUP(I$1,Services!$A$1:$B$25,2,0)="Exclude"),"",IF($D56=1,IF(OR(price_limit="",price_limit="No Limit"),IF(I56="Yes",1,2),IF(SUMIFS(WhatIf!$W:$W,WhatIf!$Q:$Q,I$1,WhatIf!$R:$R,I56)&lt;=price_limit,IF(I56="Yes",1,2),"")),""))</f>
        <v/>
      </c>
      <c r="BE56" s="161" t="str">
        <f ca="1">IF(OR(J56="",VLOOKUP(J$1,Services!$A$1:$B$25,2,0)="Exclude"),"",IF($D56=1,IF(OR(price_limit="",price_limit="No Limit"),IF(J56="Yes",1,2),IF(SUMIFS(WhatIf!$W:$W,WhatIf!$Q:$Q,J$1,WhatIf!$R:$R,J56)&lt;=price_limit,IF(J56="Yes",1,2),"")),""))</f>
        <v/>
      </c>
      <c r="BF56" s="161" t="str">
        <f ca="1">IF(OR(K56="",VLOOKUP(K$1,Services!$A$1:$B$25,2,0)="Exclude"),"",IF($D56=1,IF(OR(price_limit="",price_limit="No Limit"),IF(K56="Yes",1,2),IF(SUMIFS(WhatIf!$W:$W,WhatIf!$Q:$Q,K$1,WhatIf!$R:$R,K56)&lt;=price_limit,IF(K56="Yes",1,2),"")),""))</f>
        <v/>
      </c>
      <c r="BG56" s="161" t="str">
        <f ca="1">IF(OR(L56="",VLOOKUP(L$1,Services!$A$1:$B$25,2,0)="Exclude"),"",IF($D56=1,IF(OR(price_limit="",price_limit="No Limit"),IF(L56="Yes",1,2),IF(SUMIFS(WhatIf!$W:$W,WhatIf!$Q:$Q,L$1,WhatIf!$R:$R,L56)&lt;=price_limit,IF(L56="Yes",1,2),"")),""))</f>
        <v/>
      </c>
      <c r="BH56" s="161" t="str">
        <f>IF(OR(M56="",VLOOKUP(M$1,Services!$A$1:$B$25,2,0)="Exclude"),"",IF($D56=1,IF(OR(price_limit="",price_limit="No Limit"),IF(M56="Yes",1,2),IF(SUMIFS(WhatIf!$W:$W,WhatIf!$Q:$Q,M$1,WhatIf!$R:$R,M56)&lt;=price_limit,IF(M56="Yes",1,2),"")),""))</f>
        <v/>
      </c>
      <c r="BI56" s="161" t="str">
        <f>IF(OR(N56="",VLOOKUP(N$1,Services!$A$1:$B$25,2,0)="Exclude"),"",IF($D56=1,IF(OR(price_limit="",price_limit="No Limit"),IF(N56="Yes",1,2),IF(SUMIFS(WhatIf!$W:$W,WhatIf!$Q:$Q,N$1,WhatIf!$R:$R,N56)&lt;=price_limit,IF(N56="Yes",1,2),"")),""))</f>
        <v/>
      </c>
      <c r="BJ56" s="161" t="str">
        <f>IF(OR(O56="",VLOOKUP(O$1,Services!$A$1:$B$25,2,0)="Exclude"),"",IF($D56=1,IF(OR(price_limit="",price_limit="No Limit"),IF(O56="Yes",1,2),IF(SUMIFS(WhatIf!$W:$W,WhatIf!$Q:$Q,O$1,WhatIf!$R:$R,O56)&lt;=price_limit,IF(O56="Yes",1,2),"")),""))</f>
        <v/>
      </c>
      <c r="BK56" s="161" t="str">
        <f>IF(OR(P56="",VLOOKUP(P$1,Services!$A$1:$B$25,2,0)="Exclude"),"",IF($D56=1,IF(OR(price_limit="",price_limit="No Limit"),IF(P56="Yes",1,2),IF(SUMIFS(WhatIf!$W:$W,WhatIf!$Q:$Q,P$1,WhatIf!$R:$R,P56)&lt;=price_limit,IF(P56="Yes",1,2),"")),""))</f>
        <v/>
      </c>
      <c r="BL56" s="161" t="str">
        <f>IF(OR(Q56="",VLOOKUP(Q$1,Services!$A$1:$B$25,2,0)="Exclude"),"",IF($D56=1,IF(OR(price_limit="",price_limit="No Limit"),IF(Q56="Yes",1,2),IF(SUMIFS(WhatIf!$W:$W,WhatIf!$Q:$Q,Q$1,WhatIf!$R:$R,Q56)&lt;=price_limit,IF(Q56="Yes",1,2),"")),""))</f>
        <v/>
      </c>
      <c r="BM56" s="161" t="str">
        <f>IF(OR(R56="",VLOOKUP(R$1,Services!$A$1:$B$25,2,0)="Exclude"),"",IF($D56=1,IF(OR(price_limit="",price_limit="No Limit"),IF(R56="Yes",1,2),IF(SUMIFS(WhatIf!$W:$W,WhatIf!$Q:$Q,R$1,WhatIf!$R:$R,R56)&lt;=price_limit,IF(R56="Yes",1,2),"")),""))</f>
        <v/>
      </c>
      <c r="BN56" s="161" t="str">
        <f>IF(OR(S56="",VLOOKUP(S$1,Services!$A$1:$B$25,2,0)="Exclude"),"",IF($D56=1,IF(OR(price_limit="",price_limit="No Limit"),IF(S56="Yes",1,2),IF(SUMIFS(WhatIf!$W:$W,WhatIf!$Q:$Q,S$1,WhatIf!$R:$R,S56)&lt;=price_limit,IF(S56="Yes",1,2),"")),""))</f>
        <v/>
      </c>
      <c r="BO56" s="161" t="str">
        <f>IF(OR(T56="",VLOOKUP(T$1,Services!$A$1:$B$25,2,0)="Exclude"),"",IF($D56=1,IF(OR(price_limit="",price_limit="No Limit"),IF(T56="Yes",1,2),IF(SUMIFS(WhatIf!$W:$W,WhatIf!$Q:$Q,T$1,WhatIf!$R:$R,T56)&lt;=price_limit,IF(T56="Yes",1,2),"")),""))</f>
        <v/>
      </c>
      <c r="BP56" s="161" t="str">
        <f>IF(OR(U56="",VLOOKUP(U$1,Services!$A$1:$B$25,2,0)="Exclude"),"",IF($D56=1,IF(OR(price_limit="",price_limit="No Limit"),IF(U56="Yes",1,2),IF(SUMIFS(WhatIf!$W:$W,WhatIf!$Q:$Q,U$1,WhatIf!$R:$R,U56)&lt;=price_limit,IF(U56="Yes",1,2),"")),""))</f>
        <v/>
      </c>
      <c r="BQ56" s="161" t="str">
        <f>IF(OR(V56="",VLOOKUP(V$1,Services!$A$1:$B$25,2,0)="Exclude"),"",IF($D56=1,IF(OR(price_limit="",price_limit="No Limit"),IF(V56="Yes",1,2),IF(SUMIFS(WhatIf!$W:$W,WhatIf!$Q:$Q,V$1,WhatIf!$R:$R,V56)&lt;=price_limit,IF(V56="Yes",1,2),"")),""))</f>
        <v/>
      </c>
      <c r="BR56" s="161" t="str">
        <f>IF(OR(W56="",VLOOKUP(W$1,Services!$A$1:$B$25,2,0)="Exclude"),"",IF($D56=1,IF(OR(price_limit="",price_limit="No Limit"),IF(W56="Yes",1,2),IF(SUMIFS(WhatIf!$W:$W,WhatIf!$Q:$Q,W$1,WhatIf!$R:$R,W56)&lt;=price_limit,IF(W56="Yes",1,2),"")),""))</f>
        <v/>
      </c>
      <c r="BS56" s="161" t="str">
        <f>IF(OR(X56="",VLOOKUP(X$1,Services!$A$1:$B$25,2,0)="Exclude"),"",IF($D56=1,IF(OR(price_limit="",price_limit="No Limit"),IF(X56="Yes",1,2),IF(SUMIFS(WhatIf!$W:$W,WhatIf!$Q:$Q,X$1,WhatIf!$R:$R,X56)&lt;=price_limit,IF(X56="Yes",1,2),"")),""))</f>
        <v/>
      </c>
      <c r="BT56" s="161" t="str">
        <f>IF(OR(Y56="",VLOOKUP(Y$1,Services!$A$1:$B$25,2,0)="Exclude"),"",IF($D56=1,IF(OR(price_limit="",price_limit="No Limit"),IF(Y56="Yes",1,2),IF(SUMIFS(WhatIf!$W:$W,WhatIf!$Q:$Q,Y$1,WhatIf!$R:$R,Y56)&lt;=price_limit,IF(Y56="Yes",1,2),"")),""))</f>
        <v/>
      </c>
      <c r="BU56" s="161" t="str">
        <f>IF(OR(Z56="",VLOOKUP(Z$1,Services!$A$1:$B$25,2,0)="Exclude"),"",IF($D56=1,IF(OR(price_limit="",price_limit="No Limit"),IF(Z56="Yes",1,2),IF(SUMIFS(WhatIf!$W:$W,WhatIf!$Q:$Q,Z$1,WhatIf!$R:$R,Z56)&lt;=price_limit,IF(Z56="Yes",1,2),"")),""))</f>
        <v/>
      </c>
      <c r="BV56" s="161"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 customHeight="1" x14ac:dyDescent="0.3">
      <c r="A57" s="15" t="s">
        <v>993</v>
      </c>
      <c r="C57" s="3" t="s">
        <v>747</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1" t="str">
        <f>IF(OR(E57="",VLOOKUP(E$1,Services!$A$1:$B$25,2,0)="Exclude"),"",IF($D57=1,IF(OR(price_limit="",price_limit="No Limit"),IF(E57="Yes",1,2),IF(SUMIFS(WhatIf!$W:$W,WhatIf!$Q:$Q,E$1,WhatIf!$R:$R,E57)&lt;=price_limit,IF(E57="Yes",1,2),"")),""))</f>
        <v/>
      </c>
      <c r="BA57" s="161" t="str">
        <f>IF(OR(F57="",VLOOKUP(F$1,Services!$A$1:$B$25,2,0)="Exclude"),"",IF($D57=1,IF(OR(price_limit="",price_limit="No Limit"),IF(F57="Yes",1,2),IF(SUMIFS(WhatIf!$W:$W,WhatIf!$Q:$Q,F$1,WhatIf!$R:$R,F57)&lt;=price_limit,IF(F57="Yes",1,2),"")),""))</f>
        <v/>
      </c>
      <c r="BB57" s="161" t="str">
        <f>IF(OR(G57="",VLOOKUP(G$1,Services!$A$1:$B$25,2,0)="Exclude"),"",IF($D57=1,IF(OR(price_limit="",price_limit="No Limit"),IF(G57="Yes",1,2),IF(SUMIFS(WhatIf!$W:$W,WhatIf!$Q:$Q,G$1,WhatIf!$R:$R,G57)&lt;=price_limit,IF(G57="Yes",1,2),"")),""))</f>
        <v/>
      </c>
      <c r="BC57" s="161" t="str">
        <f>IF(OR(H57="",VLOOKUP(H$1,Services!$A$1:$B$25,2,0)="Exclude"),"",IF($D57=1,IF(OR(price_limit="",price_limit="No Limit"),IF(H57="Yes",1,2),IF(SUMIFS(WhatIf!$W:$W,WhatIf!$Q:$Q,H$1,WhatIf!$R:$R,H57)&lt;=price_limit,IF(H57="Yes",1,2),"")),""))</f>
        <v/>
      </c>
      <c r="BD57" s="161" t="str">
        <f>IF(OR(I57="",VLOOKUP(I$1,Services!$A$1:$B$25,2,0)="Exclude"),"",IF($D57=1,IF(OR(price_limit="",price_limit="No Limit"),IF(I57="Yes",1,2),IF(SUMIFS(WhatIf!$W:$W,WhatIf!$Q:$Q,I$1,WhatIf!$R:$R,I57)&lt;=price_limit,IF(I57="Yes",1,2),"")),""))</f>
        <v/>
      </c>
      <c r="BE57" s="161" t="str">
        <f ca="1">IF(OR(J57="",VLOOKUP(J$1,Services!$A$1:$B$25,2,0)="Exclude"),"",IF($D57=1,IF(OR(price_limit="",price_limit="No Limit"),IF(J57="Yes",1,2),IF(SUMIFS(WhatIf!$W:$W,WhatIf!$Q:$Q,J$1,WhatIf!$R:$R,J57)&lt;=price_limit,IF(J57="Yes",1,2),"")),""))</f>
        <v/>
      </c>
      <c r="BF57" s="161" t="str">
        <f ca="1">IF(OR(K57="",VLOOKUP(K$1,Services!$A$1:$B$25,2,0)="Exclude"),"",IF($D57=1,IF(OR(price_limit="",price_limit="No Limit"),IF(K57="Yes",1,2),IF(SUMIFS(WhatIf!$W:$W,WhatIf!$Q:$Q,K$1,WhatIf!$R:$R,K57)&lt;=price_limit,IF(K57="Yes",1,2),"")),""))</f>
        <v/>
      </c>
      <c r="BG57" s="161" t="str">
        <f ca="1">IF(OR(L57="",VLOOKUP(L$1,Services!$A$1:$B$25,2,0)="Exclude"),"",IF($D57=1,IF(OR(price_limit="",price_limit="No Limit"),IF(L57="Yes",1,2),IF(SUMIFS(WhatIf!$W:$W,WhatIf!$Q:$Q,L$1,WhatIf!$R:$R,L57)&lt;=price_limit,IF(L57="Yes",1,2),"")),""))</f>
        <v/>
      </c>
      <c r="BH57" s="161" t="str">
        <f>IF(OR(M57="",VLOOKUP(M$1,Services!$A$1:$B$25,2,0)="Exclude"),"",IF($D57=1,IF(OR(price_limit="",price_limit="No Limit"),IF(M57="Yes",1,2),IF(SUMIFS(WhatIf!$W:$W,WhatIf!$Q:$Q,M$1,WhatIf!$R:$R,M57)&lt;=price_limit,IF(M57="Yes",1,2),"")),""))</f>
        <v/>
      </c>
      <c r="BI57" s="161" t="str">
        <f>IF(OR(N57="",VLOOKUP(N$1,Services!$A$1:$B$25,2,0)="Exclude"),"",IF($D57=1,IF(OR(price_limit="",price_limit="No Limit"),IF(N57="Yes",1,2),IF(SUMIFS(WhatIf!$W:$W,WhatIf!$Q:$Q,N$1,WhatIf!$R:$R,N57)&lt;=price_limit,IF(N57="Yes",1,2),"")),""))</f>
        <v/>
      </c>
      <c r="BJ57" s="161" t="str">
        <f>IF(OR(O57="",VLOOKUP(O$1,Services!$A$1:$B$25,2,0)="Exclude"),"",IF($D57=1,IF(OR(price_limit="",price_limit="No Limit"),IF(O57="Yes",1,2),IF(SUMIFS(WhatIf!$W:$W,WhatIf!$Q:$Q,O$1,WhatIf!$R:$R,O57)&lt;=price_limit,IF(O57="Yes",1,2),"")),""))</f>
        <v/>
      </c>
      <c r="BK57" s="161" t="str">
        <f>IF(OR(P57="",VLOOKUP(P$1,Services!$A$1:$B$25,2,0)="Exclude"),"",IF($D57=1,IF(OR(price_limit="",price_limit="No Limit"),IF(P57="Yes",1,2),IF(SUMIFS(WhatIf!$W:$W,WhatIf!$Q:$Q,P$1,WhatIf!$R:$R,P57)&lt;=price_limit,IF(P57="Yes",1,2),"")),""))</f>
        <v/>
      </c>
      <c r="BL57" s="161" t="str">
        <f>IF(OR(Q57="",VLOOKUP(Q$1,Services!$A$1:$B$25,2,0)="Exclude"),"",IF($D57=1,IF(OR(price_limit="",price_limit="No Limit"),IF(Q57="Yes",1,2),IF(SUMIFS(WhatIf!$W:$W,WhatIf!$Q:$Q,Q$1,WhatIf!$R:$R,Q57)&lt;=price_limit,IF(Q57="Yes",1,2),"")),""))</f>
        <v/>
      </c>
      <c r="BM57" s="161" t="str">
        <f>IF(OR(R57="",VLOOKUP(R$1,Services!$A$1:$B$25,2,0)="Exclude"),"",IF($D57=1,IF(OR(price_limit="",price_limit="No Limit"),IF(R57="Yes",1,2),IF(SUMIFS(WhatIf!$W:$W,WhatIf!$Q:$Q,R$1,WhatIf!$R:$R,R57)&lt;=price_limit,IF(R57="Yes",1,2),"")),""))</f>
        <v/>
      </c>
      <c r="BN57" s="161" t="str">
        <f>IF(OR(S57="",VLOOKUP(S$1,Services!$A$1:$B$25,2,0)="Exclude"),"",IF($D57=1,IF(OR(price_limit="",price_limit="No Limit"),IF(S57="Yes",1,2),IF(SUMIFS(WhatIf!$W:$W,WhatIf!$Q:$Q,S$1,WhatIf!$R:$R,S57)&lt;=price_limit,IF(S57="Yes",1,2),"")),""))</f>
        <v/>
      </c>
      <c r="BO57" s="161" t="str">
        <f>IF(OR(T57="",VLOOKUP(T$1,Services!$A$1:$B$25,2,0)="Exclude"),"",IF($D57=1,IF(OR(price_limit="",price_limit="No Limit"),IF(T57="Yes",1,2),IF(SUMIFS(WhatIf!$W:$W,WhatIf!$Q:$Q,T$1,WhatIf!$R:$R,T57)&lt;=price_limit,IF(T57="Yes",1,2),"")),""))</f>
        <v/>
      </c>
      <c r="BP57" s="161" t="str">
        <f>IF(OR(U57="",VLOOKUP(U$1,Services!$A$1:$B$25,2,0)="Exclude"),"",IF($D57=1,IF(OR(price_limit="",price_limit="No Limit"),IF(U57="Yes",1,2),IF(SUMIFS(WhatIf!$W:$W,WhatIf!$Q:$Q,U$1,WhatIf!$R:$R,U57)&lt;=price_limit,IF(U57="Yes",1,2),"")),""))</f>
        <v/>
      </c>
      <c r="BQ57" s="161" t="str">
        <f>IF(OR(V57="",VLOOKUP(V$1,Services!$A$1:$B$25,2,0)="Exclude"),"",IF($D57=1,IF(OR(price_limit="",price_limit="No Limit"),IF(V57="Yes",1,2),IF(SUMIFS(WhatIf!$W:$W,WhatIf!$Q:$Q,V$1,WhatIf!$R:$R,V57)&lt;=price_limit,IF(V57="Yes",1,2),"")),""))</f>
        <v/>
      </c>
      <c r="BR57" s="161" t="str">
        <f>IF(OR(W57="",VLOOKUP(W$1,Services!$A$1:$B$25,2,0)="Exclude"),"",IF($D57=1,IF(OR(price_limit="",price_limit="No Limit"),IF(W57="Yes",1,2),IF(SUMIFS(WhatIf!$W:$W,WhatIf!$Q:$Q,W$1,WhatIf!$R:$R,W57)&lt;=price_limit,IF(W57="Yes",1,2),"")),""))</f>
        <v/>
      </c>
      <c r="BS57" s="161" t="str">
        <f>IF(OR(X57="",VLOOKUP(X$1,Services!$A$1:$B$25,2,0)="Exclude"),"",IF($D57=1,IF(OR(price_limit="",price_limit="No Limit"),IF(X57="Yes",1,2),IF(SUMIFS(WhatIf!$W:$W,WhatIf!$Q:$Q,X$1,WhatIf!$R:$R,X57)&lt;=price_limit,IF(X57="Yes",1,2),"")),""))</f>
        <v/>
      </c>
      <c r="BT57" s="161" t="str">
        <f>IF(OR(Y57="",VLOOKUP(Y$1,Services!$A$1:$B$25,2,0)="Exclude"),"",IF($D57=1,IF(OR(price_limit="",price_limit="No Limit"),IF(Y57="Yes",1,2),IF(SUMIFS(WhatIf!$W:$W,WhatIf!$Q:$Q,Y$1,WhatIf!$R:$R,Y57)&lt;=price_limit,IF(Y57="Yes",1,2),"")),""))</f>
        <v/>
      </c>
      <c r="BU57" s="161" t="str">
        <f>IF(OR(Z57="",VLOOKUP(Z$1,Services!$A$1:$B$25,2,0)="Exclude"),"",IF($D57=1,IF(OR(price_limit="",price_limit="No Limit"),IF(Z57="Yes",1,2),IF(SUMIFS(WhatIf!$W:$W,WhatIf!$Q:$Q,Z$1,WhatIf!$R:$R,Z57)&lt;=price_limit,IF(Z57="Yes",1,2),"")),""))</f>
        <v/>
      </c>
      <c r="BV57" s="161"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3" customHeight="1" x14ac:dyDescent="0.3">
      <c r="A58" s="15" t="s">
        <v>994</v>
      </c>
      <c r="C58" s="3" t="s">
        <v>747</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1" t="str">
        <f>IF(OR(E58="",VLOOKUP(E$1,Services!$A$1:$B$25,2,0)="Exclude"),"",IF($D58=1,IF(OR(price_limit="",price_limit="No Limit"),IF(E58="Yes",1,2),IF(SUMIFS(WhatIf!$W:$W,WhatIf!$Q:$Q,E$1,WhatIf!$R:$R,E58)&lt;=price_limit,IF(E58="Yes",1,2),"")),""))</f>
        <v/>
      </c>
      <c r="BA58" s="161" t="str">
        <f>IF(OR(F58="",VLOOKUP(F$1,Services!$A$1:$B$25,2,0)="Exclude"),"",IF($D58=1,IF(OR(price_limit="",price_limit="No Limit"),IF(F58="Yes",1,2),IF(SUMIFS(WhatIf!$W:$W,WhatIf!$Q:$Q,F$1,WhatIf!$R:$R,F58)&lt;=price_limit,IF(F58="Yes",1,2),"")),""))</f>
        <v/>
      </c>
      <c r="BB58" s="161" t="str">
        <f>IF(OR(G58="",VLOOKUP(G$1,Services!$A$1:$B$25,2,0)="Exclude"),"",IF($D58=1,IF(OR(price_limit="",price_limit="No Limit"),IF(G58="Yes",1,2),IF(SUMIFS(WhatIf!$W:$W,WhatIf!$Q:$Q,G$1,WhatIf!$R:$R,G58)&lt;=price_limit,IF(G58="Yes",1,2),"")),""))</f>
        <v/>
      </c>
      <c r="BC58" s="161" t="str">
        <f>IF(OR(H58="",VLOOKUP(H$1,Services!$A$1:$B$25,2,0)="Exclude"),"",IF($D58=1,IF(OR(price_limit="",price_limit="No Limit"),IF(H58="Yes",1,2),IF(SUMIFS(WhatIf!$W:$W,WhatIf!$Q:$Q,H$1,WhatIf!$R:$R,H58)&lt;=price_limit,IF(H58="Yes",1,2),"")),""))</f>
        <v/>
      </c>
      <c r="BD58" s="161" t="str">
        <f>IF(OR(I58="",VLOOKUP(I$1,Services!$A$1:$B$25,2,0)="Exclude"),"",IF($D58=1,IF(OR(price_limit="",price_limit="No Limit"),IF(I58="Yes",1,2),IF(SUMIFS(WhatIf!$W:$W,WhatIf!$Q:$Q,I$1,WhatIf!$R:$R,I58)&lt;=price_limit,IF(I58="Yes",1,2),"")),""))</f>
        <v/>
      </c>
      <c r="BE58" s="161" t="str">
        <f ca="1">IF(OR(J58="",VLOOKUP(J$1,Services!$A$1:$B$25,2,0)="Exclude"),"",IF($D58=1,IF(OR(price_limit="",price_limit="No Limit"),IF(J58="Yes",1,2),IF(SUMIFS(WhatIf!$W:$W,WhatIf!$Q:$Q,J$1,WhatIf!$R:$R,J58)&lt;=price_limit,IF(J58="Yes",1,2),"")),""))</f>
        <v/>
      </c>
      <c r="BF58" s="161" t="str">
        <f ca="1">IF(OR(K58="",VLOOKUP(K$1,Services!$A$1:$B$25,2,0)="Exclude"),"",IF($D58=1,IF(OR(price_limit="",price_limit="No Limit"),IF(K58="Yes",1,2),IF(SUMIFS(WhatIf!$W:$W,WhatIf!$Q:$Q,K$1,WhatIf!$R:$R,K58)&lt;=price_limit,IF(K58="Yes",1,2),"")),""))</f>
        <v/>
      </c>
      <c r="BG58" s="161" t="str">
        <f ca="1">IF(OR(L58="",VLOOKUP(L$1,Services!$A$1:$B$25,2,0)="Exclude"),"",IF($D58=1,IF(OR(price_limit="",price_limit="No Limit"),IF(L58="Yes",1,2),IF(SUMIFS(WhatIf!$W:$W,WhatIf!$Q:$Q,L$1,WhatIf!$R:$R,L58)&lt;=price_limit,IF(L58="Yes",1,2),"")),""))</f>
        <v/>
      </c>
      <c r="BH58" s="161" t="str">
        <f>IF(OR(M58="",VLOOKUP(M$1,Services!$A$1:$B$25,2,0)="Exclude"),"",IF($D58=1,IF(OR(price_limit="",price_limit="No Limit"),IF(M58="Yes",1,2),IF(SUMIFS(WhatIf!$W:$W,WhatIf!$Q:$Q,M$1,WhatIf!$R:$R,M58)&lt;=price_limit,IF(M58="Yes",1,2),"")),""))</f>
        <v/>
      </c>
      <c r="BI58" s="161" t="str">
        <f>IF(OR(N58="",VLOOKUP(N$1,Services!$A$1:$B$25,2,0)="Exclude"),"",IF($D58=1,IF(OR(price_limit="",price_limit="No Limit"),IF(N58="Yes",1,2),IF(SUMIFS(WhatIf!$W:$W,WhatIf!$Q:$Q,N$1,WhatIf!$R:$R,N58)&lt;=price_limit,IF(N58="Yes",1,2),"")),""))</f>
        <v/>
      </c>
      <c r="BJ58" s="161" t="str">
        <f>IF(OR(O58="",VLOOKUP(O$1,Services!$A$1:$B$25,2,0)="Exclude"),"",IF($D58=1,IF(OR(price_limit="",price_limit="No Limit"),IF(O58="Yes",1,2),IF(SUMIFS(WhatIf!$W:$W,WhatIf!$Q:$Q,O$1,WhatIf!$R:$R,O58)&lt;=price_limit,IF(O58="Yes",1,2),"")),""))</f>
        <v/>
      </c>
      <c r="BK58" s="161" t="str">
        <f>IF(OR(P58="",VLOOKUP(P$1,Services!$A$1:$B$25,2,0)="Exclude"),"",IF($D58=1,IF(OR(price_limit="",price_limit="No Limit"),IF(P58="Yes",1,2),IF(SUMIFS(WhatIf!$W:$W,WhatIf!$Q:$Q,P$1,WhatIf!$R:$R,P58)&lt;=price_limit,IF(P58="Yes",1,2),"")),""))</f>
        <v/>
      </c>
      <c r="BL58" s="161" t="str">
        <f>IF(OR(Q58="",VLOOKUP(Q$1,Services!$A$1:$B$25,2,0)="Exclude"),"",IF($D58=1,IF(OR(price_limit="",price_limit="No Limit"),IF(Q58="Yes",1,2),IF(SUMIFS(WhatIf!$W:$W,WhatIf!$Q:$Q,Q$1,WhatIf!$R:$R,Q58)&lt;=price_limit,IF(Q58="Yes",1,2),"")),""))</f>
        <v/>
      </c>
      <c r="BM58" s="161" t="str">
        <f>IF(OR(R58="",VLOOKUP(R$1,Services!$A$1:$B$25,2,0)="Exclude"),"",IF($D58=1,IF(OR(price_limit="",price_limit="No Limit"),IF(R58="Yes",1,2),IF(SUMIFS(WhatIf!$W:$W,WhatIf!$Q:$Q,R$1,WhatIf!$R:$R,R58)&lt;=price_limit,IF(R58="Yes",1,2),"")),""))</f>
        <v/>
      </c>
      <c r="BN58" s="161" t="str">
        <f>IF(OR(S58="",VLOOKUP(S$1,Services!$A$1:$B$25,2,0)="Exclude"),"",IF($D58=1,IF(OR(price_limit="",price_limit="No Limit"),IF(S58="Yes",1,2),IF(SUMIFS(WhatIf!$W:$W,WhatIf!$Q:$Q,S$1,WhatIf!$R:$R,S58)&lt;=price_limit,IF(S58="Yes",1,2),"")),""))</f>
        <v/>
      </c>
      <c r="BO58" s="161" t="str">
        <f>IF(OR(T58="",VLOOKUP(T$1,Services!$A$1:$B$25,2,0)="Exclude"),"",IF($D58=1,IF(OR(price_limit="",price_limit="No Limit"),IF(T58="Yes",1,2),IF(SUMIFS(WhatIf!$W:$W,WhatIf!$Q:$Q,T$1,WhatIf!$R:$R,T58)&lt;=price_limit,IF(T58="Yes",1,2),"")),""))</f>
        <v/>
      </c>
      <c r="BP58" s="161" t="str">
        <f>IF(OR(U58="",VLOOKUP(U$1,Services!$A$1:$B$25,2,0)="Exclude"),"",IF($D58=1,IF(OR(price_limit="",price_limit="No Limit"),IF(U58="Yes",1,2),IF(SUMIFS(WhatIf!$W:$W,WhatIf!$Q:$Q,U$1,WhatIf!$R:$R,U58)&lt;=price_limit,IF(U58="Yes",1,2),"")),""))</f>
        <v/>
      </c>
      <c r="BQ58" s="161" t="str">
        <f>IF(OR(V58="",VLOOKUP(V$1,Services!$A$1:$B$25,2,0)="Exclude"),"",IF($D58=1,IF(OR(price_limit="",price_limit="No Limit"),IF(V58="Yes",1,2),IF(SUMIFS(WhatIf!$W:$W,WhatIf!$Q:$Q,V$1,WhatIf!$R:$R,V58)&lt;=price_limit,IF(V58="Yes",1,2),"")),""))</f>
        <v/>
      </c>
      <c r="BR58" s="161" t="str">
        <f>IF(OR(W58="",VLOOKUP(W$1,Services!$A$1:$B$25,2,0)="Exclude"),"",IF($D58=1,IF(OR(price_limit="",price_limit="No Limit"),IF(W58="Yes",1,2),IF(SUMIFS(WhatIf!$W:$W,WhatIf!$Q:$Q,W$1,WhatIf!$R:$R,W58)&lt;=price_limit,IF(W58="Yes",1,2),"")),""))</f>
        <v/>
      </c>
      <c r="BS58" s="161" t="str">
        <f>IF(OR(X58="",VLOOKUP(X$1,Services!$A$1:$B$25,2,0)="Exclude"),"",IF($D58=1,IF(OR(price_limit="",price_limit="No Limit"),IF(X58="Yes",1,2),IF(SUMIFS(WhatIf!$W:$W,WhatIf!$Q:$Q,X$1,WhatIf!$R:$R,X58)&lt;=price_limit,IF(X58="Yes",1,2),"")),""))</f>
        <v/>
      </c>
      <c r="BT58" s="161" t="str">
        <f>IF(OR(Y58="",VLOOKUP(Y$1,Services!$A$1:$B$25,2,0)="Exclude"),"",IF($D58=1,IF(OR(price_limit="",price_limit="No Limit"),IF(Y58="Yes",1,2),IF(SUMIFS(WhatIf!$W:$W,WhatIf!$Q:$Q,Y$1,WhatIf!$R:$R,Y58)&lt;=price_limit,IF(Y58="Yes",1,2),"")),""))</f>
        <v/>
      </c>
      <c r="BU58" s="161" t="str">
        <f>IF(OR(Z58="",VLOOKUP(Z$1,Services!$A$1:$B$25,2,0)="Exclude"),"",IF($D58=1,IF(OR(price_limit="",price_limit="No Limit"),IF(Z58="Yes",1,2),IF(SUMIFS(WhatIf!$W:$W,WhatIf!$Q:$Q,Z$1,WhatIf!$R:$R,Z58)&lt;=price_limit,IF(Z58="Yes",1,2),"")),""))</f>
        <v/>
      </c>
      <c r="BV58" s="161"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995</v>
      </c>
      <c r="C59" s="3" t="s">
        <v>747</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1" t="str">
        <f>IF(OR(E59="",VLOOKUP(E$1,Services!$A$1:$B$25,2,0)="Exclude"),"",IF($D59=1,IF(OR(price_limit="",price_limit="No Limit"),IF(E59="Yes",1,2),IF(SUMIFS(WhatIf!$W:$W,WhatIf!$Q:$Q,E$1,WhatIf!$R:$R,E59)&lt;=price_limit,IF(E59="Yes",1,2),"")),""))</f>
        <v/>
      </c>
      <c r="BA59" s="161" t="str">
        <f>IF(OR(F59="",VLOOKUP(F$1,Services!$A$1:$B$25,2,0)="Exclude"),"",IF($D59=1,IF(OR(price_limit="",price_limit="No Limit"),IF(F59="Yes",1,2),IF(SUMIFS(WhatIf!$W:$W,WhatIf!$Q:$Q,F$1,WhatIf!$R:$R,F59)&lt;=price_limit,IF(F59="Yes",1,2),"")),""))</f>
        <v/>
      </c>
      <c r="BB59" s="161" t="str">
        <f>IF(OR(G59="",VLOOKUP(G$1,Services!$A$1:$B$25,2,0)="Exclude"),"",IF($D59=1,IF(OR(price_limit="",price_limit="No Limit"),IF(G59="Yes",1,2),IF(SUMIFS(WhatIf!$W:$W,WhatIf!$Q:$Q,G$1,WhatIf!$R:$R,G59)&lt;=price_limit,IF(G59="Yes",1,2),"")),""))</f>
        <v/>
      </c>
      <c r="BC59" s="161" t="str">
        <f>IF(OR(H59="",VLOOKUP(H$1,Services!$A$1:$B$25,2,0)="Exclude"),"",IF($D59=1,IF(OR(price_limit="",price_limit="No Limit"),IF(H59="Yes",1,2),IF(SUMIFS(WhatIf!$W:$W,WhatIf!$Q:$Q,H$1,WhatIf!$R:$R,H59)&lt;=price_limit,IF(H59="Yes",1,2),"")),""))</f>
        <v/>
      </c>
      <c r="BD59" s="161" t="str">
        <f>IF(OR(I59="",VLOOKUP(I$1,Services!$A$1:$B$25,2,0)="Exclude"),"",IF($D59=1,IF(OR(price_limit="",price_limit="No Limit"),IF(I59="Yes",1,2),IF(SUMIFS(WhatIf!$W:$W,WhatIf!$Q:$Q,I$1,WhatIf!$R:$R,I59)&lt;=price_limit,IF(I59="Yes",1,2),"")),""))</f>
        <v/>
      </c>
      <c r="BE59" s="161" t="str">
        <f ca="1">IF(OR(J59="",VLOOKUP(J$1,Services!$A$1:$B$25,2,0)="Exclude"),"",IF($D59=1,IF(OR(price_limit="",price_limit="No Limit"),IF(J59="Yes",1,2),IF(SUMIFS(WhatIf!$W:$W,WhatIf!$Q:$Q,J$1,WhatIf!$R:$R,J59)&lt;=price_limit,IF(J59="Yes",1,2),"")),""))</f>
        <v/>
      </c>
      <c r="BF59" s="161" t="str">
        <f ca="1">IF(OR(K59="",VLOOKUP(K$1,Services!$A$1:$B$25,2,0)="Exclude"),"",IF($D59=1,IF(OR(price_limit="",price_limit="No Limit"),IF(K59="Yes",1,2),IF(SUMIFS(WhatIf!$W:$W,WhatIf!$Q:$Q,K$1,WhatIf!$R:$R,K59)&lt;=price_limit,IF(K59="Yes",1,2),"")),""))</f>
        <v/>
      </c>
      <c r="BG59" s="161" t="str">
        <f ca="1">IF(OR(L59="",VLOOKUP(L$1,Services!$A$1:$B$25,2,0)="Exclude"),"",IF($D59=1,IF(OR(price_limit="",price_limit="No Limit"),IF(L59="Yes",1,2),IF(SUMIFS(WhatIf!$W:$W,WhatIf!$Q:$Q,L$1,WhatIf!$R:$R,L59)&lt;=price_limit,IF(L59="Yes",1,2),"")),""))</f>
        <v/>
      </c>
      <c r="BH59" s="161" t="str">
        <f>IF(OR(M59="",VLOOKUP(M$1,Services!$A$1:$B$25,2,0)="Exclude"),"",IF($D59=1,IF(OR(price_limit="",price_limit="No Limit"),IF(M59="Yes",1,2),IF(SUMIFS(WhatIf!$W:$W,WhatIf!$Q:$Q,M$1,WhatIf!$R:$R,M59)&lt;=price_limit,IF(M59="Yes",1,2),"")),""))</f>
        <v/>
      </c>
      <c r="BI59" s="161" t="str">
        <f>IF(OR(N59="",VLOOKUP(N$1,Services!$A$1:$B$25,2,0)="Exclude"),"",IF($D59=1,IF(OR(price_limit="",price_limit="No Limit"),IF(N59="Yes",1,2),IF(SUMIFS(WhatIf!$W:$W,WhatIf!$Q:$Q,N$1,WhatIf!$R:$R,N59)&lt;=price_limit,IF(N59="Yes",1,2),"")),""))</f>
        <v/>
      </c>
      <c r="BJ59" s="161" t="str">
        <f>IF(OR(O59="",VLOOKUP(O$1,Services!$A$1:$B$25,2,0)="Exclude"),"",IF($D59=1,IF(OR(price_limit="",price_limit="No Limit"),IF(O59="Yes",1,2),IF(SUMIFS(WhatIf!$W:$W,WhatIf!$Q:$Q,O$1,WhatIf!$R:$R,O59)&lt;=price_limit,IF(O59="Yes",1,2),"")),""))</f>
        <v/>
      </c>
      <c r="BK59" s="161" t="str">
        <f>IF(OR(P59="",VLOOKUP(P$1,Services!$A$1:$B$25,2,0)="Exclude"),"",IF($D59=1,IF(OR(price_limit="",price_limit="No Limit"),IF(P59="Yes",1,2),IF(SUMIFS(WhatIf!$W:$W,WhatIf!$Q:$Q,P$1,WhatIf!$R:$R,P59)&lt;=price_limit,IF(P59="Yes",1,2),"")),""))</f>
        <v/>
      </c>
      <c r="BL59" s="161" t="str">
        <f>IF(OR(Q59="",VLOOKUP(Q$1,Services!$A$1:$B$25,2,0)="Exclude"),"",IF($D59=1,IF(OR(price_limit="",price_limit="No Limit"),IF(Q59="Yes",1,2),IF(SUMIFS(WhatIf!$W:$W,WhatIf!$Q:$Q,Q$1,WhatIf!$R:$R,Q59)&lt;=price_limit,IF(Q59="Yes",1,2),"")),""))</f>
        <v/>
      </c>
      <c r="BM59" s="161" t="str">
        <f>IF(OR(R59="",VLOOKUP(R$1,Services!$A$1:$B$25,2,0)="Exclude"),"",IF($D59=1,IF(OR(price_limit="",price_limit="No Limit"),IF(R59="Yes",1,2),IF(SUMIFS(WhatIf!$W:$W,WhatIf!$Q:$Q,R$1,WhatIf!$R:$R,R59)&lt;=price_limit,IF(R59="Yes",1,2),"")),""))</f>
        <v/>
      </c>
      <c r="BN59" s="161" t="str">
        <f>IF(OR(S59="",VLOOKUP(S$1,Services!$A$1:$B$25,2,0)="Exclude"),"",IF($D59=1,IF(OR(price_limit="",price_limit="No Limit"),IF(S59="Yes",1,2),IF(SUMIFS(WhatIf!$W:$W,WhatIf!$Q:$Q,S$1,WhatIf!$R:$R,S59)&lt;=price_limit,IF(S59="Yes",1,2),"")),""))</f>
        <v/>
      </c>
      <c r="BO59" s="161" t="str">
        <f>IF(OR(T59="",VLOOKUP(T$1,Services!$A$1:$B$25,2,0)="Exclude"),"",IF($D59=1,IF(OR(price_limit="",price_limit="No Limit"),IF(T59="Yes",1,2),IF(SUMIFS(WhatIf!$W:$W,WhatIf!$Q:$Q,T$1,WhatIf!$R:$R,T59)&lt;=price_limit,IF(T59="Yes",1,2),"")),""))</f>
        <v/>
      </c>
      <c r="BP59" s="161" t="str">
        <f>IF(OR(U59="",VLOOKUP(U$1,Services!$A$1:$B$25,2,0)="Exclude"),"",IF($D59=1,IF(OR(price_limit="",price_limit="No Limit"),IF(U59="Yes",1,2),IF(SUMIFS(WhatIf!$W:$W,WhatIf!$Q:$Q,U$1,WhatIf!$R:$R,U59)&lt;=price_limit,IF(U59="Yes",1,2),"")),""))</f>
        <v/>
      </c>
      <c r="BQ59" s="161" t="str">
        <f>IF(OR(V59="",VLOOKUP(V$1,Services!$A$1:$B$25,2,0)="Exclude"),"",IF($D59=1,IF(OR(price_limit="",price_limit="No Limit"),IF(V59="Yes",1,2),IF(SUMIFS(WhatIf!$W:$W,WhatIf!$Q:$Q,V$1,WhatIf!$R:$R,V59)&lt;=price_limit,IF(V59="Yes",1,2),"")),""))</f>
        <v/>
      </c>
      <c r="BR59" s="161" t="str">
        <f>IF(OR(W59="",VLOOKUP(W$1,Services!$A$1:$B$25,2,0)="Exclude"),"",IF($D59=1,IF(OR(price_limit="",price_limit="No Limit"),IF(W59="Yes",1,2),IF(SUMIFS(WhatIf!$W:$W,WhatIf!$Q:$Q,W$1,WhatIf!$R:$R,W59)&lt;=price_limit,IF(W59="Yes",1,2),"")),""))</f>
        <v/>
      </c>
      <c r="BS59" s="161" t="str">
        <f>IF(OR(X59="",VLOOKUP(X$1,Services!$A$1:$B$25,2,0)="Exclude"),"",IF($D59=1,IF(OR(price_limit="",price_limit="No Limit"),IF(X59="Yes",1,2),IF(SUMIFS(WhatIf!$W:$W,WhatIf!$Q:$Q,X$1,WhatIf!$R:$R,X59)&lt;=price_limit,IF(X59="Yes",1,2),"")),""))</f>
        <v/>
      </c>
      <c r="BT59" s="161" t="str">
        <f>IF(OR(Y59="",VLOOKUP(Y$1,Services!$A$1:$B$25,2,0)="Exclude"),"",IF($D59=1,IF(OR(price_limit="",price_limit="No Limit"),IF(Y59="Yes",1,2),IF(SUMIFS(WhatIf!$W:$W,WhatIf!$Q:$Q,Y$1,WhatIf!$R:$R,Y59)&lt;=price_limit,IF(Y59="Yes",1,2),"")),""))</f>
        <v/>
      </c>
      <c r="BU59" s="161" t="str">
        <f>IF(OR(Z59="",VLOOKUP(Z$1,Services!$A$1:$B$25,2,0)="Exclude"),"",IF($D59=1,IF(OR(price_limit="",price_limit="No Limit"),IF(Z59="Yes",1,2),IF(SUMIFS(WhatIf!$W:$W,WhatIf!$Q:$Q,Z$1,WhatIf!$R:$R,Z59)&lt;=price_limit,IF(Z59="Yes",1,2),"")),""))</f>
        <v/>
      </c>
      <c r="BV59" s="161"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996</v>
      </c>
      <c r="C60" s="3" t="s">
        <v>747</v>
      </c>
      <c r="D60" s="8" t="str">
        <f t="shared" ca="1" si="2"/>
        <v/>
      </c>
      <c r="J60" s="4" t="s">
        <v>1</v>
      </c>
      <c r="K60" s="4" t="s">
        <v>1</v>
      </c>
      <c r="L60" s="4" t="s">
        <v>1</v>
      </c>
      <c r="O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1" t="str">
        <f>IF(OR(E60="",VLOOKUP(E$1,Services!$A$1:$B$25,2,0)="Exclude"),"",IF($D60=1,IF(OR(price_limit="",price_limit="No Limit"),IF(E60="Yes",1,2),IF(SUMIFS(WhatIf!$W:$W,WhatIf!$Q:$Q,E$1,WhatIf!$R:$R,E60)&lt;=price_limit,IF(E60="Yes",1,2),"")),""))</f>
        <v/>
      </c>
      <c r="BA60" s="161" t="str">
        <f>IF(OR(F60="",VLOOKUP(F$1,Services!$A$1:$B$25,2,0)="Exclude"),"",IF($D60=1,IF(OR(price_limit="",price_limit="No Limit"),IF(F60="Yes",1,2),IF(SUMIFS(WhatIf!$W:$W,WhatIf!$Q:$Q,F$1,WhatIf!$R:$R,F60)&lt;=price_limit,IF(F60="Yes",1,2),"")),""))</f>
        <v/>
      </c>
      <c r="BB60" s="161" t="str">
        <f>IF(OR(G60="",VLOOKUP(G$1,Services!$A$1:$B$25,2,0)="Exclude"),"",IF($D60=1,IF(OR(price_limit="",price_limit="No Limit"),IF(G60="Yes",1,2),IF(SUMIFS(WhatIf!$W:$W,WhatIf!$Q:$Q,G$1,WhatIf!$R:$R,G60)&lt;=price_limit,IF(G60="Yes",1,2),"")),""))</f>
        <v/>
      </c>
      <c r="BC60" s="161" t="str">
        <f>IF(OR(H60="",VLOOKUP(H$1,Services!$A$1:$B$25,2,0)="Exclude"),"",IF($D60=1,IF(OR(price_limit="",price_limit="No Limit"),IF(H60="Yes",1,2),IF(SUMIFS(WhatIf!$W:$W,WhatIf!$Q:$Q,H$1,WhatIf!$R:$R,H60)&lt;=price_limit,IF(H60="Yes",1,2),"")),""))</f>
        <v/>
      </c>
      <c r="BD60" s="161" t="str">
        <f>IF(OR(I60="",VLOOKUP(I$1,Services!$A$1:$B$25,2,0)="Exclude"),"",IF($D60=1,IF(OR(price_limit="",price_limit="No Limit"),IF(I60="Yes",1,2),IF(SUMIFS(WhatIf!$W:$W,WhatIf!$Q:$Q,I$1,WhatIf!$R:$R,I60)&lt;=price_limit,IF(I60="Yes",1,2),"")),""))</f>
        <v/>
      </c>
      <c r="BE60" s="161" t="str">
        <f ca="1">IF(OR(J60="",VLOOKUP(J$1,Services!$A$1:$B$25,2,0)="Exclude"),"",IF($D60=1,IF(OR(price_limit="",price_limit="No Limit"),IF(J60="Yes",1,2),IF(SUMIFS(WhatIf!$W:$W,WhatIf!$Q:$Q,J$1,WhatIf!$R:$R,J60)&lt;=price_limit,IF(J60="Yes",1,2),"")),""))</f>
        <v/>
      </c>
      <c r="BF60" s="161" t="str">
        <f ca="1">IF(OR(K60="",VLOOKUP(K$1,Services!$A$1:$B$25,2,0)="Exclude"),"",IF($D60=1,IF(OR(price_limit="",price_limit="No Limit"),IF(K60="Yes",1,2),IF(SUMIFS(WhatIf!$W:$W,WhatIf!$Q:$Q,K$1,WhatIf!$R:$R,K60)&lt;=price_limit,IF(K60="Yes",1,2),"")),""))</f>
        <v/>
      </c>
      <c r="BG60" s="161" t="str">
        <f ca="1">IF(OR(L60="",VLOOKUP(L$1,Services!$A$1:$B$25,2,0)="Exclude"),"",IF($D60=1,IF(OR(price_limit="",price_limit="No Limit"),IF(L60="Yes",1,2),IF(SUMIFS(WhatIf!$W:$W,WhatIf!$Q:$Q,L$1,WhatIf!$R:$R,L60)&lt;=price_limit,IF(L60="Yes",1,2),"")),""))</f>
        <v/>
      </c>
      <c r="BH60" s="161" t="str">
        <f>IF(OR(M60="",VLOOKUP(M$1,Services!$A$1:$B$25,2,0)="Exclude"),"",IF($D60=1,IF(OR(price_limit="",price_limit="No Limit"),IF(M60="Yes",1,2),IF(SUMIFS(WhatIf!$W:$W,WhatIf!$Q:$Q,M$1,WhatIf!$R:$R,M60)&lt;=price_limit,IF(M60="Yes",1,2),"")),""))</f>
        <v/>
      </c>
      <c r="BI60" s="161" t="str">
        <f>IF(OR(N60="",VLOOKUP(N$1,Services!$A$1:$B$25,2,0)="Exclude"),"",IF($D60=1,IF(OR(price_limit="",price_limit="No Limit"),IF(N60="Yes",1,2),IF(SUMIFS(WhatIf!$W:$W,WhatIf!$Q:$Q,N$1,WhatIf!$R:$R,N60)&lt;=price_limit,IF(N60="Yes",1,2),"")),""))</f>
        <v/>
      </c>
      <c r="BJ60" s="161" t="str">
        <f ca="1">IF(OR(O60="",VLOOKUP(O$1,Services!$A$1:$B$25,2,0)="Exclude"),"",IF($D60=1,IF(OR(price_limit="",price_limit="No Limit"),IF(O60="Yes",1,2),IF(SUMIFS(WhatIf!$W:$W,WhatIf!$Q:$Q,O$1,WhatIf!$R:$R,O60)&lt;=price_limit,IF(O60="Yes",1,2),"")),""))</f>
        <v/>
      </c>
      <c r="BK60" s="161" t="str">
        <f>IF(OR(P60="",VLOOKUP(P$1,Services!$A$1:$B$25,2,0)="Exclude"),"",IF($D60=1,IF(OR(price_limit="",price_limit="No Limit"),IF(P60="Yes",1,2),IF(SUMIFS(WhatIf!$W:$W,WhatIf!$Q:$Q,P$1,WhatIf!$R:$R,P60)&lt;=price_limit,IF(P60="Yes",1,2),"")),""))</f>
        <v/>
      </c>
      <c r="BL60" s="161" t="str">
        <f>IF(OR(Q60="",VLOOKUP(Q$1,Services!$A$1:$B$25,2,0)="Exclude"),"",IF($D60=1,IF(OR(price_limit="",price_limit="No Limit"),IF(Q60="Yes",1,2),IF(SUMIFS(WhatIf!$W:$W,WhatIf!$Q:$Q,Q$1,WhatIf!$R:$R,Q60)&lt;=price_limit,IF(Q60="Yes",1,2),"")),""))</f>
        <v/>
      </c>
      <c r="BM60" s="161" t="str">
        <f>IF(OR(R60="",VLOOKUP(R$1,Services!$A$1:$B$25,2,0)="Exclude"),"",IF($D60=1,IF(OR(price_limit="",price_limit="No Limit"),IF(R60="Yes",1,2),IF(SUMIFS(WhatIf!$W:$W,WhatIf!$Q:$Q,R$1,WhatIf!$R:$R,R60)&lt;=price_limit,IF(R60="Yes",1,2),"")),""))</f>
        <v/>
      </c>
      <c r="BN60" s="161" t="str">
        <f>IF(OR(S60="",VLOOKUP(S$1,Services!$A$1:$B$25,2,0)="Exclude"),"",IF($D60=1,IF(OR(price_limit="",price_limit="No Limit"),IF(S60="Yes",1,2),IF(SUMIFS(WhatIf!$W:$W,WhatIf!$Q:$Q,S$1,WhatIf!$R:$R,S60)&lt;=price_limit,IF(S60="Yes",1,2),"")),""))</f>
        <v/>
      </c>
      <c r="BO60" s="161" t="str">
        <f>IF(OR(T60="",VLOOKUP(T$1,Services!$A$1:$B$25,2,0)="Exclude"),"",IF($D60=1,IF(OR(price_limit="",price_limit="No Limit"),IF(T60="Yes",1,2),IF(SUMIFS(WhatIf!$W:$W,WhatIf!$Q:$Q,T$1,WhatIf!$R:$R,T60)&lt;=price_limit,IF(T60="Yes",1,2),"")),""))</f>
        <v/>
      </c>
      <c r="BP60" s="161" t="str">
        <f>IF(OR(U60="",VLOOKUP(U$1,Services!$A$1:$B$25,2,0)="Exclude"),"",IF($D60=1,IF(OR(price_limit="",price_limit="No Limit"),IF(U60="Yes",1,2),IF(SUMIFS(WhatIf!$W:$W,WhatIf!$Q:$Q,U$1,WhatIf!$R:$R,U60)&lt;=price_limit,IF(U60="Yes",1,2),"")),""))</f>
        <v/>
      </c>
      <c r="BQ60" s="161" t="str">
        <f>IF(OR(V60="",VLOOKUP(V$1,Services!$A$1:$B$25,2,0)="Exclude"),"",IF($D60=1,IF(OR(price_limit="",price_limit="No Limit"),IF(V60="Yes",1,2),IF(SUMIFS(WhatIf!$W:$W,WhatIf!$Q:$Q,V$1,WhatIf!$R:$R,V60)&lt;=price_limit,IF(V60="Yes",1,2),"")),""))</f>
        <v/>
      </c>
      <c r="BR60" s="161" t="str">
        <f>IF(OR(W60="",VLOOKUP(W$1,Services!$A$1:$B$25,2,0)="Exclude"),"",IF($D60=1,IF(OR(price_limit="",price_limit="No Limit"),IF(W60="Yes",1,2),IF(SUMIFS(WhatIf!$W:$W,WhatIf!$Q:$Q,W$1,WhatIf!$R:$R,W60)&lt;=price_limit,IF(W60="Yes",1,2),"")),""))</f>
        <v/>
      </c>
      <c r="BS60" s="161" t="str">
        <f>IF(OR(X60="",VLOOKUP(X$1,Services!$A$1:$B$25,2,0)="Exclude"),"",IF($D60=1,IF(OR(price_limit="",price_limit="No Limit"),IF(X60="Yes",1,2),IF(SUMIFS(WhatIf!$W:$W,WhatIf!$Q:$Q,X$1,WhatIf!$R:$R,X60)&lt;=price_limit,IF(X60="Yes",1,2),"")),""))</f>
        <v/>
      </c>
      <c r="BT60" s="161" t="str">
        <f>IF(OR(Y60="",VLOOKUP(Y$1,Services!$A$1:$B$25,2,0)="Exclude"),"",IF($D60=1,IF(OR(price_limit="",price_limit="No Limit"),IF(Y60="Yes",1,2),IF(SUMIFS(WhatIf!$W:$W,WhatIf!$Q:$Q,Y$1,WhatIf!$R:$R,Y60)&lt;=price_limit,IF(Y60="Yes",1,2),"")),""))</f>
        <v/>
      </c>
      <c r="BU60" s="161" t="str">
        <f>IF(OR(Z60="",VLOOKUP(Z$1,Services!$A$1:$B$25,2,0)="Exclude"),"",IF($D60=1,IF(OR(price_limit="",price_limit="No Limit"),IF(Z60="Yes",1,2),IF(SUMIFS(WhatIf!$W:$W,WhatIf!$Q:$Q,Z$1,WhatIf!$R:$R,Z60)&lt;=price_limit,IF(Z60="Yes",1,2),"")),""))</f>
        <v/>
      </c>
      <c r="BV60" s="161"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1318</v>
      </c>
      <c r="C61" s="3" t="s">
        <v>185</v>
      </c>
      <c r="D61" s="8" t="str">
        <f t="shared" ca="1" si="2"/>
        <v/>
      </c>
      <c r="O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1" t="str">
        <f>IF(OR(E61="",VLOOKUP(E$1,Services!$A$1:$B$25,2,0)="Exclude"),"",IF($D61=1,IF(OR(price_limit="",price_limit="No Limit"),IF(E61="Yes",1,2),IF(SUMIFS(WhatIf!$W:$W,WhatIf!$Q:$Q,E$1,WhatIf!$R:$R,E61)&lt;=price_limit,IF(E61="Yes",1,2),"")),""))</f>
        <v/>
      </c>
      <c r="BA61" s="161" t="str">
        <f>IF(OR(F61="",VLOOKUP(F$1,Services!$A$1:$B$25,2,0)="Exclude"),"",IF($D61=1,IF(OR(price_limit="",price_limit="No Limit"),IF(F61="Yes",1,2),IF(SUMIFS(WhatIf!$W:$W,WhatIf!$Q:$Q,F$1,WhatIf!$R:$R,F61)&lt;=price_limit,IF(F61="Yes",1,2),"")),""))</f>
        <v/>
      </c>
      <c r="BB61" s="161" t="str">
        <f>IF(OR(G61="",VLOOKUP(G$1,Services!$A$1:$B$25,2,0)="Exclude"),"",IF($D61=1,IF(OR(price_limit="",price_limit="No Limit"),IF(G61="Yes",1,2),IF(SUMIFS(WhatIf!$W:$W,WhatIf!$Q:$Q,G$1,WhatIf!$R:$R,G61)&lt;=price_limit,IF(G61="Yes",1,2),"")),""))</f>
        <v/>
      </c>
      <c r="BC61" s="161" t="str">
        <f>IF(OR(H61="",VLOOKUP(H$1,Services!$A$1:$B$25,2,0)="Exclude"),"",IF($D61=1,IF(OR(price_limit="",price_limit="No Limit"),IF(H61="Yes",1,2),IF(SUMIFS(WhatIf!$W:$W,WhatIf!$Q:$Q,H$1,WhatIf!$R:$R,H61)&lt;=price_limit,IF(H61="Yes",1,2),"")),""))</f>
        <v/>
      </c>
      <c r="BD61" s="161" t="str">
        <f>IF(OR(I61="",VLOOKUP(I$1,Services!$A$1:$B$25,2,0)="Exclude"),"",IF($D61=1,IF(OR(price_limit="",price_limit="No Limit"),IF(I61="Yes",1,2),IF(SUMIFS(WhatIf!$W:$W,WhatIf!$Q:$Q,I$1,WhatIf!$R:$R,I61)&lt;=price_limit,IF(I61="Yes",1,2),"")),""))</f>
        <v/>
      </c>
      <c r="BE61" s="161" t="str">
        <f>IF(OR(J61="",VLOOKUP(J$1,Services!$A$1:$B$25,2,0)="Exclude"),"",IF($D61=1,IF(OR(price_limit="",price_limit="No Limit"),IF(J61="Yes",1,2),IF(SUMIFS(WhatIf!$W:$W,WhatIf!$Q:$Q,J$1,WhatIf!$R:$R,J61)&lt;=price_limit,IF(J61="Yes",1,2),"")),""))</f>
        <v/>
      </c>
      <c r="BF61" s="161" t="str">
        <f>IF(OR(K61="",VLOOKUP(K$1,Services!$A$1:$B$25,2,0)="Exclude"),"",IF($D61=1,IF(OR(price_limit="",price_limit="No Limit"),IF(K61="Yes",1,2),IF(SUMIFS(WhatIf!$W:$W,WhatIf!$Q:$Q,K$1,WhatIf!$R:$R,K61)&lt;=price_limit,IF(K61="Yes",1,2),"")),""))</f>
        <v/>
      </c>
      <c r="BG61" s="161" t="str">
        <f>IF(OR(L61="",VLOOKUP(L$1,Services!$A$1:$B$25,2,0)="Exclude"),"",IF($D61=1,IF(OR(price_limit="",price_limit="No Limit"),IF(L61="Yes",1,2),IF(SUMIFS(WhatIf!$W:$W,WhatIf!$Q:$Q,L$1,WhatIf!$R:$R,L61)&lt;=price_limit,IF(L61="Yes",1,2),"")),""))</f>
        <v/>
      </c>
      <c r="BH61" s="161" t="str">
        <f>IF(OR(M61="",VLOOKUP(M$1,Services!$A$1:$B$25,2,0)="Exclude"),"",IF($D61=1,IF(OR(price_limit="",price_limit="No Limit"),IF(M61="Yes",1,2),IF(SUMIFS(WhatIf!$W:$W,WhatIf!$Q:$Q,M$1,WhatIf!$R:$R,M61)&lt;=price_limit,IF(M61="Yes",1,2),"")),""))</f>
        <v/>
      </c>
      <c r="BI61" s="161" t="str">
        <f>IF(OR(N61="",VLOOKUP(N$1,Services!$A$1:$B$25,2,0)="Exclude"),"",IF($D61=1,IF(OR(price_limit="",price_limit="No Limit"),IF(N61="Yes",1,2),IF(SUMIFS(WhatIf!$W:$W,WhatIf!$Q:$Q,N$1,WhatIf!$R:$R,N61)&lt;=price_limit,IF(N61="Yes",1,2),"")),""))</f>
        <v/>
      </c>
      <c r="BJ61" s="161" t="str">
        <f ca="1">IF(OR(O61="",VLOOKUP(O$1,Services!$A$1:$B$25,2,0)="Exclude"),"",IF($D61=1,IF(OR(price_limit="",price_limit="No Limit"),IF(O61="Yes",1,2),IF(SUMIFS(WhatIf!$W:$W,WhatIf!$Q:$Q,O$1,WhatIf!$R:$R,O61)&lt;=price_limit,IF(O61="Yes",1,2),"")),""))</f>
        <v/>
      </c>
      <c r="BK61" s="161" t="str">
        <f>IF(OR(P61="",VLOOKUP(P$1,Services!$A$1:$B$25,2,0)="Exclude"),"",IF($D61=1,IF(OR(price_limit="",price_limit="No Limit"),IF(P61="Yes",1,2),IF(SUMIFS(WhatIf!$W:$W,WhatIf!$Q:$Q,P$1,WhatIf!$R:$R,P61)&lt;=price_limit,IF(P61="Yes",1,2),"")),""))</f>
        <v/>
      </c>
      <c r="BL61" s="161" t="str">
        <f>IF(OR(Q61="",VLOOKUP(Q$1,Services!$A$1:$B$25,2,0)="Exclude"),"",IF($D61=1,IF(OR(price_limit="",price_limit="No Limit"),IF(Q61="Yes",1,2),IF(SUMIFS(WhatIf!$W:$W,WhatIf!$Q:$Q,Q$1,WhatIf!$R:$R,Q61)&lt;=price_limit,IF(Q61="Yes",1,2),"")),""))</f>
        <v/>
      </c>
      <c r="BM61" s="161" t="str">
        <f>IF(OR(R61="",VLOOKUP(R$1,Services!$A$1:$B$25,2,0)="Exclude"),"",IF($D61=1,IF(OR(price_limit="",price_limit="No Limit"),IF(R61="Yes",1,2),IF(SUMIFS(WhatIf!$W:$W,WhatIf!$Q:$Q,R$1,WhatIf!$R:$R,R61)&lt;=price_limit,IF(R61="Yes",1,2),"")),""))</f>
        <v/>
      </c>
      <c r="BN61" s="161" t="str">
        <f>IF(OR(S61="",VLOOKUP(S$1,Services!$A$1:$B$25,2,0)="Exclude"),"",IF($D61=1,IF(OR(price_limit="",price_limit="No Limit"),IF(S61="Yes",1,2),IF(SUMIFS(WhatIf!$W:$W,WhatIf!$Q:$Q,S$1,WhatIf!$R:$R,S61)&lt;=price_limit,IF(S61="Yes",1,2),"")),""))</f>
        <v/>
      </c>
      <c r="BO61" s="161" t="str">
        <f>IF(OR(T61="",VLOOKUP(T$1,Services!$A$1:$B$25,2,0)="Exclude"),"",IF($D61=1,IF(OR(price_limit="",price_limit="No Limit"),IF(T61="Yes",1,2),IF(SUMIFS(WhatIf!$W:$W,WhatIf!$Q:$Q,T$1,WhatIf!$R:$R,T61)&lt;=price_limit,IF(T61="Yes",1,2),"")),""))</f>
        <v/>
      </c>
      <c r="BP61" s="161" t="str">
        <f>IF(OR(U61="",VLOOKUP(U$1,Services!$A$1:$B$25,2,0)="Exclude"),"",IF($D61=1,IF(OR(price_limit="",price_limit="No Limit"),IF(U61="Yes",1,2),IF(SUMIFS(WhatIf!$W:$W,WhatIf!$Q:$Q,U$1,WhatIf!$R:$R,U61)&lt;=price_limit,IF(U61="Yes",1,2),"")),""))</f>
        <v/>
      </c>
      <c r="BQ61" s="161" t="str">
        <f>IF(OR(V61="",VLOOKUP(V$1,Services!$A$1:$B$25,2,0)="Exclude"),"",IF($D61=1,IF(OR(price_limit="",price_limit="No Limit"),IF(V61="Yes",1,2),IF(SUMIFS(WhatIf!$W:$W,WhatIf!$Q:$Q,V$1,WhatIf!$R:$R,V61)&lt;=price_limit,IF(V61="Yes",1,2),"")),""))</f>
        <v/>
      </c>
      <c r="BR61" s="161" t="str">
        <f>IF(OR(W61="",VLOOKUP(W$1,Services!$A$1:$B$25,2,0)="Exclude"),"",IF($D61=1,IF(OR(price_limit="",price_limit="No Limit"),IF(W61="Yes",1,2),IF(SUMIFS(WhatIf!$W:$W,WhatIf!$Q:$Q,W$1,WhatIf!$R:$R,W61)&lt;=price_limit,IF(W61="Yes",1,2),"")),""))</f>
        <v/>
      </c>
      <c r="BS61" s="161" t="str">
        <f>IF(OR(X61="",VLOOKUP(X$1,Services!$A$1:$B$25,2,0)="Exclude"),"",IF($D61=1,IF(OR(price_limit="",price_limit="No Limit"),IF(X61="Yes",1,2),IF(SUMIFS(WhatIf!$W:$W,WhatIf!$Q:$Q,X$1,WhatIf!$R:$R,X61)&lt;=price_limit,IF(X61="Yes",1,2),"")),""))</f>
        <v/>
      </c>
      <c r="BT61" s="161" t="str">
        <f>IF(OR(Y61="",VLOOKUP(Y$1,Services!$A$1:$B$25,2,0)="Exclude"),"",IF($D61=1,IF(OR(price_limit="",price_limit="No Limit"),IF(Y61="Yes",1,2),IF(SUMIFS(WhatIf!$W:$W,WhatIf!$Q:$Q,Y$1,WhatIf!$R:$R,Y61)&lt;=price_limit,IF(Y61="Yes",1,2),"")),""))</f>
        <v/>
      </c>
      <c r="BU61" s="161" t="str">
        <f>IF(OR(Z61="",VLOOKUP(Z$1,Services!$A$1:$B$25,2,0)="Exclude"),"",IF($D61=1,IF(OR(price_limit="",price_limit="No Limit"),IF(Z61="Yes",1,2),IF(SUMIFS(WhatIf!$W:$W,WhatIf!$Q:$Q,Z$1,WhatIf!$R:$R,Z61)&lt;=price_limit,IF(Z61="Yes",1,2),"")),""))</f>
        <v/>
      </c>
      <c r="BV61" s="161"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997</v>
      </c>
      <c r="C62" s="3" t="s">
        <v>747</v>
      </c>
      <c r="D62" s="8" t="str">
        <f t="shared" ca="1" si="2"/>
        <v/>
      </c>
      <c r="J62" s="4" t="s">
        <v>1</v>
      </c>
      <c r="K62" s="4" t="s">
        <v>1</v>
      </c>
      <c r="L62" s="4" t="s">
        <v>1</v>
      </c>
      <c r="O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1" t="str">
        <f>IF(OR(E62="",VLOOKUP(E$1,Services!$A$1:$B$25,2,0)="Exclude"),"",IF($D62=1,IF(OR(price_limit="",price_limit="No Limit"),IF(E62="Yes",1,2),IF(SUMIFS(WhatIf!$W:$W,WhatIf!$Q:$Q,E$1,WhatIf!$R:$R,E62)&lt;=price_limit,IF(E62="Yes",1,2),"")),""))</f>
        <v/>
      </c>
      <c r="BA62" s="161" t="str">
        <f>IF(OR(F62="",VLOOKUP(F$1,Services!$A$1:$B$25,2,0)="Exclude"),"",IF($D62=1,IF(OR(price_limit="",price_limit="No Limit"),IF(F62="Yes",1,2),IF(SUMIFS(WhatIf!$W:$W,WhatIf!$Q:$Q,F$1,WhatIf!$R:$R,F62)&lt;=price_limit,IF(F62="Yes",1,2),"")),""))</f>
        <v/>
      </c>
      <c r="BB62" s="161" t="str">
        <f>IF(OR(G62="",VLOOKUP(G$1,Services!$A$1:$B$25,2,0)="Exclude"),"",IF($D62=1,IF(OR(price_limit="",price_limit="No Limit"),IF(G62="Yes",1,2),IF(SUMIFS(WhatIf!$W:$W,WhatIf!$Q:$Q,G$1,WhatIf!$R:$R,G62)&lt;=price_limit,IF(G62="Yes",1,2),"")),""))</f>
        <v/>
      </c>
      <c r="BC62" s="161" t="str">
        <f>IF(OR(H62="",VLOOKUP(H$1,Services!$A$1:$B$25,2,0)="Exclude"),"",IF($D62=1,IF(OR(price_limit="",price_limit="No Limit"),IF(H62="Yes",1,2),IF(SUMIFS(WhatIf!$W:$W,WhatIf!$Q:$Q,H$1,WhatIf!$R:$R,H62)&lt;=price_limit,IF(H62="Yes",1,2),"")),""))</f>
        <v/>
      </c>
      <c r="BD62" s="161" t="str">
        <f>IF(OR(I62="",VLOOKUP(I$1,Services!$A$1:$B$25,2,0)="Exclude"),"",IF($D62=1,IF(OR(price_limit="",price_limit="No Limit"),IF(I62="Yes",1,2),IF(SUMIFS(WhatIf!$W:$W,WhatIf!$Q:$Q,I$1,WhatIf!$R:$R,I62)&lt;=price_limit,IF(I62="Yes",1,2),"")),""))</f>
        <v/>
      </c>
      <c r="BE62" s="161" t="str">
        <f ca="1">IF(OR(J62="",VLOOKUP(J$1,Services!$A$1:$B$25,2,0)="Exclude"),"",IF($D62=1,IF(OR(price_limit="",price_limit="No Limit"),IF(J62="Yes",1,2),IF(SUMIFS(WhatIf!$W:$W,WhatIf!$Q:$Q,J$1,WhatIf!$R:$R,J62)&lt;=price_limit,IF(J62="Yes",1,2),"")),""))</f>
        <v/>
      </c>
      <c r="BF62" s="161" t="str">
        <f ca="1">IF(OR(K62="",VLOOKUP(K$1,Services!$A$1:$B$25,2,0)="Exclude"),"",IF($D62=1,IF(OR(price_limit="",price_limit="No Limit"),IF(K62="Yes",1,2),IF(SUMIFS(WhatIf!$W:$W,WhatIf!$Q:$Q,K$1,WhatIf!$R:$R,K62)&lt;=price_limit,IF(K62="Yes",1,2),"")),""))</f>
        <v/>
      </c>
      <c r="BG62" s="161" t="str">
        <f ca="1">IF(OR(L62="",VLOOKUP(L$1,Services!$A$1:$B$25,2,0)="Exclude"),"",IF($D62=1,IF(OR(price_limit="",price_limit="No Limit"),IF(L62="Yes",1,2),IF(SUMIFS(WhatIf!$W:$W,WhatIf!$Q:$Q,L$1,WhatIf!$R:$R,L62)&lt;=price_limit,IF(L62="Yes",1,2),"")),""))</f>
        <v/>
      </c>
      <c r="BH62" s="161" t="str">
        <f>IF(OR(M62="",VLOOKUP(M$1,Services!$A$1:$B$25,2,0)="Exclude"),"",IF($D62=1,IF(OR(price_limit="",price_limit="No Limit"),IF(M62="Yes",1,2),IF(SUMIFS(WhatIf!$W:$W,WhatIf!$Q:$Q,M$1,WhatIf!$R:$R,M62)&lt;=price_limit,IF(M62="Yes",1,2),"")),""))</f>
        <v/>
      </c>
      <c r="BI62" s="161" t="str">
        <f>IF(OR(N62="",VLOOKUP(N$1,Services!$A$1:$B$25,2,0)="Exclude"),"",IF($D62=1,IF(OR(price_limit="",price_limit="No Limit"),IF(N62="Yes",1,2),IF(SUMIFS(WhatIf!$W:$W,WhatIf!$Q:$Q,N$1,WhatIf!$R:$R,N62)&lt;=price_limit,IF(N62="Yes",1,2),"")),""))</f>
        <v/>
      </c>
      <c r="BJ62" s="161" t="str">
        <f ca="1">IF(OR(O62="",VLOOKUP(O$1,Services!$A$1:$B$25,2,0)="Exclude"),"",IF($D62=1,IF(OR(price_limit="",price_limit="No Limit"),IF(O62="Yes",1,2),IF(SUMIFS(WhatIf!$W:$W,WhatIf!$Q:$Q,O$1,WhatIf!$R:$R,O62)&lt;=price_limit,IF(O62="Yes",1,2),"")),""))</f>
        <v/>
      </c>
      <c r="BK62" s="161" t="str">
        <f>IF(OR(P62="",VLOOKUP(P$1,Services!$A$1:$B$25,2,0)="Exclude"),"",IF($D62=1,IF(OR(price_limit="",price_limit="No Limit"),IF(P62="Yes",1,2),IF(SUMIFS(WhatIf!$W:$W,WhatIf!$Q:$Q,P$1,WhatIf!$R:$R,P62)&lt;=price_limit,IF(P62="Yes",1,2),"")),""))</f>
        <v/>
      </c>
      <c r="BL62" s="161" t="str">
        <f>IF(OR(Q62="",VLOOKUP(Q$1,Services!$A$1:$B$25,2,0)="Exclude"),"",IF($D62=1,IF(OR(price_limit="",price_limit="No Limit"),IF(Q62="Yes",1,2),IF(SUMIFS(WhatIf!$W:$W,WhatIf!$Q:$Q,Q$1,WhatIf!$R:$R,Q62)&lt;=price_limit,IF(Q62="Yes",1,2),"")),""))</f>
        <v/>
      </c>
      <c r="BM62" s="161" t="str">
        <f>IF(OR(R62="",VLOOKUP(R$1,Services!$A$1:$B$25,2,0)="Exclude"),"",IF($D62=1,IF(OR(price_limit="",price_limit="No Limit"),IF(R62="Yes",1,2),IF(SUMIFS(WhatIf!$W:$W,WhatIf!$Q:$Q,R$1,WhatIf!$R:$R,R62)&lt;=price_limit,IF(R62="Yes",1,2),"")),""))</f>
        <v/>
      </c>
      <c r="BN62" s="161" t="str">
        <f>IF(OR(S62="",VLOOKUP(S$1,Services!$A$1:$B$25,2,0)="Exclude"),"",IF($D62=1,IF(OR(price_limit="",price_limit="No Limit"),IF(S62="Yes",1,2),IF(SUMIFS(WhatIf!$W:$W,WhatIf!$Q:$Q,S$1,WhatIf!$R:$R,S62)&lt;=price_limit,IF(S62="Yes",1,2),"")),""))</f>
        <v/>
      </c>
      <c r="BO62" s="161" t="str">
        <f>IF(OR(T62="",VLOOKUP(T$1,Services!$A$1:$B$25,2,0)="Exclude"),"",IF($D62=1,IF(OR(price_limit="",price_limit="No Limit"),IF(T62="Yes",1,2),IF(SUMIFS(WhatIf!$W:$W,WhatIf!$Q:$Q,T$1,WhatIf!$R:$R,T62)&lt;=price_limit,IF(T62="Yes",1,2),"")),""))</f>
        <v/>
      </c>
      <c r="BP62" s="161" t="str">
        <f>IF(OR(U62="",VLOOKUP(U$1,Services!$A$1:$B$25,2,0)="Exclude"),"",IF($D62=1,IF(OR(price_limit="",price_limit="No Limit"),IF(U62="Yes",1,2),IF(SUMIFS(WhatIf!$W:$W,WhatIf!$Q:$Q,U$1,WhatIf!$R:$R,U62)&lt;=price_limit,IF(U62="Yes",1,2),"")),""))</f>
        <v/>
      </c>
      <c r="BQ62" s="161" t="str">
        <f>IF(OR(V62="",VLOOKUP(V$1,Services!$A$1:$B$25,2,0)="Exclude"),"",IF($D62=1,IF(OR(price_limit="",price_limit="No Limit"),IF(V62="Yes",1,2),IF(SUMIFS(WhatIf!$W:$W,WhatIf!$Q:$Q,V$1,WhatIf!$R:$R,V62)&lt;=price_limit,IF(V62="Yes",1,2),"")),""))</f>
        <v/>
      </c>
      <c r="BR62" s="161" t="str">
        <f>IF(OR(W62="",VLOOKUP(W$1,Services!$A$1:$B$25,2,0)="Exclude"),"",IF($D62=1,IF(OR(price_limit="",price_limit="No Limit"),IF(W62="Yes",1,2),IF(SUMIFS(WhatIf!$W:$W,WhatIf!$Q:$Q,W$1,WhatIf!$R:$R,W62)&lt;=price_limit,IF(W62="Yes",1,2),"")),""))</f>
        <v/>
      </c>
      <c r="BS62" s="161" t="str">
        <f>IF(OR(X62="",VLOOKUP(X$1,Services!$A$1:$B$25,2,0)="Exclude"),"",IF($D62=1,IF(OR(price_limit="",price_limit="No Limit"),IF(X62="Yes",1,2),IF(SUMIFS(WhatIf!$W:$W,WhatIf!$Q:$Q,X$1,WhatIf!$R:$R,X62)&lt;=price_limit,IF(X62="Yes",1,2),"")),""))</f>
        <v/>
      </c>
      <c r="BT62" s="161" t="str">
        <f>IF(OR(Y62="",VLOOKUP(Y$1,Services!$A$1:$B$25,2,0)="Exclude"),"",IF($D62=1,IF(OR(price_limit="",price_limit="No Limit"),IF(Y62="Yes",1,2),IF(SUMIFS(WhatIf!$W:$W,WhatIf!$Q:$Q,Y$1,WhatIf!$R:$R,Y62)&lt;=price_limit,IF(Y62="Yes",1,2),"")),""))</f>
        <v/>
      </c>
      <c r="BU62" s="161" t="str">
        <f>IF(OR(Z62="",VLOOKUP(Z$1,Services!$A$1:$B$25,2,0)="Exclude"),"",IF($D62=1,IF(OR(price_limit="",price_limit="No Limit"),IF(Z62="Yes",1,2),IF(SUMIFS(WhatIf!$W:$W,WhatIf!$Q:$Q,Z$1,WhatIf!$R:$R,Z62)&lt;=price_limit,IF(Z62="Yes",1,2),"")),""))</f>
        <v/>
      </c>
      <c r="BV62" s="161"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38.5" customHeight="1" x14ac:dyDescent="0.3">
      <c r="A63" s="15" t="s">
        <v>998</v>
      </c>
      <c r="C63" s="3" t="s">
        <v>747</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1" t="str">
        <f>IF(OR(E63="",VLOOKUP(E$1,Services!$A$1:$B$25,2,0)="Exclude"),"",IF($D63=1,IF(OR(price_limit="",price_limit="No Limit"),IF(E63="Yes",1,2),IF(SUMIFS(WhatIf!$W:$W,WhatIf!$Q:$Q,E$1,WhatIf!$R:$R,E63)&lt;=price_limit,IF(E63="Yes",1,2),"")),""))</f>
        <v/>
      </c>
      <c r="BA63" s="161" t="str">
        <f>IF(OR(F63="",VLOOKUP(F$1,Services!$A$1:$B$25,2,0)="Exclude"),"",IF($D63=1,IF(OR(price_limit="",price_limit="No Limit"),IF(F63="Yes",1,2),IF(SUMIFS(WhatIf!$W:$W,WhatIf!$Q:$Q,F$1,WhatIf!$R:$R,F63)&lt;=price_limit,IF(F63="Yes",1,2),"")),""))</f>
        <v/>
      </c>
      <c r="BB63" s="161" t="str">
        <f>IF(OR(G63="",VLOOKUP(G$1,Services!$A$1:$B$25,2,0)="Exclude"),"",IF($D63=1,IF(OR(price_limit="",price_limit="No Limit"),IF(G63="Yes",1,2),IF(SUMIFS(WhatIf!$W:$W,WhatIf!$Q:$Q,G$1,WhatIf!$R:$R,G63)&lt;=price_limit,IF(G63="Yes",1,2),"")),""))</f>
        <v/>
      </c>
      <c r="BC63" s="161" t="str">
        <f>IF(OR(H63="",VLOOKUP(H$1,Services!$A$1:$B$25,2,0)="Exclude"),"",IF($D63=1,IF(OR(price_limit="",price_limit="No Limit"),IF(H63="Yes",1,2),IF(SUMIFS(WhatIf!$W:$W,WhatIf!$Q:$Q,H$1,WhatIf!$R:$R,H63)&lt;=price_limit,IF(H63="Yes",1,2),"")),""))</f>
        <v/>
      </c>
      <c r="BD63" s="161" t="str">
        <f>IF(OR(I63="",VLOOKUP(I$1,Services!$A$1:$B$25,2,0)="Exclude"),"",IF($D63=1,IF(OR(price_limit="",price_limit="No Limit"),IF(I63="Yes",1,2),IF(SUMIFS(WhatIf!$W:$W,WhatIf!$Q:$Q,I$1,WhatIf!$R:$R,I63)&lt;=price_limit,IF(I63="Yes",1,2),"")),""))</f>
        <v/>
      </c>
      <c r="BE63" s="161" t="str">
        <f ca="1">IF(OR(J63="",VLOOKUP(J$1,Services!$A$1:$B$25,2,0)="Exclude"),"",IF($D63=1,IF(OR(price_limit="",price_limit="No Limit"),IF(J63="Yes",1,2),IF(SUMIFS(WhatIf!$W:$W,WhatIf!$Q:$Q,J$1,WhatIf!$R:$R,J63)&lt;=price_limit,IF(J63="Yes",1,2),"")),""))</f>
        <v/>
      </c>
      <c r="BF63" s="161" t="str">
        <f ca="1">IF(OR(K63="",VLOOKUP(K$1,Services!$A$1:$B$25,2,0)="Exclude"),"",IF($D63=1,IF(OR(price_limit="",price_limit="No Limit"),IF(K63="Yes",1,2),IF(SUMIFS(WhatIf!$W:$W,WhatIf!$Q:$Q,K$1,WhatIf!$R:$R,K63)&lt;=price_limit,IF(K63="Yes",1,2),"")),""))</f>
        <v/>
      </c>
      <c r="BG63" s="161" t="str">
        <f ca="1">IF(OR(L63="",VLOOKUP(L$1,Services!$A$1:$B$25,2,0)="Exclude"),"",IF($D63=1,IF(OR(price_limit="",price_limit="No Limit"),IF(L63="Yes",1,2),IF(SUMIFS(WhatIf!$W:$W,WhatIf!$Q:$Q,L$1,WhatIf!$R:$R,L63)&lt;=price_limit,IF(L63="Yes",1,2),"")),""))</f>
        <v/>
      </c>
      <c r="BH63" s="161" t="str">
        <f>IF(OR(M63="",VLOOKUP(M$1,Services!$A$1:$B$25,2,0)="Exclude"),"",IF($D63=1,IF(OR(price_limit="",price_limit="No Limit"),IF(M63="Yes",1,2),IF(SUMIFS(WhatIf!$W:$W,WhatIf!$Q:$Q,M$1,WhatIf!$R:$R,M63)&lt;=price_limit,IF(M63="Yes",1,2),"")),""))</f>
        <v/>
      </c>
      <c r="BI63" s="161" t="str">
        <f>IF(OR(N63="",VLOOKUP(N$1,Services!$A$1:$B$25,2,0)="Exclude"),"",IF($D63=1,IF(OR(price_limit="",price_limit="No Limit"),IF(N63="Yes",1,2),IF(SUMIFS(WhatIf!$W:$W,WhatIf!$Q:$Q,N$1,WhatIf!$R:$R,N63)&lt;=price_limit,IF(N63="Yes",1,2),"")),""))</f>
        <v/>
      </c>
      <c r="BJ63" s="161" t="str">
        <f>IF(OR(O63="",VLOOKUP(O$1,Services!$A$1:$B$25,2,0)="Exclude"),"",IF($D63=1,IF(OR(price_limit="",price_limit="No Limit"),IF(O63="Yes",1,2),IF(SUMIFS(WhatIf!$W:$W,WhatIf!$Q:$Q,O$1,WhatIf!$R:$R,O63)&lt;=price_limit,IF(O63="Yes",1,2),"")),""))</f>
        <v/>
      </c>
      <c r="BK63" s="161" t="str">
        <f>IF(OR(P63="",VLOOKUP(P$1,Services!$A$1:$B$25,2,0)="Exclude"),"",IF($D63=1,IF(OR(price_limit="",price_limit="No Limit"),IF(P63="Yes",1,2),IF(SUMIFS(WhatIf!$W:$W,WhatIf!$Q:$Q,P$1,WhatIf!$R:$R,P63)&lt;=price_limit,IF(P63="Yes",1,2),"")),""))</f>
        <v/>
      </c>
      <c r="BL63" s="161" t="str">
        <f>IF(OR(Q63="",VLOOKUP(Q$1,Services!$A$1:$B$25,2,0)="Exclude"),"",IF($D63=1,IF(OR(price_limit="",price_limit="No Limit"),IF(Q63="Yes",1,2),IF(SUMIFS(WhatIf!$W:$W,WhatIf!$Q:$Q,Q$1,WhatIf!$R:$R,Q63)&lt;=price_limit,IF(Q63="Yes",1,2),"")),""))</f>
        <v/>
      </c>
      <c r="BM63" s="161" t="str">
        <f>IF(OR(R63="",VLOOKUP(R$1,Services!$A$1:$B$25,2,0)="Exclude"),"",IF($D63=1,IF(OR(price_limit="",price_limit="No Limit"),IF(R63="Yes",1,2),IF(SUMIFS(WhatIf!$W:$W,WhatIf!$Q:$Q,R$1,WhatIf!$R:$R,R63)&lt;=price_limit,IF(R63="Yes",1,2),"")),""))</f>
        <v/>
      </c>
      <c r="BN63" s="161" t="str">
        <f>IF(OR(S63="",VLOOKUP(S$1,Services!$A$1:$B$25,2,0)="Exclude"),"",IF($D63=1,IF(OR(price_limit="",price_limit="No Limit"),IF(S63="Yes",1,2),IF(SUMIFS(WhatIf!$W:$W,WhatIf!$Q:$Q,S$1,WhatIf!$R:$R,S63)&lt;=price_limit,IF(S63="Yes",1,2),"")),""))</f>
        <v/>
      </c>
      <c r="BO63" s="161" t="str">
        <f>IF(OR(T63="",VLOOKUP(T$1,Services!$A$1:$B$25,2,0)="Exclude"),"",IF($D63=1,IF(OR(price_limit="",price_limit="No Limit"),IF(T63="Yes",1,2),IF(SUMIFS(WhatIf!$W:$W,WhatIf!$Q:$Q,T$1,WhatIf!$R:$R,T63)&lt;=price_limit,IF(T63="Yes",1,2),"")),""))</f>
        <v/>
      </c>
      <c r="BP63" s="161" t="str">
        <f>IF(OR(U63="",VLOOKUP(U$1,Services!$A$1:$B$25,2,0)="Exclude"),"",IF($D63=1,IF(OR(price_limit="",price_limit="No Limit"),IF(U63="Yes",1,2),IF(SUMIFS(WhatIf!$W:$W,WhatIf!$Q:$Q,U$1,WhatIf!$R:$R,U63)&lt;=price_limit,IF(U63="Yes",1,2),"")),""))</f>
        <v/>
      </c>
      <c r="BQ63" s="161" t="str">
        <f>IF(OR(V63="",VLOOKUP(V$1,Services!$A$1:$B$25,2,0)="Exclude"),"",IF($D63=1,IF(OR(price_limit="",price_limit="No Limit"),IF(V63="Yes",1,2),IF(SUMIFS(WhatIf!$W:$W,WhatIf!$Q:$Q,V$1,WhatIf!$R:$R,V63)&lt;=price_limit,IF(V63="Yes",1,2),"")),""))</f>
        <v/>
      </c>
      <c r="BR63" s="161" t="str">
        <f>IF(OR(W63="",VLOOKUP(W$1,Services!$A$1:$B$25,2,0)="Exclude"),"",IF($D63=1,IF(OR(price_limit="",price_limit="No Limit"),IF(W63="Yes",1,2),IF(SUMIFS(WhatIf!$W:$W,WhatIf!$Q:$Q,W$1,WhatIf!$R:$R,W63)&lt;=price_limit,IF(W63="Yes",1,2),"")),""))</f>
        <v/>
      </c>
      <c r="BS63" s="161" t="str">
        <f>IF(OR(X63="",VLOOKUP(X$1,Services!$A$1:$B$25,2,0)="Exclude"),"",IF($D63=1,IF(OR(price_limit="",price_limit="No Limit"),IF(X63="Yes",1,2),IF(SUMIFS(WhatIf!$W:$W,WhatIf!$Q:$Q,X$1,WhatIf!$R:$R,X63)&lt;=price_limit,IF(X63="Yes",1,2),"")),""))</f>
        <v/>
      </c>
      <c r="BT63" s="161" t="str">
        <f>IF(OR(Y63="",VLOOKUP(Y$1,Services!$A$1:$B$25,2,0)="Exclude"),"",IF($D63=1,IF(OR(price_limit="",price_limit="No Limit"),IF(Y63="Yes",1,2),IF(SUMIFS(WhatIf!$W:$W,WhatIf!$Q:$Q,Y$1,WhatIf!$R:$R,Y63)&lt;=price_limit,IF(Y63="Yes",1,2),"")),""))</f>
        <v/>
      </c>
      <c r="BU63" s="161" t="str">
        <f>IF(OR(Z63="",VLOOKUP(Z$1,Services!$A$1:$B$25,2,0)="Exclude"),"",IF($D63=1,IF(OR(price_limit="",price_limit="No Limit"),IF(Z63="Yes",1,2),IF(SUMIFS(WhatIf!$W:$W,WhatIf!$Q:$Q,Z$1,WhatIf!$R:$R,Z63)&lt;=price_limit,IF(Z63="Yes",1,2),"")),""))</f>
        <v/>
      </c>
      <c r="BV63" s="161"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customHeight="1" x14ac:dyDescent="0.3">
      <c r="A64" s="15" t="s">
        <v>999</v>
      </c>
      <c r="C64" s="3" t="s">
        <v>747</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1" t="str">
        <f>IF(OR(E64="",VLOOKUP(E$1,Services!$A$1:$B$25,2,0)="Exclude"),"",IF($D64=1,IF(OR(price_limit="",price_limit="No Limit"),IF(E64="Yes",1,2),IF(SUMIFS(WhatIf!$W:$W,WhatIf!$Q:$Q,E$1,WhatIf!$R:$R,E64)&lt;=price_limit,IF(E64="Yes",1,2),"")),""))</f>
        <v/>
      </c>
      <c r="BA64" s="161" t="str">
        <f>IF(OR(F64="",VLOOKUP(F$1,Services!$A$1:$B$25,2,0)="Exclude"),"",IF($D64=1,IF(OR(price_limit="",price_limit="No Limit"),IF(F64="Yes",1,2),IF(SUMIFS(WhatIf!$W:$W,WhatIf!$Q:$Q,F$1,WhatIf!$R:$R,F64)&lt;=price_limit,IF(F64="Yes",1,2),"")),""))</f>
        <v/>
      </c>
      <c r="BB64" s="161" t="str">
        <f>IF(OR(G64="",VLOOKUP(G$1,Services!$A$1:$B$25,2,0)="Exclude"),"",IF($D64=1,IF(OR(price_limit="",price_limit="No Limit"),IF(G64="Yes",1,2),IF(SUMIFS(WhatIf!$W:$W,WhatIf!$Q:$Q,G$1,WhatIf!$R:$R,G64)&lt;=price_limit,IF(G64="Yes",1,2),"")),""))</f>
        <v/>
      </c>
      <c r="BC64" s="161" t="str">
        <f>IF(OR(H64="",VLOOKUP(H$1,Services!$A$1:$B$25,2,0)="Exclude"),"",IF($D64=1,IF(OR(price_limit="",price_limit="No Limit"),IF(H64="Yes",1,2),IF(SUMIFS(WhatIf!$W:$W,WhatIf!$Q:$Q,H$1,WhatIf!$R:$R,H64)&lt;=price_limit,IF(H64="Yes",1,2),"")),""))</f>
        <v/>
      </c>
      <c r="BD64" s="161" t="str">
        <f>IF(OR(I64="",VLOOKUP(I$1,Services!$A$1:$B$25,2,0)="Exclude"),"",IF($D64=1,IF(OR(price_limit="",price_limit="No Limit"),IF(I64="Yes",1,2),IF(SUMIFS(WhatIf!$W:$W,WhatIf!$Q:$Q,I$1,WhatIf!$R:$R,I64)&lt;=price_limit,IF(I64="Yes",1,2),"")),""))</f>
        <v/>
      </c>
      <c r="BE64" s="161" t="str">
        <f ca="1">IF(OR(J64="",VLOOKUP(J$1,Services!$A$1:$B$25,2,0)="Exclude"),"",IF($D64=1,IF(OR(price_limit="",price_limit="No Limit"),IF(J64="Yes",1,2),IF(SUMIFS(WhatIf!$W:$W,WhatIf!$Q:$Q,J$1,WhatIf!$R:$R,J64)&lt;=price_limit,IF(J64="Yes",1,2),"")),""))</f>
        <v/>
      </c>
      <c r="BF64" s="161" t="str">
        <f ca="1">IF(OR(K64="",VLOOKUP(K$1,Services!$A$1:$B$25,2,0)="Exclude"),"",IF($D64=1,IF(OR(price_limit="",price_limit="No Limit"),IF(K64="Yes",1,2),IF(SUMIFS(WhatIf!$W:$W,WhatIf!$Q:$Q,K$1,WhatIf!$R:$R,K64)&lt;=price_limit,IF(K64="Yes",1,2),"")),""))</f>
        <v/>
      </c>
      <c r="BG64" s="161" t="str">
        <f ca="1">IF(OR(L64="",VLOOKUP(L$1,Services!$A$1:$B$25,2,0)="Exclude"),"",IF($D64=1,IF(OR(price_limit="",price_limit="No Limit"),IF(L64="Yes",1,2),IF(SUMIFS(WhatIf!$W:$W,WhatIf!$Q:$Q,L$1,WhatIf!$R:$R,L64)&lt;=price_limit,IF(L64="Yes",1,2),"")),""))</f>
        <v/>
      </c>
      <c r="BH64" s="161" t="str">
        <f>IF(OR(M64="",VLOOKUP(M$1,Services!$A$1:$B$25,2,0)="Exclude"),"",IF($D64=1,IF(OR(price_limit="",price_limit="No Limit"),IF(M64="Yes",1,2),IF(SUMIFS(WhatIf!$W:$W,WhatIf!$Q:$Q,M$1,WhatIf!$R:$R,M64)&lt;=price_limit,IF(M64="Yes",1,2),"")),""))</f>
        <v/>
      </c>
      <c r="BI64" s="161" t="str">
        <f>IF(OR(N64="",VLOOKUP(N$1,Services!$A$1:$B$25,2,0)="Exclude"),"",IF($D64=1,IF(OR(price_limit="",price_limit="No Limit"),IF(N64="Yes",1,2),IF(SUMIFS(WhatIf!$W:$W,WhatIf!$Q:$Q,N$1,WhatIf!$R:$R,N64)&lt;=price_limit,IF(N64="Yes",1,2),"")),""))</f>
        <v/>
      </c>
      <c r="BJ64" s="161" t="str">
        <f>IF(OR(O64="",VLOOKUP(O$1,Services!$A$1:$B$25,2,0)="Exclude"),"",IF($D64=1,IF(OR(price_limit="",price_limit="No Limit"),IF(O64="Yes",1,2),IF(SUMIFS(WhatIf!$W:$W,WhatIf!$Q:$Q,O$1,WhatIf!$R:$R,O64)&lt;=price_limit,IF(O64="Yes",1,2),"")),""))</f>
        <v/>
      </c>
      <c r="BK64" s="161" t="str">
        <f>IF(OR(P64="",VLOOKUP(P$1,Services!$A$1:$B$25,2,0)="Exclude"),"",IF($D64=1,IF(OR(price_limit="",price_limit="No Limit"),IF(P64="Yes",1,2),IF(SUMIFS(WhatIf!$W:$W,WhatIf!$Q:$Q,P$1,WhatIf!$R:$R,P64)&lt;=price_limit,IF(P64="Yes",1,2),"")),""))</f>
        <v/>
      </c>
      <c r="BL64" s="161" t="str">
        <f>IF(OR(Q64="",VLOOKUP(Q$1,Services!$A$1:$B$25,2,0)="Exclude"),"",IF($D64=1,IF(OR(price_limit="",price_limit="No Limit"),IF(Q64="Yes",1,2),IF(SUMIFS(WhatIf!$W:$W,WhatIf!$Q:$Q,Q$1,WhatIf!$R:$R,Q64)&lt;=price_limit,IF(Q64="Yes",1,2),"")),""))</f>
        <v/>
      </c>
      <c r="BM64" s="161" t="str">
        <f>IF(OR(R64="",VLOOKUP(R$1,Services!$A$1:$B$25,2,0)="Exclude"),"",IF($D64=1,IF(OR(price_limit="",price_limit="No Limit"),IF(R64="Yes",1,2),IF(SUMIFS(WhatIf!$W:$W,WhatIf!$Q:$Q,R$1,WhatIf!$R:$R,R64)&lt;=price_limit,IF(R64="Yes",1,2),"")),""))</f>
        <v/>
      </c>
      <c r="BN64" s="161" t="str">
        <f>IF(OR(S64="",VLOOKUP(S$1,Services!$A$1:$B$25,2,0)="Exclude"),"",IF($D64=1,IF(OR(price_limit="",price_limit="No Limit"),IF(S64="Yes",1,2),IF(SUMIFS(WhatIf!$W:$W,WhatIf!$Q:$Q,S$1,WhatIf!$R:$R,S64)&lt;=price_limit,IF(S64="Yes",1,2),"")),""))</f>
        <v/>
      </c>
      <c r="BO64" s="161" t="str">
        <f>IF(OR(T64="",VLOOKUP(T$1,Services!$A$1:$B$25,2,0)="Exclude"),"",IF($D64=1,IF(OR(price_limit="",price_limit="No Limit"),IF(T64="Yes",1,2),IF(SUMIFS(WhatIf!$W:$W,WhatIf!$Q:$Q,T$1,WhatIf!$R:$R,T64)&lt;=price_limit,IF(T64="Yes",1,2),"")),""))</f>
        <v/>
      </c>
      <c r="BP64" s="161" t="str">
        <f>IF(OR(U64="",VLOOKUP(U$1,Services!$A$1:$B$25,2,0)="Exclude"),"",IF($D64=1,IF(OR(price_limit="",price_limit="No Limit"),IF(U64="Yes",1,2),IF(SUMIFS(WhatIf!$W:$W,WhatIf!$Q:$Q,U$1,WhatIf!$R:$R,U64)&lt;=price_limit,IF(U64="Yes",1,2),"")),""))</f>
        <v/>
      </c>
      <c r="BQ64" s="161" t="str">
        <f>IF(OR(V64="",VLOOKUP(V$1,Services!$A$1:$B$25,2,0)="Exclude"),"",IF($D64=1,IF(OR(price_limit="",price_limit="No Limit"),IF(V64="Yes",1,2),IF(SUMIFS(WhatIf!$W:$W,WhatIf!$Q:$Q,V$1,WhatIf!$R:$R,V64)&lt;=price_limit,IF(V64="Yes",1,2),"")),""))</f>
        <v/>
      </c>
      <c r="BR64" s="161" t="str">
        <f>IF(OR(W64="",VLOOKUP(W$1,Services!$A$1:$B$25,2,0)="Exclude"),"",IF($D64=1,IF(OR(price_limit="",price_limit="No Limit"),IF(W64="Yes",1,2),IF(SUMIFS(WhatIf!$W:$W,WhatIf!$Q:$Q,W$1,WhatIf!$R:$R,W64)&lt;=price_limit,IF(W64="Yes",1,2),"")),""))</f>
        <v/>
      </c>
      <c r="BS64" s="161" t="str">
        <f>IF(OR(X64="",VLOOKUP(X$1,Services!$A$1:$B$25,2,0)="Exclude"),"",IF($D64=1,IF(OR(price_limit="",price_limit="No Limit"),IF(X64="Yes",1,2),IF(SUMIFS(WhatIf!$W:$W,WhatIf!$Q:$Q,X$1,WhatIf!$R:$R,X64)&lt;=price_limit,IF(X64="Yes",1,2),"")),""))</f>
        <v/>
      </c>
      <c r="BT64" s="161" t="str">
        <f>IF(OR(Y64="",VLOOKUP(Y$1,Services!$A$1:$B$25,2,0)="Exclude"),"",IF($D64=1,IF(OR(price_limit="",price_limit="No Limit"),IF(Y64="Yes",1,2),IF(SUMIFS(WhatIf!$W:$W,WhatIf!$Q:$Q,Y$1,WhatIf!$R:$R,Y64)&lt;=price_limit,IF(Y64="Yes",1,2),"")),""))</f>
        <v/>
      </c>
      <c r="BU64" s="161" t="str">
        <f>IF(OR(Z64="",VLOOKUP(Z$1,Services!$A$1:$B$25,2,0)="Exclude"),"",IF($D64=1,IF(OR(price_limit="",price_limit="No Limit"),IF(Z64="Yes",1,2),IF(SUMIFS(WhatIf!$W:$W,WhatIf!$Q:$Q,Z$1,WhatIf!$R:$R,Z64)&lt;=price_limit,IF(Z64="Yes",1,2),"")),""))</f>
        <v/>
      </c>
      <c r="BV64" s="161"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26" customHeight="1" x14ac:dyDescent="0.3">
      <c r="A65" s="15" t="s">
        <v>1000</v>
      </c>
      <c r="C65" s="3" t="s">
        <v>747</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1" t="str">
        <f>IF(OR(E65="",VLOOKUP(E$1,Services!$A$1:$B$25,2,0)="Exclude"),"",IF($D65=1,IF(OR(price_limit="",price_limit="No Limit"),IF(E65="Yes",1,2),IF(SUMIFS(WhatIf!$W:$W,WhatIf!$Q:$Q,E$1,WhatIf!$R:$R,E65)&lt;=price_limit,IF(E65="Yes",1,2),"")),""))</f>
        <v/>
      </c>
      <c r="BA65" s="161" t="str">
        <f>IF(OR(F65="",VLOOKUP(F$1,Services!$A$1:$B$25,2,0)="Exclude"),"",IF($D65=1,IF(OR(price_limit="",price_limit="No Limit"),IF(F65="Yes",1,2),IF(SUMIFS(WhatIf!$W:$W,WhatIf!$Q:$Q,F$1,WhatIf!$R:$R,F65)&lt;=price_limit,IF(F65="Yes",1,2),"")),""))</f>
        <v/>
      </c>
      <c r="BB65" s="161" t="str">
        <f>IF(OR(G65="",VLOOKUP(G$1,Services!$A$1:$B$25,2,0)="Exclude"),"",IF($D65=1,IF(OR(price_limit="",price_limit="No Limit"),IF(G65="Yes",1,2),IF(SUMIFS(WhatIf!$W:$W,WhatIf!$Q:$Q,G$1,WhatIf!$R:$R,G65)&lt;=price_limit,IF(G65="Yes",1,2),"")),""))</f>
        <v/>
      </c>
      <c r="BC65" s="161" t="str">
        <f>IF(OR(H65="",VLOOKUP(H$1,Services!$A$1:$B$25,2,0)="Exclude"),"",IF($D65=1,IF(OR(price_limit="",price_limit="No Limit"),IF(H65="Yes",1,2),IF(SUMIFS(WhatIf!$W:$W,WhatIf!$Q:$Q,H$1,WhatIf!$R:$R,H65)&lt;=price_limit,IF(H65="Yes",1,2),"")),""))</f>
        <v/>
      </c>
      <c r="BD65" s="161" t="str">
        <f>IF(OR(I65="",VLOOKUP(I$1,Services!$A$1:$B$25,2,0)="Exclude"),"",IF($D65=1,IF(OR(price_limit="",price_limit="No Limit"),IF(I65="Yes",1,2),IF(SUMIFS(WhatIf!$W:$W,WhatIf!$Q:$Q,I$1,WhatIf!$R:$R,I65)&lt;=price_limit,IF(I65="Yes",1,2),"")),""))</f>
        <v/>
      </c>
      <c r="BE65" s="161" t="str">
        <f ca="1">IF(OR(J65="",VLOOKUP(J$1,Services!$A$1:$B$25,2,0)="Exclude"),"",IF($D65=1,IF(OR(price_limit="",price_limit="No Limit"),IF(J65="Yes",1,2),IF(SUMIFS(WhatIf!$W:$W,WhatIf!$Q:$Q,J$1,WhatIf!$R:$R,J65)&lt;=price_limit,IF(J65="Yes",1,2),"")),""))</f>
        <v/>
      </c>
      <c r="BF65" s="161" t="str">
        <f ca="1">IF(OR(K65="",VLOOKUP(K$1,Services!$A$1:$B$25,2,0)="Exclude"),"",IF($D65=1,IF(OR(price_limit="",price_limit="No Limit"),IF(K65="Yes",1,2),IF(SUMIFS(WhatIf!$W:$W,WhatIf!$Q:$Q,K$1,WhatIf!$R:$R,K65)&lt;=price_limit,IF(K65="Yes",1,2),"")),""))</f>
        <v/>
      </c>
      <c r="BG65" s="161" t="str">
        <f ca="1">IF(OR(L65="",VLOOKUP(L$1,Services!$A$1:$B$25,2,0)="Exclude"),"",IF($D65=1,IF(OR(price_limit="",price_limit="No Limit"),IF(L65="Yes",1,2),IF(SUMIFS(WhatIf!$W:$W,WhatIf!$Q:$Q,L$1,WhatIf!$R:$R,L65)&lt;=price_limit,IF(L65="Yes",1,2),"")),""))</f>
        <v/>
      </c>
      <c r="BH65" s="161" t="str">
        <f>IF(OR(M65="",VLOOKUP(M$1,Services!$A$1:$B$25,2,0)="Exclude"),"",IF($D65=1,IF(OR(price_limit="",price_limit="No Limit"),IF(M65="Yes",1,2),IF(SUMIFS(WhatIf!$W:$W,WhatIf!$Q:$Q,M$1,WhatIf!$R:$R,M65)&lt;=price_limit,IF(M65="Yes",1,2),"")),""))</f>
        <v/>
      </c>
      <c r="BI65" s="161" t="str">
        <f>IF(OR(N65="",VLOOKUP(N$1,Services!$A$1:$B$25,2,0)="Exclude"),"",IF($D65=1,IF(OR(price_limit="",price_limit="No Limit"),IF(N65="Yes",1,2),IF(SUMIFS(WhatIf!$W:$W,WhatIf!$Q:$Q,N$1,WhatIf!$R:$R,N65)&lt;=price_limit,IF(N65="Yes",1,2),"")),""))</f>
        <v/>
      </c>
      <c r="BJ65" s="161" t="str">
        <f>IF(OR(O65="",VLOOKUP(O$1,Services!$A$1:$B$25,2,0)="Exclude"),"",IF($D65=1,IF(OR(price_limit="",price_limit="No Limit"),IF(O65="Yes",1,2),IF(SUMIFS(WhatIf!$W:$W,WhatIf!$Q:$Q,O$1,WhatIf!$R:$R,O65)&lt;=price_limit,IF(O65="Yes",1,2),"")),""))</f>
        <v/>
      </c>
      <c r="BK65" s="161" t="str">
        <f>IF(OR(P65="",VLOOKUP(P$1,Services!$A$1:$B$25,2,0)="Exclude"),"",IF($D65=1,IF(OR(price_limit="",price_limit="No Limit"),IF(P65="Yes",1,2),IF(SUMIFS(WhatIf!$W:$W,WhatIf!$Q:$Q,P$1,WhatIf!$R:$R,P65)&lt;=price_limit,IF(P65="Yes",1,2),"")),""))</f>
        <v/>
      </c>
      <c r="BL65" s="161" t="str">
        <f>IF(OR(Q65="",VLOOKUP(Q$1,Services!$A$1:$B$25,2,0)="Exclude"),"",IF($D65=1,IF(OR(price_limit="",price_limit="No Limit"),IF(Q65="Yes",1,2),IF(SUMIFS(WhatIf!$W:$W,WhatIf!$Q:$Q,Q$1,WhatIf!$R:$R,Q65)&lt;=price_limit,IF(Q65="Yes",1,2),"")),""))</f>
        <v/>
      </c>
      <c r="BM65" s="161" t="str">
        <f>IF(OR(R65="",VLOOKUP(R$1,Services!$A$1:$B$25,2,0)="Exclude"),"",IF($D65=1,IF(OR(price_limit="",price_limit="No Limit"),IF(R65="Yes",1,2),IF(SUMIFS(WhatIf!$W:$W,WhatIf!$Q:$Q,R$1,WhatIf!$R:$R,R65)&lt;=price_limit,IF(R65="Yes",1,2),"")),""))</f>
        <v/>
      </c>
      <c r="BN65" s="161" t="str">
        <f>IF(OR(S65="",VLOOKUP(S$1,Services!$A$1:$B$25,2,0)="Exclude"),"",IF($D65=1,IF(OR(price_limit="",price_limit="No Limit"),IF(S65="Yes",1,2),IF(SUMIFS(WhatIf!$W:$W,WhatIf!$Q:$Q,S$1,WhatIf!$R:$R,S65)&lt;=price_limit,IF(S65="Yes",1,2),"")),""))</f>
        <v/>
      </c>
      <c r="BO65" s="161" t="str">
        <f>IF(OR(T65="",VLOOKUP(T$1,Services!$A$1:$B$25,2,0)="Exclude"),"",IF($D65=1,IF(OR(price_limit="",price_limit="No Limit"),IF(T65="Yes",1,2),IF(SUMIFS(WhatIf!$W:$W,WhatIf!$Q:$Q,T$1,WhatIf!$R:$R,T65)&lt;=price_limit,IF(T65="Yes",1,2),"")),""))</f>
        <v/>
      </c>
      <c r="BP65" s="161" t="str">
        <f>IF(OR(U65="",VLOOKUP(U$1,Services!$A$1:$B$25,2,0)="Exclude"),"",IF($D65=1,IF(OR(price_limit="",price_limit="No Limit"),IF(U65="Yes",1,2),IF(SUMIFS(WhatIf!$W:$W,WhatIf!$Q:$Q,U$1,WhatIf!$R:$R,U65)&lt;=price_limit,IF(U65="Yes",1,2),"")),""))</f>
        <v/>
      </c>
      <c r="BQ65" s="161" t="str">
        <f>IF(OR(V65="",VLOOKUP(V$1,Services!$A$1:$B$25,2,0)="Exclude"),"",IF($D65=1,IF(OR(price_limit="",price_limit="No Limit"),IF(V65="Yes",1,2),IF(SUMIFS(WhatIf!$W:$W,WhatIf!$Q:$Q,V$1,WhatIf!$R:$R,V65)&lt;=price_limit,IF(V65="Yes",1,2),"")),""))</f>
        <v/>
      </c>
      <c r="BR65" s="161" t="str">
        <f>IF(OR(W65="",VLOOKUP(W$1,Services!$A$1:$B$25,2,0)="Exclude"),"",IF($D65=1,IF(OR(price_limit="",price_limit="No Limit"),IF(W65="Yes",1,2),IF(SUMIFS(WhatIf!$W:$W,WhatIf!$Q:$Q,W$1,WhatIf!$R:$R,W65)&lt;=price_limit,IF(W65="Yes",1,2),"")),""))</f>
        <v/>
      </c>
      <c r="BS65" s="161" t="str">
        <f>IF(OR(X65="",VLOOKUP(X$1,Services!$A$1:$B$25,2,0)="Exclude"),"",IF($D65=1,IF(OR(price_limit="",price_limit="No Limit"),IF(X65="Yes",1,2),IF(SUMIFS(WhatIf!$W:$W,WhatIf!$Q:$Q,X$1,WhatIf!$R:$R,X65)&lt;=price_limit,IF(X65="Yes",1,2),"")),""))</f>
        <v/>
      </c>
      <c r="BT65" s="161" t="str">
        <f>IF(OR(Y65="",VLOOKUP(Y$1,Services!$A$1:$B$25,2,0)="Exclude"),"",IF($D65=1,IF(OR(price_limit="",price_limit="No Limit"),IF(Y65="Yes",1,2),IF(SUMIFS(WhatIf!$W:$W,WhatIf!$Q:$Q,Y$1,WhatIf!$R:$R,Y65)&lt;=price_limit,IF(Y65="Yes",1,2),"")),""))</f>
        <v/>
      </c>
      <c r="BU65" s="161" t="str">
        <f>IF(OR(Z65="",VLOOKUP(Z$1,Services!$A$1:$B$25,2,0)="Exclude"),"",IF($D65=1,IF(OR(price_limit="",price_limit="No Limit"),IF(Z65="Yes",1,2),IF(SUMIFS(WhatIf!$W:$W,WhatIf!$Q:$Q,Z$1,WhatIf!$R:$R,Z65)&lt;=price_limit,IF(Z65="Yes",1,2),"")),""))</f>
        <v/>
      </c>
      <c r="BV65" s="161"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26" customHeight="1" x14ac:dyDescent="0.3">
      <c r="A66" s="15" t="s">
        <v>1001</v>
      </c>
      <c r="C66" s="3" t="s">
        <v>747</v>
      </c>
      <c r="D66" s="8" t="str">
        <f t="shared" ref="D66:D129" ca="1" si="5">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1" t="str">
        <f>IF(OR(E66="",VLOOKUP(E$1,Services!$A$1:$B$25,2,0)="Exclude"),"",IF($D66=1,IF(OR(price_limit="",price_limit="No Limit"),IF(E66="Yes",1,2),IF(SUMIFS(WhatIf!$W:$W,WhatIf!$Q:$Q,E$1,WhatIf!$R:$R,E66)&lt;=price_limit,IF(E66="Yes",1,2),"")),""))</f>
        <v/>
      </c>
      <c r="BA66" s="161" t="str">
        <f>IF(OR(F66="",VLOOKUP(F$1,Services!$A$1:$B$25,2,0)="Exclude"),"",IF($D66=1,IF(OR(price_limit="",price_limit="No Limit"),IF(F66="Yes",1,2),IF(SUMIFS(WhatIf!$W:$W,WhatIf!$Q:$Q,F$1,WhatIf!$R:$R,F66)&lt;=price_limit,IF(F66="Yes",1,2),"")),""))</f>
        <v/>
      </c>
      <c r="BB66" s="161" t="str">
        <f>IF(OR(G66="",VLOOKUP(G$1,Services!$A$1:$B$25,2,0)="Exclude"),"",IF($D66=1,IF(OR(price_limit="",price_limit="No Limit"),IF(G66="Yes",1,2),IF(SUMIFS(WhatIf!$W:$W,WhatIf!$Q:$Q,G$1,WhatIf!$R:$R,G66)&lt;=price_limit,IF(G66="Yes",1,2),"")),""))</f>
        <v/>
      </c>
      <c r="BC66" s="161" t="str">
        <f>IF(OR(H66="",VLOOKUP(H$1,Services!$A$1:$B$25,2,0)="Exclude"),"",IF($D66=1,IF(OR(price_limit="",price_limit="No Limit"),IF(H66="Yes",1,2),IF(SUMIFS(WhatIf!$W:$W,WhatIf!$Q:$Q,H$1,WhatIf!$R:$R,H66)&lt;=price_limit,IF(H66="Yes",1,2),"")),""))</f>
        <v/>
      </c>
      <c r="BD66" s="161" t="str">
        <f>IF(OR(I66="",VLOOKUP(I$1,Services!$A$1:$B$25,2,0)="Exclude"),"",IF($D66=1,IF(OR(price_limit="",price_limit="No Limit"),IF(I66="Yes",1,2),IF(SUMIFS(WhatIf!$W:$W,WhatIf!$Q:$Q,I$1,WhatIf!$R:$R,I66)&lt;=price_limit,IF(I66="Yes",1,2),"")),""))</f>
        <v/>
      </c>
      <c r="BE66" s="161" t="str">
        <f ca="1">IF(OR(J66="",VLOOKUP(J$1,Services!$A$1:$B$25,2,0)="Exclude"),"",IF($D66=1,IF(OR(price_limit="",price_limit="No Limit"),IF(J66="Yes",1,2),IF(SUMIFS(WhatIf!$W:$W,WhatIf!$Q:$Q,J$1,WhatIf!$R:$R,J66)&lt;=price_limit,IF(J66="Yes",1,2),"")),""))</f>
        <v/>
      </c>
      <c r="BF66" s="161" t="str">
        <f ca="1">IF(OR(K66="",VLOOKUP(K$1,Services!$A$1:$B$25,2,0)="Exclude"),"",IF($D66=1,IF(OR(price_limit="",price_limit="No Limit"),IF(K66="Yes",1,2),IF(SUMIFS(WhatIf!$W:$W,WhatIf!$Q:$Q,K$1,WhatIf!$R:$R,K66)&lt;=price_limit,IF(K66="Yes",1,2),"")),""))</f>
        <v/>
      </c>
      <c r="BG66" s="161" t="str">
        <f ca="1">IF(OR(L66="",VLOOKUP(L$1,Services!$A$1:$B$25,2,0)="Exclude"),"",IF($D66=1,IF(OR(price_limit="",price_limit="No Limit"),IF(L66="Yes",1,2),IF(SUMIFS(WhatIf!$W:$W,WhatIf!$Q:$Q,L$1,WhatIf!$R:$R,L66)&lt;=price_limit,IF(L66="Yes",1,2),"")),""))</f>
        <v/>
      </c>
      <c r="BH66" s="161" t="str">
        <f>IF(OR(M66="",VLOOKUP(M$1,Services!$A$1:$B$25,2,0)="Exclude"),"",IF($D66=1,IF(OR(price_limit="",price_limit="No Limit"),IF(M66="Yes",1,2),IF(SUMIFS(WhatIf!$W:$W,WhatIf!$Q:$Q,M$1,WhatIf!$R:$R,M66)&lt;=price_limit,IF(M66="Yes",1,2),"")),""))</f>
        <v/>
      </c>
      <c r="BI66" s="161" t="str">
        <f>IF(OR(N66="",VLOOKUP(N$1,Services!$A$1:$B$25,2,0)="Exclude"),"",IF($D66=1,IF(OR(price_limit="",price_limit="No Limit"),IF(N66="Yes",1,2),IF(SUMIFS(WhatIf!$W:$W,WhatIf!$Q:$Q,N$1,WhatIf!$R:$R,N66)&lt;=price_limit,IF(N66="Yes",1,2),"")),""))</f>
        <v/>
      </c>
      <c r="BJ66" s="161" t="str">
        <f>IF(OR(O66="",VLOOKUP(O$1,Services!$A$1:$B$25,2,0)="Exclude"),"",IF($D66=1,IF(OR(price_limit="",price_limit="No Limit"),IF(O66="Yes",1,2),IF(SUMIFS(WhatIf!$W:$W,WhatIf!$Q:$Q,O$1,WhatIf!$R:$R,O66)&lt;=price_limit,IF(O66="Yes",1,2),"")),""))</f>
        <v/>
      </c>
      <c r="BK66" s="161" t="str">
        <f>IF(OR(P66="",VLOOKUP(P$1,Services!$A$1:$B$25,2,0)="Exclude"),"",IF($D66=1,IF(OR(price_limit="",price_limit="No Limit"),IF(P66="Yes",1,2),IF(SUMIFS(WhatIf!$W:$W,WhatIf!$Q:$Q,P$1,WhatIf!$R:$R,P66)&lt;=price_limit,IF(P66="Yes",1,2),"")),""))</f>
        <v/>
      </c>
      <c r="BL66" s="161" t="str">
        <f>IF(OR(Q66="",VLOOKUP(Q$1,Services!$A$1:$B$25,2,0)="Exclude"),"",IF($D66=1,IF(OR(price_limit="",price_limit="No Limit"),IF(Q66="Yes",1,2),IF(SUMIFS(WhatIf!$W:$W,WhatIf!$Q:$Q,Q$1,WhatIf!$R:$R,Q66)&lt;=price_limit,IF(Q66="Yes",1,2),"")),""))</f>
        <v/>
      </c>
      <c r="BM66" s="161" t="str">
        <f>IF(OR(R66="",VLOOKUP(R$1,Services!$A$1:$B$25,2,0)="Exclude"),"",IF($D66=1,IF(OR(price_limit="",price_limit="No Limit"),IF(R66="Yes",1,2),IF(SUMIFS(WhatIf!$W:$W,WhatIf!$Q:$Q,R$1,WhatIf!$R:$R,R66)&lt;=price_limit,IF(R66="Yes",1,2),"")),""))</f>
        <v/>
      </c>
      <c r="BN66" s="161" t="str">
        <f>IF(OR(S66="",VLOOKUP(S$1,Services!$A$1:$B$25,2,0)="Exclude"),"",IF($D66=1,IF(OR(price_limit="",price_limit="No Limit"),IF(S66="Yes",1,2),IF(SUMIFS(WhatIf!$W:$W,WhatIf!$Q:$Q,S$1,WhatIf!$R:$R,S66)&lt;=price_limit,IF(S66="Yes",1,2),"")),""))</f>
        <v/>
      </c>
      <c r="BO66" s="161" t="str">
        <f>IF(OR(T66="",VLOOKUP(T$1,Services!$A$1:$B$25,2,0)="Exclude"),"",IF($D66=1,IF(OR(price_limit="",price_limit="No Limit"),IF(T66="Yes",1,2),IF(SUMIFS(WhatIf!$W:$W,WhatIf!$Q:$Q,T$1,WhatIf!$R:$R,T66)&lt;=price_limit,IF(T66="Yes",1,2),"")),""))</f>
        <v/>
      </c>
      <c r="BP66" s="161" t="str">
        <f>IF(OR(U66="",VLOOKUP(U$1,Services!$A$1:$B$25,2,0)="Exclude"),"",IF($D66=1,IF(OR(price_limit="",price_limit="No Limit"),IF(U66="Yes",1,2),IF(SUMIFS(WhatIf!$W:$W,WhatIf!$Q:$Q,U$1,WhatIf!$R:$R,U66)&lt;=price_limit,IF(U66="Yes",1,2),"")),""))</f>
        <v/>
      </c>
      <c r="BQ66" s="161" t="str">
        <f>IF(OR(V66="",VLOOKUP(V$1,Services!$A$1:$B$25,2,0)="Exclude"),"",IF($D66=1,IF(OR(price_limit="",price_limit="No Limit"),IF(V66="Yes",1,2),IF(SUMIFS(WhatIf!$W:$W,WhatIf!$Q:$Q,V$1,WhatIf!$R:$R,V66)&lt;=price_limit,IF(V66="Yes",1,2),"")),""))</f>
        <v/>
      </c>
      <c r="BR66" s="161" t="str">
        <f>IF(OR(W66="",VLOOKUP(W$1,Services!$A$1:$B$25,2,0)="Exclude"),"",IF($D66=1,IF(OR(price_limit="",price_limit="No Limit"),IF(W66="Yes",1,2),IF(SUMIFS(WhatIf!$W:$W,WhatIf!$Q:$Q,W$1,WhatIf!$R:$R,W66)&lt;=price_limit,IF(W66="Yes",1,2),"")),""))</f>
        <v/>
      </c>
      <c r="BS66" s="161" t="str">
        <f>IF(OR(X66="",VLOOKUP(X$1,Services!$A$1:$B$25,2,0)="Exclude"),"",IF($D66=1,IF(OR(price_limit="",price_limit="No Limit"),IF(X66="Yes",1,2),IF(SUMIFS(WhatIf!$W:$W,WhatIf!$Q:$Q,X$1,WhatIf!$R:$R,X66)&lt;=price_limit,IF(X66="Yes",1,2),"")),""))</f>
        <v/>
      </c>
      <c r="BT66" s="161" t="str">
        <f>IF(OR(Y66="",VLOOKUP(Y$1,Services!$A$1:$B$25,2,0)="Exclude"),"",IF($D66=1,IF(OR(price_limit="",price_limit="No Limit"),IF(Y66="Yes",1,2),IF(SUMIFS(WhatIf!$W:$W,WhatIf!$Q:$Q,Y$1,WhatIf!$R:$R,Y66)&lt;=price_limit,IF(Y66="Yes",1,2),"")),""))</f>
        <v/>
      </c>
      <c r="BU66" s="161" t="str">
        <f>IF(OR(Z66="",VLOOKUP(Z$1,Services!$A$1:$B$25,2,0)="Exclude"),"",IF($D66=1,IF(OR(price_limit="",price_limit="No Limit"),IF(Z66="Yes",1,2),IF(SUMIFS(WhatIf!$W:$W,WhatIf!$Q:$Q,Z$1,WhatIf!$R:$R,Z66)&lt;=price_limit,IF(Z66="Yes",1,2),"")),""))</f>
        <v/>
      </c>
      <c r="BV66" s="161"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5">
      <c r="A67" s="15" t="s">
        <v>212</v>
      </c>
      <c r="B67" s="3" t="s">
        <v>205</v>
      </c>
      <c r="C67" s="3" t="s">
        <v>184</v>
      </c>
      <c r="D67" s="8" t="str">
        <f t="shared" ca="1" si="5"/>
        <v/>
      </c>
      <c r="I67" s="8" t="s">
        <v>231</v>
      </c>
      <c r="J67" s="8" t="s">
        <v>231</v>
      </c>
      <c r="K67" s="8" t="s">
        <v>231</v>
      </c>
      <c r="L67" s="8" t="s">
        <v>231</v>
      </c>
      <c r="M67" s="8" t="s">
        <v>1144</v>
      </c>
      <c r="N67" s="8"/>
      <c r="O67" s="8" t="s">
        <v>665</v>
      </c>
      <c r="P67" s="8"/>
      <c r="Q67" s="8"/>
      <c r="R67" s="8" t="s">
        <v>1</v>
      </c>
      <c r="S67" s="8" t="s">
        <v>1</v>
      </c>
      <c r="T67" s="8" t="s">
        <v>1</v>
      </c>
      <c r="U67" s="8" t="s">
        <v>1</v>
      </c>
      <c r="V67" s="8" t="s">
        <v>1</v>
      </c>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1" t="str">
        <f>IF(OR(E67="",VLOOKUP(E$1,Services!$A$1:$B$25,2,0)="Exclude"),"",IF($D67=1,IF(OR(price_limit="",price_limit="No Limit"),IF(E67="Yes",1,2),IF(SUMIFS(WhatIf!$W:$W,WhatIf!$Q:$Q,E$1,WhatIf!$R:$R,E67)&lt;=price_limit,IF(E67="Yes",1,2),"")),""))</f>
        <v/>
      </c>
      <c r="BA67" s="161" t="str">
        <f>IF(OR(F67="",VLOOKUP(F$1,Services!$A$1:$B$25,2,0)="Exclude"),"",IF($D67=1,IF(OR(price_limit="",price_limit="No Limit"),IF(F67="Yes",1,2),IF(SUMIFS(WhatIf!$W:$W,WhatIf!$Q:$Q,F$1,WhatIf!$R:$R,F67)&lt;=price_limit,IF(F67="Yes",1,2),"")),""))</f>
        <v/>
      </c>
      <c r="BB67" s="161" t="str">
        <f>IF(OR(G67="",VLOOKUP(G$1,Services!$A$1:$B$25,2,0)="Exclude"),"",IF($D67=1,IF(OR(price_limit="",price_limit="No Limit"),IF(G67="Yes",1,2),IF(SUMIFS(WhatIf!$W:$W,WhatIf!$Q:$Q,G$1,WhatIf!$R:$R,G67)&lt;=price_limit,IF(G67="Yes",1,2),"")),""))</f>
        <v/>
      </c>
      <c r="BC67" s="161" t="str">
        <f>IF(OR(H67="",VLOOKUP(H$1,Services!$A$1:$B$25,2,0)="Exclude"),"",IF($D67=1,IF(OR(price_limit="",price_limit="No Limit"),IF(H67="Yes",1,2),IF(SUMIFS(WhatIf!$W:$W,WhatIf!$Q:$Q,H$1,WhatIf!$R:$R,H67)&lt;=price_limit,IF(H67="Yes",1,2),"")),""))</f>
        <v/>
      </c>
      <c r="BD67" s="161" t="str">
        <f ca="1">IF(OR(I67="",VLOOKUP(I$1,Services!$A$1:$B$25,2,0)="Exclude"),"",IF($D67=1,IF(OR(price_limit="",price_limit="No Limit"),IF(I67="Yes",1,2),IF(SUMIFS(WhatIf!$W:$W,WhatIf!$Q:$Q,I$1,WhatIf!$R:$R,I67)&lt;=price_limit,IF(I67="Yes",1,2),"")),""))</f>
        <v/>
      </c>
      <c r="BE67" s="161" t="str">
        <f ca="1">IF(OR(J67="",VLOOKUP(J$1,Services!$A$1:$B$25,2,0)="Exclude"),"",IF($D67=1,IF(OR(price_limit="",price_limit="No Limit"),IF(J67="Yes",1,2),IF(SUMIFS(WhatIf!$W:$W,WhatIf!$Q:$Q,J$1,WhatIf!$R:$R,J67)&lt;=price_limit,IF(J67="Yes",1,2),"")),""))</f>
        <v/>
      </c>
      <c r="BF67" s="161" t="str">
        <f ca="1">IF(OR(K67="",VLOOKUP(K$1,Services!$A$1:$B$25,2,0)="Exclude"),"",IF($D67=1,IF(OR(price_limit="",price_limit="No Limit"),IF(K67="Yes",1,2),IF(SUMIFS(WhatIf!$W:$W,WhatIf!$Q:$Q,K$1,WhatIf!$R:$R,K67)&lt;=price_limit,IF(K67="Yes",1,2),"")),""))</f>
        <v/>
      </c>
      <c r="BG67" s="161" t="str">
        <f ca="1">IF(OR(L67="",VLOOKUP(L$1,Services!$A$1:$B$25,2,0)="Exclude"),"",IF($D67=1,IF(OR(price_limit="",price_limit="No Limit"),IF(L67="Yes",1,2),IF(SUMIFS(WhatIf!$W:$W,WhatIf!$Q:$Q,L$1,WhatIf!$R:$R,L67)&lt;=price_limit,IF(L67="Yes",1,2),"")),""))</f>
        <v/>
      </c>
      <c r="BH67" s="161" t="str">
        <f ca="1">IF(OR(M67="",VLOOKUP(M$1,Services!$A$1:$B$25,2,0)="Exclude"),"",IF($D67=1,IF(OR(price_limit="",price_limit="No Limit"),IF(M67="Yes",1,2),IF(SUMIFS(WhatIf!$W:$W,WhatIf!$Q:$Q,M$1,WhatIf!$R:$R,M67)&lt;=price_limit,IF(M67="Yes",1,2),"")),""))</f>
        <v/>
      </c>
      <c r="BI67" s="161" t="str">
        <f>IF(OR(N67="",VLOOKUP(N$1,Services!$A$1:$B$25,2,0)="Exclude"),"",IF($D67=1,IF(OR(price_limit="",price_limit="No Limit"),IF(N67="Yes",1,2),IF(SUMIFS(WhatIf!$W:$W,WhatIf!$Q:$Q,N$1,WhatIf!$R:$R,N67)&lt;=price_limit,IF(N67="Yes",1,2),"")),""))</f>
        <v/>
      </c>
      <c r="BJ67" s="161" t="str">
        <f ca="1">IF(OR(O67="",VLOOKUP(O$1,Services!$A$1:$B$25,2,0)="Exclude"),"",IF($D67=1,IF(OR(price_limit="",price_limit="No Limit"),IF(O67="Yes",1,2),IF(SUMIFS(WhatIf!$W:$W,WhatIf!$Q:$Q,O$1,WhatIf!$R:$R,O67)&lt;=price_limit,IF(O67="Yes",1,2),"")),""))</f>
        <v/>
      </c>
      <c r="BK67" s="161" t="str">
        <f>IF(OR(P67="",VLOOKUP(P$1,Services!$A$1:$B$25,2,0)="Exclude"),"",IF($D67=1,IF(OR(price_limit="",price_limit="No Limit"),IF(P67="Yes",1,2),IF(SUMIFS(WhatIf!$W:$W,WhatIf!$Q:$Q,P$1,WhatIf!$R:$R,P67)&lt;=price_limit,IF(P67="Yes",1,2),"")),""))</f>
        <v/>
      </c>
      <c r="BL67" s="161" t="str">
        <f>IF(OR(Q67="",VLOOKUP(Q$1,Services!$A$1:$B$25,2,0)="Exclude"),"",IF($D67=1,IF(OR(price_limit="",price_limit="No Limit"),IF(Q67="Yes",1,2),IF(SUMIFS(WhatIf!$W:$W,WhatIf!$Q:$Q,Q$1,WhatIf!$R:$R,Q67)&lt;=price_limit,IF(Q67="Yes",1,2),"")),""))</f>
        <v/>
      </c>
      <c r="BM67" s="161" t="str">
        <f ca="1">IF(OR(R67="",VLOOKUP(R$1,Services!$A$1:$B$25,2,0)="Exclude"),"",IF($D67=1,IF(OR(price_limit="",price_limit="No Limit"),IF(R67="Yes",1,2),IF(SUMIFS(WhatIf!$W:$W,WhatIf!$Q:$Q,R$1,WhatIf!$R:$R,R67)&lt;=price_limit,IF(R67="Yes",1,2),"")),""))</f>
        <v/>
      </c>
      <c r="BN67" s="161" t="str">
        <f ca="1">IF(OR(S67="",VLOOKUP(S$1,Services!$A$1:$B$25,2,0)="Exclude"),"",IF($D67=1,IF(OR(price_limit="",price_limit="No Limit"),IF(S67="Yes",1,2),IF(SUMIFS(WhatIf!$W:$W,WhatIf!$Q:$Q,S$1,WhatIf!$R:$R,S67)&lt;=price_limit,IF(S67="Yes",1,2),"")),""))</f>
        <v/>
      </c>
      <c r="BO67" s="161" t="str">
        <f ca="1">IF(OR(T67="",VLOOKUP(T$1,Services!$A$1:$B$25,2,0)="Exclude"),"",IF($D67=1,IF(OR(price_limit="",price_limit="No Limit"),IF(T67="Yes",1,2),IF(SUMIFS(WhatIf!$W:$W,WhatIf!$Q:$Q,T$1,WhatIf!$R:$R,T67)&lt;=price_limit,IF(T67="Yes",1,2),"")),""))</f>
        <v/>
      </c>
      <c r="BP67" s="161" t="str">
        <f ca="1">IF(OR(U67="",VLOOKUP(U$1,Services!$A$1:$B$25,2,0)="Exclude"),"",IF($D67=1,IF(OR(price_limit="",price_limit="No Limit"),IF(U67="Yes",1,2),IF(SUMIFS(WhatIf!$W:$W,WhatIf!$Q:$Q,U$1,WhatIf!$R:$R,U67)&lt;=price_limit,IF(U67="Yes",1,2),"")),""))</f>
        <v/>
      </c>
      <c r="BQ67" s="161" t="str">
        <f ca="1">IF(OR(V67="",VLOOKUP(V$1,Services!$A$1:$B$25,2,0)="Exclude"),"",IF($D67=1,IF(OR(price_limit="",price_limit="No Limit"),IF(V67="Yes",1,2),IF(SUMIFS(WhatIf!$W:$W,WhatIf!$Q:$Q,V$1,WhatIf!$R:$R,V67)&lt;=price_limit,IF(V67="Yes",1,2),"")),""))</f>
        <v/>
      </c>
      <c r="BR67" s="161" t="str">
        <f>IF(OR(W67="",VLOOKUP(W$1,Services!$A$1:$B$25,2,0)="Exclude"),"",IF($D67=1,IF(OR(price_limit="",price_limit="No Limit"),IF(W67="Yes",1,2),IF(SUMIFS(WhatIf!$W:$W,WhatIf!$Q:$Q,W$1,WhatIf!$R:$R,W67)&lt;=price_limit,IF(W67="Yes",1,2),"")),""))</f>
        <v/>
      </c>
      <c r="BS67" s="161" t="str">
        <f>IF(OR(X67="",VLOOKUP(X$1,Services!$A$1:$B$25,2,0)="Exclude"),"",IF($D67=1,IF(OR(price_limit="",price_limit="No Limit"),IF(X67="Yes",1,2),IF(SUMIFS(WhatIf!$W:$W,WhatIf!$Q:$Q,X$1,WhatIf!$R:$R,X67)&lt;=price_limit,IF(X67="Yes",1,2),"")),""))</f>
        <v/>
      </c>
      <c r="BT67" s="161" t="str">
        <f>IF(OR(Y67="",VLOOKUP(Y$1,Services!$A$1:$B$25,2,0)="Exclude"),"",IF($D67=1,IF(OR(price_limit="",price_limit="No Limit"),IF(Y67="Yes",1,2),IF(SUMIFS(WhatIf!$W:$W,WhatIf!$Q:$Q,Y$1,WhatIf!$R:$R,Y67)&lt;=price_limit,IF(Y67="Yes",1,2),"")),""))</f>
        <v/>
      </c>
      <c r="BU67" s="161" t="str">
        <f>IF(OR(Z67="",VLOOKUP(Z$1,Services!$A$1:$B$25,2,0)="Exclude"),"",IF($D67=1,IF(OR(price_limit="",price_limit="No Limit"),IF(Z67="Yes",1,2),IF(SUMIFS(WhatIf!$W:$W,WhatIf!$Q:$Q,Z$1,WhatIf!$R:$R,Z67)&lt;=price_limit,IF(Z67="Yes",1,2),"")),""))</f>
        <v/>
      </c>
      <c r="BV67" s="161"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customHeight="1" x14ac:dyDescent="0.35">
      <c r="A68" s="15" t="s">
        <v>8</v>
      </c>
      <c r="B68" s="3" t="s">
        <v>1046</v>
      </c>
      <c r="C68" s="3" t="s">
        <v>229</v>
      </c>
      <c r="D68" s="8" t="str">
        <f t="shared" ca="1" si="5"/>
        <v/>
      </c>
      <c r="E68" s="4" t="s">
        <v>1</v>
      </c>
      <c r="F68" s="4" t="s">
        <v>1</v>
      </c>
      <c r="G68" s="4" t="s">
        <v>1</v>
      </c>
      <c r="H68" s="4" t="s">
        <v>1</v>
      </c>
      <c r="I68" s="8" t="s">
        <v>1</v>
      </c>
      <c r="J68" s="8" t="s">
        <v>1</v>
      </c>
      <c r="K68" s="8" t="s">
        <v>1</v>
      </c>
      <c r="L68" s="8" t="s">
        <v>1</v>
      </c>
      <c r="M68" s="8" t="s">
        <v>1</v>
      </c>
      <c r="N68" s="8"/>
      <c r="O68" s="8"/>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1" t="str">
        <f ca="1">IF(OR(E68="",VLOOKUP(E$1,Services!$A$1:$B$25,2,0)="Exclude"),"",IF($D68=1,IF(OR(price_limit="",price_limit="No Limit"),IF(E68="Yes",1,2),IF(SUMIFS(WhatIf!$W:$W,WhatIf!$Q:$Q,E$1,WhatIf!$R:$R,E68)&lt;=price_limit,IF(E68="Yes",1,2),"")),""))</f>
        <v/>
      </c>
      <c r="BA68" s="161" t="str">
        <f ca="1">IF(OR(F68="",VLOOKUP(F$1,Services!$A$1:$B$25,2,0)="Exclude"),"",IF($D68=1,IF(OR(price_limit="",price_limit="No Limit"),IF(F68="Yes",1,2),IF(SUMIFS(WhatIf!$W:$W,WhatIf!$Q:$Q,F$1,WhatIf!$R:$R,F68)&lt;=price_limit,IF(F68="Yes",1,2),"")),""))</f>
        <v/>
      </c>
      <c r="BB68" s="161" t="str">
        <f ca="1">IF(OR(G68="",VLOOKUP(G$1,Services!$A$1:$B$25,2,0)="Exclude"),"",IF($D68=1,IF(OR(price_limit="",price_limit="No Limit"),IF(G68="Yes",1,2),IF(SUMIFS(WhatIf!$W:$W,WhatIf!$Q:$Q,G$1,WhatIf!$R:$R,G68)&lt;=price_limit,IF(G68="Yes",1,2),"")),""))</f>
        <v/>
      </c>
      <c r="BC68" s="161" t="str">
        <f ca="1">IF(OR(H68="",VLOOKUP(H$1,Services!$A$1:$B$25,2,0)="Exclude"),"",IF($D68=1,IF(OR(price_limit="",price_limit="No Limit"),IF(H68="Yes",1,2),IF(SUMIFS(WhatIf!$W:$W,WhatIf!$Q:$Q,H$1,WhatIf!$R:$R,H68)&lt;=price_limit,IF(H68="Yes",1,2),"")),""))</f>
        <v/>
      </c>
      <c r="BD68" s="161" t="str">
        <f ca="1">IF(OR(I68="",VLOOKUP(I$1,Services!$A$1:$B$25,2,0)="Exclude"),"",IF($D68=1,IF(OR(price_limit="",price_limit="No Limit"),IF(I68="Yes",1,2),IF(SUMIFS(WhatIf!$W:$W,WhatIf!$Q:$Q,I$1,WhatIf!$R:$R,I68)&lt;=price_limit,IF(I68="Yes",1,2),"")),""))</f>
        <v/>
      </c>
      <c r="BE68" s="161" t="str">
        <f ca="1">IF(OR(J68="",VLOOKUP(J$1,Services!$A$1:$B$25,2,0)="Exclude"),"",IF($D68=1,IF(OR(price_limit="",price_limit="No Limit"),IF(J68="Yes",1,2),IF(SUMIFS(WhatIf!$W:$W,WhatIf!$Q:$Q,J$1,WhatIf!$R:$R,J68)&lt;=price_limit,IF(J68="Yes",1,2),"")),""))</f>
        <v/>
      </c>
      <c r="BF68" s="161" t="str">
        <f ca="1">IF(OR(K68="",VLOOKUP(K$1,Services!$A$1:$B$25,2,0)="Exclude"),"",IF($D68=1,IF(OR(price_limit="",price_limit="No Limit"),IF(K68="Yes",1,2),IF(SUMIFS(WhatIf!$W:$W,WhatIf!$Q:$Q,K$1,WhatIf!$R:$R,K68)&lt;=price_limit,IF(K68="Yes",1,2),"")),""))</f>
        <v/>
      </c>
      <c r="BG68" s="161" t="str">
        <f ca="1">IF(OR(L68="",VLOOKUP(L$1,Services!$A$1:$B$25,2,0)="Exclude"),"",IF($D68=1,IF(OR(price_limit="",price_limit="No Limit"),IF(L68="Yes",1,2),IF(SUMIFS(WhatIf!$W:$W,WhatIf!$Q:$Q,L$1,WhatIf!$R:$R,L68)&lt;=price_limit,IF(L68="Yes",1,2),"")),""))</f>
        <v/>
      </c>
      <c r="BH68" s="161" t="str">
        <f ca="1">IF(OR(M68="",VLOOKUP(M$1,Services!$A$1:$B$25,2,0)="Exclude"),"",IF($D68=1,IF(OR(price_limit="",price_limit="No Limit"),IF(M68="Yes",1,2),IF(SUMIFS(WhatIf!$W:$W,WhatIf!$Q:$Q,M$1,WhatIf!$R:$R,M68)&lt;=price_limit,IF(M68="Yes",1,2),"")),""))</f>
        <v/>
      </c>
      <c r="BI68" s="161" t="str">
        <f>IF(OR(N68="",VLOOKUP(N$1,Services!$A$1:$B$25,2,0)="Exclude"),"",IF($D68=1,IF(OR(price_limit="",price_limit="No Limit"),IF(N68="Yes",1,2),IF(SUMIFS(WhatIf!$W:$W,WhatIf!$Q:$Q,N$1,WhatIf!$R:$R,N68)&lt;=price_limit,IF(N68="Yes",1,2),"")),""))</f>
        <v/>
      </c>
      <c r="BJ68" s="161" t="str">
        <f>IF(OR(O68="",VLOOKUP(O$1,Services!$A$1:$B$25,2,0)="Exclude"),"",IF($D68=1,IF(OR(price_limit="",price_limit="No Limit"),IF(O68="Yes",1,2),IF(SUMIFS(WhatIf!$W:$W,WhatIf!$Q:$Q,O$1,WhatIf!$R:$R,O68)&lt;=price_limit,IF(O68="Yes",1,2),"")),""))</f>
        <v/>
      </c>
      <c r="BK68" s="161" t="str">
        <f>IF(OR(P68="",VLOOKUP(P$1,Services!$A$1:$B$25,2,0)="Exclude"),"",IF($D68=1,IF(OR(price_limit="",price_limit="No Limit"),IF(P68="Yes",1,2),IF(SUMIFS(WhatIf!$W:$W,WhatIf!$Q:$Q,P$1,WhatIf!$R:$R,P68)&lt;=price_limit,IF(P68="Yes",1,2),"")),""))</f>
        <v/>
      </c>
      <c r="BL68" s="161" t="str">
        <f>IF(OR(Q68="",VLOOKUP(Q$1,Services!$A$1:$B$25,2,0)="Exclude"),"",IF($D68=1,IF(OR(price_limit="",price_limit="No Limit"),IF(Q68="Yes",1,2),IF(SUMIFS(WhatIf!$W:$W,WhatIf!$Q:$Q,Q$1,WhatIf!$R:$R,Q68)&lt;=price_limit,IF(Q68="Yes",1,2),"")),""))</f>
        <v/>
      </c>
      <c r="BM68" s="161" t="str">
        <f>IF(OR(R68="",VLOOKUP(R$1,Services!$A$1:$B$25,2,0)="Exclude"),"",IF($D68=1,IF(OR(price_limit="",price_limit="No Limit"),IF(R68="Yes",1,2),IF(SUMIFS(WhatIf!$W:$W,WhatIf!$Q:$Q,R$1,WhatIf!$R:$R,R68)&lt;=price_limit,IF(R68="Yes",1,2),"")),""))</f>
        <v/>
      </c>
      <c r="BN68" s="161" t="str">
        <f>IF(OR(S68="",VLOOKUP(S$1,Services!$A$1:$B$25,2,0)="Exclude"),"",IF($D68=1,IF(OR(price_limit="",price_limit="No Limit"),IF(S68="Yes",1,2),IF(SUMIFS(WhatIf!$W:$W,WhatIf!$Q:$Q,S$1,WhatIf!$R:$R,S68)&lt;=price_limit,IF(S68="Yes",1,2),"")),""))</f>
        <v/>
      </c>
      <c r="BO68" s="161" t="str">
        <f>IF(OR(T68="",VLOOKUP(T$1,Services!$A$1:$B$25,2,0)="Exclude"),"",IF($D68=1,IF(OR(price_limit="",price_limit="No Limit"),IF(T68="Yes",1,2),IF(SUMIFS(WhatIf!$W:$W,WhatIf!$Q:$Q,T$1,WhatIf!$R:$R,T68)&lt;=price_limit,IF(T68="Yes",1,2),"")),""))</f>
        <v/>
      </c>
      <c r="BP68" s="161" t="str">
        <f>IF(OR(U68="",VLOOKUP(U$1,Services!$A$1:$B$25,2,0)="Exclude"),"",IF($D68=1,IF(OR(price_limit="",price_limit="No Limit"),IF(U68="Yes",1,2),IF(SUMIFS(WhatIf!$W:$W,WhatIf!$Q:$Q,U$1,WhatIf!$R:$R,U68)&lt;=price_limit,IF(U68="Yes",1,2),"")),""))</f>
        <v/>
      </c>
      <c r="BQ68" s="161" t="str">
        <f>IF(OR(V68="",VLOOKUP(V$1,Services!$A$1:$B$25,2,0)="Exclude"),"",IF($D68=1,IF(OR(price_limit="",price_limit="No Limit"),IF(V68="Yes",1,2),IF(SUMIFS(WhatIf!$W:$W,WhatIf!$Q:$Q,V$1,WhatIf!$R:$R,V68)&lt;=price_limit,IF(V68="Yes",1,2),"")),""))</f>
        <v/>
      </c>
      <c r="BR68" s="161" t="str">
        <f>IF(OR(W68="",VLOOKUP(W$1,Services!$A$1:$B$25,2,0)="Exclude"),"",IF($D68=1,IF(OR(price_limit="",price_limit="No Limit"),IF(W68="Yes",1,2),IF(SUMIFS(WhatIf!$W:$W,WhatIf!$Q:$Q,W$1,WhatIf!$R:$R,W68)&lt;=price_limit,IF(W68="Yes",1,2),"")),""))</f>
        <v/>
      </c>
      <c r="BS68" s="161" t="str">
        <f>IF(OR(X68="",VLOOKUP(X$1,Services!$A$1:$B$25,2,0)="Exclude"),"",IF($D68=1,IF(OR(price_limit="",price_limit="No Limit"),IF(X68="Yes",1,2),IF(SUMIFS(WhatIf!$W:$W,WhatIf!$Q:$Q,X$1,WhatIf!$R:$R,X68)&lt;=price_limit,IF(X68="Yes",1,2),"")),""))</f>
        <v/>
      </c>
      <c r="BT68" s="161" t="str">
        <f>IF(OR(Y68="",VLOOKUP(Y$1,Services!$A$1:$B$25,2,0)="Exclude"),"",IF($D68=1,IF(OR(price_limit="",price_limit="No Limit"),IF(Y68="Yes",1,2),IF(SUMIFS(WhatIf!$W:$W,WhatIf!$Q:$Q,Y$1,WhatIf!$R:$R,Y68)&lt;=price_limit,IF(Y68="Yes",1,2),"")),""))</f>
        <v/>
      </c>
      <c r="BU68" s="161" t="str">
        <f>IF(OR(Z68="",VLOOKUP(Z$1,Services!$A$1:$B$25,2,0)="Exclude"),"",IF($D68=1,IF(OR(price_limit="",price_limit="No Limit"),IF(Z68="Yes",1,2),IF(SUMIFS(WhatIf!$W:$W,WhatIf!$Q:$Q,Z$1,WhatIf!$R:$R,Z68)&lt;=price_limit,IF(Z68="Yes",1,2),"")),""))</f>
        <v/>
      </c>
      <c r="BV68" s="161"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 customHeight="1" x14ac:dyDescent="0.35">
      <c r="A69" s="15" t="s">
        <v>9</v>
      </c>
      <c r="B69" s="3" t="s">
        <v>299</v>
      </c>
      <c r="C69" s="3" t="s">
        <v>191</v>
      </c>
      <c r="D69" s="8" t="str">
        <f t="shared" ca="1" si="5"/>
        <v/>
      </c>
      <c r="E69" s="4" t="s">
        <v>1</v>
      </c>
      <c r="F69" s="4" t="s">
        <v>387</v>
      </c>
      <c r="G69" s="4" t="s">
        <v>387</v>
      </c>
      <c r="H69" s="4" t="s">
        <v>387</v>
      </c>
      <c r="I69" s="8"/>
      <c r="J69" s="8"/>
      <c r="K69" s="8" t="s">
        <v>1</v>
      </c>
      <c r="L69" s="8" t="s">
        <v>1</v>
      </c>
      <c r="M69" s="8" t="s">
        <v>1</v>
      </c>
      <c r="N69" s="8"/>
      <c r="O69" s="8" t="s">
        <v>605</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1" t="str">
        <f ca="1">IF(OR(E69="",VLOOKUP(E$1,Services!$A$1:$B$25,2,0)="Exclude"),"",IF($D69=1,IF(OR(price_limit="",price_limit="No Limit"),IF(E69="Yes",1,2),IF(SUMIFS(WhatIf!$W:$W,WhatIf!$Q:$Q,E$1,WhatIf!$R:$R,E69)&lt;=price_limit,IF(E69="Yes",1,2),"")),""))</f>
        <v/>
      </c>
      <c r="BA69" s="161" t="str">
        <f ca="1">IF(OR(F69="",VLOOKUP(F$1,Services!$A$1:$B$25,2,0)="Exclude"),"",IF($D69=1,IF(OR(price_limit="",price_limit="No Limit"),IF(F69="Yes",1,2),IF(SUMIFS(WhatIf!$W:$W,WhatIf!$Q:$Q,F$1,WhatIf!$R:$R,F69)&lt;=price_limit,IF(F69="Yes",1,2),"")),""))</f>
        <v/>
      </c>
      <c r="BB69" s="161" t="str">
        <f ca="1">IF(OR(G69="",VLOOKUP(G$1,Services!$A$1:$B$25,2,0)="Exclude"),"",IF($D69=1,IF(OR(price_limit="",price_limit="No Limit"),IF(G69="Yes",1,2),IF(SUMIFS(WhatIf!$W:$W,WhatIf!$Q:$Q,G$1,WhatIf!$R:$R,G69)&lt;=price_limit,IF(G69="Yes",1,2),"")),""))</f>
        <v/>
      </c>
      <c r="BC69" s="161" t="str">
        <f ca="1">IF(OR(H69="",VLOOKUP(H$1,Services!$A$1:$B$25,2,0)="Exclude"),"",IF($D69=1,IF(OR(price_limit="",price_limit="No Limit"),IF(H69="Yes",1,2),IF(SUMIFS(WhatIf!$W:$W,WhatIf!$Q:$Q,H$1,WhatIf!$R:$R,H69)&lt;=price_limit,IF(H69="Yes",1,2),"")),""))</f>
        <v/>
      </c>
      <c r="BD69" s="161" t="str">
        <f>IF(OR(I69="",VLOOKUP(I$1,Services!$A$1:$B$25,2,0)="Exclude"),"",IF($D69=1,IF(OR(price_limit="",price_limit="No Limit"),IF(I69="Yes",1,2),IF(SUMIFS(WhatIf!$W:$W,WhatIf!$Q:$Q,I$1,WhatIf!$R:$R,I69)&lt;=price_limit,IF(I69="Yes",1,2),"")),""))</f>
        <v/>
      </c>
      <c r="BE69" s="161" t="str">
        <f>IF(OR(J69="",VLOOKUP(J$1,Services!$A$1:$B$25,2,0)="Exclude"),"",IF($D69=1,IF(OR(price_limit="",price_limit="No Limit"),IF(J69="Yes",1,2),IF(SUMIFS(WhatIf!$W:$W,WhatIf!$Q:$Q,J$1,WhatIf!$R:$R,J69)&lt;=price_limit,IF(J69="Yes",1,2),"")),""))</f>
        <v/>
      </c>
      <c r="BF69" s="161" t="str">
        <f ca="1">IF(OR(K69="",VLOOKUP(K$1,Services!$A$1:$B$25,2,0)="Exclude"),"",IF($D69=1,IF(OR(price_limit="",price_limit="No Limit"),IF(K69="Yes",1,2),IF(SUMIFS(WhatIf!$W:$W,WhatIf!$Q:$Q,K$1,WhatIf!$R:$R,K69)&lt;=price_limit,IF(K69="Yes",1,2),"")),""))</f>
        <v/>
      </c>
      <c r="BG69" s="161" t="str">
        <f ca="1">IF(OR(L69="",VLOOKUP(L$1,Services!$A$1:$B$25,2,0)="Exclude"),"",IF($D69=1,IF(OR(price_limit="",price_limit="No Limit"),IF(L69="Yes",1,2),IF(SUMIFS(WhatIf!$W:$W,WhatIf!$Q:$Q,L$1,WhatIf!$R:$R,L69)&lt;=price_limit,IF(L69="Yes",1,2),"")),""))</f>
        <v/>
      </c>
      <c r="BH69" s="161" t="str">
        <f ca="1">IF(OR(M69="",VLOOKUP(M$1,Services!$A$1:$B$25,2,0)="Exclude"),"",IF($D69=1,IF(OR(price_limit="",price_limit="No Limit"),IF(M69="Yes",1,2),IF(SUMIFS(WhatIf!$W:$W,WhatIf!$Q:$Q,M$1,WhatIf!$R:$R,M69)&lt;=price_limit,IF(M69="Yes",1,2),"")),""))</f>
        <v/>
      </c>
      <c r="BI69" s="161" t="str">
        <f>IF(OR(N69="",VLOOKUP(N$1,Services!$A$1:$B$25,2,0)="Exclude"),"",IF($D69=1,IF(OR(price_limit="",price_limit="No Limit"),IF(N69="Yes",1,2),IF(SUMIFS(WhatIf!$W:$W,WhatIf!$Q:$Q,N$1,WhatIf!$R:$R,N69)&lt;=price_limit,IF(N69="Yes",1,2),"")),""))</f>
        <v/>
      </c>
      <c r="BJ69" s="161" t="str">
        <f ca="1">IF(OR(O69="",VLOOKUP(O$1,Services!$A$1:$B$25,2,0)="Exclude"),"",IF($D69=1,IF(OR(price_limit="",price_limit="No Limit"),IF(O69="Yes",1,2),IF(SUMIFS(WhatIf!$W:$W,WhatIf!$Q:$Q,O$1,WhatIf!$R:$R,O69)&lt;=price_limit,IF(O69="Yes",1,2),"")),""))</f>
        <v/>
      </c>
      <c r="BK69" s="161" t="str">
        <f>IF(OR(P69="",VLOOKUP(P$1,Services!$A$1:$B$25,2,0)="Exclude"),"",IF($D69=1,IF(OR(price_limit="",price_limit="No Limit"),IF(P69="Yes",1,2),IF(SUMIFS(WhatIf!$W:$W,WhatIf!$Q:$Q,P$1,WhatIf!$R:$R,P69)&lt;=price_limit,IF(P69="Yes",1,2),"")),""))</f>
        <v/>
      </c>
      <c r="BL69" s="161" t="str">
        <f>IF(OR(Q69="",VLOOKUP(Q$1,Services!$A$1:$B$25,2,0)="Exclude"),"",IF($D69=1,IF(OR(price_limit="",price_limit="No Limit"),IF(Q69="Yes",1,2),IF(SUMIFS(WhatIf!$W:$W,WhatIf!$Q:$Q,Q$1,WhatIf!$R:$R,Q69)&lt;=price_limit,IF(Q69="Yes",1,2),"")),""))</f>
        <v/>
      </c>
      <c r="BM69" s="161" t="str">
        <f>IF(OR(R69="",VLOOKUP(R$1,Services!$A$1:$B$25,2,0)="Exclude"),"",IF($D69=1,IF(OR(price_limit="",price_limit="No Limit"),IF(R69="Yes",1,2),IF(SUMIFS(WhatIf!$W:$W,WhatIf!$Q:$Q,R$1,WhatIf!$R:$R,R69)&lt;=price_limit,IF(R69="Yes",1,2),"")),""))</f>
        <v/>
      </c>
      <c r="BN69" s="161" t="str">
        <f>IF(OR(S69="",VLOOKUP(S$1,Services!$A$1:$B$25,2,0)="Exclude"),"",IF($D69=1,IF(OR(price_limit="",price_limit="No Limit"),IF(S69="Yes",1,2),IF(SUMIFS(WhatIf!$W:$W,WhatIf!$Q:$Q,S$1,WhatIf!$R:$R,S69)&lt;=price_limit,IF(S69="Yes",1,2),"")),""))</f>
        <v/>
      </c>
      <c r="BO69" s="161" t="str">
        <f>IF(OR(T69="",VLOOKUP(T$1,Services!$A$1:$B$25,2,0)="Exclude"),"",IF($D69=1,IF(OR(price_limit="",price_limit="No Limit"),IF(T69="Yes",1,2),IF(SUMIFS(WhatIf!$W:$W,WhatIf!$Q:$Q,T$1,WhatIf!$R:$R,T69)&lt;=price_limit,IF(T69="Yes",1,2),"")),""))</f>
        <v/>
      </c>
      <c r="BP69" s="161" t="str">
        <f>IF(OR(U69="",VLOOKUP(U$1,Services!$A$1:$B$25,2,0)="Exclude"),"",IF($D69=1,IF(OR(price_limit="",price_limit="No Limit"),IF(U69="Yes",1,2),IF(SUMIFS(WhatIf!$W:$W,WhatIf!$Q:$Q,U$1,WhatIf!$R:$R,U69)&lt;=price_limit,IF(U69="Yes",1,2),"")),""))</f>
        <v/>
      </c>
      <c r="BQ69" s="161" t="str">
        <f>IF(OR(V69="",VLOOKUP(V$1,Services!$A$1:$B$25,2,0)="Exclude"),"",IF($D69=1,IF(OR(price_limit="",price_limit="No Limit"),IF(V69="Yes",1,2),IF(SUMIFS(WhatIf!$W:$W,WhatIf!$Q:$Q,V$1,WhatIf!$R:$R,V69)&lt;=price_limit,IF(V69="Yes",1,2),"")),""))</f>
        <v/>
      </c>
      <c r="BR69" s="161" t="str">
        <f>IF(OR(W69="",VLOOKUP(W$1,Services!$A$1:$B$25,2,0)="Exclude"),"",IF($D69=1,IF(OR(price_limit="",price_limit="No Limit"),IF(W69="Yes",1,2),IF(SUMIFS(WhatIf!$W:$W,WhatIf!$Q:$Q,W$1,WhatIf!$R:$R,W69)&lt;=price_limit,IF(W69="Yes",1,2),"")),""))</f>
        <v/>
      </c>
      <c r="BS69" s="161" t="str">
        <f>IF(OR(X69="",VLOOKUP(X$1,Services!$A$1:$B$25,2,0)="Exclude"),"",IF($D69=1,IF(OR(price_limit="",price_limit="No Limit"),IF(X69="Yes",1,2),IF(SUMIFS(WhatIf!$W:$W,WhatIf!$Q:$Q,X$1,WhatIf!$R:$R,X69)&lt;=price_limit,IF(X69="Yes",1,2),"")),""))</f>
        <v/>
      </c>
      <c r="BT69" s="161" t="str">
        <f>IF(OR(Y69="",VLOOKUP(Y$1,Services!$A$1:$B$25,2,0)="Exclude"),"",IF($D69=1,IF(OR(price_limit="",price_limit="No Limit"),IF(Y69="Yes",1,2),IF(SUMIFS(WhatIf!$W:$W,WhatIf!$Q:$Q,Y$1,WhatIf!$R:$R,Y69)&lt;=price_limit,IF(Y69="Yes",1,2),"")),""))</f>
        <v/>
      </c>
      <c r="BU69" s="161" t="str">
        <f>IF(OR(Z69="",VLOOKUP(Z$1,Services!$A$1:$B$25,2,0)="Exclude"),"",IF($D69=1,IF(OR(price_limit="",price_limit="No Limit"),IF(Z69="Yes",1,2),IF(SUMIFS(WhatIf!$W:$W,WhatIf!$Q:$Q,Z$1,WhatIf!$R:$R,Z69)&lt;=price_limit,IF(Z69="Yes",1,2),"")),""))</f>
        <v/>
      </c>
      <c r="BV69" s="161"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250</v>
      </c>
      <c r="B70" s="3" t="s">
        <v>601</v>
      </c>
      <c r="C70" s="3" t="s">
        <v>185</v>
      </c>
      <c r="D70" s="8" t="str">
        <f t="shared" ca="1" si="5"/>
        <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1" t="str">
        <f>IF(OR(E70="",VLOOKUP(E$1,Services!$A$1:$B$25,2,0)="Exclude"),"",IF($D70=1,IF(OR(price_limit="",price_limit="No Limit"),IF(E70="Yes",1,2),IF(SUMIFS(WhatIf!$W:$W,WhatIf!$Q:$Q,E$1,WhatIf!$R:$R,E70)&lt;=price_limit,IF(E70="Yes",1,2),"")),""))</f>
        <v/>
      </c>
      <c r="BA70" s="161" t="str">
        <f>IF(OR(F70="",VLOOKUP(F$1,Services!$A$1:$B$25,2,0)="Exclude"),"",IF($D70=1,IF(OR(price_limit="",price_limit="No Limit"),IF(F70="Yes",1,2),IF(SUMIFS(WhatIf!$W:$W,WhatIf!$Q:$Q,F$1,WhatIf!$R:$R,F70)&lt;=price_limit,IF(F70="Yes",1,2),"")),""))</f>
        <v/>
      </c>
      <c r="BB70" s="161" t="str">
        <f>IF(OR(G70="",VLOOKUP(G$1,Services!$A$1:$B$25,2,0)="Exclude"),"",IF($D70=1,IF(OR(price_limit="",price_limit="No Limit"),IF(G70="Yes",1,2),IF(SUMIFS(WhatIf!$W:$W,WhatIf!$Q:$Q,G$1,WhatIf!$R:$R,G70)&lt;=price_limit,IF(G70="Yes",1,2),"")),""))</f>
        <v/>
      </c>
      <c r="BC70" s="161" t="str">
        <f>IF(OR(H70="",VLOOKUP(H$1,Services!$A$1:$B$25,2,0)="Exclude"),"",IF($D70=1,IF(OR(price_limit="",price_limit="No Limit"),IF(H70="Yes",1,2),IF(SUMIFS(WhatIf!$W:$W,WhatIf!$Q:$Q,H$1,WhatIf!$R:$R,H70)&lt;=price_limit,IF(H70="Yes",1,2),"")),""))</f>
        <v/>
      </c>
      <c r="BD70" s="161" t="str">
        <f>IF(OR(I70="",VLOOKUP(I$1,Services!$A$1:$B$25,2,0)="Exclude"),"",IF($D70=1,IF(OR(price_limit="",price_limit="No Limit"),IF(I70="Yes",1,2),IF(SUMIFS(WhatIf!$W:$W,WhatIf!$Q:$Q,I$1,WhatIf!$R:$R,I70)&lt;=price_limit,IF(I70="Yes",1,2),"")),""))</f>
        <v/>
      </c>
      <c r="BE70" s="161" t="str">
        <f>IF(OR(J70="",VLOOKUP(J$1,Services!$A$1:$B$25,2,0)="Exclude"),"",IF($D70=1,IF(OR(price_limit="",price_limit="No Limit"),IF(J70="Yes",1,2),IF(SUMIFS(WhatIf!$W:$W,WhatIf!$Q:$Q,J$1,WhatIf!$R:$R,J70)&lt;=price_limit,IF(J70="Yes",1,2),"")),""))</f>
        <v/>
      </c>
      <c r="BF70" s="161" t="str">
        <f>IF(OR(K70="",VLOOKUP(K$1,Services!$A$1:$B$25,2,0)="Exclude"),"",IF($D70=1,IF(OR(price_limit="",price_limit="No Limit"),IF(K70="Yes",1,2),IF(SUMIFS(WhatIf!$W:$W,WhatIf!$Q:$Q,K$1,WhatIf!$R:$R,K70)&lt;=price_limit,IF(K70="Yes",1,2),"")),""))</f>
        <v/>
      </c>
      <c r="BG70" s="161" t="str">
        <f>IF(OR(L70="",VLOOKUP(L$1,Services!$A$1:$B$25,2,0)="Exclude"),"",IF($D70=1,IF(OR(price_limit="",price_limit="No Limit"),IF(L70="Yes",1,2),IF(SUMIFS(WhatIf!$W:$W,WhatIf!$Q:$Q,L$1,WhatIf!$R:$R,L70)&lt;=price_limit,IF(L70="Yes",1,2),"")),""))</f>
        <v/>
      </c>
      <c r="BH70" s="161" t="str">
        <f>IF(OR(M70="",VLOOKUP(M$1,Services!$A$1:$B$25,2,0)="Exclude"),"",IF($D70=1,IF(OR(price_limit="",price_limit="No Limit"),IF(M70="Yes",1,2),IF(SUMIFS(WhatIf!$W:$W,WhatIf!$Q:$Q,M$1,WhatIf!$R:$R,M70)&lt;=price_limit,IF(M70="Yes",1,2),"")),""))</f>
        <v/>
      </c>
      <c r="BI70" s="161" t="str">
        <f>IF(OR(N70="",VLOOKUP(N$1,Services!$A$1:$B$25,2,0)="Exclude"),"",IF($D70=1,IF(OR(price_limit="",price_limit="No Limit"),IF(N70="Yes",1,2),IF(SUMIFS(WhatIf!$W:$W,WhatIf!$Q:$Q,N$1,WhatIf!$R:$R,N70)&lt;=price_limit,IF(N70="Yes",1,2),"")),""))</f>
        <v/>
      </c>
      <c r="BJ70" s="161" t="str">
        <f ca="1">IF(OR(O70="",VLOOKUP(O$1,Services!$A$1:$B$25,2,0)="Exclude"),"",IF($D70=1,IF(OR(price_limit="",price_limit="No Limit"),IF(O70="Yes",1,2),IF(SUMIFS(WhatIf!$W:$W,WhatIf!$Q:$Q,O$1,WhatIf!$R:$R,O70)&lt;=price_limit,IF(O70="Yes",1,2),"")),""))</f>
        <v/>
      </c>
      <c r="BK70" s="161" t="str">
        <f>IF(OR(P70="",VLOOKUP(P$1,Services!$A$1:$B$25,2,0)="Exclude"),"",IF($D70=1,IF(OR(price_limit="",price_limit="No Limit"),IF(P70="Yes",1,2),IF(SUMIFS(WhatIf!$W:$W,WhatIf!$Q:$Q,P$1,WhatIf!$R:$R,P70)&lt;=price_limit,IF(P70="Yes",1,2),"")),""))</f>
        <v/>
      </c>
      <c r="BL70" s="161" t="str">
        <f>IF(OR(Q70="",VLOOKUP(Q$1,Services!$A$1:$B$25,2,0)="Exclude"),"",IF($D70=1,IF(OR(price_limit="",price_limit="No Limit"),IF(Q70="Yes",1,2),IF(SUMIFS(WhatIf!$W:$W,WhatIf!$Q:$Q,Q$1,WhatIf!$R:$R,Q70)&lt;=price_limit,IF(Q70="Yes",1,2),"")),""))</f>
        <v/>
      </c>
      <c r="BM70" s="161" t="str">
        <f>IF(OR(R70="",VLOOKUP(R$1,Services!$A$1:$B$25,2,0)="Exclude"),"",IF($D70=1,IF(OR(price_limit="",price_limit="No Limit"),IF(R70="Yes",1,2),IF(SUMIFS(WhatIf!$W:$W,WhatIf!$Q:$Q,R$1,WhatIf!$R:$R,R70)&lt;=price_limit,IF(R70="Yes",1,2),"")),""))</f>
        <v/>
      </c>
      <c r="BN70" s="161" t="str">
        <f>IF(OR(S70="",VLOOKUP(S$1,Services!$A$1:$B$25,2,0)="Exclude"),"",IF($D70=1,IF(OR(price_limit="",price_limit="No Limit"),IF(S70="Yes",1,2),IF(SUMIFS(WhatIf!$W:$W,WhatIf!$Q:$Q,S$1,WhatIf!$R:$R,S70)&lt;=price_limit,IF(S70="Yes",1,2),"")),""))</f>
        <v/>
      </c>
      <c r="BO70" s="161" t="str">
        <f>IF(OR(T70="",VLOOKUP(T$1,Services!$A$1:$B$25,2,0)="Exclude"),"",IF($D70=1,IF(OR(price_limit="",price_limit="No Limit"),IF(T70="Yes",1,2),IF(SUMIFS(WhatIf!$W:$W,WhatIf!$Q:$Q,T$1,WhatIf!$R:$R,T70)&lt;=price_limit,IF(T70="Yes",1,2),"")),""))</f>
        <v/>
      </c>
      <c r="BP70" s="161" t="str">
        <f>IF(OR(U70="",VLOOKUP(U$1,Services!$A$1:$B$25,2,0)="Exclude"),"",IF($D70=1,IF(OR(price_limit="",price_limit="No Limit"),IF(U70="Yes",1,2),IF(SUMIFS(WhatIf!$W:$W,WhatIf!$Q:$Q,U$1,WhatIf!$R:$R,U70)&lt;=price_limit,IF(U70="Yes",1,2),"")),""))</f>
        <v/>
      </c>
      <c r="BQ70" s="161" t="str">
        <f>IF(OR(V70="",VLOOKUP(V$1,Services!$A$1:$B$25,2,0)="Exclude"),"",IF($D70=1,IF(OR(price_limit="",price_limit="No Limit"),IF(V70="Yes",1,2),IF(SUMIFS(WhatIf!$W:$W,WhatIf!$Q:$Q,V$1,WhatIf!$R:$R,V70)&lt;=price_limit,IF(V70="Yes",1,2),"")),""))</f>
        <v/>
      </c>
      <c r="BR70" s="161" t="str">
        <f>IF(OR(W70="",VLOOKUP(W$1,Services!$A$1:$B$25,2,0)="Exclude"),"",IF($D70=1,IF(OR(price_limit="",price_limit="No Limit"),IF(W70="Yes",1,2),IF(SUMIFS(WhatIf!$W:$W,WhatIf!$Q:$Q,W$1,WhatIf!$R:$R,W70)&lt;=price_limit,IF(W70="Yes",1,2),"")),""))</f>
        <v/>
      </c>
      <c r="BS70" s="161" t="str">
        <f>IF(OR(X70="",VLOOKUP(X$1,Services!$A$1:$B$25,2,0)="Exclude"),"",IF($D70=1,IF(OR(price_limit="",price_limit="No Limit"),IF(X70="Yes",1,2),IF(SUMIFS(WhatIf!$W:$W,WhatIf!$Q:$Q,X$1,WhatIf!$R:$R,X70)&lt;=price_limit,IF(X70="Yes",1,2),"")),""))</f>
        <v/>
      </c>
      <c r="BT70" s="161" t="str">
        <f>IF(OR(Y70="",VLOOKUP(Y$1,Services!$A$1:$B$25,2,0)="Exclude"),"",IF($D70=1,IF(OR(price_limit="",price_limit="No Limit"),IF(Y70="Yes",1,2),IF(SUMIFS(WhatIf!$W:$W,WhatIf!$Q:$Q,Y$1,WhatIf!$R:$R,Y70)&lt;=price_limit,IF(Y70="Yes",1,2),"")),""))</f>
        <v/>
      </c>
      <c r="BU70" s="161" t="str">
        <f>IF(OR(Z70="",VLOOKUP(Z$1,Services!$A$1:$B$25,2,0)="Exclude"),"",IF($D70=1,IF(OR(price_limit="",price_limit="No Limit"),IF(Z70="Yes",1,2),IF(SUMIFS(WhatIf!$W:$W,WhatIf!$Q:$Q,Z$1,WhatIf!$R:$R,Z70)&lt;=price_limit,IF(Z70="Yes",1,2),"")),""))</f>
        <v/>
      </c>
      <c r="BV70" s="161"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14.5" customHeight="1" x14ac:dyDescent="0.35">
      <c r="A71" s="15" t="s">
        <v>91</v>
      </c>
      <c r="B71" s="3" t="s">
        <v>713</v>
      </c>
      <c r="C71" s="3" t="s">
        <v>185</v>
      </c>
      <c r="D71" s="8" t="str">
        <f t="shared" ca="1" si="5"/>
        <v/>
      </c>
      <c r="F71" s="4" t="s">
        <v>384</v>
      </c>
      <c r="G71" s="4" t="s">
        <v>384</v>
      </c>
      <c r="H71" s="4" t="s">
        <v>384</v>
      </c>
      <c r="I71" s="8"/>
      <c r="J71" s="8"/>
      <c r="K71" s="8"/>
      <c r="L71" s="8"/>
      <c r="M71" s="8" t="s">
        <v>702</v>
      </c>
      <c r="N71" s="8"/>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1" t="str">
        <f>IF(OR(E71="",VLOOKUP(E$1,Services!$A$1:$B$25,2,0)="Exclude"),"",IF($D71=1,IF(OR(price_limit="",price_limit="No Limit"),IF(E71="Yes",1,2),IF(SUMIFS(WhatIf!$W:$W,WhatIf!$Q:$Q,E$1,WhatIf!$R:$R,E71)&lt;=price_limit,IF(E71="Yes",1,2),"")),""))</f>
        <v/>
      </c>
      <c r="BA71" s="161" t="str">
        <f ca="1">IF(OR(F71="",VLOOKUP(F$1,Services!$A$1:$B$25,2,0)="Exclude"),"",IF($D71=1,IF(OR(price_limit="",price_limit="No Limit"),IF(F71="Yes",1,2),IF(SUMIFS(WhatIf!$W:$W,WhatIf!$Q:$Q,F$1,WhatIf!$R:$R,F71)&lt;=price_limit,IF(F71="Yes",1,2),"")),""))</f>
        <v/>
      </c>
      <c r="BB71" s="161" t="str">
        <f ca="1">IF(OR(G71="",VLOOKUP(G$1,Services!$A$1:$B$25,2,0)="Exclude"),"",IF($D71=1,IF(OR(price_limit="",price_limit="No Limit"),IF(G71="Yes",1,2),IF(SUMIFS(WhatIf!$W:$W,WhatIf!$Q:$Q,G$1,WhatIf!$R:$R,G71)&lt;=price_limit,IF(G71="Yes",1,2),"")),""))</f>
        <v/>
      </c>
      <c r="BC71" s="161" t="str">
        <f ca="1">IF(OR(H71="",VLOOKUP(H$1,Services!$A$1:$B$25,2,0)="Exclude"),"",IF($D71=1,IF(OR(price_limit="",price_limit="No Limit"),IF(H71="Yes",1,2),IF(SUMIFS(WhatIf!$W:$W,WhatIf!$Q:$Q,H$1,WhatIf!$R:$R,H71)&lt;=price_limit,IF(H71="Yes",1,2),"")),""))</f>
        <v/>
      </c>
      <c r="BD71" s="161" t="str">
        <f>IF(OR(I71="",VLOOKUP(I$1,Services!$A$1:$B$25,2,0)="Exclude"),"",IF($D71=1,IF(OR(price_limit="",price_limit="No Limit"),IF(I71="Yes",1,2),IF(SUMIFS(WhatIf!$W:$W,WhatIf!$Q:$Q,I$1,WhatIf!$R:$R,I71)&lt;=price_limit,IF(I71="Yes",1,2),"")),""))</f>
        <v/>
      </c>
      <c r="BE71" s="161" t="str">
        <f>IF(OR(J71="",VLOOKUP(J$1,Services!$A$1:$B$25,2,0)="Exclude"),"",IF($D71=1,IF(OR(price_limit="",price_limit="No Limit"),IF(J71="Yes",1,2),IF(SUMIFS(WhatIf!$W:$W,WhatIf!$Q:$Q,J$1,WhatIf!$R:$R,J71)&lt;=price_limit,IF(J71="Yes",1,2),"")),""))</f>
        <v/>
      </c>
      <c r="BF71" s="161" t="str">
        <f>IF(OR(K71="",VLOOKUP(K$1,Services!$A$1:$B$25,2,0)="Exclude"),"",IF($D71=1,IF(OR(price_limit="",price_limit="No Limit"),IF(K71="Yes",1,2),IF(SUMIFS(WhatIf!$W:$W,WhatIf!$Q:$Q,K$1,WhatIf!$R:$R,K71)&lt;=price_limit,IF(K71="Yes",1,2),"")),""))</f>
        <v/>
      </c>
      <c r="BG71" s="161" t="str">
        <f>IF(OR(L71="",VLOOKUP(L$1,Services!$A$1:$B$25,2,0)="Exclude"),"",IF($D71=1,IF(OR(price_limit="",price_limit="No Limit"),IF(L71="Yes",1,2),IF(SUMIFS(WhatIf!$W:$W,WhatIf!$Q:$Q,L$1,WhatIf!$R:$R,L71)&lt;=price_limit,IF(L71="Yes",1,2),"")),""))</f>
        <v/>
      </c>
      <c r="BH71" s="161" t="str">
        <f ca="1">IF(OR(M71="",VLOOKUP(M$1,Services!$A$1:$B$25,2,0)="Exclude"),"",IF($D71=1,IF(OR(price_limit="",price_limit="No Limit"),IF(M71="Yes",1,2),IF(SUMIFS(WhatIf!$W:$W,WhatIf!$Q:$Q,M$1,WhatIf!$R:$R,M71)&lt;=price_limit,IF(M71="Yes",1,2),"")),""))</f>
        <v/>
      </c>
      <c r="BI71" s="161" t="str">
        <f>IF(OR(N71="",VLOOKUP(N$1,Services!$A$1:$B$25,2,0)="Exclude"),"",IF($D71=1,IF(OR(price_limit="",price_limit="No Limit"),IF(N71="Yes",1,2),IF(SUMIFS(WhatIf!$W:$W,WhatIf!$Q:$Q,N$1,WhatIf!$R:$R,N71)&lt;=price_limit,IF(N71="Yes",1,2),"")),""))</f>
        <v/>
      </c>
      <c r="BJ71" s="161" t="str">
        <f ca="1">IF(OR(O71="",VLOOKUP(O$1,Services!$A$1:$B$25,2,0)="Exclude"),"",IF($D71=1,IF(OR(price_limit="",price_limit="No Limit"),IF(O71="Yes",1,2),IF(SUMIFS(WhatIf!$W:$W,WhatIf!$Q:$Q,O$1,WhatIf!$R:$R,O71)&lt;=price_limit,IF(O71="Yes",1,2),"")),""))</f>
        <v/>
      </c>
      <c r="BK71" s="161" t="str">
        <f>IF(OR(P71="",VLOOKUP(P$1,Services!$A$1:$B$25,2,0)="Exclude"),"",IF($D71=1,IF(OR(price_limit="",price_limit="No Limit"),IF(P71="Yes",1,2),IF(SUMIFS(WhatIf!$W:$W,WhatIf!$Q:$Q,P$1,WhatIf!$R:$R,P71)&lt;=price_limit,IF(P71="Yes",1,2),"")),""))</f>
        <v/>
      </c>
      <c r="BL71" s="161" t="str">
        <f>IF(OR(Q71="",VLOOKUP(Q$1,Services!$A$1:$B$25,2,0)="Exclude"),"",IF($D71=1,IF(OR(price_limit="",price_limit="No Limit"),IF(Q71="Yes",1,2),IF(SUMIFS(WhatIf!$W:$W,WhatIf!$Q:$Q,Q$1,WhatIf!$R:$R,Q71)&lt;=price_limit,IF(Q71="Yes",1,2),"")),""))</f>
        <v/>
      </c>
      <c r="BM71" s="161" t="str">
        <f>IF(OR(R71="",VLOOKUP(R$1,Services!$A$1:$B$25,2,0)="Exclude"),"",IF($D71=1,IF(OR(price_limit="",price_limit="No Limit"),IF(R71="Yes",1,2),IF(SUMIFS(WhatIf!$W:$W,WhatIf!$Q:$Q,R$1,WhatIf!$R:$R,R71)&lt;=price_limit,IF(R71="Yes",1,2),"")),""))</f>
        <v/>
      </c>
      <c r="BN71" s="161" t="str">
        <f>IF(OR(S71="",VLOOKUP(S$1,Services!$A$1:$B$25,2,0)="Exclude"),"",IF($D71=1,IF(OR(price_limit="",price_limit="No Limit"),IF(S71="Yes",1,2),IF(SUMIFS(WhatIf!$W:$W,WhatIf!$Q:$Q,S$1,WhatIf!$R:$R,S71)&lt;=price_limit,IF(S71="Yes",1,2),"")),""))</f>
        <v/>
      </c>
      <c r="BO71" s="161" t="str">
        <f>IF(OR(T71="",VLOOKUP(T$1,Services!$A$1:$B$25,2,0)="Exclude"),"",IF($D71=1,IF(OR(price_limit="",price_limit="No Limit"),IF(T71="Yes",1,2),IF(SUMIFS(WhatIf!$W:$W,WhatIf!$Q:$Q,T$1,WhatIf!$R:$R,T71)&lt;=price_limit,IF(T71="Yes",1,2),"")),""))</f>
        <v/>
      </c>
      <c r="BP71" s="161" t="str">
        <f>IF(OR(U71="",VLOOKUP(U$1,Services!$A$1:$B$25,2,0)="Exclude"),"",IF($D71=1,IF(OR(price_limit="",price_limit="No Limit"),IF(U71="Yes",1,2),IF(SUMIFS(WhatIf!$W:$W,WhatIf!$Q:$Q,U$1,WhatIf!$R:$R,U71)&lt;=price_limit,IF(U71="Yes",1,2),"")),""))</f>
        <v/>
      </c>
      <c r="BQ71" s="161" t="str">
        <f>IF(OR(V71="",VLOOKUP(V$1,Services!$A$1:$B$25,2,0)="Exclude"),"",IF($D71=1,IF(OR(price_limit="",price_limit="No Limit"),IF(V71="Yes",1,2),IF(SUMIFS(WhatIf!$W:$W,WhatIf!$Q:$Q,V$1,WhatIf!$R:$R,V71)&lt;=price_limit,IF(V71="Yes",1,2),"")),""))</f>
        <v/>
      </c>
      <c r="BR71" s="161" t="str">
        <f>IF(OR(W71="",VLOOKUP(W$1,Services!$A$1:$B$25,2,0)="Exclude"),"",IF($D71=1,IF(OR(price_limit="",price_limit="No Limit"),IF(W71="Yes",1,2),IF(SUMIFS(WhatIf!$W:$W,WhatIf!$Q:$Q,W$1,WhatIf!$R:$R,W71)&lt;=price_limit,IF(W71="Yes",1,2),"")),""))</f>
        <v/>
      </c>
      <c r="BS71" s="161" t="str">
        <f>IF(OR(X71="",VLOOKUP(X$1,Services!$A$1:$B$25,2,0)="Exclude"),"",IF($D71=1,IF(OR(price_limit="",price_limit="No Limit"),IF(X71="Yes",1,2),IF(SUMIFS(WhatIf!$W:$W,WhatIf!$Q:$Q,X$1,WhatIf!$R:$R,X71)&lt;=price_limit,IF(X71="Yes",1,2),"")),""))</f>
        <v/>
      </c>
      <c r="BT71" s="161" t="str">
        <f>IF(OR(Y71="",VLOOKUP(Y$1,Services!$A$1:$B$25,2,0)="Exclude"),"",IF($D71=1,IF(OR(price_limit="",price_limit="No Limit"),IF(Y71="Yes",1,2),IF(SUMIFS(WhatIf!$W:$W,WhatIf!$Q:$Q,Y$1,WhatIf!$R:$R,Y71)&lt;=price_limit,IF(Y71="Yes",1,2),"")),""))</f>
        <v/>
      </c>
      <c r="BU71" s="161" t="str">
        <f>IF(OR(Z71="",VLOOKUP(Z$1,Services!$A$1:$B$25,2,0)="Exclude"),"",IF($D71=1,IF(OR(price_limit="",price_limit="No Limit"),IF(Z71="Yes",1,2),IF(SUMIFS(WhatIf!$W:$W,WhatIf!$Q:$Q,Z$1,WhatIf!$R:$R,Z71)&lt;=price_limit,IF(Z71="Yes",1,2),"")),""))</f>
        <v/>
      </c>
      <c r="BV71" s="161"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251</v>
      </c>
      <c r="B72" s="3" t="s">
        <v>909</v>
      </c>
      <c r="C72" s="3" t="s">
        <v>185</v>
      </c>
      <c r="D72" s="8" t="str">
        <f t="shared" ca="1" si="5"/>
        <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1" t="str">
        <f>IF(OR(E72="",VLOOKUP(E$1,Services!$A$1:$B$25,2,0)="Exclude"),"",IF($D72=1,IF(OR(price_limit="",price_limit="No Limit"),IF(E72="Yes",1,2),IF(SUMIFS(WhatIf!$W:$W,WhatIf!$Q:$Q,E$1,WhatIf!$R:$R,E72)&lt;=price_limit,IF(E72="Yes",1,2),"")),""))</f>
        <v/>
      </c>
      <c r="BA72" s="161" t="str">
        <f>IF(OR(F72="",VLOOKUP(F$1,Services!$A$1:$B$25,2,0)="Exclude"),"",IF($D72=1,IF(OR(price_limit="",price_limit="No Limit"),IF(F72="Yes",1,2),IF(SUMIFS(WhatIf!$W:$W,WhatIf!$Q:$Q,F$1,WhatIf!$R:$R,F72)&lt;=price_limit,IF(F72="Yes",1,2),"")),""))</f>
        <v/>
      </c>
      <c r="BB72" s="161" t="str">
        <f>IF(OR(G72="",VLOOKUP(G$1,Services!$A$1:$B$25,2,0)="Exclude"),"",IF($D72=1,IF(OR(price_limit="",price_limit="No Limit"),IF(G72="Yes",1,2),IF(SUMIFS(WhatIf!$W:$W,WhatIf!$Q:$Q,G$1,WhatIf!$R:$R,G72)&lt;=price_limit,IF(G72="Yes",1,2),"")),""))</f>
        <v/>
      </c>
      <c r="BC72" s="161" t="str">
        <f>IF(OR(H72="",VLOOKUP(H$1,Services!$A$1:$B$25,2,0)="Exclude"),"",IF($D72=1,IF(OR(price_limit="",price_limit="No Limit"),IF(H72="Yes",1,2),IF(SUMIFS(WhatIf!$W:$W,WhatIf!$Q:$Q,H$1,WhatIf!$R:$R,H72)&lt;=price_limit,IF(H72="Yes",1,2),"")),""))</f>
        <v/>
      </c>
      <c r="BD72" s="161" t="str">
        <f>IF(OR(I72="",VLOOKUP(I$1,Services!$A$1:$B$25,2,0)="Exclude"),"",IF($D72=1,IF(OR(price_limit="",price_limit="No Limit"),IF(I72="Yes",1,2),IF(SUMIFS(WhatIf!$W:$W,WhatIf!$Q:$Q,I$1,WhatIf!$R:$R,I72)&lt;=price_limit,IF(I72="Yes",1,2),"")),""))</f>
        <v/>
      </c>
      <c r="BE72" s="161" t="str">
        <f>IF(OR(J72="",VLOOKUP(J$1,Services!$A$1:$B$25,2,0)="Exclude"),"",IF($D72=1,IF(OR(price_limit="",price_limit="No Limit"),IF(J72="Yes",1,2),IF(SUMIFS(WhatIf!$W:$W,WhatIf!$Q:$Q,J$1,WhatIf!$R:$R,J72)&lt;=price_limit,IF(J72="Yes",1,2),"")),""))</f>
        <v/>
      </c>
      <c r="BF72" s="161" t="str">
        <f>IF(OR(K72="",VLOOKUP(K$1,Services!$A$1:$B$25,2,0)="Exclude"),"",IF($D72=1,IF(OR(price_limit="",price_limit="No Limit"),IF(K72="Yes",1,2),IF(SUMIFS(WhatIf!$W:$W,WhatIf!$Q:$Q,K$1,WhatIf!$R:$R,K72)&lt;=price_limit,IF(K72="Yes",1,2),"")),""))</f>
        <v/>
      </c>
      <c r="BG72" s="161" t="str">
        <f>IF(OR(L72="",VLOOKUP(L$1,Services!$A$1:$B$25,2,0)="Exclude"),"",IF($D72=1,IF(OR(price_limit="",price_limit="No Limit"),IF(L72="Yes",1,2),IF(SUMIFS(WhatIf!$W:$W,WhatIf!$Q:$Q,L$1,WhatIf!$R:$R,L72)&lt;=price_limit,IF(L72="Yes",1,2),"")),""))</f>
        <v/>
      </c>
      <c r="BH72" s="161" t="str">
        <f>IF(OR(M72="",VLOOKUP(M$1,Services!$A$1:$B$25,2,0)="Exclude"),"",IF($D72=1,IF(OR(price_limit="",price_limit="No Limit"),IF(M72="Yes",1,2),IF(SUMIFS(WhatIf!$W:$W,WhatIf!$Q:$Q,M$1,WhatIf!$R:$R,M72)&lt;=price_limit,IF(M72="Yes",1,2),"")),""))</f>
        <v/>
      </c>
      <c r="BI72" s="161" t="str">
        <f>IF(OR(N72="",VLOOKUP(N$1,Services!$A$1:$B$25,2,0)="Exclude"),"",IF($D72=1,IF(OR(price_limit="",price_limit="No Limit"),IF(N72="Yes",1,2),IF(SUMIFS(WhatIf!$W:$W,WhatIf!$Q:$Q,N$1,WhatIf!$R:$R,N72)&lt;=price_limit,IF(N72="Yes",1,2),"")),""))</f>
        <v/>
      </c>
      <c r="BJ72" s="161" t="str">
        <f ca="1">IF(OR(O72="",VLOOKUP(O$1,Services!$A$1:$B$25,2,0)="Exclude"),"",IF($D72=1,IF(OR(price_limit="",price_limit="No Limit"),IF(O72="Yes",1,2),IF(SUMIFS(WhatIf!$W:$W,WhatIf!$Q:$Q,O$1,WhatIf!$R:$R,O72)&lt;=price_limit,IF(O72="Yes",1,2),"")),""))</f>
        <v/>
      </c>
      <c r="BK72" s="161" t="str">
        <f>IF(OR(P72="",VLOOKUP(P$1,Services!$A$1:$B$25,2,0)="Exclude"),"",IF($D72=1,IF(OR(price_limit="",price_limit="No Limit"),IF(P72="Yes",1,2),IF(SUMIFS(WhatIf!$W:$W,WhatIf!$Q:$Q,P$1,WhatIf!$R:$R,P72)&lt;=price_limit,IF(P72="Yes",1,2),"")),""))</f>
        <v/>
      </c>
      <c r="BL72" s="161" t="str">
        <f>IF(OR(Q72="",VLOOKUP(Q$1,Services!$A$1:$B$25,2,0)="Exclude"),"",IF($D72=1,IF(OR(price_limit="",price_limit="No Limit"),IF(Q72="Yes",1,2),IF(SUMIFS(WhatIf!$W:$W,WhatIf!$Q:$Q,Q$1,WhatIf!$R:$R,Q72)&lt;=price_limit,IF(Q72="Yes",1,2),"")),""))</f>
        <v/>
      </c>
      <c r="BM72" s="161" t="str">
        <f>IF(OR(R72="",VLOOKUP(R$1,Services!$A$1:$B$25,2,0)="Exclude"),"",IF($D72=1,IF(OR(price_limit="",price_limit="No Limit"),IF(R72="Yes",1,2),IF(SUMIFS(WhatIf!$W:$W,WhatIf!$Q:$Q,R$1,WhatIf!$R:$R,R72)&lt;=price_limit,IF(R72="Yes",1,2),"")),""))</f>
        <v/>
      </c>
      <c r="BN72" s="161" t="str">
        <f>IF(OR(S72="",VLOOKUP(S$1,Services!$A$1:$B$25,2,0)="Exclude"),"",IF($D72=1,IF(OR(price_limit="",price_limit="No Limit"),IF(S72="Yes",1,2),IF(SUMIFS(WhatIf!$W:$W,WhatIf!$Q:$Q,S$1,WhatIf!$R:$R,S72)&lt;=price_limit,IF(S72="Yes",1,2),"")),""))</f>
        <v/>
      </c>
      <c r="BO72" s="161" t="str">
        <f>IF(OR(T72="",VLOOKUP(T$1,Services!$A$1:$B$25,2,0)="Exclude"),"",IF($D72=1,IF(OR(price_limit="",price_limit="No Limit"),IF(T72="Yes",1,2),IF(SUMIFS(WhatIf!$W:$W,WhatIf!$Q:$Q,T$1,WhatIf!$R:$R,T72)&lt;=price_limit,IF(T72="Yes",1,2),"")),""))</f>
        <v/>
      </c>
      <c r="BP72" s="161" t="str">
        <f>IF(OR(U72="",VLOOKUP(U$1,Services!$A$1:$B$25,2,0)="Exclude"),"",IF($D72=1,IF(OR(price_limit="",price_limit="No Limit"),IF(U72="Yes",1,2),IF(SUMIFS(WhatIf!$W:$W,WhatIf!$Q:$Q,U$1,WhatIf!$R:$R,U72)&lt;=price_limit,IF(U72="Yes",1,2),"")),""))</f>
        <v/>
      </c>
      <c r="BQ72" s="161" t="str">
        <f>IF(OR(V72="",VLOOKUP(V$1,Services!$A$1:$B$25,2,0)="Exclude"),"",IF($D72=1,IF(OR(price_limit="",price_limit="No Limit"),IF(V72="Yes",1,2),IF(SUMIFS(WhatIf!$W:$W,WhatIf!$Q:$Q,V$1,WhatIf!$R:$R,V72)&lt;=price_limit,IF(V72="Yes",1,2),"")),""))</f>
        <v/>
      </c>
      <c r="BR72" s="161" t="str">
        <f>IF(OR(W72="",VLOOKUP(W$1,Services!$A$1:$B$25,2,0)="Exclude"),"",IF($D72=1,IF(OR(price_limit="",price_limit="No Limit"),IF(W72="Yes",1,2),IF(SUMIFS(WhatIf!$W:$W,WhatIf!$Q:$Q,W$1,WhatIf!$R:$R,W72)&lt;=price_limit,IF(W72="Yes",1,2),"")),""))</f>
        <v/>
      </c>
      <c r="BS72" s="161" t="str">
        <f>IF(OR(X72="",VLOOKUP(X$1,Services!$A$1:$B$25,2,0)="Exclude"),"",IF($D72=1,IF(OR(price_limit="",price_limit="No Limit"),IF(X72="Yes",1,2),IF(SUMIFS(WhatIf!$W:$W,WhatIf!$Q:$Q,X$1,WhatIf!$R:$R,X72)&lt;=price_limit,IF(X72="Yes",1,2),"")),""))</f>
        <v/>
      </c>
      <c r="BT72" s="161" t="str">
        <f>IF(OR(Y72="",VLOOKUP(Y$1,Services!$A$1:$B$25,2,0)="Exclude"),"",IF($D72=1,IF(OR(price_limit="",price_limit="No Limit"),IF(Y72="Yes",1,2),IF(SUMIFS(WhatIf!$W:$W,WhatIf!$Q:$Q,Y$1,WhatIf!$R:$R,Y72)&lt;=price_limit,IF(Y72="Yes",1,2),"")),""))</f>
        <v/>
      </c>
      <c r="BU72" s="161" t="str">
        <f>IF(OR(Z72="",VLOOKUP(Z$1,Services!$A$1:$B$25,2,0)="Exclude"),"",IF($D72=1,IF(OR(price_limit="",price_limit="No Limit"),IF(Z72="Yes",1,2),IF(SUMIFS(WhatIf!$W:$W,WhatIf!$Q:$Q,Z$1,WhatIf!$R:$R,Z72)&lt;=price_limit,IF(Z72="Yes",1,2),"")),""))</f>
        <v/>
      </c>
      <c r="BV72" s="161"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14.5" customHeight="1" x14ac:dyDescent="0.35">
      <c r="A73" s="15" t="s">
        <v>92</v>
      </c>
      <c r="B73" s="3" t="s">
        <v>972</v>
      </c>
      <c r="C73" s="3" t="s">
        <v>185</v>
      </c>
      <c r="D73" s="8" t="str">
        <f t="shared" ca="1" si="5"/>
        <v/>
      </c>
      <c r="F73" s="4" t="s">
        <v>704</v>
      </c>
      <c r="G73" s="4" t="s">
        <v>704</v>
      </c>
      <c r="H73" s="4" t="s">
        <v>704</v>
      </c>
      <c r="I73" s="8"/>
      <c r="J73" s="8"/>
      <c r="K73" s="8"/>
      <c r="L73" s="8"/>
      <c r="M73" s="8" t="s">
        <v>1144</v>
      </c>
      <c r="N73" s="8"/>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1" t="str">
        <f>IF(OR(E73="",VLOOKUP(E$1,Services!$A$1:$B$25,2,0)="Exclude"),"",IF($D73=1,IF(OR(price_limit="",price_limit="No Limit"),IF(E73="Yes",1,2),IF(SUMIFS(WhatIf!$W:$W,WhatIf!$Q:$Q,E$1,WhatIf!$R:$R,E73)&lt;=price_limit,IF(E73="Yes",1,2),"")),""))</f>
        <v/>
      </c>
      <c r="BA73" s="161" t="str">
        <f ca="1">IF(OR(F73="",VLOOKUP(F$1,Services!$A$1:$B$25,2,0)="Exclude"),"",IF($D73=1,IF(OR(price_limit="",price_limit="No Limit"),IF(F73="Yes",1,2),IF(SUMIFS(WhatIf!$W:$W,WhatIf!$Q:$Q,F$1,WhatIf!$R:$R,F73)&lt;=price_limit,IF(F73="Yes",1,2),"")),""))</f>
        <v/>
      </c>
      <c r="BB73" s="161" t="str">
        <f ca="1">IF(OR(G73="",VLOOKUP(G$1,Services!$A$1:$B$25,2,0)="Exclude"),"",IF($D73=1,IF(OR(price_limit="",price_limit="No Limit"),IF(G73="Yes",1,2),IF(SUMIFS(WhatIf!$W:$W,WhatIf!$Q:$Q,G$1,WhatIf!$R:$R,G73)&lt;=price_limit,IF(G73="Yes",1,2),"")),""))</f>
        <v/>
      </c>
      <c r="BC73" s="161" t="str">
        <f ca="1">IF(OR(H73="",VLOOKUP(H$1,Services!$A$1:$B$25,2,0)="Exclude"),"",IF($D73=1,IF(OR(price_limit="",price_limit="No Limit"),IF(H73="Yes",1,2),IF(SUMIFS(WhatIf!$W:$W,WhatIf!$Q:$Q,H$1,WhatIf!$R:$R,H73)&lt;=price_limit,IF(H73="Yes",1,2),"")),""))</f>
        <v/>
      </c>
      <c r="BD73" s="161" t="str">
        <f>IF(OR(I73="",VLOOKUP(I$1,Services!$A$1:$B$25,2,0)="Exclude"),"",IF($D73=1,IF(OR(price_limit="",price_limit="No Limit"),IF(I73="Yes",1,2),IF(SUMIFS(WhatIf!$W:$W,WhatIf!$Q:$Q,I$1,WhatIf!$R:$R,I73)&lt;=price_limit,IF(I73="Yes",1,2),"")),""))</f>
        <v/>
      </c>
      <c r="BE73" s="161" t="str">
        <f>IF(OR(J73="",VLOOKUP(J$1,Services!$A$1:$B$25,2,0)="Exclude"),"",IF($D73=1,IF(OR(price_limit="",price_limit="No Limit"),IF(J73="Yes",1,2),IF(SUMIFS(WhatIf!$W:$W,WhatIf!$Q:$Q,J$1,WhatIf!$R:$R,J73)&lt;=price_limit,IF(J73="Yes",1,2),"")),""))</f>
        <v/>
      </c>
      <c r="BF73" s="161" t="str">
        <f>IF(OR(K73="",VLOOKUP(K$1,Services!$A$1:$B$25,2,0)="Exclude"),"",IF($D73=1,IF(OR(price_limit="",price_limit="No Limit"),IF(K73="Yes",1,2),IF(SUMIFS(WhatIf!$W:$W,WhatIf!$Q:$Q,K$1,WhatIf!$R:$R,K73)&lt;=price_limit,IF(K73="Yes",1,2),"")),""))</f>
        <v/>
      </c>
      <c r="BG73" s="161" t="str">
        <f>IF(OR(L73="",VLOOKUP(L$1,Services!$A$1:$B$25,2,0)="Exclude"),"",IF($D73=1,IF(OR(price_limit="",price_limit="No Limit"),IF(L73="Yes",1,2),IF(SUMIFS(WhatIf!$W:$W,WhatIf!$Q:$Q,L$1,WhatIf!$R:$R,L73)&lt;=price_limit,IF(L73="Yes",1,2),"")),""))</f>
        <v/>
      </c>
      <c r="BH73" s="161" t="str">
        <f ca="1">IF(OR(M73="",VLOOKUP(M$1,Services!$A$1:$B$25,2,0)="Exclude"),"",IF($D73=1,IF(OR(price_limit="",price_limit="No Limit"),IF(M73="Yes",1,2),IF(SUMIFS(WhatIf!$W:$W,WhatIf!$Q:$Q,M$1,WhatIf!$R:$R,M73)&lt;=price_limit,IF(M73="Yes",1,2),"")),""))</f>
        <v/>
      </c>
      <c r="BI73" s="161" t="str">
        <f>IF(OR(N73="",VLOOKUP(N$1,Services!$A$1:$B$25,2,0)="Exclude"),"",IF($D73=1,IF(OR(price_limit="",price_limit="No Limit"),IF(N73="Yes",1,2),IF(SUMIFS(WhatIf!$W:$W,WhatIf!$Q:$Q,N$1,WhatIf!$R:$R,N73)&lt;=price_limit,IF(N73="Yes",1,2),"")),""))</f>
        <v/>
      </c>
      <c r="BJ73" s="161" t="str">
        <f ca="1">IF(OR(O73="",VLOOKUP(O$1,Services!$A$1:$B$25,2,0)="Exclude"),"",IF($D73=1,IF(OR(price_limit="",price_limit="No Limit"),IF(O73="Yes",1,2),IF(SUMIFS(WhatIf!$W:$W,WhatIf!$Q:$Q,O$1,WhatIf!$R:$R,O73)&lt;=price_limit,IF(O73="Yes",1,2),"")),""))</f>
        <v/>
      </c>
      <c r="BK73" s="161" t="str">
        <f>IF(OR(P73="",VLOOKUP(P$1,Services!$A$1:$B$25,2,0)="Exclude"),"",IF($D73=1,IF(OR(price_limit="",price_limit="No Limit"),IF(P73="Yes",1,2),IF(SUMIFS(WhatIf!$W:$W,WhatIf!$Q:$Q,P$1,WhatIf!$R:$R,P73)&lt;=price_limit,IF(P73="Yes",1,2),"")),""))</f>
        <v/>
      </c>
      <c r="BL73" s="161" t="str">
        <f>IF(OR(Q73="",VLOOKUP(Q$1,Services!$A$1:$B$25,2,0)="Exclude"),"",IF($D73=1,IF(OR(price_limit="",price_limit="No Limit"),IF(Q73="Yes",1,2),IF(SUMIFS(WhatIf!$W:$W,WhatIf!$Q:$Q,Q$1,WhatIf!$R:$R,Q73)&lt;=price_limit,IF(Q73="Yes",1,2),"")),""))</f>
        <v/>
      </c>
      <c r="BM73" s="161" t="str">
        <f>IF(OR(R73="",VLOOKUP(R$1,Services!$A$1:$B$25,2,0)="Exclude"),"",IF($D73=1,IF(OR(price_limit="",price_limit="No Limit"),IF(R73="Yes",1,2),IF(SUMIFS(WhatIf!$W:$W,WhatIf!$Q:$Q,R$1,WhatIf!$R:$R,R73)&lt;=price_limit,IF(R73="Yes",1,2),"")),""))</f>
        <v/>
      </c>
      <c r="BN73" s="161" t="str">
        <f>IF(OR(S73="",VLOOKUP(S$1,Services!$A$1:$B$25,2,0)="Exclude"),"",IF($D73=1,IF(OR(price_limit="",price_limit="No Limit"),IF(S73="Yes",1,2),IF(SUMIFS(WhatIf!$W:$W,WhatIf!$Q:$Q,S$1,WhatIf!$R:$R,S73)&lt;=price_limit,IF(S73="Yes",1,2),"")),""))</f>
        <v/>
      </c>
      <c r="BO73" s="161" t="str">
        <f>IF(OR(T73="",VLOOKUP(T$1,Services!$A$1:$B$25,2,0)="Exclude"),"",IF($D73=1,IF(OR(price_limit="",price_limit="No Limit"),IF(T73="Yes",1,2),IF(SUMIFS(WhatIf!$W:$W,WhatIf!$Q:$Q,T$1,WhatIf!$R:$R,T73)&lt;=price_limit,IF(T73="Yes",1,2),"")),""))</f>
        <v/>
      </c>
      <c r="BP73" s="161" t="str">
        <f>IF(OR(U73="",VLOOKUP(U$1,Services!$A$1:$B$25,2,0)="Exclude"),"",IF($D73=1,IF(OR(price_limit="",price_limit="No Limit"),IF(U73="Yes",1,2),IF(SUMIFS(WhatIf!$W:$W,WhatIf!$Q:$Q,U$1,WhatIf!$R:$R,U73)&lt;=price_limit,IF(U73="Yes",1,2),"")),""))</f>
        <v/>
      </c>
      <c r="BQ73" s="161" t="str">
        <f>IF(OR(V73="",VLOOKUP(V$1,Services!$A$1:$B$25,2,0)="Exclude"),"",IF($D73=1,IF(OR(price_limit="",price_limit="No Limit"),IF(V73="Yes",1,2),IF(SUMIFS(WhatIf!$W:$W,WhatIf!$Q:$Q,V$1,WhatIf!$R:$R,V73)&lt;=price_limit,IF(V73="Yes",1,2),"")),""))</f>
        <v/>
      </c>
      <c r="BR73" s="161" t="str">
        <f>IF(OR(W73="",VLOOKUP(W$1,Services!$A$1:$B$25,2,0)="Exclude"),"",IF($D73=1,IF(OR(price_limit="",price_limit="No Limit"),IF(W73="Yes",1,2),IF(SUMIFS(WhatIf!$W:$W,WhatIf!$Q:$Q,W$1,WhatIf!$R:$R,W73)&lt;=price_limit,IF(W73="Yes",1,2),"")),""))</f>
        <v/>
      </c>
      <c r="BS73" s="161" t="str">
        <f>IF(OR(X73="",VLOOKUP(X$1,Services!$A$1:$B$25,2,0)="Exclude"),"",IF($D73=1,IF(OR(price_limit="",price_limit="No Limit"),IF(X73="Yes",1,2),IF(SUMIFS(WhatIf!$W:$W,WhatIf!$Q:$Q,X$1,WhatIf!$R:$R,X73)&lt;=price_limit,IF(X73="Yes",1,2),"")),""))</f>
        <v/>
      </c>
      <c r="BT73" s="161" t="str">
        <f>IF(OR(Y73="",VLOOKUP(Y$1,Services!$A$1:$B$25,2,0)="Exclude"),"",IF($D73=1,IF(OR(price_limit="",price_limit="No Limit"),IF(Y73="Yes",1,2),IF(SUMIFS(WhatIf!$W:$W,WhatIf!$Q:$Q,Y$1,WhatIf!$R:$R,Y73)&lt;=price_limit,IF(Y73="Yes",1,2),"")),""))</f>
        <v/>
      </c>
      <c r="BU73" s="161" t="str">
        <f>IF(OR(Z73="",VLOOKUP(Z$1,Services!$A$1:$B$25,2,0)="Exclude"),"",IF($D73=1,IF(OR(price_limit="",price_limit="No Limit"),IF(Z73="Yes",1,2),IF(SUMIFS(WhatIf!$W:$W,WhatIf!$Q:$Q,Z$1,WhatIf!$R:$R,Z73)&lt;=price_limit,IF(Z73="Yes",1,2),"")),""))</f>
        <v/>
      </c>
      <c r="BV73" s="161"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14.5" customHeight="1" x14ac:dyDescent="0.35">
      <c r="A74" s="15" t="s">
        <v>719</v>
      </c>
      <c r="B74" s="3" t="s">
        <v>748</v>
      </c>
      <c r="C74" s="3" t="s">
        <v>185</v>
      </c>
      <c r="D74" s="8" t="str">
        <f t="shared" ca="1" si="5"/>
        <v/>
      </c>
      <c r="F74" s="4" t="s">
        <v>704</v>
      </c>
      <c r="G74" s="4" t="s">
        <v>704</v>
      </c>
      <c r="H74" s="4" t="s">
        <v>704</v>
      </c>
      <c r="I74" s="8"/>
      <c r="J74" s="8"/>
      <c r="K74" s="8"/>
      <c r="L74" s="8"/>
      <c r="M74" s="8"/>
      <c r="N74" s="8"/>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1" t="str">
        <f>IF(OR(E74="",VLOOKUP(E$1,Services!$A$1:$B$25,2,0)="Exclude"),"",IF($D74=1,IF(OR(price_limit="",price_limit="No Limit"),IF(E74="Yes",1,2),IF(SUMIFS(WhatIf!$W:$W,WhatIf!$Q:$Q,E$1,WhatIf!$R:$R,E74)&lt;=price_limit,IF(E74="Yes",1,2),"")),""))</f>
        <v/>
      </c>
      <c r="BA74" s="161" t="str">
        <f ca="1">IF(OR(F74="",VLOOKUP(F$1,Services!$A$1:$B$25,2,0)="Exclude"),"",IF($D74=1,IF(OR(price_limit="",price_limit="No Limit"),IF(F74="Yes",1,2),IF(SUMIFS(WhatIf!$W:$W,WhatIf!$Q:$Q,F$1,WhatIf!$R:$R,F74)&lt;=price_limit,IF(F74="Yes",1,2),"")),""))</f>
        <v/>
      </c>
      <c r="BB74" s="161" t="str">
        <f ca="1">IF(OR(G74="",VLOOKUP(G$1,Services!$A$1:$B$25,2,0)="Exclude"),"",IF($D74=1,IF(OR(price_limit="",price_limit="No Limit"),IF(G74="Yes",1,2),IF(SUMIFS(WhatIf!$W:$W,WhatIf!$Q:$Q,G$1,WhatIf!$R:$R,G74)&lt;=price_limit,IF(G74="Yes",1,2),"")),""))</f>
        <v/>
      </c>
      <c r="BC74" s="161" t="str">
        <f ca="1">IF(OR(H74="",VLOOKUP(H$1,Services!$A$1:$B$25,2,0)="Exclude"),"",IF($D74=1,IF(OR(price_limit="",price_limit="No Limit"),IF(H74="Yes",1,2),IF(SUMIFS(WhatIf!$W:$W,WhatIf!$Q:$Q,H$1,WhatIf!$R:$R,H74)&lt;=price_limit,IF(H74="Yes",1,2),"")),""))</f>
        <v/>
      </c>
      <c r="BD74" s="161" t="str">
        <f>IF(OR(I74="",VLOOKUP(I$1,Services!$A$1:$B$25,2,0)="Exclude"),"",IF($D74=1,IF(OR(price_limit="",price_limit="No Limit"),IF(I74="Yes",1,2),IF(SUMIFS(WhatIf!$W:$W,WhatIf!$Q:$Q,I$1,WhatIf!$R:$R,I74)&lt;=price_limit,IF(I74="Yes",1,2),"")),""))</f>
        <v/>
      </c>
      <c r="BE74" s="161" t="str">
        <f>IF(OR(J74="",VLOOKUP(J$1,Services!$A$1:$B$25,2,0)="Exclude"),"",IF($D74=1,IF(OR(price_limit="",price_limit="No Limit"),IF(J74="Yes",1,2),IF(SUMIFS(WhatIf!$W:$W,WhatIf!$Q:$Q,J$1,WhatIf!$R:$R,J74)&lt;=price_limit,IF(J74="Yes",1,2),"")),""))</f>
        <v/>
      </c>
      <c r="BF74" s="161" t="str">
        <f>IF(OR(K74="",VLOOKUP(K$1,Services!$A$1:$B$25,2,0)="Exclude"),"",IF($D74=1,IF(OR(price_limit="",price_limit="No Limit"),IF(K74="Yes",1,2),IF(SUMIFS(WhatIf!$W:$W,WhatIf!$Q:$Q,K$1,WhatIf!$R:$R,K74)&lt;=price_limit,IF(K74="Yes",1,2),"")),""))</f>
        <v/>
      </c>
      <c r="BG74" s="161" t="str">
        <f>IF(OR(L74="",VLOOKUP(L$1,Services!$A$1:$B$25,2,0)="Exclude"),"",IF($D74=1,IF(OR(price_limit="",price_limit="No Limit"),IF(L74="Yes",1,2),IF(SUMIFS(WhatIf!$W:$W,WhatIf!$Q:$Q,L$1,WhatIf!$R:$R,L74)&lt;=price_limit,IF(L74="Yes",1,2),"")),""))</f>
        <v/>
      </c>
      <c r="BH74" s="161" t="str">
        <f>IF(OR(M74="",VLOOKUP(M$1,Services!$A$1:$B$25,2,0)="Exclude"),"",IF($D74=1,IF(OR(price_limit="",price_limit="No Limit"),IF(M74="Yes",1,2),IF(SUMIFS(WhatIf!$W:$W,WhatIf!$Q:$Q,M$1,WhatIf!$R:$R,M74)&lt;=price_limit,IF(M74="Yes",1,2),"")),""))</f>
        <v/>
      </c>
      <c r="BI74" s="161" t="str">
        <f>IF(OR(N74="",VLOOKUP(N$1,Services!$A$1:$B$25,2,0)="Exclude"),"",IF($D74=1,IF(OR(price_limit="",price_limit="No Limit"),IF(N74="Yes",1,2),IF(SUMIFS(WhatIf!$W:$W,WhatIf!$Q:$Q,N$1,WhatIf!$R:$R,N74)&lt;=price_limit,IF(N74="Yes",1,2),"")),""))</f>
        <v/>
      </c>
      <c r="BJ74" s="161" t="str">
        <f ca="1">IF(OR(O74="",VLOOKUP(O$1,Services!$A$1:$B$25,2,0)="Exclude"),"",IF($D74=1,IF(OR(price_limit="",price_limit="No Limit"),IF(O74="Yes",1,2),IF(SUMIFS(WhatIf!$W:$W,WhatIf!$Q:$Q,O$1,WhatIf!$R:$R,O74)&lt;=price_limit,IF(O74="Yes",1,2),"")),""))</f>
        <v/>
      </c>
      <c r="BK74" s="161" t="str">
        <f>IF(OR(P74="",VLOOKUP(P$1,Services!$A$1:$B$25,2,0)="Exclude"),"",IF($D74=1,IF(OR(price_limit="",price_limit="No Limit"),IF(P74="Yes",1,2),IF(SUMIFS(WhatIf!$W:$W,WhatIf!$Q:$Q,P$1,WhatIf!$R:$R,P74)&lt;=price_limit,IF(P74="Yes",1,2),"")),""))</f>
        <v/>
      </c>
      <c r="BL74" s="161" t="str">
        <f>IF(OR(Q74="",VLOOKUP(Q$1,Services!$A$1:$B$25,2,0)="Exclude"),"",IF($D74=1,IF(OR(price_limit="",price_limit="No Limit"),IF(Q74="Yes",1,2),IF(SUMIFS(WhatIf!$W:$W,WhatIf!$Q:$Q,Q$1,WhatIf!$R:$R,Q74)&lt;=price_limit,IF(Q74="Yes",1,2),"")),""))</f>
        <v/>
      </c>
      <c r="BM74" s="161" t="str">
        <f>IF(OR(R74="",VLOOKUP(R$1,Services!$A$1:$B$25,2,0)="Exclude"),"",IF($D74=1,IF(OR(price_limit="",price_limit="No Limit"),IF(R74="Yes",1,2),IF(SUMIFS(WhatIf!$W:$W,WhatIf!$Q:$Q,R$1,WhatIf!$R:$R,R74)&lt;=price_limit,IF(R74="Yes",1,2),"")),""))</f>
        <v/>
      </c>
      <c r="BN74" s="161" t="str">
        <f>IF(OR(S74="",VLOOKUP(S$1,Services!$A$1:$B$25,2,0)="Exclude"),"",IF($D74=1,IF(OR(price_limit="",price_limit="No Limit"),IF(S74="Yes",1,2),IF(SUMIFS(WhatIf!$W:$W,WhatIf!$Q:$Q,S$1,WhatIf!$R:$R,S74)&lt;=price_limit,IF(S74="Yes",1,2),"")),""))</f>
        <v/>
      </c>
      <c r="BO74" s="161" t="str">
        <f>IF(OR(T74="",VLOOKUP(T$1,Services!$A$1:$B$25,2,0)="Exclude"),"",IF($D74=1,IF(OR(price_limit="",price_limit="No Limit"),IF(T74="Yes",1,2),IF(SUMIFS(WhatIf!$W:$W,WhatIf!$Q:$Q,T$1,WhatIf!$R:$R,T74)&lt;=price_limit,IF(T74="Yes",1,2),"")),""))</f>
        <v/>
      </c>
      <c r="BP74" s="161" t="str">
        <f>IF(OR(U74="",VLOOKUP(U$1,Services!$A$1:$B$25,2,0)="Exclude"),"",IF($D74=1,IF(OR(price_limit="",price_limit="No Limit"),IF(U74="Yes",1,2),IF(SUMIFS(WhatIf!$W:$W,WhatIf!$Q:$Q,U$1,WhatIf!$R:$R,U74)&lt;=price_limit,IF(U74="Yes",1,2),"")),""))</f>
        <v/>
      </c>
      <c r="BQ74" s="161" t="str">
        <f>IF(OR(V74="",VLOOKUP(V$1,Services!$A$1:$B$25,2,0)="Exclude"),"",IF($D74=1,IF(OR(price_limit="",price_limit="No Limit"),IF(V74="Yes",1,2),IF(SUMIFS(WhatIf!$W:$W,WhatIf!$Q:$Q,V$1,WhatIf!$R:$R,V74)&lt;=price_limit,IF(V74="Yes",1,2),"")),""))</f>
        <v/>
      </c>
      <c r="BR74" s="161" t="str">
        <f>IF(OR(W74="",VLOOKUP(W$1,Services!$A$1:$B$25,2,0)="Exclude"),"",IF($D74=1,IF(OR(price_limit="",price_limit="No Limit"),IF(W74="Yes",1,2),IF(SUMIFS(WhatIf!$W:$W,WhatIf!$Q:$Q,W$1,WhatIf!$R:$R,W74)&lt;=price_limit,IF(W74="Yes",1,2),"")),""))</f>
        <v/>
      </c>
      <c r="BS74" s="161" t="str">
        <f>IF(OR(X74="",VLOOKUP(X$1,Services!$A$1:$B$25,2,0)="Exclude"),"",IF($D74=1,IF(OR(price_limit="",price_limit="No Limit"),IF(X74="Yes",1,2),IF(SUMIFS(WhatIf!$W:$W,WhatIf!$Q:$Q,X$1,WhatIf!$R:$R,X74)&lt;=price_limit,IF(X74="Yes",1,2),"")),""))</f>
        <v/>
      </c>
      <c r="BT74" s="161" t="str">
        <f>IF(OR(Y74="",VLOOKUP(Y$1,Services!$A$1:$B$25,2,0)="Exclude"),"",IF($D74=1,IF(OR(price_limit="",price_limit="No Limit"),IF(Y74="Yes",1,2),IF(SUMIFS(WhatIf!$W:$W,WhatIf!$Q:$Q,Y$1,WhatIf!$R:$R,Y74)&lt;=price_limit,IF(Y74="Yes",1,2),"")),""))</f>
        <v/>
      </c>
      <c r="BU74" s="161" t="str">
        <f>IF(OR(Z74="",VLOOKUP(Z$1,Services!$A$1:$B$25,2,0)="Exclude"),"",IF($D74=1,IF(OR(price_limit="",price_limit="No Limit"),IF(Z74="Yes",1,2),IF(SUMIFS(WhatIf!$W:$W,WhatIf!$Q:$Q,Z$1,WhatIf!$R:$R,Z74)&lt;=price_limit,IF(Z74="Yes",1,2),"")),""))</f>
        <v/>
      </c>
      <c r="BV74" s="161"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14.5" customHeight="1" x14ac:dyDescent="0.3">
      <c r="A75" s="15" t="s">
        <v>914</v>
      </c>
      <c r="C75" s="3" t="s">
        <v>185</v>
      </c>
      <c r="D75" s="8" t="str">
        <f t="shared" ca="1" si="5"/>
        <v/>
      </c>
      <c r="O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1" t="str">
        <f>IF(OR(E75="",VLOOKUP(E$1,Services!$A$1:$B$25,2,0)="Exclude"),"",IF($D75=1,IF(OR(price_limit="",price_limit="No Limit"),IF(E75="Yes",1,2),IF(SUMIFS(WhatIf!$W:$W,WhatIf!$Q:$Q,E$1,WhatIf!$R:$R,E75)&lt;=price_limit,IF(E75="Yes",1,2),"")),""))</f>
        <v/>
      </c>
      <c r="BA75" s="161" t="str">
        <f>IF(OR(F75="",VLOOKUP(F$1,Services!$A$1:$B$25,2,0)="Exclude"),"",IF($D75=1,IF(OR(price_limit="",price_limit="No Limit"),IF(F75="Yes",1,2),IF(SUMIFS(WhatIf!$W:$W,WhatIf!$Q:$Q,F$1,WhatIf!$R:$R,F75)&lt;=price_limit,IF(F75="Yes",1,2),"")),""))</f>
        <v/>
      </c>
      <c r="BB75" s="161" t="str">
        <f>IF(OR(G75="",VLOOKUP(G$1,Services!$A$1:$B$25,2,0)="Exclude"),"",IF($D75=1,IF(OR(price_limit="",price_limit="No Limit"),IF(G75="Yes",1,2),IF(SUMIFS(WhatIf!$W:$W,WhatIf!$Q:$Q,G$1,WhatIf!$R:$R,G75)&lt;=price_limit,IF(G75="Yes",1,2),"")),""))</f>
        <v/>
      </c>
      <c r="BC75" s="161" t="str">
        <f>IF(OR(H75="",VLOOKUP(H$1,Services!$A$1:$B$25,2,0)="Exclude"),"",IF($D75=1,IF(OR(price_limit="",price_limit="No Limit"),IF(H75="Yes",1,2),IF(SUMIFS(WhatIf!$W:$W,WhatIf!$Q:$Q,H$1,WhatIf!$R:$R,H75)&lt;=price_limit,IF(H75="Yes",1,2),"")),""))</f>
        <v/>
      </c>
      <c r="BD75" s="161" t="str">
        <f>IF(OR(I75="",VLOOKUP(I$1,Services!$A$1:$B$25,2,0)="Exclude"),"",IF($D75=1,IF(OR(price_limit="",price_limit="No Limit"),IF(I75="Yes",1,2),IF(SUMIFS(WhatIf!$W:$W,WhatIf!$Q:$Q,I$1,WhatIf!$R:$R,I75)&lt;=price_limit,IF(I75="Yes",1,2),"")),""))</f>
        <v/>
      </c>
      <c r="BE75" s="161" t="str">
        <f>IF(OR(J75="",VLOOKUP(J$1,Services!$A$1:$B$25,2,0)="Exclude"),"",IF($D75=1,IF(OR(price_limit="",price_limit="No Limit"),IF(J75="Yes",1,2),IF(SUMIFS(WhatIf!$W:$W,WhatIf!$Q:$Q,J$1,WhatIf!$R:$R,J75)&lt;=price_limit,IF(J75="Yes",1,2),"")),""))</f>
        <v/>
      </c>
      <c r="BF75" s="161" t="str">
        <f>IF(OR(K75="",VLOOKUP(K$1,Services!$A$1:$B$25,2,0)="Exclude"),"",IF($D75=1,IF(OR(price_limit="",price_limit="No Limit"),IF(K75="Yes",1,2),IF(SUMIFS(WhatIf!$W:$W,WhatIf!$Q:$Q,K$1,WhatIf!$R:$R,K75)&lt;=price_limit,IF(K75="Yes",1,2),"")),""))</f>
        <v/>
      </c>
      <c r="BG75" s="161" t="str">
        <f>IF(OR(L75="",VLOOKUP(L$1,Services!$A$1:$B$25,2,0)="Exclude"),"",IF($D75=1,IF(OR(price_limit="",price_limit="No Limit"),IF(L75="Yes",1,2),IF(SUMIFS(WhatIf!$W:$W,WhatIf!$Q:$Q,L$1,WhatIf!$R:$R,L75)&lt;=price_limit,IF(L75="Yes",1,2),"")),""))</f>
        <v/>
      </c>
      <c r="BH75" s="161" t="str">
        <f>IF(OR(M75="",VLOOKUP(M$1,Services!$A$1:$B$25,2,0)="Exclude"),"",IF($D75=1,IF(OR(price_limit="",price_limit="No Limit"),IF(M75="Yes",1,2),IF(SUMIFS(WhatIf!$W:$W,WhatIf!$Q:$Q,M$1,WhatIf!$R:$R,M75)&lt;=price_limit,IF(M75="Yes",1,2),"")),""))</f>
        <v/>
      </c>
      <c r="BI75" s="161" t="str">
        <f>IF(OR(N75="",VLOOKUP(N$1,Services!$A$1:$B$25,2,0)="Exclude"),"",IF($D75=1,IF(OR(price_limit="",price_limit="No Limit"),IF(N75="Yes",1,2),IF(SUMIFS(WhatIf!$W:$W,WhatIf!$Q:$Q,N$1,WhatIf!$R:$R,N75)&lt;=price_limit,IF(N75="Yes",1,2),"")),""))</f>
        <v/>
      </c>
      <c r="BJ75" s="161" t="str">
        <f ca="1">IF(OR(O75="",VLOOKUP(O$1,Services!$A$1:$B$25,2,0)="Exclude"),"",IF($D75=1,IF(OR(price_limit="",price_limit="No Limit"),IF(O75="Yes",1,2),IF(SUMIFS(WhatIf!$W:$W,WhatIf!$Q:$Q,O$1,WhatIf!$R:$R,O75)&lt;=price_limit,IF(O75="Yes",1,2),"")),""))</f>
        <v/>
      </c>
      <c r="BK75" s="161" t="str">
        <f>IF(OR(P75="",VLOOKUP(P$1,Services!$A$1:$B$25,2,0)="Exclude"),"",IF($D75=1,IF(OR(price_limit="",price_limit="No Limit"),IF(P75="Yes",1,2),IF(SUMIFS(WhatIf!$W:$W,WhatIf!$Q:$Q,P$1,WhatIf!$R:$R,P75)&lt;=price_limit,IF(P75="Yes",1,2),"")),""))</f>
        <v/>
      </c>
      <c r="BL75" s="161" t="str">
        <f>IF(OR(Q75="",VLOOKUP(Q$1,Services!$A$1:$B$25,2,0)="Exclude"),"",IF($D75=1,IF(OR(price_limit="",price_limit="No Limit"),IF(Q75="Yes",1,2),IF(SUMIFS(WhatIf!$W:$W,WhatIf!$Q:$Q,Q$1,WhatIf!$R:$R,Q75)&lt;=price_limit,IF(Q75="Yes",1,2),"")),""))</f>
        <v/>
      </c>
      <c r="BM75" s="161" t="str">
        <f>IF(OR(R75="",VLOOKUP(R$1,Services!$A$1:$B$25,2,0)="Exclude"),"",IF($D75=1,IF(OR(price_limit="",price_limit="No Limit"),IF(R75="Yes",1,2),IF(SUMIFS(WhatIf!$W:$W,WhatIf!$Q:$Q,R$1,WhatIf!$R:$R,R75)&lt;=price_limit,IF(R75="Yes",1,2),"")),""))</f>
        <v/>
      </c>
      <c r="BN75" s="161" t="str">
        <f>IF(OR(S75="",VLOOKUP(S$1,Services!$A$1:$B$25,2,0)="Exclude"),"",IF($D75=1,IF(OR(price_limit="",price_limit="No Limit"),IF(S75="Yes",1,2),IF(SUMIFS(WhatIf!$W:$W,WhatIf!$Q:$Q,S$1,WhatIf!$R:$R,S75)&lt;=price_limit,IF(S75="Yes",1,2),"")),""))</f>
        <v/>
      </c>
      <c r="BO75" s="161" t="str">
        <f>IF(OR(T75="",VLOOKUP(T$1,Services!$A$1:$B$25,2,0)="Exclude"),"",IF($D75=1,IF(OR(price_limit="",price_limit="No Limit"),IF(T75="Yes",1,2),IF(SUMIFS(WhatIf!$W:$W,WhatIf!$Q:$Q,T$1,WhatIf!$R:$R,T75)&lt;=price_limit,IF(T75="Yes",1,2),"")),""))</f>
        <v/>
      </c>
      <c r="BP75" s="161" t="str">
        <f>IF(OR(U75="",VLOOKUP(U$1,Services!$A$1:$B$25,2,0)="Exclude"),"",IF($D75=1,IF(OR(price_limit="",price_limit="No Limit"),IF(U75="Yes",1,2),IF(SUMIFS(WhatIf!$W:$W,WhatIf!$Q:$Q,U$1,WhatIf!$R:$R,U75)&lt;=price_limit,IF(U75="Yes",1,2),"")),""))</f>
        <v/>
      </c>
      <c r="BQ75" s="161" t="str">
        <f>IF(OR(V75="",VLOOKUP(V$1,Services!$A$1:$B$25,2,0)="Exclude"),"",IF($D75=1,IF(OR(price_limit="",price_limit="No Limit"),IF(V75="Yes",1,2),IF(SUMIFS(WhatIf!$W:$W,WhatIf!$Q:$Q,V$1,WhatIf!$R:$R,V75)&lt;=price_limit,IF(V75="Yes",1,2),"")),""))</f>
        <v/>
      </c>
      <c r="BR75" s="161" t="str">
        <f>IF(OR(W75="",VLOOKUP(W$1,Services!$A$1:$B$25,2,0)="Exclude"),"",IF($D75=1,IF(OR(price_limit="",price_limit="No Limit"),IF(W75="Yes",1,2),IF(SUMIFS(WhatIf!$W:$W,WhatIf!$Q:$Q,W$1,WhatIf!$R:$R,W75)&lt;=price_limit,IF(W75="Yes",1,2),"")),""))</f>
        <v/>
      </c>
      <c r="BS75" s="161" t="str">
        <f>IF(OR(X75="",VLOOKUP(X$1,Services!$A$1:$B$25,2,0)="Exclude"),"",IF($D75=1,IF(OR(price_limit="",price_limit="No Limit"),IF(X75="Yes",1,2),IF(SUMIFS(WhatIf!$W:$W,WhatIf!$Q:$Q,X$1,WhatIf!$R:$R,X75)&lt;=price_limit,IF(X75="Yes",1,2),"")),""))</f>
        <v/>
      </c>
      <c r="BT75" s="161" t="str">
        <f>IF(OR(Y75="",VLOOKUP(Y$1,Services!$A$1:$B$25,2,0)="Exclude"),"",IF($D75=1,IF(OR(price_limit="",price_limit="No Limit"),IF(Y75="Yes",1,2),IF(SUMIFS(WhatIf!$W:$W,WhatIf!$Q:$Q,Y$1,WhatIf!$R:$R,Y75)&lt;=price_limit,IF(Y75="Yes",1,2),"")),""))</f>
        <v/>
      </c>
      <c r="BU75" s="161" t="str">
        <f>IF(OR(Z75="",VLOOKUP(Z$1,Services!$A$1:$B$25,2,0)="Exclude"),"",IF($D75=1,IF(OR(price_limit="",price_limit="No Limit"),IF(Z75="Yes",1,2),IF(SUMIFS(WhatIf!$W:$W,WhatIf!$Q:$Q,Z$1,WhatIf!$R:$R,Z75)&lt;=price_limit,IF(Z75="Yes",1,2),"")),""))</f>
        <v/>
      </c>
      <c r="BV75" s="161"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customHeight="1" x14ac:dyDescent="0.35">
      <c r="A76" s="15" t="s">
        <v>666</v>
      </c>
      <c r="C76" s="3" t="s">
        <v>349</v>
      </c>
      <c r="D76" s="8" t="str">
        <f t="shared" ca="1" si="5"/>
        <v/>
      </c>
      <c r="I76" s="8"/>
      <c r="J76" s="8"/>
      <c r="K76" s="8"/>
      <c r="L76" s="8"/>
      <c r="M76" s="8"/>
      <c r="N76" s="8"/>
      <c r="O76" s="8" t="s">
        <v>664</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1" t="str">
        <f>IF(OR(E76="",VLOOKUP(E$1,Services!$A$1:$B$25,2,0)="Exclude"),"",IF($D76=1,IF(OR(price_limit="",price_limit="No Limit"),IF(E76="Yes",1,2),IF(SUMIFS(WhatIf!$W:$W,WhatIf!$Q:$Q,E$1,WhatIf!$R:$R,E76)&lt;=price_limit,IF(E76="Yes",1,2),"")),""))</f>
        <v/>
      </c>
      <c r="BA76" s="161" t="str">
        <f>IF(OR(F76="",VLOOKUP(F$1,Services!$A$1:$B$25,2,0)="Exclude"),"",IF($D76=1,IF(OR(price_limit="",price_limit="No Limit"),IF(F76="Yes",1,2),IF(SUMIFS(WhatIf!$W:$W,WhatIf!$Q:$Q,F$1,WhatIf!$R:$R,F76)&lt;=price_limit,IF(F76="Yes",1,2),"")),""))</f>
        <v/>
      </c>
      <c r="BB76" s="161" t="str">
        <f>IF(OR(G76="",VLOOKUP(G$1,Services!$A$1:$B$25,2,0)="Exclude"),"",IF($D76=1,IF(OR(price_limit="",price_limit="No Limit"),IF(G76="Yes",1,2),IF(SUMIFS(WhatIf!$W:$W,WhatIf!$Q:$Q,G$1,WhatIf!$R:$R,G76)&lt;=price_limit,IF(G76="Yes",1,2),"")),""))</f>
        <v/>
      </c>
      <c r="BC76" s="161" t="str">
        <f>IF(OR(H76="",VLOOKUP(H$1,Services!$A$1:$B$25,2,0)="Exclude"),"",IF($D76=1,IF(OR(price_limit="",price_limit="No Limit"),IF(H76="Yes",1,2),IF(SUMIFS(WhatIf!$W:$W,WhatIf!$Q:$Q,H$1,WhatIf!$R:$R,H76)&lt;=price_limit,IF(H76="Yes",1,2),"")),""))</f>
        <v/>
      </c>
      <c r="BD76" s="161" t="str">
        <f>IF(OR(I76="",VLOOKUP(I$1,Services!$A$1:$B$25,2,0)="Exclude"),"",IF($D76=1,IF(OR(price_limit="",price_limit="No Limit"),IF(I76="Yes",1,2),IF(SUMIFS(WhatIf!$W:$W,WhatIf!$Q:$Q,I$1,WhatIf!$R:$R,I76)&lt;=price_limit,IF(I76="Yes",1,2),"")),""))</f>
        <v/>
      </c>
      <c r="BE76" s="161" t="str">
        <f>IF(OR(J76="",VLOOKUP(J$1,Services!$A$1:$B$25,2,0)="Exclude"),"",IF($D76=1,IF(OR(price_limit="",price_limit="No Limit"),IF(J76="Yes",1,2),IF(SUMIFS(WhatIf!$W:$W,WhatIf!$Q:$Q,J$1,WhatIf!$R:$R,J76)&lt;=price_limit,IF(J76="Yes",1,2),"")),""))</f>
        <v/>
      </c>
      <c r="BF76" s="161" t="str">
        <f>IF(OR(K76="",VLOOKUP(K$1,Services!$A$1:$B$25,2,0)="Exclude"),"",IF($D76=1,IF(OR(price_limit="",price_limit="No Limit"),IF(K76="Yes",1,2),IF(SUMIFS(WhatIf!$W:$W,WhatIf!$Q:$Q,K$1,WhatIf!$R:$R,K76)&lt;=price_limit,IF(K76="Yes",1,2),"")),""))</f>
        <v/>
      </c>
      <c r="BG76" s="161" t="str">
        <f>IF(OR(L76="",VLOOKUP(L$1,Services!$A$1:$B$25,2,0)="Exclude"),"",IF($D76=1,IF(OR(price_limit="",price_limit="No Limit"),IF(L76="Yes",1,2),IF(SUMIFS(WhatIf!$W:$W,WhatIf!$Q:$Q,L$1,WhatIf!$R:$R,L76)&lt;=price_limit,IF(L76="Yes",1,2),"")),""))</f>
        <v/>
      </c>
      <c r="BH76" s="161" t="str">
        <f>IF(OR(M76="",VLOOKUP(M$1,Services!$A$1:$B$25,2,0)="Exclude"),"",IF($D76=1,IF(OR(price_limit="",price_limit="No Limit"),IF(M76="Yes",1,2),IF(SUMIFS(WhatIf!$W:$W,WhatIf!$Q:$Q,M$1,WhatIf!$R:$R,M76)&lt;=price_limit,IF(M76="Yes",1,2),"")),""))</f>
        <v/>
      </c>
      <c r="BI76" s="161" t="str">
        <f>IF(OR(N76="",VLOOKUP(N$1,Services!$A$1:$B$25,2,0)="Exclude"),"",IF($D76=1,IF(OR(price_limit="",price_limit="No Limit"),IF(N76="Yes",1,2),IF(SUMIFS(WhatIf!$W:$W,WhatIf!$Q:$Q,N$1,WhatIf!$R:$R,N76)&lt;=price_limit,IF(N76="Yes",1,2),"")),""))</f>
        <v/>
      </c>
      <c r="BJ76" s="161" t="str">
        <f ca="1">IF(OR(O76="",VLOOKUP(O$1,Services!$A$1:$B$25,2,0)="Exclude"),"",IF($D76=1,IF(OR(price_limit="",price_limit="No Limit"),IF(O76="Yes",1,2),IF(SUMIFS(WhatIf!$W:$W,WhatIf!$Q:$Q,O$1,WhatIf!$R:$R,O76)&lt;=price_limit,IF(O76="Yes",1,2),"")),""))</f>
        <v/>
      </c>
      <c r="BK76" s="161" t="str">
        <f>IF(OR(P76="",VLOOKUP(P$1,Services!$A$1:$B$25,2,0)="Exclude"),"",IF($D76=1,IF(OR(price_limit="",price_limit="No Limit"),IF(P76="Yes",1,2),IF(SUMIFS(WhatIf!$W:$W,WhatIf!$Q:$Q,P$1,WhatIf!$R:$R,P76)&lt;=price_limit,IF(P76="Yes",1,2),"")),""))</f>
        <v/>
      </c>
      <c r="BL76" s="161" t="str">
        <f>IF(OR(Q76="",VLOOKUP(Q$1,Services!$A$1:$B$25,2,0)="Exclude"),"",IF($D76=1,IF(OR(price_limit="",price_limit="No Limit"),IF(Q76="Yes",1,2),IF(SUMIFS(WhatIf!$W:$W,WhatIf!$Q:$Q,Q$1,WhatIf!$R:$R,Q76)&lt;=price_limit,IF(Q76="Yes",1,2),"")),""))</f>
        <v/>
      </c>
      <c r="BM76" s="161" t="str">
        <f>IF(OR(R76="",VLOOKUP(R$1,Services!$A$1:$B$25,2,0)="Exclude"),"",IF($D76=1,IF(OR(price_limit="",price_limit="No Limit"),IF(R76="Yes",1,2),IF(SUMIFS(WhatIf!$W:$W,WhatIf!$Q:$Q,R$1,WhatIf!$R:$R,R76)&lt;=price_limit,IF(R76="Yes",1,2),"")),""))</f>
        <v/>
      </c>
      <c r="BN76" s="161" t="str">
        <f>IF(OR(S76="",VLOOKUP(S$1,Services!$A$1:$B$25,2,0)="Exclude"),"",IF($D76=1,IF(OR(price_limit="",price_limit="No Limit"),IF(S76="Yes",1,2),IF(SUMIFS(WhatIf!$W:$W,WhatIf!$Q:$Q,S$1,WhatIf!$R:$R,S76)&lt;=price_limit,IF(S76="Yes",1,2),"")),""))</f>
        <v/>
      </c>
      <c r="BO76" s="161" t="str">
        <f>IF(OR(T76="",VLOOKUP(T$1,Services!$A$1:$B$25,2,0)="Exclude"),"",IF($D76=1,IF(OR(price_limit="",price_limit="No Limit"),IF(T76="Yes",1,2),IF(SUMIFS(WhatIf!$W:$W,WhatIf!$Q:$Q,T$1,WhatIf!$R:$R,T76)&lt;=price_limit,IF(T76="Yes",1,2),"")),""))</f>
        <v/>
      </c>
      <c r="BP76" s="161" t="str">
        <f>IF(OR(U76="",VLOOKUP(U$1,Services!$A$1:$B$25,2,0)="Exclude"),"",IF($D76=1,IF(OR(price_limit="",price_limit="No Limit"),IF(U76="Yes",1,2),IF(SUMIFS(WhatIf!$W:$W,WhatIf!$Q:$Q,U$1,WhatIf!$R:$R,U76)&lt;=price_limit,IF(U76="Yes",1,2),"")),""))</f>
        <v/>
      </c>
      <c r="BQ76" s="161" t="str">
        <f>IF(OR(V76="",VLOOKUP(V$1,Services!$A$1:$B$25,2,0)="Exclude"),"",IF($D76=1,IF(OR(price_limit="",price_limit="No Limit"),IF(V76="Yes",1,2),IF(SUMIFS(WhatIf!$W:$W,WhatIf!$Q:$Q,V$1,WhatIf!$R:$R,V76)&lt;=price_limit,IF(V76="Yes",1,2),"")),""))</f>
        <v/>
      </c>
      <c r="BR76" s="161" t="str">
        <f>IF(OR(W76="",VLOOKUP(W$1,Services!$A$1:$B$25,2,0)="Exclude"),"",IF($D76=1,IF(OR(price_limit="",price_limit="No Limit"),IF(W76="Yes",1,2),IF(SUMIFS(WhatIf!$W:$W,WhatIf!$Q:$Q,W$1,WhatIf!$R:$R,W76)&lt;=price_limit,IF(W76="Yes",1,2),"")),""))</f>
        <v/>
      </c>
      <c r="BS76" s="161" t="str">
        <f>IF(OR(X76="",VLOOKUP(X$1,Services!$A$1:$B$25,2,0)="Exclude"),"",IF($D76=1,IF(OR(price_limit="",price_limit="No Limit"),IF(X76="Yes",1,2),IF(SUMIFS(WhatIf!$W:$W,WhatIf!$Q:$Q,X$1,WhatIf!$R:$R,X76)&lt;=price_limit,IF(X76="Yes",1,2),"")),""))</f>
        <v/>
      </c>
      <c r="BT76" s="161" t="str">
        <f>IF(OR(Y76="",VLOOKUP(Y$1,Services!$A$1:$B$25,2,0)="Exclude"),"",IF($D76=1,IF(OR(price_limit="",price_limit="No Limit"),IF(Y76="Yes",1,2),IF(SUMIFS(WhatIf!$W:$W,WhatIf!$Q:$Q,Y$1,WhatIf!$R:$R,Y76)&lt;=price_limit,IF(Y76="Yes",1,2),"")),""))</f>
        <v/>
      </c>
      <c r="BU76" s="161" t="str">
        <f>IF(OR(Z76="",VLOOKUP(Z$1,Services!$A$1:$B$25,2,0)="Exclude"),"",IF($D76=1,IF(OR(price_limit="",price_limit="No Limit"),IF(Z76="Yes",1,2),IF(SUMIFS(WhatIf!$W:$W,WhatIf!$Q:$Q,Z$1,WhatIf!$R:$R,Z76)&lt;=price_limit,IF(Z76="Yes",1,2),"")),""))</f>
        <v/>
      </c>
      <c r="BV76" s="161"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10</v>
      </c>
      <c r="C77" s="3" t="s">
        <v>229</v>
      </c>
      <c r="D77" s="8" t="str">
        <f t="shared" ca="1" si="5"/>
        <v/>
      </c>
      <c r="E77" s="4" t="s">
        <v>1</v>
      </c>
      <c r="F77" s="4" t="s">
        <v>1</v>
      </c>
      <c r="G77" s="4" t="s">
        <v>1</v>
      </c>
      <c r="H77" s="4" t="s">
        <v>1</v>
      </c>
      <c r="I77" s="8" t="s">
        <v>1</v>
      </c>
      <c r="J77" s="8" t="s">
        <v>1</v>
      </c>
      <c r="K77" s="8" t="s">
        <v>1</v>
      </c>
      <c r="L77" s="8" t="s">
        <v>1</v>
      </c>
      <c r="M77" s="8" t="s">
        <v>1</v>
      </c>
      <c r="N77" s="8" t="s">
        <v>1</v>
      </c>
      <c r="O77" s="8" t="s">
        <v>1</v>
      </c>
      <c r="P77" s="8"/>
      <c r="Q77" s="8"/>
      <c r="R77" s="8" t="s">
        <v>1</v>
      </c>
      <c r="S77" s="8" t="s">
        <v>1</v>
      </c>
      <c r="T77" s="8" t="s">
        <v>1</v>
      </c>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1" t="str">
        <f ca="1">IF(OR(E77="",VLOOKUP(E$1,Services!$A$1:$B$25,2,0)="Exclude"),"",IF($D77=1,IF(OR(price_limit="",price_limit="No Limit"),IF(E77="Yes",1,2),IF(SUMIFS(WhatIf!$W:$W,WhatIf!$Q:$Q,E$1,WhatIf!$R:$R,E77)&lt;=price_limit,IF(E77="Yes",1,2),"")),""))</f>
        <v/>
      </c>
      <c r="BA77" s="161" t="str">
        <f ca="1">IF(OR(F77="",VLOOKUP(F$1,Services!$A$1:$B$25,2,0)="Exclude"),"",IF($D77=1,IF(OR(price_limit="",price_limit="No Limit"),IF(F77="Yes",1,2),IF(SUMIFS(WhatIf!$W:$W,WhatIf!$Q:$Q,F$1,WhatIf!$R:$R,F77)&lt;=price_limit,IF(F77="Yes",1,2),"")),""))</f>
        <v/>
      </c>
      <c r="BB77" s="161" t="str">
        <f ca="1">IF(OR(G77="",VLOOKUP(G$1,Services!$A$1:$B$25,2,0)="Exclude"),"",IF($D77=1,IF(OR(price_limit="",price_limit="No Limit"),IF(G77="Yes",1,2),IF(SUMIFS(WhatIf!$W:$W,WhatIf!$Q:$Q,G$1,WhatIf!$R:$R,G77)&lt;=price_limit,IF(G77="Yes",1,2),"")),""))</f>
        <v/>
      </c>
      <c r="BC77" s="161" t="str">
        <f ca="1">IF(OR(H77="",VLOOKUP(H$1,Services!$A$1:$B$25,2,0)="Exclude"),"",IF($D77=1,IF(OR(price_limit="",price_limit="No Limit"),IF(H77="Yes",1,2),IF(SUMIFS(WhatIf!$W:$W,WhatIf!$Q:$Q,H$1,WhatIf!$R:$R,H77)&lt;=price_limit,IF(H77="Yes",1,2),"")),""))</f>
        <v/>
      </c>
      <c r="BD77" s="161" t="str">
        <f ca="1">IF(OR(I77="",VLOOKUP(I$1,Services!$A$1:$B$25,2,0)="Exclude"),"",IF($D77=1,IF(OR(price_limit="",price_limit="No Limit"),IF(I77="Yes",1,2),IF(SUMIFS(WhatIf!$W:$W,WhatIf!$Q:$Q,I$1,WhatIf!$R:$R,I77)&lt;=price_limit,IF(I77="Yes",1,2),"")),""))</f>
        <v/>
      </c>
      <c r="BE77" s="161" t="str">
        <f ca="1">IF(OR(J77="",VLOOKUP(J$1,Services!$A$1:$B$25,2,0)="Exclude"),"",IF($D77=1,IF(OR(price_limit="",price_limit="No Limit"),IF(J77="Yes",1,2),IF(SUMIFS(WhatIf!$W:$W,WhatIf!$Q:$Q,J$1,WhatIf!$R:$R,J77)&lt;=price_limit,IF(J77="Yes",1,2),"")),""))</f>
        <v/>
      </c>
      <c r="BF77" s="161" t="str">
        <f ca="1">IF(OR(K77="",VLOOKUP(K$1,Services!$A$1:$B$25,2,0)="Exclude"),"",IF($D77=1,IF(OR(price_limit="",price_limit="No Limit"),IF(K77="Yes",1,2),IF(SUMIFS(WhatIf!$W:$W,WhatIf!$Q:$Q,K$1,WhatIf!$R:$R,K77)&lt;=price_limit,IF(K77="Yes",1,2),"")),""))</f>
        <v/>
      </c>
      <c r="BG77" s="161" t="str">
        <f ca="1">IF(OR(L77="",VLOOKUP(L$1,Services!$A$1:$B$25,2,0)="Exclude"),"",IF($D77=1,IF(OR(price_limit="",price_limit="No Limit"),IF(L77="Yes",1,2),IF(SUMIFS(WhatIf!$W:$W,WhatIf!$Q:$Q,L$1,WhatIf!$R:$R,L77)&lt;=price_limit,IF(L77="Yes",1,2),"")),""))</f>
        <v/>
      </c>
      <c r="BH77" s="161" t="str">
        <f ca="1">IF(OR(M77="",VLOOKUP(M$1,Services!$A$1:$B$25,2,0)="Exclude"),"",IF($D77=1,IF(OR(price_limit="",price_limit="No Limit"),IF(M77="Yes",1,2),IF(SUMIFS(WhatIf!$W:$W,WhatIf!$Q:$Q,M$1,WhatIf!$R:$R,M77)&lt;=price_limit,IF(M77="Yes",1,2),"")),""))</f>
        <v/>
      </c>
      <c r="BI77" s="161" t="str">
        <f ca="1">IF(OR(N77="",VLOOKUP(N$1,Services!$A$1:$B$25,2,0)="Exclude"),"",IF($D77=1,IF(OR(price_limit="",price_limit="No Limit"),IF(N77="Yes",1,2),IF(SUMIFS(WhatIf!$W:$W,WhatIf!$Q:$Q,N$1,WhatIf!$R:$R,N77)&lt;=price_limit,IF(N77="Yes",1,2),"")),""))</f>
        <v/>
      </c>
      <c r="BJ77" s="161" t="str">
        <f ca="1">IF(OR(O77="",VLOOKUP(O$1,Services!$A$1:$B$25,2,0)="Exclude"),"",IF($D77=1,IF(OR(price_limit="",price_limit="No Limit"),IF(O77="Yes",1,2),IF(SUMIFS(WhatIf!$W:$W,WhatIf!$Q:$Q,O$1,WhatIf!$R:$R,O77)&lt;=price_limit,IF(O77="Yes",1,2),"")),""))</f>
        <v/>
      </c>
      <c r="BK77" s="161" t="str">
        <f>IF(OR(P77="",VLOOKUP(P$1,Services!$A$1:$B$25,2,0)="Exclude"),"",IF($D77=1,IF(OR(price_limit="",price_limit="No Limit"),IF(P77="Yes",1,2),IF(SUMIFS(WhatIf!$W:$W,WhatIf!$Q:$Q,P$1,WhatIf!$R:$R,P77)&lt;=price_limit,IF(P77="Yes",1,2),"")),""))</f>
        <v/>
      </c>
      <c r="BL77" s="161" t="str">
        <f>IF(OR(Q77="",VLOOKUP(Q$1,Services!$A$1:$B$25,2,0)="Exclude"),"",IF($D77=1,IF(OR(price_limit="",price_limit="No Limit"),IF(Q77="Yes",1,2),IF(SUMIFS(WhatIf!$W:$W,WhatIf!$Q:$Q,Q$1,WhatIf!$R:$R,Q77)&lt;=price_limit,IF(Q77="Yes",1,2),"")),""))</f>
        <v/>
      </c>
      <c r="BM77" s="161" t="str">
        <f ca="1">IF(OR(R77="",VLOOKUP(R$1,Services!$A$1:$B$25,2,0)="Exclude"),"",IF($D77=1,IF(OR(price_limit="",price_limit="No Limit"),IF(R77="Yes",1,2),IF(SUMIFS(WhatIf!$W:$W,WhatIf!$Q:$Q,R$1,WhatIf!$R:$R,R77)&lt;=price_limit,IF(R77="Yes",1,2),"")),""))</f>
        <v/>
      </c>
      <c r="BN77" s="161" t="str">
        <f ca="1">IF(OR(S77="",VLOOKUP(S$1,Services!$A$1:$B$25,2,0)="Exclude"),"",IF($D77=1,IF(OR(price_limit="",price_limit="No Limit"),IF(S77="Yes",1,2),IF(SUMIFS(WhatIf!$W:$W,WhatIf!$Q:$Q,S$1,WhatIf!$R:$R,S77)&lt;=price_limit,IF(S77="Yes",1,2),"")),""))</f>
        <v/>
      </c>
      <c r="BO77" s="161" t="str">
        <f ca="1">IF(OR(T77="",VLOOKUP(T$1,Services!$A$1:$B$25,2,0)="Exclude"),"",IF($D77=1,IF(OR(price_limit="",price_limit="No Limit"),IF(T77="Yes",1,2),IF(SUMIFS(WhatIf!$W:$W,WhatIf!$Q:$Q,T$1,WhatIf!$R:$R,T77)&lt;=price_limit,IF(T77="Yes",1,2),"")),""))</f>
        <v/>
      </c>
      <c r="BP77" s="161" t="str">
        <f>IF(OR(U77="",VLOOKUP(U$1,Services!$A$1:$B$25,2,0)="Exclude"),"",IF($D77=1,IF(OR(price_limit="",price_limit="No Limit"),IF(U77="Yes",1,2),IF(SUMIFS(WhatIf!$W:$W,WhatIf!$Q:$Q,U$1,WhatIf!$R:$R,U77)&lt;=price_limit,IF(U77="Yes",1,2),"")),""))</f>
        <v/>
      </c>
      <c r="BQ77" s="161" t="str">
        <f>IF(OR(V77="",VLOOKUP(V$1,Services!$A$1:$B$25,2,0)="Exclude"),"",IF($D77=1,IF(OR(price_limit="",price_limit="No Limit"),IF(V77="Yes",1,2),IF(SUMIFS(WhatIf!$W:$W,WhatIf!$Q:$Q,V$1,WhatIf!$R:$R,V77)&lt;=price_limit,IF(V77="Yes",1,2),"")),""))</f>
        <v/>
      </c>
      <c r="BR77" s="161" t="str">
        <f>IF(OR(W77="",VLOOKUP(W$1,Services!$A$1:$B$25,2,0)="Exclude"),"",IF($D77=1,IF(OR(price_limit="",price_limit="No Limit"),IF(W77="Yes",1,2),IF(SUMIFS(WhatIf!$W:$W,WhatIf!$Q:$Q,W$1,WhatIf!$R:$R,W77)&lt;=price_limit,IF(W77="Yes",1,2),"")),""))</f>
        <v/>
      </c>
      <c r="BS77" s="161" t="str">
        <f>IF(OR(X77="",VLOOKUP(X$1,Services!$A$1:$B$25,2,0)="Exclude"),"",IF($D77=1,IF(OR(price_limit="",price_limit="No Limit"),IF(X77="Yes",1,2),IF(SUMIFS(WhatIf!$W:$W,WhatIf!$Q:$Q,X$1,WhatIf!$R:$R,X77)&lt;=price_limit,IF(X77="Yes",1,2),"")),""))</f>
        <v/>
      </c>
      <c r="BT77" s="161" t="str">
        <f>IF(OR(Y77="",VLOOKUP(Y$1,Services!$A$1:$B$25,2,0)="Exclude"),"",IF($D77=1,IF(OR(price_limit="",price_limit="No Limit"),IF(Y77="Yes",1,2),IF(SUMIFS(WhatIf!$W:$W,WhatIf!$Q:$Q,Y$1,WhatIf!$R:$R,Y77)&lt;=price_limit,IF(Y77="Yes",1,2),"")),""))</f>
        <v/>
      </c>
      <c r="BU77" s="161" t="str">
        <f>IF(OR(Z77="",VLOOKUP(Z$1,Services!$A$1:$B$25,2,0)="Exclude"),"",IF($D77=1,IF(OR(price_limit="",price_limit="No Limit"),IF(Z77="Yes",1,2),IF(SUMIFS(WhatIf!$W:$W,WhatIf!$Q:$Q,Z$1,WhatIf!$R:$R,Z77)&lt;=price_limit,IF(Z77="Yes",1,2),"")),""))</f>
        <v/>
      </c>
      <c r="BV77" s="161"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
      <c r="A78" s="15" t="s">
        <v>1065</v>
      </c>
      <c r="C78" s="3" t="s">
        <v>745</v>
      </c>
      <c r="D78" s="8" t="str">
        <f t="shared" ca="1" si="5"/>
        <v/>
      </c>
      <c r="R78" s="4" t="s">
        <v>1</v>
      </c>
      <c r="S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1" t="str">
        <f>IF(OR(E78="",VLOOKUP(E$1,Services!$A$1:$B$25,2,0)="Exclude"),"",IF($D78=1,IF(OR(price_limit="",price_limit="No Limit"),IF(E78="Yes",1,2),IF(SUMIFS(WhatIf!$W:$W,WhatIf!$Q:$Q,E$1,WhatIf!$R:$R,E78)&lt;=price_limit,IF(E78="Yes",1,2),"")),""))</f>
        <v/>
      </c>
      <c r="BA78" s="161" t="str">
        <f>IF(OR(F78="",VLOOKUP(F$1,Services!$A$1:$B$25,2,0)="Exclude"),"",IF($D78=1,IF(OR(price_limit="",price_limit="No Limit"),IF(F78="Yes",1,2),IF(SUMIFS(WhatIf!$W:$W,WhatIf!$Q:$Q,F$1,WhatIf!$R:$R,F78)&lt;=price_limit,IF(F78="Yes",1,2),"")),""))</f>
        <v/>
      </c>
      <c r="BB78" s="161" t="str">
        <f>IF(OR(G78="",VLOOKUP(G$1,Services!$A$1:$B$25,2,0)="Exclude"),"",IF($D78=1,IF(OR(price_limit="",price_limit="No Limit"),IF(G78="Yes",1,2),IF(SUMIFS(WhatIf!$W:$W,WhatIf!$Q:$Q,G$1,WhatIf!$R:$R,G78)&lt;=price_limit,IF(G78="Yes",1,2),"")),""))</f>
        <v/>
      </c>
      <c r="BC78" s="161" t="str">
        <f>IF(OR(H78="",VLOOKUP(H$1,Services!$A$1:$B$25,2,0)="Exclude"),"",IF($D78=1,IF(OR(price_limit="",price_limit="No Limit"),IF(H78="Yes",1,2),IF(SUMIFS(WhatIf!$W:$W,WhatIf!$Q:$Q,H$1,WhatIf!$R:$R,H78)&lt;=price_limit,IF(H78="Yes",1,2),"")),""))</f>
        <v/>
      </c>
      <c r="BD78" s="161" t="str">
        <f>IF(OR(I78="",VLOOKUP(I$1,Services!$A$1:$B$25,2,0)="Exclude"),"",IF($D78=1,IF(OR(price_limit="",price_limit="No Limit"),IF(I78="Yes",1,2),IF(SUMIFS(WhatIf!$W:$W,WhatIf!$Q:$Q,I$1,WhatIf!$R:$R,I78)&lt;=price_limit,IF(I78="Yes",1,2),"")),""))</f>
        <v/>
      </c>
      <c r="BE78" s="161" t="str">
        <f>IF(OR(J78="",VLOOKUP(J$1,Services!$A$1:$B$25,2,0)="Exclude"),"",IF($D78=1,IF(OR(price_limit="",price_limit="No Limit"),IF(J78="Yes",1,2),IF(SUMIFS(WhatIf!$W:$W,WhatIf!$Q:$Q,J$1,WhatIf!$R:$R,J78)&lt;=price_limit,IF(J78="Yes",1,2),"")),""))</f>
        <v/>
      </c>
      <c r="BF78" s="161" t="str">
        <f>IF(OR(K78="",VLOOKUP(K$1,Services!$A$1:$B$25,2,0)="Exclude"),"",IF($D78=1,IF(OR(price_limit="",price_limit="No Limit"),IF(K78="Yes",1,2),IF(SUMIFS(WhatIf!$W:$W,WhatIf!$Q:$Q,K$1,WhatIf!$R:$R,K78)&lt;=price_limit,IF(K78="Yes",1,2),"")),""))</f>
        <v/>
      </c>
      <c r="BG78" s="161" t="str">
        <f>IF(OR(L78="",VLOOKUP(L$1,Services!$A$1:$B$25,2,0)="Exclude"),"",IF($D78=1,IF(OR(price_limit="",price_limit="No Limit"),IF(L78="Yes",1,2),IF(SUMIFS(WhatIf!$W:$W,WhatIf!$Q:$Q,L$1,WhatIf!$R:$R,L78)&lt;=price_limit,IF(L78="Yes",1,2),"")),""))</f>
        <v/>
      </c>
      <c r="BH78" s="161" t="str">
        <f>IF(OR(M78="",VLOOKUP(M$1,Services!$A$1:$B$25,2,0)="Exclude"),"",IF($D78=1,IF(OR(price_limit="",price_limit="No Limit"),IF(M78="Yes",1,2),IF(SUMIFS(WhatIf!$W:$W,WhatIf!$Q:$Q,M$1,WhatIf!$R:$R,M78)&lt;=price_limit,IF(M78="Yes",1,2),"")),""))</f>
        <v/>
      </c>
      <c r="BI78" s="161" t="str">
        <f>IF(OR(N78="",VLOOKUP(N$1,Services!$A$1:$B$25,2,0)="Exclude"),"",IF($D78=1,IF(OR(price_limit="",price_limit="No Limit"),IF(N78="Yes",1,2),IF(SUMIFS(WhatIf!$W:$W,WhatIf!$Q:$Q,N$1,WhatIf!$R:$R,N78)&lt;=price_limit,IF(N78="Yes",1,2),"")),""))</f>
        <v/>
      </c>
      <c r="BJ78" s="161" t="str">
        <f>IF(OR(O78="",VLOOKUP(O$1,Services!$A$1:$B$25,2,0)="Exclude"),"",IF($D78=1,IF(OR(price_limit="",price_limit="No Limit"),IF(O78="Yes",1,2),IF(SUMIFS(WhatIf!$W:$W,WhatIf!$Q:$Q,O$1,WhatIf!$R:$R,O78)&lt;=price_limit,IF(O78="Yes",1,2),"")),""))</f>
        <v/>
      </c>
      <c r="BK78" s="161" t="str">
        <f>IF(OR(P78="",VLOOKUP(P$1,Services!$A$1:$B$25,2,0)="Exclude"),"",IF($D78=1,IF(OR(price_limit="",price_limit="No Limit"),IF(P78="Yes",1,2),IF(SUMIFS(WhatIf!$W:$W,WhatIf!$Q:$Q,P$1,WhatIf!$R:$R,P78)&lt;=price_limit,IF(P78="Yes",1,2),"")),""))</f>
        <v/>
      </c>
      <c r="BL78" s="161" t="str">
        <f>IF(OR(Q78="",VLOOKUP(Q$1,Services!$A$1:$B$25,2,0)="Exclude"),"",IF($D78=1,IF(OR(price_limit="",price_limit="No Limit"),IF(Q78="Yes",1,2),IF(SUMIFS(WhatIf!$W:$W,WhatIf!$Q:$Q,Q$1,WhatIf!$R:$R,Q78)&lt;=price_limit,IF(Q78="Yes",1,2),"")),""))</f>
        <v/>
      </c>
      <c r="BM78" s="161" t="str">
        <f ca="1">IF(OR(R78="",VLOOKUP(R$1,Services!$A$1:$B$25,2,0)="Exclude"),"",IF($D78=1,IF(OR(price_limit="",price_limit="No Limit"),IF(R78="Yes",1,2),IF(SUMIFS(WhatIf!$W:$W,WhatIf!$Q:$Q,R$1,WhatIf!$R:$R,R78)&lt;=price_limit,IF(R78="Yes",1,2),"")),""))</f>
        <v/>
      </c>
      <c r="BN78" s="161" t="str">
        <f ca="1">IF(OR(S78="",VLOOKUP(S$1,Services!$A$1:$B$25,2,0)="Exclude"),"",IF($D78=1,IF(OR(price_limit="",price_limit="No Limit"),IF(S78="Yes",1,2),IF(SUMIFS(WhatIf!$W:$W,WhatIf!$Q:$Q,S$1,WhatIf!$R:$R,S78)&lt;=price_limit,IF(S78="Yes",1,2),"")),""))</f>
        <v/>
      </c>
      <c r="BO78" s="161" t="str">
        <f>IF(OR(T78="",VLOOKUP(T$1,Services!$A$1:$B$25,2,0)="Exclude"),"",IF($D78=1,IF(OR(price_limit="",price_limit="No Limit"),IF(T78="Yes",1,2),IF(SUMIFS(WhatIf!$W:$W,WhatIf!$Q:$Q,T$1,WhatIf!$R:$R,T78)&lt;=price_limit,IF(T78="Yes",1,2),"")),""))</f>
        <v/>
      </c>
      <c r="BP78" s="161" t="str">
        <f>IF(OR(U78="",VLOOKUP(U$1,Services!$A$1:$B$25,2,0)="Exclude"),"",IF($D78=1,IF(OR(price_limit="",price_limit="No Limit"),IF(U78="Yes",1,2),IF(SUMIFS(WhatIf!$W:$W,WhatIf!$Q:$Q,U$1,WhatIf!$R:$R,U78)&lt;=price_limit,IF(U78="Yes",1,2),"")),""))</f>
        <v/>
      </c>
      <c r="BQ78" s="161" t="str">
        <f>IF(OR(V78="",VLOOKUP(V$1,Services!$A$1:$B$25,2,0)="Exclude"),"",IF($D78=1,IF(OR(price_limit="",price_limit="No Limit"),IF(V78="Yes",1,2),IF(SUMIFS(WhatIf!$W:$W,WhatIf!$Q:$Q,V$1,WhatIf!$R:$R,V78)&lt;=price_limit,IF(V78="Yes",1,2),"")),""))</f>
        <v/>
      </c>
      <c r="BR78" s="161" t="str">
        <f>IF(OR(W78="",VLOOKUP(W$1,Services!$A$1:$B$25,2,0)="Exclude"),"",IF($D78=1,IF(OR(price_limit="",price_limit="No Limit"),IF(W78="Yes",1,2),IF(SUMIFS(WhatIf!$W:$W,WhatIf!$Q:$Q,W$1,WhatIf!$R:$R,W78)&lt;=price_limit,IF(W78="Yes",1,2),"")),""))</f>
        <v/>
      </c>
      <c r="BS78" s="161" t="str">
        <f>IF(OR(X78="",VLOOKUP(X$1,Services!$A$1:$B$25,2,0)="Exclude"),"",IF($D78=1,IF(OR(price_limit="",price_limit="No Limit"),IF(X78="Yes",1,2),IF(SUMIFS(WhatIf!$W:$W,WhatIf!$Q:$Q,X$1,WhatIf!$R:$R,X78)&lt;=price_limit,IF(X78="Yes",1,2),"")),""))</f>
        <v/>
      </c>
      <c r="BT78" s="161" t="str">
        <f>IF(OR(Y78="",VLOOKUP(Y$1,Services!$A$1:$B$25,2,0)="Exclude"),"",IF($D78=1,IF(OR(price_limit="",price_limit="No Limit"),IF(Y78="Yes",1,2),IF(SUMIFS(WhatIf!$W:$W,WhatIf!$Q:$Q,Y$1,WhatIf!$R:$R,Y78)&lt;=price_limit,IF(Y78="Yes",1,2),"")),""))</f>
        <v/>
      </c>
      <c r="BU78" s="161" t="str">
        <f>IF(OR(Z78="",VLOOKUP(Z$1,Services!$A$1:$B$25,2,0)="Exclude"),"",IF($D78=1,IF(OR(price_limit="",price_limit="No Limit"),IF(Z78="Yes",1,2),IF(SUMIFS(WhatIf!$W:$W,WhatIf!$Q:$Q,Z$1,WhatIf!$R:$R,Z78)&lt;=price_limit,IF(Z78="Yes",1,2),"")),""))</f>
        <v/>
      </c>
      <c r="BV78" s="161"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3" customHeight="1" x14ac:dyDescent="0.35">
      <c r="A79" s="15" t="s">
        <v>93</v>
      </c>
      <c r="C79" s="3" t="s">
        <v>229</v>
      </c>
      <c r="D79" s="8" t="str">
        <f t="shared" ca="1" si="5"/>
        <v/>
      </c>
      <c r="E79" s="4" t="s">
        <v>1</v>
      </c>
      <c r="I79" s="8"/>
      <c r="J79" s="8"/>
      <c r="K79" s="8" t="s">
        <v>1</v>
      </c>
      <c r="L79" s="8" t="s">
        <v>1</v>
      </c>
      <c r="M79" s="8" t="s">
        <v>1</v>
      </c>
      <c r="N79" s="8" t="s">
        <v>229</v>
      </c>
      <c r="O79" s="8" t="s">
        <v>605</v>
      </c>
      <c r="P79" s="8"/>
      <c r="Q79" s="8"/>
      <c r="R79" s="4" t="s">
        <v>1</v>
      </c>
      <c r="S79" s="4" t="s">
        <v>1</v>
      </c>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1" t="str">
        <f ca="1">IF(OR(E79="",VLOOKUP(E$1,Services!$A$1:$B$25,2,0)="Exclude"),"",IF($D79=1,IF(OR(price_limit="",price_limit="No Limit"),IF(E79="Yes",1,2),IF(SUMIFS(WhatIf!$W:$W,WhatIf!$Q:$Q,E$1,WhatIf!$R:$R,E79)&lt;=price_limit,IF(E79="Yes",1,2),"")),""))</f>
        <v/>
      </c>
      <c r="BA79" s="161" t="str">
        <f>IF(OR(F79="",VLOOKUP(F$1,Services!$A$1:$B$25,2,0)="Exclude"),"",IF($D79=1,IF(OR(price_limit="",price_limit="No Limit"),IF(F79="Yes",1,2),IF(SUMIFS(WhatIf!$W:$W,WhatIf!$Q:$Q,F$1,WhatIf!$R:$R,F79)&lt;=price_limit,IF(F79="Yes",1,2),"")),""))</f>
        <v/>
      </c>
      <c r="BB79" s="161" t="str">
        <f>IF(OR(G79="",VLOOKUP(G$1,Services!$A$1:$B$25,2,0)="Exclude"),"",IF($D79=1,IF(OR(price_limit="",price_limit="No Limit"),IF(G79="Yes",1,2),IF(SUMIFS(WhatIf!$W:$W,WhatIf!$Q:$Q,G$1,WhatIf!$R:$R,G79)&lt;=price_limit,IF(G79="Yes",1,2),"")),""))</f>
        <v/>
      </c>
      <c r="BC79" s="161" t="str">
        <f>IF(OR(H79="",VLOOKUP(H$1,Services!$A$1:$B$25,2,0)="Exclude"),"",IF($D79=1,IF(OR(price_limit="",price_limit="No Limit"),IF(H79="Yes",1,2),IF(SUMIFS(WhatIf!$W:$W,WhatIf!$Q:$Q,H$1,WhatIf!$R:$R,H79)&lt;=price_limit,IF(H79="Yes",1,2),"")),""))</f>
        <v/>
      </c>
      <c r="BD79" s="161" t="str">
        <f>IF(OR(I79="",VLOOKUP(I$1,Services!$A$1:$B$25,2,0)="Exclude"),"",IF($D79=1,IF(OR(price_limit="",price_limit="No Limit"),IF(I79="Yes",1,2),IF(SUMIFS(WhatIf!$W:$W,WhatIf!$Q:$Q,I$1,WhatIf!$R:$R,I79)&lt;=price_limit,IF(I79="Yes",1,2),"")),""))</f>
        <v/>
      </c>
      <c r="BE79" s="161" t="str">
        <f>IF(OR(J79="",VLOOKUP(J$1,Services!$A$1:$B$25,2,0)="Exclude"),"",IF($D79=1,IF(OR(price_limit="",price_limit="No Limit"),IF(J79="Yes",1,2),IF(SUMIFS(WhatIf!$W:$W,WhatIf!$Q:$Q,J$1,WhatIf!$R:$R,J79)&lt;=price_limit,IF(J79="Yes",1,2),"")),""))</f>
        <v/>
      </c>
      <c r="BF79" s="161" t="str">
        <f ca="1">IF(OR(K79="",VLOOKUP(K$1,Services!$A$1:$B$25,2,0)="Exclude"),"",IF($D79=1,IF(OR(price_limit="",price_limit="No Limit"),IF(K79="Yes",1,2),IF(SUMIFS(WhatIf!$W:$W,WhatIf!$Q:$Q,K$1,WhatIf!$R:$R,K79)&lt;=price_limit,IF(K79="Yes",1,2),"")),""))</f>
        <v/>
      </c>
      <c r="BG79" s="161" t="str">
        <f ca="1">IF(OR(L79="",VLOOKUP(L$1,Services!$A$1:$B$25,2,0)="Exclude"),"",IF($D79=1,IF(OR(price_limit="",price_limit="No Limit"),IF(L79="Yes",1,2),IF(SUMIFS(WhatIf!$W:$W,WhatIf!$Q:$Q,L$1,WhatIf!$R:$R,L79)&lt;=price_limit,IF(L79="Yes",1,2),"")),""))</f>
        <v/>
      </c>
      <c r="BH79" s="161" t="str">
        <f ca="1">IF(OR(M79="",VLOOKUP(M$1,Services!$A$1:$B$25,2,0)="Exclude"),"",IF($D79=1,IF(OR(price_limit="",price_limit="No Limit"),IF(M79="Yes",1,2),IF(SUMIFS(WhatIf!$W:$W,WhatIf!$Q:$Q,M$1,WhatIf!$R:$R,M79)&lt;=price_limit,IF(M79="Yes",1,2),"")),""))</f>
        <v/>
      </c>
      <c r="BI79" s="161" t="str">
        <f ca="1">IF(OR(N79="",VLOOKUP(N$1,Services!$A$1:$B$25,2,0)="Exclude"),"",IF($D79=1,IF(OR(price_limit="",price_limit="No Limit"),IF(N79="Yes",1,2),IF(SUMIFS(WhatIf!$W:$W,WhatIf!$Q:$Q,N$1,WhatIf!$R:$R,N79)&lt;=price_limit,IF(N79="Yes",1,2),"")),""))</f>
        <v/>
      </c>
      <c r="BJ79" s="161" t="str">
        <f ca="1">IF(OR(O79="",VLOOKUP(O$1,Services!$A$1:$B$25,2,0)="Exclude"),"",IF($D79=1,IF(OR(price_limit="",price_limit="No Limit"),IF(O79="Yes",1,2),IF(SUMIFS(WhatIf!$W:$W,WhatIf!$Q:$Q,O$1,WhatIf!$R:$R,O79)&lt;=price_limit,IF(O79="Yes",1,2),"")),""))</f>
        <v/>
      </c>
      <c r="BK79" s="161" t="str">
        <f>IF(OR(P79="",VLOOKUP(P$1,Services!$A$1:$B$25,2,0)="Exclude"),"",IF($D79=1,IF(OR(price_limit="",price_limit="No Limit"),IF(P79="Yes",1,2),IF(SUMIFS(WhatIf!$W:$W,WhatIf!$Q:$Q,P$1,WhatIf!$R:$R,P79)&lt;=price_limit,IF(P79="Yes",1,2),"")),""))</f>
        <v/>
      </c>
      <c r="BL79" s="161" t="str">
        <f>IF(OR(Q79="",VLOOKUP(Q$1,Services!$A$1:$B$25,2,0)="Exclude"),"",IF($D79=1,IF(OR(price_limit="",price_limit="No Limit"),IF(Q79="Yes",1,2),IF(SUMIFS(WhatIf!$W:$W,WhatIf!$Q:$Q,Q$1,WhatIf!$R:$R,Q79)&lt;=price_limit,IF(Q79="Yes",1,2),"")),""))</f>
        <v/>
      </c>
      <c r="BM79" s="161" t="str">
        <f ca="1">IF(OR(R79="",VLOOKUP(R$1,Services!$A$1:$B$25,2,0)="Exclude"),"",IF($D79=1,IF(OR(price_limit="",price_limit="No Limit"),IF(R79="Yes",1,2),IF(SUMIFS(WhatIf!$W:$W,WhatIf!$Q:$Q,R$1,WhatIf!$R:$R,R79)&lt;=price_limit,IF(R79="Yes",1,2),"")),""))</f>
        <v/>
      </c>
      <c r="BN79" s="161" t="str">
        <f ca="1">IF(OR(S79="",VLOOKUP(S$1,Services!$A$1:$B$25,2,0)="Exclude"),"",IF($D79=1,IF(OR(price_limit="",price_limit="No Limit"),IF(S79="Yes",1,2),IF(SUMIFS(WhatIf!$W:$W,WhatIf!$Q:$Q,S$1,WhatIf!$R:$R,S79)&lt;=price_limit,IF(S79="Yes",1,2),"")),""))</f>
        <v/>
      </c>
      <c r="BO79" s="161" t="str">
        <f>IF(OR(T79="",VLOOKUP(T$1,Services!$A$1:$B$25,2,0)="Exclude"),"",IF($D79=1,IF(OR(price_limit="",price_limit="No Limit"),IF(T79="Yes",1,2),IF(SUMIFS(WhatIf!$W:$W,WhatIf!$Q:$Q,T$1,WhatIf!$R:$R,T79)&lt;=price_limit,IF(T79="Yes",1,2),"")),""))</f>
        <v/>
      </c>
      <c r="BP79" s="161" t="str">
        <f>IF(OR(U79="",VLOOKUP(U$1,Services!$A$1:$B$25,2,0)="Exclude"),"",IF($D79=1,IF(OR(price_limit="",price_limit="No Limit"),IF(U79="Yes",1,2),IF(SUMIFS(WhatIf!$W:$W,WhatIf!$Q:$Q,U$1,WhatIf!$R:$R,U79)&lt;=price_limit,IF(U79="Yes",1,2),"")),""))</f>
        <v/>
      </c>
      <c r="BQ79" s="161" t="str">
        <f>IF(OR(V79="",VLOOKUP(V$1,Services!$A$1:$B$25,2,0)="Exclude"),"",IF($D79=1,IF(OR(price_limit="",price_limit="No Limit"),IF(V79="Yes",1,2),IF(SUMIFS(WhatIf!$W:$W,WhatIf!$Q:$Q,V$1,WhatIf!$R:$R,V79)&lt;=price_limit,IF(V79="Yes",1,2),"")),""))</f>
        <v/>
      </c>
      <c r="BR79" s="161" t="str">
        <f>IF(OR(W79="",VLOOKUP(W$1,Services!$A$1:$B$25,2,0)="Exclude"),"",IF($D79=1,IF(OR(price_limit="",price_limit="No Limit"),IF(W79="Yes",1,2),IF(SUMIFS(WhatIf!$W:$W,WhatIf!$Q:$Q,W$1,WhatIf!$R:$R,W79)&lt;=price_limit,IF(W79="Yes",1,2),"")),""))</f>
        <v/>
      </c>
      <c r="BS79" s="161" t="str">
        <f>IF(OR(X79="",VLOOKUP(X$1,Services!$A$1:$B$25,2,0)="Exclude"),"",IF($D79=1,IF(OR(price_limit="",price_limit="No Limit"),IF(X79="Yes",1,2),IF(SUMIFS(WhatIf!$W:$W,WhatIf!$Q:$Q,X$1,WhatIf!$R:$R,X79)&lt;=price_limit,IF(X79="Yes",1,2),"")),""))</f>
        <v/>
      </c>
      <c r="BT79" s="161" t="str">
        <f>IF(OR(Y79="",VLOOKUP(Y$1,Services!$A$1:$B$25,2,0)="Exclude"),"",IF($D79=1,IF(OR(price_limit="",price_limit="No Limit"),IF(Y79="Yes",1,2),IF(SUMIFS(WhatIf!$W:$W,WhatIf!$Q:$Q,Y$1,WhatIf!$R:$R,Y79)&lt;=price_limit,IF(Y79="Yes",1,2),"")),""))</f>
        <v/>
      </c>
      <c r="BU79" s="161" t="str">
        <f>IF(OR(Z79="",VLOOKUP(Z$1,Services!$A$1:$B$25,2,0)="Exclude"),"",IF($D79=1,IF(OR(price_limit="",price_limit="No Limit"),IF(Z79="Yes",1,2),IF(SUMIFS(WhatIf!$W:$W,WhatIf!$Q:$Q,Z$1,WhatIf!$R:$R,Z79)&lt;=price_limit,IF(Z79="Yes",1,2),"")),""))</f>
        <v/>
      </c>
      <c r="BV79" s="161"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151</v>
      </c>
      <c r="B80" s="3" t="s">
        <v>205</v>
      </c>
      <c r="C80" s="3" t="s">
        <v>745</v>
      </c>
      <c r="D80" s="8" t="str">
        <f t="shared" ca="1" si="5"/>
        <v/>
      </c>
      <c r="I80" s="8"/>
      <c r="J80" s="8"/>
      <c r="K80" s="8"/>
      <c r="L80" s="8"/>
      <c r="M80" s="8"/>
      <c r="N80" s="8"/>
      <c r="O80" s="8" t="s">
        <v>605</v>
      </c>
      <c r="P80" s="8"/>
      <c r="Q80" s="8"/>
      <c r="R80" s="4" t="s">
        <v>1</v>
      </c>
      <c r="S80" s="4" t="s">
        <v>1</v>
      </c>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1" t="str">
        <f>IF(OR(E80="",VLOOKUP(E$1,Services!$A$1:$B$25,2,0)="Exclude"),"",IF($D80=1,IF(OR(price_limit="",price_limit="No Limit"),IF(E80="Yes",1,2),IF(SUMIFS(WhatIf!$W:$W,WhatIf!$Q:$Q,E$1,WhatIf!$R:$R,E80)&lt;=price_limit,IF(E80="Yes",1,2),"")),""))</f>
        <v/>
      </c>
      <c r="BA80" s="161" t="str">
        <f>IF(OR(F80="",VLOOKUP(F$1,Services!$A$1:$B$25,2,0)="Exclude"),"",IF($D80=1,IF(OR(price_limit="",price_limit="No Limit"),IF(F80="Yes",1,2),IF(SUMIFS(WhatIf!$W:$W,WhatIf!$Q:$Q,F$1,WhatIf!$R:$R,F80)&lt;=price_limit,IF(F80="Yes",1,2),"")),""))</f>
        <v/>
      </c>
      <c r="BB80" s="161" t="str">
        <f>IF(OR(G80="",VLOOKUP(G$1,Services!$A$1:$B$25,2,0)="Exclude"),"",IF($D80=1,IF(OR(price_limit="",price_limit="No Limit"),IF(G80="Yes",1,2),IF(SUMIFS(WhatIf!$W:$W,WhatIf!$Q:$Q,G$1,WhatIf!$R:$R,G80)&lt;=price_limit,IF(G80="Yes",1,2),"")),""))</f>
        <v/>
      </c>
      <c r="BC80" s="161" t="str">
        <f>IF(OR(H80="",VLOOKUP(H$1,Services!$A$1:$B$25,2,0)="Exclude"),"",IF($D80=1,IF(OR(price_limit="",price_limit="No Limit"),IF(H80="Yes",1,2),IF(SUMIFS(WhatIf!$W:$W,WhatIf!$Q:$Q,H$1,WhatIf!$R:$R,H80)&lt;=price_limit,IF(H80="Yes",1,2),"")),""))</f>
        <v/>
      </c>
      <c r="BD80" s="161" t="str">
        <f>IF(OR(I80="",VLOOKUP(I$1,Services!$A$1:$B$25,2,0)="Exclude"),"",IF($D80=1,IF(OR(price_limit="",price_limit="No Limit"),IF(I80="Yes",1,2),IF(SUMIFS(WhatIf!$W:$W,WhatIf!$Q:$Q,I$1,WhatIf!$R:$R,I80)&lt;=price_limit,IF(I80="Yes",1,2),"")),""))</f>
        <v/>
      </c>
      <c r="BE80" s="161" t="str">
        <f>IF(OR(J80="",VLOOKUP(J$1,Services!$A$1:$B$25,2,0)="Exclude"),"",IF($D80=1,IF(OR(price_limit="",price_limit="No Limit"),IF(J80="Yes",1,2),IF(SUMIFS(WhatIf!$W:$W,WhatIf!$Q:$Q,J$1,WhatIf!$R:$R,J80)&lt;=price_limit,IF(J80="Yes",1,2),"")),""))</f>
        <v/>
      </c>
      <c r="BF80" s="161" t="str">
        <f>IF(OR(K80="",VLOOKUP(K$1,Services!$A$1:$B$25,2,0)="Exclude"),"",IF($D80=1,IF(OR(price_limit="",price_limit="No Limit"),IF(K80="Yes",1,2),IF(SUMIFS(WhatIf!$W:$W,WhatIf!$Q:$Q,K$1,WhatIf!$R:$R,K80)&lt;=price_limit,IF(K80="Yes",1,2),"")),""))</f>
        <v/>
      </c>
      <c r="BG80" s="161" t="str">
        <f>IF(OR(L80="",VLOOKUP(L$1,Services!$A$1:$B$25,2,0)="Exclude"),"",IF($D80=1,IF(OR(price_limit="",price_limit="No Limit"),IF(L80="Yes",1,2),IF(SUMIFS(WhatIf!$W:$W,WhatIf!$Q:$Q,L$1,WhatIf!$R:$R,L80)&lt;=price_limit,IF(L80="Yes",1,2),"")),""))</f>
        <v/>
      </c>
      <c r="BH80" s="161" t="str">
        <f>IF(OR(M80="",VLOOKUP(M$1,Services!$A$1:$B$25,2,0)="Exclude"),"",IF($D80=1,IF(OR(price_limit="",price_limit="No Limit"),IF(M80="Yes",1,2),IF(SUMIFS(WhatIf!$W:$W,WhatIf!$Q:$Q,M$1,WhatIf!$R:$R,M80)&lt;=price_limit,IF(M80="Yes",1,2),"")),""))</f>
        <v/>
      </c>
      <c r="BI80" s="161" t="str">
        <f>IF(OR(N80="",VLOOKUP(N$1,Services!$A$1:$B$25,2,0)="Exclude"),"",IF($D80=1,IF(OR(price_limit="",price_limit="No Limit"),IF(N80="Yes",1,2),IF(SUMIFS(WhatIf!$W:$W,WhatIf!$Q:$Q,N$1,WhatIf!$R:$R,N80)&lt;=price_limit,IF(N80="Yes",1,2),"")),""))</f>
        <v/>
      </c>
      <c r="BJ80" s="161" t="str">
        <f ca="1">IF(OR(O80="",VLOOKUP(O$1,Services!$A$1:$B$25,2,0)="Exclude"),"",IF($D80=1,IF(OR(price_limit="",price_limit="No Limit"),IF(O80="Yes",1,2),IF(SUMIFS(WhatIf!$W:$W,WhatIf!$Q:$Q,O$1,WhatIf!$R:$R,O80)&lt;=price_limit,IF(O80="Yes",1,2),"")),""))</f>
        <v/>
      </c>
      <c r="BK80" s="161" t="str">
        <f>IF(OR(P80="",VLOOKUP(P$1,Services!$A$1:$B$25,2,0)="Exclude"),"",IF($D80=1,IF(OR(price_limit="",price_limit="No Limit"),IF(P80="Yes",1,2),IF(SUMIFS(WhatIf!$W:$W,WhatIf!$Q:$Q,P$1,WhatIf!$R:$R,P80)&lt;=price_limit,IF(P80="Yes",1,2),"")),""))</f>
        <v/>
      </c>
      <c r="BL80" s="161" t="str">
        <f>IF(OR(Q80="",VLOOKUP(Q$1,Services!$A$1:$B$25,2,0)="Exclude"),"",IF($D80=1,IF(OR(price_limit="",price_limit="No Limit"),IF(Q80="Yes",1,2),IF(SUMIFS(WhatIf!$W:$W,WhatIf!$Q:$Q,Q$1,WhatIf!$R:$R,Q80)&lt;=price_limit,IF(Q80="Yes",1,2),"")),""))</f>
        <v/>
      </c>
      <c r="BM80" s="161" t="str">
        <f ca="1">IF(OR(R80="",VLOOKUP(R$1,Services!$A$1:$B$25,2,0)="Exclude"),"",IF($D80=1,IF(OR(price_limit="",price_limit="No Limit"),IF(R80="Yes",1,2),IF(SUMIFS(WhatIf!$W:$W,WhatIf!$Q:$Q,R$1,WhatIf!$R:$R,R80)&lt;=price_limit,IF(R80="Yes",1,2),"")),""))</f>
        <v/>
      </c>
      <c r="BN80" s="161" t="str">
        <f ca="1">IF(OR(S80="",VLOOKUP(S$1,Services!$A$1:$B$25,2,0)="Exclude"),"",IF($D80=1,IF(OR(price_limit="",price_limit="No Limit"),IF(S80="Yes",1,2),IF(SUMIFS(WhatIf!$W:$W,WhatIf!$Q:$Q,S$1,WhatIf!$R:$R,S80)&lt;=price_limit,IF(S80="Yes",1,2),"")),""))</f>
        <v/>
      </c>
      <c r="BO80" s="161" t="str">
        <f>IF(OR(T80="",VLOOKUP(T$1,Services!$A$1:$B$25,2,0)="Exclude"),"",IF($D80=1,IF(OR(price_limit="",price_limit="No Limit"),IF(T80="Yes",1,2),IF(SUMIFS(WhatIf!$W:$W,WhatIf!$Q:$Q,T$1,WhatIf!$R:$R,T80)&lt;=price_limit,IF(T80="Yes",1,2),"")),""))</f>
        <v/>
      </c>
      <c r="BP80" s="161" t="str">
        <f>IF(OR(U80="",VLOOKUP(U$1,Services!$A$1:$B$25,2,0)="Exclude"),"",IF($D80=1,IF(OR(price_limit="",price_limit="No Limit"),IF(U80="Yes",1,2),IF(SUMIFS(WhatIf!$W:$W,WhatIf!$Q:$Q,U$1,WhatIf!$R:$R,U80)&lt;=price_limit,IF(U80="Yes",1,2),"")),""))</f>
        <v/>
      </c>
      <c r="BQ80" s="161" t="str">
        <f>IF(OR(V80="",VLOOKUP(V$1,Services!$A$1:$B$25,2,0)="Exclude"),"",IF($D80=1,IF(OR(price_limit="",price_limit="No Limit"),IF(V80="Yes",1,2),IF(SUMIFS(WhatIf!$W:$W,WhatIf!$Q:$Q,V$1,WhatIf!$R:$R,V80)&lt;=price_limit,IF(V80="Yes",1,2),"")),""))</f>
        <v/>
      </c>
      <c r="BR80" s="161" t="str">
        <f>IF(OR(W80="",VLOOKUP(W$1,Services!$A$1:$B$25,2,0)="Exclude"),"",IF($D80=1,IF(OR(price_limit="",price_limit="No Limit"),IF(W80="Yes",1,2),IF(SUMIFS(WhatIf!$W:$W,WhatIf!$Q:$Q,W$1,WhatIf!$R:$R,W80)&lt;=price_limit,IF(W80="Yes",1,2),"")),""))</f>
        <v/>
      </c>
      <c r="BS80" s="161" t="str">
        <f>IF(OR(X80="",VLOOKUP(X$1,Services!$A$1:$B$25,2,0)="Exclude"),"",IF($D80=1,IF(OR(price_limit="",price_limit="No Limit"),IF(X80="Yes",1,2),IF(SUMIFS(WhatIf!$W:$W,WhatIf!$Q:$Q,X$1,WhatIf!$R:$R,X80)&lt;=price_limit,IF(X80="Yes",1,2),"")),""))</f>
        <v/>
      </c>
      <c r="BT80" s="161" t="str">
        <f>IF(OR(Y80="",VLOOKUP(Y$1,Services!$A$1:$B$25,2,0)="Exclude"),"",IF($D80=1,IF(OR(price_limit="",price_limit="No Limit"),IF(Y80="Yes",1,2),IF(SUMIFS(WhatIf!$W:$W,WhatIf!$Q:$Q,Y$1,WhatIf!$R:$R,Y80)&lt;=price_limit,IF(Y80="Yes",1,2),"")),""))</f>
        <v/>
      </c>
      <c r="BU80" s="161" t="str">
        <f>IF(OR(Z80="",VLOOKUP(Z$1,Services!$A$1:$B$25,2,0)="Exclude"),"",IF($D80=1,IF(OR(price_limit="",price_limit="No Limit"),IF(Z80="Yes",1,2),IF(SUMIFS(WhatIf!$W:$W,WhatIf!$Q:$Q,Z$1,WhatIf!$R:$R,Z80)&lt;=price_limit,IF(Z80="Yes",1,2),"")),""))</f>
        <v/>
      </c>
      <c r="BV80" s="161"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3" customHeight="1" x14ac:dyDescent="0.35">
      <c r="A81" s="15" t="s">
        <v>152</v>
      </c>
      <c r="B81" s="3" t="s">
        <v>205</v>
      </c>
      <c r="C81" s="3" t="s">
        <v>745</v>
      </c>
      <c r="D81" s="8" t="str">
        <f t="shared" ca="1" si="5"/>
        <v/>
      </c>
      <c r="I81" s="8"/>
      <c r="J81" s="8"/>
      <c r="K81" s="8"/>
      <c r="L81" s="8"/>
      <c r="M81" s="8"/>
      <c r="N81" s="8"/>
      <c r="O81" s="8" t="s">
        <v>605</v>
      </c>
      <c r="P81" s="8"/>
      <c r="Q81" s="8"/>
      <c r="R81" s="4" t="s">
        <v>1</v>
      </c>
      <c r="S81" s="4" t="s">
        <v>1</v>
      </c>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1" t="str">
        <f>IF(OR(E81="",VLOOKUP(E$1,Services!$A$1:$B$25,2,0)="Exclude"),"",IF($D81=1,IF(OR(price_limit="",price_limit="No Limit"),IF(E81="Yes",1,2),IF(SUMIFS(WhatIf!$W:$W,WhatIf!$Q:$Q,E$1,WhatIf!$R:$R,E81)&lt;=price_limit,IF(E81="Yes",1,2),"")),""))</f>
        <v/>
      </c>
      <c r="BA81" s="161" t="str">
        <f>IF(OR(F81="",VLOOKUP(F$1,Services!$A$1:$B$25,2,0)="Exclude"),"",IF($D81=1,IF(OR(price_limit="",price_limit="No Limit"),IF(F81="Yes",1,2),IF(SUMIFS(WhatIf!$W:$W,WhatIf!$Q:$Q,F$1,WhatIf!$R:$R,F81)&lt;=price_limit,IF(F81="Yes",1,2),"")),""))</f>
        <v/>
      </c>
      <c r="BB81" s="161" t="str">
        <f>IF(OR(G81="",VLOOKUP(G$1,Services!$A$1:$B$25,2,0)="Exclude"),"",IF($D81=1,IF(OR(price_limit="",price_limit="No Limit"),IF(G81="Yes",1,2),IF(SUMIFS(WhatIf!$W:$W,WhatIf!$Q:$Q,G$1,WhatIf!$R:$R,G81)&lt;=price_limit,IF(G81="Yes",1,2),"")),""))</f>
        <v/>
      </c>
      <c r="BC81" s="161" t="str">
        <f>IF(OR(H81="",VLOOKUP(H$1,Services!$A$1:$B$25,2,0)="Exclude"),"",IF($D81=1,IF(OR(price_limit="",price_limit="No Limit"),IF(H81="Yes",1,2),IF(SUMIFS(WhatIf!$W:$W,WhatIf!$Q:$Q,H$1,WhatIf!$R:$R,H81)&lt;=price_limit,IF(H81="Yes",1,2),"")),""))</f>
        <v/>
      </c>
      <c r="BD81" s="161" t="str">
        <f>IF(OR(I81="",VLOOKUP(I$1,Services!$A$1:$B$25,2,0)="Exclude"),"",IF($D81=1,IF(OR(price_limit="",price_limit="No Limit"),IF(I81="Yes",1,2),IF(SUMIFS(WhatIf!$W:$W,WhatIf!$Q:$Q,I$1,WhatIf!$R:$R,I81)&lt;=price_limit,IF(I81="Yes",1,2),"")),""))</f>
        <v/>
      </c>
      <c r="BE81" s="161" t="str">
        <f>IF(OR(J81="",VLOOKUP(J$1,Services!$A$1:$B$25,2,0)="Exclude"),"",IF($D81=1,IF(OR(price_limit="",price_limit="No Limit"),IF(J81="Yes",1,2),IF(SUMIFS(WhatIf!$W:$W,WhatIf!$Q:$Q,J$1,WhatIf!$R:$R,J81)&lt;=price_limit,IF(J81="Yes",1,2),"")),""))</f>
        <v/>
      </c>
      <c r="BF81" s="161" t="str">
        <f>IF(OR(K81="",VLOOKUP(K$1,Services!$A$1:$B$25,2,0)="Exclude"),"",IF($D81=1,IF(OR(price_limit="",price_limit="No Limit"),IF(K81="Yes",1,2),IF(SUMIFS(WhatIf!$W:$W,WhatIf!$Q:$Q,K$1,WhatIf!$R:$R,K81)&lt;=price_limit,IF(K81="Yes",1,2),"")),""))</f>
        <v/>
      </c>
      <c r="BG81" s="161" t="str">
        <f>IF(OR(L81="",VLOOKUP(L$1,Services!$A$1:$B$25,2,0)="Exclude"),"",IF($D81=1,IF(OR(price_limit="",price_limit="No Limit"),IF(L81="Yes",1,2),IF(SUMIFS(WhatIf!$W:$W,WhatIf!$Q:$Q,L$1,WhatIf!$R:$R,L81)&lt;=price_limit,IF(L81="Yes",1,2),"")),""))</f>
        <v/>
      </c>
      <c r="BH81" s="161" t="str">
        <f>IF(OR(M81="",VLOOKUP(M$1,Services!$A$1:$B$25,2,0)="Exclude"),"",IF($D81=1,IF(OR(price_limit="",price_limit="No Limit"),IF(M81="Yes",1,2),IF(SUMIFS(WhatIf!$W:$W,WhatIf!$Q:$Q,M$1,WhatIf!$R:$R,M81)&lt;=price_limit,IF(M81="Yes",1,2),"")),""))</f>
        <v/>
      </c>
      <c r="BI81" s="161" t="str">
        <f>IF(OR(N81="",VLOOKUP(N$1,Services!$A$1:$B$25,2,0)="Exclude"),"",IF($D81=1,IF(OR(price_limit="",price_limit="No Limit"),IF(N81="Yes",1,2),IF(SUMIFS(WhatIf!$W:$W,WhatIf!$Q:$Q,N$1,WhatIf!$R:$R,N81)&lt;=price_limit,IF(N81="Yes",1,2),"")),""))</f>
        <v/>
      </c>
      <c r="BJ81" s="161" t="str">
        <f ca="1">IF(OR(O81="",VLOOKUP(O$1,Services!$A$1:$B$25,2,0)="Exclude"),"",IF($D81=1,IF(OR(price_limit="",price_limit="No Limit"),IF(O81="Yes",1,2),IF(SUMIFS(WhatIf!$W:$W,WhatIf!$Q:$Q,O$1,WhatIf!$R:$R,O81)&lt;=price_limit,IF(O81="Yes",1,2),"")),""))</f>
        <v/>
      </c>
      <c r="BK81" s="161" t="str">
        <f>IF(OR(P81="",VLOOKUP(P$1,Services!$A$1:$B$25,2,0)="Exclude"),"",IF($D81=1,IF(OR(price_limit="",price_limit="No Limit"),IF(P81="Yes",1,2),IF(SUMIFS(WhatIf!$W:$W,WhatIf!$Q:$Q,P$1,WhatIf!$R:$R,P81)&lt;=price_limit,IF(P81="Yes",1,2),"")),""))</f>
        <v/>
      </c>
      <c r="BL81" s="161" t="str">
        <f>IF(OR(Q81="",VLOOKUP(Q$1,Services!$A$1:$B$25,2,0)="Exclude"),"",IF($D81=1,IF(OR(price_limit="",price_limit="No Limit"),IF(Q81="Yes",1,2),IF(SUMIFS(WhatIf!$W:$W,WhatIf!$Q:$Q,Q$1,WhatIf!$R:$R,Q81)&lt;=price_limit,IF(Q81="Yes",1,2),"")),""))</f>
        <v/>
      </c>
      <c r="BM81" s="161" t="str">
        <f ca="1">IF(OR(R81="",VLOOKUP(R$1,Services!$A$1:$B$25,2,0)="Exclude"),"",IF($D81=1,IF(OR(price_limit="",price_limit="No Limit"),IF(R81="Yes",1,2),IF(SUMIFS(WhatIf!$W:$W,WhatIf!$Q:$Q,R$1,WhatIf!$R:$R,R81)&lt;=price_limit,IF(R81="Yes",1,2),"")),""))</f>
        <v/>
      </c>
      <c r="BN81" s="161" t="str">
        <f ca="1">IF(OR(S81="",VLOOKUP(S$1,Services!$A$1:$B$25,2,0)="Exclude"),"",IF($D81=1,IF(OR(price_limit="",price_limit="No Limit"),IF(S81="Yes",1,2),IF(SUMIFS(WhatIf!$W:$W,WhatIf!$Q:$Q,S$1,WhatIf!$R:$R,S81)&lt;=price_limit,IF(S81="Yes",1,2),"")),""))</f>
        <v/>
      </c>
      <c r="BO81" s="161" t="str">
        <f>IF(OR(T81="",VLOOKUP(T$1,Services!$A$1:$B$25,2,0)="Exclude"),"",IF($D81=1,IF(OR(price_limit="",price_limit="No Limit"),IF(T81="Yes",1,2),IF(SUMIFS(WhatIf!$W:$W,WhatIf!$Q:$Q,T$1,WhatIf!$R:$R,T81)&lt;=price_limit,IF(T81="Yes",1,2),"")),""))</f>
        <v/>
      </c>
      <c r="BP81" s="161" t="str">
        <f>IF(OR(U81="",VLOOKUP(U$1,Services!$A$1:$B$25,2,0)="Exclude"),"",IF($D81=1,IF(OR(price_limit="",price_limit="No Limit"),IF(U81="Yes",1,2),IF(SUMIFS(WhatIf!$W:$W,WhatIf!$Q:$Q,U$1,WhatIf!$R:$R,U81)&lt;=price_limit,IF(U81="Yes",1,2),"")),""))</f>
        <v/>
      </c>
      <c r="BQ81" s="161" t="str">
        <f>IF(OR(V81="",VLOOKUP(V$1,Services!$A$1:$B$25,2,0)="Exclude"),"",IF($D81=1,IF(OR(price_limit="",price_limit="No Limit"),IF(V81="Yes",1,2),IF(SUMIFS(WhatIf!$W:$W,WhatIf!$Q:$Q,V$1,WhatIf!$R:$R,V81)&lt;=price_limit,IF(V81="Yes",1,2),"")),""))</f>
        <v/>
      </c>
      <c r="BR81" s="161" t="str">
        <f>IF(OR(W81="",VLOOKUP(W$1,Services!$A$1:$B$25,2,0)="Exclude"),"",IF($D81=1,IF(OR(price_limit="",price_limit="No Limit"),IF(W81="Yes",1,2),IF(SUMIFS(WhatIf!$W:$W,WhatIf!$Q:$Q,W$1,WhatIf!$R:$R,W81)&lt;=price_limit,IF(W81="Yes",1,2),"")),""))</f>
        <v/>
      </c>
      <c r="BS81" s="161" t="str">
        <f>IF(OR(X81="",VLOOKUP(X$1,Services!$A$1:$B$25,2,0)="Exclude"),"",IF($D81=1,IF(OR(price_limit="",price_limit="No Limit"),IF(X81="Yes",1,2),IF(SUMIFS(WhatIf!$W:$W,WhatIf!$Q:$Q,X$1,WhatIf!$R:$R,X81)&lt;=price_limit,IF(X81="Yes",1,2),"")),""))</f>
        <v/>
      </c>
      <c r="BT81" s="161" t="str">
        <f>IF(OR(Y81="",VLOOKUP(Y$1,Services!$A$1:$B$25,2,0)="Exclude"),"",IF($D81=1,IF(OR(price_limit="",price_limit="No Limit"),IF(Y81="Yes",1,2),IF(SUMIFS(WhatIf!$W:$W,WhatIf!$Q:$Q,Y$1,WhatIf!$R:$R,Y81)&lt;=price_limit,IF(Y81="Yes",1,2),"")),""))</f>
        <v/>
      </c>
      <c r="BU81" s="161" t="str">
        <f>IF(OR(Z81="",VLOOKUP(Z$1,Services!$A$1:$B$25,2,0)="Exclude"),"",IF($D81=1,IF(OR(price_limit="",price_limit="No Limit"),IF(Z81="Yes",1,2),IF(SUMIFS(WhatIf!$W:$W,WhatIf!$Q:$Q,Z$1,WhatIf!$R:$R,Z81)&lt;=price_limit,IF(Z81="Yes",1,2),"")),""))</f>
        <v/>
      </c>
      <c r="BV81" s="161"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1028</v>
      </c>
      <c r="C82" s="3" t="s">
        <v>229</v>
      </c>
      <c r="D82" s="8" t="str">
        <f t="shared" ca="1" si="5"/>
        <v/>
      </c>
      <c r="F82" s="4" t="s">
        <v>1028</v>
      </c>
      <c r="G82" s="4" t="s">
        <v>1028</v>
      </c>
      <c r="H82" s="4" t="s">
        <v>1028</v>
      </c>
      <c r="I82" s="8"/>
      <c r="J82" s="8"/>
      <c r="K82" s="8"/>
      <c r="L82" s="8"/>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1" t="str">
        <f>IF(OR(E82="",VLOOKUP(E$1,Services!$A$1:$B$25,2,0)="Exclude"),"",IF($D82=1,IF(OR(price_limit="",price_limit="No Limit"),IF(E82="Yes",1,2),IF(SUMIFS(WhatIf!$W:$W,WhatIf!$Q:$Q,E$1,WhatIf!$R:$R,E82)&lt;=price_limit,IF(E82="Yes",1,2),"")),""))</f>
        <v/>
      </c>
      <c r="BA82" s="161" t="str">
        <f ca="1">IF(OR(F82="",VLOOKUP(F$1,Services!$A$1:$B$25,2,0)="Exclude"),"",IF($D82=1,IF(OR(price_limit="",price_limit="No Limit"),IF(F82="Yes",1,2),IF(SUMIFS(WhatIf!$W:$W,WhatIf!$Q:$Q,F$1,WhatIf!$R:$R,F82)&lt;=price_limit,IF(F82="Yes",1,2),"")),""))</f>
        <v/>
      </c>
      <c r="BB82" s="161" t="str">
        <f ca="1">IF(OR(G82="",VLOOKUP(G$1,Services!$A$1:$B$25,2,0)="Exclude"),"",IF($D82=1,IF(OR(price_limit="",price_limit="No Limit"),IF(G82="Yes",1,2),IF(SUMIFS(WhatIf!$W:$W,WhatIf!$Q:$Q,G$1,WhatIf!$R:$R,G82)&lt;=price_limit,IF(G82="Yes",1,2),"")),""))</f>
        <v/>
      </c>
      <c r="BC82" s="161" t="str">
        <f ca="1">IF(OR(H82="",VLOOKUP(H$1,Services!$A$1:$B$25,2,0)="Exclude"),"",IF($D82=1,IF(OR(price_limit="",price_limit="No Limit"),IF(H82="Yes",1,2),IF(SUMIFS(WhatIf!$W:$W,WhatIf!$Q:$Q,H$1,WhatIf!$R:$R,H82)&lt;=price_limit,IF(H82="Yes",1,2),"")),""))</f>
        <v/>
      </c>
      <c r="BD82" s="161" t="str">
        <f>IF(OR(I82="",VLOOKUP(I$1,Services!$A$1:$B$25,2,0)="Exclude"),"",IF($D82=1,IF(OR(price_limit="",price_limit="No Limit"),IF(I82="Yes",1,2),IF(SUMIFS(WhatIf!$W:$W,WhatIf!$Q:$Q,I$1,WhatIf!$R:$R,I82)&lt;=price_limit,IF(I82="Yes",1,2),"")),""))</f>
        <v/>
      </c>
      <c r="BE82" s="161" t="str">
        <f>IF(OR(J82="",VLOOKUP(J$1,Services!$A$1:$B$25,2,0)="Exclude"),"",IF($D82=1,IF(OR(price_limit="",price_limit="No Limit"),IF(J82="Yes",1,2),IF(SUMIFS(WhatIf!$W:$W,WhatIf!$Q:$Q,J$1,WhatIf!$R:$R,J82)&lt;=price_limit,IF(J82="Yes",1,2),"")),""))</f>
        <v/>
      </c>
      <c r="BF82" s="161" t="str">
        <f>IF(OR(K82="",VLOOKUP(K$1,Services!$A$1:$B$25,2,0)="Exclude"),"",IF($D82=1,IF(OR(price_limit="",price_limit="No Limit"),IF(K82="Yes",1,2),IF(SUMIFS(WhatIf!$W:$W,WhatIf!$Q:$Q,K$1,WhatIf!$R:$R,K82)&lt;=price_limit,IF(K82="Yes",1,2),"")),""))</f>
        <v/>
      </c>
      <c r="BG82" s="161" t="str">
        <f>IF(OR(L82="",VLOOKUP(L$1,Services!$A$1:$B$25,2,0)="Exclude"),"",IF($D82=1,IF(OR(price_limit="",price_limit="No Limit"),IF(L82="Yes",1,2),IF(SUMIFS(WhatIf!$W:$W,WhatIf!$Q:$Q,L$1,WhatIf!$R:$R,L82)&lt;=price_limit,IF(L82="Yes",1,2),"")),""))</f>
        <v/>
      </c>
      <c r="BH82" s="161" t="str">
        <f>IF(OR(M82="",VLOOKUP(M$1,Services!$A$1:$B$25,2,0)="Exclude"),"",IF($D82=1,IF(OR(price_limit="",price_limit="No Limit"),IF(M82="Yes",1,2),IF(SUMIFS(WhatIf!$W:$W,WhatIf!$Q:$Q,M$1,WhatIf!$R:$R,M82)&lt;=price_limit,IF(M82="Yes",1,2),"")),""))</f>
        <v/>
      </c>
      <c r="BI82" s="161" t="str">
        <f>IF(OR(N82="",VLOOKUP(N$1,Services!$A$1:$B$25,2,0)="Exclude"),"",IF($D82=1,IF(OR(price_limit="",price_limit="No Limit"),IF(N82="Yes",1,2),IF(SUMIFS(WhatIf!$W:$W,WhatIf!$Q:$Q,N$1,WhatIf!$R:$R,N82)&lt;=price_limit,IF(N82="Yes",1,2),"")),""))</f>
        <v/>
      </c>
      <c r="BJ82" s="161" t="str">
        <f>IF(OR(O82="",VLOOKUP(O$1,Services!$A$1:$B$25,2,0)="Exclude"),"",IF($D82=1,IF(OR(price_limit="",price_limit="No Limit"),IF(O82="Yes",1,2),IF(SUMIFS(WhatIf!$W:$W,WhatIf!$Q:$Q,O$1,WhatIf!$R:$R,O82)&lt;=price_limit,IF(O82="Yes",1,2),"")),""))</f>
        <v/>
      </c>
      <c r="BK82" s="161" t="str">
        <f>IF(OR(P82="",VLOOKUP(P$1,Services!$A$1:$B$25,2,0)="Exclude"),"",IF($D82=1,IF(OR(price_limit="",price_limit="No Limit"),IF(P82="Yes",1,2),IF(SUMIFS(WhatIf!$W:$W,WhatIf!$Q:$Q,P$1,WhatIf!$R:$R,P82)&lt;=price_limit,IF(P82="Yes",1,2),"")),""))</f>
        <v/>
      </c>
      <c r="BL82" s="161" t="str">
        <f>IF(OR(Q82="",VLOOKUP(Q$1,Services!$A$1:$B$25,2,0)="Exclude"),"",IF($D82=1,IF(OR(price_limit="",price_limit="No Limit"),IF(Q82="Yes",1,2),IF(SUMIFS(WhatIf!$W:$W,WhatIf!$Q:$Q,Q$1,WhatIf!$R:$R,Q82)&lt;=price_limit,IF(Q82="Yes",1,2),"")),""))</f>
        <v/>
      </c>
      <c r="BM82" s="161" t="str">
        <f>IF(OR(R82="",VLOOKUP(R$1,Services!$A$1:$B$25,2,0)="Exclude"),"",IF($D82=1,IF(OR(price_limit="",price_limit="No Limit"),IF(R82="Yes",1,2),IF(SUMIFS(WhatIf!$W:$W,WhatIf!$Q:$Q,R$1,WhatIf!$R:$R,R82)&lt;=price_limit,IF(R82="Yes",1,2),"")),""))</f>
        <v/>
      </c>
      <c r="BN82" s="161" t="str">
        <f>IF(OR(S82="",VLOOKUP(S$1,Services!$A$1:$B$25,2,0)="Exclude"),"",IF($D82=1,IF(OR(price_limit="",price_limit="No Limit"),IF(S82="Yes",1,2),IF(SUMIFS(WhatIf!$W:$W,WhatIf!$Q:$Q,S$1,WhatIf!$R:$R,S82)&lt;=price_limit,IF(S82="Yes",1,2),"")),""))</f>
        <v/>
      </c>
      <c r="BO82" s="161" t="str">
        <f>IF(OR(T82="",VLOOKUP(T$1,Services!$A$1:$B$25,2,0)="Exclude"),"",IF($D82=1,IF(OR(price_limit="",price_limit="No Limit"),IF(T82="Yes",1,2),IF(SUMIFS(WhatIf!$W:$W,WhatIf!$Q:$Q,T$1,WhatIf!$R:$R,T82)&lt;=price_limit,IF(T82="Yes",1,2),"")),""))</f>
        <v/>
      </c>
      <c r="BP82" s="161" t="str">
        <f>IF(OR(U82="",VLOOKUP(U$1,Services!$A$1:$B$25,2,0)="Exclude"),"",IF($D82=1,IF(OR(price_limit="",price_limit="No Limit"),IF(U82="Yes",1,2),IF(SUMIFS(WhatIf!$W:$W,WhatIf!$Q:$Q,U$1,WhatIf!$R:$R,U82)&lt;=price_limit,IF(U82="Yes",1,2),"")),""))</f>
        <v/>
      </c>
      <c r="BQ82" s="161" t="str">
        <f>IF(OR(V82="",VLOOKUP(V$1,Services!$A$1:$B$25,2,0)="Exclude"),"",IF($D82=1,IF(OR(price_limit="",price_limit="No Limit"),IF(V82="Yes",1,2),IF(SUMIFS(WhatIf!$W:$W,WhatIf!$Q:$Q,V$1,WhatIf!$R:$R,V82)&lt;=price_limit,IF(V82="Yes",1,2),"")),""))</f>
        <v/>
      </c>
      <c r="BR82" s="161" t="str">
        <f>IF(OR(W82="",VLOOKUP(W$1,Services!$A$1:$B$25,2,0)="Exclude"),"",IF($D82=1,IF(OR(price_limit="",price_limit="No Limit"),IF(W82="Yes",1,2),IF(SUMIFS(WhatIf!$W:$W,WhatIf!$Q:$Q,W$1,WhatIf!$R:$R,W82)&lt;=price_limit,IF(W82="Yes",1,2),"")),""))</f>
        <v/>
      </c>
      <c r="BS82" s="161" t="str">
        <f>IF(OR(X82="",VLOOKUP(X$1,Services!$A$1:$B$25,2,0)="Exclude"),"",IF($D82=1,IF(OR(price_limit="",price_limit="No Limit"),IF(X82="Yes",1,2),IF(SUMIFS(WhatIf!$W:$W,WhatIf!$Q:$Q,X$1,WhatIf!$R:$R,X82)&lt;=price_limit,IF(X82="Yes",1,2),"")),""))</f>
        <v/>
      </c>
      <c r="BT82" s="161" t="str">
        <f>IF(OR(Y82="",VLOOKUP(Y$1,Services!$A$1:$B$25,2,0)="Exclude"),"",IF($D82=1,IF(OR(price_limit="",price_limit="No Limit"),IF(Y82="Yes",1,2),IF(SUMIFS(WhatIf!$W:$W,WhatIf!$Q:$Q,Y$1,WhatIf!$R:$R,Y82)&lt;=price_limit,IF(Y82="Yes",1,2),"")),""))</f>
        <v/>
      </c>
      <c r="BU82" s="161" t="str">
        <f>IF(OR(Z82="",VLOOKUP(Z$1,Services!$A$1:$B$25,2,0)="Exclude"),"",IF($D82=1,IF(OR(price_limit="",price_limit="No Limit"),IF(Z82="Yes",1,2),IF(SUMIFS(WhatIf!$W:$W,WhatIf!$Q:$Q,Z$1,WhatIf!$R:$R,Z82)&lt;=price_limit,IF(Z82="Yes",1,2),"")),""))</f>
        <v/>
      </c>
      <c r="BV82" s="161"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11</v>
      </c>
      <c r="B83" s="3" t="s">
        <v>700</v>
      </c>
      <c r="C83" s="3" t="s">
        <v>747</v>
      </c>
      <c r="D83" s="8" t="str">
        <f t="shared" ca="1" si="5"/>
        <v/>
      </c>
      <c r="G83" s="4" t="s">
        <v>384</v>
      </c>
      <c r="H83" s="4" t="s">
        <v>384</v>
      </c>
      <c r="I83" s="8"/>
      <c r="J83" s="8" t="s">
        <v>1</v>
      </c>
      <c r="K83" s="8" t="s">
        <v>1</v>
      </c>
      <c r="L83" s="8" t="s">
        <v>1</v>
      </c>
      <c r="M83" s="8" t="s">
        <v>1</v>
      </c>
      <c r="N83" s="8" t="s">
        <v>1</v>
      </c>
      <c r="O83" s="8" t="s">
        <v>1</v>
      </c>
      <c r="P83" s="8"/>
      <c r="Q83" s="8"/>
      <c r="R83" s="8" t="s">
        <v>1</v>
      </c>
      <c r="S83" s="8" t="s">
        <v>1</v>
      </c>
      <c r="T83" s="8" t="s">
        <v>1</v>
      </c>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1" t="str">
        <f>IF(OR(E83="",VLOOKUP(E$1,Services!$A$1:$B$25,2,0)="Exclude"),"",IF($D83=1,IF(OR(price_limit="",price_limit="No Limit"),IF(E83="Yes",1,2),IF(SUMIFS(WhatIf!$W:$W,WhatIf!$Q:$Q,E$1,WhatIf!$R:$R,E83)&lt;=price_limit,IF(E83="Yes",1,2),"")),""))</f>
        <v/>
      </c>
      <c r="BA83" s="161" t="str">
        <f>IF(OR(F83="",VLOOKUP(F$1,Services!$A$1:$B$25,2,0)="Exclude"),"",IF($D83=1,IF(OR(price_limit="",price_limit="No Limit"),IF(F83="Yes",1,2),IF(SUMIFS(WhatIf!$W:$W,WhatIf!$Q:$Q,F$1,WhatIf!$R:$R,F83)&lt;=price_limit,IF(F83="Yes",1,2),"")),""))</f>
        <v/>
      </c>
      <c r="BB83" s="161" t="str">
        <f ca="1">IF(OR(G83="",VLOOKUP(G$1,Services!$A$1:$B$25,2,0)="Exclude"),"",IF($D83=1,IF(OR(price_limit="",price_limit="No Limit"),IF(G83="Yes",1,2),IF(SUMIFS(WhatIf!$W:$W,WhatIf!$Q:$Q,G$1,WhatIf!$R:$R,G83)&lt;=price_limit,IF(G83="Yes",1,2),"")),""))</f>
        <v/>
      </c>
      <c r="BC83" s="161" t="str">
        <f ca="1">IF(OR(H83="",VLOOKUP(H$1,Services!$A$1:$B$25,2,0)="Exclude"),"",IF($D83=1,IF(OR(price_limit="",price_limit="No Limit"),IF(H83="Yes",1,2),IF(SUMIFS(WhatIf!$W:$W,WhatIf!$Q:$Q,H$1,WhatIf!$R:$R,H83)&lt;=price_limit,IF(H83="Yes",1,2),"")),""))</f>
        <v/>
      </c>
      <c r="BD83" s="161" t="str">
        <f>IF(OR(I83="",VLOOKUP(I$1,Services!$A$1:$B$25,2,0)="Exclude"),"",IF($D83=1,IF(OR(price_limit="",price_limit="No Limit"),IF(I83="Yes",1,2),IF(SUMIFS(WhatIf!$W:$W,WhatIf!$Q:$Q,I$1,WhatIf!$R:$R,I83)&lt;=price_limit,IF(I83="Yes",1,2),"")),""))</f>
        <v/>
      </c>
      <c r="BE83" s="161" t="str">
        <f ca="1">IF(OR(J83="",VLOOKUP(J$1,Services!$A$1:$B$25,2,0)="Exclude"),"",IF($D83=1,IF(OR(price_limit="",price_limit="No Limit"),IF(J83="Yes",1,2),IF(SUMIFS(WhatIf!$W:$W,WhatIf!$Q:$Q,J$1,WhatIf!$R:$R,J83)&lt;=price_limit,IF(J83="Yes",1,2),"")),""))</f>
        <v/>
      </c>
      <c r="BF83" s="161" t="str">
        <f ca="1">IF(OR(K83="",VLOOKUP(K$1,Services!$A$1:$B$25,2,0)="Exclude"),"",IF($D83=1,IF(OR(price_limit="",price_limit="No Limit"),IF(K83="Yes",1,2),IF(SUMIFS(WhatIf!$W:$W,WhatIf!$Q:$Q,K$1,WhatIf!$R:$R,K83)&lt;=price_limit,IF(K83="Yes",1,2),"")),""))</f>
        <v/>
      </c>
      <c r="BG83" s="161" t="str">
        <f ca="1">IF(OR(L83="",VLOOKUP(L$1,Services!$A$1:$B$25,2,0)="Exclude"),"",IF($D83=1,IF(OR(price_limit="",price_limit="No Limit"),IF(L83="Yes",1,2),IF(SUMIFS(WhatIf!$W:$W,WhatIf!$Q:$Q,L$1,WhatIf!$R:$R,L83)&lt;=price_limit,IF(L83="Yes",1,2),"")),""))</f>
        <v/>
      </c>
      <c r="BH83" s="161" t="str">
        <f ca="1">IF(OR(M83="",VLOOKUP(M$1,Services!$A$1:$B$25,2,0)="Exclude"),"",IF($D83=1,IF(OR(price_limit="",price_limit="No Limit"),IF(M83="Yes",1,2),IF(SUMIFS(WhatIf!$W:$W,WhatIf!$Q:$Q,M$1,WhatIf!$R:$R,M83)&lt;=price_limit,IF(M83="Yes",1,2),"")),""))</f>
        <v/>
      </c>
      <c r="BI83" s="161" t="str">
        <f ca="1">IF(OR(N83="",VLOOKUP(N$1,Services!$A$1:$B$25,2,0)="Exclude"),"",IF($D83=1,IF(OR(price_limit="",price_limit="No Limit"),IF(N83="Yes",1,2),IF(SUMIFS(WhatIf!$W:$W,WhatIf!$Q:$Q,N$1,WhatIf!$R:$R,N83)&lt;=price_limit,IF(N83="Yes",1,2),"")),""))</f>
        <v/>
      </c>
      <c r="BJ83" s="161" t="str">
        <f ca="1">IF(OR(O83="",VLOOKUP(O$1,Services!$A$1:$B$25,2,0)="Exclude"),"",IF($D83=1,IF(OR(price_limit="",price_limit="No Limit"),IF(O83="Yes",1,2),IF(SUMIFS(WhatIf!$W:$W,WhatIf!$Q:$Q,O$1,WhatIf!$R:$R,O83)&lt;=price_limit,IF(O83="Yes",1,2),"")),""))</f>
        <v/>
      </c>
      <c r="BK83" s="161" t="str">
        <f>IF(OR(P83="",VLOOKUP(P$1,Services!$A$1:$B$25,2,0)="Exclude"),"",IF($D83=1,IF(OR(price_limit="",price_limit="No Limit"),IF(P83="Yes",1,2),IF(SUMIFS(WhatIf!$W:$W,WhatIf!$Q:$Q,P$1,WhatIf!$R:$R,P83)&lt;=price_limit,IF(P83="Yes",1,2),"")),""))</f>
        <v/>
      </c>
      <c r="BL83" s="161" t="str">
        <f>IF(OR(Q83="",VLOOKUP(Q$1,Services!$A$1:$B$25,2,0)="Exclude"),"",IF($D83=1,IF(OR(price_limit="",price_limit="No Limit"),IF(Q83="Yes",1,2),IF(SUMIFS(WhatIf!$W:$W,WhatIf!$Q:$Q,Q$1,WhatIf!$R:$R,Q83)&lt;=price_limit,IF(Q83="Yes",1,2),"")),""))</f>
        <v/>
      </c>
      <c r="BM83" s="161" t="str">
        <f ca="1">IF(OR(R83="",VLOOKUP(R$1,Services!$A$1:$B$25,2,0)="Exclude"),"",IF($D83=1,IF(OR(price_limit="",price_limit="No Limit"),IF(R83="Yes",1,2),IF(SUMIFS(WhatIf!$W:$W,WhatIf!$Q:$Q,R$1,WhatIf!$R:$R,R83)&lt;=price_limit,IF(R83="Yes",1,2),"")),""))</f>
        <v/>
      </c>
      <c r="BN83" s="161" t="str">
        <f ca="1">IF(OR(S83="",VLOOKUP(S$1,Services!$A$1:$B$25,2,0)="Exclude"),"",IF($D83=1,IF(OR(price_limit="",price_limit="No Limit"),IF(S83="Yes",1,2),IF(SUMIFS(WhatIf!$W:$W,WhatIf!$Q:$Q,S$1,WhatIf!$R:$R,S83)&lt;=price_limit,IF(S83="Yes",1,2),"")),""))</f>
        <v/>
      </c>
      <c r="BO83" s="161" t="str">
        <f ca="1">IF(OR(T83="",VLOOKUP(T$1,Services!$A$1:$B$25,2,0)="Exclude"),"",IF($D83=1,IF(OR(price_limit="",price_limit="No Limit"),IF(T83="Yes",1,2),IF(SUMIFS(WhatIf!$W:$W,WhatIf!$Q:$Q,T$1,WhatIf!$R:$R,T83)&lt;=price_limit,IF(T83="Yes",1,2),"")),""))</f>
        <v/>
      </c>
      <c r="BP83" s="161" t="str">
        <f>IF(OR(U83="",VLOOKUP(U$1,Services!$A$1:$B$25,2,0)="Exclude"),"",IF($D83=1,IF(OR(price_limit="",price_limit="No Limit"),IF(U83="Yes",1,2),IF(SUMIFS(WhatIf!$W:$W,WhatIf!$Q:$Q,U$1,WhatIf!$R:$R,U83)&lt;=price_limit,IF(U83="Yes",1,2),"")),""))</f>
        <v/>
      </c>
      <c r="BQ83" s="161" t="str">
        <f>IF(OR(V83="",VLOOKUP(V$1,Services!$A$1:$B$25,2,0)="Exclude"),"",IF($D83=1,IF(OR(price_limit="",price_limit="No Limit"),IF(V83="Yes",1,2),IF(SUMIFS(WhatIf!$W:$W,WhatIf!$Q:$Q,V$1,WhatIf!$R:$R,V83)&lt;=price_limit,IF(V83="Yes",1,2),"")),""))</f>
        <v/>
      </c>
      <c r="BR83" s="161" t="str">
        <f>IF(OR(W83="",VLOOKUP(W$1,Services!$A$1:$B$25,2,0)="Exclude"),"",IF($D83=1,IF(OR(price_limit="",price_limit="No Limit"),IF(W83="Yes",1,2),IF(SUMIFS(WhatIf!$W:$W,WhatIf!$Q:$Q,W$1,WhatIf!$R:$R,W83)&lt;=price_limit,IF(W83="Yes",1,2),"")),""))</f>
        <v/>
      </c>
      <c r="BS83" s="161" t="str">
        <f>IF(OR(X83="",VLOOKUP(X$1,Services!$A$1:$B$25,2,0)="Exclude"),"",IF($D83=1,IF(OR(price_limit="",price_limit="No Limit"),IF(X83="Yes",1,2),IF(SUMIFS(WhatIf!$W:$W,WhatIf!$Q:$Q,X$1,WhatIf!$R:$R,X83)&lt;=price_limit,IF(X83="Yes",1,2),"")),""))</f>
        <v/>
      </c>
      <c r="BT83" s="161" t="str">
        <f>IF(OR(Y83="",VLOOKUP(Y$1,Services!$A$1:$B$25,2,0)="Exclude"),"",IF($D83=1,IF(OR(price_limit="",price_limit="No Limit"),IF(Y83="Yes",1,2),IF(SUMIFS(WhatIf!$W:$W,WhatIf!$Q:$Q,Y$1,WhatIf!$R:$R,Y83)&lt;=price_limit,IF(Y83="Yes",1,2),"")),""))</f>
        <v/>
      </c>
      <c r="BU83" s="161" t="str">
        <f>IF(OR(Z83="",VLOOKUP(Z$1,Services!$A$1:$B$25,2,0)="Exclude"),"",IF($D83=1,IF(OR(price_limit="",price_limit="No Limit"),IF(Z83="Yes",1,2),IF(SUMIFS(WhatIf!$W:$W,WhatIf!$Q:$Q,Z$1,WhatIf!$R:$R,Z83)&lt;=price_limit,IF(Z83="Yes",1,2),"")),""))</f>
        <v/>
      </c>
      <c r="BV83" s="161"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4.5" customHeight="1" x14ac:dyDescent="0.35">
      <c r="A84" s="15" t="s">
        <v>910</v>
      </c>
      <c r="C84" s="3" t="s">
        <v>747</v>
      </c>
      <c r="D84" s="8" t="str">
        <f t="shared" ca="1" si="5"/>
        <v/>
      </c>
      <c r="I84" s="8"/>
      <c r="J84" s="8"/>
      <c r="K84" s="8"/>
      <c r="L84" s="8"/>
      <c r="M84" s="8"/>
      <c r="N84" s="8"/>
      <c r="O84" s="8" t="s">
        <v>1</v>
      </c>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1" t="str">
        <f>IF(OR(E84="",VLOOKUP(E$1,Services!$A$1:$B$25,2,0)="Exclude"),"",IF($D84=1,IF(OR(price_limit="",price_limit="No Limit"),IF(E84="Yes",1,2),IF(SUMIFS(WhatIf!$W:$W,WhatIf!$Q:$Q,E$1,WhatIf!$R:$R,E84)&lt;=price_limit,IF(E84="Yes",1,2),"")),""))</f>
        <v/>
      </c>
      <c r="BA84" s="161" t="str">
        <f>IF(OR(F84="",VLOOKUP(F$1,Services!$A$1:$B$25,2,0)="Exclude"),"",IF($D84=1,IF(OR(price_limit="",price_limit="No Limit"),IF(F84="Yes",1,2),IF(SUMIFS(WhatIf!$W:$W,WhatIf!$Q:$Q,F$1,WhatIf!$R:$R,F84)&lt;=price_limit,IF(F84="Yes",1,2),"")),""))</f>
        <v/>
      </c>
      <c r="BB84" s="161" t="str">
        <f>IF(OR(G84="",VLOOKUP(G$1,Services!$A$1:$B$25,2,0)="Exclude"),"",IF($D84=1,IF(OR(price_limit="",price_limit="No Limit"),IF(G84="Yes",1,2),IF(SUMIFS(WhatIf!$W:$W,WhatIf!$Q:$Q,G$1,WhatIf!$R:$R,G84)&lt;=price_limit,IF(G84="Yes",1,2),"")),""))</f>
        <v/>
      </c>
      <c r="BC84" s="161" t="str">
        <f>IF(OR(H84="",VLOOKUP(H$1,Services!$A$1:$B$25,2,0)="Exclude"),"",IF($D84=1,IF(OR(price_limit="",price_limit="No Limit"),IF(H84="Yes",1,2),IF(SUMIFS(WhatIf!$W:$W,WhatIf!$Q:$Q,H$1,WhatIf!$R:$R,H84)&lt;=price_limit,IF(H84="Yes",1,2),"")),""))</f>
        <v/>
      </c>
      <c r="BD84" s="161" t="str">
        <f>IF(OR(I84="",VLOOKUP(I$1,Services!$A$1:$B$25,2,0)="Exclude"),"",IF($D84=1,IF(OR(price_limit="",price_limit="No Limit"),IF(I84="Yes",1,2),IF(SUMIFS(WhatIf!$W:$W,WhatIf!$Q:$Q,I$1,WhatIf!$R:$R,I84)&lt;=price_limit,IF(I84="Yes",1,2),"")),""))</f>
        <v/>
      </c>
      <c r="BE84" s="161" t="str">
        <f>IF(OR(J84="",VLOOKUP(J$1,Services!$A$1:$B$25,2,0)="Exclude"),"",IF($D84=1,IF(OR(price_limit="",price_limit="No Limit"),IF(J84="Yes",1,2),IF(SUMIFS(WhatIf!$W:$W,WhatIf!$Q:$Q,J$1,WhatIf!$R:$R,J84)&lt;=price_limit,IF(J84="Yes",1,2),"")),""))</f>
        <v/>
      </c>
      <c r="BF84" s="161" t="str">
        <f>IF(OR(K84="",VLOOKUP(K$1,Services!$A$1:$B$25,2,0)="Exclude"),"",IF($D84=1,IF(OR(price_limit="",price_limit="No Limit"),IF(K84="Yes",1,2),IF(SUMIFS(WhatIf!$W:$W,WhatIf!$Q:$Q,K$1,WhatIf!$R:$R,K84)&lt;=price_limit,IF(K84="Yes",1,2),"")),""))</f>
        <v/>
      </c>
      <c r="BG84" s="161" t="str">
        <f>IF(OR(L84="",VLOOKUP(L$1,Services!$A$1:$B$25,2,0)="Exclude"),"",IF($D84=1,IF(OR(price_limit="",price_limit="No Limit"),IF(L84="Yes",1,2),IF(SUMIFS(WhatIf!$W:$W,WhatIf!$Q:$Q,L$1,WhatIf!$R:$R,L84)&lt;=price_limit,IF(L84="Yes",1,2),"")),""))</f>
        <v/>
      </c>
      <c r="BH84" s="161" t="str">
        <f>IF(OR(M84="",VLOOKUP(M$1,Services!$A$1:$B$25,2,0)="Exclude"),"",IF($D84=1,IF(OR(price_limit="",price_limit="No Limit"),IF(M84="Yes",1,2),IF(SUMIFS(WhatIf!$W:$W,WhatIf!$Q:$Q,M$1,WhatIf!$R:$R,M84)&lt;=price_limit,IF(M84="Yes",1,2),"")),""))</f>
        <v/>
      </c>
      <c r="BI84" s="161" t="str">
        <f>IF(OR(N84="",VLOOKUP(N$1,Services!$A$1:$B$25,2,0)="Exclude"),"",IF($D84=1,IF(OR(price_limit="",price_limit="No Limit"),IF(N84="Yes",1,2),IF(SUMIFS(WhatIf!$W:$W,WhatIf!$Q:$Q,N$1,WhatIf!$R:$R,N84)&lt;=price_limit,IF(N84="Yes",1,2),"")),""))</f>
        <v/>
      </c>
      <c r="BJ84" s="161" t="str">
        <f ca="1">IF(OR(O84="",VLOOKUP(O$1,Services!$A$1:$B$25,2,0)="Exclude"),"",IF($D84=1,IF(OR(price_limit="",price_limit="No Limit"),IF(O84="Yes",1,2),IF(SUMIFS(WhatIf!$W:$W,WhatIf!$Q:$Q,O$1,WhatIf!$R:$R,O84)&lt;=price_limit,IF(O84="Yes",1,2),"")),""))</f>
        <v/>
      </c>
      <c r="BK84" s="161" t="str">
        <f>IF(OR(P84="",VLOOKUP(P$1,Services!$A$1:$B$25,2,0)="Exclude"),"",IF($D84=1,IF(OR(price_limit="",price_limit="No Limit"),IF(P84="Yes",1,2),IF(SUMIFS(WhatIf!$W:$W,WhatIf!$Q:$Q,P$1,WhatIf!$R:$R,P84)&lt;=price_limit,IF(P84="Yes",1,2),"")),""))</f>
        <v/>
      </c>
      <c r="BL84" s="161" t="str">
        <f>IF(OR(Q84="",VLOOKUP(Q$1,Services!$A$1:$B$25,2,0)="Exclude"),"",IF($D84=1,IF(OR(price_limit="",price_limit="No Limit"),IF(Q84="Yes",1,2),IF(SUMIFS(WhatIf!$W:$W,WhatIf!$Q:$Q,Q$1,WhatIf!$R:$R,Q84)&lt;=price_limit,IF(Q84="Yes",1,2),"")),""))</f>
        <v/>
      </c>
      <c r="BM84" s="161" t="str">
        <f>IF(OR(R84="",VLOOKUP(R$1,Services!$A$1:$B$25,2,0)="Exclude"),"",IF($D84=1,IF(OR(price_limit="",price_limit="No Limit"),IF(R84="Yes",1,2),IF(SUMIFS(WhatIf!$W:$W,WhatIf!$Q:$Q,R$1,WhatIf!$R:$R,R84)&lt;=price_limit,IF(R84="Yes",1,2),"")),""))</f>
        <v/>
      </c>
      <c r="BN84" s="161" t="str">
        <f>IF(OR(S84="",VLOOKUP(S$1,Services!$A$1:$B$25,2,0)="Exclude"),"",IF($D84=1,IF(OR(price_limit="",price_limit="No Limit"),IF(S84="Yes",1,2),IF(SUMIFS(WhatIf!$W:$W,WhatIf!$Q:$Q,S$1,WhatIf!$R:$R,S84)&lt;=price_limit,IF(S84="Yes",1,2),"")),""))</f>
        <v/>
      </c>
      <c r="BO84" s="161" t="str">
        <f>IF(OR(T84="",VLOOKUP(T$1,Services!$A$1:$B$25,2,0)="Exclude"),"",IF($D84=1,IF(OR(price_limit="",price_limit="No Limit"),IF(T84="Yes",1,2),IF(SUMIFS(WhatIf!$W:$W,WhatIf!$Q:$Q,T$1,WhatIf!$R:$R,T84)&lt;=price_limit,IF(T84="Yes",1,2),"")),""))</f>
        <v/>
      </c>
      <c r="BP84" s="161" t="str">
        <f>IF(OR(U84="",VLOOKUP(U$1,Services!$A$1:$B$25,2,0)="Exclude"),"",IF($D84=1,IF(OR(price_limit="",price_limit="No Limit"),IF(U84="Yes",1,2),IF(SUMIFS(WhatIf!$W:$W,WhatIf!$Q:$Q,U$1,WhatIf!$R:$R,U84)&lt;=price_limit,IF(U84="Yes",1,2),"")),""))</f>
        <v/>
      </c>
      <c r="BQ84" s="161" t="str">
        <f>IF(OR(V84="",VLOOKUP(V$1,Services!$A$1:$B$25,2,0)="Exclude"),"",IF($D84=1,IF(OR(price_limit="",price_limit="No Limit"),IF(V84="Yes",1,2),IF(SUMIFS(WhatIf!$W:$W,WhatIf!$Q:$Q,V$1,WhatIf!$R:$R,V84)&lt;=price_limit,IF(V84="Yes",1,2),"")),""))</f>
        <v/>
      </c>
      <c r="BR84" s="161" t="str">
        <f>IF(OR(W84="",VLOOKUP(W$1,Services!$A$1:$B$25,2,0)="Exclude"),"",IF($D84=1,IF(OR(price_limit="",price_limit="No Limit"),IF(W84="Yes",1,2),IF(SUMIFS(WhatIf!$W:$W,WhatIf!$Q:$Q,W$1,WhatIf!$R:$R,W84)&lt;=price_limit,IF(W84="Yes",1,2),"")),""))</f>
        <v/>
      </c>
      <c r="BS84" s="161" t="str">
        <f>IF(OR(X84="",VLOOKUP(X$1,Services!$A$1:$B$25,2,0)="Exclude"),"",IF($D84=1,IF(OR(price_limit="",price_limit="No Limit"),IF(X84="Yes",1,2),IF(SUMIFS(WhatIf!$W:$W,WhatIf!$Q:$Q,X$1,WhatIf!$R:$R,X84)&lt;=price_limit,IF(X84="Yes",1,2),"")),""))</f>
        <v/>
      </c>
      <c r="BT84" s="161" t="str">
        <f>IF(OR(Y84="",VLOOKUP(Y$1,Services!$A$1:$B$25,2,0)="Exclude"),"",IF($D84=1,IF(OR(price_limit="",price_limit="No Limit"),IF(Y84="Yes",1,2),IF(SUMIFS(WhatIf!$W:$W,WhatIf!$Q:$Q,Y$1,WhatIf!$R:$R,Y84)&lt;=price_limit,IF(Y84="Yes",1,2),"")),""))</f>
        <v/>
      </c>
      <c r="BU84" s="161" t="str">
        <f>IF(OR(Z84="",VLOOKUP(Z$1,Services!$A$1:$B$25,2,0)="Exclude"),"",IF($D84=1,IF(OR(price_limit="",price_limit="No Limit"),IF(Z84="Yes",1,2),IF(SUMIFS(WhatIf!$W:$W,WhatIf!$Q:$Q,Z$1,WhatIf!$R:$R,Z84)&lt;=price_limit,IF(Z84="Yes",1,2),"")),""))</f>
        <v/>
      </c>
      <c r="BV84" s="161"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customHeight="1" x14ac:dyDescent="0.3">
      <c r="A85" s="15" t="s">
        <v>1014</v>
      </c>
      <c r="B85" s="3" t="s">
        <v>962</v>
      </c>
      <c r="C85" s="3" t="s">
        <v>185</v>
      </c>
      <c r="D85" s="8" t="str">
        <f t="shared" ca="1" si="5"/>
        <v/>
      </c>
      <c r="M85" s="4" t="s">
        <v>702</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1" t="str">
        <f>IF(OR(E85="",VLOOKUP(E$1,Services!$A$1:$B$25,2,0)="Exclude"),"",IF($D85=1,IF(OR(price_limit="",price_limit="No Limit"),IF(E85="Yes",1,2),IF(SUMIFS(WhatIf!$W:$W,WhatIf!$Q:$Q,E$1,WhatIf!$R:$R,E85)&lt;=price_limit,IF(E85="Yes",1,2),"")),""))</f>
        <v/>
      </c>
      <c r="BA85" s="161" t="str">
        <f>IF(OR(F85="",VLOOKUP(F$1,Services!$A$1:$B$25,2,0)="Exclude"),"",IF($D85=1,IF(OR(price_limit="",price_limit="No Limit"),IF(F85="Yes",1,2),IF(SUMIFS(WhatIf!$W:$W,WhatIf!$Q:$Q,F$1,WhatIf!$R:$R,F85)&lt;=price_limit,IF(F85="Yes",1,2),"")),""))</f>
        <v/>
      </c>
      <c r="BB85" s="161" t="str">
        <f>IF(OR(G85="",VLOOKUP(G$1,Services!$A$1:$B$25,2,0)="Exclude"),"",IF($D85=1,IF(OR(price_limit="",price_limit="No Limit"),IF(G85="Yes",1,2),IF(SUMIFS(WhatIf!$W:$W,WhatIf!$Q:$Q,G$1,WhatIf!$R:$R,G85)&lt;=price_limit,IF(G85="Yes",1,2),"")),""))</f>
        <v/>
      </c>
      <c r="BC85" s="161" t="str">
        <f>IF(OR(H85="",VLOOKUP(H$1,Services!$A$1:$B$25,2,0)="Exclude"),"",IF($D85=1,IF(OR(price_limit="",price_limit="No Limit"),IF(H85="Yes",1,2),IF(SUMIFS(WhatIf!$W:$W,WhatIf!$Q:$Q,H$1,WhatIf!$R:$R,H85)&lt;=price_limit,IF(H85="Yes",1,2),"")),""))</f>
        <v/>
      </c>
      <c r="BD85" s="161" t="str">
        <f>IF(OR(I85="",VLOOKUP(I$1,Services!$A$1:$B$25,2,0)="Exclude"),"",IF($D85=1,IF(OR(price_limit="",price_limit="No Limit"),IF(I85="Yes",1,2),IF(SUMIFS(WhatIf!$W:$W,WhatIf!$Q:$Q,I$1,WhatIf!$R:$R,I85)&lt;=price_limit,IF(I85="Yes",1,2),"")),""))</f>
        <v/>
      </c>
      <c r="BE85" s="161" t="str">
        <f>IF(OR(J85="",VLOOKUP(J$1,Services!$A$1:$B$25,2,0)="Exclude"),"",IF($D85=1,IF(OR(price_limit="",price_limit="No Limit"),IF(J85="Yes",1,2),IF(SUMIFS(WhatIf!$W:$W,WhatIf!$Q:$Q,J$1,WhatIf!$R:$R,J85)&lt;=price_limit,IF(J85="Yes",1,2),"")),""))</f>
        <v/>
      </c>
      <c r="BF85" s="161" t="str">
        <f>IF(OR(K85="",VLOOKUP(K$1,Services!$A$1:$B$25,2,0)="Exclude"),"",IF($D85=1,IF(OR(price_limit="",price_limit="No Limit"),IF(K85="Yes",1,2),IF(SUMIFS(WhatIf!$W:$W,WhatIf!$Q:$Q,K$1,WhatIf!$R:$R,K85)&lt;=price_limit,IF(K85="Yes",1,2),"")),""))</f>
        <v/>
      </c>
      <c r="BG85" s="161" t="str">
        <f>IF(OR(L85="",VLOOKUP(L$1,Services!$A$1:$B$25,2,0)="Exclude"),"",IF($D85=1,IF(OR(price_limit="",price_limit="No Limit"),IF(L85="Yes",1,2),IF(SUMIFS(WhatIf!$W:$W,WhatIf!$Q:$Q,L$1,WhatIf!$R:$R,L85)&lt;=price_limit,IF(L85="Yes",1,2),"")),""))</f>
        <v/>
      </c>
      <c r="BH85" s="161" t="str">
        <f ca="1">IF(OR(M85="",VLOOKUP(M$1,Services!$A$1:$B$25,2,0)="Exclude"),"",IF($D85=1,IF(OR(price_limit="",price_limit="No Limit"),IF(M85="Yes",1,2),IF(SUMIFS(WhatIf!$W:$W,WhatIf!$Q:$Q,M$1,WhatIf!$R:$R,M85)&lt;=price_limit,IF(M85="Yes",1,2),"")),""))</f>
        <v/>
      </c>
      <c r="BI85" s="161" t="str">
        <f>IF(OR(N85="",VLOOKUP(N$1,Services!$A$1:$B$25,2,0)="Exclude"),"",IF($D85=1,IF(OR(price_limit="",price_limit="No Limit"),IF(N85="Yes",1,2),IF(SUMIFS(WhatIf!$W:$W,WhatIf!$Q:$Q,N$1,WhatIf!$R:$R,N85)&lt;=price_limit,IF(N85="Yes",1,2),"")),""))</f>
        <v/>
      </c>
      <c r="BJ85" s="161" t="str">
        <f>IF(OR(O85="",VLOOKUP(O$1,Services!$A$1:$B$25,2,0)="Exclude"),"",IF($D85=1,IF(OR(price_limit="",price_limit="No Limit"),IF(O85="Yes",1,2),IF(SUMIFS(WhatIf!$W:$W,WhatIf!$Q:$Q,O$1,WhatIf!$R:$R,O85)&lt;=price_limit,IF(O85="Yes",1,2),"")),""))</f>
        <v/>
      </c>
      <c r="BK85" s="161" t="str">
        <f>IF(OR(P85="",VLOOKUP(P$1,Services!$A$1:$B$25,2,0)="Exclude"),"",IF($D85=1,IF(OR(price_limit="",price_limit="No Limit"),IF(P85="Yes",1,2),IF(SUMIFS(WhatIf!$W:$W,WhatIf!$Q:$Q,P$1,WhatIf!$R:$R,P85)&lt;=price_limit,IF(P85="Yes",1,2),"")),""))</f>
        <v/>
      </c>
      <c r="BL85" s="161" t="str">
        <f>IF(OR(Q85="",VLOOKUP(Q$1,Services!$A$1:$B$25,2,0)="Exclude"),"",IF($D85=1,IF(OR(price_limit="",price_limit="No Limit"),IF(Q85="Yes",1,2),IF(SUMIFS(WhatIf!$W:$W,WhatIf!$Q:$Q,Q$1,WhatIf!$R:$R,Q85)&lt;=price_limit,IF(Q85="Yes",1,2),"")),""))</f>
        <v/>
      </c>
      <c r="BM85" s="161" t="str">
        <f>IF(OR(R85="",VLOOKUP(R$1,Services!$A$1:$B$25,2,0)="Exclude"),"",IF($D85=1,IF(OR(price_limit="",price_limit="No Limit"),IF(R85="Yes",1,2),IF(SUMIFS(WhatIf!$W:$W,WhatIf!$Q:$Q,R$1,WhatIf!$R:$R,R85)&lt;=price_limit,IF(R85="Yes",1,2),"")),""))</f>
        <v/>
      </c>
      <c r="BN85" s="161" t="str">
        <f>IF(OR(S85="",VLOOKUP(S$1,Services!$A$1:$B$25,2,0)="Exclude"),"",IF($D85=1,IF(OR(price_limit="",price_limit="No Limit"),IF(S85="Yes",1,2),IF(SUMIFS(WhatIf!$W:$W,WhatIf!$Q:$Q,S$1,WhatIf!$R:$R,S85)&lt;=price_limit,IF(S85="Yes",1,2),"")),""))</f>
        <v/>
      </c>
      <c r="BO85" s="161" t="str">
        <f>IF(OR(T85="",VLOOKUP(T$1,Services!$A$1:$B$25,2,0)="Exclude"),"",IF($D85=1,IF(OR(price_limit="",price_limit="No Limit"),IF(T85="Yes",1,2),IF(SUMIFS(WhatIf!$W:$W,WhatIf!$Q:$Q,T$1,WhatIf!$R:$R,T85)&lt;=price_limit,IF(T85="Yes",1,2),"")),""))</f>
        <v/>
      </c>
      <c r="BP85" s="161" t="str">
        <f>IF(OR(U85="",VLOOKUP(U$1,Services!$A$1:$B$25,2,0)="Exclude"),"",IF($D85=1,IF(OR(price_limit="",price_limit="No Limit"),IF(U85="Yes",1,2),IF(SUMIFS(WhatIf!$W:$W,WhatIf!$Q:$Q,U$1,WhatIf!$R:$R,U85)&lt;=price_limit,IF(U85="Yes",1,2),"")),""))</f>
        <v/>
      </c>
      <c r="BQ85" s="161" t="str">
        <f>IF(OR(V85="",VLOOKUP(V$1,Services!$A$1:$B$25,2,0)="Exclude"),"",IF($D85=1,IF(OR(price_limit="",price_limit="No Limit"),IF(V85="Yes",1,2),IF(SUMIFS(WhatIf!$W:$W,WhatIf!$Q:$Q,V$1,WhatIf!$R:$R,V85)&lt;=price_limit,IF(V85="Yes",1,2),"")),""))</f>
        <v/>
      </c>
      <c r="BR85" s="161" t="str">
        <f>IF(OR(W85="",VLOOKUP(W$1,Services!$A$1:$B$25,2,0)="Exclude"),"",IF($D85=1,IF(OR(price_limit="",price_limit="No Limit"),IF(W85="Yes",1,2),IF(SUMIFS(WhatIf!$W:$W,WhatIf!$Q:$Q,W$1,WhatIf!$R:$R,W85)&lt;=price_limit,IF(W85="Yes",1,2),"")),""))</f>
        <v/>
      </c>
      <c r="BS85" s="161" t="str">
        <f>IF(OR(X85="",VLOOKUP(X$1,Services!$A$1:$B$25,2,0)="Exclude"),"",IF($D85=1,IF(OR(price_limit="",price_limit="No Limit"),IF(X85="Yes",1,2),IF(SUMIFS(WhatIf!$W:$W,WhatIf!$Q:$Q,X$1,WhatIf!$R:$R,X85)&lt;=price_limit,IF(X85="Yes",1,2),"")),""))</f>
        <v/>
      </c>
      <c r="BT85" s="161" t="str">
        <f>IF(OR(Y85="",VLOOKUP(Y$1,Services!$A$1:$B$25,2,0)="Exclude"),"",IF($D85=1,IF(OR(price_limit="",price_limit="No Limit"),IF(Y85="Yes",1,2),IF(SUMIFS(WhatIf!$W:$W,WhatIf!$Q:$Q,Y$1,WhatIf!$R:$R,Y85)&lt;=price_limit,IF(Y85="Yes",1,2),"")),""))</f>
        <v/>
      </c>
      <c r="BU85" s="161" t="str">
        <f>IF(OR(Z85="",VLOOKUP(Z$1,Services!$A$1:$B$25,2,0)="Exclude"),"",IF($D85=1,IF(OR(price_limit="",price_limit="No Limit"),IF(Z85="Yes",1,2),IF(SUMIFS(WhatIf!$W:$W,WhatIf!$Q:$Q,Z$1,WhatIf!$R:$R,Z85)&lt;=price_limit,IF(Z85="Yes",1,2),"")),""))</f>
        <v/>
      </c>
      <c r="BV85" s="161"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26" customHeight="1" x14ac:dyDescent="0.3">
      <c r="A86" s="15" t="s">
        <v>1317</v>
      </c>
      <c r="C86" s="3" t="s">
        <v>229</v>
      </c>
      <c r="D86" s="8" t="str">
        <f t="shared" ca="1" si="5"/>
        <v/>
      </c>
      <c r="O86" s="4" t="s">
        <v>1</v>
      </c>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1" t="str">
        <f>IF(OR(E86="",VLOOKUP(E$1,Services!$A$1:$B$25,2,0)="Exclude"),"",IF($D86=1,IF(OR(price_limit="",price_limit="No Limit"),IF(E86="Yes",1,2),IF(SUMIFS(WhatIf!$W:$W,WhatIf!$Q:$Q,E$1,WhatIf!$R:$R,E86)&lt;=price_limit,IF(E86="Yes",1,2),"")),""))</f>
        <v/>
      </c>
      <c r="BA86" s="161" t="str">
        <f>IF(OR(F86="",VLOOKUP(F$1,Services!$A$1:$B$25,2,0)="Exclude"),"",IF($D86=1,IF(OR(price_limit="",price_limit="No Limit"),IF(F86="Yes",1,2),IF(SUMIFS(WhatIf!$W:$W,WhatIf!$Q:$Q,F$1,WhatIf!$R:$R,F86)&lt;=price_limit,IF(F86="Yes",1,2),"")),""))</f>
        <v/>
      </c>
      <c r="BB86" s="161" t="str">
        <f>IF(OR(G86="",VLOOKUP(G$1,Services!$A$1:$B$25,2,0)="Exclude"),"",IF($D86=1,IF(OR(price_limit="",price_limit="No Limit"),IF(G86="Yes",1,2),IF(SUMIFS(WhatIf!$W:$W,WhatIf!$Q:$Q,G$1,WhatIf!$R:$R,G86)&lt;=price_limit,IF(G86="Yes",1,2),"")),""))</f>
        <v/>
      </c>
      <c r="BC86" s="161" t="str">
        <f>IF(OR(H86="",VLOOKUP(H$1,Services!$A$1:$B$25,2,0)="Exclude"),"",IF($D86=1,IF(OR(price_limit="",price_limit="No Limit"),IF(H86="Yes",1,2),IF(SUMIFS(WhatIf!$W:$W,WhatIf!$Q:$Q,H$1,WhatIf!$R:$R,H86)&lt;=price_limit,IF(H86="Yes",1,2),"")),""))</f>
        <v/>
      </c>
      <c r="BD86" s="161" t="str">
        <f>IF(OR(I86="",VLOOKUP(I$1,Services!$A$1:$B$25,2,0)="Exclude"),"",IF($D86=1,IF(OR(price_limit="",price_limit="No Limit"),IF(I86="Yes",1,2),IF(SUMIFS(WhatIf!$W:$W,WhatIf!$Q:$Q,I$1,WhatIf!$R:$R,I86)&lt;=price_limit,IF(I86="Yes",1,2),"")),""))</f>
        <v/>
      </c>
      <c r="BE86" s="161" t="str">
        <f>IF(OR(J86="",VLOOKUP(J$1,Services!$A$1:$B$25,2,0)="Exclude"),"",IF($D86=1,IF(OR(price_limit="",price_limit="No Limit"),IF(J86="Yes",1,2),IF(SUMIFS(WhatIf!$W:$W,WhatIf!$Q:$Q,J$1,WhatIf!$R:$R,J86)&lt;=price_limit,IF(J86="Yes",1,2),"")),""))</f>
        <v/>
      </c>
      <c r="BF86" s="161" t="str">
        <f>IF(OR(K86="",VLOOKUP(K$1,Services!$A$1:$B$25,2,0)="Exclude"),"",IF($D86=1,IF(OR(price_limit="",price_limit="No Limit"),IF(K86="Yes",1,2),IF(SUMIFS(WhatIf!$W:$W,WhatIf!$Q:$Q,K$1,WhatIf!$R:$R,K86)&lt;=price_limit,IF(K86="Yes",1,2),"")),""))</f>
        <v/>
      </c>
      <c r="BG86" s="161" t="str">
        <f>IF(OR(L86="",VLOOKUP(L$1,Services!$A$1:$B$25,2,0)="Exclude"),"",IF($D86=1,IF(OR(price_limit="",price_limit="No Limit"),IF(L86="Yes",1,2),IF(SUMIFS(WhatIf!$W:$W,WhatIf!$Q:$Q,L$1,WhatIf!$R:$R,L86)&lt;=price_limit,IF(L86="Yes",1,2),"")),""))</f>
        <v/>
      </c>
      <c r="BH86" s="161" t="str">
        <f>IF(OR(M86="",VLOOKUP(M$1,Services!$A$1:$B$25,2,0)="Exclude"),"",IF($D86=1,IF(OR(price_limit="",price_limit="No Limit"),IF(M86="Yes",1,2),IF(SUMIFS(WhatIf!$W:$W,WhatIf!$Q:$Q,M$1,WhatIf!$R:$R,M86)&lt;=price_limit,IF(M86="Yes",1,2),"")),""))</f>
        <v/>
      </c>
      <c r="BI86" s="161" t="str">
        <f>IF(OR(N86="",VLOOKUP(N$1,Services!$A$1:$B$25,2,0)="Exclude"),"",IF($D86=1,IF(OR(price_limit="",price_limit="No Limit"),IF(N86="Yes",1,2),IF(SUMIFS(WhatIf!$W:$W,WhatIf!$Q:$Q,N$1,WhatIf!$R:$R,N86)&lt;=price_limit,IF(N86="Yes",1,2),"")),""))</f>
        <v/>
      </c>
      <c r="BJ86" s="161" t="str">
        <f ca="1">IF(OR(O86="",VLOOKUP(O$1,Services!$A$1:$B$25,2,0)="Exclude"),"",IF($D86=1,IF(OR(price_limit="",price_limit="No Limit"),IF(O86="Yes",1,2),IF(SUMIFS(WhatIf!$W:$W,WhatIf!$Q:$Q,O$1,WhatIf!$R:$R,O86)&lt;=price_limit,IF(O86="Yes",1,2),"")),""))</f>
        <v/>
      </c>
      <c r="BK86" s="161" t="str">
        <f>IF(OR(P86="",VLOOKUP(P$1,Services!$A$1:$B$25,2,0)="Exclude"),"",IF($D86=1,IF(OR(price_limit="",price_limit="No Limit"),IF(P86="Yes",1,2),IF(SUMIFS(WhatIf!$W:$W,WhatIf!$Q:$Q,P$1,WhatIf!$R:$R,P86)&lt;=price_limit,IF(P86="Yes",1,2),"")),""))</f>
        <v/>
      </c>
      <c r="BL86" s="161" t="str">
        <f>IF(OR(Q86="",VLOOKUP(Q$1,Services!$A$1:$B$25,2,0)="Exclude"),"",IF($D86=1,IF(OR(price_limit="",price_limit="No Limit"),IF(Q86="Yes",1,2),IF(SUMIFS(WhatIf!$W:$W,WhatIf!$Q:$Q,Q$1,WhatIf!$R:$R,Q86)&lt;=price_limit,IF(Q86="Yes",1,2),"")),""))</f>
        <v/>
      </c>
      <c r="BM86" s="161" t="str">
        <f>IF(OR(R86="",VLOOKUP(R$1,Services!$A$1:$B$25,2,0)="Exclude"),"",IF($D86=1,IF(OR(price_limit="",price_limit="No Limit"),IF(R86="Yes",1,2),IF(SUMIFS(WhatIf!$W:$W,WhatIf!$Q:$Q,R$1,WhatIf!$R:$R,R86)&lt;=price_limit,IF(R86="Yes",1,2),"")),""))</f>
        <v/>
      </c>
      <c r="BN86" s="161" t="str">
        <f>IF(OR(S86="",VLOOKUP(S$1,Services!$A$1:$B$25,2,0)="Exclude"),"",IF($D86=1,IF(OR(price_limit="",price_limit="No Limit"),IF(S86="Yes",1,2),IF(SUMIFS(WhatIf!$W:$W,WhatIf!$Q:$Q,S$1,WhatIf!$R:$R,S86)&lt;=price_limit,IF(S86="Yes",1,2),"")),""))</f>
        <v/>
      </c>
      <c r="BO86" s="161" t="str">
        <f>IF(OR(T86="",VLOOKUP(T$1,Services!$A$1:$B$25,2,0)="Exclude"),"",IF($D86=1,IF(OR(price_limit="",price_limit="No Limit"),IF(T86="Yes",1,2),IF(SUMIFS(WhatIf!$W:$W,WhatIf!$Q:$Q,T$1,WhatIf!$R:$R,T86)&lt;=price_limit,IF(T86="Yes",1,2),"")),""))</f>
        <v/>
      </c>
      <c r="BP86" s="161" t="str">
        <f>IF(OR(U86="",VLOOKUP(U$1,Services!$A$1:$B$25,2,0)="Exclude"),"",IF($D86=1,IF(OR(price_limit="",price_limit="No Limit"),IF(U86="Yes",1,2),IF(SUMIFS(WhatIf!$W:$W,WhatIf!$Q:$Q,U$1,WhatIf!$R:$R,U86)&lt;=price_limit,IF(U86="Yes",1,2),"")),""))</f>
        <v/>
      </c>
      <c r="BQ86" s="161" t="str">
        <f>IF(OR(V86="",VLOOKUP(V$1,Services!$A$1:$B$25,2,0)="Exclude"),"",IF($D86=1,IF(OR(price_limit="",price_limit="No Limit"),IF(V86="Yes",1,2),IF(SUMIFS(WhatIf!$W:$W,WhatIf!$Q:$Q,V$1,WhatIf!$R:$R,V86)&lt;=price_limit,IF(V86="Yes",1,2),"")),""))</f>
        <v/>
      </c>
      <c r="BR86" s="161" t="str">
        <f>IF(OR(W86="",VLOOKUP(W$1,Services!$A$1:$B$25,2,0)="Exclude"),"",IF($D86=1,IF(OR(price_limit="",price_limit="No Limit"),IF(W86="Yes",1,2),IF(SUMIFS(WhatIf!$W:$W,WhatIf!$Q:$Q,W$1,WhatIf!$R:$R,W86)&lt;=price_limit,IF(W86="Yes",1,2),"")),""))</f>
        <v/>
      </c>
      <c r="BS86" s="161" t="str">
        <f>IF(OR(X86="",VLOOKUP(X$1,Services!$A$1:$B$25,2,0)="Exclude"),"",IF($D86=1,IF(OR(price_limit="",price_limit="No Limit"),IF(X86="Yes",1,2),IF(SUMIFS(WhatIf!$W:$W,WhatIf!$Q:$Q,X$1,WhatIf!$R:$R,X86)&lt;=price_limit,IF(X86="Yes",1,2),"")),""))</f>
        <v/>
      </c>
      <c r="BT86" s="161" t="str">
        <f>IF(OR(Y86="",VLOOKUP(Y$1,Services!$A$1:$B$25,2,0)="Exclude"),"",IF($D86=1,IF(OR(price_limit="",price_limit="No Limit"),IF(Y86="Yes",1,2),IF(SUMIFS(WhatIf!$W:$W,WhatIf!$Q:$Q,Y$1,WhatIf!$R:$R,Y86)&lt;=price_limit,IF(Y86="Yes",1,2),"")),""))</f>
        <v/>
      </c>
      <c r="BU86" s="161" t="str">
        <f>IF(OR(Z86="",VLOOKUP(Z$1,Services!$A$1:$B$25,2,0)="Exclude"),"",IF($D86=1,IF(OR(price_limit="",price_limit="No Limit"),IF(Z86="Yes",1,2),IF(SUMIFS(WhatIf!$W:$W,WhatIf!$Q:$Q,Z$1,WhatIf!$R:$R,Z86)&lt;=price_limit,IF(Z86="Yes",1,2),"")),""))</f>
        <v/>
      </c>
      <c r="BV86" s="161"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customHeight="1" x14ac:dyDescent="0.3">
      <c r="A87" s="15" t="s">
        <v>1151</v>
      </c>
      <c r="C87" s="3" t="s">
        <v>191</v>
      </c>
      <c r="D87" s="8" t="str">
        <f t="shared" ca="1" si="5"/>
        <v/>
      </c>
      <c r="O87" s="4" t="s">
        <v>1063</v>
      </c>
      <c r="R87" s="8" t="s">
        <v>1</v>
      </c>
      <c r="S87" s="8"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1" t="str">
        <f>IF(OR(E87="",VLOOKUP(E$1,Services!$A$1:$B$25,2,0)="Exclude"),"",IF($D87=1,IF(OR(price_limit="",price_limit="No Limit"),IF(E87="Yes",1,2),IF(SUMIFS(WhatIf!$W:$W,WhatIf!$Q:$Q,E$1,WhatIf!$R:$R,E87)&lt;=price_limit,IF(E87="Yes",1,2),"")),""))</f>
        <v/>
      </c>
      <c r="BA87" s="161" t="str">
        <f>IF(OR(F87="",VLOOKUP(F$1,Services!$A$1:$B$25,2,0)="Exclude"),"",IF($D87=1,IF(OR(price_limit="",price_limit="No Limit"),IF(F87="Yes",1,2),IF(SUMIFS(WhatIf!$W:$W,WhatIf!$Q:$Q,F$1,WhatIf!$R:$R,F87)&lt;=price_limit,IF(F87="Yes",1,2),"")),""))</f>
        <v/>
      </c>
      <c r="BB87" s="161" t="str">
        <f>IF(OR(G87="",VLOOKUP(G$1,Services!$A$1:$B$25,2,0)="Exclude"),"",IF($D87=1,IF(OR(price_limit="",price_limit="No Limit"),IF(G87="Yes",1,2),IF(SUMIFS(WhatIf!$W:$W,WhatIf!$Q:$Q,G$1,WhatIf!$R:$R,G87)&lt;=price_limit,IF(G87="Yes",1,2),"")),""))</f>
        <v/>
      </c>
      <c r="BC87" s="161" t="str">
        <f>IF(OR(H87="",VLOOKUP(H$1,Services!$A$1:$B$25,2,0)="Exclude"),"",IF($D87=1,IF(OR(price_limit="",price_limit="No Limit"),IF(H87="Yes",1,2),IF(SUMIFS(WhatIf!$W:$W,WhatIf!$Q:$Q,H$1,WhatIf!$R:$R,H87)&lt;=price_limit,IF(H87="Yes",1,2),"")),""))</f>
        <v/>
      </c>
      <c r="BD87" s="161" t="str">
        <f>IF(OR(I87="",VLOOKUP(I$1,Services!$A$1:$B$25,2,0)="Exclude"),"",IF($D87=1,IF(OR(price_limit="",price_limit="No Limit"),IF(I87="Yes",1,2),IF(SUMIFS(WhatIf!$W:$W,WhatIf!$Q:$Q,I$1,WhatIf!$R:$R,I87)&lt;=price_limit,IF(I87="Yes",1,2),"")),""))</f>
        <v/>
      </c>
      <c r="BE87" s="161" t="str">
        <f>IF(OR(J87="",VLOOKUP(J$1,Services!$A$1:$B$25,2,0)="Exclude"),"",IF($D87=1,IF(OR(price_limit="",price_limit="No Limit"),IF(J87="Yes",1,2),IF(SUMIFS(WhatIf!$W:$W,WhatIf!$Q:$Q,J$1,WhatIf!$R:$R,J87)&lt;=price_limit,IF(J87="Yes",1,2),"")),""))</f>
        <v/>
      </c>
      <c r="BF87" s="161" t="str">
        <f>IF(OR(K87="",VLOOKUP(K$1,Services!$A$1:$B$25,2,0)="Exclude"),"",IF($D87=1,IF(OR(price_limit="",price_limit="No Limit"),IF(K87="Yes",1,2),IF(SUMIFS(WhatIf!$W:$W,WhatIf!$Q:$Q,K$1,WhatIf!$R:$R,K87)&lt;=price_limit,IF(K87="Yes",1,2),"")),""))</f>
        <v/>
      </c>
      <c r="BG87" s="161" t="str">
        <f>IF(OR(L87="",VLOOKUP(L$1,Services!$A$1:$B$25,2,0)="Exclude"),"",IF($D87=1,IF(OR(price_limit="",price_limit="No Limit"),IF(L87="Yes",1,2),IF(SUMIFS(WhatIf!$W:$W,WhatIf!$Q:$Q,L$1,WhatIf!$R:$R,L87)&lt;=price_limit,IF(L87="Yes",1,2),"")),""))</f>
        <v/>
      </c>
      <c r="BH87" s="161" t="str">
        <f>IF(OR(M87="",VLOOKUP(M$1,Services!$A$1:$B$25,2,0)="Exclude"),"",IF($D87=1,IF(OR(price_limit="",price_limit="No Limit"),IF(M87="Yes",1,2),IF(SUMIFS(WhatIf!$W:$W,WhatIf!$Q:$Q,M$1,WhatIf!$R:$R,M87)&lt;=price_limit,IF(M87="Yes",1,2),"")),""))</f>
        <v/>
      </c>
      <c r="BI87" s="161" t="str">
        <f>IF(OR(N87="",VLOOKUP(N$1,Services!$A$1:$B$25,2,0)="Exclude"),"",IF($D87=1,IF(OR(price_limit="",price_limit="No Limit"),IF(N87="Yes",1,2),IF(SUMIFS(WhatIf!$W:$W,WhatIf!$Q:$Q,N$1,WhatIf!$R:$R,N87)&lt;=price_limit,IF(N87="Yes",1,2),"")),""))</f>
        <v/>
      </c>
      <c r="BJ87" s="161" t="str">
        <f ca="1">IF(OR(O87="",VLOOKUP(O$1,Services!$A$1:$B$25,2,0)="Exclude"),"",IF($D87=1,IF(OR(price_limit="",price_limit="No Limit"),IF(O87="Yes",1,2),IF(SUMIFS(WhatIf!$W:$W,WhatIf!$Q:$Q,O$1,WhatIf!$R:$R,O87)&lt;=price_limit,IF(O87="Yes",1,2),"")),""))</f>
        <v/>
      </c>
      <c r="BK87" s="161" t="str">
        <f>IF(OR(P87="",VLOOKUP(P$1,Services!$A$1:$B$25,2,0)="Exclude"),"",IF($D87=1,IF(OR(price_limit="",price_limit="No Limit"),IF(P87="Yes",1,2),IF(SUMIFS(WhatIf!$W:$W,WhatIf!$Q:$Q,P$1,WhatIf!$R:$R,P87)&lt;=price_limit,IF(P87="Yes",1,2),"")),""))</f>
        <v/>
      </c>
      <c r="BL87" s="161" t="str">
        <f>IF(OR(Q87="",VLOOKUP(Q$1,Services!$A$1:$B$25,2,0)="Exclude"),"",IF($D87=1,IF(OR(price_limit="",price_limit="No Limit"),IF(Q87="Yes",1,2),IF(SUMIFS(WhatIf!$W:$W,WhatIf!$Q:$Q,Q$1,WhatIf!$R:$R,Q87)&lt;=price_limit,IF(Q87="Yes",1,2),"")),""))</f>
        <v/>
      </c>
      <c r="BM87" s="161" t="str">
        <f ca="1">IF(OR(R87="",VLOOKUP(R$1,Services!$A$1:$B$25,2,0)="Exclude"),"",IF($D87=1,IF(OR(price_limit="",price_limit="No Limit"),IF(R87="Yes",1,2),IF(SUMIFS(WhatIf!$W:$W,WhatIf!$Q:$Q,R$1,WhatIf!$R:$R,R87)&lt;=price_limit,IF(R87="Yes",1,2),"")),""))</f>
        <v/>
      </c>
      <c r="BN87" s="161" t="str">
        <f ca="1">IF(OR(S87="",VLOOKUP(S$1,Services!$A$1:$B$25,2,0)="Exclude"),"",IF($D87=1,IF(OR(price_limit="",price_limit="No Limit"),IF(S87="Yes",1,2),IF(SUMIFS(WhatIf!$W:$W,WhatIf!$Q:$Q,S$1,WhatIf!$R:$R,S87)&lt;=price_limit,IF(S87="Yes",1,2),"")),""))</f>
        <v/>
      </c>
      <c r="BO87" s="161" t="str">
        <f>IF(OR(T87="",VLOOKUP(T$1,Services!$A$1:$B$25,2,0)="Exclude"),"",IF($D87=1,IF(OR(price_limit="",price_limit="No Limit"),IF(T87="Yes",1,2),IF(SUMIFS(WhatIf!$W:$W,WhatIf!$Q:$Q,T$1,WhatIf!$R:$R,T87)&lt;=price_limit,IF(T87="Yes",1,2),"")),""))</f>
        <v/>
      </c>
      <c r="BP87" s="161" t="str">
        <f>IF(OR(U87="",VLOOKUP(U$1,Services!$A$1:$B$25,2,0)="Exclude"),"",IF($D87=1,IF(OR(price_limit="",price_limit="No Limit"),IF(U87="Yes",1,2),IF(SUMIFS(WhatIf!$W:$W,WhatIf!$Q:$Q,U$1,WhatIf!$R:$R,U87)&lt;=price_limit,IF(U87="Yes",1,2),"")),""))</f>
        <v/>
      </c>
      <c r="BQ87" s="161" t="str">
        <f>IF(OR(V87="",VLOOKUP(V$1,Services!$A$1:$B$25,2,0)="Exclude"),"",IF($D87=1,IF(OR(price_limit="",price_limit="No Limit"),IF(V87="Yes",1,2),IF(SUMIFS(WhatIf!$W:$W,WhatIf!$Q:$Q,V$1,WhatIf!$R:$R,V87)&lt;=price_limit,IF(V87="Yes",1,2),"")),""))</f>
        <v/>
      </c>
      <c r="BR87" s="161" t="str">
        <f>IF(OR(W87="",VLOOKUP(W$1,Services!$A$1:$B$25,2,0)="Exclude"),"",IF($D87=1,IF(OR(price_limit="",price_limit="No Limit"),IF(W87="Yes",1,2),IF(SUMIFS(WhatIf!$W:$W,WhatIf!$Q:$Q,W$1,WhatIf!$R:$R,W87)&lt;=price_limit,IF(W87="Yes",1,2),"")),""))</f>
        <v/>
      </c>
      <c r="BS87" s="161" t="str">
        <f>IF(OR(X87="",VLOOKUP(X$1,Services!$A$1:$B$25,2,0)="Exclude"),"",IF($D87=1,IF(OR(price_limit="",price_limit="No Limit"),IF(X87="Yes",1,2),IF(SUMIFS(WhatIf!$W:$W,WhatIf!$Q:$Q,X$1,WhatIf!$R:$R,X87)&lt;=price_limit,IF(X87="Yes",1,2),"")),""))</f>
        <v/>
      </c>
      <c r="BT87" s="161" t="str">
        <f>IF(OR(Y87="",VLOOKUP(Y$1,Services!$A$1:$B$25,2,0)="Exclude"),"",IF($D87=1,IF(OR(price_limit="",price_limit="No Limit"),IF(Y87="Yes",1,2),IF(SUMIFS(WhatIf!$W:$W,WhatIf!$Q:$Q,Y$1,WhatIf!$R:$R,Y87)&lt;=price_limit,IF(Y87="Yes",1,2),"")),""))</f>
        <v/>
      </c>
      <c r="BU87" s="161" t="str">
        <f>IF(OR(Z87="",VLOOKUP(Z$1,Services!$A$1:$B$25,2,0)="Exclude"),"",IF($D87=1,IF(OR(price_limit="",price_limit="No Limit"),IF(Z87="Yes",1,2),IF(SUMIFS(WhatIf!$W:$W,WhatIf!$Q:$Q,Z$1,WhatIf!$R:$R,Z87)&lt;=price_limit,IF(Z87="Yes",1,2),"")),""))</f>
        <v/>
      </c>
      <c r="BV87" s="161"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26" customHeight="1" x14ac:dyDescent="0.35">
      <c r="A88" s="15" t="s">
        <v>12</v>
      </c>
      <c r="B88" s="3" t="s">
        <v>1075</v>
      </c>
      <c r="C88" s="3" t="s">
        <v>191</v>
      </c>
      <c r="D88" s="8" t="str">
        <f t="shared" ca="1" si="5"/>
        <v/>
      </c>
      <c r="E88" s="4" t="s">
        <v>1</v>
      </c>
      <c r="F88" s="4" t="s">
        <v>1</v>
      </c>
      <c r="G88" s="4" t="s">
        <v>1</v>
      </c>
      <c r="H88" s="4" t="s">
        <v>1</v>
      </c>
      <c r="I88" s="8" t="s">
        <v>1</v>
      </c>
      <c r="J88" s="8" t="s">
        <v>1</v>
      </c>
      <c r="K88" s="8" t="s">
        <v>1</v>
      </c>
      <c r="L88" s="8" t="s">
        <v>1</v>
      </c>
      <c r="M88" s="8"/>
      <c r="N88" s="8" t="s">
        <v>1</v>
      </c>
      <c r="O88" s="8" t="s">
        <v>1</v>
      </c>
      <c r="P88" s="8"/>
      <c r="Q88" s="8"/>
      <c r="R88" s="8" t="s">
        <v>1</v>
      </c>
      <c r="S88" s="8" t="s">
        <v>1</v>
      </c>
      <c r="T88" s="8" t="s">
        <v>1</v>
      </c>
      <c r="U88" s="8"/>
      <c r="V88" s="8"/>
      <c r="W88" s="6"/>
      <c r="X88" s="6"/>
      <c r="Y88" s="6"/>
      <c r="Z88" s="6"/>
      <c r="AA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1" t="str">
        <f ca="1">IF(OR(E88="",VLOOKUP(E$1,Services!$A$1:$B$25,2,0)="Exclude"),"",IF($D88=1,IF(OR(price_limit="",price_limit="No Limit"),IF(E88="Yes",1,2),IF(SUMIFS(WhatIf!$W:$W,WhatIf!$Q:$Q,E$1,WhatIf!$R:$R,E88)&lt;=price_limit,IF(E88="Yes",1,2),"")),""))</f>
        <v/>
      </c>
      <c r="BA88" s="161" t="str">
        <f ca="1">IF(OR(F88="",VLOOKUP(F$1,Services!$A$1:$B$25,2,0)="Exclude"),"",IF($D88=1,IF(OR(price_limit="",price_limit="No Limit"),IF(F88="Yes",1,2),IF(SUMIFS(WhatIf!$W:$W,WhatIf!$Q:$Q,F$1,WhatIf!$R:$R,F88)&lt;=price_limit,IF(F88="Yes",1,2),"")),""))</f>
        <v/>
      </c>
      <c r="BB88" s="161" t="str">
        <f ca="1">IF(OR(G88="",VLOOKUP(G$1,Services!$A$1:$B$25,2,0)="Exclude"),"",IF($D88=1,IF(OR(price_limit="",price_limit="No Limit"),IF(G88="Yes",1,2),IF(SUMIFS(WhatIf!$W:$W,WhatIf!$Q:$Q,G$1,WhatIf!$R:$R,G88)&lt;=price_limit,IF(G88="Yes",1,2),"")),""))</f>
        <v/>
      </c>
      <c r="BC88" s="161" t="str">
        <f ca="1">IF(OR(H88="",VLOOKUP(H$1,Services!$A$1:$B$25,2,0)="Exclude"),"",IF($D88=1,IF(OR(price_limit="",price_limit="No Limit"),IF(H88="Yes",1,2),IF(SUMIFS(WhatIf!$W:$W,WhatIf!$Q:$Q,H$1,WhatIf!$R:$R,H88)&lt;=price_limit,IF(H88="Yes",1,2),"")),""))</f>
        <v/>
      </c>
      <c r="BD88" s="161" t="str">
        <f ca="1">IF(OR(I88="",VLOOKUP(I$1,Services!$A$1:$B$25,2,0)="Exclude"),"",IF($D88=1,IF(OR(price_limit="",price_limit="No Limit"),IF(I88="Yes",1,2),IF(SUMIFS(WhatIf!$W:$W,WhatIf!$Q:$Q,I$1,WhatIf!$R:$R,I88)&lt;=price_limit,IF(I88="Yes",1,2),"")),""))</f>
        <v/>
      </c>
      <c r="BE88" s="161" t="str">
        <f ca="1">IF(OR(J88="",VLOOKUP(J$1,Services!$A$1:$B$25,2,0)="Exclude"),"",IF($D88=1,IF(OR(price_limit="",price_limit="No Limit"),IF(J88="Yes",1,2),IF(SUMIFS(WhatIf!$W:$W,WhatIf!$Q:$Q,J$1,WhatIf!$R:$R,J88)&lt;=price_limit,IF(J88="Yes",1,2),"")),""))</f>
        <v/>
      </c>
      <c r="BF88" s="161" t="str">
        <f ca="1">IF(OR(K88="",VLOOKUP(K$1,Services!$A$1:$B$25,2,0)="Exclude"),"",IF($D88=1,IF(OR(price_limit="",price_limit="No Limit"),IF(K88="Yes",1,2),IF(SUMIFS(WhatIf!$W:$W,WhatIf!$Q:$Q,K$1,WhatIf!$R:$R,K88)&lt;=price_limit,IF(K88="Yes",1,2),"")),""))</f>
        <v/>
      </c>
      <c r="BG88" s="161" t="str">
        <f ca="1">IF(OR(L88="",VLOOKUP(L$1,Services!$A$1:$B$25,2,0)="Exclude"),"",IF($D88=1,IF(OR(price_limit="",price_limit="No Limit"),IF(L88="Yes",1,2),IF(SUMIFS(WhatIf!$W:$W,WhatIf!$Q:$Q,L$1,WhatIf!$R:$R,L88)&lt;=price_limit,IF(L88="Yes",1,2),"")),""))</f>
        <v/>
      </c>
      <c r="BH88" s="161" t="str">
        <f>IF(OR(M88="",VLOOKUP(M$1,Services!$A$1:$B$25,2,0)="Exclude"),"",IF($D88=1,IF(OR(price_limit="",price_limit="No Limit"),IF(M88="Yes",1,2),IF(SUMIFS(WhatIf!$W:$W,WhatIf!$Q:$Q,M$1,WhatIf!$R:$R,M88)&lt;=price_limit,IF(M88="Yes",1,2),"")),""))</f>
        <v/>
      </c>
      <c r="BI88" s="161" t="str">
        <f ca="1">IF(OR(N88="",VLOOKUP(N$1,Services!$A$1:$B$25,2,0)="Exclude"),"",IF($D88=1,IF(OR(price_limit="",price_limit="No Limit"),IF(N88="Yes",1,2),IF(SUMIFS(WhatIf!$W:$W,WhatIf!$Q:$Q,N$1,WhatIf!$R:$R,N88)&lt;=price_limit,IF(N88="Yes",1,2),"")),""))</f>
        <v/>
      </c>
      <c r="BJ88" s="161" t="str">
        <f ca="1">IF(OR(O88="",VLOOKUP(O$1,Services!$A$1:$B$25,2,0)="Exclude"),"",IF($D88=1,IF(OR(price_limit="",price_limit="No Limit"),IF(O88="Yes",1,2),IF(SUMIFS(WhatIf!$W:$W,WhatIf!$Q:$Q,O$1,WhatIf!$R:$R,O88)&lt;=price_limit,IF(O88="Yes",1,2),"")),""))</f>
        <v/>
      </c>
      <c r="BK88" s="161" t="str">
        <f>IF(OR(P88="",VLOOKUP(P$1,Services!$A$1:$B$25,2,0)="Exclude"),"",IF($D88=1,IF(OR(price_limit="",price_limit="No Limit"),IF(P88="Yes",1,2),IF(SUMIFS(WhatIf!$W:$W,WhatIf!$Q:$Q,P$1,WhatIf!$R:$R,P88)&lt;=price_limit,IF(P88="Yes",1,2),"")),""))</f>
        <v/>
      </c>
      <c r="BL88" s="161" t="str">
        <f>IF(OR(Q88="",VLOOKUP(Q$1,Services!$A$1:$B$25,2,0)="Exclude"),"",IF($D88=1,IF(OR(price_limit="",price_limit="No Limit"),IF(Q88="Yes",1,2),IF(SUMIFS(WhatIf!$W:$W,WhatIf!$Q:$Q,Q$1,WhatIf!$R:$R,Q88)&lt;=price_limit,IF(Q88="Yes",1,2),"")),""))</f>
        <v/>
      </c>
      <c r="BM88" s="161" t="str">
        <f ca="1">IF(OR(R88="",VLOOKUP(R$1,Services!$A$1:$B$25,2,0)="Exclude"),"",IF($D88=1,IF(OR(price_limit="",price_limit="No Limit"),IF(R88="Yes",1,2),IF(SUMIFS(WhatIf!$W:$W,WhatIf!$Q:$Q,R$1,WhatIf!$R:$R,R88)&lt;=price_limit,IF(R88="Yes",1,2),"")),""))</f>
        <v/>
      </c>
      <c r="BN88" s="161" t="str">
        <f ca="1">IF(OR(S88="",VLOOKUP(S$1,Services!$A$1:$B$25,2,0)="Exclude"),"",IF($D88=1,IF(OR(price_limit="",price_limit="No Limit"),IF(S88="Yes",1,2),IF(SUMIFS(WhatIf!$W:$W,WhatIf!$Q:$Q,S$1,WhatIf!$R:$R,S88)&lt;=price_limit,IF(S88="Yes",1,2),"")),""))</f>
        <v/>
      </c>
      <c r="BO88" s="161" t="str">
        <f ca="1">IF(OR(T88="",VLOOKUP(T$1,Services!$A$1:$B$25,2,0)="Exclude"),"",IF($D88=1,IF(OR(price_limit="",price_limit="No Limit"),IF(T88="Yes",1,2),IF(SUMIFS(WhatIf!$W:$W,WhatIf!$Q:$Q,T$1,WhatIf!$R:$R,T88)&lt;=price_limit,IF(T88="Yes",1,2),"")),""))</f>
        <v/>
      </c>
      <c r="BP88" s="161" t="str">
        <f>IF(OR(U88="",VLOOKUP(U$1,Services!$A$1:$B$25,2,0)="Exclude"),"",IF($D88=1,IF(OR(price_limit="",price_limit="No Limit"),IF(U88="Yes",1,2),IF(SUMIFS(WhatIf!$W:$W,WhatIf!$Q:$Q,U$1,WhatIf!$R:$R,U88)&lt;=price_limit,IF(U88="Yes",1,2),"")),""))</f>
        <v/>
      </c>
      <c r="BQ88" s="161" t="str">
        <f>IF(OR(V88="",VLOOKUP(V$1,Services!$A$1:$B$25,2,0)="Exclude"),"",IF($D88=1,IF(OR(price_limit="",price_limit="No Limit"),IF(V88="Yes",1,2),IF(SUMIFS(WhatIf!$W:$W,WhatIf!$Q:$Q,V$1,WhatIf!$R:$R,V88)&lt;=price_limit,IF(V88="Yes",1,2),"")),""))</f>
        <v/>
      </c>
      <c r="BR88" s="161" t="str">
        <f>IF(OR(W88="",VLOOKUP(W$1,Services!$A$1:$B$25,2,0)="Exclude"),"",IF($D88=1,IF(OR(price_limit="",price_limit="No Limit"),IF(W88="Yes",1,2),IF(SUMIFS(WhatIf!$W:$W,WhatIf!$Q:$Q,W$1,WhatIf!$R:$R,W88)&lt;=price_limit,IF(W88="Yes",1,2),"")),""))</f>
        <v/>
      </c>
      <c r="BS88" s="161" t="str">
        <f>IF(OR(X88="",VLOOKUP(X$1,Services!$A$1:$B$25,2,0)="Exclude"),"",IF($D88=1,IF(OR(price_limit="",price_limit="No Limit"),IF(X88="Yes",1,2),IF(SUMIFS(WhatIf!$W:$W,WhatIf!$Q:$Q,X$1,WhatIf!$R:$R,X88)&lt;=price_limit,IF(X88="Yes",1,2),"")),""))</f>
        <v/>
      </c>
      <c r="BT88" s="161" t="str">
        <f>IF(OR(Y88="",VLOOKUP(Y$1,Services!$A$1:$B$25,2,0)="Exclude"),"",IF($D88=1,IF(OR(price_limit="",price_limit="No Limit"),IF(Y88="Yes",1,2),IF(SUMIFS(WhatIf!$W:$W,WhatIf!$Q:$Q,Y$1,WhatIf!$R:$R,Y88)&lt;=price_limit,IF(Y88="Yes",1,2),"")),""))</f>
        <v/>
      </c>
      <c r="BU88" s="161" t="str">
        <f>IF(OR(Z88="",VLOOKUP(Z$1,Services!$A$1:$B$25,2,0)="Exclude"),"",IF($D88=1,IF(OR(price_limit="",price_limit="No Limit"),IF(Z88="Yes",1,2),IF(SUMIFS(WhatIf!$W:$W,WhatIf!$Q:$Q,Z$1,WhatIf!$R:$R,Z88)&lt;=price_limit,IF(Z88="Yes",1,2),"")),""))</f>
        <v/>
      </c>
      <c r="BV88" s="161"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1073</v>
      </c>
      <c r="B89" s="3" t="s">
        <v>1074</v>
      </c>
      <c r="C89" s="3" t="s">
        <v>191</v>
      </c>
      <c r="D89" s="8" t="str">
        <f t="shared" ca="1" si="5"/>
        <v/>
      </c>
      <c r="I89" s="8"/>
      <c r="J89" s="8"/>
      <c r="K89" s="8"/>
      <c r="L89" s="8"/>
      <c r="M89" s="8"/>
      <c r="N89" s="8"/>
      <c r="O89" s="8" t="s">
        <v>1063</v>
      </c>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1" t="str">
        <f>IF(OR(E89="",VLOOKUP(E$1,Services!$A$1:$B$25,2,0)="Exclude"),"",IF($D89=1,IF(OR(price_limit="",price_limit="No Limit"),IF(E89="Yes",1,2),IF(SUMIFS(WhatIf!$W:$W,WhatIf!$Q:$Q,E$1,WhatIf!$R:$R,E89)&lt;=price_limit,IF(E89="Yes",1,2),"")),""))</f>
        <v/>
      </c>
      <c r="BA89" s="161" t="str">
        <f>IF(OR(F89="",VLOOKUP(F$1,Services!$A$1:$B$25,2,0)="Exclude"),"",IF($D89=1,IF(OR(price_limit="",price_limit="No Limit"),IF(F89="Yes",1,2),IF(SUMIFS(WhatIf!$W:$W,WhatIf!$Q:$Q,F$1,WhatIf!$R:$R,F89)&lt;=price_limit,IF(F89="Yes",1,2),"")),""))</f>
        <v/>
      </c>
      <c r="BB89" s="161" t="str">
        <f>IF(OR(G89="",VLOOKUP(G$1,Services!$A$1:$B$25,2,0)="Exclude"),"",IF($D89=1,IF(OR(price_limit="",price_limit="No Limit"),IF(G89="Yes",1,2),IF(SUMIFS(WhatIf!$W:$W,WhatIf!$Q:$Q,G$1,WhatIf!$R:$R,G89)&lt;=price_limit,IF(G89="Yes",1,2),"")),""))</f>
        <v/>
      </c>
      <c r="BC89" s="161" t="str">
        <f>IF(OR(H89="",VLOOKUP(H$1,Services!$A$1:$B$25,2,0)="Exclude"),"",IF($D89=1,IF(OR(price_limit="",price_limit="No Limit"),IF(H89="Yes",1,2),IF(SUMIFS(WhatIf!$W:$W,WhatIf!$Q:$Q,H$1,WhatIf!$R:$R,H89)&lt;=price_limit,IF(H89="Yes",1,2),"")),""))</f>
        <v/>
      </c>
      <c r="BD89" s="161" t="str">
        <f>IF(OR(I89="",VLOOKUP(I$1,Services!$A$1:$B$25,2,0)="Exclude"),"",IF($D89=1,IF(OR(price_limit="",price_limit="No Limit"),IF(I89="Yes",1,2),IF(SUMIFS(WhatIf!$W:$W,WhatIf!$Q:$Q,I$1,WhatIf!$R:$R,I89)&lt;=price_limit,IF(I89="Yes",1,2),"")),""))</f>
        <v/>
      </c>
      <c r="BE89" s="161" t="str">
        <f>IF(OR(J89="",VLOOKUP(J$1,Services!$A$1:$B$25,2,0)="Exclude"),"",IF($D89=1,IF(OR(price_limit="",price_limit="No Limit"),IF(J89="Yes",1,2),IF(SUMIFS(WhatIf!$W:$W,WhatIf!$Q:$Q,J$1,WhatIf!$R:$R,J89)&lt;=price_limit,IF(J89="Yes",1,2),"")),""))</f>
        <v/>
      </c>
      <c r="BF89" s="161" t="str">
        <f>IF(OR(K89="",VLOOKUP(K$1,Services!$A$1:$B$25,2,0)="Exclude"),"",IF($D89=1,IF(OR(price_limit="",price_limit="No Limit"),IF(K89="Yes",1,2),IF(SUMIFS(WhatIf!$W:$W,WhatIf!$Q:$Q,K$1,WhatIf!$R:$R,K89)&lt;=price_limit,IF(K89="Yes",1,2),"")),""))</f>
        <v/>
      </c>
      <c r="BG89" s="161" t="str">
        <f>IF(OR(L89="",VLOOKUP(L$1,Services!$A$1:$B$25,2,0)="Exclude"),"",IF($D89=1,IF(OR(price_limit="",price_limit="No Limit"),IF(L89="Yes",1,2),IF(SUMIFS(WhatIf!$W:$W,WhatIf!$Q:$Q,L$1,WhatIf!$R:$R,L89)&lt;=price_limit,IF(L89="Yes",1,2),"")),""))</f>
        <v/>
      </c>
      <c r="BH89" s="161" t="str">
        <f>IF(OR(M89="",VLOOKUP(M$1,Services!$A$1:$B$25,2,0)="Exclude"),"",IF($D89=1,IF(OR(price_limit="",price_limit="No Limit"),IF(M89="Yes",1,2),IF(SUMIFS(WhatIf!$W:$W,WhatIf!$Q:$Q,M$1,WhatIf!$R:$R,M89)&lt;=price_limit,IF(M89="Yes",1,2),"")),""))</f>
        <v/>
      </c>
      <c r="BI89" s="161" t="str">
        <f>IF(OR(N89="",VLOOKUP(N$1,Services!$A$1:$B$25,2,0)="Exclude"),"",IF($D89=1,IF(OR(price_limit="",price_limit="No Limit"),IF(N89="Yes",1,2),IF(SUMIFS(WhatIf!$W:$W,WhatIf!$Q:$Q,N$1,WhatIf!$R:$R,N89)&lt;=price_limit,IF(N89="Yes",1,2),"")),""))</f>
        <v/>
      </c>
      <c r="BJ89" s="161" t="str">
        <f ca="1">IF(OR(O89="",VLOOKUP(O$1,Services!$A$1:$B$25,2,0)="Exclude"),"",IF($D89=1,IF(OR(price_limit="",price_limit="No Limit"),IF(O89="Yes",1,2),IF(SUMIFS(WhatIf!$W:$W,WhatIf!$Q:$Q,O$1,WhatIf!$R:$R,O89)&lt;=price_limit,IF(O89="Yes",1,2),"")),""))</f>
        <v/>
      </c>
      <c r="BK89" s="161" t="str">
        <f>IF(OR(P89="",VLOOKUP(P$1,Services!$A$1:$B$25,2,0)="Exclude"),"",IF($D89=1,IF(OR(price_limit="",price_limit="No Limit"),IF(P89="Yes",1,2),IF(SUMIFS(WhatIf!$W:$W,WhatIf!$Q:$Q,P$1,WhatIf!$R:$R,P89)&lt;=price_limit,IF(P89="Yes",1,2),"")),""))</f>
        <v/>
      </c>
      <c r="BL89" s="161" t="str">
        <f>IF(OR(Q89="",VLOOKUP(Q$1,Services!$A$1:$B$25,2,0)="Exclude"),"",IF($D89=1,IF(OR(price_limit="",price_limit="No Limit"),IF(Q89="Yes",1,2),IF(SUMIFS(WhatIf!$W:$W,WhatIf!$Q:$Q,Q$1,WhatIf!$R:$R,Q89)&lt;=price_limit,IF(Q89="Yes",1,2),"")),""))</f>
        <v/>
      </c>
      <c r="BM89" s="161" t="str">
        <f>IF(OR(R89="",VLOOKUP(R$1,Services!$A$1:$B$25,2,0)="Exclude"),"",IF($D89=1,IF(OR(price_limit="",price_limit="No Limit"),IF(R89="Yes",1,2),IF(SUMIFS(WhatIf!$W:$W,WhatIf!$Q:$Q,R$1,WhatIf!$R:$R,R89)&lt;=price_limit,IF(R89="Yes",1,2),"")),""))</f>
        <v/>
      </c>
      <c r="BN89" s="161" t="str">
        <f>IF(OR(S89="",VLOOKUP(S$1,Services!$A$1:$B$25,2,0)="Exclude"),"",IF($D89=1,IF(OR(price_limit="",price_limit="No Limit"),IF(S89="Yes",1,2),IF(SUMIFS(WhatIf!$W:$W,WhatIf!$Q:$Q,S$1,WhatIf!$R:$R,S89)&lt;=price_limit,IF(S89="Yes",1,2),"")),""))</f>
        <v/>
      </c>
      <c r="BO89" s="161" t="str">
        <f>IF(OR(T89="",VLOOKUP(T$1,Services!$A$1:$B$25,2,0)="Exclude"),"",IF($D89=1,IF(OR(price_limit="",price_limit="No Limit"),IF(T89="Yes",1,2),IF(SUMIFS(WhatIf!$W:$W,WhatIf!$Q:$Q,T$1,WhatIf!$R:$R,T89)&lt;=price_limit,IF(T89="Yes",1,2),"")),""))</f>
        <v/>
      </c>
      <c r="BP89" s="161" t="str">
        <f>IF(OR(U89="",VLOOKUP(U$1,Services!$A$1:$B$25,2,0)="Exclude"),"",IF($D89=1,IF(OR(price_limit="",price_limit="No Limit"),IF(U89="Yes",1,2),IF(SUMIFS(WhatIf!$W:$W,WhatIf!$Q:$Q,U$1,WhatIf!$R:$R,U89)&lt;=price_limit,IF(U89="Yes",1,2),"")),""))</f>
        <v/>
      </c>
      <c r="BQ89" s="161" t="str">
        <f>IF(OR(V89="",VLOOKUP(V$1,Services!$A$1:$B$25,2,0)="Exclude"),"",IF($D89=1,IF(OR(price_limit="",price_limit="No Limit"),IF(V89="Yes",1,2),IF(SUMIFS(WhatIf!$W:$W,WhatIf!$Q:$Q,V$1,WhatIf!$R:$R,V89)&lt;=price_limit,IF(V89="Yes",1,2),"")),""))</f>
        <v/>
      </c>
      <c r="BR89" s="161" t="str">
        <f>IF(OR(W89="",VLOOKUP(W$1,Services!$A$1:$B$25,2,0)="Exclude"),"",IF($D89=1,IF(OR(price_limit="",price_limit="No Limit"),IF(W89="Yes",1,2),IF(SUMIFS(WhatIf!$W:$W,WhatIf!$Q:$Q,W$1,WhatIf!$R:$R,W89)&lt;=price_limit,IF(W89="Yes",1,2),"")),""))</f>
        <v/>
      </c>
      <c r="BS89" s="161" t="str">
        <f>IF(OR(X89="",VLOOKUP(X$1,Services!$A$1:$B$25,2,0)="Exclude"),"",IF($D89=1,IF(OR(price_limit="",price_limit="No Limit"),IF(X89="Yes",1,2),IF(SUMIFS(WhatIf!$W:$W,WhatIf!$Q:$Q,X$1,WhatIf!$R:$R,X89)&lt;=price_limit,IF(X89="Yes",1,2),"")),""))</f>
        <v/>
      </c>
      <c r="BT89" s="161" t="str">
        <f>IF(OR(Y89="",VLOOKUP(Y$1,Services!$A$1:$B$25,2,0)="Exclude"),"",IF($D89=1,IF(OR(price_limit="",price_limit="No Limit"),IF(Y89="Yes",1,2),IF(SUMIFS(WhatIf!$W:$W,WhatIf!$Q:$Q,Y$1,WhatIf!$R:$R,Y89)&lt;=price_limit,IF(Y89="Yes",1,2),"")),""))</f>
        <v/>
      </c>
      <c r="BU89" s="161" t="str">
        <f>IF(OR(Z89="",VLOOKUP(Z$1,Services!$A$1:$B$25,2,0)="Exclude"),"",IF($D89=1,IF(OR(price_limit="",price_limit="No Limit"),IF(Z89="Yes",1,2),IF(SUMIFS(WhatIf!$W:$W,WhatIf!$Q:$Q,Z$1,WhatIf!$R:$R,Z89)&lt;=price_limit,IF(Z89="Yes",1,2),"")),""))</f>
        <v/>
      </c>
      <c r="BV89" s="161"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5">
      <c r="A90" s="15" t="s">
        <v>13</v>
      </c>
      <c r="B90" s="3" t="s">
        <v>205</v>
      </c>
      <c r="C90" s="3" t="s">
        <v>345</v>
      </c>
      <c r="D90" s="8" t="str">
        <f t="shared" ca="1" si="5"/>
        <v/>
      </c>
      <c r="F90" s="4" t="s">
        <v>386</v>
      </c>
      <c r="G90" s="4" t="s">
        <v>386</v>
      </c>
      <c r="H90" s="4" t="s">
        <v>386</v>
      </c>
      <c r="I90" s="8" t="s">
        <v>1</v>
      </c>
      <c r="J90" s="8" t="s">
        <v>1</v>
      </c>
      <c r="K90" s="8" t="s">
        <v>1</v>
      </c>
      <c r="L90" s="8" t="s">
        <v>1</v>
      </c>
      <c r="M90" s="8"/>
      <c r="N90" s="8"/>
      <c r="O90" s="8"/>
      <c r="P90" s="8"/>
      <c r="Q90" s="8"/>
      <c r="R90" s="8"/>
      <c r="S90" s="8"/>
      <c r="T90" s="8"/>
      <c r="U90" s="8"/>
      <c r="V90" s="8" t="s">
        <v>1</v>
      </c>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1" t="str">
        <f>IF(OR(E90="",VLOOKUP(E$1,Services!$A$1:$B$25,2,0)="Exclude"),"",IF($D90=1,IF(OR(price_limit="",price_limit="No Limit"),IF(E90="Yes",1,2),IF(SUMIFS(WhatIf!$W:$W,WhatIf!$Q:$Q,E$1,WhatIf!$R:$R,E90)&lt;=price_limit,IF(E90="Yes",1,2),"")),""))</f>
        <v/>
      </c>
      <c r="BA90" s="161" t="str">
        <f ca="1">IF(OR(F90="",VLOOKUP(F$1,Services!$A$1:$B$25,2,0)="Exclude"),"",IF($D90=1,IF(OR(price_limit="",price_limit="No Limit"),IF(F90="Yes",1,2),IF(SUMIFS(WhatIf!$W:$W,WhatIf!$Q:$Q,F$1,WhatIf!$R:$R,F90)&lt;=price_limit,IF(F90="Yes",1,2),"")),""))</f>
        <v/>
      </c>
      <c r="BB90" s="161" t="str">
        <f ca="1">IF(OR(G90="",VLOOKUP(G$1,Services!$A$1:$B$25,2,0)="Exclude"),"",IF($D90=1,IF(OR(price_limit="",price_limit="No Limit"),IF(G90="Yes",1,2),IF(SUMIFS(WhatIf!$W:$W,WhatIf!$Q:$Q,G$1,WhatIf!$R:$R,G90)&lt;=price_limit,IF(G90="Yes",1,2),"")),""))</f>
        <v/>
      </c>
      <c r="BC90" s="161" t="str">
        <f ca="1">IF(OR(H90="",VLOOKUP(H$1,Services!$A$1:$B$25,2,0)="Exclude"),"",IF($D90=1,IF(OR(price_limit="",price_limit="No Limit"),IF(H90="Yes",1,2),IF(SUMIFS(WhatIf!$W:$W,WhatIf!$Q:$Q,H$1,WhatIf!$R:$R,H90)&lt;=price_limit,IF(H90="Yes",1,2),"")),""))</f>
        <v/>
      </c>
      <c r="BD90" s="161" t="str">
        <f ca="1">IF(OR(I90="",VLOOKUP(I$1,Services!$A$1:$B$25,2,0)="Exclude"),"",IF($D90=1,IF(OR(price_limit="",price_limit="No Limit"),IF(I90="Yes",1,2),IF(SUMIFS(WhatIf!$W:$W,WhatIf!$Q:$Q,I$1,WhatIf!$R:$R,I90)&lt;=price_limit,IF(I90="Yes",1,2),"")),""))</f>
        <v/>
      </c>
      <c r="BE90" s="161" t="str">
        <f ca="1">IF(OR(J90="",VLOOKUP(J$1,Services!$A$1:$B$25,2,0)="Exclude"),"",IF($D90=1,IF(OR(price_limit="",price_limit="No Limit"),IF(J90="Yes",1,2),IF(SUMIFS(WhatIf!$W:$W,WhatIf!$Q:$Q,J$1,WhatIf!$R:$R,J90)&lt;=price_limit,IF(J90="Yes",1,2),"")),""))</f>
        <v/>
      </c>
      <c r="BF90" s="161" t="str">
        <f ca="1">IF(OR(K90="",VLOOKUP(K$1,Services!$A$1:$B$25,2,0)="Exclude"),"",IF($D90=1,IF(OR(price_limit="",price_limit="No Limit"),IF(K90="Yes",1,2),IF(SUMIFS(WhatIf!$W:$W,WhatIf!$Q:$Q,K$1,WhatIf!$R:$R,K90)&lt;=price_limit,IF(K90="Yes",1,2),"")),""))</f>
        <v/>
      </c>
      <c r="BG90" s="161" t="str">
        <f ca="1">IF(OR(L90="",VLOOKUP(L$1,Services!$A$1:$B$25,2,0)="Exclude"),"",IF($D90=1,IF(OR(price_limit="",price_limit="No Limit"),IF(L90="Yes",1,2),IF(SUMIFS(WhatIf!$W:$W,WhatIf!$Q:$Q,L$1,WhatIf!$R:$R,L90)&lt;=price_limit,IF(L90="Yes",1,2),"")),""))</f>
        <v/>
      </c>
      <c r="BH90" s="161" t="str">
        <f>IF(OR(M90="",VLOOKUP(M$1,Services!$A$1:$B$25,2,0)="Exclude"),"",IF($D90=1,IF(OR(price_limit="",price_limit="No Limit"),IF(M90="Yes",1,2),IF(SUMIFS(WhatIf!$W:$W,WhatIf!$Q:$Q,M$1,WhatIf!$R:$R,M90)&lt;=price_limit,IF(M90="Yes",1,2),"")),""))</f>
        <v/>
      </c>
      <c r="BI90" s="161" t="str">
        <f>IF(OR(N90="",VLOOKUP(N$1,Services!$A$1:$B$25,2,0)="Exclude"),"",IF($D90=1,IF(OR(price_limit="",price_limit="No Limit"),IF(N90="Yes",1,2),IF(SUMIFS(WhatIf!$W:$W,WhatIf!$Q:$Q,N$1,WhatIf!$R:$R,N90)&lt;=price_limit,IF(N90="Yes",1,2),"")),""))</f>
        <v/>
      </c>
      <c r="BJ90" s="161" t="str">
        <f>IF(OR(O90="",VLOOKUP(O$1,Services!$A$1:$B$25,2,0)="Exclude"),"",IF($D90=1,IF(OR(price_limit="",price_limit="No Limit"),IF(O90="Yes",1,2),IF(SUMIFS(WhatIf!$W:$W,WhatIf!$Q:$Q,O$1,WhatIf!$R:$R,O90)&lt;=price_limit,IF(O90="Yes",1,2),"")),""))</f>
        <v/>
      </c>
      <c r="BK90" s="161" t="str">
        <f>IF(OR(P90="",VLOOKUP(P$1,Services!$A$1:$B$25,2,0)="Exclude"),"",IF($D90=1,IF(OR(price_limit="",price_limit="No Limit"),IF(P90="Yes",1,2),IF(SUMIFS(WhatIf!$W:$W,WhatIf!$Q:$Q,P$1,WhatIf!$R:$R,P90)&lt;=price_limit,IF(P90="Yes",1,2),"")),""))</f>
        <v/>
      </c>
      <c r="BL90" s="161" t="str">
        <f>IF(OR(Q90="",VLOOKUP(Q$1,Services!$A$1:$B$25,2,0)="Exclude"),"",IF($D90=1,IF(OR(price_limit="",price_limit="No Limit"),IF(Q90="Yes",1,2),IF(SUMIFS(WhatIf!$W:$W,WhatIf!$Q:$Q,Q$1,WhatIf!$R:$R,Q90)&lt;=price_limit,IF(Q90="Yes",1,2),"")),""))</f>
        <v/>
      </c>
      <c r="BM90" s="161" t="str">
        <f>IF(OR(R90="",VLOOKUP(R$1,Services!$A$1:$B$25,2,0)="Exclude"),"",IF($D90=1,IF(OR(price_limit="",price_limit="No Limit"),IF(R90="Yes",1,2),IF(SUMIFS(WhatIf!$W:$W,WhatIf!$Q:$Q,R$1,WhatIf!$R:$R,R90)&lt;=price_limit,IF(R90="Yes",1,2),"")),""))</f>
        <v/>
      </c>
      <c r="BN90" s="161" t="str">
        <f>IF(OR(S90="",VLOOKUP(S$1,Services!$A$1:$B$25,2,0)="Exclude"),"",IF($D90=1,IF(OR(price_limit="",price_limit="No Limit"),IF(S90="Yes",1,2),IF(SUMIFS(WhatIf!$W:$W,WhatIf!$Q:$Q,S$1,WhatIf!$R:$R,S90)&lt;=price_limit,IF(S90="Yes",1,2),"")),""))</f>
        <v/>
      </c>
      <c r="BO90" s="161" t="str">
        <f>IF(OR(T90="",VLOOKUP(T$1,Services!$A$1:$B$25,2,0)="Exclude"),"",IF($D90=1,IF(OR(price_limit="",price_limit="No Limit"),IF(T90="Yes",1,2),IF(SUMIFS(WhatIf!$W:$W,WhatIf!$Q:$Q,T$1,WhatIf!$R:$R,T90)&lt;=price_limit,IF(T90="Yes",1,2),"")),""))</f>
        <v/>
      </c>
      <c r="BP90" s="161" t="str">
        <f>IF(OR(U90="",VLOOKUP(U$1,Services!$A$1:$B$25,2,0)="Exclude"),"",IF($D90=1,IF(OR(price_limit="",price_limit="No Limit"),IF(U90="Yes",1,2),IF(SUMIFS(WhatIf!$W:$W,WhatIf!$Q:$Q,U$1,WhatIf!$R:$R,U90)&lt;=price_limit,IF(U90="Yes",1,2),"")),""))</f>
        <v/>
      </c>
      <c r="BQ90" s="161" t="str">
        <f ca="1">IF(OR(V90="",VLOOKUP(V$1,Services!$A$1:$B$25,2,0)="Exclude"),"",IF($D90=1,IF(OR(price_limit="",price_limit="No Limit"),IF(V90="Yes",1,2),IF(SUMIFS(WhatIf!$W:$W,WhatIf!$Q:$Q,V$1,WhatIf!$R:$R,V90)&lt;=price_limit,IF(V90="Yes",1,2),"")),""))</f>
        <v/>
      </c>
      <c r="BR90" s="161" t="str">
        <f>IF(OR(W90="",VLOOKUP(W$1,Services!$A$1:$B$25,2,0)="Exclude"),"",IF($D90=1,IF(OR(price_limit="",price_limit="No Limit"),IF(W90="Yes",1,2),IF(SUMIFS(WhatIf!$W:$W,WhatIf!$Q:$Q,W$1,WhatIf!$R:$R,W90)&lt;=price_limit,IF(W90="Yes",1,2),"")),""))</f>
        <v/>
      </c>
      <c r="BS90" s="161" t="str">
        <f>IF(OR(X90="",VLOOKUP(X$1,Services!$A$1:$B$25,2,0)="Exclude"),"",IF($D90=1,IF(OR(price_limit="",price_limit="No Limit"),IF(X90="Yes",1,2),IF(SUMIFS(WhatIf!$W:$W,WhatIf!$Q:$Q,X$1,WhatIf!$R:$R,X90)&lt;=price_limit,IF(X90="Yes",1,2),"")),""))</f>
        <v/>
      </c>
      <c r="BT90" s="161" t="str">
        <f>IF(OR(Y90="",VLOOKUP(Y$1,Services!$A$1:$B$25,2,0)="Exclude"),"",IF($D90=1,IF(OR(price_limit="",price_limit="No Limit"),IF(Y90="Yes",1,2),IF(SUMIFS(WhatIf!$W:$W,WhatIf!$Q:$Q,Y$1,WhatIf!$R:$R,Y90)&lt;=price_limit,IF(Y90="Yes",1,2),"")),""))</f>
        <v/>
      </c>
      <c r="BU90" s="161" t="str">
        <f>IF(OR(Z90="",VLOOKUP(Z$1,Services!$A$1:$B$25,2,0)="Exclude"),"",IF($D90=1,IF(OR(price_limit="",price_limit="No Limit"),IF(Z90="Yes",1,2),IF(SUMIFS(WhatIf!$W:$W,WhatIf!$Q:$Q,Z$1,WhatIf!$R:$R,Z90)&lt;=price_limit,IF(Z90="Yes",1,2),"")),""))</f>
        <v/>
      </c>
      <c r="BV90" s="161"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
      <c r="A91" s="15" t="s">
        <v>1149</v>
      </c>
      <c r="B91" s="3" t="s">
        <v>1168</v>
      </c>
      <c r="C91" s="3" t="s">
        <v>229</v>
      </c>
      <c r="D91" s="8" t="str">
        <f t="shared" ca="1" si="5"/>
        <v/>
      </c>
      <c r="F91" s="4" t="s">
        <v>389</v>
      </c>
      <c r="G91" s="4" t="s">
        <v>389</v>
      </c>
      <c r="H91" s="4" t="s">
        <v>389</v>
      </c>
      <c r="J91" s="8" t="s">
        <v>1</v>
      </c>
      <c r="K91" s="8" t="s">
        <v>1</v>
      </c>
      <c r="L91" s="8" t="s">
        <v>1</v>
      </c>
      <c r="M91" s="4" t="s">
        <v>1</v>
      </c>
      <c r="O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1" t="str">
        <f>IF(OR(E91="",VLOOKUP(E$1,Services!$A$1:$B$25,2,0)="Exclude"),"",IF($D91=1,IF(OR(price_limit="",price_limit="No Limit"),IF(E91="Yes",1,2),IF(SUMIFS(WhatIf!$W:$W,WhatIf!$Q:$Q,E$1,WhatIf!$R:$R,E91)&lt;=price_limit,IF(E91="Yes",1,2),"")),""))</f>
        <v/>
      </c>
      <c r="BA91" s="161" t="str">
        <f ca="1">IF(OR(F91="",VLOOKUP(F$1,Services!$A$1:$B$25,2,0)="Exclude"),"",IF($D91=1,IF(OR(price_limit="",price_limit="No Limit"),IF(F91="Yes",1,2),IF(SUMIFS(WhatIf!$W:$W,WhatIf!$Q:$Q,F$1,WhatIf!$R:$R,F91)&lt;=price_limit,IF(F91="Yes",1,2),"")),""))</f>
        <v/>
      </c>
      <c r="BB91" s="161" t="str">
        <f ca="1">IF(OR(G91="",VLOOKUP(G$1,Services!$A$1:$B$25,2,0)="Exclude"),"",IF($D91=1,IF(OR(price_limit="",price_limit="No Limit"),IF(G91="Yes",1,2),IF(SUMIFS(WhatIf!$W:$W,WhatIf!$Q:$Q,G$1,WhatIf!$R:$R,G91)&lt;=price_limit,IF(G91="Yes",1,2),"")),""))</f>
        <v/>
      </c>
      <c r="BC91" s="161" t="str">
        <f ca="1">IF(OR(H91="",VLOOKUP(H$1,Services!$A$1:$B$25,2,0)="Exclude"),"",IF($D91=1,IF(OR(price_limit="",price_limit="No Limit"),IF(H91="Yes",1,2),IF(SUMIFS(WhatIf!$W:$W,WhatIf!$Q:$Q,H$1,WhatIf!$R:$R,H91)&lt;=price_limit,IF(H91="Yes",1,2),"")),""))</f>
        <v/>
      </c>
      <c r="BD91" s="161" t="str">
        <f>IF(OR(I91="",VLOOKUP(I$1,Services!$A$1:$B$25,2,0)="Exclude"),"",IF($D91=1,IF(OR(price_limit="",price_limit="No Limit"),IF(I91="Yes",1,2),IF(SUMIFS(WhatIf!$W:$W,WhatIf!$Q:$Q,I$1,WhatIf!$R:$R,I91)&lt;=price_limit,IF(I91="Yes",1,2),"")),""))</f>
        <v/>
      </c>
      <c r="BE91" s="161" t="str">
        <f ca="1">IF(OR(J91="",VLOOKUP(J$1,Services!$A$1:$B$25,2,0)="Exclude"),"",IF($D91=1,IF(OR(price_limit="",price_limit="No Limit"),IF(J91="Yes",1,2),IF(SUMIFS(WhatIf!$W:$W,WhatIf!$Q:$Q,J$1,WhatIf!$R:$R,J91)&lt;=price_limit,IF(J91="Yes",1,2),"")),""))</f>
        <v/>
      </c>
      <c r="BF91" s="161" t="str">
        <f ca="1">IF(OR(K91="",VLOOKUP(K$1,Services!$A$1:$B$25,2,0)="Exclude"),"",IF($D91=1,IF(OR(price_limit="",price_limit="No Limit"),IF(K91="Yes",1,2),IF(SUMIFS(WhatIf!$W:$W,WhatIf!$Q:$Q,K$1,WhatIf!$R:$R,K91)&lt;=price_limit,IF(K91="Yes",1,2),"")),""))</f>
        <v/>
      </c>
      <c r="BG91" s="161" t="str">
        <f ca="1">IF(OR(L91="",VLOOKUP(L$1,Services!$A$1:$B$25,2,0)="Exclude"),"",IF($D91=1,IF(OR(price_limit="",price_limit="No Limit"),IF(L91="Yes",1,2),IF(SUMIFS(WhatIf!$W:$W,WhatIf!$Q:$Q,L$1,WhatIf!$R:$R,L91)&lt;=price_limit,IF(L91="Yes",1,2),"")),""))</f>
        <v/>
      </c>
      <c r="BH91" s="161" t="str">
        <f ca="1">IF(OR(M91="",VLOOKUP(M$1,Services!$A$1:$B$25,2,0)="Exclude"),"",IF($D91=1,IF(OR(price_limit="",price_limit="No Limit"),IF(M91="Yes",1,2),IF(SUMIFS(WhatIf!$W:$W,WhatIf!$Q:$Q,M$1,WhatIf!$R:$R,M91)&lt;=price_limit,IF(M91="Yes",1,2),"")),""))</f>
        <v/>
      </c>
      <c r="BI91" s="161" t="str">
        <f>IF(OR(N91="",VLOOKUP(N$1,Services!$A$1:$B$25,2,0)="Exclude"),"",IF($D91=1,IF(OR(price_limit="",price_limit="No Limit"),IF(N91="Yes",1,2),IF(SUMIFS(WhatIf!$W:$W,WhatIf!$Q:$Q,N$1,WhatIf!$R:$R,N91)&lt;=price_limit,IF(N91="Yes",1,2),"")),""))</f>
        <v/>
      </c>
      <c r="BJ91" s="161" t="str">
        <f ca="1">IF(OR(O91="",VLOOKUP(O$1,Services!$A$1:$B$25,2,0)="Exclude"),"",IF($D91=1,IF(OR(price_limit="",price_limit="No Limit"),IF(O91="Yes",1,2),IF(SUMIFS(WhatIf!$W:$W,WhatIf!$Q:$Q,O$1,WhatIf!$R:$R,O91)&lt;=price_limit,IF(O91="Yes",1,2),"")),""))</f>
        <v/>
      </c>
      <c r="BK91" s="161" t="str">
        <f>IF(OR(P91="",VLOOKUP(P$1,Services!$A$1:$B$25,2,0)="Exclude"),"",IF($D91=1,IF(OR(price_limit="",price_limit="No Limit"),IF(P91="Yes",1,2),IF(SUMIFS(WhatIf!$W:$W,WhatIf!$Q:$Q,P$1,WhatIf!$R:$R,P91)&lt;=price_limit,IF(P91="Yes",1,2),"")),""))</f>
        <v/>
      </c>
      <c r="BL91" s="161" t="str">
        <f>IF(OR(Q91="",VLOOKUP(Q$1,Services!$A$1:$B$25,2,0)="Exclude"),"",IF($D91=1,IF(OR(price_limit="",price_limit="No Limit"),IF(Q91="Yes",1,2),IF(SUMIFS(WhatIf!$W:$W,WhatIf!$Q:$Q,Q$1,WhatIf!$R:$R,Q91)&lt;=price_limit,IF(Q91="Yes",1,2),"")),""))</f>
        <v/>
      </c>
      <c r="BM91" s="161" t="str">
        <f>IF(OR(R91="",VLOOKUP(R$1,Services!$A$1:$B$25,2,0)="Exclude"),"",IF($D91=1,IF(OR(price_limit="",price_limit="No Limit"),IF(R91="Yes",1,2),IF(SUMIFS(WhatIf!$W:$W,WhatIf!$Q:$Q,R$1,WhatIf!$R:$R,R91)&lt;=price_limit,IF(R91="Yes",1,2),"")),""))</f>
        <v/>
      </c>
      <c r="BN91" s="161" t="str">
        <f>IF(OR(S91="",VLOOKUP(S$1,Services!$A$1:$B$25,2,0)="Exclude"),"",IF($D91=1,IF(OR(price_limit="",price_limit="No Limit"),IF(S91="Yes",1,2),IF(SUMIFS(WhatIf!$W:$W,WhatIf!$Q:$Q,S$1,WhatIf!$R:$R,S91)&lt;=price_limit,IF(S91="Yes",1,2),"")),""))</f>
        <v/>
      </c>
      <c r="BO91" s="161" t="str">
        <f>IF(OR(T91="",VLOOKUP(T$1,Services!$A$1:$B$25,2,0)="Exclude"),"",IF($D91=1,IF(OR(price_limit="",price_limit="No Limit"),IF(T91="Yes",1,2),IF(SUMIFS(WhatIf!$W:$W,WhatIf!$Q:$Q,T$1,WhatIf!$R:$R,T91)&lt;=price_limit,IF(T91="Yes",1,2),"")),""))</f>
        <v/>
      </c>
      <c r="BP91" s="161" t="str">
        <f>IF(OR(U91="",VLOOKUP(U$1,Services!$A$1:$B$25,2,0)="Exclude"),"",IF($D91=1,IF(OR(price_limit="",price_limit="No Limit"),IF(U91="Yes",1,2),IF(SUMIFS(WhatIf!$W:$W,WhatIf!$Q:$Q,U$1,WhatIf!$R:$R,U91)&lt;=price_limit,IF(U91="Yes",1,2),"")),""))</f>
        <v/>
      </c>
      <c r="BQ91" s="161" t="str">
        <f>IF(OR(V91="",VLOOKUP(V$1,Services!$A$1:$B$25,2,0)="Exclude"),"",IF($D91=1,IF(OR(price_limit="",price_limit="No Limit"),IF(V91="Yes",1,2),IF(SUMIFS(WhatIf!$W:$W,WhatIf!$Q:$Q,V$1,WhatIf!$R:$R,V91)&lt;=price_limit,IF(V91="Yes",1,2),"")),""))</f>
        <v/>
      </c>
      <c r="BR91" s="161" t="str">
        <f>IF(OR(W91="",VLOOKUP(W$1,Services!$A$1:$B$25,2,0)="Exclude"),"",IF($D91=1,IF(OR(price_limit="",price_limit="No Limit"),IF(W91="Yes",1,2),IF(SUMIFS(WhatIf!$W:$W,WhatIf!$Q:$Q,W$1,WhatIf!$R:$R,W91)&lt;=price_limit,IF(W91="Yes",1,2),"")),""))</f>
        <v/>
      </c>
      <c r="BS91" s="161" t="str">
        <f>IF(OR(X91="",VLOOKUP(X$1,Services!$A$1:$B$25,2,0)="Exclude"),"",IF($D91=1,IF(OR(price_limit="",price_limit="No Limit"),IF(X91="Yes",1,2),IF(SUMIFS(WhatIf!$W:$W,WhatIf!$Q:$Q,X$1,WhatIf!$R:$R,X91)&lt;=price_limit,IF(X91="Yes",1,2),"")),""))</f>
        <v/>
      </c>
      <c r="BT91" s="161" t="str">
        <f>IF(OR(Y91="",VLOOKUP(Y$1,Services!$A$1:$B$25,2,0)="Exclude"),"",IF($D91=1,IF(OR(price_limit="",price_limit="No Limit"),IF(Y91="Yes",1,2),IF(SUMIFS(WhatIf!$W:$W,WhatIf!$Q:$Q,Y$1,WhatIf!$R:$R,Y91)&lt;=price_limit,IF(Y91="Yes",1,2),"")),""))</f>
        <v/>
      </c>
      <c r="BU91" s="161" t="str">
        <f>IF(OR(Z91="",VLOOKUP(Z$1,Services!$A$1:$B$25,2,0)="Exclude"),"",IF($D91=1,IF(OR(price_limit="",price_limit="No Limit"),IF(Z91="Yes",1,2),IF(SUMIFS(WhatIf!$W:$W,WhatIf!$Q:$Q,Z$1,WhatIf!$R:$R,Z91)&lt;=price_limit,IF(Z91="Yes",1,2),"")),""))</f>
        <v/>
      </c>
      <c r="BV91" s="161"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14</v>
      </c>
      <c r="B92" s="3" t="s">
        <v>205</v>
      </c>
      <c r="C92" s="3" t="s">
        <v>177</v>
      </c>
      <c r="D92" s="8">
        <f t="shared" ca="1" si="5"/>
        <v>1</v>
      </c>
      <c r="G92" s="4" t="s">
        <v>1</v>
      </c>
      <c r="H92" s="4" t="s">
        <v>1</v>
      </c>
      <c r="I92" s="8" t="s">
        <v>1</v>
      </c>
      <c r="J92" s="8" t="s">
        <v>1</v>
      </c>
      <c r="K92" s="8" t="s">
        <v>1</v>
      </c>
      <c r="L92" s="8" t="s">
        <v>1</v>
      </c>
      <c r="M92" s="8" t="s">
        <v>1</v>
      </c>
      <c r="N92" s="8" t="s">
        <v>1</v>
      </c>
      <c r="O92" s="8" t="s">
        <v>1</v>
      </c>
      <c r="P92" s="8"/>
      <c r="Q92" s="8"/>
      <c r="R92" s="8"/>
      <c r="S92" s="8"/>
      <c r="T92" s="8"/>
      <c r="U92" s="8"/>
      <c r="V92" s="8" t="s">
        <v>1</v>
      </c>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f ca="1">IF(AND($D92=1,ISNUMBER(MATCH(M$1&amp;M92&amp;"x",WhatIf!$X:$X,0))),1,"")</f>
        <v>1</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f t="shared" ca="1" si="6"/>
        <v>1</v>
      </c>
      <c r="AZ92" s="161" t="str">
        <f>IF(OR(E92="",VLOOKUP(E$1,Services!$A$1:$B$25,2,0)="Exclude"),"",IF($D92=1,IF(OR(price_limit="",price_limit="No Limit"),IF(E92="Yes",1,2),IF(SUMIFS(WhatIf!$W:$W,WhatIf!$Q:$Q,E$1,WhatIf!$R:$R,E92)&lt;=price_limit,IF(E92="Yes",1,2),"")),""))</f>
        <v/>
      </c>
      <c r="BA92" s="161" t="str">
        <f>IF(OR(F92="",VLOOKUP(F$1,Services!$A$1:$B$25,2,0)="Exclude"),"",IF($D92=1,IF(OR(price_limit="",price_limit="No Limit"),IF(F92="Yes",1,2),IF(SUMIFS(WhatIf!$W:$W,WhatIf!$Q:$Q,F$1,WhatIf!$R:$R,F92)&lt;=price_limit,IF(F92="Yes",1,2),"")),""))</f>
        <v/>
      </c>
      <c r="BB92" s="161">
        <f ca="1">IF(OR(G92="",VLOOKUP(G$1,Services!$A$1:$B$25,2,0)="Exclude"),"",IF($D92=1,IF(OR(price_limit="",price_limit="No Limit"),IF(G92="Yes",1,2),IF(SUMIFS(WhatIf!$W:$W,WhatIf!$Q:$Q,G$1,WhatIf!$R:$R,G92)&lt;=price_limit,IF(G92="Yes",1,2),"")),""))</f>
        <v>1</v>
      </c>
      <c r="BC92" s="161">
        <f ca="1">IF(OR(H92="",VLOOKUP(H$1,Services!$A$1:$B$25,2,0)="Exclude"),"",IF($D92=1,IF(OR(price_limit="",price_limit="No Limit"),IF(H92="Yes",1,2),IF(SUMIFS(WhatIf!$W:$W,WhatIf!$Q:$Q,H$1,WhatIf!$R:$R,H92)&lt;=price_limit,IF(H92="Yes",1,2),"")),""))</f>
        <v>1</v>
      </c>
      <c r="BD92" s="161">
        <f ca="1">IF(OR(I92="",VLOOKUP(I$1,Services!$A$1:$B$25,2,0)="Exclude"),"",IF($D92=1,IF(OR(price_limit="",price_limit="No Limit"),IF(I92="Yes",1,2),IF(SUMIFS(WhatIf!$W:$W,WhatIf!$Q:$Q,I$1,WhatIf!$R:$R,I92)&lt;=price_limit,IF(I92="Yes",1,2),"")),""))</f>
        <v>1</v>
      </c>
      <c r="BE92" s="161">
        <f ca="1">IF(OR(J92="",VLOOKUP(J$1,Services!$A$1:$B$25,2,0)="Exclude"),"",IF($D92=1,IF(OR(price_limit="",price_limit="No Limit"),IF(J92="Yes",1,2),IF(SUMIFS(WhatIf!$W:$W,WhatIf!$Q:$Q,J$1,WhatIf!$R:$R,J92)&lt;=price_limit,IF(J92="Yes",1,2),"")),""))</f>
        <v>1</v>
      </c>
      <c r="BF92" s="161">
        <f ca="1">IF(OR(K92="",VLOOKUP(K$1,Services!$A$1:$B$25,2,0)="Exclude"),"",IF($D92=1,IF(OR(price_limit="",price_limit="No Limit"),IF(K92="Yes",1,2),IF(SUMIFS(WhatIf!$W:$W,WhatIf!$Q:$Q,K$1,WhatIf!$R:$R,K92)&lt;=price_limit,IF(K92="Yes",1,2),"")),""))</f>
        <v>1</v>
      </c>
      <c r="BG92" s="161">
        <f ca="1">IF(OR(L92="",VLOOKUP(L$1,Services!$A$1:$B$25,2,0)="Exclude"),"",IF($D92=1,IF(OR(price_limit="",price_limit="No Limit"),IF(L92="Yes",1,2),IF(SUMIFS(WhatIf!$W:$W,WhatIf!$Q:$Q,L$1,WhatIf!$R:$R,L92)&lt;=price_limit,IF(L92="Yes",1,2),"")),""))</f>
        <v>1</v>
      </c>
      <c r="BH92" s="161">
        <f ca="1">IF(OR(M92="",VLOOKUP(M$1,Services!$A$1:$B$25,2,0)="Exclude"),"",IF($D92=1,IF(OR(price_limit="",price_limit="No Limit"),IF(M92="Yes",1,2),IF(SUMIFS(WhatIf!$W:$W,WhatIf!$Q:$Q,M$1,WhatIf!$R:$R,M92)&lt;=price_limit,IF(M92="Yes",1,2),"")),""))</f>
        <v>1</v>
      </c>
      <c r="BI92" s="161">
        <f ca="1">IF(OR(N92="",VLOOKUP(N$1,Services!$A$1:$B$25,2,0)="Exclude"),"",IF($D92=1,IF(OR(price_limit="",price_limit="No Limit"),IF(N92="Yes",1,2),IF(SUMIFS(WhatIf!$W:$W,WhatIf!$Q:$Q,N$1,WhatIf!$R:$R,N92)&lt;=price_limit,IF(N92="Yes",1,2),"")),""))</f>
        <v>1</v>
      </c>
      <c r="BJ92" s="161">
        <f ca="1">IF(OR(O92="",VLOOKUP(O$1,Services!$A$1:$B$25,2,0)="Exclude"),"",IF($D92=1,IF(OR(price_limit="",price_limit="No Limit"),IF(O92="Yes",1,2),IF(SUMIFS(WhatIf!$W:$W,WhatIf!$Q:$Q,O$1,WhatIf!$R:$R,O92)&lt;=price_limit,IF(O92="Yes",1,2),"")),""))</f>
        <v>1</v>
      </c>
      <c r="BK92" s="161" t="str">
        <f>IF(OR(P92="",VLOOKUP(P$1,Services!$A$1:$B$25,2,0)="Exclude"),"",IF($D92=1,IF(OR(price_limit="",price_limit="No Limit"),IF(P92="Yes",1,2),IF(SUMIFS(WhatIf!$W:$W,WhatIf!$Q:$Q,P$1,WhatIf!$R:$R,P92)&lt;=price_limit,IF(P92="Yes",1,2),"")),""))</f>
        <v/>
      </c>
      <c r="BL92" s="161" t="str">
        <f>IF(OR(Q92="",VLOOKUP(Q$1,Services!$A$1:$B$25,2,0)="Exclude"),"",IF($D92=1,IF(OR(price_limit="",price_limit="No Limit"),IF(Q92="Yes",1,2),IF(SUMIFS(WhatIf!$W:$W,WhatIf!$Q:$Q,Q$1,WhatIf!$R:$R,Q92)&lt;=price_limit,IF(Q92="Yes",1,2),"")),""))</f>
        <v/>
      </c>
      <c r="BM92" s="161" t="str">
        <f>IF(OR(R92="",VLOOKUP(R$1,Services!$A$1:$B$25,2,0)="Exclude"),"",IF($D92=1,IF(OR(price_limit="",price_limit="No Limit"),IF(R92="Yes",1,2),IF(SUMIFS(WhatIf!$W:$W,WhatIf!$Q:$Q,R$1,WhatIf!$R:$R,R92)&lt;=price_limit,IF(R92="Yes",1,2),"")),""))</f>
        <v/>
      </c>
      <c r="BN92" s="161" t="str">
        <f>IF(OR(S92="",VLOOKUP(S$1,Services!$A$1:$B$25,2,0)="Exclude"),"",IF($D92=1,IF(OR(price_limit="",price_limit="No Limit"),IF(S92="Yes",1,2),IF(SUMIFS(WhatIf!$W:$W,WhatIf!$Q:$Q,S$1,WhatIf!$R:$R,S92)&lt;=price_limit,IF(S92="Yes",1,2),"")),""))</f>
        <v/>
      </c>
      <c r="BO92" s="161" t="str">
        <f>IF(OR(T92="",VLOOKUP(T$1,Services!$A$1:$B$25,2,0)="Exclude"),"",IF($D92=1,IF(OR(price_limit="",price_limit="No Limit"),IF(T92="Yes",1,2),IF(SUMIFS(WhatIf!$W:$W,WhatIf!$Q:$Q,T$1,WhatIf!$R:$R,T92)&lt;=price_limit,IF(T92="Yes",1,2),"")),""))</f>
        <v/>
      </c>
      <c r="BP92" s="161" t="str">
        <f>IF(OR(U92="",VLOOKUP(U$1,Services!$A$1:$B$25,2,0)="Exclude"),"",IF($D92=1,IF(OR(price_limit="",price_limit="No Limit"),IF(U92="Yes",1,2),IF(SUMIFS(WhatIf!$W:$W,WhatIf!$Q:$Q,U$1,WhatIf!$R:$R,U92)&lt;=price_limit,IF(U92="Yes",1,2),"")),""))</f>
        <v/>
      </c>
      <c r="BQ92" s="161">
        <f ca="1">IF(OR(V92="",VLOOKUP(V$1,Services!$A$1:$B$25,2,0)="Exclude"),"",IF($D92=1,IF(OR(price_limit="",price_limit="No Limit"),IF(V92="Yes",1,2),IF(SUMIFS(WhatIf!$W:$W,WhatIf!$Q:$Q,V$1,WhatIf!$R:$R,V92)&lt;=price_limit,IF(V92="Yes",1,2),"")),""))</f>
        <v>1</v>
      </c>
      <c r="BR92" s="161" t="str">
        <f>IF(OR(W92="",VLOOKUP(W$1,Services!$A$1:$B$25,2,0)="Exclude"),"",IF($D92=1,IF(OR(price_limit="",price_limit="No Limit"),IF(W92="Yes",1,2),IF(SUMIFS(WhatIf!$W:$W,WhatIf!$Q:$Q,W$1,WhatIf!$R:$R,W92)&lt;=price_limit,IF(W92="Yes",1,2),"")),""))</f>
        <v/>
      </c>
      <c r="BS92" s="161" t="str">
        <f>IF(OR(X92="",VLOOKUP(X$1,Services!$A$1:$B$25,2,0)="Exclude"),"",IF($D92=1,IF(OR(price_limit="",price_limit="No Limit"),IF(X92="Yes",1,2),IF(SUMIFS(WhatIf!$W:$W,WhatIf!$Q:$Q,X$1,WhatIf!$R:$R,X92)&lt;=price_limit,IF(X92="Yes",1,2),"")),""))</f>
        <v/>
      </c>
      <c r="BT92" s="161" t="str">
        <f>IF(OR(Y92="",VLOOKUP(Y$1,Services!$A$1:$B$25,2,0)="Exclude"),"",IF($D92=1,IF(OR(price_limit="",price_limit="No Limit"),IF(Y92="Yes",1,2),IF(SUMIFS(WhatIf!$W:$W,WhatIf!$Q:$Q,Y$1,WhatIf!$R:$R,Y92)&lt;=price_limit,IF(Y92="Yes",1,2),"")),""))</f>
        <v/>
      </c>
      <c r="BU92" s="161" t="str">
        <f>IF(OR(Z92="",VLOOKUP(Z$1,Services!$A$1:$B$25,2,0)="Exclude"),"",IF($D92=1,IF(OR(price_limit="",price_limit="No Limit"),IF(Z92="Yes",1,2),IF(SUMIFS(WhatIf!$W:$W,WhatIf!$Q:$Q,Z$1,WhatIf!$R:$R,Z92)&lt;=price_limit,IF(Z92="Yes",1,2),"")),""))</f>
        <v/>
      </c>
      <c r="BV92" s="161"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1</v>
      </c>
    </row>
    <row r="93" spans="1:79" ht="14.5" customHeight="1" x14ac:dyDescent="0.3">
      <c r="A93" s="15" t="s">
        <v>1325</v>
      </c>
      <c r="C93" s="3" t="s">
        <v>177</v>
      </c>
      <c r="D93" s="8" t="str">
        <f t="shared" ca="1" si="5"/>
        <v/>
      </c>
      <c r="R93" s="4" t="s">
        <v>1327</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1" t="str">
        <f>IF(OR(E93="",VLOOKUP(E$1,Services!$A$1:$B$25,2,0)="Exclude"),"",IF($D93=1,IF(OR(price_limit="",price_limit="No Limit"),IF(E93="Yes",1,2),IF(SUMIFS(WhatIf!$W:$W,WhatIf!$Q:$Q,E$1,WhatIf!$R:$R,E93)&lt;=price_limit,IF(E93="Yes",1,2),"")),""))</f>
        <v/>
      </c>
      <c r="BA93" s="161" t="str">
        <f>IF(OR(F93="",VLOOKUP(F$1,Services!$A$1:$B$25,2,0)="Exclude"),"",IF($D93=1,IF(OR(price_limit="",price_limit="No Limit"),IF(F93="Yes",1,2),IF(SUMIFS(WhatIf!$W:$W,WhatIf!$Q:$Q,F$1,WhatIf!$R:$R,F93)&lt;=price_limit,IF(F93="Yes",1,2),"")),""))</f>
        <v/>
      </c>
      <c r="BB93" s="161" t="str">
        <f>IF(OR(G93="",VLOOKUP(G$1,Services!$A$1:$B$25,2,0)="Exclude"),"",IF($D93=1,IF(OR(price_limit="",price_limit="No Limit"),IF(G93="Yes",1,2),IF(SUMIFS(WhatIf!$W:$W,WhatIf!$Q:$Q,G$1,WhatIf!$R:$R,G93)&lt;=price_limit,IF(G93="Yes",1,2),"")),""))</f>
        <v/>
      </c>
      <c r="BC93" s="161" t="str">
        <f>IF(OR(H93="",VLOOKUP(H$1,Services!$A$1:$B$25,2,0)="Exclude"),"",IF($D93=1,IF(OR(price_limit="",price_limit="No Limit"),IF(H93="Yes",1,2),IF(SUMIFS(WhatIf!$W:$W,WhatIf!$Q:$Q,H$1,WhatIf!$R:$R,H93)&lt;=price_limit,IF(H93="Yes",1,2),"")),""))</f>
        <v/>
      </c>
      <c r="BD93" s="161" t="str">
        <f>IF(OR(I93="",VLOOKUP(I$1,Services!$A$1:$B$25,2,0)="Exclude"),"",IF($D93=1,IF(OR(price_limit="",price_limit="No Limit"),IF(I93="Yes",1,2),IF(SUMIFS(WhatIf!$W:$W,WhatIf!$Q:$Q,I$1,WhatIf!$R:$R,I93)&lt;=price_limit,IF(I93="Yes",1,2),"")),""))</f>
        <v/>
      </c>
      <c r="BE93" s="161" t="str">
        <f>IF(OR(J93="",VLOOKUP(J$1,Services!$A$1:$B$25,2,0)="Exclude"),"",IF($D93=1,IF(OR(price_limit="",price_limit="No Limit"),IF(J93="Yes",1,2),IF(SUMIFS(WhatIf!$W:$W,WhatIf!$Q:$Q,J$1,WhatIf!$R:$R,J93)&lt;=price_limit,IF(J93="Yes",1,2),"")),""))</f>
        <v/>
      </c>
      <c r="BF93" s="161" t="str">
        <f>IF(OR(K93="",VLOOKUP(K$1,Services!$A$1:$B$25,2,0)="Exclude"),"",IF($D93=1,IF(OR(price_limit="",price_limit="No Limit"),IF(K93="Yes",1,2),IF(SUMIFS(WhatIf!$W:$W,WhatIf!$Q:$Q,K$1,WhatIf!$R:$R,K93)&lt;=price_limit,IF(K93="Yes",1,2),"")),""))</f>
        <v/>
      </c>
      <c r="BG93" s="161" t="str">
        <f>IF(OR(L93="",VLOOKUP(L$1,Services!$A$1:$B$25,2,0)="Exclude"),"",IF($D93=1,IF(OR(price_limit="",price_limit="No Limit"),IF(L93="Yes",1,2),IF(SUMIFS(WhatIf!$W:$W,WhatIf!$Q:$Q,L$1,WhatIf!$R:$R,L93)&lt;=price_limit,IF(L93="Yes",1,2),"")),""))</f>
        <v/>
      </c>
      <c r="BH93" s="161" t="str">
        <f>IF(OR(M93="",VLOOKUP(M$1,Services!$A$1:$B$25,2,0)="Exclude"),"",IF($D93=1,IF(OR(price_limit="",price_limit="No Limit"),IF(M93="Yes",1,2),IF(SUMIFS(WhatIf!$W:$W,WhatIf!$Q:$Q,M$1,WhatIf!$R:$R,M93)&lt;=price_limit,IF(M93="Yes",1,2),"")),""))</f>
        <v/>
      </c>
      <c r="BI93" s="161" t="str">
        <f>IF(OR(N93="",VLOOKUP(N$1,Services!$A$1:$B$25,2,0)="Exclude"),"",IF($D93=1,IF(OR(price_limit="",price_limit="No Limit"),IF(N93="Yes",1,2),IF(SUMIFS(WhatIf!$W:$W,WhatIf!$Q:$Q,N$1,WhatIf!$R:$R,N93)&lt;=price_limit,IF(N93="Yes",1,2),"")),""))</f>
        <v/>
      </c>
      <c r="BJ93" s="161" t="str">
        <f>IF(OR(O93="",VLOOKUP(O$1,Services!$A$1:$B$25,2,0)="Exclude"),"",IF($D93=1,IF(OR(price_limit="",price_limit="No Limit"),IF(O93="Yes",1,2),IF(SUMIFS(WhatIf!$W:$W,WhatIf!$Q:$Q,O$1,WhatIf!$R:$R,O93)&lt;=price_limit,IF(O93="Yes",1,2),"")),""))</f>
        <v/>
      </c>
      <c r="BK93" s="161" t="str">
        <f>IF(OR(P93="",VLOOKUP(P$1,Services!$A$1:$B$25,2,0)="Exclude"),"",IF($D93=1,IF(OR(price_limit="",price_limit="No Limit"),IF(P93="Yes",1,2),IF(SUMIFS(WhatIf!$W:$W,WhatIf!$Q:$Q,P$1,WhatIf!$R:$R,P93)&lt;=price_limit,IF(P93="Yes",1,2),"")),""))</f>
        <v/>
      </c>
      <c r="BL93" s="161" t="str">
        <f>IF(OR(Q93="",VLOOKUP(Q$1,Services!$A$1:$B$25,2,0)="Exclude"),"",IF($D93=1,IF(OR(price_limit="",price_limit="No Limit"),IF(Q93="Yes",1,2),IF(SUMIFS(WhatIf!$W:$W,WhatIf!$Q:$Q,Q$1,WhatIf!$R:$R,Q93)&lt;=price_limit,IF(Q93="Yes",1,2),"")),""))</f>
        <v/>
      </c>
      <c r="BM93" s="161" t="str">
        <f ca="1">IF(OR(R93="",VLOOKUP(R$1,Services!$A$1:$B$25,2,0)="Exclude"),"",IF($D93=1,IF(OR(price_limit="",price_limit="No Limit"),IF(R93="Yes",1,2),IF(SUMIFS(WhatIf!$W:$W,WhatIf!$Q:$Q,R$1,WhatIf!$R:$R,R93)&lt;=price_limit,IF(R93="Yes",1,2),"")),""))</f>
        <v/>
      </c>
      <c r="BN93" s="161" t="str">
        <f>IF(OR(S93="",VLOOKUP(S$1,Services!$A$1:$B$25,2,0)="Exclude"),"",IF($D93=1,IF(OR(price_limit="",price_limit="No Limit"),IF(S93="Yes",1,2),IF(SUMIFS(WhatIf!$W:$W,WhatIf!$Q:$Q,S$1,WhatIf!$R:$R,S93)&lt;=price_limit,IF(S93="Yes",1,2),"")),""))</f>
        <v/>
      </c>
      <c r="BO93" s="161" t="str">
        <f>IF(OR(T93="",VLOOKUP(T$1,Services!$A$1:$B$25,2,0)="Exclude"),"",IF($D93=1,IF(OR(price_limit="",price_limit="No Limit"),IF(T93="Yes",1,2),IF(SUMIFS(WhatIf!$W:$W,WhatIf!$Q:$Q,T$1,WhatIf!$R:$R,T93)&lt;=price_limit,IF(T93="Yes",1,2),"")),""))</f>
        <v/>
      </c>
      <c r="BP93" s="161" t="str">
        <f>IF(OR(U93="",VLOOKUP(U$1,Services!$A$1:$B$25,2,0)="Exclude"),"",IF($D93=1,IF(OR(price_limit="",price_limit="No Limit"),IF(U93="Yes",1,2),IF(SUMIFS(WhatIf!$W:$W,WhatIf!$Q:$Q,U$1,WhatIf!$R:$R,U93)&lt;=price_limit,IF(U93="Yes",1,2),"")),""))</f>
        <v/>
      </c>
      <c r="BQ93" s="161" t="str">
        <f>IF(OR(V93="",VLOOKUP(V$1,Services!$A$1:$B$25,2,0)="Exclude"),"",IF($D93=1,IF(OR(price_limit="",price_limit="No Limit"),IF(V93="Yes",1,2),IF(SUMIFS(WhatIf!$W:$W,WhatIf!$Q:$Q,V$1,WhatIf!$R:$R,V93)&lt;=price_limit,IF(V93="Yes",1,2),"")),""))</f>
        <v/>
      </c>
      <c r="BR93" s="161" t="str">
        <f>IF(OR(W93="",VLOOKUP(W$1,Services!$A$1:$B$25,2,0)="Exclude"),"",IF($D93=1,IF(OR(price_limit="",price_limit="No Limit"),IF(W93="Yes",1,2),IF(SUMIFS(WhatIf!$W:$W,WhatIf!$Q:$Q,W$1,WhatIf!$R:$R,W93)&lt;=price_limit,IF(W93="Yes",1,2),"")),""))</f>
        <v/>
      </c>
      <c r="BS93" s="161" t="str">
        <f>IF(OR(X93="",VLOOKUP(X$1,Services!$A$1:$B$25,2,0)="Exclude"),"",IF($D93=1,IF(OR(price_limit="",price_limit="No Limit"),IF(X93="Yes",1,2),IF(SUMIFS(WhatIf!$W:$W,WhatIf!$Q:$Q,X$1,WhatIf!$R:$R,X93)&lt;=price_limit,IF(X93="Yes",1,2),"")),""))</f>
        <v/>
      </c>
      <c r="BT93" s="161" t="str">
        <f>IF(OR(Y93="",VLOOKUP(Y$1,Services!$A$1:$B$25,2,0)="Exclude"),"",IF($D93=1,IF(OR(price_limit="",price_limit="No Limit"),IF(Y93="Yes",1,2),IF(SUMIFS(WhatIf!$W:$W,WhatIf!$Q:$Q,Y$1,WhatIf!$R:$R,Y93)&lt;=price_limit,IF(Y93="Yes",1,2),"")),""))</f>
        <v/>
      </c>
      <c r="BU93" s="161" t="str">
        <f>IF(OR(Z93="",VLOOKUP(Z$1,Services!$A$1:$B$25,2,0)="Exclude"),"",IF($D93=1,IF(OR(price_limit="",price_limit="No Limit"),IF(Z93="Yes",1,2),IF(SUMIFS(WhatIf!$W:$W,WhatIf!$Q:$Q,Z$1,WhatIf!$R:$R,Z93)&lt;=price_limit,IF(Z93="Yes",1,2),"")),""))</f>
        <v/>
      </c>
      <c r="BV93" s="161"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39" customHeight="1" x14ac:dyDescent="0.35">
      <c r="A94" s="15" t="s">
        <v>724</v>
      </c>
      <c r="C94" s="3" t="s">
        <v>229</v>
      </c>
      <c r="D94" s="8" t="str">
        <f t="shared" ca="1" si="5"/>
        <v/>
      </c>
      <c r="I94" s="8"/>
      <c r="J94" s="8"/>
      <c r="K94" s="8"/>
      <c r="L94" s="8"/>
      <c r="M94" s="8"/>
      <c r="N94" s="8"/>
      <c r="O94" s="8"/>
      <c r="P94" s="8" t="s">
        <v>1</v>
      </c>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1" t="str">
        <f>IF(OR(E94="",VLOOKUP(E$1,Services!$A$1:$B$25,2,0)="Exclude"),"",IF($D94=1,IF(OR(price_limit="",price_limit="No Limit"),IF(E94="Yes",1,2),IF(SUMIFS(WhatIf!$W:$W,WhatIf!$Q:$Q,E$1,WhatIf!$R:$R,E94)&lt;=price_limit,IF(E94="Yes",1,2),"")),""))</f>
        <v/>
      </c>
      <c r="BA94" s="161" t="str">
        <f>IF(OR(F94="",VLOOKUP(F$1,Services!$A$1:$B$25,2,0)="Exclude"),"",IF($D94=1,IF(OR(price_limit="",price_limit="No Limit"),IF(F94="Yes",1,2),IF(SUMIFS(WhatIf!$W:$W,WhatIf!$Q:$Q,F$1,WhatIf!$R:$R,F94)&lt;=price_limit,IF(F94="Yes",1,2),"")),""))</f>
        <v/>
      </c>
      <c r="BB94" s="161" t="str">
        <f>IF(OR(G94="",VLOOKUP(G$1,Services!$A$1:$B$25,2,0)="Exclude"),"",IF($D94=1,IF(OR(price_limit="",price_limit="No Limit"),IF(G94="Yes",1,2),IF(SUMIFS(WhatIf!$W:$W,WhatIf!$Q:$Q,G$1,WhatIf!$R:$R,G94)&lt;=price_limit,IF(G94="Yes",1,2),"")),""))</f>
        <v/>
      </c>
      <c r="BC94" s="161" t="str">
        <f>IF(OR(H94="",VLOOKUP(H$1,Services!$A$1:$B$25,2,0)="Exclude"),"",IF($D94=1,IF(OR(price_limit="",price_limit="No Limit"),IF(H94="Yes",1,2),IF(SUMIFS(WhatIf!$W:$W,WhatIf!$Q:$Q,H$1,WhatIf!$R:$R,H94)&lt;=price_limit,IF(H94="Yes",1,2),"")),""))</f>
        <v/>
      </c>
      <c r="BD94" s="161" t="str">
        <f>IF(OR(I94="",VLOOKUP(I$1,Services!$A$1:$B$25,2,0)="Exclude"),"",IF($D94=1,IF(OR(price_limit="",price_limit="No Limit"),IF(I94="Yes",1,2),IF(SUMIFS(WhatIf!$W:$W,WhatIf!$Q:$Q,I$1,WhatIf!$R:$R,I94)&lt;=price_limit,IF(I94="Yes",1,2),"")),""))</f>
        <v/>
      </c>
      <c r="BE94" s="161" t="str">
        <f>IF(OR(J94="",VLOOKUP(J$1,Services!$A$1:$B$25,2,0)="Exclude"),"",IF($D94=1,IF(OR(price_limit="",price_limit="No Limit"),IF(J94="Yes",1,2),IF(SUMIFS(WhatIf!$W:$W,WhatIf!$Q:$Q,J$1,WhatIf!$R:$R,J94)&lt;=price_limit,IF(J94="Yes",1,2),"")),""))</f>
        <v/>
      </c>
      <c r="BF94" s="161" t="str">
        <f>IF(OR(K94="",VLOOKUP(K$1,Services!$A$1:$B$25,2,0)="Exclude"),"",IF($D94=1,IF(OR(price_limit="",price_limit="No Limit"),IF(K94="Yes",1,2),IF(SUMIFS(WhatIf!$W:$W,WhatIf!$Q:$Q,K$1,WhatIf!$R:$R,K94)&lt;=price_limit,IF(K94="Yes",1,2),"")),""))</f>
        <v/>
      </c>
      <c r="BG94" s="161" t="str">
        <f>IF(OR(L94="",VLOOKUP(L$1,Services!$A$1:$B$25,2,0)="Exclude"),"",IF($D94=1,IF(OR(price_limit="",price_limit="No Limit"),IF(L94="Yes",1,2),IF(SUMIFS(WhatIf!$W:$W,WhatIf!$Q:$Q,L$1,WhatIf!$R:$R,L94)&lt;=price_limit,IF(L94="Yes",1,2),"")),""))</f>
        <v/>
      </c>
      <c r="BH94" s="161" t="str">
        <f>IF(OR(M94="",VLOOKUP(M$1,Services!$A$1:$B$25,2,0)="Exclude"),"",IF($D94=1,IF(OR(price_limit="",price_limit="No Limit"),IF(M94="Yes",1,2),IF(SUMIFS(WhatIf!$W:$W,WhatIf!$Q:$Q,M$1,WhatIf!$R:$R,M94)&lt;=price_limit,IF(M94="Yes",1,2),"")),""))</f>
        <v/>
      </c>
      <c r="BI94" s="161" t="str">
        <f>IF(OR(N94="",VLOOKUP(N$1,Services!$A$1:$B$25,2,0)="Exclude"),"",IF($D94=1,IF(OR(price_limit="",price_limit="No Limit"),IF(N94="Yes",1,2),IF(SUMIFS(WhatIf!$W:$W,WhatIf!$Q:$Q,N$1,WhatIf!$R:$R,N94)&lt;=price_limit,IF(N94="Yes",1,2),"")),""))</f>
        <v/>
      </c>
      <c r="BJ94" s="161" t="str">
        <f>IF(OR(O94="",VLOOKUP(O$1,Services!$A$1:$B$25,2,0)="Exclude"),"",IF($D94=1,IF(OR(price_limit="",price_limit="No Limit"),IF(O94="Yes",1,2),IF(SUMIFS(WhatIf!$W:$W,WhatIf!$Q:$Q,O$1,WhatIf!$R:$R,O94)&lt;=price_limit,IF(O94="Yes",1,2),"")),""))</f>
        <v/>
      </c>
      <c r="BK94" s="161" t="str">
        <f ca="1">IF(OR(P94="",VLOOKUP(P$1,Services!$A$1:$B$25,2,0)="Exclude"),"",IF($D94=1,IF(OR(price_limit="",price_limit="No Limit"),IF(P94="Yes",1,2),IF(SUMIFS(WhatIf!$W:$W,WhatIf!$Q:$Q,P$1,WhatIf!$R:$R,P94)&lt;=price_limit,IF(P94="Yes",1,2),"")),""))</f>
        <v/>
      </c>
      <c r="BL94" s="161" t="str">
        <f>IF(OR(Q94="",VLOOKUP(Q$1,Services!$A$1:$B$25,2,0)="Exclude"),"",IF($D94=1,IF(OR(price_limit="",price_limit="No Limit"),IF(Q94="Yes",1,2),IF(SUMIFS(WhatIf!$W:$W,WhatIf!$Q:$Q,Q$1,WhatIf!$R:$R,Q94)&lt;=price_limit,IF(Q94="Yes",1,2),"")),""))</f>
        <v/>
      </c>
      <c r="BM94" s="161" t="str">
        <f>IF(OR(R94="",VLOOKUP(R$1,Services!$A$1:$B$25,2,0)="Exclude"),"",IF($D94=1,IF(OR(price_limit="",price_limit="No Limit"),IF(R94="Yes",1,2),IF(SUMIFS(WhatIf!$W:$W,WhatIf!$Q:$Q,R$1,WhatIf!$R:$R,R94)&lt;=price_limit,IF(R94="Yes",1,2),"")),""))</f>
        <v/>
      </c>
      <c r="BN94" s="161" t="str">
        <f>IF(OR(S94="",VLOOKUP(S$1,Services!$A$1:$B$25,2,0)="Exclude"),"",IF($D94=1,IF(OR(price_limit="",price_limit="No Limit"),IF(S94="Yes",1,2),IF(SUMIFS(WhatIf!$W:$W,WhatIf!$Q:$Q,S$1,WhatIf!$R:$R,S94)&lt;=price_limit,IF(S94="Yes",1,2),"")),""))</f>
        <v/>
      </c>
      <c r="BO94" s="161" t="str">
        <f>IF(OR(T94="",VLOOKUP(T$1,Services!$A$1:$B$25,2,0)="Exclude"),"",IF($D94=1,IF(OR(price_limit="",price_limit="No Limit"),IF(T94="Yes",1,2),IF(SUMIFS(WhatIf!$W:$W,WhatIf!$Q:$Q,T$1,WhatIf!$R:$R,T94)&lt;=price_limit,IF(T94="Yes",1,2),"")),""))</f>
        <v/>
      </c>
      <c r="BP94" s="161" t="str">
        <f>IF(OR(U94="",VLOOKUP(U$1,Services!$A$1:$B$25,2,0)="Exclude"),"",IF($D94=1,IF(OR(price_limit="",price_limit="No Limit"),IF(U94="Yes",1,2),IF(SUMIFS(WhatIf!$W:$W,WhatIf!$Q:$Q,U$1,WhatIf!$R:$R,U94)&lt;=price_limit,IF(U94="Yes",1,2),"")),""))</f>
        <v/>
      </c>
      <c r="BQ94" s="161" t="str">
        <f>IF(OR(V94="",VLOOKUP(V$1,Services!$A$1:$B$25,2,0)="Exclude"),"",IF($D94=1,IF(OR(price_limit="",price_limit="No Limit"),IF(V94="Yes",1,2),IF(SUMIFS(WhatIf!$W:$W,WhatIf!$Q:$Q,V$1,WhatIf!$R:$R,V94)&lt;=price_limit,IF(V94="Yes",1,2),"")),""))</f>
        <v/>
      </c>
      <c r="BR94" s="161" t="str">
        <f>IF(OR(W94="",VLOOKUP(W$1,Services!$A$1:$B$25,2,0)="Exclude"),"",IF($D94=1,IF(OR(price_limit="",price_limit="No Limit"),IF(W94="Yes",1,2),IF(SUMIFS(WhatIf!$W:$W,WhatIf!$Q:$Q,W$1,WhatIf!$R:$R,W94)&lt;=price_limit,IF(W94="Yes",1,2),"")),""))</f>
        <v/>
      </c>
      <c r="BS94" s="161" t="str">
        <f>IF(OR(X94="",VLOOKUP(X$1,Services!$A$1:$B$25,2,0)="Exclude"),"",IF($D94=1,IF(OR(price_limit="",price_limit="No Limit"),IF(X94="Yes",1,2),IF(SUMIFS(WhatIf!$W:$W,WhatIf!$Q:$Q,X$1,WhatIf!$R:$R,X94)&lt;=price_limit,IF(X94="Yes",1,2),"")),""))</f>
        <v/>
      </c>
      <c r="BT94" s="161" t="str">
        <f>IF(OR(Y94="",VLOOKUP(Y$1,Services!$A$1:$B$25,2,0)="Exclude"),"",IF($D94=1,IF(OR(price_limit="",price_limit="No Limit"),IF(Y94="Yes",1,2),IF(SUMIFS(WhatIf!$W:$W,WhatIf!$Q:$Q,Y$1,WhatIf!$R:$R,Y94)&lt;=price_limit,IF(Y94="Yes",1,2),"")),""))</f>
        <v/>
      </c>
      <c r="BU94" s="161" t="str">
        <f>IF(OR(Z94="",VLOOKUP(Z$1,Services!$A$1:$B$25,2,0)="Exclude"),"",IF($D94=1,IF(OR(price_limit="",price_limit="No Limit"),IF(Z94="Yes",1,2),IF(SUMIFS(WhatIf!$W:$W,WhatIf!$Q:$Q,Z$1,WhatIf!$R:$R,Z94)&lt;=price_limit,IF(Z94="Yes",1,2),"")),""))</f>
        <v/>
      </c>
      <c r="BV94" s="161"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customHeight="1" x14ac:dyDescent="0.3">
      <c r="A95" s="15" t="s">
        <v>918</v>
      </c>
      <c r="B95" s="3" t="s">
        <v>930</v>
      </c>
      <c r="C95" s="3" t="s">
        <v>229</v>
      </c>
      <c r="D95" s="8" t="str">
        <f t="shared" ca="1" si="5"/>
        <v/>
      </c>
      <c r="Q95" s="4" t="s">
        <v>1</v>
      </c>
      <c r="R95" s="4" t="s">
        <v>1</v>
      </c>
      <c r="S95" s="4" t="s">
        <v>1</v>
      </c>
      <c r="T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1" t="str">
        <f>IF(OR(E95="",VLOOKUP(E$1,Services!$A$1:$B$25,2,0)="Exclude"),"",IF($D95=1,IF(OR(price_limit="",price_limit="No Limit"),IF(E95="Yes",1,2),IF(SUMIFS(WhatIf!$W:$W,WhatIf!$Q:$Q,E$1,WhatIf!$R:$R,E95)&lt;=price_limit,IF(E95="Yes",1,2),"")),""))</f>
        <v/>
      </c>
      <c r="BA95" s="161" t="str">
        <f>IF(OR(F95="",VLOOKUP(F$1,Services!$A$1:$B$25,2,0)="Exclude"),"",IF($D95=1,IF(OR(price_limit="",price_limit="No Limit"),IF(F95="Yes",1,2),IF(SUMIFS(WhatIf!$W:$W,WhatIf!$Q:$Q,F$1,WhatIf!$R:$R,F95)&lt;=price_limit,IF(F95="Yes",1,2),"")),""))</f>
        <v/>
      </c>
      <c r="BB95" s="161" t="str">
        <f>IF(OR(G95="",VLOOKUP(G$1,Services!$A$1:$B$25,2,0)="Exclude"),"",IF($D95=1,IF(OR(price_limit="",price_limit="No Limit"),IF(G95="Yes",1,2),IF(SUMIFS(WhatIf!$W:$W,WhatIf!$Q:$Q,G$1,WhatIf!$R:$R,G95)&lt;=price_limit,IF(G95="Yes",1,2),"")),""))</f>
        <v/>
      </c>
      <c r="BC95" s="161" t="str">
        <f>IF(OR(H95="",VLOOKUP(H$1,Services!$A$1:$B$25,2,0)="Exclude"),"",IF($D95=1,IF(OR(price_limit="",price_limit="No Limit"),IF(H95="Yes",1,2),IF(SUMIFS(WhatIf!$W:$W,WhatIf!$Q:$Q,H$1,WhatIf!$R:$R,H95)&lt;=price_limit,IF(H95="Yes",1,2),"")),""))</f>
        <v/>
      </c>
      <c r="BD95" s="161" t="str">
        <f>IF(OR(I95="",VLOOKUP(I$1,Services!$A$1:$B$25,2,0)="Exclude"),"",IF($D95=1,IF(OR(price_limit="",price_limit="No Limit"),IF(I95="Yes",1,2),IF(SUMIFS(WhatIf!$W:$W,WhatIf!$Q:$Q,I$1,WhatIf!$R:$R,I95)&lt;=price_limit,IF(I95="Yes",1,2),"")),""))</f>
        <v/>
      </c>
      <c r="BE95" s="161" t="str">
        <f>IF(OR(J95="",VLOOKUP(J$1,Services!$A$1:$B$25,2,0)="Exclude"),"",IF($D95=1,IF(OR(price_limit="",price_limit="No Limit"),IF(J95="Yes",1,2),IF(SUMIFS(WhatIf!$W:$W,WhatIf!$Q:$Q,J$1,WhatIf!$R:$R,J95)&lt;=price_limit,IF(J95="Yes",1,2),"")),""))</f>
        <v/>
      </c>
      <c r="BF95" s="161" t="str">
        <f>IF(OR(K95="",VLOOKUP(K$1,Services!$A$1:$B$25,2,0)="Exclude"),"",IF($D95=1,IF(OR(price_limit="",price_limit="No Limit"),IF(K95="Yes",1,2),IF(SUMIFS(WhatIf!$W:$W,WhatIf!$Q:$Q,K$1,WhatIf!$R:$R,K95)&lt;=price_limit,IF(K95="Yes",1,2),"")),""))</f>
        <v/>
      </c>
      <c r="BG95" s="161" t="str">
        <f>IF(OR(L95="",VLOOKUP(L$1,Services!$A$1:$B$25,2,0)="Exclude"),"",IF($D95=1,IF(OR(price_limit="",price_limit="No Limit"),IF(L95="Yes",1,2),IF(SUMIFS(WhatIf!$W:$W,WhatIf!$Q:$Q,L$1,WhatIf!$R:$R,L95)&lt;=price_limit,IF(L95="Yes",1,2),"")),""))</f>
        <v/>
      </c>
      <c r="BH95" s="161" t="str">
        <f>IF(OR(M95="",VLOOKUP(M$1,Services!$A$1:$B$25,2,0)="Exclude"),"",IF($D95=1,IF(OR(price_limit="",price_limit="No Limit"),IF(M95="Yes",1,2),IF(SUMIFS(WhatIf!$W:$W,WhatIf!$Q:$Q,M$1,WhatIf!$R:$R,M95)&lt;=price_limit,IF(M95="Yes",1,2),"")),""))</f>
        <v/>
      </c>
      <c r="BI95" s="161" t="str">
        <f>IF(OR(N95="",VLOOKUP(N$1,Services!$A$1:$B$25,2,0)="Exclude"),"",IF($D95=1,IF(OR(price_limit="",price_limit="No Limit"),IF(N95="Yes",1,2),IF(SUMIFS(WhatIf!$W:$W,WhatIf!$Q:$Q,N$1,WhatIf!$R:$R,N95)&lt;=price_limit,IF(N95="Yes",1,2),"")),""))</f>
        <v/>
      </c>
      <c r="BJ95" s="161" t="str">
        <f>IF(OR(O95="",VLOOKUP(O$1,Services!$A$1:$B$25,2,0)="Exclude"),"",IF($D95=1,IF(OR(price_limit="",price_limit="No Limit"),IF(O95="Yes",1,2),IF(SUMIFS(WhatIf!$W:$W,WhatIf!$Q:$Q,O$1,WhatIf!$R:$R,O95)&lt;=price_limit,IF(O95="Yes",1,2),"")),""))</f>
        <v/>
      </c>
      <c r="BK95" s="161" t="str">
        <f>IF(OR(P95="",VLOOKUP(P$1,Services!$A$1:$B$25,2,0)="Exclude"),"",IF($D95=1,IF(OR(price_limit="",price_limit="No Limit"),IF(P95="Yes",1,2),IF(SUMIFS(WhatIf!$W:$W,WhatIf!$Q:$Q,P$1,WhatIf!$R:$R,P95)&lt;=price_limit,IF(P95="Yes",1,2),"")),""))</f>
        <v/>
      </c>
      <c r="BL95" s="161" t="str">
        <f ca="1">IF(OR(Q95="",VLOOKUP(Q$1,Services!$A$1:$B$25,2,0)="Exclude"),"",IF($D95=1,IF(OR(price_limit="",price_limit="No Limit"),IF(Q95="Yes",1,2),IF(SUMIFS(WhatIf!$W:$W,WhatIf!$Q:$Q,Q$1,WhatIf!$R:$R,Q95)&lt;=price_limit,IF(Q95="Yes",1,2),"")),""))</f>
        <v/>
      </c>
      <c r="BM95" s="161" t="str">
        <f ca="1">IF(OR(R95="",VLOOKUP(R$1,Services!$A$1:$B$25,2,0)="Exclude"),"",IF($D95=1,IF(OR(price_limit="",price_limit="No Limit"),IF(R95="Yes",1,2),IF(SUMIFS(WhatIf!$W:$W,WhatIf!$Q:$Q,R$1,WhatIf!$R:$R,R95)&lt;=price_limit,IF(R95="Yes",1,2),"")),""))</f>
        <v/>
      </c>
      <c r="BN95" s="161" t="str">
        <f ca="1">IF(OR(S95="",VLOOKUP(S$1,Services!$A$1:$B$25,2,0)="Exclude"),"",IF($D95=1,IF(OR(price_limit="",price_limit="No Limit"),IF(S95="Yes",1,2),IF(SUMIFS(WhatIf!$W:$W,WhatIf!$Q:$Q,S$1,WhatIf!$R:$R,S95)&lt;=price_limit,IF(S95="Yes",1,2),"")),""))</f>
        <v/>
      </c>
      <c r="BO95" s="161" t="str">
        <f ca="1">IF(OR(T95="",VLOOKUP(T$1,Services!$A$1:$B$25,2,0)="Exclude"),"",IF($D95=1,IF(OR(price_limit="",price_limit="No Limit"),IF(T95="Yes",1,2),IF(SUMIFS(WhatIf!$W:$W,WhatIf!$Q:$Q,T$1,WhatIf!$R:$R,T95)&lt;=price_limit,IF(T95="Yes",1,2),"")),""))</f>
        <v/>
      </c>
      <c r="BP95" s="161" t="str">
        <f>IF(OR(U95="",VLOOKUP(U$1,Services!$A$1:$B$25,2,0)="Exclude"),"",IF($D95=1,IF(OR(price_limit="",price_limit="No Limit"),IF(U95="Yes",1,2),IF(SUMIFS(WhatIf!$W:$W,WhatIf!$Q:$Q,U$1,WhatIf!$R:$R,U95)&lt;=price_limit,IF(U95="Yes",1,2),"")),""))</f>
        <v/>
      </c>
      <c r="BQ95" s="161" t="str">
        <f>IF(OR(V95="",VLOOKUP(V$1,Services!$A$1:$B$25,2,0)="Exclude"),"",IF($D95=1,IF(OR(price_limit="",price_limit="No Limit"),IF(V95="Yes",1,2),IF(SUMIFS(WhatIf!$W:$W,WhatIf!$Q:$Q,V$1,WhatIf!$R:$R,V95)&lt;=price_limit,IF(V95="Yes",1,2),"")),""))</f>
        <v/>
      </c>
      <c r="BR95" s="161" t="str">
        <f>IF(OR(W95="",VLOOKUP(W$1,Services!$A$1:$B$25,2,0)="Exclude"),"",IF($D95=1,IF(OR(price_limit="",price_limit="No Limit"),IF(W95="Yes",1,2),IF(SUMIFS(WhatIf!$W:$W,WhatIf!$Q:$Q,W$1,WhatIf!$R:$R,W95)&lt;=price_limit,IF(W95="Yes",1,2),"")),""))</f>
        <v/>
      </c>
      <c r="BS95" s="161" t="str">
        <f>IF(OR(X95="",VLOOKUP(X$1,Services!$A$1:$B$25,2,0)="Exclude"),"",IF($D95=1,IF(OR(price_limit="",price_limit="No Limit"),IF(X95="Yes",1,2),IF(SUMIFS(WhatIf!$W:$W,WhatIf!$Q:$Q,X$1,WhatIf!$R:$R,X95)&lt;=price_limit,IF(X95="Yes",1,2),"")),""))</f>
        <v/>
      </c>
      <c r="BT95" s="161" t="str">
        <f>IF(OR(Y95="",VLOOKUP(Y$1,Services!$A$1:$B$25,2,0)="Exclude"),"",IF($D95=1,IF(OR(price_limit="",price_limit="No Limit"),IF(Y95="Yes",1,2),IF(SUMIFS(WhatIf!$W:$W,WhatIf!$Q:$Q,Y$1,WhatIf!$R:$R,Y95)&lt;=price_limit,IF(Y95="Yes",1,2),"")),""))</f>
        <v/>
      </c>
      <c r="BU95" s="161" t="str">
        <f>IF(OR(Z95="",VLOOKUP(Z$1,Services!$A$1:$B$25,2,0)="Exclude"),"",IF($D95=1,IF(OR(price_limit="",price_limit="No Limit"),IF(Z95="Yes",1,2),IF(SUMIFS(WhatIf!$W:$W,WhatIf!$Q:$Q,Z$1,WhatIf!$R:$R,Z95)&lt;=price_limit,IF(Z95="Yes",1,2),"")),""))</f>
        <v/>
      </c>
      <c r="BV95" s="161"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customHeight="1" x14ac:dyDescent="0.3">
      <c r="A96" s="15" t="s">
        <v>1041</v>
      </c>
      <c r="C96" s="3" t="s">
        <v>229</v>
      </c>
      <c r="D96" s="8" t="str">
        <f t="shared" ca="1" si="5"/>
        <v/>
      </c>
      <c r="P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1" t="str">
        <f>IF(OR(E96="",VLOOKUP(E$1,Services!$A$1:$B$25,2,0)="Exclude"),"",IF($D96=1,IF(OR(price_limit="",price_limit="No Limit"),IF(E96="Yes",1,2),IF(SUMIFS(WhatIf!$W:$W,WhatIf!$Q:$Q,E$1,WhatIf!$R:$R,E96)&lt;=price_limit,IF(E96="Yes",1,2),"")),""))</f>
        <v/>
      </c>
      <c r="BA96" s="161" t="str">
        <f>IF(OR(F96="",VLOOKUP(F$1,Services!$A$1:$B$25,2,0)="Exclude"),"",IF($D96=1,IF(OR(price_limit="",price_limit="No Limit"),IF(F96="Yes",1,2),IF(SUMIFS(WhatIf!$W:$W,WhatIf!$Q:$Q,F$1,WhatIf!$R:$R,F96)&lt;=price_limit,IF(F96="Yes",1,2),"")),""))</f>
        <v/>
      </c>
      <c r="BB96" s="161" t="str">
        <f>IF(OR(G96="",VLOOKUP(G$1,Services!$A$1:$B$25,2,0)="Exclude"),"",IF($D96=1,IF(OR(price_limit="",price_limit="No Limit"),IF(G96="Yes",1,2),IF(SUMIFS(WhatIf!$W:$W,WhatIf!$Q:$Q,G$1,WhatIf!$R:$R,G96)&lt;=price_limit,IF(G96="Yes",1,2),"")),""))</f>
        <v/>
      </c>
      <c r="BC96" s="161" t="str">
        <f>IF(OR(H96="",VLOOKUP(H$1,Services!$A$1:$B$25,2,0)="Exclude"),"",IF($D96=1,IF(OR(price_limit="",price_limit="No Limit"),IF(H96="Yes",1,2),IF(SUMIFS(WhatIf!$W:$W,WhatIf!$Q:$Q,H$1,WhatIf!$R:$R,H96)&lt;=price_limit,IF(H96="Yes",1,2),"")),""))</f>
        <v/>
      </c>
      <c r="BD96" s="161" t="str">
        <f>IF(OR(I96="",VLOOKUP(I$1,Services!$A$1:$B$25,2,0)="Exclude"),"",IF($D96=1,IF(OR(price_limit="",price_limit="No Limit"),IF(I96="Yes",1,2),IF(SUMIFS(WhatIf!$W:$W,WhatIf!$Q:$Q,I$1,WhatIf!$R:$R,I96)&lt;=price_limit,IF(I96="Yes",1,2),"")),""))</f>
        <v/>
      </c>
      <c r="BE96" s="161" t="str">
        <f>IF(OR(J96="",VLOOKUP(J$1,Services!$A$1:$B$25,2,0)="Exclude"),"",IF($D96=1,IF(OR(price_limit="",price_limit="No Limit"),IF(J96="Yes",1,2),IF(SUMIFS(WhatIf!$W:$W,WhatIf!$Q:$Q,J$1,WhatIf!$R:$R,J96)&lt;=price_limit,IF(J96="Yes",1,2),"")),""))</f>
        <v/>
      </c>
      <c r="BF96" s="161" t="str">
        <f>IF(OR(K96="",VLOOKUP(K$1,Services!$A$1:$B$25,2,0)="Exclude"),"",IF($D96=1,IF(OR(price_limit="",price_limit="No Limit"),IF(K96="Yes",1,2),IF(SUMIFS(WhatIf!$W:$W,WhatIf!$Q:$Q,K$1,WhatIf!$R:$R,K96)&lt;=price_limit,IF(K96="Yes",1,2),"")),""))</f>
        <v/>
      </c>
      <c r="BG96" s="161" t="str">
        <f>IF(OR(L96="",VLOOKUP(L$1,Services!$A$1:$B$25,2,0)="Exclude"),"",IF($D96=1,IF(OR(price_limit="",price_limit="No Limit"),IF(L96="Yes",1,2),IF(SUMIFS(WhatIf!$W:$W,WhatIf!$Q:$Q,L$1,WhatIf!$R:$R,L96)&lt;=price_limit,IF(L96="Yes",1,2),"")),""))</f>
        <v/>
      </c>
      <c r="BH96" s="161" t="str">
        <f>IF(OR(M96="",VLOOKUP(M$1,Services!$A$1:$B$25,2,0)="Exclude"),"",IF($D96=1,IF(OR(price_limit="",price_limit="No Limit"),IF(M96="Yes",1,2),IF(SUMIFS(WhatIf!$W:$W,WhatIf!$Q:$Q,M$1,WhatIf!$R:$R,M96)&lt;=price_limit,IF(M96="Yes",1,2),"")),""))</f>
        <v/>
      </c>
      <c r="BI96" s="161" t="str">
        <f>IF(OR(N96="",VLOOKUP(N$1,Services!$A$1:$B$25,2,0)="Exclude"),"",IF($D96=1,IF(OR(price_limit="",price_limit="No Limit"),IF(N96="Yes",1,2),IF(SUMIFS(WhatIf!$W:$W,WhatIf!$Q:$Q,N$1,WhatIf!$R:$R,N96)&lt;=price_limit,IF(N96="Yes",1,2),"")),""))</f>
        <v/>
      </c>
      <c r="BJ96" s="161" t="str">
        <f>IF(OR(O96="",VLOOKUP(O$1,Services!$A$1:$B$25,2,0)="Exclude"),"",IF($D96=1,IF(OR(price_limit="",price_limit="No Limit"),IF(O96="Yes",1,2),IF(SUMIFS(WhatIf!$W:$W,WhatIf!$Q:$Q,O$1,WhatIf!$R:$R,O96)&lt;=price_limit,IF(O96="Yes",1,2),"")),""))</f>
        <v/>
      </c>
      <c r="BK96" s="161" t="str">
        <f ca="1">IF(OR(P96="",VLOOKUP(P$1,Services!$A$1:$B$25,2,0)="Exclude"),"",IF($D96=1,IF(OR(price_limit="",price_limit="No Limit"),IF(P96="Yes",1,2),IF(SUMIFS(WhatIf!$W:$W,WhatIf!$Q:$Q,P$1,WhatIf!$R:$R,P96)&lt;=price_limit,IF(P96="Yes",1,2),"")),""))</f>
        <v/>
      </c>
      <c r="BL96" s="161" t="str">
        <f>IF(OR(Q96="",VLOOKUP(Q$1,Services!$A$1:$B$25,2,0)="Exclude"),"",IF($D96=1,IF(OR(price_limit="",price_limit="No Limit"),IF(Q96="Yes",1,2),IF(SUMIFS(WhatIf!$W:$W,WhatIf!$Q:$Q,Q$1,WhatIf!$R:$R,Q96)&lt;=price_limit,IF(Q96="Yes",1,2),"")),""))</f>
        <v/>
      </c>
      <c r="BM96" s="161" t="str">
        <f>IF(OR(R96="",VLOOKUP(R$1,Services!$A$1:$B$25,2,0)="Exclude"),"",IF($D96=1,IF(OR(price_limit="",price_limit="No Limit"),IF(R96="Yes",1,2),IF(SUMIFS(WhatIf!$W:$W,WhatIf!$Q:$Q,R$1,WhatIf!$R:$R,R96)&lt;=price_limit,IF(R96="Yes",1,2),"")),""))</f>
        <v/>
      </c>
      <c r="BN96" s="161" t="str">
        <f>IF(OR(S96="",VLOOKUP(S$1,Services!$A$1:$B$25,2,0)="Exclude"),"",IF($D96=1,IF(OR(price_limit="",price_limit="No Limit"),IF(S96="Yes",1,2),IF(SUMIFS(WhatIf!$W:$W,WhatIf!$Q:$Q,S$1,WhatIf!$R:$R,S96)&lt;=price_limit,IF(S96="Yes",1,2),"")),""))</f>
        <v/>
      </c>
      <c r="BO96" s="161" t="str">
        <f>IF(OR(T96="",VLOOKUP(T$1,Services!$A$1:$B$25,2,0)="Exclude"),"",IF($D96=1,IF(OR(price_limit="",price_limit="No Limit"),IF(T96="Yes",1,2),IF(SUMIFS(WhatIf!$W:$W,WhatIf!$Q:$Q,T$1,WhatIf!$R:$R,T96)&lt;=price_limit,IF(T96="Yes",1,2),"")),""))</f>
        <v/>
      </c>
      <c r="BP96" s="161" t="str">
        <f>IF(OR(U96="",VLOOKUP(U$1,Services!$A$1:$B$25,2,0)="Exclude"),"",IF($D96=1,IF(OR(price_limit="",price_limit="No Limit"),IF(U96="Yes",1,2),IF(SUMIFS(WhatIf!$W:$W,WhatIf!$Q:$Q,U$1,WhatIf!$R:$R,U96)&lt;=price_limit,IF(U96="Yes",1,2),"")),""))</f>
        <v/>
      </c>
      <c r="BQ96" s="161" t="str">
        <f>IF(OR(V96="",VLOOKUP(V$1,Services!$A$1:$B$25,2,0)="Exclude"),"",IF($D96=1,IF(OR(price_limit="",price_limit="No Limit"),IF(V96="Yes",1,2),IF(SUMIFS(WhatIf!$W:$W,WhatIf!$Q:$Q,V$1,WhatIf!$R:$R,V96)&lt;=price_limit,IF(V96="Yes",1,2),"")),""))</f>
        <v/>
      </c>
      <c r="BR96" s="161" t="str">
        <f>IF(OR(W96="",VLOOKUP(W$1,Services!$A$1:$B$25,2,0)="Exclude"),"",IF($D96=1,IF(OR(price_limit="",price_limit="No Limit"),IF(W96="Yes",1,2),IF(SUMIFS(WhatIf!$W:$W,WhatIf!$Q:$Q,W$1,WhatIf!$R:$R,W96)&lt;=price_limit,IF(W96="Yes",1,2),"")),""))</f>
        <v/>
      </c>
      <c r="BS96" s="161" t="str">
        <f>IF(OR(X96="",VLOOKUP(X$1,Services!$A$1:$B$25,2,0)="Exclude"),"",IF($D96=1,IF(OR(price_limit="",price_limit="No Limit"),IF(X96="Yes",1,2),IF(SUMIFS(WhatIf!$W:$W,WhatIf!$Q:$Q,X$1,WhatIf!$R:$R,X96)&lt;=price_limit,IF(X96="Yes",1,2),"")),""))</f>
        <v/>
      </c>
      <c r="BT96" s="161" t="str">
        <f>IF(OR(Y96="",VLOOKUP(Y$1,Services!$A$1:$B$25,2,0)="Exclude"),"",IF($D96=1,IF(OR(price_limit="",price_limit="No Limit"),IF(Y96="Yes",1,2),IF(SUMIFS(WhatIf!$W:$W,WhatIf!$Q:$Q,Y$1,WhatIf!$R:$R,Y96)&lt;=price_limit,IF(Y96="Yes",1,2),"")),""))</f>
        <v/>
      </c>
      <c r="BU96" s="161" t="str">
        <f>IF(OR(Z96="",VLOOKUP(Z$1,Services!$A$1:$B$25,2,0)="Exclude"),"",IF($D96=1,IF(OR(price_limit="",price_limit="No Limit"),IF(Z96="Yes",1,2),IF(SUMIFS(WhatIf!$W:$W,WhatIf!$Q:$Q,Z$1,WhatIf!$R:$R,Z96)&lt;=price_limit,IF(Z96="Yes",1,2),"")),""))</f>
        <v/>
      </c>
      <c r="BV96" s="161"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customHeight="1" x14ac:dyDescent="0.35">
      <c r="A97" s="15" t="s">
        <v>798</v>
      </c>
      <c r="C97" s="3" t="s">
        <v>184</v>
      </c>
      <c r="D97" s="8" t="str">
        <f t="shared" ca="1" si="5"/>
        <v/>
      </c>
      <c r="I97" s="4" t="s">
        <v>231</v>
      </c>
      <c r="J97" s="4" t="s">
        <v>231</v>
      </c>
      <c r="K97" s="8" t="s">
        <v>231</v>
      </c>
      <c r="L97" s="8" t="s">
        <v>231</v>
      </c>
      <c r="M97" s="8"/>
      <c r="N97" s="8"/>
      <c r="O97" s="8"/>
      <c r="P97" s="8"/>
      <c r="Q97" s="8"/>
      <c r="R97" s="8"/>
      <c r="S97" s="8"/>
      <c r="T97" s="8"/>
      <c r="U97" s="8"/>
      <c r="V97" s="8" t="s">
        <v>1</v>
      </c>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1" t="str">
        <f>IF(OR(E97="",VLOOKUP(E$1,Services!$A$1:$B$25,2,0)="Exclude"),"",IF($D97=1,IF(OR(price_limit="",price_limit="No Limit"),IF(E97="Yes",1,2),IF(SUMIFS(WhatIf!$W:$W,WhatIf!$Q:$Q,E$1,WhatIf!$R:$R,E97)&lt;=price_limit,IF(E97="Yes",1,2),"")),""))</f>
        <v/>
      </c>
      <c r="BA97" s="161" t="str">
        <f>IF(OR(F97="",VLOOKUP(F$1,Services!$A$1:$B$25,2,0)="Exclude"),"",IF($D97=1,IF(OR(price_limit="",price_limit="No Limit"),IF(F97="Yes",1,2),IF(SUMIFS(WhatIf!$W:$W,WhatIf!$Q:$Q,F$1,WhatIf!$R:$R,F97)&lt;=price_limit,IF(F97="Yes",1,2),"")),""))</f>
        <v/>
      </c>
      <c r="BB97" s="161" t="str">
        <f>IF(OR(G97="",VLOOKUP(G$1,Services!$A$1:$B$25,2,0)="Exclude"),"",IF($D97=1,IF(OR(price_limit="",price_limit="No Limit"),IF(G97="Yes",1,2),IF(SUMIFS(WhatIf!$W:$W,WhatIf!$Q:$Q,G$1,WhatIf!$R:$R,G97)&lt;=price_limit,IF(G97="Yes",1,2),"")),""))</f>
        <v/>
      </c>
      <c r="BC97" s="161" t="str">
        <f>IF(OR(H97="",VLOOKUP(H$1,Services!$A$1:$B$25,2,0)="Exclude"),"",IF($D97=1,IF(OR(price_limit="",price_limit="No Limit"),IF(H97="Yes",1,2),IF(SUMIFS(WhatIf!$W:$W,WhatIf!$Q:$Q,H$1,WhatIf!$R:$R,H97)&lt;=price_limit,IF(H97="Yes",1,2),"")),""))</f>
        <v/>
      </c>
      <c r="BD97" s="161" t="str">
        <f ca="1">IF(OR(I97="",VLOOKUP(I$1,Services!$A$1:$B$25,2,0)="Exclude"),"",IF($D97=1,IF(OR(price_limit="",price_limit="No Limit"),IF(I97="Yes",1,2),IF(SUMIFS(WhatIf!$W:$W,WhatIf!$Q:$Q,I$1,WhatIf!$R:$R,I97)&lt;=price_limit,IF(I97="Yes",1,2),"")),""))</f>
        <v/>
      </c>
      <c r="BE97" s="161" t="str">
        <f ca="1">IF(OR(J97="",VLOOKUP(J$1,Services!$A$1:$B$25,2,0)="Exclude"),"",IF($D97=1,IF(OR(price_limit="",price_limit="No Limit"),IF(J97="Yes",1,2),IF(SUMIFS(WhatIf!$W:$W,WhatIf!$Q:$Q,J$1,WhatIf!$R:$R,J97)&lt;=price_limit,IF(J97="Yes",1,2),"")),""))</f>
        <v/>
      </c>
      <c r="BF97" s="161" t="str">
        <f ca="1">IF(OR(K97="",VLOOKUP(K$1,Services!$A$1:$B$25,2,0)="Exclude"),"",IF($D97=1,IF(OR(price_limit="",price_limit="No Limit"),IF(K97="Yes",1,2),IF(SUMIFS(WhatIf!$W:$W,WhatIf!$Q:$Q,K$1,WhatIf!$R:$R,K97)&lt;=price_limit,IF(K97="Yes",1,2),"")),""))</f>
        <v/>
      </c>
      <c r="BG97" s="161" t="str">
        <f ca="1">IF(OR(L97="",VLOOKUP(L$1,Services!$A$1:$B$25,2,0)="Exclude"),"",IF($D97=1,IF(OR(price_limit="",price_limit="No Limit"),IF(L97="Yes",1,2),IF(SUMIFS(WhatIf!$W:$W,WhatIf!$Q:$Q,L$1,WhatIf!$R:$R,L97)&lt;=price_limit,IF(L97="Yes",1,2),"")),""))</f>
        <v/>
      </c>
      <c r="BH97" s="161" t="str">
        <f>IF(OR(M97="",VLOOKUP(M$1,Services!$A$1:$B$25,2,0)="Exclude"),"",IF($D97=1,IF(OR(price_limit="",price_limit="No Limit"),IF(M97="Yes",1,2),IF(SUMIFS(WhatIf!$W:$W,WhatIf!$Q:$Q,M$1,WhatIf!$R:$R,M97)&lt;=price_limit,IF(M97="Yes",1,2),"")),""))</f>
        <v/>
      </c>
      <c r="BI97" s="161" t="str">
        <f>IF(OR(N97="",VLOOKUP(N$1,Services!$A$1:$B$25,2,0)="Exclude"),"",IF($D97=1,IF(OR(price_limit="",price_limit="No Limit"),IF(N97="Yes",1,2),IF(SUMIFS(WhatIf!$W:$W,WhatIf!$Q:$Q,N$1,WhatIf!$R:$R,N97)&lt;=price_limit,IF(N97="Yes",1,2),"")),""))</f>
        <v/>
      </c>
      <c r="BJ97" s="161" t="str">
        <f>IF(OR(O97="",VLOOKUP(O$1,Services!$A$1:$B$25,2,0)="Exclude"),"",IF($D97=1,IF(OR(price_limit="",price_limit="No Limit"),IF(O97="Yes",1,2),IF(SUMIFS(WhatIf!$W:$W,WhatIf!$Q:$Q,O$1,WhatIf!$R:$R,O97)&lt;=price_limit,IF(O97="Yes",1,2),"")),""))</f>
        <v/>
      </c>
      <c r="BK97" s="161" t="str">
        <f>IF(OR(P97="",VLOOKUP(P$1,Services!$A$1:$B$25,2,0)="Exclude"),"",IF($D97=1,IF(OR(price_limit="",price_limit="No Limit"),IF(P97="Yes",1,2),IF(SUMIFS(WhatIf!$W:$W,WhatIf!$Q:$Q,P$1,WhatIf!$R:$R,P97)&lt;=price_limit,IF(P97="Yes",1,2),"")),""))</f>
        <v/>
      </c>
      <c r="BL97" s="161" t="str">
        <f>IF(OR(Q97="",VLOOKUP(Q$1,Services!$A$1:$B$25,2,0)="Exclude"),"",IF($D97=1,IF(OR(price_limit="",price_limit="No Limit"),IF(Q97="Yes",1,2),IF(SUMIFS(WhatIf!$W:$W,WhatIf!$Q:$Q,Q$1,WhatIf!$R:$R,Q97)&lt;=price_limit,IF(Q97="Yes",1,2),"")),""))</f>
        <v/>
      </c>
      <c r="BM97" s="161" t="str">
        <f>IF(OR(R97="",VLOOKUP(R$1,Services!$A$1:$B$25,2,0)="Exclude"),"",IF($D97=1,IF(OR(price_limit="",price_limit="No Limit"),IF(R97="Yes",1,2),IF(SUMIFS(WhatIf!$W:$W,WhatIf!$Q:$Q,R$1,WhatIf!$R:$R,R97)&lt;=price_limit,IF(R97="Yes",1,2),"")),""))</f>
        <v/>
      </c>
      <c r="BN97" s="161" t="str">
        <f>IF(OR(S97="",VLOOKUP(S$1,Services!$A$1:$B$25,2,0)="Exclude"),"",IF($D97=1,IF(OR(price_limit="",price_limit="No Limit"),IF(S97="Yes",1,2),IF(SUMIFS(WhatIf!$W:$W,WhatIf!$Q:$Q,S$1,WhatIf!$R:$R,S97)&lt;=price_limit,IF(S97="Yes",1,2),"")),""))</f>
        <v/>
      </c>
      <c r="BO97" s="161" t="str">
        <f>IF(OR(T97="",VLOOKUP(T$1,Services!$A$1:$B$25,2,0)="Exclude"),"",IF($D97=1,IF(OR(price_limit="",price_limit="No Limit"),IF(T97="Yes",1,2),IF(SUMIFS(WhatIf!$W:$W,WhatIf!$Q:$Q,T$1,WhatIf!$R:$R,T97)&lt;=price_limit,IF(T97="Yes",1,2),"")),""))</f>
        <v/>
      </c>
      <c r="BP97" s="161" t="str">
        <f>IF(OR(U97="",VLOOKUP(U$1,Services!$A$1:$B$25,2,0)="Exclude"),"",IF($D97=1,IF(OR(price_limit="",price_limit="No Limit"),IF(U97="Yes",1,2),IF(SUMIFS(WhatIf!$W:$W,WhatIf!$Q:$Q,U$1,WhatIf!$R:$R,U97)&lt;=price_limit,IF(U97="Yes",1,2),"")),""))</f>
        <v/>
      </c>
      <c r="BQ97" s="161" t="str">
        <f ca="1">IF(OR(V97="",VLOOKUP(V$1,Services!$A$1:$B$25,2,0)="Exclude"),"",IF($D97=1,IF(OR(price_limit="",price_limit="No Limit"),IF(V97="Yes",1,2),IF(SUMIFS(WhatIf!$W:$W,WhatIf!$Q:$Q,V$1,WhatIf!$R:$R,V97)&lt;=price_limit,IF(V97="Yes",1,2),"")),""))</f>
        <v/>
      </c>
      <c r="BR97" s="161" t="str">
        <f>IF(OR(W97="",VLOOKUP(W$1,Services!$A$1:$B$25,2,0)="Exclude"),"",IF($D97=1,IF(OR(price_limit="",price_limit="No Limit"),IF(W97="Yes",1,2),IF(SUMIFS(WhatIf!$W:$W,WhatIf!$Q:$Q,W$1,WhatIf!$R:$R,W97)&lt;=price_limit,IF(W97="Yes",1,2),"")),""))</f>
        <v/>
      </c>
      <c r="BS97" s="161" t="str">
        <f>IF(OR(X97="",VLOOKUP(X$1,Services!$A$1:$B$25,2,0)="Exclude"),"",IF($D97=1,IF(OR(price_limit="",price_limit="No Limit"),IF(X97="Yes",1,2),IF(SUMIFS(WhatIf!$W:$W,WhatIf!$Q:$Q,X$1,WhatIf!$R:$R,X97)&lt;=price_limit,IF(X97="Yes",1,2),"")),""))</f>
        <v/>
      </c>
      <c r="BT97" s="161" t="str">
        <f>IF(OR(Y97="",VLOOKUP(Y$1,Services!$A$1:$B$25,2,0)="Exclude"),"",IF($D97=1,IF(OR(price_limit="",price_limit="No Limit"),IF(Y97="Yes",1,2),IF(SUMIFS(WhatIf!$W:$W,WhatIf!$Q:$Q,Y$1,WhatIf!$R:$R,Y97)&lt;=price_limit,IF(Y97="Yes",1,2),"")),""))</f>
        <v/>
      </c>
      <c r="BU97" s="161" t="str">
        <f>IF(OR(Z97="",VLOOKUP(Z$1,Services!$A$1:$B$25,2,0)="Exclude"),"",IF($D97=1,IF(OR(price_limit="",price_limit="No Limit"),IF(Z97="Yes",1,2),IF(SUMIFS(WhatIf!$W:$W,WhatIf!$Q:$Q,Z$1,WhatIf!$R:$R,Z97)&lt;=price_limit,IF(Z97="Yes",1,2),"")),""))</f>
        <v/>
      </c>
      <c r="BV97" s="161"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5">
      <c r="A98" s="15" t="s">
        <v>252</v>
      </c>
      <c r="B98" s="3" t="s">
        <v>205</v>
      </c>
      <c r="C98" s="3" t="s">
        <v>184</v>
      </c>
      <c r="D98" s="8" t="str">
        <f t="shared" ca="1" si="5"/>
        <v/>
      </c>
      <c r="F98" s="4" t="s">
        <v>886</v>
      </c>
      <c r="G98" s="4" t="s">
        <v>886</v>
      </c>
      <c r="H98" s="4" t="s">
        <v>886</v>
      </c>
      <c r="I98" s="8"/>
      <c r="J98" s="8"/>
      <c r="K98" s="8"/>
      <c r="L98" s="8"/>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1" t="str">
        <f>IF(OR(E98="",VLOOKUP(E$1,Services!$A$1:$B$25,2,0)="Exclude"),"",IF($D98=1,IF(OR(price_limit="",price_limit="No Limit"),IF(E98="Yes",1,2),IF(SUMIFS(WhatIf!$W:$W,WhatIf!$Q:$Q,E$1,WhatIf!$R:$R,E98)&lt;=price_limit,IF(E98="Yes",1,2),"")),""))</f>
        <v/>
      </c>
      <c r="BA98" s="161" t="str">
        <f ca="1">IF(OR(F98="",VLOOKUP(F$1,Services!$A$1:$B$25,2,0)="Exclude"),"",IF($D98=1,IF(OR(price_limit="",price_limit="No Limit"),IF(F98="Yes",1,2),IF(SUMIFS(WhatIf!$W:$W,WhatIf!$Q:$Q,F$1,WhatIf!$R:$R,F98)&lt;=price_limit,IF(F98="Yes",1,2),"")),""))</f>
        <v/>
      </c>
      <c r="BB98" s="161" t="str">
        <f ca="1">IF(OR(G98="",VLOOKUP(G$1,Services!$A$1:$B$25,2,0)="Exclude"),"",IF($D98=1,IF(OR(price_limit="",price_limit="No Limit"),IF(G98="Yes",1,2),IF(SUMIFS(WhatIf!$W:$W,WhatIf!$Q:$Q,G$1,WhatIf!$R:$R,G98)&lt;=price_limit,IF(G98="Yes",1,2),"")),""))</f>
        <v/>
      </c>
      <c r="BC98" s="161" t="str">
        <f ca="1">IF(OR(H98="",VLOOKUP(H$1,Services!$A$1:$B$25,2,0)="Exclude"),"",IF($D98=1,IF(OR(price_limit="",price_limit="No Limit"),IF(H98="Yes",1,2),IF(SUMIFS(WhatIf!$W:$W,WhatIf!$Q:$Q,H$1,WhatIf!$R:$R,H98)&lt;=price_limit,IF(H98="Yes",1,2),"")),""))</f>
        <v/>
      </c>
      <c r="BD98" s="161" t="str">
        <f>IF(OR(I98="",VLOOKUP(I$1,Services!$A$1:$B$25,2,0)="Exclude"),"",IF($D98=1,IF(OR(price_limit="",price_limit="No Limit"),IF(I98="Yes",1,2),IF(SUMIFS(WhatIf!$W:$W,WhatIf!$Q:$Q,I$1,WhatIf!$R:$R,I98)&lt;=price_limit,IF(I98="Yes",1,2),"")),""))</f>
        <v/>
      </c>
      <c r="BE98" s="161" t="str">
        <f>IF(OR(J98="",VLOOKUP(J$1,Services!$A$1:$B$25,2,0)="Exclude"),"",IF($D98=1,IF(OR(price_limit="",price_limit="No Limit"),IF(J98="Yes",1,2),IF(SUMIFS(WhatIf!$W:$W,WhatIf!$Q:$Q,J$1,WhatIf!$R:$R,J98)&lt;=price_limit,IF(J98="Yes",1,2),"")),""))</f>
        <v/>
      </c>
      <c r="BF98" s="161" t="str">
        <f>IF(OR(K98="",VLOOKUP(K$1,Services!$A$1:$B$25,2,0)="Exclude"),"",IF($D98=1,IF(OR(price_limit="",price_limit="No Limit"),IF(K98="Yes",1,2),IF(SUMIFS(WhatIf!$W:$W,WhatIf!$Q:$Q,K$1,WhatIf!$R:$R,K98)&lt;=price_limit,IF(K98="Yes",1,2),"")),""))</f>
        <v/>
      </c>
      <c r="BG98" s="161" t="str">
        <f>IF(OR(L98="",VLOOKUP(L$1,Services!$A$1:$B$25,2,0)="Exclude"),"",IF($D98=1,IF(OR(price_limit="",price_limit="No Limit"),IF(L98="Yes",1,2),IF(SUMIFS(WhatIf!$W:$W,WhatIf!$Q:$Q,L$1,WhatIf!$R:$R,L98)&lt;=price_limit,IF(L98="Yes",1,2),"")),""))</f>
        <v/>
      </c>
      <c r="BH98" s="161" t="str">
        <f>IF(OR(M98="",VLOOKUP(M$1,Services!$A$1:$B$25,2,0)="Exclude"),"",IF($D98=1,IF(OR(price_limit="",price_limit="No Limit"),IF(M98="Yes",1,2),IF(SUMIFS(WhatIf!$W:$W,WhatIf!$Q:$Q,M$1,WhatIf!$R:$R,M98)&lt;=price_limit,IF(M98="Yes",1,2),"")),""))</f>
        <v/>
      </c>
      <c r="BI98" s="161" t="str">
        <f>IF(OR(N98="",VLOOKUP(N$1,Services!$A$1:$B$25,2,0)="Exclude"),"",IF($D98=1,IF(OR(price_limit="",price_limit="No Limit"),IF(N98="Yes",1,2),IF(SUMIFS(WhatIf!$W:$W,WhatIf!$Q:$Q,N$1,WhatIf!$R:$R,N98)&lt;=price_limit,IF(N98="Yes",1,2),"")),""))</f>
        <v/>
      </c>
      <c r="BJ98" s="161" t="str">
        <f>IF(OR(O98="",VLOOKUP(O$1,Services!$A$1:$B$25,2,0)="Exclude"),"",IF($D98=1,IF(OR(price_limit="",price_limit="No Limit"),IF(O98="Yes",1,2),IF(SUMIFS(WhatIf!$W:$W,WhatIf!$Q:$Q,O$1,WhatIf!$R:$R,O98)&lt;=price_limit,IF(O98="Yes",1,2),"")),""))</f>
        <v/>
      </c>
      <c r="BK98" s="161" t="str">
        <f>IF(OR(P98="",VLOOKUP(P$1,Services!$A$1:$B$25,2,0)="Exclude"),"",IF($D98=1,IF(OR(price_limit="",price_limit="No Limit"),IF(P98="Yes",1,2),IF(SUMIFS(WhatIf!$W:$W,WhatIf!$Q:$Q,P$1,WhatIf!$R:$R,P98)&lt;=price_limit,IF(P98="Yes",1,2),"")),""))</f>
        <v/>
      </c>
      <c r="BL98" s="161" t="str">
        <f>IF(OR(Q98="",VLOOKUP(Q$1,Services!$A$1:$B$25,2,0)="Exclude"),"",IF($D98=1,IF(OR(price_limit="",price_limit="No Limit"),IF(Q98="Yes",1,2),IF(SUMIFS(WhatIf!$W:$W,WhatIf!$Q:$Q,Q$1,WhatIf!$R:$R,Q98)&lt;=price_limit,IF(Q98="Yes",1,2),"")),""))</f>
        <v/>
      </c>
      <c r="BM98" s="161" t="str">
        <f>IF(OR(R98="",VLOOKUP(R$1,Services!$A$1:$B$25,2,0)="Exclude"),"",IF($D98=1,IF(OR(price_limit="",price_limit="No Limit"),IF(R98="Yes",1,2),IF(SUMIFS(WhatIf!$W:$W,WhatIf!$Q:$Q,R$1,WhatIf!$R:$R,R98)&lt;=price_limit,IF(R98="Yes",1,2),"")),""))</f>
        <v/>
      </c>
      <c r="BN98" s="161" t="str">
        <f>IF(OR(S98="",VLOOKUP(S$1,Services!$A$1:$B$25,2,0)="Exclude"),"",IF($D98=1,IF(OR(price_limit="",price_limit="No Limit"),IF(S98="Yes",1,2),IF(SUMIFS(WhatIf!$W:$W,WhatIf!$Q:$Q,S$1,WhatIf!$R:$R,S98)&lt;=price_limit,IF(S98="Yes",1,2),"")),""))</f>
        <v/>
      </c>
      <c r="BO98" s="161" t="str">
        <f>IF(OR(T98="",VLOOKUP(T$1,Services!$A$1:$B$25,2,0)="Exclude"),"",IF($D98=1,IF(OR(price_limit="",price_limit="No Limit"),IF(T98="Yes",1,2),IF(SUMIFS(WhatIf!$W:$W,WhatIf!$Q:$Q,T$1,WhatIf!$R:$R,T98)&lt;=price_limit,IF(T98="Yes",1,2),"")),""))</f>
        <v/>
      </c>
      <c r="BP98" s="161" t="str">
        <f>IF(OR(U98="",VLOOKUP(U$1,Services!$A$1:$B$25,2,0)="Exclude"),"",IF($D98=1,IF(OR(price_limit="",price_limit="No Limit"),IF(U98="Yes",1,2),IF(SUMIFS(WhatIf!$W:$W,WhatIf!$Q:$Q,U$1,WhatIf!$R:$R,U98)&lt;=price_limit,IF(U98="Yes",1,2),"")),""))</f>
        <v/>
      </c>
      <c r="BQ98" s="161" t="str">
        <f>IF(OR(V98="",VLOOKUP(V$1,Services!$A$1:$B$25,2,0)="Exclude"),"",IF($D98=1,IF(OR(price_limit="",price_limit="No Limit"),IF(V98="Yes",1,2),IF(SUMIFS(WhatIf!$W:$W,WhatIf!$Q:$Q,V$1,WhatIf!$R:$R,V98)&lt;=price_limit,IF(V98="Yes",1,2),"")),""))</f>
        <v/>
      </c>
      <c r="BR98" s="161" t="str">
        <f>IF(OR(W98="",VLOOKUP(W$1,Services!$A$1:$B$25,2,0)="Exclude"),"",IF($D98=1,IF(OR(price_limit="",price_limit="No Limit"),IF(W98="Yes",1,2),IF(SUMIFS(WhatIf!$W:$W,WhatIf!$Q:$Q,W$1,WhatIf!$R:$R,W98)&lt;=price_limit,IF(W98="Yes",1,2),"")),""))</f>
        <v/>
      </c>
      <c r="BS98" s="161" t="str">
        <f>IF(OR(X98="",VLOOKUP(X$1,Services!$A$1:$B$25,2,0)="Exclude"),"",IF($D98=1,IF(OR(price_limit="",price_limit="No Limit"),IF(X98="Yes",1,2),IF(SUMIFS(WhatIf!$W:$W,WhatIf!$Q:$Q,X$1,WhatIf!$R:$R,X98)&lt;=price_limit,IF(X98="Yes",1,2),"")),""))</f>
        <v/>
      </c>
      <c r="BT98" s="161" t="str">
        <f>IF(OR(Y98="",VLOOKUP(Y$1,Services!$A$1:$B$25,2,0)="Exclude"),"",IF($D98=1,IF(OR(price_limit="",price_limit="No Limit"),IF(Y98="Yes",1,2),IF(SUMIFS(WhatIf!$W:$W,WhatIf!$Q:$Q,Y$1,WhatIf!$R:$R,Y98)&lt;=price_limit,IF(Y98="Yes",1,2),"")),""))</f>
        <v/>
      </c>
      <c r="BU98" s="161" t="str">
        <f>IF(OR(Z98="",VLOOKUP(Z$1,Services!$A$1:$B$25,2,0)="Exclude"),"",IF($D98=1,IF(OR(price_limit="",price_limit="No Limit"),IF(Z98="Yes",1,2),IF(SUMIFS(WhatIf!$W:$W,WhatIf!$Q:$Q,Z$1,WhatIf!$R:$R,Z98)&lt;=price_limit,IF(Z98="Yes",1,2),"")),""))</f>
        <v/>
      </c>
      <c r="BV98" s="161"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5">
      <c r="A99" s="15" t="s">
        <v>607</v>
      </c>
      <c r="C99" s="3" t="s">
        <v>184</v>
      </c>
      <c r="D99" s="8" t="str">
        <f t="shared" ca="1" si="5"/>
        <v/>
      </c>
      <c r="F99" s="4" t="s">
        <v>887</v>
      </c>
      <c r="G99" s="4" t="s">
        <v>887</v>
      </c>
      <c r="H99" s="4" t="s">
        <v>887</v>
      </c>
      <c r="I99" s="8"/>
      <c r="J99" s="8"/>
      <c r="K99" s="8"/>
      <c r="L99" s="8"/>
      <c r="M99" s="8"/>
      <c r="N99" s="8"/>
      <c r="O99" s="8"/>
      <c r="P99" s="8"/>
      <c r="Q99" s="8"/>
      <c r="R99" s="8" t="s">
        <v>1</v>
      </c>
      <c r="S99" s="8"/>
      <c r="T99" s="8"/>
      <c r="U99" s="8" t="s">
        <v>1</v>
      </c>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1" t="str">
        <f>IF(OR(E99="",VLOOKUP(E$1,Services!$A$1:$B$25,2,0)="Exclude"),"",IF($D99=1,IF(OR(price_limit="",price_limit="No Limit"),IF(E99="Yes",1,2),IF(SUMIFS(WhatIf!$W:$W,WhatIf!$Q:$Q,E$1,WhatIf!$R:$R,E99)&lt;=price_limit,IF(E99="Yes",1,2),"")),""))</f>
        <v/>
      </c>
      <c r="BA99" s="161" t="str">
        <f ca="1">IF(OR(F99="",VLOOKUP(F$1,Services!$A$1:$B$25,2,0)="Exclude"),"",IF($D99=1,IF(OR(price_limit="",price_limit="No Limit"),IF(F99="Yes",1,2),IF(SUMIFS(WhatIf!$W:$W,WhatIf!$Q:$Q,F$1,WhatIf!$R:$R,F99)&lt;=price_limit,IF(F99="Yes",1,2),"")),""))</f>
        <v/>
      </c>
      <c r="BB99" s="161" t="str">
        <f ca="1">IF(OR(G99="",VLOOKUP(G$1,Services!$A$1:$B$25,2,0)="Exclude"),"",IF($D99=1,IF(OR(price_limit="",price_limit="No Limit"),IF(G99="Yes",1,2),IF(SUMIFS(WhatIf!$W:$W,WhatIf!$Q:$Q,G$1,WhatIf!$R:$R,G99)&lt;=price_limit,IF(G99="Yes",1,2),"")),""))</f>
        <v/>
      </c>
      <c r="BC99" s="161" t="str">
        <f ca="1">IF(OR(H99="",VLOOKUP(H$1,Services!$A$1:$B$25,2,0)="Exclude"),"",IF($D99=1,IF(OR(price_limit="",price_limit="No Limit"),IF(H99="Yes",1,2),IF(SUMIFS(WhatIf!$W:$W,WhatIf!$Q:$Q,H$1,WhatIf!$R:$R,H99)&lt;=price_limit,IF(H99="Yes",1,2),"")),""))</f>
        <v/>
      </c>
      <c r="BD99" s="161" t="str">
        <f>IF(OR(I99="",VLOOKUP(I$1,Services!$A$1:$B$25,2,0)="Exclude"),"",IF($D99=1,IF(OR(price_limit="",price_limit="No Limit"),IF(I99="Yes",1,2),IF(SUMIFS(WhatIf!$W:$W,WhatIf!$Q:$Q,I$1,WhatIf!$R:$R,I99)&lt;=price_limit,IF(I99="Yes",1,2),"")),""))</f>
        <v/>
      </c>
      <c r="BE99" s="161" t="str">
        <f>IF(OR(J99="",VLOOKUP(J$1,Services!$A$1:$B$25,2,0)="Exclude"),"",IF($D99=1,IF(OR(price_limit="",price_limit="No Limit"),IF(J99="Yes",1,2),IF(SUMIFS(WhatIf!$W:$W,WhatIf!$Q:$Q,J$1,WhatIf!$R:$R,J99)&lt;=price_limit,IF(J99="Yes",1,2),"")),""))</f>
        <v/>
      </c>
      <c r="BF99" s="161" t="str">
        <f>IF(OR(K99="",VLOOKUP(K$1,Services!$A$1:$B$25,2,0)="Exclude"),"",IF($D99=1,IF(OR(price_limit="",price_limit="No Limit"),IF(K99="Yes",1,2),IF(SUMIFS(WhatIf!$W:$W,WhatIf!$Q:$Q,K$1,WhatIf!$R:$R,K99)&lt;=price_limit,IF(K99="Yes",1,2),"")),""))</f>
        <v/>
      </c>
      <c r="BG99" s="161" t="str">
        <f>IF(OR(L99="",VLOOKUP(L$1,Services!$A$1:$B$25,2,0)="Exclude"),"",IF($D99=1,IF(OR(price_limit="",price_limit="No Limit"),IF(L99="Yes",1,2),IF(SUMIFS(WhatIf!$W:$W,WhatIf!$Q:$Q,L$1,WhatIf!$R:$R,L99)&lt;=price_limit,IF(L99="Yes",1,2),"")),""))</f>
        <v/>
      </c>
      <c r="BH99" s="161" t="str">
        <f>IF(OR(M99="",VLOOKUP(M$1,Services!$A$1:$B$25,2,0)="Exclude"),"",IF($D99=1,IF(OR(price_limit="",price_limit="No Limit"),IF(M99="Yes",1,2),IF(SUMIFS(WhatIf!$W:$W,WhatIf!$Q:$Q,M$1,WhatIf!$R:$R,M99)&lt;=price_limit,IF(M99="Yes",1,2),"")),""))</f>
        <v/>
      </c>
      <c r="BI99" s="161" t="str">
        <f>IF(OR(N99="",VLOOKUP(N$1,Services!$A$1:$B$25,2,0)="Exclude"),"",IF($D99=1,IF(OR(price_limit="",price_limit="No Limit"),IF(N99="Yes",1,2),IF(SUMIFS(WhatIf!$W:$W,WhatIf!$Q:$Q,N$1,WhatIf!$R:$R,N99)&lt;=price_limit,IF(N99="Yes",1,2),"")),""))</f>
        <v/>
      </c>
      <c r="BJ99" s="161" t="str">
        <f>IF(OR(O99="",VLOOKUP(O$1,Services!$A$1:$B$25,2,0)="Exclude"),"",IF($D99=1,IF(OR(price_limit="",price_limit="No Limit"),IF(O99="Yes",1,2),IF(SUMIFS(WhatIf!$W:$W,WhatIf!$Q:$Q,O$1,WhatIf!$R:$R,O99)&lt;=price_limit,IF(O99="Yes",1,2),"")),""))</f>
        <v/>
      </c>
      <c r="BK99" s="161" t="str">
        <f>IF(OR(P99="",VLOOKUP(P$1,Services!$A$1:$B$25,2,0)="Exclude"),"",IF($D99=1,IF(OR(price_limit="",price_limit="No Limit"),IF(P99="Yes",1,2),IF(SUMIFS(WhatIf!$W:$W,WhatIf!$Q:$Q,P$1,WhatIf!$R:$R,P99)&lt;=price_limit,IF(P99="Yes",1,2),"")),""))</f>
        <v/>
      </c>
      <c r="BL99" s="161" t="str">
        <f>IF(OR(Q99="",VLOOKUP(Q$1,Services!$A$1:$B$25,2,0)="Exclude"),"",IF($D99=1,IF(OR(price_limit="",price_limit="No Limit"),IF(Q99="Yes",1,2),IF(SUMIFS(WhatIf!$W:$W,WhatIf!$Q:$Q,Q$1,WhatIf!$R:$R,Q99)&lt;=price_limit,IF(Q99="Yes",1,2),"")),""))</f>
        <v/>
      </c>
      <c r="BM99" s="161" t="str">
        <f ca="1">IF(OR(R99="",VLOOKUP(R$1,Services!$A$1:$B$25,2,0)="Exclude"),"",IF($D99=1,IF(OR(price_limit="",price_limit="No Limit"),IF(R99="Yes",1,2),IF(SUMIFS(WhatIf!$W:$W,WhatIf!$Q:$Q,R$1,WhatIf!$R:$R,R99)&lt;=price_limit,IF(R99="Yes",1,2),"")),""))</f>
        <v/>
      </c>
      <c r="BN99" s="161" t="str">
        <f>IF(OR(S99="",VLOOKUP(S$1,Services!$A$1:$B$25,2,0)="Exclude"),"",IF($D99=1,IF(OR(price_limit="",price_limit="No Limit"),IF(S99="Yes",1,2),IF(SUMIFS(WhatIf!$W:$W,WhatIf!$Q:$Q,S$1,WhatIf!$R:$R,S99)&lt;=price_limit,IF(S99="Yes",1,2),"")),""))</f>
        <v/>
      </c>
      <c r="BO99" s="161" t="str">
        <f>IF(OR(T99="",VLOOKUP(T$1,Services!$A$1:$B$25,2,0)="Exclude"),"",IF($D99=1,IF(OR(price_limit="",price_limit="No Limit"),IF(T99="Yes",1,2),IF(SUMIFS(WhatIf!$W:$W,WhatIf!$Q:$Q,T$1,WhatIf!$R:$R,T99)&lt;=price_limit,IF(T99="Yes",1,2),"")),""))</f>
        <v/>
      </c>
      <c r="BP99" s="161" t="str">
        <f ca="1">IF(OR(U99="",VLOOKUP(U$1,Services!$A$1:$B$25,2,0)="Exclude"),"",IF($D99=1,IF(OR(price_limit="",price_limit="No Limit"),IF(U99="Yes",1,2),IF(SUMIFS(WhatIf!$W:$W,WhatIf!$Q:$Q,U$1,WhatIf!$R:$R,U99)&lt;=price_limit,IF(U99="Yes",1,2),"")),""))</f>
        <v/>
      </c>
      <c r="BQ99" s="161" t="str">
        <f>IF(OR(V99="",VLOOKUP(V$1,Services!$A$1:$B$25,2,0)="Exclude"),"",IF($D99=1,IF(OR(price_limit="",price_limit="No Limit"),IF(V99="Yes",1,2),IF(SUMIFS(WhatIf!$W:$W,WhatIf!$Q:$Q,V$1,WhatIf!$R:$R,V99)&lt;=price_limit,IF(V99="Yes",1,2),"")),""))</f>
        <v/>
      </c>
      <c r="BR99" s="161" t="str">
        <f>IF(OR(W99="",VLOOKUP(W$1,Services!$A$1:$B$25,2,0)="Exclude"),"",IF($D99=1,IF(OR(price_limit="",price_limit="No Limit"),IF(W99="Yes",1,2),IF(SUMIFS(WhatIf!$W:$W,WhatIf!$Q:$Q,W$1,WhatIf!$R:$R,W99)&lt;=price_limit,IF(W99="Yes",1,2),"")),""))</f>
        <v/>
      </c>
      <c r="BS99" s="161" t="str">
        <f>IF(OR(X99="",VLOOKUP(X$1,Services!$A$1:$B$25,2,0)="Exclude"),"",IF($D99=1,IF(OR(price_limit="",price_limit="No Limit"),IF(X99="Yes",1,2),IF(SUMIFS(WhatIf!$W:$W,WhatIf!$Q:$Q,X$1,WhatIf!$R:$R,X99)&lt;=price_limit,IF(X99="Yes",1,2),"")),""))</f>
        <v/>
      </c>
      <c r="BT99" s="161" t="str">
        <f>IF(OR(Y99="",VLOOKUP(Y$1,Services!$A$1:$B$25,2,0)="Exclude"),"",IF($D99=1,IF(OR(price_limit="",price_limit="No Limit"),IF(Y99="Yes",1,2),IF(SUMIFS(WhatIf!$W:$W,WhatIf!$Q:$Q,Y$1,WhatIf!$R:$R,Y99)&lt;=price_limit,IF(Y99="Yes",1,2),"")),""))</f>
        <v/>
      </c>
      <c r="BU99" s="161" t="str">
        <f>IF(OR(Z99="",VLOOKUP(Z$1,Services!$A$1:$B$25,2,0)="Exclude"),"",IF($D99=1,IF(OR(price_limit="",price_limit="No Limit"),IF(Z99="Yes",1,2),IF(SUMIFS(WhatIf!$W:$W,WhatIf!$Q:$Q,Z$1,WhatIf!$R:$R,Z99)&lt;=price_limit,IF(Z99="Yes",1,2),"")),""))</f>
        <v/>
      </c>
      <c r="BV99" s="161"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5">
      <c r="A100" s="15" t="s">
        <v>416</v>
      </c>
      <c r="B100" s="3" t="s">
        <v>1180</v>
      </c>
      <c r="C100" s="3" t="s">
        <v>184</v>
      </c>
      <c r="D100" s="8" t="str">
        <f t="shared" ca="1" si="5"/>
        <v/>
      </c>
      <c r="F100" s="4" t="s">
        <v>887</v>
      </c>
      <c r="G100" s="4" t="s">
        <v>887</v>
      </c>
      <c r="H100" s="4" t="s">
        <v>887</v>
      </c>
      <c r="I100" s="8" t="s">
        <v>231</v>
      </c>
      <c r="J100" s="8" t="s">
        <v>231</v>
      </c>
      <c r="K100" s="8" t="s">
        <v>231</v>
      </c>
      <c r="L100" s="8" t="s">
        <v>231</v>
      </c>
      <c r="M100" s="8"/>
      <c r="N100" s="8"/>
      <c r="O100" s="8"/>
      <c r="P100" s="8"/>
      <c r="Q100" s="8"/>
      <c r="R100" s="8"/>
      <c r="S100" s="8"/>
      <c r="T100" s="8"/>
      <c r="U100" s="8"/>
      <c r="V100" s="8" t="s">
        <v>1</v>
      </c>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1" t="str">
        <f>IF(OR(E100="",VLOOKUP(E$1,Services!$A$1:$B$25,2,0)="Exclude"),"",IF($D100=1,IF(OR(price_limit="",price_limit="No Limit"),IF(E100="Yes",1,2),IF(SUMIFS(WhatIf!$W:$W,WhatIf!$Q:$Q,E$1,WhatIf!$R:$R,E100)&lt;=price_limit,IF(E100="Yes",1,2),"")),""))</f>
        <v/>
      </c>
      <c r="BA100" s="161" t="str">
        <f ca="1">IF(OR(F100="",VLOOKUP(F$1,Services!$A$1:$B$25,2,0)="Exclude"),"",IF($D100=1,IF(OR(price_limit="",price_limit="No Limit"),IF(F100="Yes",1,2),IF(SUMIFS(WhatIf!$W:$W,WhatIf!$Q:$Q,F$1,WhatIf!$R:$R,F100)&lt;=price_limit,IF(F100="Yes",1,2),"")),""))</f>
        <v/>
      </c>
      <c r="BB100" s="161" t="str">
        <f ca="1">IF(OR(G100="",VLOOKUP(G$1,Services!$A$1:$B$25,2,0)="Exclude"),"",IF($D100=1,IF(OR(price_limit="",price_limit="No Limit"),IF(G100="Yes",1,2),IF(SUMIFS(WhatIf!$W:$W,WhatIf!$Q:$Q,G$1,WhatIf!$R:$R,G100)&lt;=price_limit,IF(G100="Yes",1,2),"")),""))</f>
        <v/>
      </c>
      <c r="BC100" s="161" t="str">
        <f ca="1">IF(OR(H100="",VLOOKUP(H$1,Services!$A$1:$B$25,2,0)="Exclude"),"",IF($D100=1,IF(OR(price_limit="",price_limit="No Limit"),IF(H100="Yes",1,2),IF(SUMIFS(WhatIf!$W:$W,WhatIf!$Q:$Q,H$1,WhatIf!$R:$R,H100)&lt;=price_limit,IF(H100="Yes",1,2),"")),""))</f>
        <v/>
      </c>
      <c r="BD100" s="161" t="str">
        <f ca="1">IF(OR(I100="",VLOOKUP(I$1,Services!$A$1:$B$25,2,0)="Exclude"),"",IF($D100=1,IF(OR(price_limit="",price_limit="No Limit"),IF(I100="Yes",1,2),IF(SUMIFS(WhatIf!$W:$W,WhatIf!$Q:$Q,I$1,WhatIf!$R:$R,I100)&lt;=price_limit,IF(I100="Yes",1,2),"")),""))</f>
        <v/>
      </c>
      <c r="BE100" s="161" t="str">
        <f ca="1">IF(OR(J100="",VLOOKUP(J$1,Services!$A$1:$B$25,2,0)="Exclude"),"",IF($D100=1,IF(OR(price_limit="",price_limit="No Limit"),IF(J100="Yes",1,2),IF(SUMIFS(WhatIf!$W:$W,WhatIf!$Q:$Q,J$1,WhatIf!$R:$R,J100)&lt;=price_limit,IF(J100="Yes",1,2),"")),""))</f>
        <v/>
      </c>
      <c r="BF100" s="161" t="str">
        <f ca="1">IF(OR(K100="",VLOOKUP(K$1,Services!$A$1:$B$25,2,0)="Exclude"),"",IF($D100=1,IF(OR(price_limit="",price_limit="No Limit"),IF(K100="Yes",1,2),IF(SUMIFS(WhatIf!$W:$W,WhatIf!$Q:$Q,K$1,WhatIf!$R:$R,K100)&lt;=price_limit,IF(K100="Yes",1,2),"")),""))</f>
        <v/>
      </c>
      <c r="BG100" s="161" t="str">
        <f ca="1">IF(OR(L100="",VLOOKUP(L$1,Services!$A$1:$B$25,2,0)="Exclude"),"",IF($D100=1,IF(OR(price_limit="",price_limit="No Limit"),IF(L100="Yes",1,2),IF(SUMIFS(WhatIf!$W:$W,WhatIf!$Q:$Q,L$1,WhatIf!$R:$R,L100)&lt;=price_limit,IF(L100="Yes",1,2),"")),""))</f>
        <v/>
      </c>
      <c r="BH100" s="161" t="str">
        <f>IF(OR(M100="",VLOOKUP(M$1,Services!$A$1:$B$25,2,0)="Exclude"),"",IF($D100=1,IF(OR(price_limit="",price_limit="No Limit"),IF(M100="Yes",1,2),IF(SUMIFS(WhatIf!$W:$W,WhatIf!$Q:$Q,M$1,WhatIf!$R:$R,M100)&lt;=price_limit,IF(M100="Yes",1,2),"")),""))</f>
        <v/>
      </c>
      <c r="BI100" s="161" t="str">
        <f>IF(OR(N100="",VLOOKUP(N$1,Services!$A$1:$B$25,2,0)="Exclude"),"",IF($D100=1,IF(OR(price_limit="",price_limit="No Limit"),IF(N100="Yes",1,2),IF(SUMIFS(WhatIf!$W:$W,WhatIf!$Q:$Q,N$1,WhatIf!$R:$R,N100)&lt;=price_limit,IF(N100="Yes",1,2),"")),""))</f>
        <v/>
      </c>
      <c r="BJ100" s="161" t="str">
        <f>IF(OR(O100="",VLOOKUP(O$1,Services!$A$1:$B$25,2,0)="Exclude"),"",IF($D100=1,IF(OR(price_limit="",price_limit="No Limit"),IF(O100="Yes",1,2),IF(SUMIFS(WhatIf!$W:$W,WhatIf!$Q:$Q,O$1,WhatIf!$R:$R,O100)&lt;=price_limit,IF(O100="Yes",1,2),"")),""))</f>
        <v/>
      </c>
      <c r="BK100" s="161" t="str">
        <f>IF(OR(P100="",VLOOKUP(P$1,Services!$A$1:$B$25,2,0)="Exclude"),"",IF($D100=1,IF(OR(price_limit="",price_limit="No Limit"),IF(P100="Yes",1,2),IF(SUMIFS(WhatIf!$W:$W,WhatIf!$Q:$Q,P$1,WhatIf!$R:$R,P100)&lt;=price_limit,IF(P100="Yes",1,2),"")),""))</f>
        <v/>
      </c>
      <c r="BL100" s="161" t="str">
        <f>IF(OR(Q100="",VLOOKUP(Q$1,Services!$A$1:$B$25,2,0)="Exclude"),"",IF($D100=1,IF(OR(price_limit="",price_limit="No Limit"),IF(Q100="Yes",1,2),IF(SUMIFS(WhatIf!$W:$W,WhatIf!$Q:$Q,Q$1,WhatIf!$R:$R,Q100)&lt;=price_limit,IF(Q100="Yes",1,2),"")),""))</f>
        <v/>
      </c>
      <c r="BM100" s="161" t="str">
        <f>IF(OR(R100="",VLOOKUP(R$1,Services!$A$1:$B$25,2,0)="Exclude"),"",IF($D100=1,IF(OR(price_limit="",price_limit="No Limit"),IF(R100="Yes",1,2),IF(SUMIFS(WhatIf!$W:$W,WhatIf!$Q:$Q,R$1,WhatIf!$R:$R,R100)&lt;=price_limit,IF(R100="Yes",1,2),"")),""))</f>
        <v/>
      </c>
      <c r="BN100" s="161" t="str">
        <f>IF(OR(S100="",VLOOKUP(S$1,Services!$A$1:$B$25,2,0)="Exclude"),"",IF($D100=1,IF(OR(price_limit="",price_limit="No Limit"),IF(S100="Yes",1,2),IF(SUMIFS(WhatIf!$W:$W,WhatIf!$Q:$Q,S$1,WhatIf!$R:$R,S100)&lt;=price_limit,IF(S100="Yes",1,2),"")),""))</f>
        <v/>
      </c>
      <c r="BO100" s="161" t="str">
        <f>IF(OR(T100="",VLOOKUP(T$1,Services!$A$1:$B$25,2,0)="Exclude"),"",IF($D100=1,IF(OR(price_limit="",price_limit="No Limit"),IF(T100="Yes",1,2),IF(SUMIFS(WhatIf!$W:$W,WhatIf!$Q:$Q,T$1,WhatIf!$R:$R,T100)&lt;=price_limit,IF(T100="Yes",1,2),"")),""))</f>
        <v/>
      </c>
      <c r="BP100" s="161" t="str">
        <f>IF(OR(U100="",VLOOKUP(U$1,Services!$A$1:$B$25,2,0)="Exclude"),"",IF($D100=1,IF(OR(price_limit="",price_limit="No Limit"),IF(U100="Yes",1,2),IF(SUMIFS(WhatIf!$W:$W,WhatIf!$Q:$Q,U$1,WhatIf!$R:$R,U100)&lt;=price_limit,IF(U100="Yes",1,2),"")),""))</f>
        <v/>
      </c>
      <c r="BQ100" s="161" t="str">
        <f ca="1">IF(OR(V100="",VLOOKUP(V$1,Services!$A$1:$B$25,2,0)="Exclude"),"",IF($D100=1,IF(OR(price_limit="",price_limit="No Limit"),IF(V100="Yes",1,2),IF(SUMIFS(WhatIf!$W:$W,WhatIf!$Q:$Q,V$1,WhatIf!$R:$R,V100)&lt;=price_limit,IF(V100="Yes",1,2),"")),""))</f>
        <v/>
      </c>
      <c r="BR100" s="161" t="str">
        <f>IF(OR(W100="",VLOOKUP(W$1,Services!$A$1:$B$25,2,0)="Exclude"),"",IF($D100=1,IF(OR(price_limit="",price_limit="No Limit"),IF(W100="Yes",1,2),IF(SUMIFS(WhatIf!$W:$W,WhatIf!$Q:$Q,W$1,WhatIf!$R:$R,W100)&lt;=price_limit,IF(W100="Yes",1,2),"")),""))</f>
        <v/>
      </c>
      <c r="BS100" s="161" t="str">
        <f>IF(OR(X100="",VLOOKUP(X$1,Services!$A$1:$B$25,2,0)="Exclude"),"",IF($D100=1,IF(OR(price_limit="",price_limit="No Limit"),IF(X100="Yes",1,2),IF(SUMIFS(WhatIf!$W:$W,WhatIf!$Q:$Q,X$1,WhatIf!$R:$R,X100)&lt;=price_limit,IF(X100="Yes",1,2),"")),""))</f>
        <v/>
      </c>
      <c r="BT100" s="161" t="str">
        <f>IF(OR(Y100="",VLOOKUP(Y$1,Services!$A$1:$B$25,2,0)="Exclude"),"",IF($D100=1,IF(OR(price_limit="",price_limit="No Limit"),IF(Y100="Yes",1,2),IF(SUMIFS(WhatIf!$W:$W,WhatIf!$Q:$Q,Y$1,WhatIf!$R:$R,Y100)&lt;=price_limit,IF(Y100="Yes",1,2),"")),""))</f>
        <v/>
      </c>
      <c r="BU100" s="161" t="str">
        <f>IF(OR(Z100="",VLOOKUP(Z$1,Services!$A$1:$B$25,2,0)="Exclude"),"",IF($D100=1,IF(OR(price_limit="",price_limit="No Limit"),IF(Z100="Yes",1,2),IF(SUMIFS(WhatIf!$W:$W,WhatIf!$Q:$Q,Z$1,WhatIf!$R:$R,Z100)&lt;=price_limit,IF(Z100="Yes",1,2),"")),""))</f>
        <v/>
      </c>
      <c r="BV100" s="161"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customHeight="1" x14ac:dyDescent="0.3">
      <c r="A101" s="15" t="s">
        <v>1147</v>
      </c>
      <c r="C101" s="3" t="s">
        <v>177</v>
      </c>
      <c r="D101" s="8" t="str">
        <f t="shared" ca="1" si="5"/>
        <v/>
      </c>
      <c r="P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1" t="str">
        <f>IF(OR(E101="",VLOOKUP(E$1,Services!$A$1:$B$25,2,0)="Exclude"),"",IF($D101=1,IF(OR(price_limit="",price_limit="No Limit"),IF(E101="Yes",1,2),IF(SUMIFS(WhatIf!$W:$W,WhatIf!$Q:$Q,E$1,WhatIf!$R:$R,E101)&lt;=price_limit,IF(E101="Yes",1,2),"")),""))</f>
        <v/>
      </c>
      <c r="BA101" s="161" t="str">
        <f>IF(OR(F101="",VLOOKUP(F$1,Services!$A$1:$B$25,2,0)="Exclude"),"",IF($D101=1,IF(OR(price_limit="",price_limit="No Limit"),IF(F101="Yes",1,2),IF(SUMIFS(WhatIf!$W:$W,WhatIf!$Q:$Q,F$1,WhatIf!$R:$R,F101)&lt;=price_limit,IF(F101="Yes",1,2),"")),""))</f>
        <v/>
      </c>
      <c r="BB101" s="161" t="str">
        <f>IF(OR(G101="",VLOOKUP(G$1,Services!$A$1:$B$25,2,0)="Exclude"),"",IF($D101=1,IF(OR(price_limit="",price_limit="No Limit"),IF(G101="Yes",1,2),IF(SUMIFS(WhatIf!$W:$W,WhatIf!$Q:$Q,G$1,WhatIf!$R:$R,G101)&lt;=price_limit,IF(G101="Yes",1,2),"")),""))</f>
        <v/>
      </c>
      <c r="BC101" s="161" t="str">
        <f>IF(OR(H101="",VLOOKUP(H$1,Services!$A$1:$B$25,2,0)="Exclude"),"",IF($D101=1,IF(OR(price_limit="",price_limit="No Limit"),IF(H101="Yes",1,2),IF(SUMIFS(WhatIf!$W:$W,WhatIf!$Q:$Q,H$1,WhatIf!$R:$R,H101)&lt;=price_limit,IF(H101="Yes",1,2),"")),""))</f>
        <v/>
      </c>
      <c r="BD101" s="161" t="str">
        <f>IF(OR(I101="",VLOOKUP(I$1,Services!$A$1:$B$25,2,0)="Exclude"),"",IF($D101=1,IF(OR(price_limit="",price_limit="No Limit"),IF(I101="Yes",1,2),IF(SUMIFS(WhatIf!$W:$W,WhatIf!$Q:$Q,I$1,WhatIf!$R:$R,I101)&lt;=price_limit,IF(I101="Yes",1,2),"")),""))</f>
        <v/>
      </c>
      <c r="BE101" s="161" t="str">
        <f>IF(OR(J101="",VLOOKUP(J$1,Services!$A$1:$B$25,2,0)="Exclude"),"",IF($D101=1,IF(OR(price_limit="",price_limit="No Limit"),IF(J101="Yes",1,2),IF(SUMIFS(WhatIf!$W:$W,WhatIf!$Q:$Q,J$1,WhatIf!$R:$R,J101)&lt;=price_limit,IF(J101="Yes",1,2),"")),""))</f>
        <v/>
      </c>
      <c r="BF101" s="161" t="str">
        <f>IF(OR(K101="",VLOOKUP(K$1,Services!$A$1:$B$25,2,0)="Exclude"),"",IF($D101=1,IF(OR(price_limit="",price_limit="No Limit"),IF(K101="Yes",1,2),IF(SUMIFS(WhatIf!$W:$W,WhatIf!$Q:$Q,K$1,WhatIf!$R:$R,K101)&lt;=price_limit,IF(K101="Yes",1,2),"")),""))</f>
        <v/>
      </c>
      <c r="BG101" s="161" t="str">
        <f>IF(OR(L101="",VLOOKUP(L$1,Services!$A$1:$B$25,2,0)="Exclude"),"",IF($D101=1,IF(OR(price_limit="",price_limit="No Limit"),IF(L101="Yes",1,2),IF(SUMIFS(WhatIf!$W:$W,WhatIf!$Q:$Q,L$1,WhatIf!$R:$R,L101)&lt;=price_limit,IF(L101="Yes",1,2),"")),""))</f>
        <v/>
      </c>
      <c r="BH101" s="161" t="str">
        <f>IF(OR(M101="",VLOOKUP(M$1,Services!$A$1:$B$25,2,0)="Exclude"),"",IF($D101=1,IF(OR(price_limit="",price_limit="No Limit"),IF(M101="Yes",1,2),IF(SUMIFS(WhatIf!$W:$W,WhatIf!$Q:$Q,M$1,WhatIf!$R:$R,M101)&lt;=price_limit,IF(M101="Yes",1,2),"")),""))</f>
        <v/>
      </c>
      <c r="BI101" s="161" t="str">
        <f>IF(OR(N101="",VLOOKUP(N$1,Services!$A$1:$B$25,2,0)="Exclude"),"",IF($D101=1,IF(OR(price_limit="",price_limit="No Limit"),IF(N101="Yes",1,2),IF(SUMIFS(WhatIf!$W:$W,WhatIf!$Q:$Q,N$1,WhatIf!$R:$R,N101)&lt;=price_limit,IF(N101="Yes",1,2),"")),""))</f>
        <v/>
      </c>
      <c r="BJ101" s="161" t="str">
        <f>IF(OR(O101="",VLOOKUP(O$1,Services!$A$1:$B$25,2,0)="Exclude"),"",IF($D101=1,IF(OR(price_limit="",price_limit="No Limit"),IF(O101="Yes",1,2),IF(SUMIFS(WhatIf!$W:$W,WhatIf!$Q:$Q,O$1,WhatIf!$R:$R,O101)&lt;=price_limit,IF(O101="Yes",1,2),"")),""))</f>
        <v/>
      </c>
      <c r="BK101" s="161" t="str">
        <f ca="1">IF(OR(P101="",VLOOKUP(P$1,Services!$A$1:$B$25,2,0)="Exclude"),"",IF($D101=1,IF(OR(price_limit="",price_limit="No Limit"),IF(P101="Yes",1,2),IF(SUMIFS(WhatIf!$W:$W,WhatIf!$Q:$Q,P$1,WhatIf!$R:$R,P101)&lt;=price_limit,IF(P101="Yes",1,2),"")),""))</f>
        <v/>
      </c>
      <c r="BL101" s="161" t="str">
        <f>IF(OR(Q101="",VLOOKUP(Q$1,Services!$A$1:$B$25,2,0)="Exclude"),"",IF($D101=1,IF(OR(price_limit="",price_limit="No Limit"),IF(Q101="Yes",1,2),IF(SUMIFS(WhatIf!$W:$W,WhatIf!$Q:$Q,Q$1,WhatIf!$R:$R,Q101)&lt;=price_limit,IF(Q101="Yes",1,2),"")),""))</f>
        <v/>
      </c>
      <c r="BM101" s="161" t="str">
        <f>IF(OR(R101="",VLOOKUP(R$1,Services!$A$1:$B$25,2,0)="Exclude"),"",IF($D101=1,IF(OR(price_limit="",price_limit="No Limit"),IF(R101="Yes",1,2),IF(SUMIFS(WhatIf!$W:$W,WhatIf!$Q:$Q,R$1,WhatIf!$R:$R,R101)&lt;=price_limit,IF(R101="Yes",1,2),"")),""))</f>
        <v/>
      </c>
      <c r="BN101" s="161" t="str">
        <f>IF(OR(S101="",VLOOKUP(S$1,Services!$A$1:$B$25,2,0)="Exclude"),"",IF($D101=1,IF(OR(price_limit="",price_limit="No Limit"),IF(S101="Yes",1,2),IF(SUMIFS(WhatIf!$W:$W,WhatIf!$Q:$Q,S$1,WhatIf!$R:$R,S101)&lt;=price_limit,IF(S101="Yes",1,2),"")),""))</f>
        <v/>
      </c>
      <c r="BO101" s="161" t="str">
        <f>IF(OR(T101="",VLOOKUP(T$1,Services!$A$1:$B$25,2,0)="Exclude"),"",IF($D101=1,IF(OR(price_limit="",price_limit="No Limit"),IF(T101="Yes",1,2),IF(SUMIFS(WhatIf!$W:$W,WhatIf!$Q:$Q,T$1,WhatIf!$R:$R,T101)&lt;=price_limit,IF(T101="Yes",1,2),"")),""))</f>
        <v/>
      </c>
      <c r="BP101" s="161" t="str">
        <f>IF(OR(U101="",VLOOKUP(U$1,Services!$A$1:$B$25,2,0)="Exclude"),"",IF($D101=1,IF(OR(price_limit="",price_limit="No Limit"),IF(U101="Yes",1,2),IF(SUMIFS(WhatIf!$W:$W,WhatIf!$Q:$Q,U$1,WhatIf!$R:$R,U101)&lt;=price_limit,IF(U101="Yes",1,2),"")),""))</f>
        <v/>
      </c>
      <c r="BQ101" s="161" t="str">
        <f>IF(OR(V101="",VLOOKUP(V$1,Services!$A$1:$B$25,2,0)="Exclude"),"",IF($D101=1,IF(OR(price_limit="",price_limit="No Limit"),IF(V101="Yes",1,2),IF(SUMIFS(WhatIf!$W:$W,WhatIf!$Q:$Q,V$1,WhatIf!$R:$R,V101)&lt;=price_limit,IF(V101="Yes",1,2),"")),""))</f>
        <v/>
      </c>
      <c r="BR101" s="161" t="str">
        <f>IF(OR(W101="",VLOOKUP(W$1,Services!$A$1:$B$25,2,0)="Exclude"),"",IF($D101=1,IF(OR(price_limit="",price_limit="No Limit"),IF(W101="Yes",1,2),IF(SUMIFS(WhatIf!$W:$W,WhatIf!$Q:$Q,W$1,WhatIf!$R:$R,W101)&lt;=price_limit,IF(W101="Yes",1,2),"")),""))</f>
        <v/>
      </c>
      <c r="BS101" s="161" t="str">
        <f>IF(OR(X101="",VLOOKUP(X$1,Services!$A$1:$B$25,2,0)="Exclude"),"",IF($D101=1,IF(OR(price_limit="",price_limit="No Limit"),IF(X101="Yes",1,2),IF(SUMIFS(WhatIf!$W:$W,WhatIf!$Q:$Q,X$1,WhatIf!$R:$R,X101)&lt;=price_limit,IF(X101="Yes",1,2),"")),""))</f>
        <v/>
      </c>
      <c r="BT101" s="161" t="str">
        <f>IF(OR(Y101="",VLOOKUP(Y$1,Services!$A$1:$B$25,2,0)="Exclude"),"",IF($D101=1,IF(OR(price_limit="",price_limit="No Limit"),IF(Y101="Yes",1,2),IF(SUMIFS(WhatIf!$W:$W,WhatIf!$Q:$Q,Y$1,WhatIf!$R:$R,Y101)&lt;=price_limit,IF(Y101="Yes",1,2),"")),""))</f>
        <v/>
      </c>
      <c r="BU101" s="161" t="str">
        <f>IF(OR(Z101="",VLOOKUP(Z$1,Services!$A$1:$B$25,2,0)="Exclude"),"",IF($D101=1,IF(OR(price_limit="",price_limit="No Limit"),IF(Z101="Yes",1,2),IF(SUMIFS(WhatIf!$W:$W,WhatIf!$Q:$Q,Z$1,WhatIf!$R:$R,Z101)&lt;=price_limit,IF(Z101="Yes",1,2),"")),""))</f>
        <v/>
      </c>
      <c r="BV101" s="161"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customHeight="1" x14ac:dyDescent="0.35">
      <c r="A102" s="15" t="s">
        <v>157</v>
      </c>
      <c r="B102" s="3" t="s">
        <v>246</v>
      </c>
      <c r="C102" s="3" t="s">
        <v>345</v>
      </c>
      <c r="D102" s="8">
        <f t="shared" ca="1" si="5"/>
        <v>1</v>
      </c>
      <c r="F102" s="4" t="s">
        <v>1</v>
      </c>
      <c r="G102" s="4" t="s">
        <v>1</v>
      </c>
      <c r="H102" s="4" t="s">
        <v>1</v>
      </c>
      <c r="I102" s="8" t="s">
        <v>1</v>
      </c>
      <c r="J102" s="8" t="s">
        <v>1</v>
      </c>
      <c r="K102" s="8" t="s">
        <v>1</v>
      </c>
      <c r="L102" s="8" t="s">
        <v>1</v>
      </c>
      <c r="M102" s="8" t="s">
        <v>1</v>
      </c>
      <c r="N102" s="8" t="s">
        <v>1</v>
      </c>
      <c r="O102" s="8"/>
      <c r="P102" s="8"/>
      <c r="Q102" s="8"/>
      <c r="R102" s="8"/>
      <c r="S102" s="8"/>
      <c r="T102" s="8"/>
      <c r="U102" s="8"/>
      <c r="V102" s="8" t="s">
        <v>1</v>
      </c>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f ca="1">IF(AND($D102=1,ISNUMBER(MATCH(M$1&amp;M102&amp;"x",WhatIf!$X:$X,0))),1,"")</f>
        <v>1</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f t="shared" ca="1" si="6"/>
        <v>1</v>
      </c>
      <c r="AZ102" s="161" t="str">
        <f>IF(OR(E102="",VLOOKUP(E$1,Services!$A$1:$B$25,2,0)="Exclude"),"",IF($D102=1,IF(OR(price_limit="",price_limit="No Limit"),IF(E102="Yes",1,2),IF(SUMIFS(WhatIf!$W:$W,WhatIf!$Q:$Q,E$1,WhatIf!$R:$R,E102)&lt;=price_limit,IF(E102="Yes",1,2),"")),""))</f>
        <v/>
      </c>
      <c r="BA102" s="161">
        <f ca="1">IF(OR(F102="",VLOOKUP(F$1,Services!$A$1:$B$25,2,0)="Exclude"),"",IF($D102=1,IF(OR(price_limit="",price_limit="No Limit"),IF(F102="Yes",1,2),IF(SUMIFS(WhatIf!$W:$W,WhatIf!$Q:$Q,F$1,WhatIf!$R:$R,F102)&lt;=price_limit,IF(F102="Yes",1,2),"")),""))</f>
        <v>1</v>
      </c>
      <c r="BB102" s="161">
        <f ca="1">IF(OR(G102="",VLOOKUP(G$1,Services!$A$1:$B$25,2,0)="Exclude"),"",IF($D102=1,IF(OR(price_limit="",price_limit="No Limit"),IF(G102="Yes",1,2),IF(SUMIFS(WhatIf!$W:$W,WhatIf!$Q:$Q,G$1,WhatIf!$R:$R,G102)&lt;=price_limit,IF(G102="Yes",1,2),"")),""))</f>
        <v>1</v>
      </c>
      <c r="BC102" s="161">
        <f ca="1">IF(OR(H102="",VLOOKUP(H$1,Services!$A$1:$B$25,2,0)="Exclude"),"",IF($D102=1,IF(OR(price_limit="",price_limit="No Limit"),IF(H102="Yes",1,2),IF(SUMIFS(WhatIf!$W:$W,WhatIf!$Q:$Q,H$1,WhatIf!$R:$R,H102)&lt;=price_limit,IF(H102="Yes",1,2),"")),""))</f>
        <v>1</v>
      </c>
      <c r="BD102" s="161">
        <f ca="1">IF(OR(I102="",VLOOKUP(I$1,Services!$A$1:$B$25,2,0)="Exclude"),"",IF($D102=1,IF(OR(price_limit="",price_limit="No Limit"),IF(I102="Yes",1,2),IF(SUMIFS(WhatIf!$W:$W,WhatIf!$Q:$Q,I$1,WhatIf!$R:$R,I102)&lt;=price_limit,IF(I102="Yes",1,2),"")),""))</f>
        <v>1</v>
      </c>
      <c r="BE102" s="161">
        <f ca="1">IF(OR(J102="",VLOOKUP(J$1,Services!$A$1:$B$25,2,0)="Exclude"),"",IF($D102=1,IF(OR(price_limit="",price_limit="No Limit"),IF(J102="Yes",1,2),IF(SUMIFS(WhatIf!$W:$W,WhatIf!$Q:$Q,J$1,WhatIf!$R:$R,J102)&lt;=price_limit,IF(J102="Yes",1,2),"")),""))</f>
        <v>1</v>
      </c>
      <c r="BF102" s="161">
        <f ca="1">IF(OR(K102="",VLOOKUP(K$1,Services!$A$1:$B$25,2,0)="Exclude"),"",IF($D102=1,IF(OR(price_limit="",price_limit="No Limit"),IF(K102="Yes",1,2),IF(SUMIFS(WhatIf!$W:$W,WhatIf!$Q:$Q,K$1,WhatIf!$R:$R,K102)&lt;=price_limit,IF(K102="Yes",1,2),"")),""))</f>
        <v>1</v>
      </c>
      <c r="BG102" s="161">
        <f ca="1">IF(OR(L102="",VLOOKUP(L$1,Services!$A$1:$B$25,2,0)="Exclude"),"",IF($D102=1,IF(OR(price_limit="",price_limit="No Limit"),IF(L102="Yes",1,2),IF(SUMIFS(WhatIf!$W:$W,WhatIf!$Q:$Q,L$1,WhatIf!$R:$R,L102)&lt;=price_limit,IF(L102="Yes",1,2),"")),""))</f>
        <v>1</v>
      </c>
      <c r="BH102" s="161">
        <f ca="1">IF(OR(M102="",VLOOKUP(M$1,Services!$A$1:$B$25,2,0)="Exclude"),"",IF($D102=1,IF(OR(price_limit="",price_limit="No Limit"),IF(M102="Yes",1,2),IF(SUMIFS(WhatIf!$W:$W,WhatIf!$Q:$Q,M$1,WhatIf!$R:$R,M102)&lt;=price_limit,IF(M102="Yes",1,2),"")),""))</f>
        <v>1</v>
      </c>
      <c r="BI102" s="161">
        <f ca="1">IF(OR(N102="",VLOOKUP(N$1,Services!$A$1:$B$25,2,0)="Exclude"),"",IF($D102=1,IF(OR(price_limit="",price_limit="No Limit"),IF(N102="Yes",1,2),IF(SUMIFS(WhatIf!$W:$W,WhatIf!$Q:$Q,N$1,WhatIf!$R:$R,N102)&lt;=price_limit,IF(N102="Yes",1,2),"")),""))</f>
        <v>1</v>
      </c>
      <c r="BJ102" s="161" t="str">
        <f>IF(OR(O102="",VLOOKUP(O$1,Services!$A$1:$B$25,2,0)="Exclude"),"",IF($D102=1,IF(OR(price_limit="",price_limit="No Limit"),IF(O102="Yes",1,2),IF(SUMIFS(WhatIf!$W:$W,WhatIf!$Q:$Q,O$1,WhatIf!$R:$R,O102)&lt;=price_limit,IF(O102="Yes",1,2),"")),""))</f>
        <v/>
      </c>
      <c r="BK102" s="161" t="str">
        <f>IF(OR(P102="",VLOOKUP(P$1,Services!$A$1:$B$25,2,0)="Exclude"),"",IF($D102=1,IF(OR(price_limit="",price_limit="No Limit"),IF(P102="Yes",1,2),IF(SUMIFS(WhatIf!$W:$W,WhatIf!$Q:$Q,P$1,WhatIf!$R:$R,P102)&lt;=price_limit,IF(P102="Yes",1,2),"")),""))</f>
        <v/>
      </c>
      <c r="BL102" s="161" t="str">
        <f>IF(OR(Q102="",VLOOKUP(Q$1,Services!$A$1:$B$25,2,0)="Exclude"),"",IF($D102=1,IF(OR(price_limit="",price_limit="No Limit"),IF(Q102="Yes",1,2),IF(SUMIFS(WhatIf!$W:$W,WhatIf!$Q:$Q,Q$1,WhatIf!$R:$R,Q102)&lt;=price_limit,IF(Q102="Yes",1,2),"")),""))</f>
        <v/>
      </c>
      <c r="BM102" s="161" t="str">
        <f>IF(OR(R102="",VLOOKUP(R$1,Services!$A$1:$B$25,2,0)="Exclude"),"",IF($D102=1,IF(OR(price_limit="",price_limit="No Limit"),IF(R102="Yes",1,2),IF(SUMIFS(WhatIf!$W:$W,WhatIf!$Q:$Q,R$1,WhatIf!$R:$R,R102)&lt;=price_limit,IF(R102="Yes",1,2),"")),""))</f>
        <v/>
      </c>
      <c r="BN102" s="161" t="str">
        <f>IF(OR(S102="",VLOOKUP(S$1,Services!$A$1:$B$25,2,0)="Exclude"),"",IF($D102=1,IF(OR(price_limit="",price_limit="No Limit"),IF(S102="Yes",1,2),IF(SUMIFS(WhatIf!$W:$W,WhatIf!$Q:$Q,S$1,WhatIf!$R:$R,S102)&lt;=price_limit,IF(S102="Yes",1,2),"")),""))</f>
        <v/>
      </c>
      <c r="BO102" s="161" t="str">
        <f>IF(OR(T102="",VLOOKUP(T$1,Services!$A$1:$B$25,2,0)="Exclude"),"",IF($D102=1,IF(OR(price_limit="",price_limit="No Limit"),IF(T102="Yes",1,2),IF(SUMIFS(WhatIf!$W:$W,WhatIf!$Q:$Q,T$1,WhatIf!$R:$R,T102)&lt;=price_limit,IF(T102="Yes",1,2),"")),""))</f>
        <v/>
      </c>
      <c r="BP102" s="161" t="str">
        <f>IF(OR(U102="",VLOOKUP(U$1,Services!$A$1:$B$25,2,0)="Exclude"),"",IF($D102=1,IF(OR(price_limit="",price_limit="No Limit"),IF(U102="Yes",1,2),IF(SUMIFS(WhatIf!$W:$W,WhatIf!$Q:$Q,U$1,WhatIf!$R:$R,U102)&lt;=price_limit,IF(U102="Yes",1,2),"")),""))</f>
        <v/>
      </c>
      <c r="BQ102" s="161">
        <f ca="1">IF(OR(V102="",VLOOKUP(V$1,Services!$A$1:$B$25,2,0)="Exclude"),"",IF($D102=1,IF(OR(price_limit="",price_limit="No Limit"),IF(V102="Yes",1,2),IF(SUMIFS(WhatIf!$W:$W,WhatIf!$Q:$Q,V$1,WhatIf!$R:$R,V102)&lt;=price_limit,IF(V102="Yes",1,2),"")),""))</f>
        <v>1</v>
      </c>
      <c r="BR102" s="161" t="str">
        <f>IF(OR(W102="",VLOOKUP(W$1,Services!$A$1:$B$25,2,0)="Exclude"),"",IF($D102=1,IF(OR(price_limit="",price_limit="No Limit"),IF(W102="Yes",1,2),IF(SUMIFS(WhatIf!$W:$W,WhatIf!$Q:$Q,W$1,WhatIf!$R:$R,W102)&lt;=price_limit,IF(W102="Yes",1,2),"")),""))</f>
        <v/>
      </c>
      <c r="BS102" s="161" t="str">
        <f>IF(OR(X102="",VLOOKUP(X$1,Services!$A$1:$B$25,2,0)="Exclude"),"",IF($D102=1,IF(OR(price_limit="",price_limit="No Limit"),IF(X102="Yes",1,2),IF(SUMIFS(WhatIf!$W:$W,WhatIf!$Q:$Q,X$1,WhatIf!$R:$R,X102)&lt;=price_limit,IF(X102="Yes",1,2),"")),""))</f>
        <v/>
      </c>
      <c r="BT102" s="161" t="str">
        <f>IF(OR(Y102="",VLOOKUP(Y$1,Services!$A$1:$B$25,2,0)="Exclude"),"",IF($D102=1,IF(OR(price_limit="",price_limit="No Limit"),IF(Y102="Yes",1,2),IF(SUMIFS(WhatIf!$W:$W,WhatIf!$Q:$Q,Y$1,WhatIf!$R:$R,Y102)&lt;=price_limit,IF(Y102="Yes",1,2),"")),""))</f>
        <v/>
      </c>
      <c r="BU102" s="161" t="str">
        <f>IF(OR(Z102="",VLOOKUP(Z$1,Services!$A$1:$B$25,2,0)="Exclude"),"",IF($D102=1,IF(OR(price_limit="",price_limit="No Limit"),IF(Z102="Yes",1,2),IF(SUMIFS(WhatIf!$W:$W,WhatIf!$Q:$Q,Z$1,WhatIf!$R:$R,Z102)&lt;=price_limit,IF(Z102="Yes",1,2),"")),""))</f>
        <v/>
      </c>
      <c r="BV102" s="161"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3</v>
      </c>
    </row>
    <row r="103" spans="1:79" ht="14.5" customHeight="1" x14ac:dyDescent="0.35">
      <c r="A103" s="15" t="s">
        <v>2</v>
      </c>
      <c r="B103" s="3" t="s">
        <v>205</v>
      </c>
      <c r="C103" s="3" t="s">
        <v>746</v>
      </c>
      <c r="D103" s="8">
        <f t="shared" ca="1" si="5"/>
        <v>1</v>
      </c>
      <c r="I103" s="8" t="s">
        <v>1</v>
      </c>
      <c r="J103" s="8" t="s">
        <v>1</v>
      </c>
      <c r="K103" s="8" t="s">
        <v>1</v>
      </c>
      <c r="L103" s="8" t="s">
        <v>1</v>
      </c>
      <c r="M103" s="8" t="s">
        <v>1</v>
      </c>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6"/>
        <v>1</v>
      </c>
      <c r="AZ103" s="161" t="str">
        <f>IF(OR(E103="",VLOOKUP(E$1,Services!$A$1:$B$25,2,0)="Exclude"),"",IF($D103=1,IF(OR(price_limit="",price_limit="No Limit"),IF(E103="Yes",1,2),IF(SUMIFS(WhatIf!$W:$W,WhatIf!$Q:$Q,E$1,WhatIf!$R:$R,E103)&lt;=price_limit,IF(E103="Yes",1,2),"")),""))</f>
        <v/>
      </c>
      <c r="BA103" s="161" t="str">
        <f>IF(OR(F103="",VLOOKUP(F$1,Services!$A$1:$B$25,2,0)="Exclude"),"",IF($D103=1,IF(OR(price_limit="",price_limit="No Limit"),IF(F103="Yes",1,2),IF(SUMIFS(WhatIf!$W:$W,WhatIf!$Q:$Q,F$1,WhatIf!$R:$R,F103)&lt;=price_limit,IF(F103="Yes",1,2),"")),""))</f>
        <v/>
      </c>
      <c r="BB103" s="161" t="str">
        <f>IF(OR(G103="",VLOOKUP(G$1,Services!$A$1:$B$25,2,0)="Exclude"),"",IF($D103=1,IF(OR(price_limit="",price_limit="No Limit"),IF(G103="Yes",1,2),IF(SUMIFS(WhatIf!$W:$W,WhatIf!$Q:$Q,G$1,WhatIf!$R:$R,G103)&lt;=price_limit,IF(G103="Yes",1,2),"")),""))</f>
        <v/>
      </c>
      <c r="BC103" s="161" t="str">
        <f>IF(OR(H103="",VLOOKUP(H$1,Services!$A$1:$B$25,2,0)="Exclude"),"",IF($D103=1,IF(OR(price_limit="",price_limit="No Limit"),IF(H103="Yes",1,2),IF(SUMIFS(WhatIf!$W:$W,WhatIf!$Q:$Q,H$1,WhatIf!$R:$R,H103)&lt;=price_limit,IF(H103="Yes",1,2),"")),""))</f>
        <v/>
      </c>
      <c r="BD103" s="161">
        <f ca="1">IF(OR(I103="",VLOOKUP(I$1,Services!$A$1:$B$25,2,0)="Exclude"),"",IF($D103=1,IF(OR(price_limit="",price_limit="No Limit"),IF(I103="Yes",1,2),IF(SUMIFS(WhatIf!$W:$W,WhatIf!$Q:$Q,I$1,WhatIf!$R:$R,I103)&lt;=price_limit,IF(I103="Yes",1,2),"")),""))</f>
        <v>1</v>
      </c>
      <c r="BE103" s="161">
        <f ca="1">IF(OR(J103="",VLOOKUP(J$1,Services!$A$1:$B$25,2,0)="Exclude"),"",IF($D103=1,IF(OR(price_limit="",price_limit="No Limit"),IF(J103="Yes",1,2),IF(SUMIFS(WhatIf!$W:$W,WhatIf!$Q:$Q,J$1,WhatIf!$R:$R,J103)&lt;=price_limit,IF(J103="Yes",1,2),"")),""))</f>
        <v>1</v>
      </c>
      <c r="BF103" s="161">
        <f ca="1">IF(OR(K103="",VLOOKUP(K$1,Services!$A$1:$B$25,2,0)="Exclude"),"",IF($D103=1,IF(OR(price_limit="",price_limit="No Limit"),IF(K103="Yes",1,2),IF(SUMIFS(WhatIf!$W:$W,WhatIf!$Q:$Q,K$1,WhatIf!$R:$R,K103)&lt;=price_limit,IF(K103="Yes",1,2),"")),""))</f>
        <v>1</v>
      </c>
      <c r="BG103" s="161">
        <f ca="1">IF(OR(L103="",VLOOKUP(L$1,Services!$A$1:$B$25,2,0)="Exclude"),"",IF($D103=1,IF(OR(price_limit="",price_limit="No Limit"),IF(L103="Yes",1,2),IF(SUMIFS(WhatIf!$W:$W,WhatIf!$Q:$Q,L$1,WhatIf!$R:$R,L103)&lt;=price_limit,IF(L103="Yes",1,2),"")),""))</f>
        <v>1</v>
      </c>
      <c r="BH103" s="161">
        <f ca="1">IF(OR(M103="",VLOOKUP(M$1,Services!$A$1:$B$25,2,0)="Exclude"),"",IF($D103=1,IF(OR(price_limit="",price_limit="No Limit"),IF(M103="Yes",1,2),IF(SUMIFS(WhatIf!$W:$W,WhatIf!$Q:$Q,M$1,WhatIf!$R:$R,M103)&lt;=price_limit,IF(M103="Yes",1,2),"")),""))</f>
        <v>1</v>
      </c>
      <c r="BI103" s="161">
        <f ca="1">IF(OR(N103="",VLOOKUP(N$1,Services!$A$1:$B$25,2,0)="Exclude"),"",IF($D103=1,IF(OR(price_limit="",price_limit="No Limit"),IF(N103="Yes",1,2),IF(SUMIFS(WhatIf!$W:$W,WhatIf!$Q:$Q,N$1,WhatIf!$R:$R,N103)&lt;=price_limit,IF(N103="Yes",1,2),"")),""))</f>
        <v>1</v>
      </c>
      <c r="BJ103" s="161">
        <f ca="1">IF(OR(O103="",VLOOKUP(O$1,Services!$A$1:$B$25,2,0)="Exclude"),"",IF($D103=1,IF(OR(price_limit="",price_limit="No Limit"),IF(O103="Yes",1,2),IF(SUMIFS(WhatIf!$W:$W,WhatIf!$Q:$Q,O$1,WhatIf!$R:$R,O103)&lt;=price_limit,IF(O103="Yes",1,2),"")),""))</f>
        <v>1</v>
      </c>
      <c r="BK103" s="161" t="str">
        <f>IF(OR(P103="",VLOOKUP(P$1,Services!$A$1:$B$25,2,0)="Exclude"),"",IF($D103=1,IF(OR(price_limit="",price_limit="No Limit"),IF(P103="Yes",1,2),IF(SUMIFS(WhatIf!$W:$W,WhatIf!$Q:$Q,P$1,WhatIf!$R:$R,P103)&lt;=price_limit,IF(P103="Yes",1,2),"")),""))</f>
        <v/>
      </c>
      <c r="BL103" s="161" t="str">
        <f>IF(OR(Q103="",VLOOKUP(Q$1,Services!$A$1:$B$25,2,0)="Exclude"),"",IF($D103=1,IF(OR(price_limit="",price_limit="No Limit"),IF(Q103="Yes",1,2),IF(SUMIFS(WhatIf!$W:$W,WhatIf!$Q:$Q,Q$1,WhatIf!$R:$R,Q103)&lt;=price_limit,IF(Q103="Yes",1,2),"")),""))</f>
        <v/>
      </c>
      <c r="BM103" s="161" t="str">
        <f>IF(OR(R103="",VLOOKUP(R$1,Services!$A$1:$B$25,2,0)="Exclude"),"",IF($D103=1,IF(OR(price_limit="",price_limit="No Limit"),IF(R103="Yes",1,2),IF(SUMIFS(WhatIf!$W:$W,WhatIf!$Q:$Q,R$1,WhatIf!$R:$R,R103)&lt;=price_limit,IF(R103="Yes",1,2),"")),""))</f>
        <v/>
      </c>
      <c r="BN103" s="161" t="str">
        <f>IF(OR(S103="",VLOOKUP(S$1,Services!$A$1:$B$25,2,0)="Exclude"),"",IF($D103=1,IF(OR(price_limit="",price_limit="No Limit"),IF(S103="Yes",1,2),IF(SUMIFS(WhatIf!$W:$W,WhatIf!$Q:$Q,S$1,WhatIf!$R:$R,S103)&lt;=price_limit,IF(S103="Yes",1,2),"")),""))</f>
        <v/>
      </c>
      <c r="BO103" s="161" t="str">
        <f>IF(OR(T103="",VLOOKUP(T$1,Services!$A$1:$B$25,2,0)="Exclude"),"",IF($D103=1,IF(OR(price_limit="",price_limit="No Limit"),IF(T103="Yes",1,2),IF(SUMIFS(WhatIf!$W:$W,WhatIf!$Q:$Q,T$1,WhatIf!$R:$R,T103)&lt;=price_limit,IF(T103="Yes",1,2),"")),""))</f>
        <v/>
      </c>
      <c r="BP103" s="161" t="str">
        <f>IF(OR(U103="",VLOOKUP(U$1,Services!$A$1:$B$25,2,0)="Exclude"),"",IF($D103=1,IF(OR(price_limit="",price_limit="No Limit"),IF(U103="Yes",1,2),IF(SUMIFS(WhatIf!$W:$W,WhatIf!$Q:$Q,U$1,WhatIf!$R:$R,U103)&lt;=price_limit,IF(U103="Yes",1,2),"")),""))</f>
        <v/>
      </c>
      <c r="BQ103" s="161" t="str">
        <f>IF(OR(V103="",VLOOKUP(V$1,Services!$A$1:$B$25,2,0)="Exclude"),"",IF($D103=1,IF(OR(price_limit="",price_limit="No Limit"),IF(V103="Yes",1,2),IF(SUMIFS(WhatIf!$W:$W,WhatIf!$Q:$Q,V$1,WhatIf!$R:$R,V103)&lt;=price_limit,IF(V103="Yes",1,2),"")),""))</f>
        <v/>
      </c>
      <c r="BR103" s="161" t="str">
        <f>IF(OR(W103="",VLOOKUP(W$1,Services!$A$1:$B$25,2,0)="Exclude"),"",IF($D103=1,IF(OR(price_limit="",price_limit="No Limit"),IF(W103="Yes",1,2),IF(SUMIFS(WhatIf!$W:$W,WhatIf!$Q:$Q,W$1,WhatIf!$R:$R,W103)&lt;=price_limit,IF(W103="Yes",1,2),"")),""))</f>
        <v/>
      </c>
      <c r="BS103" s="161" t="str">
        <f>IF(OR(X103="",VLOOKUP(X$1,Services!$A$1:$B$25,2,0)="Exclude"),"",IF($D103=1,IF(OR(price_limit="",price_limit="No Limit"),IF(X103="Yes",1,2),IF(SUMIFS(WhatIf!$W:$W,WhatIf!$Q:$Q,X$1,WhatIf!$R:$R,X103)&lt;=price_limit,IF(X103="Yes",1,2),"")),""))</f>
        <v/>
      </c>
      <c r="BT103" s="161" t="str">
        <f>IF(OR(Y103="",VLOOKUP(Y$1,Services!$A$1:$B$25,2,0)="Exclude"),"",IF($D103=1,IF(OR(price_limit="",price_limit="No Limit"),IF(Y103="Yes",1,2),IF(SUMIFS(WhatIf!$W:$W,WhatIf!$Q:$Q,Y$1,WhatIf!$R:$R,Y103)&lt;=price_limit,IF(Y103="Yes",1,2),"")),""))</f>
        <v/>
      </c>
      <c r="BU103" s="161" t="str">
        <f>IF(OR(Z103="",VLOOKUP(Z$1,Services!$A$1:$B$25,2,0)="Exclude"),"",IF($D103=1,IF(OR(price_limit="",price_limit="No Limit"),IF(Z103="Yes",1,2),IF(SUMIFS(WhatIf!$W:$W,WhatIf!$Q:$Q,Z$1,WhatIf!$R:$R,Z103)&lt;=price_limit,IF(Z103="Yes",1,2),"")),""))</f>
        <v/>
      </c>
      <c r="BV103" s="161"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1</v>
      </c>
    </row>
    <row r="104" spans="1:79" ht="13" customHeight="1" x14ac:dyDescent="0.35">
      <c r="A104" s="15" t="s">
        <v>289</v>
      </c>
      <c r="B104" s="3" t="s">
        <v>290</v>
      </c>
      <c r="C104" s="3" t="s">
        <v>191</v>
      </c>
      <c r="D104" s="8" t="str">
        <f t="shared" ca="1" si="5"/>
        <v/>
      </c>
      <c r="I104" s="8"/>
      <c r="J104" s="8"/>
      <c r="K104" s="8"/>
      <c r="L104" s="8"/>
      <c r="M104" s="8"/>
      <c r="N104" s="8" t="s">
        <v>1</v>
      </c>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1" t="str">
        <f>IF(OR(E104="",VLOOKUP(E$1,Services!$A$1:$B$25,2,0)="Exclude"),"",IF($D104=1,IF(OR(price_limit="",price_limit="No Limit"),IF(E104="Yes",1,2),IF(SUMIFS(WhatIf!$W:$W,WhatIf!$Q:$Q,E$1,WhatIf!$R:$R,E104)&lt;=price_limit,IF(E104="Yes",1,2),"")),""))</f>
        <v/>
      </c>
      <c r="BA104" s="161" t="str">
        <f>IF(OR(F104="",VLOOKUP(F$1,Services!$A$1:$B$25,2,0)="Exclude"),"",IF($D104=1,IF(OR(price_limit="",price_limit="No Limit"),IF(F104="Yes",1,2),IF(SUMIFS(WhatIf!$W:$W,WhatIf!$Q:$Q,F$1,WhatIf!$R:$R,F104)&lt;=price_limit,IF(F104="Yes",1,2),"")),""))</f>
        <v/>
      </c>
      <c r="BB104" s="161" t="str">
        <f>IF(OR(G104="",VLOOKUP(G$1,Services!$A$1:$B$25,2,0)="Exclude"),"",IF($D104=1,IF(OR(price_limit="",price_limit="No Limit"),IF(G104="Yes",1,2),IF(SUMIFS(WhatIf!$W:$W,WhatIf!$Q:$Q,G$1,WhatIf!$R:$R,G104)&lt;=price_limit,IF(G104="Yes",1,2),"")),""))</f>
        <v/>
      </c>
      <c r="BC104" s="161" t="str">
        <f>IF(OR(H104="",VLOOKUP(H$1,Services!$A$1:$B$25,2,0)="Exclude"),"",IF($D104=1,IF(OR(price_limit="",price_limit="No Limit"),IF(H104="Yes",1,2),IF(SUMIFS(WhatIf!$W:$W,WhatIf!$Q:$Q,H$1,WhatIf!$R:$R,H104)&lt;=price_limit,IF(H104="Yes",1,2),"")),""))</f>
        <v/>
      </c>
      <c r="BD104" s="161" t="str">
        <f>IF(OR(I104="",VLOOKUP(I$1,Services!$A$1:$B$25,2,0)="Exclude"),"",IF($D104=1,IF(OR(price_limit="",price_limit="No Limit"),IF(I104="Yes",1,2),IF(SUMIFS(WhatIf!$W:$W,WhatIf!$Q:$Q,I$1,WhatIf!$R:$R,I104)&lt;=price_limit,IF(I104="Yes",1,2),"")),""))</f>
        <v/>
      </c>
      <c r="BE104" s="161" t="str">
        <f>IF(OR(J104="",VLOOKUP(J$1,Services!$A$1:$B$25,2,0)="Exclude"),"",IF($D104=1,IF(OR(price_limit="",price_limit="No Limit"),IF(J104="Yes",1,2),IF(SUMIFS(WhatIf!$W:$W,WhatIf!$Q:$Q,J$1,WhatIf!$R:$R,J104)&lt;=price_limit,IF(J104="Yes",1,2),"")),""))</f>
        <v/>
      </c>
      <c r="BF104" s="161" t="str">
        <f>IF(OR(K104="",VLOOKUP(K$1,Services!$A$1:$B$25,2,0)="Exclude"),"",IF($D104=1,IF(OR(price_limit="",price_limit="No Limit"),IF(K104="Yes",1,2),IF(SUMIFS(WhatIf!$W:$W,WhatIf!$Q:$Q,K$1,WhatIf!$R:$R,K104)&lt;=price_limit,IF(K104="Yes",1,2),"")),""))</f>
        <v/>
      </c>
      <c r="BG104" s="161" t="str">
        <f>IF(OR(L104="",VLOOKUP(L$1,Services!$A$1:$B$25,2,0)="Exclude"),"",IF($D104=1,IF(OR(price_limit="",price_limit="No Limit"),IF(L104="Yes",1,2),IF(SUMIFS(WhatIf!$W:$W,WhatIf!$Q:$Q,L$1,WhatIf!$R:$R,L104)&lt;=price_limit,IF(L104="Yes",1,2),"")),""))</f>
        <v/>
      </c>
      <c r="BH104" s="161" t="str">
        <f>IF(OR(M104="",VLOOKUP(M$1,Services!$A$1:$B$25,2,0)="Exclude"),"",IF($D104=1,IF(OR(price_limit="",price_limit="No Limit"),IF(M104="Yes",1,2),IF(SUMIFS(WhatIf!$W:$W,WhatIf!$Q:$Q,M$1,WhatIf!$R:$R,M104)&lt;=price_limit,IF(M104="Yes",1,2),"")),""))</f>
        <v/>
      </c>
      <c r="BI104" s="161" t="str">
        <f ca="1">IF(OR(N104="",VLOOKUP(N$1,Services!$A$1:$B$25,2,0)="Exclude"),"",IF($D104=1,IF(OR(price_limit="",price_limit="No Limit"),IF(N104="Yes",1,2),IF(SUMIFS(WhatIf!$W:$W,WhatIf!$Q:$Q,N$1,WhatIf!$R:$R,N104)&lt;=price_limit,IF(N104="Yes",1,2),"")),""))</f>
        <v/>
      </c>
      <c r="BJ104" s="161" t="str">
        <f ca="1">IF(OR(O104="",VLOOKUP(O$1,Services!$A$1:$B$25,2,0)="Exclude"),"",IF($D104=1,IF(OR(price_limit="",price_limit="No Limit"),IF(O104="Yes",1,2),IF(SUMIFS(WhatIf!$W:$W,WhatIf!$Q:$Q,O$1,WhatIf!$R:$R,O104)&lt;=price_limit,IF(O104="Yes",1,2),"")),""))</f>
        <v/>
      </c>
      <c r="BK104" s="161" t="str">
        <f>IF(OR(P104="",VLOOKUP(P$1,Services!$A$1:$B$25,2,0)="Exclude"),"",IF($D104=1,IF(OR(price_limit="",price_limit="No Limit"),IF(P104="Yes",1,2),IF(SUMIFS(WhatIf!$W:$W,WhatIf!$Q:$Q,P$1,WhatIf!$R:$R,P104)&lt;=price_limit,IF(P104="Yes",1,2),"")),""))</f>
        <v/>
      </c>
      <c r="BL104" s="161" t="str">
        <f>IF(OR(Q104="",VLOOKUP(Q$1,Services!$A$1:$B$25,2,0)="Exclude"),"",IF($D104=1,IF(OR(price_limit="",price_limit="No Limit"),IF(Q104="Yes",1,2),IF(SUMIFS(WhatIf!$W:$W,WhatIf!$Q:$Q,Q$1,WhatIf!$R:$R,Q104)&lt;=price_limit,IF(Q104="Yes",1,2),"")),""))</f>
        <v/>
      </c>
      <c r="BM104" s="161" t="str">
        <f>IF(OR(R104="",VLOOKUP(R$1,Services!$A$1:$B$25,2,0)="Exclude"),"",IF($D104=1,IF(OR(price_limit="",price_limit="No Limit"),IF(R104="Yes",1,2),IF(SUMIFS(WhatIf!$W:$W,WhatIf!$Q:$Q,R$1,WhatIf!$R:$R,R104)&lt;=price_limit,IF(R104="Yes",1,2),"")),""))</f>
        <v/>
      </c>
      <c r="BN104" s="161" t="str">
        <f>IF(OR(S104="",VLOOKUP(S$1,Services!$A$1:$B$25,2,0)="Exclude"),"",IF($D104=1,IF(OR(price_limit="",price_limit="No Limit"),IF(S104="Yes",1,2),IF(SUMIFS(WhatIf!$W:$W,WhatIf!$Q:$Q,S$1,WhatIf!$R:$R,S104)&lt;=price_limit,IF(S104="Yes",1,2),"")),""))</f>
        <v/>
      </c>
      <c r="BO104" s="161" t="str">
        <f>IF(OR(T104="",VLOOKUP(T$1,Services!$A$1:$B$25,2,0)="Exclude"),"",IF($D104=1,IF(OR(price_limit="",price_limit="No Limit"),IF(T104="Yes",1,2),IF(SUMIFS(WhatIf!$W:$W,WhatIf!$Q:$Q,T$1,WhatIf!$R:$R,T104)&lt;=price_limit,IF(T104="Yes",1,2),"")),""))</f>
        <v/>
      </c>
      <c r="BP104" s="161" t="str">
        <f>IF(OR(U104="",VLOOKUP(U$1,Services!$A$1:$B$25,2,0)="Exclude"),"",IF($D104=1,IF(OR(price_limit="",price_limit="No Limit"),IF(U104="Yes",1,2),IF(SUMIFS(WhatIf!$W:$W,WhatIf!$Q:$Q,U$1,WhatIf!$R:$R,U104)&lt;=price_limit,IF(U104="Yes",1,2),"")),""))</f>
        <v/>
      </c>
      <c r="BQ104" s="161" t="str">
        <f>IF(OR(V104="",VLOOKUP(V$1,Services!$A$1:$B$25,2,0)="Exclude"),"",IF($D104=1,IF(OR(price_limit="",price_limit="No Limit"),IF(V104="Yes",1,2),IF(SUMIFS(WhatIf!$W:$W,WhatIf!$Q:$Q,V$1,WhatIf!$R:$R,V104)&lt;=price_limit,IF(V104="Yes",1,2),"")),""))</f>
        <v/>
      </c>
      <c r="BR104" s="161" t="str">
        <f>IF(OR(W104="",VLOOKUP(W$1,Services!$A$1:$B$25,2,0)="Exclude"),"",IF($D104=1,IF(OR(price_limit="",price_limit="No Limit"),IF(W104="Yes",1,2),IF(SUMIFS(WhatIf!$W:$W,WhatIf!$Q:$Q,W$1,WhatIf!$R:$R,W104)&lt;=price_limit,IF(W104="Yes",1,2),"")),""))</f>
        <v/>
      </c>
      <c r="BS104" s="161" t="str">
        <f>IF(OR(X104="",VLOOKUP(X$1,Services!$A$1:$B$25,2,0)="Exclude"),"",IF($D104=1,IF(OR(price_limit="",price_limit="No Limit"),IF(X104="Yes",1,2),IF(SUMIFS(WhatIf!$W:$W,WhatIf!$Q:$Q,X$1,WhatIf!$R:$R,X104)&lt;=price_limit,IF(X104="Yes",1,2),"")),""))</f>
        <v/>
      </c>
      <c r="BT104" s="161" t="str">
        <f>IF(OR(Y104="",VLOOKUP(Y$1,Services!$A$1:$B$25,2,0)="Exclude"),"",IF($D104=1,IF(OR(price_limit="",price_limit="No Limit"),IF(Y104="Yes",1,2),IF(SUMIFS(WhatIf!$W:$W,WhatIf!$Q:$Q,Y$1,WhatIf!$R:$R,Y104)&lt;=price_limit,IF(Y104="Yes",1,2),"")),""))</f>
        <v/>
      </c>
      <c r="BU104" s="161" t="str">
        <f>IF(OR(Z104="",VLOOKUP(Z$1,Services!$A$1:$B$25,2,0)="Exclude"),"",IF($D104=1,IF(OR(price_limit="",price_limit="No Limit"),IF(Z104="Yes",1,2),IF(SUMIFS(WhatIf!$W:$W,WhatIf!$Q:$Q,Z$1,WhatIf!$R:$R,Z104)&lt;=price_limit,IF(Z104="Yes",1,2),"")),""))</f>
        <v/>
      </c>
      <c r="BV104" s="161"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customHeight="1" x14ac:dyDescent="0.35">
      <c r="A105" s="15" t="s">
        <v>15</v>
      </c>
      <c r="B105" s="3" t="s">
        <v>868</v>
      </c>
      <c r="C105" s="3" t="s">
        <v>185</v>
      </c>
      <c r="D105" s="8">
        <f t="shared" ca="1" si="5"/>
        <v>1</v>
      </c>
      <c r="I105" s="8"/>
      <c r="J105" s="8"/>
      <c r="K105" s="8" t="s">
        <v>1</v>
      </c>
      <c r="L105" s="8" t="s">
        <v>1</v>
      </c>
      <c r="M105" s="8" t="s">
        <v>1</v>
      </c>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f ca="1">IF(AND($D105=1,ISNUMBER(MATCH(M$1&amp;M105&amp;"x",WhatIf!$X:$X,0))),1,"")</f>
        <v>1</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f t="shared" ca="1" si="6"/>
        <v>1</v>
      </c>
      <c r="AZ105" s="161" t="str">
        <f>IF(OR(E105="",VLOOKUP(E$1,Services!$A$1:$B$25,2,0)="Exclude"),"",IF($D105=1,IF(OR(price_limit="",price_limit="No Limit"),IF(E105="Yes",1,2),IF(SUMIFS(WhatIf!$W:$W,WhatIf!$Q:$Q,E$1,WhatIf!$R:$R,E105)&lt;=price_limit,IF(E105="Yes",1,2),"")),""))</f>
        <v/>
      </c>
      <c r="BA105" s="161" t="str">
        <f>IF(OR(F105="",VLOOKUP(F$1,Services!$A$1:$B$25,2,0)="Exclude"),"",IF($D105=1,IF(OR(price_limit="",price_limit="No Limit"),IF(F105="Yes",1,2),IF(SUMIFS(WhatIf!$W:$W,WhatIf!$Q:$Q,F$1,WhatIf!$R:$R,F105)&lt;=price_limit,IF(F105="Yes",1,2),"")),""))</f>
        <v/>
      </c>
      <c r="BB105" s="161" t="str">
        <f>IF(OR(G105="",VLOOKUP(G$1,Services!$A$1:$B$25,2,0)="Exclude"),"",IF($D105=1,IF(OR(price_limit="",price_limit="No Limit"),IF(G105="Yes",1,2),IF(SUMIFS(WhatIf!$W:$W,WhatIf!$Q:$Q,G$1,WhatIf!$R:$R,G105)&lt;=price_limit,IF(G105="Yes",1,2),"")),""))</f>
        <v/>
      </c>
      <c r="BC105" s="161" t="str">
        <f>IF(OR(H105="",VLOOKUP(H$1,Services!$A$1:$B$25,2,0)="Exclude"),"",IF($D105=1,IF(OR(price_limit="",price_limit="No Limit"),IF(H105="Yes",1,2),IF(SUMIFS(WhatIf!$W:$W,WhatIf!$Q:$Q,H$1,WhatIf!$R:$R,H105)&lt;=price_limit,IF(H105="Yes",1,2),"")),""))</f>
        <v/>
      </c>
      <c r="BD105" s="161" t="str">
        <f>IF(OR(I105="",VLOOKUP(I$1,Services!$A$1:$B$25,2,0)="Exclude"),"",IF($D105=1,IF(OR(price_limit="",price_limit="No Limit"),IF(I105="Yes",1,2),IF(SUMIFS(WhatIf!$W:$W,WhatIf!$Q:$Q,I$1,WhatIf!$R:$R,I105)&lt;=price_limit,IF(I105="Yes",1,2),"")),""))</f>
        <v/>
      </c>
      <c r="BE105" s="161" t="str">
        <f>IF(OR(J105="",VLOOKUP(J$1,Services!$A$1:$B$25,2,0)="Exclude"),"",IF($D105=1,IF(OR(price_limit="",price_limit="No Limit"),IF(J105="Yes",1,2),IF(SUMIFS(WhatIf!$W:$W,WhatIf!$Q:$Q,J$1,WhatIf!$R:$R,J105)&lt;=price_limit,IF(J105="Yes",1,2),"")),""))</f>
        <v/>
      </c>
      <c r="BF105" s="161">
        <f ca="1">IF(OR(K105="",VLOOKUP(K$1,Services!$A$1:$B$25,2,0)="Exclude"),"",IF($D105=1,IF(OR(price_limit="",price_limit="No Limit"),IF(K105="Yes",1,2),IF(SUMIFS(WhatIf!$W:$W,WhatIf!$Q:$Q,K$1,WhatIf!$R:$R,K105)&lt;=price_limit,IF(K105="Yes",1,2),"")),""))</f>
        <v>1</v>
      </c>
      <c r="BG105" s="161">
        <f ca="1">IF(OR(L105="",VLOOKUP(L$1,Services!$A$1:$B$25,2,0)="Exclude"),"",IF($D105=1,IF(OR(price_limit="",price_limit="No Limit"),IF(L105="Yes",1,2),IF(SUMIFS(WhatIf!$W:$W,WhatIf!$Q:$Q,L$1,WhatIf!$R:$R,L105)&lt;=price_limit,IF(L105="Yes",1,2),"")),""))</f>
        <v>1</v>
      </c>
      <c r="BH105" s="161">
        <f ca="1">IF(OR(M105="",VLOOKUP(M$1,Services!$A$1:$B$25,2,0)="Exclude"),"",IF($D105=1,IF(OR(price_limit="",price_limit="No Limit"),IF(M105="Yes",1,2),IF(SUMIFS(WhatIf!$W:$W,WhatIf!$Q:$Q,M$1,WhatIf!$R:$R,M105)&lt;=price_limit,IF(M105="Yes",1,2),"")),""))</f>
        <v>1</v>
      </c>
      <c r="BI105" s="161">
        <f ca="1">IF(OR(N105="",VLOOKUP(N$1,Services!$A$1:$B$25,2,0)="Exclude"),"",IF($D105=1,IF(OR(price_limit="",price_limit="No Limit"),IF(N105="Yes",1,2),IF(SUMIFS(WhatIf!$W:$W,WhatIf!$Q:$Q,N$1,WhatIf!$R:$R,N105)&lt;=price_limit,IF(N105="Yes",1,2),"")),""))</f>
        <v>1</v>
      </c>
      <c r="BJ105" s="161">
        <f ca="1">IF(OR(O105="",VLOOKUP(O$1,Services!$A$1:$B$25,2,0)="Exclude"),"",IF($D105=1,IF(OR(price_limit="",price_limit="No Limit"),IF(O105="Yes",1,2),IF(SUMIFS(WhatIf!$W:$W,WhatIf!$Q:$Q,O$1,WhatIf!$R:$R,O105)&lt;=price_limit,IF(O105="Yes",1,2),"")),""))</f>
        <v>1</v>
      </c>
      <c r="BK105" s="161" t="str">
        <f>IF(OR(P105="",VLOOKUP(P$1,Services!$A$1:$B$25,2,0)="Exclude"),"",IF($D105=1,IF(OR(price_limit="",price_limit="No Limit"),IF(P105="Yes",1,2),IF(SUMIFS(WhatIf!$W:$W,WhatIf!$Q:$Q,P$1,WhatIf!$R:$R,P105)&lt;=price_limit,IF(P105="Yes",1,2),"")),""))</f>
        <v/>
      </c>
      <c r="BL105" s="161" t="str">
        <f>IF(OR(Q105="",VLOOKUP(Q$1,Services!$A$1:$B$25,2,0)="Exclude"),"",IF($D105=1,IF(OR(price_limit="",price_limit="No Limit"),IF(Q105="Yes",1,2),IF(SUMIFS(WhatIf!$W:$W,WhatIf!$Q:$Q,Q$1,WhatIf!$R:$R,Q105)&lt;=price_limit,IF(Q105="Yes",1,2),"")),""))</f>
        <v/>
      </c>
      <c r="BM105" s="161" t="str">
        <f>IF(OR(R105="",VLOOKUP(R$1,Services!$A$1:$B$25,2,0)="Exclude"),"",IF($D105=1,IF(OR(price_limit="",price_limit="No Limit"),IF(R105="Yes",1,2),IF(SUMIFS(WhatIf!$W:$W,WhatIf!$Q:$Q,R$1,WhatIf!$R:$R,R105)&lt;=price_limit,IF(R105="Yes",1,2),"")),""))</f>
        <v/>
      </c>
      <c r="BN105" s="161" t="str">
        <f>IF(OR(S105="",VLOOKUP(S$1,Services!$A$1:$B$25,2,0)="Exclude"),"",IF($D105=1,IF(OR(price_limit="",price_limit="No Limit"),IF(S105="Yes",1,2),IF(SUMIFS(WhatIf!$W:$W,WhatIf!$Q:$Q,S$1,WhatIf!$R:$R,S105)&lt;=price_limit,IF(S105="Yes",1,2),"")),""))</f>
        <v/>
      </c>
      <c r="BO105" s="161" t="str">
        <f>IF(OR(T105="",VLOOKUP(T$1,Services!$A$1:$B$25,2,0)="Exclude"),"",IF($D105=1,IF(OR(price_limit="",price_limit="No Limit"),IF(T105="Yes",1,2),IF(SUMIFS(WhatIf!$W:$W,WhatIf!$Q:$Q,T$1,WhatIf!$R:$R,T105)&lt;=price_limit,IF(T105="Yes",1,2),"")),""))</f>
        <v/>
      </c>
      <c r="BP105" s="161" t="str">
        <f>IF(OR(U105="",VLOOKUP(U$1,Services!$A$1:$B$25,2,0)="Exclude"),"",IF($D105=1,IF(OR(price_limit="",price_limit="No Limit"),IF(U105="Yes",1,2),IF(SUMIFS(WhatIf!$W:$W,WhatIf!$Q:$Q,U$1,WhatIf!$R:$R,U105)&lt;=price_limit,IF(U105="Yes",1,2),"")),""))</f>
        <v/>
      </c>
      <c r="BQ105" s="161" t="str">
        <f>IF(OR(V105="",VLOOKUP(V$1,Services!$A$1:$B$25,2,0)="Exclude"),"",IF($D105=1,IF(OR(price_limit="",price_limit="No Limit"),IF(V105="Yes",1,2),IF(SUMIFS(WhatIf!$W:$W,WhatIf!$Q:$Q,V$1,WhatIf!$R:$R,V105)&lt;=price_limit,IF(V105="Yes",1,2),"")),""))</f>
        <v/>
      </c>
      <c r="BR105" s="161" t="str">
        <f>IF(OR(W105="",VLOOKUP(W$1,Services!$A$1:$B$25,2,0)="Exclude"),"",IF($D105=1,IF(OR(price_limit="",price_limit="No Limit"),IF(W105="Yes",1,2),IF(SUMIFS(WhatIf!$W:$W,WhatIf!$Q:$Q,W$1,WhatIf!$R:$R,W105)&lt;=price_limit,IF(W105="Yes",1,2),"")),""))</f>
        <v/>
      </c>
      <c r="BS105" s="161" t="str">
        <f>IF(OR(X105="",VLOOKUP(X$1,Services!$A$1:$B$25,2,0)="Exclude"),"",IF($D105=1,IF(OR(price_limit="",price_limit="No Limit"),IF(X105="Yes",1,2),IF(SUMIFS(WhatIf!$W:$W,WhatIf!$Q:$Q,X$1,WhatIf!$R:$R,X105)&lt;=price_limit,IF(X105="Yes",1,2),"")),""))</f>
        <v/>
      </c>
      <c r="BT105" s="161" t="str">
        <f>IF(OR(Y105="",VLOOKUP(Y$1,Services!$A$1:$B$25,2,0)="Exclude"),"",IF($D105=1,IF(OR(price_limit="",price_limit="No Limit"),IF(Y105="Yes",1,2),IF(SUMIFS(WhatIf!$W:$W,WhatIf!$Q:$Q,Y$1,WhatIf!$R:$R,Y105)&lt;=price_limit,IF(Y105="Yes",1,2),"")),""))</f>
        <v/>
      </c>
      <c r="BU105" s="161" t="str">
        <f>IF(OR(Z105="",VLOOKUP(Z$1,Services!$A$1:$B$25,2,0)="Exclude"),"",IF($D105=1,IF(OR(price_limit="",price_limit="No Limit"),IF(Z105="Yes",1,2),IF(SUMIFS(WhatIf!$W:$W,WhatIf!$Q:$Q,Z$1,WhatIf!$R:$R,Z105)&lt;=price_limit,IF(Z105="Yes",1,2),"")),""))</f>
        <v/>
      </c>
      <c r="BV105" s="161"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2</v>
      </c>
    </row>
    <row r="106" spans="1:79" ht="13" customHeight="1" x14ac:dyDescent="0.35">
      <c r="A106" s="15" t="s">
        <v>585</v>
      </c>
      <c r="B106" s="3" t="s">
        <v>877</v>
      </c>
      <c r="C106" s="3" t="s">
        <v>184</v>
      </c>
      <c r="D106" s="8" t="str">
        <f t="shared" ca="1" si="5"/>
        <v/>
      </c>
      <c r="F106" s="4" t="s">
        <v>886</v>
      </c>
      <c r="G106" s="4" t="s">
        <v>886</v>
      </c>
      <c r="H106" s="4" t="s">
        <v>886</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1" t="str">
        <f>IF(OR(E106="",VLOOKUP(E$1,Services!$A$1:$B$25,2,0)="Exclude"),"",IF($D106=1,IF(OR(price_limit="",price_limit="No Limit"),IF(E106="Yes",1,2),IF(SUMIFS(WhatIf!$W:$W,WhatIf!$Q:$Q,E$1,WhatIf!$R:$R,E106)&lt;=price_limit,IF(E106="Yes",1,2),"")),""))</f>
        <v/>
      </c>
      <c r="BA106" s="161" t="str">
        <f ca="1">IF(OR(F106="",VLOOKUP(F$1,Services!$A$1:$B$25,2,0)="Exclude"),"",IF($D106=1,IF(OR(price_limit="",price_limit="No Limit"),IF(F106="Yes",1,2),IF(SUMIFS(WhatIf!$W:$W,WhatIf!$Q:$Q,F$1,WhatIf!$R:$R,F106)&lt;=price_limit,IF(F106="Yes",1,2),"")),""))</f>
        <v/>
      </c>
      <c r="BB106" s="161" t="str">
        <f ca="1">IF(OR(G106="",VLOOKUP(G$1,Services!$A$1:$B$25,2,0)="Exclude"),"",IF($D106=1,IF(OR(price_limit="",price_limit="No Limit"),IF(G106="Yes",1,2),IF(SUMIFS(WhatIf!$W:$W,WhatIf!$Q:$Q,G$1,WhatIf!$R:$R,G106)&lt;=price_limit,IF(G106="Yes",1,2),"")),""))</f>
        <v/>
      </c>
      <c r="BC106" s="161" t="str">
        <f ca="1">IF(OR(H106="",VLOOKUP(H$1,Services!$A$1:$B$25,2,0)="Exclude"),"",IF($D106=1,IF(OR(price_limit="",price_limit="No Limit"),IF(H106="Yes",1,2),IF(SUMIFS(WhatIf!$W:$W,WhatIf!$Q:$Q,H$1,WhatIf!$R:$R,H106)&lt;=price_limit,IF(H106="Yes",1,2),"")),""))</f>
        <v/>
      </c>
      <c r="BD106" s="161" t="str">
        <f>IF(OR(I106="",VLOOKUP(I$1,Services!$A$1:$B$25,2,0)="Exclude"),"",IF($D106=1,IF(OR(price_limit="",price_limit="No Limit"),IF(I106="Yes",1,2),IF(SUMIFS(WhatIf!$W:$W,WhatIf!$Q:$Q,I$1,WhatIf!$R:$R,I106)&lt;=price_limit,IF(I106="Yes",1,2),"")),""))</f>
        <v/>
      </c>
      <c r="BE106" s="161" t="str">
        <f>IF(OR(J106="",VLOOKUP(J$1,Services!$A$1:$B$25,2,0)="Exclude"),"",IF($D106=1,IF(OR(price_limit="",price_limit="No Limit"),IF(J106="Yes",1,2),IF(SUMIFS(WhatIf!$W:$W,WhatIf!$Q:$Q,J$1,WhatIf!$R:$R,J106)&lt;=price_limit,IF(J106="Yes",1,2),"")),""))</f>
        <v/>
      </c>
      <c r="BF106" s="161" t="str">
        <f>IF(OR(K106="",VLOOKUP(K$1,Services!$A$1:$B$25,2,0)="Exclude"),"",IF($D106=1,IF(OR(price_limit="",price_limit="No Limit"),IF(K106="Yes",1,2),IF(SUMIFS(WhatIf!$W:$W,WhatIf!$Q:$Q,K$1,WhatIf!$R:$R,K106)&lt;=price_limit,IF(K106="Yes",1,2),"")),""))</f>
        <v/>
      </c>
      <c r="BG106" s="161" t="str">
        <f>IF(OR(L106="",VLOOKUP(L$1,Services!$A$1:$B$25,2,0)="Exclude"),"",IF($D106=1,IF(OR(price_limit="",price_limit="No Limit"),IF(L106="Yes",1,2),IF(SUMIFS(WhatIf!$W:$W,WhatIf!$Q:$Q,L$1,WhatIf!$R:$R,L106)&lt;=price_limit,IF(L106="Yes",1,2),"")),""))</f>
        <v/>
      </c>
      <c r="BH106" s="161" t="str">
        <f>IF(OR(M106="",VLOOKUP(M$1,Services!$A$1:$B$25,2,0)="Exclude"),"",IF($D106=1,IF(OR(price_limit="",price_limit="No Limit"),IF(M106="Yes",1,2),IF(SUMIFS(WhatIf!$W:$W,WhatIf!$Q:$Q,M$1,WhatIf!$R:$R,M106)&lt;=price_limit,IF(M106="Yes",1,2),"")),""))</f>
        <v/>
      </c>
      <c r="BI106" s="161" t="str">
        <f>IF(OR(N106="",VLOOKUP(N$1,Services!$A$1:$B$25,2,0)="Exclude"),"",IF($D106=1,IF(OR(price_limit="",price_limit="No Limit"),IF(N106="Yes",1,2),IF(SUMIFS(WhatIf!$W:$W,WhatIf!$Q:$Q,N$1,WhatIf!$R:$R,N106)&lt;=price_limit,IF(N106="Yes",1,2),"")),""))</f>
        <v/>
      </c>
      <c r="BJ106" s="161" t="str">
        <f>IF(OR(O106="",VLOOKUP(O$1,Services!$A$1:$B$25,2,0)="Exclude"),"",IF($D106=1,IF(OR(price_limit="",price_limit="No Limit"),IF(O106="Yes",1,2),IF(SUMIFS(WhatIf!$W:$W,WhatIf!$Q:$Q,O$1,WhatIf!$R:$R,O106)&lt;=price_limit,IF(O106="Yes",1,2),"")),""))</f>
        <v/>
      </c>
      <c r="BK106" s="161" t="str">
        <f>IF(OR(P106="",VLOOKUP(P$1,Services!$A$1:$B$25,2,0)="Exclude"),"",IF($D106=1,IF(OR(price_limit="",price_limit="No Limit"),IF(P106="Yes",1,2),IF(SUMIFS(WhatIf!$W:$W,WhatIf!$Q:$Q,P$1,WhatIf!$R:$R,P106)&lt;=price_limit,IF(P106="Yes",1,2),"")),""))</f>
        <v/>
      </c>
      <c r="BL106" s="161" t="str">
        <f>IF(OR(Q106="",VLOOKUP(Q$1,Services!$A$1:$B$25,2,0)="Exclude"),"",IF($D106=1,IF(OR(price_limit="",price_limit="No Limit"),IF(Q106="Yes",1,2),IF(SUMIFS(WhatIf!$W:$W,WhatIf!$Q:$Q,Q$1,WhatIf!$R:$R,Q106)&lt;=price_limit,IF(Q106="Yes",1,2),"")),""))</f>
        <v/>
      </c>
      <c r="BM106" s="161" t="str">
        <f>IF(OR(R106="",VLOOKUP(R$1,Services!$A$1:$B$25,2,0)="Exclude"),"",IF($D106=1,IF(OR(price_limit="",price_limit="No Limit"),IF(R106="Yes",1,2),IF(SUMIFS(WhatIf!$W:$W,WhatIf!$Q:$Q,R$1,WhatIf!$R:$R,R106)&lt;=price_limit,IF(R106="Yes",1,2),"")),""))</f>
        <v/>
      </c>
      <c r="BN106" s="161" t="str">
        <f>IF(OR(S106="",VLOOKUP(S$1,Services!$A$1:$B$25,2,0)="Exclude"),"",IF($D106=1,IF(OR(price_limit="",price_limit="No Limit"),IF(S106="Yes",1,2),IF(SUMIFS(WhatIf!$W:$W,WhatIf!$Q:$Q,S$1,WhatIf!$R:$R,S106)&lt;=price_limit,IF(S106="Yes",1,2),"")),""))</f>
        <v/>
      </c>
      <c r="BO106" s="161" t="str">
        <f>IF(OR(T106="",VLOOKUP(T$1,Services!$A$1:$B$25,2,0)="Exclude"),"",IF($D106=1,IF(OR(price_limit="",price_limit="No Limit"),IF(T106="Yes",1,2),IF(SUMIFS(WhatIf!$W:$W,WhatIf!$Q:$Q,T$1,WhatIf!$R:$R,T106)&lt;=price_limit,IF(T106="Yes",1,2),"")),""))</f>
        <v/>
      </c>
      <c r="BP106" s="161" t="str">
        <f>IF(OR(U106="",VLOOKUP(U$1,Services!$A$1:$B$25,2,0)="Exclude"),"",IF($D106=1,IF(OR(price_limit="",price_limit="No Limit"),IF(U106="Yes",1,2),IF(SUMIFS(WhatIf!$W:$W,WhatIf!$Q:$Q,U$1,WhatIf!$R:$R,U106)&lt;=price_limit,IF(U106="Yes",1,2),"")),""))</f>
        <v/>
      </c>
      <c r="BQ106" s="161" t="str">
        <f>IF(OR(V106="",VLOOKUP(V$1,Services!$A$1:$B$25,2,0)="Exclude"),"",IF($D106=1,IF(OR(price_limit="",price_limit="No Limit"),IF(V106="Yes",1,2),IF(SUMIFS(WhatIf!$W:$W,WhatIf!$Q:$Q,V$1,WhatIf!$R:$R,V106)&lt;=price_limit,IF(V106="Yes",1,2),"")),""))</f>
        <v/>
      </c>
      <c r="BR106" s="161" t="str">
        <f>IF(OR(W106="",VLOOKUP(W$1,Services!$A$1:$B$25,2,0)="Exclude"),"",IF($D106=1,IF(OR(price_limit="",price_limit="No Limit"),IF(W106="Yes",1,2),IF(SUMIFS(WhatIf!$W:$W,WhatIf!$Q:$Q,W$1,WhatIf!$R:$R,W106)&lt;=price_limit,IF(W106="Yes",1,2),"")),""))</f>
        <v/>
      </c>
      <c r="BS106" s="161" t="str">
        <f>IF(OR(X106="",VLOOKUP(X$1,Services!$A$1:$B$25,2,0)="Exclude"),"",IF($D106=1,IF(OR(price_limit="",price_limit="No Limit"),IF(X106="Yes",1,2),IF(SUMIFS(WhatIf!$W:$W,WhatIf!$Q:$Q,X$1,WhatIf!$R:$R,X106)&lt;=price_limit,IF(X106="Yes",1,2),"")),""))</f>
        <v/>
      </c>
      <c r="BT106" s="161" t="str">
        <f>IF(OR(Y106="",VLOOKUP(Y$1,Services!$A$1:$B$25,2,0)="Exclude"),"",IF($D106=1,IF(OR(price_limit="",price_limit="No Limit"),IF(Y106="Yes",1,2),IF(SUMIFS(WhatIf!$W:$W,WhatIf!$Q:$Q,Y$1,WhatIf!$R:$R,Y106)&lt;=price_limit,IF(Y106="Yes",1,2),"")),""))</f>
        <v/>
      </c>
      <c r="BU106" s="161" t="str">
        <f>IF(OR(Z106="",VLOOKUP(Z$1,Services!$A$1:$B$25,2,0)="Exclude"),"",IF($D106=1,IF(OR(price_limit="",price_limit="No Limit"),IF(Z106="Yes",1,2),IF(SUMIFS(WhatIf!$W:$W,WhatIf!$Q:$Q,Z$1,WhatIf!$R:$R,Z106)&lt;=price_limit,IF(Z106="Yes",1,2),"")),""))</f>
        <v/>
      </c>
      <c r="BV106" s="161"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586</v>
      </c>
      <c r="B107" s="3" t="s">
        <v>1123</v>
      </c>
      <c r="C107" s="3" t="s">
        <v>184</v>
      </c>
      <c r="D107" s="8" t="str">
        <f t="shared" ca="1" si="5"/>
        <v/>
      </c>
      <c r="F107" s="4" t="s">
        <v>889</v>
      </c>
      <c r="G107" s="4" t="s">
        <v>889</v>
      </c>
      <c r="H107" s="4" t="s">
        <v>889</v>
      </c>
      <c r="I107" s="8" t="s">
        <v>231</v>
      </c>
      <c r="J107" s="8" t="s">
        <v>231</v>
      </c>
      <c r="K107" s="8" t="s">
        <v>231</v>
      </c>
      <c r="L107" s="8" t="s">
        <v>231</v>
      </c>
      <c r="M107" s="8"/>
      <c r="N107" s="8"/>
      <c r="O107" s="8" t="s">
        <v>1117</v>
      </c>
      <c r="P107" s="8"/>
      <c r="Q107" s="8"/>
      <c r="R107" s="8" t="s">
        <v>1</v>
      </c>
      <c r="S107" s="8"/>
      <c r="T107" s="8"/>
      <c r="U107" s="8" t="s">
        <v>1</v>
      </c>
      <c r="V107" s="8" t="s">
        <v>1</v>
      </c>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1" t="str">
        <f>IF(OR(E107="",VLOOKUP(E$1,Services!$A$1:$B$25,2,0)="Exclude"),"",IF($D107=1,IF(OR(price_limit="",price_limit="No Limit"),IF(E107="Yes",1,2),IF(SUMIFS(WhatIf!$W:$W,WhatIf!$Q:$Q,E$1,WhatIf!$R:$R,E107)&lt;=price_limit,IF(E107="Yes",1,2),"")),""))</f>
        <v/>
      </c>
      <c r="BA107" s="161" t="str">
        <f ca="1">IF(OR(F107="",VLOOKUP(F$1,Services!$A$1:$B$25,2,0)="Exclude"),"",IF($D107=1,IF(OR(price_limit="",price_limit="No Limit"),IF(F107="Yes",1,2),IF(SUMIFS(WhatIf!$W:$W,WhatIf!$Q:$Q,F$1,WhatIf!$R:$R,F107)&lt;=price_limit,IF(F107="Yes",1,2),"")),""))</f>
        <v/>
      </c>
      <c r="BB107" s="161" t="str">
        <f ca="1">IF(OR(G107="",VLOOKUP(G$1,Services!$A$1:$B$25,2,0)="Exclude"),"",IF($D107=1,IF(OR(price_limit="",price_limit="No Limit"),IF(G107="Yes",1,2),IF(SUMIFS(WhatIf!$W:$W,WhatIf!$Q:$Q,G$1,WhatIf!$R:$R,G107)&lt;=price_limit,IF(G107="Yes",1,2),"")),""))</f>
        <v/>
      </c>
      <c r="BC107" s="161" t="str">
        <f ca="1">IF(OR(H107="",VLOOKUP(H$1,Services!$A$1:$B$25,2,0)="Exclude"),"",IF($D107=1,IF(OR(price_limit="",price_limit="No Limit"),IF(H107="Yes",1,2),IF(SUMIFS(WhatIf!$W:$W,WhatIf!$Q:$Q,H$1,WhatIf!$R:$R,H107)&lt;=price_limit,IF(H107="Yes",1,2),"")),""))</f>
        <v/>
      </c>
      <c r="BD107" s="161" t="str">
        <f ca="1">IF(OR(I107="",VLOOKUP(I$1,Services!$A$1:$B$25,2,0)="Exclude"),"",IF($D107=1,IF(OR(price_limit="",price_limit="No Limit"),IF(I107="Yes",1,2),IF(SUMIFS(WhatIf!$W:$W,WhatIf!$Q:$Q,I$1,WhatIf!$R:$R,I107)&lt;=price_limit,IF(I107="Yes",1,2),"")),""))</f>
        <v/>
      </c>
      <c r="BE107" s="161" t="str">
        <f ca="1">IF(OR(J107="",VLOOKUP(J$1,Services!$A$1:$B$25,2,0)="Exclude"),"",IF($D107=1,IF(OR(price_limit="",price_limit="No Limit"),IF(J107="Yes",1,2),IF(SUMIFS(WhatIf!$W:$W,WhatIf!$Q:$Q,J$1,WhatIf!$R:$R,J107)&lt;=price_limit,IF(J107="Yes",1,2),"")),""))</f>
        <v/>
      </c>
      <c r="BF107" s="161" t="str">
        <f ca="1">IF(OR(K107="",VLOOKUP(K$1,Services!$A$1:$B$25,2,0)="Exclude"),"",IF($D107=1,IF(OR(price_limit="",price_limit="No Limit"),IF(K107="Yes",1,2),IF(SUMIFS(WhatIf!$W:$W,WhatIf!$Q:$Q,K$1,WhatIf!$R:$R,K107)&lt;=price_limit,IF(K107="Yes",1,2),"")),""))</f>
        <v/>
      </c>
      <c r="BG107" s="161" t="str">
        <f ca="1">IF(OR(L107="",VLOOKUP(L$1,Services!$A$1:$B$25,2,0)="Exclude"),"",IF($D107=1,IF(OR(price_limit="",price_limit="No Limit"),IF(L107="Yes",1,2),IF(SUMIFS(WhatIf!$W:$W,WhatIf!$Q:$Q,L$1,WhatIf!$R:$R,L107)&lt;=price_limit,IF(L107="Yes",1,2),"")),""))</f>
        <v/>
      </c>
      <c r="BH107" s="161" t="str">
        <f>IF(OR(M107="",VLOOKUP(M$1,Services!$A$1:$B$25,2,0)="Exclude"),"",IF($D107=1,IF(OR(price_limit="",price_limit="No Limit"),IF(M107="Yes",1,2),IF(SUMIFS(WhatIf!$W:$W,WhatIf!$Q:$Q,M$1,WhatIf!$R:$R,M107)&lt;=price_limit,IF(M107="Yes",1,2),"")),""))</f>
        <v/>
      </c>
      <c r="BI107" s="161" t="str">
        <f>IF(OR(N107="",VLOOKUP(N$1,Services!$A$1:$B$25,2,0)="Exclude"),"",IF($D107=1,IF(OR(price_limit="",price_limit="No Limit"),IF(N107="Yes",1,2),IF(SUMIFS(WhatIf!$W:$W,WhatIf!$Q:$Q,N$1,WhatIf!$R:$R,N107)&lt;=price_limit,IF(N107="Yes",1,2),"")),""))</f>
        <v/>
      </c>
      <c r="BJ107" s="161" t="str">
        <f ca="1">IF(OR(O107="",VLOOKUP(O$1,Services!$A$1:$B$25,2,0)="Exclude"),"",IF($D107=1,IF(OR(price_limit="",price_limit="No Limit"),IF(O107="Yes",1,2),IF(SUMIFS(WhatIf!$W:$W,WhatIf!$Q:$Q,O$1,WhatIf!$R:$R,O107)&lt;=price_limit,IF(O107="Yes",1,2),"")),""))</f>
        <v/>
      </c>
      <c r="BK107" s="161" t="str">
        <f>IF(OR(P107="",VLOOKUP(P$1,Services!$A$1:$B$25,2,0)="Exclude"),"",IF($D107=1,IF(OR(price_limit="",price_limit="No Limit"),IF(P107="Yes",1,2),IF(SUMIFS(WhatIf!$W:$W,WhatIf!$Q:$Q,P$1,WhatIf!$R:$R,P107)&lt;=price_limit,IF(P107="Yes",1,2),"")),""))</f>
        <v/>
      </c>
      <c r="BL107" s="161" t="str">
        <f>IF(OR(Q107="",VLOOKUP(Q$1,Services!$A$1:$B$25,2,0)="Exclude"),"",IF($D107=1,IF(OR(price_limit="",price_limit="No Limit"),IF(Q107="Yes",1,2),IF(SUMIFS(WhatIf!$W:$W,WhatIf!$Q:$Q,Q$1,WhatIf!$R:$R,Q107)&lt;=price_limit,IF(Q107="Yes",1,2),"")),""))</f>
        <v/>
      </c>
      <c r="BM107" s="161" t="str">
        <f ca="1">IF(OR(R107="",VLOOKUP(R$1,Services!$A$1:$B$25,2,0)="Exclude"),"",IF($D107=1,IF(OR(price_limit="",price_limit="No Limit"),IF(R107="Yes",1,2),IF(SUMIFS(WhatIf!$W:$W,WhatIf!$Q:$Q,R$1,WhatIf!$R:$R,R107)&lt;=price_limit,IF(R107="Yes",1,2),"")),""))</f>
        <v/>
      </c>
      <c r="BN107" s="161" t="str">
        <f>IF(OR(S107="",VLOOKUP(S$1,Services!$A$1:$B$25,2,0)="Exclude"),"",IF($D107=1,IF(OR(price_limit="",price_limit="No Limit"),IF(S107="Yes",1,2),IF(SUMIFS(WhatIf!$W:$W,WhatIf!$Q:$Q,S$1,WhatIf!$R:$R,S107)&lt;=price_limit,IF(S107="Yes",1,2),"")),""))</f>
        <v/>
      </c>
      <c r="BO107" s="161" t="str">
        <f>IF(OR(T107="",VLOOKUP(T$1,Services!$A$1:$B$25,2,0)="Exclude"),"",IF($D107=1,IF(OR(price_limit="",price_limit="No Limit"),IF(T107="Yes",1,2),IF(SUMIFS(WhatIf!$W:$W,WhatIf!$Q:$Q,T$1,WhatIf!$R:$R,T107)&lt;=price_limit,IF(T107="Yes",1,2),"")),""))</f>
        <v/>
      </c>
      <c r="BP107" s="161" t="str">
        <f ca="1">IF(OR(U107="",VLOOKUP(U$1,Services!$A$1:$B$25,2,0)="Exclude"),"",IF($D107=1,IF(OR(price_limit="",price_limit="No Limit"),IF(U107="Yes",1,2),IF(SUMIFS(WhatIf!$W:$W,WhatIf!$Q:$Q,U$1,WhatIf!$R:$R,U107)&lt;=price_limit,IF(U107="Yes",1,2),"")),""))</f>
        <v/>
      </c>
      <c r="BQ107" s="161" t="str">
        <f ca="1">IF(OR(V107="",VLOOKUP(V$1,Services!$A$1:$B$25,2,0)="Exclude"),"",IF($D107=1,IF(OR(price_limit="",price_limit="No Limit"),IF(V107="Yes",1,2),IF(SUMIFS(WhatIf!$W:$W,WhatIf!$Q:$Q,V$1,WhatIf!$R:$R,V107)&lt;=price_limit,IF(V107="Yes",1,2),"")),""))</f>
        <v/>
      </c>
      <c r="BR107" s="161" t="str">
        <f>IF(OR(W107="",VLOOKUP(W$1,Services!$A$1:$B$25,2,0)="Exclude"),"",IF($D107=1,IF(OR(price_limit="",price_limit="No Limit"),IF(W107="Yes",1,2),IF(SUMIFS(WhatIf!$W:$W,WhatIf!$Q:$Q,W$1,WhatIf!$R:$R,W107)&lt;=price_limit,IF(W107="Yes",1,2),"")),""))</f>
        <v/>
      </c>
      <c r="BS107" s="161" t="str">
        <f>IF(OR(X107="",VLOOKUP(X$1,Services!$A$1:$B$25,2,0)="Exclude"),"",IF($D107=1,IF(OR(price_limit="",price_limit="No Limit"),IF(X107="Yes",1,2),IF(SUMIFS(WhatIf!$W:$W,WhatIf!$Q:$Q,X$1,WhatIf!$R:$R,X107)&lt;=price_limit,IF(X107="Yes",1,2),"")),""))</f>
        <v/>
      </c>
      <c r="BT107" s="161" t="str">
        <f>IF(OR(Y107="",VLOOKUP(Y$1,Services!$A$1:$B$25,2,0)="Exclude"),"",IF($D107=1,IF(OR(price_limit="",price_limit="No Limit"),IF(Y107="Yes",1,2),IF(SUMIFS(WhatIf!$W:$W,WhatIf!$Q:$Q,Y$1,WhatIf!$R:$R,Y107)&lt;=price_limit,IF(Y107="Yes",1,2),"")),""))</f>
        <v/>
      </c>
      <c r="BU107" s="161" t="str">
        <f>IF(OR(Z107="",VLOOKUP(Z$1,Services!$A$1:$B$25,2,0)="Exclude"),"",IF($D107=1,IF(OR(price_limit="",price_limit="No Limit"),IF(Z107="Yes",1,2),IF(SUMIFS(WhatIf!$W:$W,WhatIf!$Q:$Q,Z$1,WhatIf!$R:$R,Z107)&lt;=price_limit,IF(Z107="Yes",1,2),"")),""))</f>
        <v/>
      </c>
      <c r="BV107" s="161"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5">
      <c r="A108" s="15" t="s">
        <v>95</v>
      </c>
      <c r="B108" s="3" t="s">
        <v>205</v>
      </c>
      <c r="C108" s="3" t="s">
        <v>191</v>
      </c>
      <c r="D108" s="8" t="str">
        <f t="shared" ca="1" si="5"/>
        <v/>
      </c>
      <c r="F108" s="4" t="s">
        <v>387</v>
      </c>
      <c r="G108" s="4" t="s">
        <v>387</v>
      </c>
      <c r="H108" s="4" t="s">
        <v>387</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1" t="str">
        <f>IF(OR(E108="",VLOOKUP(E$1,Services!$A$1:$B$25,2,0)="Exclude"),"",IF($D108=1,IF(OR(price_limit="",price_limit="No Limit"),IF(E108="Yes",1,2),IF(SUMIFS(WhatIf!$W:$W,WhatIf!$Q:$Q,E$1,WhatIf!$R:$R,E108)&lt;=price_limit,IF(E108="Yes",1,2),"")),""))</f>
        <v/>
      </c>
      <c r="BA108" s="161" t="str">
        <f ca="1">IF(OR(F108="",VLOOKUP(F$1,Services!$A$1:$B$25,2,0)="Exclude"),"",IF($D108=1,IF(OR(price_limit="",price_limit="No Limit"),IF(F108="Yes",1,2),IF(SUMIFS(WhatIf!$W:$W,WhatIf!$Q:$Q,F$1,WhatIf!$R:$R,F108)&lt;=price_limit,IF(F108="Yes",1,2),"")),""))</f>
        <v/>
      </c>
      <c r="BB108" s="161" t="str">
        <f ca="1">IF(OR(G108="",VLOOKUP(G$1,Services!$A$1:$B$25,2,0)="Exclude"),"",IF($D108=1,IF(OR(price_limit="",price_limit="No Limit"),IF(G108="Yes",1,2),IF(SUMIFS(WhatIf!$W:$W,WhatIf!$Q:$Q,G$1,WhatIf!$R:$R,G108)&lt;=price_limit,IF(G108="Yes",1,2),"")),""))</f>
        <v/>
      </c>
      <c r="BC108" s="161" t="str">
        <f ca="1">IF(OR(H108="",VLOOKUP(H$1,Services!$A$1:$B$25,2,0)="Exclude"),"",IF($D108=1,IF(OR(price_limit="",price_limit="No Limit"),IF(H108="Yes",1,2),IF(SUMIFS(WhatIf!$W:$W,WhatIf!$Q:$Q,H$1,WhatIf!$R:$R,H108)&lt;=price_limit,IF(H108="Yes",1,2),"")),""))</f>
        <v/>
      </c>
      <c r="BD108" s="161" t="str">
        <f>IF(OR(I108="",VLOOKUP(I$1,Services!$A$1:$B$25,2,0)="Exclude"),"",IF($D108=1,IF(OR(price_limit="",price_limit="No Limit"),IF(I108="Yes",1,2),IF(SUMIFS(WhatIf!$W:$W,WhatIf!$Q:$Q,I$1,WhatIf!$R:$R,I108)&lt;=price_limit,IF(I108="Yes",1,2),"")),""))</f>
        <v/>
      </c>
      <c r="BE108" s="161" t="str">
        <f>IF(OR(J108="",VLOOKUP(J$1,Services!$A$1:$B$25,2,0)="Exclude"),"",IF($D108=1,IF(OR(price_limit="",price_limit="No Limit"),IF(J108="Yes",1,2),IF(SUMIFS(WhatIf!$W:$W,WhatIf!$Q:$Q,J$1,WhatIf!$R:$R,J108)&lt;=price_limit,IF(J108="Yes",1,2),"")),""))</f>
        <v/>
      </c>
      <c r="BF108" s="161" t="str">
        <f>IF(OR(K108="",VLOOKUP(K$1,Services!$A$1:$B$25,2,0)="Exclude"),"",IF($D108=1,IF(OR(price_limit="",price_limit="No Limit"),IF(K108="Yes",1,2),IF(SUMIFS(WhatIf!$W:$W,WhatIf!$Q:$Q,K$1,WhatIf!$R:$R,K108)&lt;=price_limit,IF(K108="Yes",1,2),"")),""))</f>
        <v/>
      </c>
      <c r="BG108" s="161" t="str">
        <f>IF(OR(L108="",VLOOKUP(L$1,Services!$A$1:$B$25,2,0)="Exclude"),"",IF($D108=1,IF(OR(price_limit="",price_limit="No Limit"),IF(L108="Yes",1,2),IF(SUMIFS(WhatIf!$W:$W,WhatIf!$Q:$Q,L$1,WhatIf!$R:$R,L108)&lt;=price_limit,IF(L108="Yes",1,2),"")),""))</f>
        <v/>
      </c>
      <c r="BH108" s="161" t="str">
        <f>IF(OR(M108="",VLOOKUP(M$1,Services!$A$1:$B$25,2,0)="Exclude"),"",IF($D108=1,IF(OR(price_limit="",price_limit="No Limit"),IF(M108="Yes",1,2),IF(SUMIFS(WhatIf!$W:$W,WhatIf!$Q:$Q,M$1,WhatIf!$R:$R,M108)&lt;=price_limit,IF(M108="Yes",1,2),"")),""))</f>
        <v/>
      </c>
      <c r="BI108" s="161" t="str">
        <f>IF(OR(N108="",VLOOKUP(N$1,Services!$A$1:$B$25,2,0)="Exclude"),"",IF($D108=1,IF(OR(price_limit="",price_limit="No Limit"),IF(N108="Yes",1,2),IF(SUMIFS(WhatIf!$W:$W,WhatIf!$Q:$Q,N$1,WhatIf!$R:$R,N108)&lt;=price_limit,IF(N108="Yes",1,2),"")),""))</f>
        <v/>
      </c>
      <c r="BJ108" s="161" t="str">
        <f>IF(OR(O108="",VLOOKUP(O$1,Services!$A$1:$B$25,2,0)="Exclude"),"",IF($D108=1,IF(OR(price_limit="",price_limit="No Limit"),IF(O108="Yes",1,2),IF(SUMIFS(WhatIf!$W:$W,WhatIf!$Q:$Q,O$1,WhatIf!$R:$R,O108)&lt;=price_limit,IF(O108="Yes",1,2),"")),""))</f>
        <v/>
      </c>
      <c r="BK108" s="161" t="str">
        <f>IF(OR(P108="",VLOOKUP(P$1,Services!$A$1:$B$25,2,0)="Exclude"),"",IF($D108=1,IF(OR(price_limit="",price_limit="No Limit"),IF(P108="Yes",1,2),IF(SUMIFS(WhatIf!$W:$W,WhatIf!$Q:$Q,P$1,WhatIf!$R:$R,P108)&lt;=price_limit,IF(P108="Yes",1,2),"")),""))</f>
        <v/>
      </c>
      <c r="BL108" s="161" t="str">
        <f>IF(OR(Q108="",VLOOKUP(Q$1,Services!$A$1:$B$25,2,0)="Exclude"),"",IF($D108=1,IF(OR(price_limit="",price_limit="No Limit"),IF(Q108="Yes",1,2),IF(SUMIFS(WhatIf!$W:$W,WhatIf!$Q:$Q,Q$1,WhatIf!$R:$R,Q108)&lt;=price_limit,IF(Q108="Yes",1,2),"")),""))</f>
        <v/>
      </c>
      <c r="BM108" s="161" t="str">
        <f>IF(OR(R108="",VLOOKUP(R$1,Services!$A$1:$B$25,2,0)="Exclude"),"",IF($D108=1,IF(OR(price_limit="",price_limit="No Limit"),IF(R108="Yes",1,2),IF(SUMIFS(WhatIf!$W:$W,WhatIf!$Q:$Q,R$1,WhatIf!$R:$R,R108)&lt;=price_limit,IF(R108="Yes",1,2),"")),""))</f>
        <v/>
      </c>
      <c r="BN108" s="161" t="str">
        <f>IF(OR(S108="",VLOOKUP(S$1,Services!$A$1:$B$25,2,0)="Exclude"),"",IF($D108=1,IF(OR(price_limit="",price_limit="No Limit"),IF(S108="Yes",1,2),IF(SUMIFS(WhatIf!$W:$W,WhatIf!$Q:$Q,S$1,WhatIf!$R:$R,S108)&lt;=price_limit,IF(S108="Yes",1,2),"")),""))</f>
        <v/>
      </c>
      <c r="BO108" s="161" t="str">
        <f>IF(OR(T108="",VLOOKUP(T$1,Services!$A$1:$B$25,2,0)="Exclude"),"",IF($D108=1,IF(OR(price_limit="",price_limit="No Limit"),IF(T108="Yes",1,2),IF(SUMIFS(WhatIf!$W:$W,WhatIf!$Q:$Q,T$1,WhatIf!$R:$R,T108)&lt;=price_limit,IF(T108="Yes",1,2),"")),""))</f>
        <v/>
      </c>
      <c r="BP108" s="161" t="str">
        <f>IF(OR(U108="",VLOOKUP(U$1,Services!$A$1:$B$25,2,0)="Exclude"),"",IF($D108=1,IF(OR(price_limit="",price_limit="No Limit"),IF(U108="Yes",1,2),IF(SUMIFS(WhatIf!$W:$W,WhatIf!$Q:$Q,U$1,WhatIf!$R:$R,U108)&lt;=price_limit,IF(U108="Yes",1,2),"")),""))</f>
        <v/>
      </c>
      <c r="BQ108" s="161" t="str">
        <f>IF(OR(V108="",VLOOKUP(V$1,Services!$A$1:$B$25,2,0)="Exclude"),"",IF($D108=1,IF(OR(price_limit="",price_limit="No Limit"),IF(V108="Yes",1,2),IF(SUMIFS(WhatIf!$W:$W,WhatIf!$Q:$Q,V$1,WhatIf!$R:$R,V108)&lt;=price_limit,IF(V108="Yes",1,2),"")),""))</f>
        <v/>
      </c>
      <c r="BR108" s="161" t="str">
        <f>IF(OR(W108="",VLOOKUP(W$1,Services!$A$1:$B$25,2,0)="Exclude"),"",IF($D108=1,IF(OR(price_limit="",price_limit="No Limit"),IF(W108="Yes",1,2),IF(SUMIFS(WhatIf!$W:$W,WhatIf!$Q:$Q,W$1,WhatIf!$R:$R,W108)&lt;=price_limit,IF(W108="Yes",1,2),"")),""))</f>
        <v/>
      </c>
      <c r="BS108" s="161" t="str">
        <f>IF(OR(X108="",VLOOKUP(X$1,Services!$A$1:$B$25,2,0)="Exclude"),"",IF($D108=1,IF(OR(price_limit="",price_limit="No Limit"),IF(X108="Yes",1,2),IF(SUMIFS(WhatIf!$W:$W,WhatIf!$Q:$Q,X$1,WhatIf!$R:$R,X108)&lt;=price_limit,IF(X108="Yes",1,2),"")),""))</f>
        <v/>
      </c>
      <c r="BT108" s="161" t="str">
        <f>IF(OR(Y108="",VLOOKUP(Y$1,Services!$A$1:$B$25,2,0)="Exclude"),"",IF($D108=1,IF(OR(price_limit="",price_limit="No Limit"),IF(Y108="Yes",1,2),IF(SUMIFS(WhatIf!$W:$W,WhatIf!$Q:$Q,Y$1,WhatIf!$R:$R,Y108)&lt;=price_limit,IF(Y108="Yes",1,2),"")),""))</f>
        <v/>
      </c>
      <c r="BU108" s="161" t="str">
        <f>IF(OR(Z108="",VLOOKUP(Z$1,Services!$A$1:$B$25,2,0)="Exclude"),"",IF($D108=1,IF(OR(price_limit="",price_limit="No Limit"),IF(Z108="Yes",1,2),IF(SUMIFS(WhatIf!$W:$W,WhatIf!$Q:$Q,Z$1,WhatIf!$R:$R,Z108)&lt;=price_limit,IF(Z108="Yes",1,2),"")),""))</f>
        <v/>
      </c>
      <c r="BV108" s="161"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3" customHeight="1" x14ac:dyDescent="0.3">
      <c r="A109" s="15" t="s">
        <v>1129</v>
      </c>
      <c r="B109" s="3" t="s">
        <v>1130</v>
      </c>
      <c r="C109" s="3" t="s">
        <v>229</v>
      </c>
      <c r="D109" s="8" t="str">
        <f t="shared" ca="1" si="5"/>
        <v/>
      </c>
      <c r="F109" s="4" t="s">
        <v>1</v>
      </c>
      <c r="G109" s="4" t="s">
        <v>1</v>
      </c>
      <c r="H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1" t="str">
        <f>IF(OR(E109="",VLOOKUP(E$1,Services!$A$1:$B$25,2,0)="Exclude"),"",IF($D109=1,IF(OR(price_limit="",price_limit="No Limit"),IF(E109="Yes",1,2),IF(SUMIFS(WhatIf!$W:$W,WhatIf!$Q:$Q,E$1,WhatIf!$R:$R,E109)&lt;=price_limit,IF(E109="Yes",1,2),"")),""))</f>
        <v/>
      </c>
      <c r="BA109" s="161" t="str">
        <f ca="1">IF(OR(F109="",VLOOKUP(F$1,Services!$A$1:$B$25,2,0)="Exclude"),"",IF($D109=1,IF(OR(price_limit="",price_limit="No Limit"),IF(F109="Yes",1,2),IF(SUMIFS(WhatIf!$W:$W,WhatIf!$Q:$Q,F$1,WhatIf!$R:$R,F109)&lt;=price_limit,IF(F109="Yes",1,2),"")),""))</f>
        <v/>
      </c>
      <c r="BB109" s="161" t="str">
        <f ca="1">IF(OR(G109="",VLOOKUP(G$1,Services!$A$1:$B$25,2,0)="Exclude"),"",IF($D109=1,IF(OR(price_limit="",price_limit="No Limit"),IF(G109="Yes",1,2),IF(SUMIFS(WhatIf!$W:$W,WhatIf!$Q:$Q,G$1,WhatIf!$R:$R,G109)&lt;=price_limit,IF(G109="Yes",1,2),"")),""))</f>
        <v/>
      </c>
      <c r="BC109" s="161" t="str">
        <f ca="1">IF(OR(H109="",VLOOKUP(H$1,Services!$A$1:$B$25,2,0)="Exclude"),"",IF($D109=1,IF(OR(price_limit="",price_limit="No Limit"),IF(H109="Yes",1,2),IF(SUMIFS(WhatIf!$W:$W,WhatIf!$Q:$Q,H$1,WhatIf!$R:$R,H109)&lt;=price_limit,IF(H109="Yes",1,2),"")),""))</f>
        <v/>
      </c>
      <c r="BD109" s="161" t="str">
        <f>IF(OR(I109="",VLOOKUP(I$1,Services!$A$1:$B$25,2,0)="Exclude"),"",IF($D109=1,IF(OR(price_limit="",price_limit="No Limit"),IF(I109="Yes",1,2),IF(SUMIFS(WhatIf!$W:$W,WhatIf!$Q:$Q,I$1,WhatIf!$R:$R,I109)&lt;=price_limit,IF(I109="Yes",1,2),"")),""))</f>
        <v/>
      </c>
      <c r="BE109" s="161" t="str">
        <f>IF(OR(J109="",VLOOKUP(J$1,Services!$A$1:$B$25,2,0)="Exclude"),"",IF($D109=1,IF(OR(price_limit="",price_limit="No Limit"),IF(J109="Yes",1,2),IF(SUMIFS(WhatIf!$W:$W,WhatIf!$Q:$Q,J$1,WhatIf!$R:$R,J109)&lt;=price_limit,IF(J109="Yes",1,2),"")),""))</f>
        <v/>
      </c>
      <c r="BF109" s="161" t="str">
        <f>IF(OR(K109="",VLOOKUP(K$1,Services!$A$1:$B$25,2,0)="Exclude"),"",IF($D109=1,IF(OR(price_limit="",price_limit="No Limit"),IF(K109="Yes",1,2),IF(SUMIFS(WhatIf!$W:$W,WhatIf!$Q:$Q,K$1,WhatIf!$R:$R,K109)&lt;=price_limit,IF(K109="Yes",1,2),"")),""))</f>
        <v/>
      </c>
      <c r="BG109" s="161" t="str">
        <f>IF(OR(L109="",VLOOKUP(L$1,Services!$A$1:$B$25,2,0)="Exclude"),"",IF($D109=1,IF(OR(price_limit="",price_limit="No Limit"),IF(L109="Yes",1,2),IF(SUMIFS(WhatIf!$W:$W,WhatIf!$Q:$Q,L$1,WhatIf!$R:$R,L109)&lt;=price_limit,IF(L109="Yes",1,2),"")),""))</f>
        <v/>
      </c>
      <c r="BH109" s="161" t="str">
        <f>IF(OR(M109="",VLOOKUP(M$1,Services!$A$1:$B$25,2,0)="Exclude"),"",IF($D109=1,IF(OR(price_limit="",price_limit="No Limit"),IF(M109="Yes",1,2),IF(SUMIFS(WhatIf!$W:$W,WhatIf!$Q:$Q,M$1,WhatIf!$R:$R,M109)&lt;=price_limit,IF(M109="Yes",1,2),"")),""))</f>
        <v/>
      </c>
      <c r="BI109" s="161" t="str">
        <f>IF(OR(N109="",VLOOKUP(N$1,Services!$A$1:$B$25,2,0)="Exclude"),"",IF($D109=1,IF(OR(price_limit="",price_limit="No Limit"),IF(N109="Yes",1,2),IF(SUMIFS(WhatIf!$W:$W,WhatIf!$Q:$Q,N$1,WhatIf!$R:$R,N109)&lt;=price_limit,IF(N109="Yes",1,2),"")),""))</f>
        <v/>
      </c>
      <c r="BJ109" s="161" t="str">
        <f>IF(OR(O109="",VLOOKUP(O$1,Services!$A$1:$B$25,2,0)="Exclude"),"",IF($D109=1,IF(OR(price_limit="",price_limit="No Limit"),IF(O109="Yes",1,2),IF(SUMIFS(WhatIf!$W:$W,WhatIf!$Q:$Q,O$1,WhatIf!$R:$R,O109)&lt;=price_limit,IF(O109="Yes",1,2),"")),""))</f>
        <v/>
      </c>
      <c r="BK109" s="161" t="str">
        <f>IF(OR(P109="",VLOOKUP(P$1,Services!$A$1:$B$25,2,0)="Exclude"),"",IF($D109=1,IF(OR(price_limit="",price_limit="No Limit"),IF(P109="Yes",1,2),IF(SUMIFS(WhatIf!$W:$W,WhatIf!$Q:$Q,P$1,WhatIf!$R:$R,P109)&lt;=price_limit,IF(P109="Yes",1,2),"")),""))</f>
        <v/>
      </c>
      <c r="BL109" s="161" t="str">
        <f>IF(OR(Q109="",VLOOKUP(Q$1,Services!$A$1:$B$25,2,0)="Exclude"),"",IF($D109=1,IF(OR(price_limit="",price_limit="No Limit"),IF(Q109="Yes",1,2),IF(SUMIFS(WhatIf!$W:$W,WhatIf!$Q:$Q,Q$1,WhatIf!$R:$R,Q109)&lt;=price_limit,IF(Q109="Yes",1,2),"")),""))</f>
        <v/>
      </c>
      <c r="BM109" s="161" t="str">
        <f>IF(OR(R109="",VLOOKUP(R$1,Services!$A$1:$B$25,2,0)="Exclude"),"",IF($D109=1,IF(OR(price_limit="",price_limit="No Limit"),IF(R109="Yes",1,2),IF(SUMIFS(WhatIf!$W:$W,WhatIf!$Q:$Q,R$1,WhatIf!$R:$R,R109)&lt;=price_limit,IF(R109="Yes",1,2),"")),""))</f>
        <v/>
      </c>
      <c r="BN109" s="161" t="str">
        <f>IF(OR(S109="",VLOOKUP(S$1,Services!$A$1:$B$25,2,0)="Exclude"),"",IF($D109=1,IF(OR(price_limit="",price_limit="No Limit"),IF(S109="Yes",1,2),IF(SUMIFS(WhatIf!$W:$W,WhatIf!$Q:$Q,S$1,WhatIf!$R:$R,S109)&lt;=price_limit,IF(S109="Yes",1,2),"")),""))</f>
        <v/>
      </c>
      <c r="BO109" s="161" t="str">
        <f>IF(OR(T109="",VLOOKUP(T$1,Services!$A$1:$B$25,2,0)="Exclude"),"",IF($D109=1,IF(OR(price_limit="",price_limit="No Limit"),IF(T109="Yes",1,2),IF(SUMIFS(WhatIf!$W:$W,WhatIf!$Q:$Q,T$1,WhatIf!$R:$R,T109)&lt;=price_limit,IF(T109="Yes",1,2),"")),""))</f>
        <v/>
      </c>
      <c r="BP109" s="161" t="str">
        <f>IF(OR(U109="",VLOOKUP(U$1,Services!$A$1:$B$25,2,0)="Exclude"),"",IF($D109=1,IF(OR(price_limit="",price_limit="No Limit"),IF(U109="Yes",1,2),IF(SUMIFS(WhatIf!$W:$W,WhatIf!$Q:$Q,U$1,WhatIf!$R:$R,U109)&lt;=price_limit,IF(U109="Yes",1,2),"")),""))</f>
        <v/>
      </c>
      <c r="BQ109" s="161" t="str">
        <f>IF(OR(V109="",VLOOKUP(V$1,Services!$A$1:$B$25,2,0)="Exclude"),"",IF($D109=1,IF(OR(price_limit="",price_limit="No Limit"),IF(V109="Yes",1,2),IF(SUMIFS(WhatIf!$W:$W,WhatIf!$Q:$Q,V$1,WhatIf!$R:$R,V109)&lt;=price_limit,IF(V109="Yes",1,2),"")),""))</f>
        <v/>
      </c>
      <c r="BR109" s="161" t="str">
        <f>IF(OR(W109="",VLOOKUP(W$1,Services!$A$1:$B$25,2,0)="Exclude"),"",IF($D109=1,IF(OR(price_limit="",price_limit="No Limit"),IF(W109="Yes",1,2),IF(SUMIFS(WhatIf!$W:$W,WhatIf!$Q:$Q,W$1,WhatIf!$R:$R,W109)&lt;=price_limit,IF(W109="Yes",1,2),"")),""))</f>
        <v/>
      </c>
      <c r="BS109" s="161" t="str">
        <f>IF(OR(X109="",VLOOKUP(X$1,Services!$A$1:$B$25,2,0)="Exclude"),"",IF($D109=1,IF(OR(price_limit="",price_limit="No Limit"),IF(X109="Yes",1,2),IF(SUMIFS(WhatIf!$W:$W,WhatIf!$Q:$Q,X$1,WhatIf!$R:$R,X109)&lt;=price_limit,IF(X109="Yes",1,2),"")),""))</f>
        <v/>
      </c>
      <c r="BT109" s="161" t="str">
        <f>IF(OR(Y109="",VLOOKUP(Y$1,Services!$A$1:$B$25,2,0)="Exclude"),"",IF($D109=1,IF(OR(price_limit="",price_limit="No Limit"),IF(Y109="Yes",1,2),IF(SUMIFS(WhatIf!$W:$W,WhatIf!$Q:$Q,Y$1,WhatIf!$R:$R,Y109)&lt;=price_limit,IF(Y109="Yes",1,2),"")),""))</f>
        <v/>
      </c>
      <c r="BU109" s="161" t="str">
        <f>IF(OR(Z109="",VLOOKUP(Z$1,Services!$A$1:$B$25,2,0)="Exclude"),"",IF($D109=1,IF(OR(price_limit="",price_limit="No Limit"),IF(Z109="Yes",1,2),IF(SUMIFS(WhatIf!$W:$W,WhatIf!$Q:$Q,Z$1,WhatIf!$R:$R,Z109)&lt;=price_limit,IF(Z109="Yes",1,2),"")),""))</f>
        <v/>
      </c>
      <c r="BV109" s="161"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26" customHeight="1" x14ac:dyDescent="0.35">
      <c r="A110" s="15" t="s">
        <v>16</v>
      </c>
      <c r="B110" s="3" t="s">
        <v>1109</v>
      </c>
      <c r="C110" s="3" t="s">
        <v>191</v>
      </c>
      <c r="D110" s="8" t="str">
        <f t="shared" ca="1" si="5"/>
        <v/>
      </c>
      <c r="E110" s="4" t="s">
        <v>1</v>
      </c>
      <c r="I110" s="8"/>
      <c r="J110" s="8" t="s">
        <v>1</v>
      </c>
      <c r="K110" s="8" t="s">
        <v>1</v>
      </c>
      <c r="L110" s="8" t="s">
        <v>1</v>
      </c>
      <c r="M110" s="8" t="s">
        <v>1</v>
      </c>
      <c r="N110" s="8" t="s">
        <v>1</v>
      </c>
      <c r="O110" s="8" t="s">
        <v>1063</v>
      </c>
      <c r="P110" s="8"/>
      <c r="Q110" s="8"/>
      <c r="R110" s="8" t="s">
        <v>1</v>
      </c>
      <c r="S110" s="8" t="s">
        <v>1</v>
      </c>
      <c r="T110" s="8" t="s">
        <v>1</v>
      </c>
      <c r="U110" s="8" t="s">
        <v>1</v>
      </c>
      <c r="V110" s="8"/>
      <c r="W110" s="6"/>
      <c r="X110" s="6"/>
      <c r="Y110" s="6"/>
      <c r="Z110" s="6"/>
      <c r="AA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1" t="str">
        <f ca="1">IF(OR(E110="",VLOOKUP(E$1,Services!$A$1:$B$25,2,0)="Exclude"),"",IF($D110=1,IF(OR(price_limit="",price_limit="No Limit"),IF(E110="Yes",1,2),IF(SUMIFS(WhatIf!$W:$W,WhatIf!$Q:$Q,E$1,WhatIf!$R:$R,E110)&lt;=price_limit,IF(E110="Yes",1,2),"")),""))</f>
        <v/>
      </c>
      <c r="BA110" s="161" t="str">
        <f>IF(OR(F110="",VLOOKUP(F$1,Services!$A$1:$B$25,2,0)="Exclude"),"",IF($D110=1,IF(OR(price_limit="",price_limit="No Limit"),IF(F110="Yes",1,2),IF(SUMIFS(WhatIf!$W:$W,WhatIf!$Q:$Q,F$1,WhatIf!$R:$R,F110)&lt;=price_limit,IF(F110="Yes",1,2),"")),""))</f>
        <v/>
      </c>
      <c r="BB110" s="161" t="str">
        <f>IF(OR(G110="",VLOOKUP(G$1,Services!$A$1:$B$25,2,0)="Exclude"),"",IF($D110=1,IF(OR(price_limit="",price_limit="No Limit"),IF(G110="Yes",1,2),IF(SUMIFS(WhatIf!$W:$W,WhatIf!$Q:$Q,G$1,WhatIf!$R:$R,G110)&lt;=price_limit,IF(G110="Yes",1,2),"")),""))</f>
        <v/>
      </c>
      <c r="BC110" s="161" t="str">
        <f>IF(OR(H110="",VLOOKUP(H$1,Services!$A$1:$B$25,2,0)="Exclude"),"",IF($D110=1,IF(OR(price_limit="",price_limit="No Limit"),IF(H110="Yes",1,2),IF(SUMIFS(WhatIf!$W:$W,WhatIf!$Q:$Q,H$1,WhatIf!$R:$R,H110)&lt;=price_limit,IF(H110="Yes",1,2),"")),""))</f>
        <v/>
      </c>
      <c r="BD110" s="161" t="str">
        <f>IF(OR(I110="",VLOOKUP(I$1,Services!$A$1:$B$25,2,0)="Exclude"),"",IF($D110=1,IF(OR(price_limit="",price_limit="No Limit"),IF(I110="Yes",1,2),IF(SUMIFS(WhatIf!$W:$W,WhatIf!$Q:$Q,I$1,WhatIf!$R:$R,I110)&lt;=price_limit,IF(I110="Yes",1,2),"")),""))</f>
        <v/>
      </c>
      <c r="BE110" s="161" t="str">
        <f ca="1">IF(OR(J110="",VLOOKUP(J$1,Services!$A$1:$B$25,2,0)="Exclude"),"",IF($D110=1,IF(OR(price_limit="",price_limit="No Limit"),IF(J110="Yes",1,2),IF(SUMIFS(WhatIf!$W:$W,WhatIf!$Q:$Q,J$1,WhatIf!$R:$R,J110)&lt;=price_limit,IF(J110="Yes",1,2),"")),""))</f>
        <v/>
      </c>
      <c r="BF110" s="161" t="str">
        <f ca="1">IF(OR(K110="",VLOOKUP(K$1,Services!$A$1:$B$25,2,0)="Exclude"),"",IF($D110=1,IF(OR(price_limit="",price_limit="No Limit"),IF(K110="Yes",1,2),IF(SUMIFS(WhatIf!$W:$W,WhatIf!$Q:$Q,K$1,WhatIf!$R:$R,K110)&lt;=price_limit,IF(K110="Yes",1,2),"")),""))</f>
        <v/>
      </c>
      <c r="BG110" s="161" t="str">
        <f ca="1">IF(OR(L110="",VLOOKUP(L$1,Services!$A$1:$B$25,2,0)="Exclude"),"",IF($D110=1,IF(OR(price_limit="",price_limit="No Limit"),IF(L110="Yes",1,2),IF(SUMIFS(WhatIf!$W:$W,WhatIf!$Q:$Q,L$1,WhatIf!$R:$R,L110)&lt;=price_limit,IF(L110="Yes",1,2),"")),""))</f>
        <v/>
      </c>
      <c r="BH110" s="161" t="str">
        <f ca="1">IF(OR(M110="",VLOOKUP(M$1,Services!$A$1:$B$25,2,0)="Exclude"),"",IF($D110=1,IF(OR(price_limit="",price_limit="No Limit"),IF(M110="Yes",1,2),IF(SUMIFS(WhatIf!$W:$W,WhatIf!$Q:$Q,M$1,WhatIf!$R:$R,M110)&lt;=price_limit,IF(M110="Yes",1,2),"")),""))</f>
        <v/>
      </c>
      <c r="BI110" s="161" t="str">
        <f ca="1">IF(OR(N110="",VLOOKUP(N$1,Services!$A$1:$B$25,2,0)="Exclude"),"",IF($D110=1,IF(OR(price_limit="",price_limit="No Limit"),IF(N110="Yes",1,2),IF(SUMIFS(WhatIf!$W:$W,WhatIf!$Q:$Q,N$1,WhatIf!$R:$R,N110)&lt;=price_limit,IF(N110="Yes",1,2),"")),""))</f>
        <v/>
      </c>
      <c r="BJ110" s="161" t="str">
        <f ca="1">IF(OR(O110="",VLOOKUP(O$1,Services!$A$1:$B$25,2,0)="Exclude"),"",IF($D110=1,IF(OR(price_limit="",price_limit="No Limit"),IF(O110="Yes",1,2),IF(SUMIFS(WhatIf!$W:$W,WhatIf!$Q:$Q,O$1,WhatIf!$R:$R,O110)&lt;=price_limit,IF(O110="Yes",1,2),"")),""))</f>
        <v/>
      </c>
      <c r="BK110" s="161" t="str">
        <f>IF(OR(P110="",VLOOKUP(P$1,Services!$A$1:$B$25,2,0)="Exclude"),"",IF($D110=1,IF(OR(price_limit="",price_limit="No Limit"),IF(P110="Yes",1,2),IF(SUMIFS(WhatIf!$W:$W,WhatIf!$Q:$Q,P$1,WhatIf!$R:$R,P110)&lt;=price_limit,IF(P110="Yes",1,2),"")),""))</f>
        <v/>
      </c>
      <c r="BL110" s="161" t="str">
        <f>IF(OR(Q110="",VLOOKUP(Q$1,Services!$A$1:$B$25,2,0)="Exclude"),"",IF($D110=1,IF(OR(price_limit="",price_limit="No Limit"),IF(Q110="Yes",1,2),IF(SUMIFS(WhatIf!$W:$W,WhatIf!$Q:$Q,Q$1,WhatIf!$R:$R,Q110)&lt;=price_limit,IF(Q110="Yes",1,2),"")),""))</f>
        <v/>
      </c>
      <c r="BM110" s="161" t="str">
        <f ca="1">IF(OR(R110="",VLOOKUP(R$1,Services!$A$1:$B$25,2,0)="Exclude"),"",IF($D110=1,IF(OR(price_limit="",price_limit="No Limit"),IF(R110="Yes",1,2),IF(SUMIFS(WhatIf!$W:$W,WhatIf!$Q:$Q,R$1,WhatIf!$R:$R,R110)&lt;=price_limit,IF(R110="Yes",1,2),"")),""))</f>
        <v/>
      </c>
      <c r="BN110" s="161" t="str">
        <f ca="1">IF(OR(S110="",VLOOKUP(S$1,Services!$A$1:$B$25,2,0)="Exclude"),"",IF($D110=1,IF(OR(price_limit="",price_limit="No Limit"),IF(S110="Yes",1,2),IF(SUMIFS(WhatIf!$W:$W,WhatIf!$Q:$Q,S$1,WhatIf!$R:$R,S110)&lt;=price_limit,IF(S110="Yes",1,2),"")),""))</f>
        <v/>
      </c>
      <c r="BO110" s="161" t="str">
        <f ca="1">IF(OR(T110="",VLOOKUP(T$1,Services!$A$1:$B$25,2,0)="Exclude"),"",IF($D110=1,IF(OR(price_limit="",price_limit="No Limit"),IF(T110="Yes",1,2),IF(SUMIFS(WhatIf!$W:$W,WhatIf!$Q:$Q,T$1,WhatIf!$R:$R,T110)&lt;=price_limit,IF(T110="Yes",1,2),"")),""))</f>
        <v/>
      </c>
      <c r="BP110" s="161" t="str">
        <f ca="1">IF(OR(U110="",VLOOKUP(U$1,Services!$A$1:$B$25,2,0)="Exclude"),"",IF($D110=1,IF(OR(price_limit="",price_limit="No Limit"),IF(U110="Yes",1,2),IF(SUMIFS(WhatIf!$W:$W,WhatIf!$Q:$Q,U$1,WhatIf!$R:$R,U110)&lt;=price_limit,IF(U110="Yes",1,2),"")),""))</f>
        <v/>
      </c>
      <c r="BQ110" s="161" t="str">
        <f>IF(OR(V110="",VLOOKUP(V$1,Services!$A$1:$B$25,2,0)="Exclude"),"",IF($D110=1,IF(OR(price_limit="",price_limit="No Limit"),IF(V110="Yes",1,2),IF(SUMIFS(WhatIf!$W:$W,WhatIf!$Q:$Q,V$1,WhatIf!$R:$R,V110)&lt;=price_limit,IF(V110="Yes",1,2),"")),""))</f>
        <v/>
      </c>
      <c r="BR110" s="161" t="str">
        <f>IF(OR(W110="",VLOOKUP(W$1,Services!$A$1:$B$25,2,0)="Exclude"),"",IF($D110=1,IF(OR(price_limit="",price_limit="No Limit"),IF(W110="Yes",1,2),IF(SUMIFS(WhatIf!$W:$W,WhatIf!$Q:$Q,W$1,WhatIf!$R:$R,W110)&lt;=price_limit,IF(W110="Yes",1,2),"")),""))</f>
        <v/>
      </c>
      <c r="BS110" s="161" t="str">
        <f>IF(OR(X110="",VLOOKUP(X$1,Services!$A$1:$B$25,2,0)="Exclude"),"",IF($D110=1,IF(OR(price_limit="",price_limit="No Limit"),IF(X110="Yes",1,2),IF(SUMIFS(WhatIf!$W:$W,WhatIf!$Q:$Q,X$1,WhatIf!$R:$R,X110)&lt;=price_limit,IF(X110="Yes",1,2),"")),""))</f>
        <v/>
      </c>
      <c r="BT110" s="161" t="str">
        <f>IF(OR(Y110="",VLOOKUP(Y$1,Services!$A$1:$B$25,2,0)="Exclude"),"",IF($D110=1,IF(OR(price_limit="",price_limit="No Limit"),IF(Y110="Yes",1,2),IF(SUMIFS(WhatIf!$W:$W,WhatIf!$Q:$Q,Y$1,WhatIf!$R:$R,Y110)&lt;=price_limit,IF(Y110="Yes",1,2),"")),""))</f>
        <v/>
      </c>
      <c r="BU110" s="161" t="str">
        <f>IF(OR(Z110="",VLOOKUP(Z$1,Services!$A$1:$B$25,2,0)="Exclude"),"",IF($D110=1,IF(OR(price_limit="",price_limit="No Limit"),IF(Z110="Yes",1,2),IF(SUMIFS(WhatIf!$W:$W,WhatIf!$Q:$Q,Z$1,WhatIf!$R:$R,Z110)&lt;=price_limit,IF(Z110="Yes",1,2),"")),""))</f>
        <v/>
      </c>
      <c r="BV110" s="161"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26" customHeight="1" x14ac:dyDescent="0.3">
      <c r="A111" s="15" t="s">
        <v>1066</v>
      </c>
      <c r="C111" s="3" t="s">
        <v>177</v>
      </c>
      <c r="D111" s="8" t="str">
        <f t="shared" ca="1" si="5"/>
        <v/>
      </c>
      <c r="R111" s="4" t="s">
        <v>1</v>
      </c>
      <c r="S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1" t="str">
        <f>IF(OR(E111="",VLOOKUP(E$1,Services!$A$1:$B$25,2,0)="Exclude"),"",IF($D111=1,IF(OR(price_limit="",price_limit="No Limit"),IF(E111="Yes",1,2),IF(SUMIFS(WhatIf!$W:$W,WhatIf!$Q:$Q,E$1,WhatIf!$R:$R,E111)&lt;=price_limit,IF(E111="Yes",1,2),"")),""))</f>
        <v/>
      </c>
      <c r="BA111" s="161" t="str">
        <f>IF(OR(F111="",VLOOKUP(F$1,Services!$A$1:$B$25,2,0)="Exclude"),"",IF($D111=1,IF(OR(price_limit="",price_limit="No Limit"),IF(F111="Yes",1,2),IF(SUMIFS(WhatIf!$W:$W,WhatIf!$Q:$Q,F$1,WhatIf!$R:$R,F111)&lt;=price_limit,IF(F111="Yes",1,2),"")),""))</f>
        <v/>
      </c>
      <c r="BB111" s="161" t="str">
        <f>IF(OR(G111="",VLOOKUP(G$1,Services!$A$1:$B$25,2,0)="Exclude"),"",IF($D111=1,IF(OR(price_limit="",price_limit="No Limit"),IF(G111="Yes",1,2),IF(SUMIFS(WhatIf!$W:$W,WhatIf!$Q:$Q,G$1,WhatIf!$R:$R,G111)&lt;=price_limit,IF(G111="Yes",1,2),"")),""))</f>
        <v/>
      </c>
      <c r="BC111" s="161" t="str">
        <f>IF(OR(H111="",VLOOKUP(H$1,Services!$A$1:$B$25,2,0)="Exclude"),"",IF($D111=1,IF(OR(price_limit="",price_limit="No Limit"),IF(H111="Yes",1,2),IF(SUMIFS(WhatIf!$W:$W,WhatIf!$Q:$Q,H$1,WhatIf!$R:$R,H111)&lt;=price_limit,IF(H111="Yes",1,2),"")),""))</f>
        <v/>
      </c>
      <c r="BD111" s="161" t="str">
        <f>IF(OR(I111="",VLOOKUP(I$1,Services!$A$1:$B$25,2,0)="Exclude"),"",IF($D111=1,IF(OR(price_limit="",price_limit="No Limit"),IF(I111="Yes",1,2),IF(SUMIFS(WhatIf!$W:$W,WhatIf!$Q:$Q,I$1,WhatIf!$R:$R,I111)&lt;=price_limit,IF(I111="Yes",1,2),"")),""))</f>
        <v/>
      </c>
      <c r="BE111" s="161" t="str">
        <f>IF(OR(J111="",VLOOKUP(J$1,Services!$A$1:$B$25,2,0)="Exclude"),"",IF($D111=1,IF(OR(price_limit="",price_limit="No Limit"),IF(J111="Yes",1,2),IF(SUMIFS(WhatIf!$W:$W,WhatIf!$Q:$Q,J$1,WhatIf!$R:$R,J111)&lt;=price_limit,IF(J111="Yes",1,2),"")),""))</f>
        <v/>
      </c>
      <c r="BF111" s="161" t="str">
        <f>IF(OR(K111="",VLOOKUP(K$1,Services!$A$1:$B$25,2,0)="Exclude"),"",IF($D111=1,IF(OR(price_limit="",price_limit="No Limit"),IF(K111="Yes",1,2),IF(SUMIFS(WhatIf!$W:$W,WhatIf!$Q:$Q,K$1,WhatIf!$R:$R,K111)&lt;=price_limit,IF(K111="Yes",1,2),"")),""))</f>
        <v/>
      </c>
      <c r="BG111" s="161" t="str">
        <f>IF(OR(L111="",VLOOKUP(L$1,Services!$A$1:$B$25,2,0)="Exclude"),"",IF($D111=1,IF(OR(price_limit="",price_limit="No Limit"),IF(L111="Yes",1,2),IF(SUMIFS(WhatIf!$W:$W,WhatIf!$Q:$Q,L$1,WhatIf!$R:$R,L111)&lt;=price_limit,IF(L111="Yes",1,2),"")),""))</f>
        <v/>
      </c>
      <c r="BH111" s="161" t="str">
        <f>IF(OR(M111="",VLOOKUP(M$1,Services!$A$1:$B$25,2,0)="Exclude"),"",IF($D111=1,IF(OR(price_limit="",price_limit="No Limit"),IF(M111="Yes",1,2),IF(SUMIFS(WhatIf!$W:$W,WhatIf!$Q:$Q,M$1,WhatIf!$R:$R,M111)&lt;=price_limit,IF(M111="Yes",1,2),"")),""))</f>
        <v/>
      </c>
      <c r="BI111" s="161" t="str">
        <f>IF(OR(N111="",VLOOKUP(N$1,Services!$A$1:$B$25,2,0)="Exclude"),"",IF($D111=1,IF(OR(price_limit="",price_limit="No Limit"),IF(N111="Yes",1,2),IF(SUMIFS(WhatIf!$W:$W,WhatIf!$Q:$Q,N$1,WhatIf!$R:$R,N111)&lt;=price_limit,IF(N111="Yes",1,2),"")),""))</f>
        <v/>
      </c>
      <c r="BJ111" s="161" t="str">
        <f>IF(OR(O111="",VLOOKUP(O$1,Services!$A$1:$B$25,2,0)="Exclude"),"",IF($D111=1,IF(OR(price_limit="",price_limit="No Limit"),IF(O111="Yes",1,2),IF(SUMIFS(WhatIf!$W:$W,WhatIf!$Q:$Q,O$1,WhatIf!$R:$R,O111)&lt;=price_limit,IF(O111="Yes",1,2),"")),""))</f>
        <v/>
      </c>
      <c r="BK111" s="161" t="str">
        <f>IF(OR(P111="",VLOOKUP(P$1,Services!$A$1:$B$25,2,0)="Exclude"),"",IF($D111=1,IF(OR(price_limit="",price_limit="No Limit"),IF(P111="Yes",1,2),IF(SUMIFS(WhatIf!$W:$W,WhatIf!$Q:$Q,P$1,WhatIf!$R:$R,P111)&lt;=price_limit,IF(P111="Yes",1,2),"")),""))</f>
        <v/>
      </c>
      <c r="BL111" s="161" t="str">
        <f>IF(OR(Q111="",VLOOKUP(Q$1,Services!$A$1:$B$25,2,0)="Exclude"),"",IF($D111=1,IF(OR(price_limit="",price_limit="No Limit"),IF(Q111="Yes",1,2),IF(SUMIFS(WhatIf!$W:$W,WhatIf!$Q:$Q,Q$1,WhatIf!$R:$R,Q111)&lt;=price_limit,IF(Q111="Yes",1,2),"")),""))</f>
        <v/>
      </c>
      <c r="BM111" s="161" t="str">
        <f ca="1">IF(OR(R111="",VLOOKUP(R$1,Services!$A$1:$B$25,2,0)="Exclude"),"",IF($D111=1,IF(OR(price_limit="",price_limit="No Limit"),IF(R111="Yes",1,2),IF(SUMIFS(WhatIf!$W:$W,WhatIf!$Q:$Q,R$1,WhatIf!$R:$R,R111)&lt;=price_limit,IF(R111="Yes",1,2),"")),""))</f>
        <v/>
      </c>
      <c r="BN111" s="161" t="str">
        <f ca="1">IF(OR(S111="",VLOOKUP(S$1,Services!$A$1:$B$25,2,0)="Exclude"),"",IF($D111=1,IF(OR(price_limit="",price_limit="No Limit"),IF(S111="Yes",1,2),IF(SUMIFS(WhatIf!$W:$W,WhatIf!$Q:$Q,S$1,WhatIf!$R:$R,S111)&lt;=price_limit,IF(S111="Yes",1,2),"")),""))</f>
        <v/>
      </c>
      <c r="BO111" s="161" t="str">
        <f>IF(OR(T111="",VLOOKUP(T$1,Services!$A$1:$B$25,2,0)="Exclude"),"",IF($D111=1,IF(OR(price_limit="",price_limit="No Limit"),IF(T111="Yes",1,2),IF(SUMIFS(WhatIf!$W:$W,WhatIf!$Q:$Q,T$1,WhatIf!$R:$R,T111)&lt;=price_limit,IF(T111="Yes",1,2),"")),""))</f>
        <v/>
      </c>
      <c r="BP111" s="161" t="str">
        <f>IF(OR(U111="",VLOOKUP(U$1,Services!$A$1:$B$25,2,0)="Exclude"),"",IF($D111=1,IF(OR(price_limit="",price_limit="No Limit"),IF(U111="Yes",1,2),IF(SUMIFS(WhatIf!$W:$W,WhatIf!$Q:$Q,U$1,WhatIf!$R:$R,U111)&lt;=price_limit,IF(U111="Yes",1,2),"")),""))</f>
        <v/>
      </c>
      <c r="BQ111" s="161" t="str">
        <f>IF(OR(V111="",VLOOKUP(V$1,Services!$A$1:$B$25,2,0)="Exclude"),"",IF($D111=1,IF(OR(price_limit="",price_limit="No Limit"),IF(V111="Yes",1,2),IF(SUMIFS(WhatIf!$W:$W,WhatIf!$Q:$Q,V$1,WhatIf!$R:$R,V111)&lt;=price_limit,IF(V111="Yes",1,2),"")),""))</f>
        <v/>
      </c>
      <c r="BR111" s="161" t="str">
        <f>IF(OR(W111="",VLOOKUP(W$1,Services!$A$1:$B$25,2,0)="Exclude"),"",IF($D111=1,IF(OR(price_limit="",price_limit="No Limit"),IF(W111="Yes",1,2),IF(SUMIFS(WhatIf!$W:$W,WhatIf!$Q:$Q,W$1,WhatIf!$R:$R,W111)&lt;=price_limit,IF(W111="Yes",1,2),"")),""))</f>
        <v/>
      </c>
      <c r="BS111" s="161" t="str">
        <f>IF(OR(X111="",VLOOKUP(X$1,Services!$A$1:$B$25,2,0)="Exclude"),"",IF($D111=1,IF(OR(price_limit="",price_limit="No Limit"),IF(X111="Yes",1,2),IF(SUMIFS(WhatIf!$W:$W,WhatIf!$Q:$Q,X$1,WhatIf!$R:$R,X111)&lt;=price_limit,IF(X111="Yes",1,2),"")),""))</f>
        <v/>
      </c>
      <c r="BT111" s="161" t="str">
        <f>IF(OR(Y111="",VLOOKUP(Y$1,Services!$A$1:$B$25,2,0)="Exclude"),"",IF($D111=1,IF(OR(price_limit="",price_limit="No Limit"),IF(Y111="Yes",1,2),IF(SUMIFS(WhatIf!$W:$W,WhatIf!$Q:$Q,Y$1,WhatIf!$R:$R,Y111)&lt;=price_limit,IF(Y111="Yes",1,2),"")),""))</f>
        <v/>
      </c>
      <c r="BU111" s="161" t="str">
        <f>IF(OR(Z111="",VLOOKUP(Z$1,Services!$A$1:$B$25,2,0)="Exclude"),"",IF($D111=1,IF(OR(price_limit="",price_limit="No Limit"),IF(Z111="Yes",1,2),IF(SUMIFS(WhatIf!$W:$W,WhatIf!$Q:$Q,Z$1,WhatIf!$R:$R,Z111)&lt;=price_limit,IF(Z111="Yes",1,2),"")),""))</f>
        <v/>
      </c>
      <c r="BV111" s="161"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26" customHeight="1" x14ac:dyDescent="0.35">
      <c r="A112" s="15" t="s">
        <v>799</v>
      </c>
      <c r="C112" s="3" t="s">
        <v>184</v>
      </c>
      <c r="D112" s="8" t="str">
        <f t="shared" ca="1" si="5"/>
        <v/>
      </c>
      <c r="I112" s="4" t="s">
        <v>231</v>
      </c>
      <c r="J112" s="4" t="s">
        <v>231</v>
      </c>
      <c r="K112" s="8" t="s">
        <v>231</v>
      </c>
      <c r="L112" s="8" t="s">
        <v>231</v>
      </c>
      <c r="M112" s="8"/>
      <c r="N112" s="8"/>
      <c r="O112" s="8"/>
      <c r="P112" s="8"/>
      <c r="Q112" s="8"/>
      <c r="R112" s="8"/>
      <c r="S112" s="8"/>
      <c r="T112" s="8"/>
      <c r="U112" s="8"/>
      <c r="V112" s="8" t="s">
        <v>1</v>
      </c>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1" t="str">
        <f>IF(OR(E112="",VLOOKUP(E$1,Services!$A$1:$B$25,2,0)="Exclude"),"",IF($D112=1,IF(OR(price_limit="",price_limit="No Limit"),IF(E112="Yes",1,2),IF(SUMIFS(WhatIf!$W:$W,WhatIf!$Q:$Q,E$1,WhatIf!$R:$R,E112)&lt;=price_limit,IF(E112="Yes",1,2),"")),""))</f>
        <v/>
      </c>
      <c r="BA112" s="161" t="str">
        <f>IF(OR(F112="",VLOOKUP(F$1,Services!$A$1:$B$25,2,0)="Exclude"),"",IF($D112=1,IF(OR(price_limit="",price_limit="No Limit"),IF(F112="Yes",1,2),IF(SUMIFS(WhatIf!$W:$W,WhatIf!$Q:$Q,F$1,WhatIf!$R:$R,F112)&lt;=price_limit,IF(F112="Yes",1,2),"")),""))</f>
        <v/>
      </c>
      <c r="BB112" s="161" t="str">
        <f>IF(OR(G112="",VLOOKUP(G$1,Services!$A$1:$B$25,2,0)="Exclude"),"",IF($D112=1,IF(OR(price_limit="",price_limit="No Limit"),IF(G112="Yes",1,2),IF(SUMIFS(WhatIf!$W:$W,WhatIf!$Q:$Q,G$1,WhatIf!$R:$R,G112)&lt;=price_limit,IF(G112="Yes",1,2),"")),""))</f>
        <v/>
      </c>
      <c r="BC112" s="161" t="str">
        <f>IF(OR(H112="",VLOOKUP(H$1,Services!$A$1:$B$25,2,0)="Exclude"),"",IF($D112=1,IF(OR(price_limit="",price_limit="No Limit"),IF(H112="Yes",1,2),IF(SUMIFS(WhatIf!$W:$W,WhatIf!$Q:$Q,H$1,WhatIf!$R:$R,H112)&lt;=price_limit,IF(H112="Yes",1,2),"")),""))</f>
        <v/>
      </c>
      <c r="BD112" s="161" t="str">
        <f ca="1">IF(OR(I112="",VLOOKUP(I$1,Services!$A$1:$B$25,2,0)="Exclude"),"",IF($D112=1,IF(OR(price_limit="",price_limit="No Limit"),IF(I112="Yes",1,2),IF(SUMIFS(WhatIf!$W:$W,WhatIf!$Q:$Q,I$1,WhatIf!$R:$R,I112)&lt;=price_limit,IF(I112="Yes",1,2),"")),""))</f>
        <v/>
      </c>
      <c r="BE112" s="161" t="str">
        <f ca="1">IF(OR(J112="",VLOOKUP(J$1,Services!$A$1:$B$25,2,0)="Exclude"),"",IF($D112=1,IF(OR(price_limit="",price_limit="No Limit"),IF(J112="Yes",1,2),IF(SUMIFS(WhatIf!$W:$W,WhatIf!$Q:$Q,J$1,WhatIf!$R:$R,J112)&lt;=price_limit,IF(J112="Yes",1,2),"")),""))</f>
        <v/>
      </c>
      <c r="BF112" s="161" t="str">
        <f ca="1">IF(OR(K112="",VLOOKUP(K$1,Services!$A$1:$B$25,2,0)="Exclude"),"",IF($D112=1,IF(OR(price_limit="",price_limit="No Limit"),IF(K112="Yes",1,2),IF(SUMIFS(WhatIf!$W:$W,WhatIf!$Q:$Q,K$1,WhatIf!$R:$R,K112)&lt;=price_limit,IF(K112="Yes",1,2),"")),""))</f>
        <v/>
      </c>
      <c r="BG112" s="161" t="str">
        <f ca="1">IF(OR(L112="",VLOOKUP(L$1,Services!$A$1:$B$25,2,0)="Exclude"),"",IF($D112=1,IF(OR(price_limit="",price_limit="No Limit"),IF(L112="Yes",1,2),IF(SUMIFS(WhatIf!$W:$W,WhatIf!$Q:$Q,L$1,WhatIf!$R:$R,L112)&lt;=price_limit,IF(L112="Yes",1,2),"")),""))</f>
        <v/>
      </c>
      <c r="BH112" s="161" t="str">
        <f>IF(OR(M112="",VLOOKUP(M$1,Services!$A$1:$B$25,2,0)="Exclude"),"",IF($D112=1,IF(OR(price_limit="",price_limit="No Limit"),IF(M112="Yes",1,2),IF(SUMIFS(WhatIf!$W:$W,WhatIf!$Q:$Q,M$1,WhatIf!$R:$R,M112)&lt;=price_limit,IF(M112="Yes",1,2),"")),""))</f>
        <v/>
      </c>
      <c r="BI112" s="161" t="str">
        <f>IF(OR(N112="",VLOOKUP(N$1,Services!$A$1:$B$25,2,0)="Exclude"),"",IF($D112=1,IF(OR(price_limit="",price_limit="No Limit"),IF(N112="Yes",1,2),IF(SUMIFS(WhatIf!$W:$W,WhatIf!$Q:$Q,N$1,WhatIf!$R:$R,N112)&lt;=price_limit,IF(N112="Yes",1,2),"")),""))</f>
        <v/>
      </c>
      <c r="BJ112" s="161" t="str">
        <f>IF(OR(O112="",VLOOKUP(O$1,Services!$A$1:$B$25,2,0)="Exclude"),"",IF($D112=1,IF(OR(price_limit="",price_limit="No Limit"),IF(O112="Yes",1,2),IF(SUMIFS(WhatIf!$W:$W,WhatIf!$Q:$Q,O$1,WhatIf!$R:$R,O112)&lt;=price_limit,IF(O112="Yes",1,2),"")),""))</f>
        <v/>
      </c>
      <c r="BK112" s="161" t="str">
        <f>IF(OR(P112="",VLOOKUP(P$1,Services!$A$1:$B$25,2,0)="Exclude"),"",IF($D112=1,IF(OR(price_limit="",price_limit="No Limit"),IF(P112="Yes",1,2),IF(SUMIFS(WhatIf!$W:$W,WhatIf!$Q:$Q,P$1,WhatIf!$R:$R,P112)&lt;=price_limit,IF(P112="Yes",1,2),"")),""))</f>
        <v/>
      </c>
      <c r="BL112" s="161" t="str">
        <f>IF(OR(Q112="",VLOOKUP(Q$1,Services!$A$1:$B$25,2,0)="Exclude"),"",IF($D112=1,IF(OR(price_limit="",price_limit="No Limit"),IF(Q112="Yes",1,2),IF(SUMIFS(WhatIf!$W:$W,WhatIf!$Q:$Q,Q$1,WhatIf!$R:$R,Q112)&lt;=price_limit,IF(Q112="Yes",1,2),"")),""))</f>
        <v/>
      </c>
      <c r="BM112" s="161" t="str">
        <f>IF(OR(R112="",VLOOKUP(R$1,Services!$A$1:$B$25,2,0)="Exclude"),"",IF($D112=1,IF(OR(price_limit="",price_limit="No Limit"),IF(R112="Yes",1,2),IF(SUMIFS(WhatIf!$W:$W,WhatIf!$Q:$Q,R$1,WhatIf!$R:$R,R112)&lt;=price_limit,IF(R112="Yes",1,2),"")),""))</f>
        <v/>
      </c>
      <c r="BN112" s="161" t="str">
        <f>IF(OR(S112="",VLOOKUP(S$1,Services!$A$1:$B$25,2,0)="Exclude"),"",IF($D112=1,IF(OR(price_limit="",price_limit="No Limit"),IF(S112="Yes",1,2),IF(SUMIFS(WhatIf!$W:$W,WhatIf!$Q:$Q,S$1,WhatIf!$R:$R,S112)&lt;=price_limit,IF(S112="Yes",1,2),"")),""))</f>
        <v/>
      </c>
      <c r="BO112" s="161" t="str">
        <f>IF(OR(T112="",VLOOKUP(T$1,Services!$A$1:$B$25,2,0)="Exclude"),"",IF($D112=1,IF(OR(price_limit="",price_limit="No Limit"),IF(T112="Yes",1,2),IF(SUMIFS(WhatIf!$W:$W,WhatIf!$Q:$Q,T$1,WhatIf!$R:$R,T112)&lt;=price_limit,IF(T112="Yes",1,2),"")),""))</f>
        <v/>
      </c>
      <c r="BP112" s="161" t="str">
        <f>IF(OR(U112="",VLOOKUP(U$1,Services!$A$1:$B$25,2,0)="Exclude"),"",IF($D112=1,IF(OR(price_limit="",price_limit="No Limit"),IF(U112="Yes",1,2),IF(SUMIFS(WhatIf!$W:$W,WhatIf!$Q:$Q,U$1,WhatIf!$R:$R,U112)&lt;=price_limit,IF(U112="Yes",1,2),"")),""))</f>
        <v/>
      </c>
      <c r="BQ112" s="161" t="str">
        <f ca="1">IF(OR(V112="",VLOOKUP(V$1,Services!$A$1:$B$25,2,0)="Exclude"),"",IF($D112=1,IF(OR(price_limit="",price_limit="No Limit"),IF(V112="Yes",1,2),IF(SUMIFS(WhatIf!$W:$W,WhatIf!$Q:$Q,V$1,WhatIf!$R:$R,V112)&lt;=price_limit,IF(V112="Yes",1,2),"")),""))</f>
        <v/>
      </c>
      <c r="BR112" s="161" t="str">
        <f>IF(OR(W112="",VLOOKUP(W$1,Services!$A$1:$B$25,2,0)="Exclude"),"",IF($D112=1,IF(OR(price_limit="",price_limit="No Limit"),IF(W112="Yes",1,2),IF(SUMIFS(WhatIf!$W:$W,WhatIf!$Q:$Q,W$1,WhatIf!$R:$R,W112)&lt;=price_limit,IF(W112="Yes",1,2),"")),""))</f>
        <v/>
      </c>
      <c r="BS112" s="161" t="str">
        <f>IF(OR(X112="",VLOOKUP(X$1,Services!$A$1:$B$25,2,0)="Exclude"),"",IF($D112=1,IF(OR(price_limit="",price_limit="No Limit"),IF(X112="Yes",1,2),IF(SUMIFS(WhatIf!$W:$W,WhatIf!$Q:$Q,X$1,WhatIf!$R:$R,X112)&lt;=price_limit,IF(X112="Yes",1,2),"")),""))</f>
        <v/>
      </c>
      <c r="BT112" s="161" t="str">
        <f>IF(OR(Y112="",VLOOKUP(Y$1,Services!$A$1:$B$25,2,0)="Exclude"),"",IF($D112=1,IF(OR(price_limit="",price_limit="No Limit"),IF(Y112="Yes",1,2),IF(SUMIFS(WhatIf!$W:$W,WhatIf!$Q:$Q,Y$1,WhatIf!$R:$R,Y112)&lt;=price_limit,IF(Y112="Yes",1,2),"")),""))</f>
        <v/>
      </c>
      <c r="BU112" s="161" t="str">
        <f>IF(OR(Z112="",VLOOKUP(Z$1,Services!$A$1:$B$25,2,0)="Exclude"),"",IF($D112=1,IF(OR(price_limit="",price_limit="No Limit"),IF(Z112="Yes",1,2),IF(SUMIFS(WhatIf!$W:$W,WhatIf!$Q:$Q,Z$1,WhatIf!$R:$R,Z112)&lt;=price_limit,IF(Z112="Yes",1,2),"")),""))</f>
        <v/>
      </c>
      <c r="BV112" s="161"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1284</v>
      </c>
      <c r="C113" s="3" t="s">
        <v>346</v>
      </c>
      <c r="D113" s="8" t="str">
        <f t="shared" ca="1" si="5"/>
        <v/>
      </c>
      <c r="O113" s="4" t="s">
        <v>1117</v>
      </c>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1" t="str">
        <f>IF(OR(E113="",VLOOKUP(E$1,Services!$A$1:$B$25,2,0)="Exclude"),"",IF($D113=1,IF(OR(price_limit="",price_limit="No Limit"),IF(E113="Yes",1,2),IF(SUMIFS(WhatIf!$W:$W,WhatIf!$Q:$Q,E$1,WhatIf!$R:$R,E113)&lt;=price_limit,IF(E113="Yes",1,2),"")),""))</f>
        <v/>
      </c>
      <c r="BA113" s="161" t="str">
        <f>IF(OR(F113="",VLOOKUP(F$1,Services!$A$1:$B$25,2,0)="Exclude"),"",IF($D113=1,IF(OR(price_limit="",price_limit="No Limit"),IF(F113="Yes",1,2),IF(SUMIFS(WhatIf!$W:$W,WhatIf!$Q:$Q,F$1,WhatIf!$R:$R,F113)&lt;=price_limit,IF(F113="Yes",1,2),"")),""))</f>
        <v/>
      </c>
      <c r="BB113" s="161" t="str">
        <f>IF(OR(G113="",VLOOKUP(G$1,Services!$A$1:$B$25,2,0)="Exclude"),"",IF($D113=1,IF(OR(price_limit="",price_limit="No Limit"),IF(G113="Yes",1,2),IF(SUMIFS(WhatIf!$W:$W,WhatIf!$Q:$Q,G$1,WhatIf!$R:$R,G113)&lt;=price_limit,IF(G113="Yes",1,2),"")),""))</f>
        <v/>
      </c>
      <c r="BC113" s="161" t="str">
        <f>IF(OR(H113="",VLOOKUP(H$1,Services!$A$1:$B$25,2,0)="Exclude"),"",IF($D113=1,IF(OR(price_limit="",price_limit="No Limit"),IF(H113="Yes",1,2),IF(SUMIFS(WhatIf!$W:$W,WhatIf!$Q:$Q,H$1,WhatIf!$R:$R,H113)&lt;=price_limit,IF(H113="Yes",1,2),"")),""))</f>
        <v/>
      </c>
      <c r="BD113" s="161" t="str">
        <f>IF(OR(I113="",VLOOKUP(I$1,Services!$A$1:$B$25,2,0)="Exclude"),"",IF($D113=1,IF(OR(price_limit="",price_limit="No Limit"),IF(I113="Yes",1,2),IF(SUMIFS(WhatIf!$W:$W,WhatIf!$Q:$Q,I$1,WhatIf!$R:$R,I113)&lt;=price_limit,IF(I113="Yes",1,2),"")),""))</f>
        <v/>
      </c>
      <c r="BE113" s="161" t="str">
        <f>IF(OR(J113="",VLOOKUP(J$1,Services!$A$1:$B$25,2,0)="Exclude"),"",IF($D113=1,IF(OR(price_limit="",price_limit="No Limit"),IF(J113="Yes",1,2),IF(SUMIFS(WhatIf!$W:$W,WhatIf!$Q:$Q,J$1,WhatIf!$R:$R,J113)&lt;=price_limit,IF(J113="Yes",1,2),"")),""))</f>
        <v/>
      </c>
      <c r="BF113" s="161" t="str">
        <f>IF(OR(K113="",VLOOKUP(K$1,Services!$A$1:$B$25,2,0)="Exclude"),"",IF($D113=1,IF(OR(price_limit="",price_limit="No Limit"),IF(K113="Yes",1,2),IF(SUMIFS(WhatIf!$W:$W,WhatIf!$Q:$Q,K$1,WhatIf!$R:$R,K113)&lt;=price_limit,IF(K113="Yes",1,2),"")),""))</f>
        <v/>
      </c>
      <c r="BG113" s="161" t="str">
        <f>IF(OR(L113="",VLOOKUP(L$1,Services!$A$1:$B$25,2,0)="Exclude"),"",IF($D113=1,IF(OR(price_limit="",price_limit="No Limit"),IF(L113="Yes",1,2),IF(SUMIFS(WhatIf!$W:$W,WhatIf!$Q:$Q,L$1,WhatIf!$R:$R,L113)&lt;=price_limit,IF(L113="Yes",1,2),"")),""))</f>
        <v/>
      </c>
      <c r="BH113" s="161" t="str">
        <f>IF(OR(M113="",VLOOKUP(M$1,Services!$A$1:$B$25,2,0)="Exclude"),"",IF($D113=1,IF(OR(price_limit="",price_limit="No Limit"),IF(M113="Yes",1,2),IF(SUMIFS(WhatIf!$W:$W,WhatIf!$Q:$Q,M$1,WhatIf!$R:$R,M113)&lt;=price_limit,IF(M113="Yes",1,2),"")),""))</f>
        <v/>
      </c>
      <c r="BI113" s="161" t="str">
        <f>IF(OR(N113="",VLOOKUP(N$1,Services!$A$1:$B$25,2,0)="Exclude"),"",IF($D113=1,IF(OR(price_limit="",price_limit="No Limit"),IF(N113="Yes",1,2),IF(SUMIFS(WhatIf!$W:$W,WhatIf!$Q:$Q,N$1,WhatIf!$R:$R,N113)&lt;=price_limit,IF(N113="Yes",1,2),"")),""))</f>
        <v/>
      </c>
      <c r="BJ113" s="161" t="str">
        <f ca="1">IF(OR(O113="",VLOOKUP(O$1,Services!$A$1:$B$25,2,0)="Exclude"),"",IF($D113=1,IF(OR(price_limit="",price_limit="No Limit"),IF(O113="Yes",1,2),IF(SUMIFS(WhatIf!$W:$W,WhatIf!$Q:$Q,O$1,WhatIf!$R:$R,O113)&lt;=price_limit,IF(O113="Yes",1,2),"")),""))</f>
        <v/>
      </c>
      <c r="BK113" s="161" t="str">
        <f>IF(OR(P113="",VLOOKUP(P$1,Services!$A$1:$B$25,2,0)="Exclude"),"",IF($D113=1,IF(OR(price_limit="",price_limit="No Limit"),IF(P113="Yes",1,2),IF(SUMIFS(WhatIf!$W:$W,WhatIf!$Q:$Q,P$1,WhatIf!$R:$R,P113)&lt;=price_limit,IF(P113="Yes",1,2),"")),""))</f>
        <v/>
      </c>
      <c r="BL113" s="161" t="str">
        <f>IF(OR(Q113="",VLOOKUP(Q$1,Services!$A$1:$B$25,2,0)="Exclude"),"",IF($D113=1,IF(OR(price_limit="",price_limit="No Limit"),IF(Q113="Yes",1,2),IF(SUMIFS(WhatIf!$W:$W,WhatIf!$Q:$Q,Q$1,WhatIf!$R:$R,Q113)&lt;=price_limit,IF(Q113="Yes",1,2),"")),""))</f>
        <v/>
      </c>
      <c r="BM113" s="161" t="str">
        <f>IF(OR(R113="",VLOOKUP(R$1,Services!$A$1:$B$25,2,0)="Exclude"),"",IF($D113=1,IF(OR(price_limit="",price_limit="No Limit"),IF(R113="Yes",1,2),IF(SUMIFS(WhatIf!$W:$W,WhatIf!$Q:$Q,R$1,WhatIf!$R:$R,R113)&lt;=price_limit,IF(R113="Yes",1,2),"")),""))</f>
        <v/>
      </c>
      <c r="BN113" s="161" t="str">
        <f>IF(OR(S113="",VLOOKUP(S$1,Services!$A$1:$B$25,2,0)="Exclude"),"",IF($D113=1,IF(OR(price_limit="",price_limit="No Limit"),IF(S113="Yes",1,2),IF(SUMIFS(WhatIf!$W:$W,WhatIf!$Q:$Q,S$1,WhatIf!$R:$R,S113)&lt;=price_limit,IF(S113="Yes",1,2),"")),""))</f>
        <v/>
      </c>
      <c r="BO113" s="161" t="str">
        <f>IF(OR(T113="",VLOOKUP(T$1,Services!$A$1:$B$25,2,0)="Exclude"),"",IF($D113=1,IF(OR(price_limit="",price_limit="No Limit"),IF(T113="Yes",1,2),IF(SUMIFS(WhatIf!$W:$W,WhatIf!$Q:$Q,T$1,WhatIf!$R:$R,T113)&lt;=price_limit,IF(T113="Yes",1,2),"")),""))</f>
        <v/>
      </c>
      <c r="BP113" s="161" t="str">
        <f>IF(OR(U113="",VLOOKUP(U$1,Services!$A$1:$B$25,2,0)="Exclude"),"",IF($D113=1,IF(OR(price_limit="",price_limit="No Limit"),IF(U113="Yes",1,2),IF(SUMIFS(WhatIf!$W:$W,WhatIf!$Q:$Q,U$1,WhatIf!$R:$R,U113)&lt;=price_limit,IF(U113="Yes",1,2),"")),""))</f>
        <v/>
      </c>
      <c r="BQ113" s="161" t="str">
        <f>IF(OR(V113="",VLOOKUP(V$1,Services!$A$1:$B$25,2,0)="Exclude"),"",IF($D113=1,IF(OR(price_limit="",price_limit="No Limit"),IF(V113="Yes",1,2),IF(SUMIFS(WhatIf!$W:$W,WhatIf!$Q:$Q,V$1,WhatIf!$R:$R,V113)&lt;=price_limit,IF(V113="Yes",1,2),"")),""))</f>
        <v/>
      </c>
      <c r="BR113" s="161" t="str">
        <f>IF(OR(W113="",VLOOKUP(W$1,Services!$A$1:$B$25,2,0)="Exclude"),"",IF($D113=1,IF(OR(price_limit="",price_limit="No Limit"),IF(W113="Yes",1,2),IF(SUMIFS(WhatIf!$W:$W,WhatIf!$Q:$Q,W$1,WhatIf!$R:$R,W113)&lt;=price_limit,IF(W113="Yes",1,2),"")),""))</f>
        <v/>
      </c>
      <c r="BS113" s="161" t="str">
        <f>IF(OR(X113="",VLOOKUP(X$1,Services!$A$1:$B$25,2,0)="Exclude"),"",IF($D113=1,IF(OR(price_limit="",price_limit="No Limit"),IF(X113="Yes",1,2),IF(SUMIFS(WhatIf!$W:$W,WhatIf!$Q:$Q,X$1,WhatIf!$R:$R,X113)&lt;=price_limit,IF(X113="Yes",1,2),"")),""))</f>
        <v/>
      </c>
      <c r="BT113" s="161" t="str">
        <f>IF(OR(Y113="",VLOOKUP(Y$1,Services!$A$1:$B$25,2,0)="Exclude"),"",IF($D113=1,IF(OR(price_limit="",price_limit="No Limit"),IF(Y113="Yes",1,2),IF(SUMIFS(WhatIf!$W:$W,WhatIf!$Q:$Q,Y$1,WhatIf!$R:$R,Y113)&lt;=price_limit,IF(Y113="Yes",1,2),"")),""))</f>
        <v/>
      </c>
      <c r="BU113" s="161" t="str">
        <f>IF(OR(Z113="",VLOOKUP(Z$1,Services!$A$1:$B$25,2,0)="Exclude"),"",IF($D113=1,IF(OR(price_limit="",price_limit="No Limit"),IF(Z113="Yes",1,2),IF(SUMIFS(WhatIf!$W:$W,WhatIf!$Q:$Q,Z$1,WhatIf!$R:$R,Z113)&lt;=price_limit,IF(Z113="Yes",1,2),"")),""))</f>
        <v/>
      </c>
      <c r="BV113" s="161"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
      <c r="A114" s="15" t="s">
        <v>1324</v>
      </c>
      <c r="C114" s="3" t="s">
        <v>346</v>
      </c>
      <c r="D114" s="8" t="str">
        <f t="shared" ca="1" si="5"/>
        <v/>
      </c>
      <c r="R114" s="4" t="s">
        <v>1</v>
      </c>
      <c r="S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1" t="str">
        <f>IF(OR(E114="",VLOOKUP(E$1,Services!$A$1:$B$25,2,0)="Exclude"),"",IF($D114=1,IF(OR(price_limit="",price_limit="No Limit"),IF(E114="Yes",1,2),IF(SUMIFS(WhatIf!$W:$W,WhatIf!$Q:$Q,E$1,WhatIf!$R:$R,E114)&lt;=price_limit,IF(E114="Yes",1,2),"")),""))</f>
        <v/>
      </c>
      <c r="BA114" s="161" t="str">
        <f>IF(OR(F114="",VLOOKUP(F$1,Services!$A$1:$B$25,2,0)="Exclude"),"",IF($D114=1,IF(OR(price_limit="",price_limit="No Limit"),IF(F114="Yes",1,2),IF(SUMIFS(WhatIf!$W:$W,WhatIf!$Q:$Q,F$1,WhatIf!$R:$R,F114)&lt;=price_limit,IF(F114="Yes",1,2),"")),""))</f>
        <v/>
      </c>
      <c r="BB114" s="161" t="str">
        <f>IF(OR(G114="",VLOOKUP(G$1,Services!$A$1:$B$25,2,0)="Exclude"),"",IF($D114=1,IF(OR(price_limit="",price_limit="No Limit"),IF(G114="Yes",1,2),IF(SUMIFS(WhatIf!$W:$W,WhatIf!$Q:$Q,G$1,WhatIf!$R:$R,G114)&lt;=price_limit,IF(G114="Yes",1,2),"")),""))</f>
        <v/>
      </c>
      <c r="BC114" s="161" t="str">
        <f>IF(OR(H114="",VLOOKUP(H$1,Services!$A$1:$B$25,2,0)="Exclude"),"",IF($D114=1,IF(OR(price_limit="",price_limit="No Limit"),IF(H114="Yes",1,2),IF(SUMIFS(WhatIf!$W:$W,WhatIf!$Q:$Q,H$1,WhatIf!$R:$R,H114)&lt;=price_limit,IF(H114="Yes",1,2),"")),""))</f>
        <v/>
      </c>
      <c r="BD114" s="161" t="str">
        <f>IF(OR(I114="",VLOOKUP(I$1,Services!$A$1:$B$25,2,0)="Exclude"),"",IF($D114=1,IF(OR(price_limit="",price_limit="No Limit"),IF(I114="Yes",1,2),IF(SUMIFS(WhatIf!$W:$W,WhatIf!$Q:$Q,I$1,WhatIf!$R:$R,I114)&lt;=price_limit,IF(I114="Yes",1,2),"")),""))</f>
        <v/>
      </c>
      <c r="BE114" s="161" t="str">
        <f>IF(OR(J114="",VLOOKUP(J$1,Services!$A$1:$B$25,2,0)="Exclude"),"",IF($D114=1,IF(OR(price_limit="",price_limit="No Limit"),IF(J114="Yes",1,2),IF(SUMIFS(WhatIf!$W:$W,WhatIf!$Q:$Q,J$1,WhatIf!$R:$R,J114)&lt;=price_limit,IF(J114="Yes",1,2),"")),""))</f>
        <v/>
      </c>
      <c r="BF114" s="161" t="str">
        <f>IF(OR(K114="",VLOOKUP(K$1,Services!$A$1:$B$25,2,0)="Exclude"),"",IF($D114=1,IF(OR(price_limit="",price_limit="No Limit"),IF(K114="Yes",1,2),IF(SUMIFS(WhatIf!$W:$W,WhatIf!$Q:$Q,K$1,WhatIf!$R:$R,K114)&lt;=price_limit,IF(K114="Yes",1,2),"")),""))</f>
        <v/>
      </c>
      <c r="BG114" s="161" t="str">
        <f>IF(OR(L114="",VLOOKUP(L$1,Services!$A$1:$B$25,2,0)="Exclude"),"",IF($D114=1,IF(OR(price_limit="",price_limit="No Limit"),IF(L114="Yes",1,2),IF(SUMIFS(WhatIf!$W:$W,WhatIf!$Q:$Q,L$1,WhatIf!$R:$R,L114)&lt;=price_limit,IF(L114="Yes",1,2),"")),""))</f>
        <v/>
      </c>
      <c r="BH114" s="161" t="str">
        <f>IF(OR(M114="",VLOOKUP(M$1,Services!$A$1:$B$25,2,0)="Exclude"),"",IF($D114=1,IF(OR(price_limit="",price_limit="No Limit"),IF(M114="Yes",1,2),IF(SUMIFS(WhatIf!$W:$W,WhatIf!$Q:$Q,M$1,WhatIf!$R:$R,M114)&lt;=price_limit,IF(M114="Yes",1,2),"")),""))</f>
        <v/>
      </c>
      <c r="BI114" s="161" t="str">
        <f>IF(OR(N114="",VLOOKUP(N$1,Services!$A$1:$B$25,2,0)="Exclude"),"",IF($D114=1,IF(OR(price_limit="",price_limit="No Limit"),IF(N114="Yes",1,2),IF(SUMIFS(WhatIf!$W:$W,WhatIf!$Q:$Q,N$1,WhatIf!$R:$R,N114)&lt;=price_limit,IF(N114="Yes",1,2),"")),""))</f>
        <v/>
      </c>
      <c r="BJ114" s="161" t="str">
        <f>IF(OR(O114="",VLOOKUP(O$1,Services!$A$1:$B$25,2,0)="Exclude"),"",IF($D114=1,IF(OR(price_limit="",price_limit="No Limit"),IF(O114="Yes",1,2),IF(SUMIFS(WhatIf!$W:$W,WhatIf!$Q:$Q,O$1,WhatIf!$R:$R,O114)&lt;=price_limit,IF(O114="Yes",1,2),"")),""))</f>
        <v/>
      </c>
      <c r="BK114" s="161" t="str">
        <f>IF(OR(P114="",VLOOKUP(P$1,Services!$A$1:$B$25,2,0)="Exclude"),"",IF($D114=1,IF(OR(price_limit="",price_limit="No Limit"),IF(P114="Yes",1,2),IF(SUMIFS(WhatIf!$W:$W,WhatIf!$Q:$Q,P$1,WhatIf!$R:$R,P114)&lt;=price_limit,IF(P114="Yes",1,2),"")),""))</f>
        <v/>
      </c>
      <c r="BL114" s="161" t="str">
        <f>IF(OR(Q114="",VLOOKUP(Q$1,Services!$A$1:$B$25,2,0)="Exclude"),"",IF($D114=1,IF(OR(price_limit="",price_limit="No Limit"),IF(Q114="Yes",1,2),IF(SUMIFS(WhatIf!$W:$W,WhatIf!$Q:$Q,Q$1,WhatIf!$R:$R,Q114)&lt;=price_limit,IF(Q114="Yes",1,2),"")),""))</f>
        <v/>
      </c>
      <c r="BM114" s="161" t="str">
        <f ca="1">IF(OR(R114="",VLOOKUP(R$1,Services!$A$1:$B$25,2,0)="Exclude"),"",IF($D114=1,IF(OR(price_limit="",price_limit="No Limit"),IF(R114="Yes",1,2),IF(SUMIFS(WhatIf!$W:$W,WhatIf!$Q:$Q,R$1,WhatIf!$R:$R,R114)&lt;=price_limit,IF(R114="Yes",1,2),"")),""))</f>
        <v/>
      </c>
      <c r="BN114" s="161" t="str">
        <f ca="1">IF(OR(S114="",VLOOKUP(S$1,Services!$A$1:$B$25,2,0)="Exclude"),"",IF($D114=1,IF(OR(price_limit="",price_limit="No Limit"),IF(S114="Yes",1,2),IF(SUMIFS(WhatIf!$W:$W,WhatIf!$Q:$Q,S$1,WhatIf!$R:$R,S114)&lt;=price_limit,IF(S114="Yes",1,2),"")),""))</f>
        <v/>
      </c>
      <c r="BO114" s="161" t="str">
        <f>IF(OR(T114="",VLOOKUP(T$1,Services!$A$1:$B$25,2,0)="Exclude"),"",IF($D114=1,IF(OR(price_limit="",price_limit="No Limit"),IF(T114="Yes",1,2),IF(SUMIFS(WhatIf!$W:$W,WhatIf!$Q:$Q,T$1,WhatIf!$R:$R,T114)&lt;=price_limit,IF(T114="Yes",1,2),"")),""))</f>
        <v/>
      </c>
      <c r="BP114" s="161" t="str">
        <f>IF(OR(U114="",VLOOKUP(U$1,Services!$A$1:$B$25,2,0)="Exclude"),"",IF($D114=1,IF(OR(price_limit="",price_limit="No Limit"),IF(U114="Yes",1,2),IF(SUMIFS(WhatIf!$W:$W,WhatIf!$Q:$Q,U$1,WhatIf!$R:$R,U114)&lt;=price_limit,IF(U114="Yes",1,2),"")),""))</f>
        <v/>
      </c>
      <c r="BQ114" s="161" t="str">
        <f>IF(OR(V114="",VLOOKUP(V$1,Services!$A$1:$B$25,2,0)="Exclude"),"",IF($D114=1,IF(OR(price_limit="",price_limit="No Limit"),IF(V114="Yes",1,2),IF(SUMIFS(WhatIf!$W:$W,WhatIf!$Q:$Q,V$1,WhatIf!$R:$R,V114)&lt;=price_limit,IF(V114="Yes",1,2),"")),""))</f>
        <v/>
      </c>
      <c r="BR114" s="161" t="str">
        <f>IF(OR(W114="",VLOOKUP(W$1,Services!$A$1:$B$25,2,0)="Exclude"),"",IF($D114=1,IF(OR(price_limit="",price_limit="No Limit"),IF(W114="Yes",1,2),IF(SUMIFS(WhatIf!$W:$W,WhatIf!$Q:$Q,W$1,WhatIf!$R:$R,W114)&lt;=price_limit,IF(W114="Yes",1,2),"")),""))</f>
        <v/>
      </c>
      <c r="BS114" s="161" t="str">
        <f>IF(OR(X114="",VLOOKUP(X$1,Services!$A$1:$B$25,2,0)="Exclude"),"",IF($D114=1,IF(OR(price_limit="",price_limit="No Limit"),IF(X114="Yes",1,2),IF(SUMIFS(WhatIf!$W:$W,WhatIf!$Q:$Q,X$1,WhatIf!$R:$R,X114)&lt;=price_limit,IF(X114="Yes",1,2),"")),""))</f>
        <v/>
      </c>
      <c r="BT114" s="161" t="str">
        <f>IF(OR(Y114="",VLOOKUP(Y$1,Services!$A$1:$B$25,2,0)="Exclude"),"",IF($D114=1,IF(OR(price_limit="",price_limit="No Limit"),IF(Y114="Yes",1,2),IF(SUMIFS(WhatIf!$W:$W,WhatIf!$Q:$Q,Y$1,WhatIf!$R:$R,Y114)&lt;=price_limit,IF(Y114="Yes",1,2),"")),""))</f>
        <v/>
      </c>
      <c r="BU114" s="161" t="str">
        <f>IF(OR(Z114="",VLOOKUP(Z$1,Services!$A$1:$B$25,2,0)="Exclude"),"",IF($D114=1,IF(OR(price_limit="",price_limit="No Limit"),IF(Z114="Yes",1,2),IF(SUMIFS(WhatIf!$W:$W,WhatIf!$Q:$Q,Z$1,WhatIf!$R:$R,Z114)&lt;=price_limit,IF(Z114="Yes",1,2),"")),""))</f>
        <v/>
      </c>
      <c r="BV114" s="161"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customHeight="1" x14ac:dyDescent="0.35">
      <c r="A115" s="15" t="s">
        <v>800</v>
      </c>
      <c r="C115" s="3" t="s">
        <v>184</v>
      </c>
      <c r="D115" s="8" t="str">
        <f t="shared" ca="1" si="5"/>
        <v/>
      </c>
      <c r="I115" s="4" t="s">
        <v>231</v>
      </c>
      <c r="J115" s="4" t="s">
        <v>231</v>
      </c>
      <c r="K115" s="8" t="s">
        <v>231</v>
      </c>
      <c r="L115" s="8" t="s">
        <v>231</v>
      </c>
      <c r="M115" s="8" t="s">
        <v>1144</v>
      </c>
      <c r="N115" s="8"/>
      <c r="O115" s="8"/>
      <c r="P115" s="8"/>
      <c r="Q115" s="8"/>
      <c r="R115" s="8"/>
      <c r="S115" s="8"/>
      <c r="T115" s="8"/>
      <c r="U115" s="8"/>
      <c r="V115" s="8" t="s">
        <v>1</v>
      </c>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1" t="str">
        <f>IF(OR(E115="",VLOOKUP(E$1,Services!$A$1:$B$25,2,0)="Exclude"),"",IF($D115=1,IF(OR(price_limit="",price_limit="No Limit"),IF(E115="Yes",1,2),IF(SUMIFS(WhatIf!$W:$W,WhatIf!$Q:$Q,E$1,WhatIf!$R:$R,E115)&lt;=price_limit,IF(E115="Yes",1,2),"")),""))</f>
        <v/>
      </c>
      <c r="BA115" s="161" t="str">
        <f>IF(OR(F115="",VLOOKUP(F$1,Services!$A$1:$B$25,2,0)="Exclude"),"",IF($D115=1,IF(OR(price_limit="",price_limit="No Limit"),IF(F115="Yes",1,2),IF(SUMIFS(WhatIf!$W:$W,WhatIf!$Q:$Q,F$1,WhatIf!$R:$R,F115)&lt;=price_limit,IF(F115="Yes",1,2),"")),""))</f>
        <v/>
      </c>
      <c r="BB115" s="161" t="str">
        <f>IF(OR(G115="",VLOOKUP(G$1,Services!$A$1:$B$25,2,0)="Exclude"),"",IF($D115=1,IF(OR(price_limit="",price_limit="No Limit"),IF(G115="Yes",1,2),IF(SUMIFS(WhatIf!$W:$W,WhatIf!$Q:$Q,G$1,WhatIf!$R:$R,G115)&lt;=price_limit,IF(G115="Yes",1,2),"")),""))</f>
        <v/>
      </c>
      <c r="BC115" s="161" t="str">
        <f>IF(OR(H115="",VLOOKUP(H$1,Services!$A$1:$B$25,2,0)="Exclude"),"",IF($D115=1,IF(OR(price_limit="",price_limit="No Limit"),IF(H115="Yes",1,2),IF(SUMIFS(WhatIf!$W:$W,WhatIf!$Q:$Q,H$1,WhatIf!$R:$R,H115)&lt;=price_limit,IF(H115="Yes",1,2),"")),""))</f>
        <v/>
      </c>
      <c r="BD115" s="161" t="str">
        <f ca="1">IF(OR(I115="",VLOOKUP(I$1,Services!$A$1:$B$25,2,0)="Exclude"),"",IF($D115=1,IF(OR(price_limit="",price_limit="No Limit"),IF(I115="Yes",1,2),IF(SUMIFS(WhatIf!$W:$W,WhatIf!$Q:$Q,I$1,WhatIf!$R:$R,I115)&lt;=price_limit,IF(I115="Yes",1,2),"")),""))</f>
        <v/>
      </c>
      <c r="BE115" s="161" t="str">
        <f ca="1">IF(OR(J115="",VLOOKUP(J$1,Services!$A$1:$B$25,2,0)="Exclude"),"",IF($D115=1,IF(OR(price_limit="",price_limit="No Limit"),IF(J115="Yes",1,2),IF(SUMIFS(WhatIf!$W:$W,WhatIf!$Q:$Q,J$1,WhatIf!$R:$R,J115)&lt;=price_limit,IF(J115="Yes",1,2),"")),""))</f>
        <v/>
      </c>
      <c r="BF115" s="161" t="str">
        <f ca="1">IF(OR(K115="",VLOOKUP(K$1,Services!$A$1:$B$25,2,0)="Exclude"),"",IF($D115=1,IF(OR(price_limit="",price_limit="No Limit"),IF(K115="Yes",1,2),IF(SUMIFS(WhatIf!$W:$W,WhatIf!$Q:$Q,K$1,WhatIf!$R:$R,K115)&lt;=price_limit,IF(K115="Yes",1,2),"")),""))</f>
        <v/>
      </c>
      <c r="BG115" s="161" t="str">
        <f ca="1">IF(OR(L115="",VLOOKUP(L$1,Services!$A$1:$B$25,2,0)="Exclude"),"",IF($D115=1,IF(OR(price_limit="",price_limit="No Limit"),IF(L115="Yes",1,2),IF(SUMIFS(WhatIf!$W:$W,WhatIf!$Q:$Q,L$1,WhatIf!$R:$R,L115)&lt;=price_limit,IF(L115="Yes",1,2),"")),""))</f>
        <v/>
      </c>
      <c r="BH115" s="161" t="str">
        <f ca="1">IF(OR(M115="",VLOOKUP(M$1,Services!$A$1:$B$25,2,0)="Exclude"),"",IF($D115=1,IF(OR(price_limit="",price_limit="No Limit"),IF(M115="Yes",1,2),IF(SUMIFS(WhatIf!$W:$W,WhatIf!$Q:$Q,M$1,WhatIf!$R:$R,M115)&lt;=price_limit,IF(M115="Yes",1,2),"")),""))</f>
        <v/>
      </c>
      <c r="BI115" s="161" t="str">
        <f>IF(OR(N115="",VLOOKUP(N$1,Services!$A$1:$B$25,2,0)="Exclude"),"",IF($D115=1,IF(OR(price_limit="",price_limit="No Limit"),IF(N115="Yes",1,2),IF(SUMIFS(WhatIf!$W:$W,WhatIf!$Q:$Q,N$1,WhatIf!$R:$R,N115)&lt;=price_limit,IF(N115="Yes",1,2),"")),""))</f>
        <v/>
      </c>
      <c r="BJ115" s="161" t="str">
        <f>IF(OR(O115="",VLOOKUP(O$1,Services!$A$1:$B$25,2,0)="Exclude"),"",IF($D115=1,IF(OR(price_limit="",price_limit="No Limit"),IF(O115="Yes",1,2),IF(SUMIFS(WhatIf!$W:$W,WhatIf!$Q:$Q,O$1,WhatIf!$R:$R,O115)&lt;=price_limit,IF(O115="Yes",1,2),"")),""))</f>
        <v/>
      </c>
      <c r="BK115" s="161" t="str">
        <f>IF(OR(P115="",VLOOKUP(P$1,Services!$A$1:$B$25,2,0)="Exclude"),"",IF($D115=1,IF(OR(price_limit="",price_limit="No Limit"),IF(P115="Yes",1,2),IF(SUMIFS(WhatIf!$W:$W,WhatIf!$Q:$Q,P$1,WhatIf!$R:$R,P115)&lt;=price_limit,IF(P115="Yes",1,2),"")),""))</f>
        <v/>
      </c>
      <c r="BL115" s="161" t="str">
        <f>IF(OR(Q115="",VLOOKUP(Q$1,Services!$A$1:$B$25,2,0)="Exclude"),"",IF($D115=1,IF(OR(price_limit="",price_limit="No Limit"),IF(Q115="Yes",1,2),IF(SUMIFS(WhatIf!$W:$W,WhatIf!$Q:$Q,Q$1,WhatIf!$R:$R,Q115)&lt;=price_limit,IF(Q115="Yes",1,2),"")),""))</f>
        <v/>
      </c>
      <c r="BM115" s="161" t="str">
        <f>IF(OR(R115="",VLOOKUP(R$1,Services!$A$1:$B$25,2,0)="Exclude"),"",IF($D115=1,IF(OR(price_limit="",price_limit="No Limit"),IF(R115="Yes",1,2),IF(SUMIFS(WhatIf!$W:$W,WhatIf!$Q:$Q,R$1,WhatIf!$R:$R,R115)&lt;=price_limit,IF(R115="Yes",1,2),"")),""))</f>
        <v/>
      </c>
      <c r="BN115" s="161" t="str">
        <f>IF(OR(S115="",VLOOKUP(S$1,Services!$A$1:$B$25,2,0)="Exclude"),"",IF($D115=1,IF(OR(price_limit="",price_limit="No Limit"),IF(S115="Yes",1,2),IF(SUMIFS(WhatIf!$W:$W,WhatIf!$Q:$Q,S$1,WhatIf!$R:$R,S115)&lt;=price_limit,IF(S115="Yes",1,2),"")),""))</f>
        <v/>
      </c>
      <c r="BO115" s="161" t="str">
        <f>IF(OR(T115="",VLOOKUP(T$1,Services!$A$1:$B$25,2,0)="Exclude"),"",IF($D115=1,IF(OR(price_limit="",price_limit="No Limit"),IF(T115="Yes",1,2),IF(SUMIFS(WhatIf!$W:$W,WhatIf!$Q:$Q,T$1,WhatIf!$R:$R,T115)&lt;=price_limit,IF(T115="Yes",1,2),"")),""))</f>
        <v/>
      </c>
      <c r="BP115" s="161" t="str">
        <f>IF(OR(U115="",VLOOKUP(U$1,Services!$A$1:$B$25,2,0)="Exclude"),"",IF($D115=1,IF(OR(price_limit="",price_limit="No Limit"),IF(U115="Yes",1,2),IF(SUMIFS(WhatIf!$W:$W,WhatIf!$Q:$Q,U$1,WhatIf!$R:$R,U115)&lt;=price_limit,IF(U115="Yes",1,2),"")),""))</f>
        <v/>
      </c>
      <c r="BQ115" s="161" t="str">
        <f ca="1">IF(OR(V115="",VLOOKUP(V$1,Services!$A$1:$B$25,2,0)="Exclude"),"",IF($D115=1,IF(OR(price_limit="",price_limit="No Limit"),IF(V115="Yes",1,2),IF(SUMIFS(WhatIf!$W:$W,WhatIf!$Q:$Q,V$1,WhatIf!$R:$R,V115)&lt;=price_limit,IF(V115="Yes",1,2),"")),""))</f>
        <v/>
      </c>
      <c r="BR115" s="161" t="str">
        <f>IF(OR(W115="",VLOOKUP(W$1,Services!$A$1:$B$25,2,0)="Exclude"),"",IF($D115=1,IF(OR(price_limit="",price_limit="No Limit"),IF(W115="Yes",1,2),IF(SUMIFS(WhatIf!$W:$W,WhatIf!$Q:$Q,W$1,WhatIf!$R:$R,W115)&lt;=price_limit,IF(W115="Yes",1,2),"")),""))</f>
        <v/>
      </c>
      <c r="BS115" s="161" t="str">
        <f>IF(OR(X115="",VLOOKUP(X$1,Services!$A$1:$B$25,2,0)="Exclude"),"",IF($D115=1,IF(OR(price_limit="",price_limit="No Limit"),IF(X115="Yes",1,2),IF(SUMIFS(WhatIf!$W:$W,WhatIf!$Q:$Q,X$1,WhatIf!$R:$R,X115)&lt;=price_limit,IF(X115="Yes",1,2),"")),""))</f>
        <v/>
      </c>
      <c r="BT115" s="161" t="str">
        <f>IF(OR(Y115="",VLOOKUP(Y$1,Services!$A$1:$B$25,2,0)="Exclude"),"",IF($D115=1,IF(OR(price_limit="",price_limit="No Limit"),IF(Y115="Yes",1,2),IF(SUMIFS(WhatIf!$W:$W,WhatIf!$Q:$Q,Y$1,WhatIf!$R:$R,Y115)&lt;=price_limit,IF(Y115="Yes",1,2),"")),""))</f>
        <v/>
      </c>
      <c r="BU115" s="161" t="str">
        <f>IF(OR(Z115="",VLOOKUP(Z$1,Services!$A$1:$B$25,2,0)="Exclude"),"",IF($D115=1,IF(OR(price_limit="",price_limit="No Limit"),IF(Z115="Yes",1,2),IF(SUMIFS(WhatIf!$W:$W,WhatIf!$Q:$Q,Z$1,WhatIf!$R:$R,Z115)&lt;=price_limit,IF(Z115="Yes",1,2),"")),""))</f>
        <v/>
      </c>
      <c r="BV115" s="161"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801</v>
      </c>
      <c r="C116" s="3" t="s">
        <v>184</v>
      </c>
      <c r="D116" s="8" t="str">
        <f t="shared" ca="1" si="5"/>
        <v/>
      </c>
      <c r="I116" s="4" t="s">
        <v>231</v>
      </c>
      <c r="J116" s="4" t="s">
        <v>231</v>
      </c>
      <c r="K116" s="8" t="s">
        <v>231</v>
      </c>
      <c r="L116" s="8" t="s">
        <v>231</v>
      </c>
      <c r="M116" s="8"/>
      <c r="N116" s="8"/>
      <c r="O116" s="8"/>
      <c r="P116" s="8"/>
      <c r="Q116" s="8"/>
      <c r="R116" s="8"/>
      <c r="S116" s="8"/>
      <c r="T116" s="8"/>
      <c r="U116" s="8"/>
      <c r="V116" s="8" t="s">
        <v>1</v>
      </c>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1" t="str">
        <f>IF(OR(E116="",VLOOKUP(E$1,Services!$A$1:$B$25,2,0)="Exclude"),"",IF($D116=1,IF(OR(price_limit="",price_limit="No Limit"),IF(E116="Yes",1,2),IF(SUMIFS(WhatIf!$W:$W,WhatIf!$Q:$Q,E$1,WhatIf!$R:$R,E116)&lt;=price_limit,IF(E116="Yes",1,2),"")),""))</f>
        <v/>
      </c>
      <c r="BA116" s="161" t="str">
        <f>IF(OR(F116="",VLOOKUP(F$1,Services!$A$1:$B$25,2,0)="Exclude"),"",IF($D116=1,IF(OR(price_limit="",price_limit="No Limit"),IF(F116="Yes",1,2),IF(SUMIFS(WhatIf!$W:$W,WhatIf!$Q:$Q,F$1,WhatIf!$R:$R,F116)&lt;=price_limit,IF(F116="Yes",1,2),"")),""))</f>
        <v/>
      </c>
      <c r="BB116" s="161" t="str">
        <f>IF(OR(G116="",VLOOKUP(G$1,Services!$A$1:$B$25,2,0)="Exclude"),"",IF($D116=1,IF(OR(price_limit="",price_limit="No Limit"),IF(G116="Yes",1,2),IF(SUMIFS(WhatIf!$W:$W,WhatIf!$Q:$Q,G$1,WhatIf!$R:$R,G116)&lt;=price_limit,IF(G116="Yes",1,2),"")),""))</f>
        <v/>
      </c>
      <c r="BC116" s="161" t="str">
        <f>IF(OR(H116="",VLOOKUP(H$1,Services!$A$1:$B$25,2,0)="Exclude"),"",IF($D116=1,IF(OR(price_limit="",price_limit="No Limit"),IF(H116="Yes",1,2),IF(SUMIFS(WhatIf!$W:$W,WhatIf!$Q:$Q,H$1,WhatIf!$R:$R,H116)&lt;=price_limit,IF(H116="Yes",1,2),"")),""))</f>
        <v/>
      </c>
      <c r="BD116" s="161" t="str">
        <f ca="1">IF(OR(I116="",VLOOKUP(I$1,Services!$A$1:$B$25,2,0)="Exclude"),"",IF($D116=1,IF(OR(price_limit="",price_limit="No Limit"),IF(I116="Yes",1,2),IF(SUMIFS(WhatIf!$W:$W,WhatIf!$Q:$Q,I$1,WhatIf!$R:$R,I116)&lt;=price_limit,IF(I116="Yes",1,2),"")),""))</f>
        <v/>
      </c>
      <c r="BE116" s="161" t="str">
        <f ca="1">IF(OR(J116="",VLOOKUP(J$1,Services!$A$1:$B$25,2,0)="Exclude"),"",IF($D116=1,IF(OR(price_limit="",price_limit="No Limit"),IF(J116="Yes",1,2),IF(SUMIFS(WhatIf!$W:$W,WhatIf!$Q:$Q,J$1,WhatIf!$R:$R,J116)&lt;=price_limit,IF(J116="Yes",1,2),"")),""))</f>
        <v/>
      </c>
      <c r="BF116" s="161" t="str">
        <f ca="1">IF(OR(K116="",VLOOKUP(K$1,Services!$A$1:$B$25,2,0)="Exclude"),"",IF($D116=1,IF(OR(price_limit="",price_limit="No Limit"),IF(K116="Yes",1,2),IF(SUMIFS(WhatIf!$W:$W,WhatIf!$Q:$Q,K$1,WhatIf!$R:$R,K116)&lt;=price_limit,IF(K116="Yes",1,2),"")),""))</f>
        <v/>
      </c>
      <c r="BG116" s="161" t="str">
        <f ca="1">IF(OR(L116="",VLOOKUP(L$1,Services!$A$1:$B$25,2,0)="Exclude"),"",IF($D116=1,IF(OR(price_limit="",price_limit="No Limit"),IF(L116="Yes",1,2),IF(SUMIFS(WhatIf!$W:$W,WhatIf!$Q:$Q,L$1,WhatIf!$R:$R,L116)&lt;=price_limit,IF(L116="Yes",1,2),"")),""))</f>
        <v/>
      </c>
      <c r="BH116" s="161" t="str">
        <f>IF(OR(M116="",VLOOKUP(M$1,Services!$A$1:$B$25,2,0)="Exclude"),"",IF($D116=1,IF(OR(price_limit="",price_limit="No Limit"),IF(M116="Yes",1,2),IF(SUMIFS(WhatIf!$W:$W,WhatIf!$Q:$Q,M$1,WhatIf!$R:$R,M116)&lt;=price_limit,IF(M116="Yes",1,2),"")),""))</f>
        <v/>
      </c>
      <c r="BI116" s="161" t="str">
        <f>IF(OR(N116="",VLOOKUP(N$1,Services!$A$1:$B$25,2,0)="Exclude"),"",IF($D116=1,IF(OR(price_limit="",price_limit="No Limit"),IF(N116="Yes",1,2),IF(SUMIFS(WhatIf!$W:$W,WhatIf!$Q:$Q,N$1,WhatIf!$R:$R,N116)&lt;=price_limit,IF(N116="Yes",1,2),"")),""))</f>
        <v/>
      </c>
      <c r="BJ116" s="161" t="str">
        <f>IF(OR(O116="",VLOOKUP(O$1,Services!$A$1:$B$25,2,0)="Exclude"),"",IF($D116=1,IF(OR(price_limit="",price_limit="No Limit"),IF(O116="Yes",1,2),IF(SUMIFS(WhatIf!$W:$W,WhatIf!$Q:$Q,O$1,WhatIf!$R:$R,O116)&lt;=price_limit,IF(O116="Yes",1,2),"")),""))</f>
        <v/>
      </c>
      <c r="BK116" s="161" t="str">
        <f>IF(OR(P116="",VLOOKUP(P$1,Services!$A$1:$B$25,2,0)="Exclude"),"",IF($D116=1,IF(OR(price_limit="",price_limit="No Limit"),IF(P116="Yes",1,2),IF(SUMIFS(WhatIf!$W:$W,WhatIf!$Q:$Q,P$1,WhatIf!$R:$R,P116)&lt;=price_limit,IF(P116="Yes",1,2),"")),""))</f>
        <v/>
      </c>
      <c r="BL116" s="161" t="str">
        <f>IF(OR(Q116="",VLOOKUP(Q$1,Services!$A$1:$B$25,2,0)="Exclude"),"",IF($D116=1,IF(OR(price_limit="",price_limit="No Limit"),IF(Q116="Yes",1,2),IF(SUMIFS(WhatIf!$W:$W,WhatIf!$Q:$Q,Q$1,WhatIf!$R:$R,Q116)&lt;=price_limit,IF(Q116="Yes",1,2),"")),""))</f>
        <v/>
      </c>
      <c r="BM116" s="161" t="str">
        <f>IF(OR(R116="",VLOOKUP(R$1,Services!$A$1:$B$25,2,0)="Exclude"),"",IF($D116=1,IF(OR(price_limit="",price_limit="No Limit"),IF(R116="Yes",1,2),IF(SUMIFS(WhatIf!$W:$W,WhatIf!$Q:$Q,R$1,WhatIf!$R:$R,R116)&lt;=price_limit,IF(R116="Yes",1,2),"")),""))</f>
        <v/>
      </c>
      <c r="BN116" s="161" t="str">
        <f>IF(OR(S116="",VLOOKUP(S$1,Services!$A$1:$B$25,2,0)="Exclude"),"",IF($D116=1,IF(OR(price_limit="",price_limit="No Limit"),IF(S116="Yes",1,2),IF(SUMIFS(WhatIf!$W:$W,WhatIf!$Q:$Q,S$1,WhatIf!$R:$R,S116)&lt;=price_limit,IF(S116="Yes",1,2),"")),""))</f>
        <v/>
      </c>
      <c r="BO116" s="161" t="str">
        <f>IF(OR(T116="",VLOOKUP(T$1,Services!$A$1:$B$25,2,0)="Exclude"),"",IF($D116=1,IF(OR(price_limit="",price_limit="No Limit"),IF(T116="Yes",1,2),IF(SUMIFS(WhatIf!$W:$W,WhatIf!$Q:$Q,T$1,WhatIf!$R:$R,T116)&lt;=price_limit,IF(T116="Yes",1,2),"")),""))</f>
        <v/>
      </c>
      <c r="BP116" s="161" t="str">
        <f>IF(OR(U116="",VLOOKUP(U$1,Services!$A$1:$B$25,2,0)="Exclude"),"",IF($D116=1,IF(OR(price_limit="",price_limit="No Limit"),IF(U116="Yes",1,2),IF(SUMIFS(WhatIf!$W:$W,WhatIf!$Q:$Q,U$1,WhatIf!$R:$R,U116)&lt;=price_limit,IF(U116="Yes",1,2),"")),""))</f>
        <v/>
      </c>
      <c r="BQ116" s="161" t="str">
        <f ca="1">IF(OR(V116="",VLOOKUP(V$1,Services!$A$1:$B$25,2,0)="Exclude"),"",IF($D116=1,IF(OR(price_limit="",price_limit="No Limit"),IF(V116="Yes",1,2),IF(SUMIFS(WhatIf!$W:$W,WhatIf!$Q:$Q,V$1,WhatIf!$R:$R,V116)&lt;=price_limit,IF(V116="Yes",1,2),"")),""))</f>
        <v/>
      </c>
      <c r="BR116" s="161" t="str">
        <f>IF(OR(W116="",VLOOKUP(W$1,Services!$A$1:$B$25,2,0)="Exclude"),"",IF($D116=1,IF(OR(price_limit="",price_limit="No Limit"),IF(W116="Yes",1,2),IF(SUMIFS(WhatIf!$W:$W,WhatIf!$Q:$Q,W$1,WhatIf!$R:$R,W116)&lt;=price_limit,IF(W116="Yes",1,2),"")),""))</f>
        <v/>
      </c>
      <c r="BS116" s="161" t="str">
        <f>IF(OR(X116="",VLOOKUP(X$1,Services!$A$1:$B$25,2,0)="Exclude"),"",IF($D116=1,IF(OR(price_limit="",price_limit="No Limit"),IF(X116="Yes",1,2),IF(SUMIFS(WhatIf!$W:$W,WhatIf!$Q:$Q,X$1,WhatIf!$R:$R,X116)&lt;=price_limit,IF(X116="Yes",1,2),"")),""))</f>
        <v/>
      </c>
      <c r="BT116" s="161" t="str">
        <f>IF(OR(Y116="",VLOOKUP(Y$1,Services!$A$1:$B$25,2,0)="Exclude"),"",IF($D116=1,IF(OR(price_limit="",price_limit="No Limit"),IF(Y116="Yes",1,2),IF(SUMIFS(WhatIf!$W:$W,WhatIf!$Q:$Q,Y$1,WhatIf!$R:$R,Y116)&lt;=price_limit,IF(Y116="Yes",1,2),"")),""))</f>
        <v/>
      </c>
      <c r="BU116" s="161" t="str">
        <f>IF(OR(Z116="",VLOOKUP(Z$1,Services!$A$1:$B$25,2,0)="Exclude"),"",IF($D116=1,IF(OR(price_limit="",price_limit="No Limit"),IF(Z116="Yes",1,2),IF(SUMIFS(WhatIf!$W:$W,WhatIf!$Q:$Q,Z$1,WhatIf!$R:$R,Z116)&lt;=price_limit,IF(Z116="Yes",1,2),"")),""))</f>
        <v/>
      </c>
      <c r="BV116" s="161"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14.5" customHeight="1" x14ac:dyDescent="0.35">
      <c r="A117" s="15" t="s">
        <v>178</v>
      </c>
      <c r="B117" s="3" t="s">
        <v>1125</v>
      </c>
      <c r="C117" s="3" t="s">
        <v>184</v>
      </c>
      <c r="D117" s="8" t="str">
        <f t="shared" ca="1" si="5"/>
        <v/>
      </c>
      <c r="F117" s="4" t="s">
        <v>704</v>
      </c>
      <c r="G117" s="4" t="s">
        <v>704</v>
      </c>
      <c r="H117" s="4" t="s">
        <v>704</v>
      </c>
      <c r="I117" s="8" t="s">
        <v>231</v>
      </c>
      <c r="J117" s="8" t="s">
        <v>231</v>
      </c>
      <c r="K117" s="8" t="s">
        <v>231</v>
      </c>
      <c r="L117" s="8" t="s">
        <v>231</v>
      </c>
      <c r="M117" s="8" t="s">
        <v>1144</v>
      </c>
      <c r="N117" s="8"/>
      <c r="O117" s="8" t="s">
        <v>1117</v>
      </c>
      <c r="P117" s="8" t="s">
        <v>210</v>
      </c>
      <c r="Q117" s="8"/>
      <c r="R117" s="8" t="s">
        <v>1</v>
      </c>
      <c r="S117" s="8"/>
      <c r="T117" s="8"/>
      <c r="U117" s="8" t="s">
        <v>1</v>
      </c>
      <c r="V117" s="8" t="s">
        <v>1</v>
      </c>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1" t="str">
        <f>IF(OR(E117="",VLOOKUP(E$1,Services!$A$1:$B$25,2,0)="Exclude"),"",IF($D117=1,IF(OR(price_limit="",price_limit="No Limit"),IF(E117="Yes",1,2),IF(SUMIFS(WhatIf!$W:$W,WhatIf!$Q:$Q,E$1,WhatIf!$R:$R,E117)&lt;=price_limit,IF(E117="Yes",1,2),"")),""))</f>
        <v/>
      </c>
      <c r="BA117" s="161" t="str">
        <f ca="1">IF(OR(F117="",VLOOKUP(F$1,Services!$A$1:$B$25,2,0)="Exclude"),"",IF($D117=1,IF(OR(price_limit="",price_limit="No Limit"),IF(F117="Yes",1,2),IF(SUMIFS(WhatIf!$W:$W,WhatIf!$Q:$Q,F$1,WhatIf!$R:$R,F117)&lt;=price_limit,IF(F117="Yes",1,2),"")),""))</f>
        <v/>
      </c>
      <c r="BB117" s="161" t="str">
        <f ca="1">IF(OR(G117="",VLOOKUP(G$1,Services!$A$1:$B$25,2,0)="Exclude"),"",IF($D117=1,IF(OR(price_limit="",price_limit="No Limit"),IF(G117="Yes",1,2),IF(SUMIFS(WhatIf!$W:$W,WhatIf!$Q:$Q,G$1,WhatIf!$R:$R,G117)&lt;=price_limit,IF(G117="Yes",1,2),"")),""))</f>
        <v/>
      </c>
      <c r="BC117" s="161" t="str">
        <f ca="1">IF(OR(H117="",VLOOKUP(H$1,Services!$A$1:$B$25,2,0)="Exclude"),"",IF($D117=1,IF(OR(price_limit="",price_limit="No Limit"),IF(H117="Yes",1,2),IF(SUMIFS(WhatIf!$W:$W,WhatIf!$Q:$Q,H$1,WhatIf!$R:$R,H117)&lt;=price_limit,IF(H117="Yes",1,2),"")),""))</f>
        <v/>
      </c>
      <c r="BD117" s="161" t="str">
        <f ca="1">IF(OR(I117="",VLOOKUP(I$1,Services!$A$1:$B$25,2,0)="Exclude"),"",IF($D117=1,IF(OR(price_limit="",price_limit="No Limit"),IF(I117="Yes",1,2),IF(SUMIFS(WhatIf!$W:$W,WhatIf!$Q:$Q,I$1,WhatIf!$R:$R,I117)&lt;=price_limit,IF(I117="Yes",1,2),"")),""))</f>
        <v/>
      </c>
      <c r="BE117" s="161" t="str">
        <f ca="1">IF(OR(J117="",VLOOKUP(J$1,Services!$A$1:$B$25,2,0)="Exclude"),"",IF($D117=1,IF(OR(price_limit="",price_limit="No Limit"),IF(J117="Yes",1,2),IF(SUMIFS(WhatIf!$W:$W,WhatIf!$Q:$Q,J$1,WhatIf!$R:$R,J117)&lt;=price_limit,IF(J117="Yes",1,2),"")),""))</f>
        <v/>
      </c>
      <c r="BF117" s="161" t="str">
        <f ca="1">IF(OR(K117="",VLOOKUP(K$1,Services!$A$1:$B$25,2,0)="Exclude"),"",IF($D117=1,IF(OR(price_limit="",price_limit="No Limit"),IF(K117="Yes",1,2),IF(SUMIFS(WhatIf!$W:$W,WhatIf!$Q:$Q,K$1,WhatIf!$R:$R,K117)&lt;=price_limit,IF(K117="Yes",1,2),"")),""))</f>
        <v/>
      </c>
      <c r="BG117" s="161" t="str">
        <f ca="1">IF(OR(L117="",VLOOKUP(L$1,Services!$A$1:$B$25,2,0)="Exclude"),"",IF($D117=1,IF(OR(price_limit="",price_limit="No Limit"),IF(L117="Yes",1,2),IF(SUMIFS(WhatIf!$W:$W,WhatIf!$Q:$Q,L$1,WhatIf!$R:$R,L117)&lt;=price_limit,IF(L117="Yes",1,2),"")),""))</f>
        <v/>
      </c>
      <c r="BH117" s="161" t="str">
        <f ca="1">IF(OR(M117="",VLOOKUP(M$1,Services!$A$1:$B$25,2,0)="Exclude"),"",IF($D117=1,IF(OR(price_limit="",price_limit="No Limit"),IF(M117="Yes",1,2),IF(SUMIFS(WhatIf!$W:$W,WhatIf!$Q:$Q,M$1,WhatIf!$R:$R,M117)&lt;=price_limit,IF(M117="Yes",1,2),"")),""))</f>
        <v/>
      </c>
      <c r="BI117" s="161" t="str">
        <f>IF(OR(N117="",VLOOKUP(N$1,Services!$A$1:$B$25,2,0)="Exclude"),"",IF($D117=1,IF(OR(price_limit="",price_limit="No Limit"),IF(N117="Yes",1,2),IF(SUMIFS(WhatIf!$W:$W,WhatIf!$Q:$Q,N$1,WhatIf!$R:$R,N117)&lt;=price_limit,IF(N117="Yes",1,2),"")),""))</f>
        <v/>
      </c>
      <c r="BJ117" s="161" t="str">
        <f ca="1">IF(OR(O117="",VLOOKUP(O$1,Services!$A$1:$B$25,2,0)="Exclude"),"",IF($D117=1,IF(OR(price_limit="",price_limit="No Limit"),IF(O117="Yes",1,2),IF(SUMIFS(WhatIf!$W:$W,WhatIf!$Q:$Q,O$1,WhatIf!$R:$R,O117)&lt;=price_limit,IF(O117="Yes",1,2),"")),""))</f>
        <v/>
      </c>
      <c r="BK117" s="161" t="str">
        <f ca="1">IF(OR(P117="",VLOOKUP(P$1,Services!$A$1:$B$25,2,0)="Exclude"),"",IF($D117=1,IF(OR(price_limit="",price_limit="No Limit"),IF(P117="Yes",1,2),IF(SUMIFS(WhatIf!$W:$W,WhatIf!$Q:$Q,P$1,WhatIf!$R:$R,P117)&lt;=price_limit,IF(P117="Yes",1,2),"")),""))</f>
        <v/>
      </c>
      <c r="BL117" s="161" t="str">
        <f>IF(OR(Q117="",VLOOKUP(Q$1,Services!$A$1:$B$25,2,0)="Exclude"),"",IF($D117=1,IF(OR(price_limit="",price_limit="No Limit"),IF(Q117="Yes",1,2),IF(SUMIFS(WhatIf!$W:$W,WhatIf!$Q:$Q,Q$1,WhatIf!$R:$R,Q117)&lt;=price_limit,IF(Q117="Yes",1,2),"")),""))</f>
        <v/>
      </c>
      <c r="BM117" s="161" t="str">
        <f ca="1">IF(OR(R117="",VLOOKUP(R$1,Services!$A$1:$B$25,2,0)="Exclude"),"",IF($D117=1,IF(OR(price_limit="",price_limit="No Limit"),IF(R117="Yes",1,2),IF(SUMIFS(WhatIf!$W:$W,WhatIf!$Q:$Q,R$1,WhatIf!$R:$R,R117)&lt;=price_limit,IF(R117="Yes",1,2),"")),""))</f>
        <v/>
      </c>
      <c r="BN117" s="161" t="str">
        <f>IF(OR(S117="",VLOOKUP(S$1,Services!$A$1:$B$25,2,0)="Exclude"),"",IF($D117=1,IF(OR(price_limit="",price_limit="No Limit"),IF(S117="Yes",1,2),IF(SUMIFS(WhatIf!$W:$W,WhatIf!$Q:$Q,S$1,WhatIf!$R:$R,S117)&lt;=price_limit,IF(S117="Yes",1,2),"")),""))</f>
        <v/>
      </c>
      <c r="BO117" s="161" t="str">
        <f>IF(OR(T117="",VLOOKUP(T$1,Services!$A$1:$B$25,2,0)="Exclude"),"",IF($D117=1,IF(OR(price_limit="",price_limit="No Limit"),IF(T117="Yes",1,2),IF(SUMIFS(WhatIf!$W:$W,WhatIf!$Q:$Q,T$1,WhatIf!$R:$R,T117)&lt;=price_limit,IF(T117="Yes",1,2),"")),""))</f>
        <v/>
      </c>
      <c r="BP117" s="161" t="str">
        <f ca="1">IF(OR(U117="",VLOOKUP(U$1,Services!$A$1:$B$25,2,0)="Exclude"),"",IF($D117=1,IF(OR(price_limit="",price_limit="No Limit"),IF(U117="Yes",1,2),IF(SUMIFS(WhatIf!$W:$W,WhatIf!$Q:$Q,U$1,WhatIf!$R:$R,U117)&lt;=price_limit,IF(U117="Yes",1,2),"")),""))</f>
        <v/>
      </c>
      <c r="BQ117" s="161" t="str">
        <f ca="1">IF(OR(V117="",VLOOKUP(V$1,Services!$A$1:$B$25,2,0)="Exclude"),"",IF($D117=1,IF(OR(price_limit="",price_limit="No Limit"),IF(V117="Yes",1,2),IF(SUMIFS(WhatIf!$W:$W,WhatIf!$Q:$Q,V$1,WhatIf!$R:$R,V117)&lt;=price_limit,IF(V117="Yes",1,2),"")),""))</f>
        <v/>
      </c>
      <c r="BR117" s="161" t="str">
        <f>IF(OR(W117="",VLOOKUP(W$1,Services!$A$1:$B$25,2,0)="Exclude"),"",IF($D117=1,IF(OR(price_limit="",price_limit="No Limit"),IF(W117="Yes",1,2),IF(SUMIFS(WhatIf!$W:$W,WhatIf!$Q:$Q,W$1,WhatIf!$R:$R,W117)&lt;=price_limit,IF(W117="Yes",1,2),"")),""))</f>
        <v/>
      </c>
      <c r="BS117" s="161" t="str">
        <f>IF(OR(X117="",VLOOKUP(X$1,Services!$A$1:$B$25,2,0)="Exclude"),"",IF($D117=1,IF(OR(price_limit="",price_limit="No Limit"),IF(X117="Yes",1,2),IF(SUMIFS(WhatIf!$W:$W,WhatIf!$Q:$Q,X$1,WhatIf!$R:$R,X117)&lt;=price_limit,IF(X117="Yes",1,2),"")),""))</f>
        <v/>
      </c>
      <c r="BT117" s="161" t="str">
        <f>IF(OR(Y117="",VLOOKUP(Y$1,Services!$A$1:$B$25,2,0)="Exclude"),"",IF($D117=1,IF(OR(price_limit="",price_limit="No Limit"),IF(Y117="Yes",1,2),IF(SUMIFS(WhatIf!$W:$W,WhatIf!$Q:$Q,Y$1,WhatIf!$R:$R,Y117)&lt;=price_limit,IF(Y117="Yes",1,2),"")),""))</f>
        <v/>
      </c>
      <c r="BU117" s="161" t="str">
        <f>IF(OR(Z117="",VLOOKUP(Z$1,Services!$A$1:$B$25,2,0)="Exclude"),"",IF($D117=1,IF(OR(price_limit="",price_limit="No Limit"),IF(Z117="Yes",1,2),IF(SUMIFS(WhatIf!$W:$W,WhatIf!$Q:$Q,Z$1,WhatIf!$R:$R,Z117)&lt;=price_limit,IF(Z117="Yes",1,2),"")),""))</f>
        <v/>
      </c>
      <c r="BV117" s="161"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customHeight="1" x14ac:dyDescent="0.35">
      <c r="A118" s="15" t="s">
        <v>391</v>
      </c>
      <c r="C118" s="3" t="s">
        <v>346</v>
      </c>
      <c r="D118" s="8" t="str">
        <f t="shared" ca="1" si="5"/>
        <v/>
      </c>
      <c r="F118" s="4" t="s">
        <v>391</v>
      </c>
      <c r="G118" s="4" t="s">
        <v>391</v>
      </c>
      <c r="H118" s="4" t="s">
        <v>391</v>
      </c>
      <c r="I118" s="8"/>
      <c r="J118" s="8"/>
      <c r="K118" s="8"/>
      <c r="L118" s="8"/>
      <c r="M118" s="8"/>
      <c r="N118" s="8"/>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1" t="str">
        <f>IF(OR(E118="",VLOOKUP(E$1,Services!$A$1:$B$25,2,0)="Exclude"),"",IF($D118=1,IF(OR(price_limit="",price_limit="No Limit"),IF(E118="Yes",1,2),IF(SUMIFS(WhatIf!$W:$W,WhatIf!$Q:$Q,E$1,WhatIf!$R:$R,E118)&lt;=price_limit,IF(E118="Yes",1,2),"")),""))</f>
        <v/>
      </c>
      <c r="BA118" s="161" t="str">
        <f ca="1">IF(OR(F118="",VLOOKUP(F$1,Services!$A$1:$B$25,2,0)="Exclude"),"",IF($D118=1,IF(OR(price_limit="",price_limit="No Limit"),IF(F118="Yes",1,2),IF(SUMIFS(WhatIf!$W:$W,WhatIf!$Q:$Q,F$1,WhatIf!$R:$R,F118)&lt;=price_limit,IF(F118="Yes",1,2),"")),""))</f>
        <v/>
      </c>
      <c r="BB118" s="161" t="str">
        <f ca="1">IF(OR(G118="",VLOOKUP(G$1,Services!$A$1:$B$25,2,0)="Exclude"),"",IF($D118=1,IF(OR(price_limit="",price_limit="No Limit"),IF(G118="Yes",1,2),IF(SUMIFS(WhatIf!$W:$W,WhatIf!$Q:$Q,G$1,WhatIf!$R:$R,G118)&lt;=price_limit,IF(G118="Yes",1,2),"")),""))</f>
        <v/>
      </c>
      <c r="BC118" s="161" t="str">
        <f ca="1">IF(OR(H118="",VLOOKUP(H$1,Services!$A$1:$B$25,2,0)="Exclude"),"",IF($D118=1,IF(OR(price_limit="",price_limit="No Limit"),IF(H118="Yes",1,2),IF(SUMIFS(WhatIf!$W:$W,WhatIf!$Q:$Q,H$1,WhatIf!$R:$R,H118)&lt;=price_limit,IF(H118="Yes",1,2),"")),""))</f>
        <v/>
      </c>
      <c r="BD118" s="161" t="str">
        <f>IF(OR(I118="",VLOOKUP(I$1,Services!$A$1:$B$25,2,0)="Exclude"),"",IF($D118=1,IF(OR(price_limit="",price_limit="No Limit"),IF(I118="Yes",1,2),IF(SUMIFS(WhatIf!$W:$W,WhatIf!$Q:$Q,I$1,WhatIf!$R:$R,I118)&lt;=price_limit,IF(I118="Yes",1,2),"")),""))</f>
        <v/>
      </c>
      <c r="BE118" s="161" t="str">
        <f>IF(OR(J118="",VLOOKUP(J$1,Services!$A$1:$B$25,2,0)="Exclude"),"",IF($D118=1,IF(OR(price_limit="",price_limit="No Limit"),IF(J118="Yes",1,2),IF(SUMIFS(WhatIf!$W:$W,WhatIf!$Q:$Q,J$1,WhatIf!$R:$R,J118)&lt;=price_limit,IF(J118="Yes",1,2),"")),""))</f>
        <v/>
      </c>
      <c r="BF118" s="161" t="str">
        <f>IF(OR(K118="",VLOOKUP(K$1,Services!$A$1:$B$25,2,0)="Exclude"),"",IF($D118=1,IF(OR(price_limit="",price_limit="No Limit"),IF(K118="Yes",1,2),IF(SUMIFS(WhatIf!$W:$W,WhatIf!$Q:$Q,K$1,WhatIf!$R:$R,K118)&lt;=price_limit,IF(K118="Yes",1,2),"")),""))</f>
        <v/>
      </c>
      <c r="BG118" s="161" t="str">
        <f>IF(OR(L118="",VLOOKUP(L$1,Services!$A$1:$B$25,2,0)="Exclude"),"",IF($D118=1,IF(OR(price_limit="",price_limit="No Limit"),IF(L118="Yes",1,2),IF(SUMIFS(WhatIf!$W:$W,WhatIf!$Q:$Q,L$1,WhatIf!$R:$R,L118)&lt;=price_limit,IF(L118="Yes",1,2),"")),""))</f>
        <v/>
      </c>
      <c r="BH118" s="161" t="str">
        <f>IF(OR(M118="",VLOOKUP(M$1,Services!$A$1:$B$25,2,0)="Exclude"),"",IF($D118=1,IF(OR(price_limit="",price_limit="No Limit"),IF(M118="Yes",1,2),IF(SUMIFS(WhatIf!$W:$W,WhatIf!$Q:$Q,M$1,WhatIf!$R:$R,M118)&lt;=price_limit,IF(M118="Yes",1,2),"")),""))</f>
        <v/>
      </c>
      <c r="BI118" s="161" t="str">
        <f>IF(OR(N118="",VLOOKUP(N$1,Services!$A$1:$B$25,2,0)="Exclude"),"",IF($D118=1,IF(OR(price_limit="",price_limit="No Limit"),IF(N118="Yes",1,2),IF(SUMIFS(WhatIf!$W:$W,WhatIf!$Q:$Q,N$1,WhatIf!$R:$R,N118)&lt;=price_limit,IF(N118="Yes",1,2),"")),""))</f>
        <v/>
      </c>
      <c r="BJ118" s="161" t="str">
        <f>IF(OR(O118="",VLOOKUP(O$1,Services!$A$1:$B$25,2,0)="Exclude"),"",IF($D118=1,IF(OR(price_limit="",price_limit="No Limit"),IF(O118="Yes",1,2),IF(SUMIFS(WhatIf!$W:$W,WhatIf!$Q:$Q,O$1,WhatIf!$R:$R,O118)&lt;=price_limit,IF(O118="Yes",1,2),"")),""))</f>
        <v/>
      </c>
      <c r="BK118" s="161" t="str">
        <f>IF(OR(P118="",VLOOKUP(P$1,Services!$A$1:$B$25,2,0)="Exclude"),"",IF($D118=1,IF(OR(price_limit="",price_limit="No Limit"),IF(P118="Yes",1,2),IF(SUMIFS(WhatIf!$W:$W,WhatIf!$Q:$Q,P$1,WhatIf!$R:$R,P118)&lt;=price_limit,IF(P118="Yes",1,2),"")),""))</f>
        <v/>
      </c>
      <c r="BL118" s="161" t="str">
        <f>IF(OR(Q118="",VLOOKUP(Q$1,Services!$A$1:$B$25,2,0)="Exclude"),"",IF($D118=1,IF(OR(price_limit="",price_limit="No Limit"),IF(Q118="Yes",1,2),IF(SUMIFS(WhatIf!$W:$W,WhatIf!$Q:$Q,Q$1,WhatIf!$R:$R,Q118)&lt;=price_limit,IF(Q118="Yes",1,2),"")),""))</f>
        <v/>
      </c>
      <c r="BM118" s="161" t="str">
        <f>IF(OR(R118="",VLOOKUP(R$1,Services!$A$1:$B$25,2,0)="Exclude"),"",IF($D118=1,IF(OR(price_limit="",price_limit="No Limit"),IF(R118="Yes",1,2),IF(SUMIFS(WhatIf!$W:$W,WhatIf!$Q:$Q,R$1,WhatIf!$R:$R,R118)&lt;=price_limit,IF(R118="Yes",1,2),"")),""))</f>
        <v/>
      </c>
      <c r="BN118" s="161" t="str">
        <f>IF(OR(S118="",VLOOKUP(S$1,Services!$A$1:$B$25,2,0)="Exclude"),"",IF($D118=1,IF(OR(price_limit="",price_limit="No Limit"),IF(S118="Yes",1,2),IF(SUMIFS(WhatIf!$W:$W,WhatIf!$Q:$Q,S$1,WhatIf!$R:$R,S118)&lt;=price_limit,IF(S118="Yes",1,2),"")),""))</f>
        <v/>
      </c>
      <c r="BO118" s="161" t="str">
        <f>IF(OR(T118="",VLOOKUP(T$1,Services!$A$1:$B$25,2,0)="Exclude"),"",IF($D118=1,IF(OR(price_limit="",price_limit="No Limit"),IF(T118="Yes",1,2),IF(SUMIFS(WhatIf!$W:$W,WhatIf!$Q:$Q,T$1,WhatIf!$R:$R,T118)&lt;=price_limit,IF(T118="Yes",1,2),"")),""))</f>
        <v/>
      </c>
      <c r="BP118" s="161" t="str">
        <f>IF(OR(U118="",VLOOKUP(U$1,Services!$A$1:$B$25,2,0)="Exclude"),"",IF($D118=1,IF(OR(price_limit="",price_limit="No Limit"),IF(U118="Yes",1,2),IF(SUMIFS(WhatIf!$W:$W,WhatIf!$Q:$Q,U$1,WhatIf!$R:$R,U118)&lt;=price_limit,IF(U118="Yes",1,2),"")),""))</f>
        <v/>
      </c>
      <c r="BQ118" s="161" t="str">
        <f>IF(OR(V118="",VLOOKUP(V$1,Services!$A$1:$B$25,2,0)="Exclude"),"",IF($D118=1,IF(OR(price_limit="",price_limit="No Limit"),IF(V118="Yes",1,2),IF(SUMIFS(WhatIf!$W:$W,WhatIf!$Q:$Q,V$1,WhatIf!$R:$R,V118)&lt;=price_limit,IF(V118="Yes",1,2),"")),""))</f>
        <v/>
      </c>
      <c r="BR118" s="161" t="str">
        <f>IF(OR(W118="",VLOOKUP(W$1,Services!$A$1:$B$25,2,0)="Exclude"),"",IF($D118=1,IF(OR(price_limit="",price_limit="No Limit"),IF(W118="Yes",1,2),IF(SUMIFS(WhatIf!$W:$W,WhatIf!$Q:$Q,W$1,WhatIf!$R:$R,W118)&lt;=price_limit,IF(W118="Yes",1,2),"")),""))</f>
        <v/>
      </c>
      <c r="BS118" s="161" t="str">
        <f>IF(OR(X118="",VLOOKUP(X$1,Services!$A$1:$B$25,2,0)="Exclude"),"",IF($D118=1,IF(OR(price_limit="",price_limit="No Limit"),IF(X118="Yes",1,2),IF(SUMIFS(WhatIf!$W:$W,WhatIf!$Q:$Q,X$1,WhatIf!$R:$R,X118)&lt;=price_limit,IF(X118="Yes",1,2),"")),""))</f>
        <v/>
      </c>
      <c r="BT118" s="161" t="str">
        <f>IF(OR(Y118="",VLOOKUP(Y$1,Services!$A$1:$B$25,2,0)="Exclude"),"",IF($D118=1,IF(OR(price_limit="",price_limit="No Limit"),IF(Y118="Yes",1,2),IF(SUMIFS(WhatIf!$W:$W,WhatIf!$Q:$Q,Y$1,WhatIf!$R:$R,Y118)&lt;=price_limit,IF(Y118="Yes",1,2),"")),""))</f>
        <v/>
      </c>
      <c r="BU118" s="161" t="str">
        <f>IF(OR(Z118="",VLOOKUP(Z$1,Services!$A$1:$B$25,2,0)="Exclude"),"",IF($D118=1,IF(OR(price_limit="",price_limit="No Limit"),IF(Z118="Yes",1,2),IF(SUMIFS(WhatIf!$W:$W,WhatIf!$Q:$Q,Z$1,WhatIf!$R:$R,Z118)&lt;=price_limit,IF(Z118="Yes",1,2),"")),""))</f>
        <v/>
      </c>
      <c r="BV118" s="161"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customHeight="1" x14ac:dyDescent="0.35">
      <c r="A119" s="15" t="s">
        <v>179</v>
      </c>
      <c r="B119" s="3" t="s">
        <v>1110</v>
      </c>
      <c r="C119" s="3" t="s">
        <v>184</v>
      </c>
      <c r="D119" s="8" t="str">
        <f t="shared" ca="1" si="5"/>
        <v/>
      </c>
      <c r="F119" s="4" t="s">
        <v>704</v>
      </c>
      <c r="G119" s="4" t="s">
        <v>704</v>
      </c>
      <c r="H119" s="4" t="s">
        <v>704</v>
      </c>
      <c r="I119" s="8" t="s">
        <v>231</v>
      </c>
      <c r="J119" s="8" t="s">
        <v>231</v>
      </c>
      <c r="K119" s="8" t="s">
        <v>231</v>
      </c>
      <c r="L119" s="8" t="s">
        <v>231</v>
      </c>
      <c r="M119" s="8" t="s">
        <v>1144</v>
      </c>
      <c r="N119" s="8"/>
      <c r="O119" s="8" t="s">
        <v>1117</v>
      </c>
      <c r="P119" s="8"/>
      <c r="Q119" s="8"/>
      <c r="R119" s="8"/>
      <c r="S119" s="8"/>
      <c r="T119" s="8"/>
      <c r="U119" s="8" t="s">
        <v>1</v>
      </c>
      <c r="V119" s="8" t="s">
        <v>1</v>
      </c>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1" t="str">
        <f>IF(OR(E119="",VLOOKUP(E$1,Services!$A$1:$B$25,2,0)="Exclude"),"",IF($D119=1,IF(OR(price_limit="",price_limit="No Limit"),IF(E119="Yes",1,2),IF(SUMIFS(WhatIf!$W:$W,WhatIf!$Q:$Q,E$1,WhatIf!$R:$R,E119)&lt;=price_limit,IF(E119="Yes",1,2),"")),""))</f>
        <v/>
      </c>
      <c r="BA119" s="161" t="str">
        <f ca="1">IF(OR(F119="",VLOOKUP(F$1,Services!$A$1:$B$25,2,0)="Exclude"),"",IF($D119=1,IF(OR(price_limit="",price_limit="No Limit"),IF(F119="Yes",1,2),IF(SUMIFS(WhatIf!$W:$W,WhatIf!$Q:$Q,F$1,WhatIf!$R:$R,F119)&lt;=price_limit,IF(F119="Yes",1,2),"")),""))</f>
        <v/>
      </c>
      <c r="BB119" s="161" t="str">
        <f ca="1">IF(OR(G119="",VLOOKUP(G$1,Services!$A$1:$B$25,2,0)="Exclude"),"",IF($D119=1,IF(OR(price_limit="",price_limit="No Limit"),IF(G119="Yes",1,2),IF(SUMIFS(WhatIf!$W:$W,WhatIf!$Q:$Q,G$1,WhatIf!$R:$R,G119)&lt;=price_limit,IF(G119="Yes",1,2),"")),""))</f>
        <v/>
      </c>
      <c r="BC119" s="161" t="str">
        <f ca="1">IF(OR(H119="",VLOOKUP(H$1,Services!$A$1:$B$25,2,0)="Exclude"),"",IF($D119=1,IF(OR(price_limit="",price_limit="No Limit"),IF(H119="Yes",1,2),IF(SUMIFS(WhatIf!$W:$W,WhatIf!$Q:$Q,H$1,WhatIf!$R:$R,H119)&lt;=price_limit,IF(H119="Yes",1,2),"")),""))</f>
        <v/>
      </c>
      <c r="BD119" s="161" t="str">
        <f ca="1">IF(OR(I119="",VLOOKUP(I$1,Services!$A$1:$B$25,2,0)="Exclude"),"",IF($D119=1,IF(OR(price_limit="",price_limit="No Limit"),IF(I119="Yes",1,2),IF(SUMIFS(WhatIf!$W:$W,WhatIf!$Q:$Q,I$1,WhatIf!$R:$R,I119)&lt;=price_limit,IF(I119="Yes",1,2),"")),""))</f>
        <v/>
      </c>
      <c r="BE119" s="161" t="str">
        <f ca="1">IF(OR(J119="",VLOOKUP(J$1,Services!$A$1:$B$25,2,0)="Exclude"),"",IF($D119=1,IF(OR(price_limit="",price_limit="No Limit"),IF(J119="Yes",1,2),IF(SUMIFS(WhatIf!$W:$W,WhatIf!$Q:$Q,J$1,WhatIf!$R:$R,J119)&lt;=price_limit,IF(J119="Yes",1,2),"")),""))</f>
        <v/>
      </c>
      <c r="BF119" s="161" t="str">
        <f ca="1">IF(OR(K119="",VLOOKUP(K$1,Services!$A$1:$B$25,2,0)="Exclude"),"",IF($D119=1,IF(OR(price_limit="",price_limit="No Limit"),IF(K119="Yes",1,2),IF(SUMIFS(WhatIf!$W:$W,WhatIf!$Q:$Q,K$1,WhatIf!$R:$R,K119)&lt;=price_limit,IF(K119="Yes",1,2),"")),""))</f>
        <v/>
      </c>
      <c r="BG119" s="161" t="str">
        <f ca="1">IF(OR(L119="",VLOOKUP(L$1,Services!$A$1:$B$25,2,0)="Exclude"),"",IF($D119=1,IF(OR(price_limit="",price_limit="No Limit"),IF(L119="Yes",1,2),IF(SUMIFS(WhatIf!$W:$W,WhatIf!$Q:$Q,L$1,WhatIf!$R:$R,L119)&lt;=price_limit,IF(L119="Yes",1,2),"")),""))</f>
        <v/>
      </c>
      <c r="BH119" s="161" t="str">
        <f ca="1">IF(OR(M119="",VLOOKUP(M$1,Services!$A$1:$B$25,2,0)="Exclude"),"",IF($D119=1,IF(OR(price_limit="",price_limit="No Limit"),IF(M119="Yes",1,2),IF(SUMIFS(WhatIf!$W:$W,WhatIf!$Q:$Q,M$1,WhatIf!$R:$R,M119)&lt;=price_limit,IF(M119="Yes",1,2),"")),""))</f>
        <v/>
      </c>
      <c r="BI119" s="161" t="str">
        <f>IF(OR(N119="",VLOOKUP(N$1,Services!$A$1:$B$25,2,0)="Exclude"),"",IF($D119=1,IF(OR(price_limit="",price_limit="No Limit"),IF(N119="Yes",1,2),IF(SUMIFS(WhatIf!$W:$W,WhatIf!$Q:$Q,N$1,WhatIf!$R:$R,N119)&lt;=price_limit,IF(N119="Yes",1,2),"")),""))</f>
        <v/>
      </c>
      <c r="BJ119" s="161" t="str">
        <f ca="1">IF(OR(O119="",VLOOKUP(O$1,Services!$A$1:$B$25,2,0)="Exclude"),"",IF($D119=1,IF(OR(price_limit="",price_limit="No Limit"),IF(O119="Yes",1,2),IF(SUMIFS(WhatIf!$W:$W,WhatIf!$Q:$Q,O$1,WhatIf!$R:$R,O119)&lt;=price_limit,IF(O119="Yes",1,2),"")),""))</f>
        <v/>
      </c>
      <c r="BK119" s="161" t="str">
        <f>IF(OR(P119="",VLOOKUP(P$1,Services!$A$1:$B$25,2,0)="Exclude"),"",IF($D119=1,IF(OR(price_limit="",price_limit="No Limit"),IF(P119="Yes",1,2),IF(SUMIFS(WhatIf!$W:$W,WhatIf!$Q:$Q,P$1,WhatIf!$R:$R,P119)&lt;=price_limit,IF(P119="Yes",1,2),"")),""))</f>
        <v/>
      </c>
      <c r="BL119" s="161" t="str">
        <f>IF(OR(Q119="",VLOOKUP(Q$1,Services!$A$1:$B$25,2,0)="Exclude"),"",IF($D119=1,IF(OR(price_limit="",price_limit="No Limit"),IF(Q119="Yes",1,2),IF(SUMIFS(WhatIf!$W:$W,WhatIf!$Q:$Q,Q$1,WhatIf!$R:$R,Q119)&lt;=price_limit,IF(Q119="Yes",1,2),"")),""))</f>
        <v/>
      </c>
      <c r="BM119" s="161" t="str">
        <f>IF(OR(R119="",VLOOKUP(R$1,Services!$A$1:$B$25,2,0)="Exclude"),"",IF($D119=1,IF(OR(price_limit="",price_limit="No Limit"),IF(R119="Yes",1,2),IF(SUMIFS(WhatIf!$W:$W,WhatIf!$Q:$Q,R$1,WhatIf!$R:$R,R119)&lt;=price_limit,IF(R119="Yes",1,2),"")),""))</f>
        <v/>
      </c>
      <c r="BN119" s="161" t="str">
        <f>IF(OR(S119="",VLOOKUP(S$1,Services!$A$1:$B$25,2,0)="Exclude"),"",IF($D119=1,IF(OR(price_limit="",price_limit="No Limit"),IF(S119="Yes",1,2),IF(SUMIFS(WhatIf!$W:$W,WhatIf!$Q:$Q,S$1,WhatIf!$R:$R,S119)&lt;=price_limit,IF(S119="Yes",1,2),"")),""))</f>
        <v/>
      </c>
      <c r="BO119" s="161" t="str">
        <f>IF(OR(T119="",VLOOKUP(T$1,Services!$A$1:$B$25,2,0)="Exclude"),"",IF($D119=1,IF(OR(price_limit="",price_limit="No Limit"),IF(T119="Yes",1,2),IF(SUMIFS(WhatIf!$W:$W,WhatIf!$Q:$Q,T$1,WhatIf!$R:$R,T119)&lt;=price_limit,IF(T119="Yes",1,2),"")),""))</f>
        <v/>
      </c>
      <c r="BP119" s="161" t="str">
        <f ca="1">IF(OR(U119="",VLOOKUP(U$1,Services!$A$1:$B$25,2,0)="Exclude"),"",IF($D119=1,IF(OR(price_limit="",price_limit="No Limit"),IF(U119="Yes",1,2),IF(SUMIFS(WhatIf!$W:$W,WhatIf!$Q:$Q,U$1,WhatIf!$R:$R,U119)&lt;=price_limit,IF(U119="Yes",1,2),"")),""))</f>
        <v/>
      </c>
      <c r="BQ119" s="161" t="str">
        <f ca="1">IF(OR(V119="",VLOOKUP(V$1,Services!$A$1:$B$25,2,0)="Exclude"),"",IF($D119=1,IF(OR(price_limit="",price_limit="No Limit"),IF(V119="Yes",1,2),IF(SUMIFS(WhatIf!$W:$W,WhatIf!$Q:$Q,V$1,WhatIf!$R:$R,V119)&lt;=price_limit,IF(V119="Yes",1,2),"")),""))</f>
        <v/>
      </c>
      <c r="BR119" s="161" t="str">
        <f>IF(OR(W119="",VLOOKUP(W$1,Services!$A$1:$B$25,2,0)="Exclude"),"",IF($D119=1,IF(OR(price_limit="",price_limit="No Limit"),IF(W119="Yes",1,2),IF(SUMIFS(WhatIf!$W:$W,WhatIf!$Q:$Q,W$1,WhatIf!$R:$R,W119)&lt;=price_limit,IF(W119="Yes",1,2),"")),""))</f>
        <v/>
      </c>
      <c r="BS119" s="161" t="str">
        <f>IF(OR(X119="",VLOOKUP(X$1,Services!$A$1:$B$25,2,0)="Exclude"),"",IF($D119=1,IF(OR(price_limit="",price_limit="No Limit"),IF(X119="Yes",1,2),IF(SUMIFS(WhatIf!$W:$W,WhatIf!$Q:$Q,X$1,WhatIf!$R:$R,X119)&lt;=price_limit,IF(X119="Yes",1,2),"")),""))</f>
        <v/>
      </c>
      <c r="BT119" s="161" t="str">
        <f>IF(OR(Y119="",VLOOKUP(Y$1,Services!$A$1:$B$25,2,0)="Exclude"),"",IF($D119=1,IF(OR(price_limit="",price_limit="No Limit"),IF(Y119="Yes",1,2),IF(SUMIFS(WhatIf!$W:$W,WhatIf!$Q:$Q,Y$1,WhatIf!$R:$R,Y119)&lt;=price_limit,IF(Y119="Yes",1,2),"")),""))</f>
        <v/>
      </c>
      <c r="BU119" s="161" t="str">
        <f>IF(OR(Z119="",VLOOKUP(Z$1,Services!$A$1:$B$25,2,0)="Exclude"),"",IF($D119=1,IF(OR(price_limit="",price_limit="No Limit"),IF(Z119="Yes",1,2),IF(SUMIFS(WhatIf!$W:$W,WhatIf!$Q:$Q,Z$1,WhatIf!$R:$R,Z119)&lt;=price_limit,IF(Z119="Yes",1,2),"")),""))</f>
        <v/>
      </c>
      <c r="BV119" s="161"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697</v>
      </c>
      <c r="C120" s="3" t="s">
        <v>184</v>
      </c>
      <c r="D120" s="8" t="str">
        <f t="shared" ca="1" si="5"/>
        <v/>
      </c>
      <c r="F120" s="4" t="s">
        <v>886</v>
      </c>
      <c r="G120" s="4" t="s">
        <v>886</v>
      </c>
      <c r="H120" s="4" t="s">
        <v>886</v>
      </c>
      <c r="I120" s="8"/>
      <c r="J120" s="8"/>
      <c r="K120" s="8"/>
      <c r="L120" s="8"/>
      <c r="M120" s="8"/>
      <c r="N120" s="8"/>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1" t="str">
        <f>IF(OR(E120="",VLOOKUP(E$1,Services!$A$1:$B$25,2,0)="Exclude"),"",IF($D120=1,IF(OR(price_limit="",price_limit="No Limit"),IF(E120="Yes",1,2),IF(SUMIFS(WhatIf!$W:$W,WhatIf!$Q:$Q,E$1,WhatIf!$R:$R,E120)&lt;=price_limit,IF(E120="Yes",1,2),"")),""))</f>
        <v/>
      </c>
      <c r="BA120" s="161" t="str">
        <f ca="1">IF(OR(F120="",VLOOKUP(F$1,Services!$A$1:$B$25,2,0)="Exclude"),"",IF($D120=1,IF(OR(price_limit="",price_limit="No Limit"),IF(F120="Yes",1,2),IF(SUMIFS(WhatIf!$W:$W,WhatIf!$Q:$Q,F$1,WhatIf!$R:$R,F120)&lt;=price_limit,IF(F120="Yes",1,2),"")),""))</f>
        <v/>
      </c>
      <c r="BB120" s="161" t="str">
        <f ca="1">IF(OR(G120="",VLOOKUP(G$1,Services!$A$1:$B$25,2,0)="Exclude"),"",IF($D120=1,IF(OR(price_limit="",price_limit="No Limit"),IF(G120="Yes",1,2),IF(SUMIFS(WhatIf!$W:$W,WhatIf!$Q:$Q,G$1,WhatIf!$R:$R,G120)&lt;=price_limit,IF(G120="Yes",1,2),"")),""))</f>
        <v/>
      </c>
      <c r="BC120" s="161" t="str">
        <f ca="1">IF(OR(H120="",VLOOKUP(H$1,Services!$A$1:$B$25,2,0)="Exclude"),"",IF($D120=1,IF(OR(price_limit="",price_limit="No Limit"),IF(H120="Yes",1,2),IF(SUMIFS(WhatIf!$W:$W,WhatIf!$Q:$Q,H$1,WhatIf!$R:$R,H120)&lt;=price_limit,IF(H120="Yes",1,2),"")),""))</f>
        <v/>
      </c>
      <c r="BD120" s="161" t="str">
        <f>IF(OR(I120="",VLOOKUP(I$1,Services!$A$1:$B$25,2,0)="Exclude"),"",IF($D120=1,IF(OR(price_limit="",price_limit="No Limit"),IF(I120="Yes",1,2),IF(SUMIFS(WhatIf!$W:$W,WhatIf!$Q:$Q,I$1,WhatIf!$R:$R,I120)&lt;=price_limit,IF(I120="Yes",1,2),"")),""))</f>
        <v/>
      </c>
      <c r="BE120" s="161" t="str">
        <f>IF(OR(J120="",VLOOKUP(J$1,Services!$A$1:$B$25,2,0)="Exclude"),"",IF($D120=1,IF(OR(price_limit="",price_limit="No Limit"),IF(J120="Yes",1,2),IF(SUMIFS(WhatIf!$W:$W,WhatIf!$Q:$Q,J$1,WhatIf!$R:$R,J120)&lt;=price_limit,IF(J120="Yes",1,2),"")),""))</f>
        <v/>
      </c>
      <c r="BF120" s="161" t="str">
        <f>IF(OR(K120="",VLOOKUP(K$1,Services!$A$1:$B$25,2,0)="Exclude"),"",IF($D120=1,IF(OR(price_limit="",price_limit="No Limit"),IF(K120="Yes",1,2),IF(SUMIFS(WhatIf!$W:$W,WhatIf!$Q:$Q,K$1,WhatIf!$R:$R,K120)&lt;=price_limit,IF(K120="Yes",1,2),"")),""))</f>
        <v/>
      </c>
      <c r="BG120" s="161" t="str">
        <f>IF(OR(L120="",VLOOKUP(L$1,Services!$A$1:$B$25,2,0)="Exclude"),"",IF($D120=1,IF(OR(price_limit="",price_limit="No Limit"),IF(L120="Yes",1,2),IF(SUMIFS(WhatIf!$W:$W,WhatIf!$Q:$Q,L$1,WhatIf!$R:$R,L120)&lt;=price_limit,IF(L120="Yes",1,2),"")),""))</f>
        <v/>
      </c>
      <c r="BH120" s="161" t="str">
        <f>IF(OR(M120="",VLOOKUP(M$1,Services!$A$1:$B$25,2,0)="Exclude"),"",IF($D120=1,IF(OR(price_limit="",price_limit="No Limit"),IF(M120="Yes",1,2),IF(SUMIFS(WhatIf!$W:$W,WhatIf!$Q:$Q,M$1,WhatIf!$R:$R,M120)&lt;=price_limit,IF(M120="Yes",1,2),"")),""))</f>
        <v/>
      </c>
      <c r="BI120" s="161" t="str">
        <f>IF(OR(N120="",VLOOKUP(N$1,Services!$A$1:$B$25,2,0)="Exclude"),"",IF($D120=1,IF(OR(price_limit="",price_limit="No Limit"),IF(N120="Yes",1,2),IF(SUMIFS(WhatIf!$W:$W,WhatIf!$Q:$Q,N$1,WhatIf!$R:$R,N120)&lt;=price_limit,IF(N120="Yes",1,2),"")),""))</f>
        <v/>
      </c>
      <c r="BJ120" s="161" t="str">
        <f>IF(OR(O120="",VLOOKUP(O$1,Services!$A$1:$B$25,2,0)="Exclude"),"",IF($D120=1,IF(OR(price_limit="",price_limit="No Limit"),IF(O120="Yes",1,2),IF(SUMIFS(WhatIf!$W:$W,WhatIf!$Q:$Q,O$1,WhatIf!$R:$R,O120)&lt;=price_limit,IF(O120="Yes",1,2),"")),""))</f>
        <v/>
      </c>
      <c r="BK120" s="161" t="str">
        <f>IF(OR(P120="",VLOOKUP(P$1,Services!$A$1:$B$25,2,0)="Exclude"),"",IF($D120=1,IF(OR(price_limit="",price_limit="No Limit"),IF(P120="Yes",1,2),IF(SUMIFS(WhatIf!$W:$W,WhatIf!$Q:$Q,P$1,WhatIf!$R:$R,P120)&lt;=price_limit,IF(P120="Yes",1,2),"")),""))</f>
        <v/>
      </c>
      <c r="BL120" s="161" t="str">
        <f>IF(OR(Q120="",VLOOKUP(Q$1,Services!$A$1:$B$25,2,0)="Exclude"),"",IF($D120=1,IF(OR(price_limit="",price_limit="No Limit"),IF(Q120="Yes",1,2),IF(SUMIFS(WhatIf!$W:$W,WhatIf!$Q:$Q,Q$1,WhatIf!$R:$R,Q120)&lt;=price_limit,IF(Q120="Yes",1,2),"")),""))</f>
        <v/>
      </c>
      <c r="BM120" s="161" t="str">
        <f>IF(OR(R120="",VLOOKUP(R$1,Services!$A$1:$B$25,2,0)="Exclude"),"",IF($D120=1,IF(OR(price_limit="",price_limit="No Limit"),IF(R120="Yes",1,2),IF(SUMIFS(WhatIf!$W:$W,WhatIf!$Q:$Q,R$1,WhatIf!$R:$R,R120)&lt;=price_limit,IF(R120="Yes",1,2),"")),""))</f>
        <v/>
      </c>
      <c r="BN120" s="161" t="str">
        <f>IF(OR(S120="",VLOOKUP(S$1,Services!$A$1:$B$25,2,0)="Exclude"),"",IF($D120=1,IF(OR(price_limit="",price_limit="No Limit"),IF(S120="Yes",1,2),IF(SUMIFS(WhatIf!$W:$W,WhatIf!$Q:$Q,S$1,WhatIf!$R:$R,S120)&lt;=price_limit,IF(S120="Yes",1,2),"")),""))</f>
        <v/>
      </c>
      <c r="BO120" s="161" t="str">
        <f>IF(OR(T120="",VLOOKUP(T$1,Services!$A$1:$B$25,2,0)="Exclude"),"",IF($D120=1,IF(OR(price_limit="",price_limit="No Limit"),IF(T120="Yes",1,2),IF(SUMIFS(WhatIf!$W:$W,WhatIf!$Q:$Q,T$1,WhatIf!$R:$R,T120)&lt;=price_limit,IF(T120="Yes",1,2),"")),""))</f>
        <v/>
      </c>
      <c r="BP120" s="161" t="str">
        <f>IF(OR(U120="",VLOOKUP(U$1,Services!$A$1:$B$25,2,0)="Exclude"),"",IF($D120=1,IF(OR(price_limit="",price_limit="No Limit"),IF(U120="Yes",1,2),IF(SUMIFS(WhatIf!$W:$W,WhatIf!$Q:$Q,U$1,WhatIf!$R:$R,U120)&lt;=price_limit,IF(U120="Yes",1,2),"")),""))</f>
        <v/>
      </c>
      <c r="BQ120" s="161" t="str">
        <f>IF(OR(V120="",VLOOKUP(V$1,Services!$A$1:$B$25,2,0)="Exclude"),"",IF($D120=1,IF(OR(price_limit="",price_limit="No Limit"),IF(V120="Yes",1,2),IF(SUMIFS(WhatIf!$W:$W,WhatIf!$Q:$Q,V$1,WhatIf!$R:$R,V120)&lt;=price_limit,IF(V120="Yes",1,2),"")),""))</f>
        <v/>
      </c>
      <c r="BR120" s="161" t="str">
        <f>IF(OR(W120="",VLOOKUP(W$1,Services!$A$1:$B$25,2,0)="Exclude"),"",IF($D120=1,IF(OR(price_limit="",price_limit="No Limit"),IF(W120="Yes",1,2),IF(SUMIFS(WhatIf!$W:$W,WhatIf!$Q:$Q,W$1,WhatIf!$R:$R,W120)&lt;=price_limit,IF(W120="Yes",1,2),"")),""))</f>
        <v/>
      </c>
      <c r="BS120" s="161" t="str">
        <f>IF(OR(X120="",VLOOKUP(X$1,Services!$A$1:$B$25,2,0)="Exclude"),"",IF($D120=1,IF(OR(price_limit="",price_limit="No Limit"),IF(X120="Yes",1,2),IF(SUMIFS(WhatIf!$W:$W,WhatIf!$Q:$Q,X$1,WhatIf!$R:$R,X120)&lt;=price_limit,IF(X120="Yes",1,2),"")),""))</f>
        <v/>
      </c>
      <c r="BT120" s="161" t="str">
        <f>IF(OR(Y120="",VLOOKUP(Y$1,Services!$A$1:$B$25,2,0)="Exclude"),"",IF($D120=1,IF(OR(price_limit="",price_limit="No Limit"),IF(Y120="Yes",1,2),IF(SUMIFS(WhatIf!$W:$W,WhatIf!$Q:$Q,Y$1,WhatIf!$R:$R,Y120)&lt;=price_limit,IF(Y120="Yes",1,2),"")),""))</f>
        <v/>
      </c>
      <c r="BU120" s="161" t="str">
        <f>IF(OR(Z120="",VLOOKUP(Z$1,Services!$A$1:$B$25,2,0)="Exclude"),"",IF($D120=1,IF(OR(price_limit="",price_limit="No Limit"),IF(Z120="Yes",1,2),IF(SUMIFS(WhatIf!$W:$W,WhatIf!$Q:$Q,Z$1,WhatIf!$R:$R,Z120)&lt;=price_limit,IF(Z120="Yes",1,2),"")),""))</f>
        <v/>
      </c>
      <c r="BV120" s="161"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14.5" customHeight="1" x14ac:dyDescent="0.35">
      <c r="A121" s="15" t="s">
        <v>17</v>
      </c>
      <c r="B121" s="3" t="s">
        <v>205</v>
      </c>
      <c r="C121" s="3" t="s">
        <v>347</v>
      </c>
      <c r="D121" s="8">
        <f t="shared" ca="1" si="5"/>
        <v>1</v>
      </c>
      <c r="F121" s="5"/>
      <c r="G121" s="5"/>
      <c r="H121" s="5"/>
      <c r="I121" s="8" t="s">
        <v>17</v>
      </c>
      <c r="J121" s="8" t="s">
        <v>17</v>
      </c>
      <c r="K121" s="8" t="s">
        <v>17</v>
      </c>
      <c r="L121" s="8" t="s">
        <v>1</v>
      </c>
      <c r="M121" s="8" t="s">
        <v>17</v>
      </c>
      <c r="N121" s="8" t="s">
        <v>17</v>
      </c>
      <c r="O121" s="8"/>
      <c r="P121" s="8"/>
      <c r="Q121" s="8"/>
      <c r="R121" s="8"/>
      <c r="S121" s="8"/>
      <c r="T121" s="8"/>
      <c r="U121" s="8"/>
      <c r="V121" s="8" t="s">
        <v>17</v>
      </c>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1" t="str">
        <f>IF(OR(E121="",VLOOKUP(E$1,Services!$A$1:$B$25,2,0)="Exclude"),"",IF($D121=1,IF(OR(price_limit="",price_limit="No Limit"),IF(E121="Yes",1,2),IF(SUMIFS(WhatIf!$W:$W,WhatIf!$Q:$Q,E$1,WhatIf!$R:$R,E121)&lt;=price_limit,IF(E121="Yes",1,2),"")),""))</f>
        <v/>
      </c>
      <c r="BA121" s="161" t="str">
        <f>IF(OR(F121="",VLOOKUP(F$1,Services!$A$1:$B$25,2,0)="Exclude"),"",IF($D121=1,IF(OR(price_limit="",price_limit="No Limit"),IF(F121="Yes",1,2),IF(SUMIFS(WhatIf!$W:$W,WhatIf!$Q:$Q,F$1,WhatIf!$R:$R,F121)&lt;=price_limit,IF(F121="Yes",1,2),"")),""))</f>
        <v/>
      </c>
      <c r="BB121" s="161" t="str">
        <f>IF(OR(G121="",VLOOKUP(G$1,Services!$A$1:$B$25,2,0)="Exclude"),"",IF($D121=1,IF(OR(price_limit="",price_limit="No Limit"),IF(G121="Yes",1,2),IF(SUMIFS(WhatIf!$W:$W,WhatIf!$Q:$Q,G$1,WhatIf!$R:$R,G121)&lt;=price_limit,IF(G121="Yes",1,2),"")),""))</f>
        <v/>
      </c>
      <c r="BC121" s="161" t="str">
        <f>IF(OR(H121="",VLOOKUP(H$1,Services!$A$1:$B$25,2,0)="Exclude"),"",IF($D121=1,IF(OR(price_limit="",price_limit="No Limit"),IF(H121="Yes",1,2),IF(SUMIFS(WhatIf!$W:$W,WhatIf!$Q:$Q,H$1,WhatIf!$R:$R,H121)&lt;=price_limit,IF(H121="Yes",1,2),"")),""))</f>
        <v/>
      </c>
      <c r="BD121" s="161">
        <f ca="1">IF(OR(I121="",VLOOKUP(I$1,Services!$A$1:$B$25,2,0)="Exclude"),"",IF($D121=1,IF(OR(price_limit="",price_limit="No Limit"),IF(I121="Yes",1,2),IF(SUMIFS(WhatIf!$W:$W,WhatIf!$Q:$Q,I$1,WhatIf!$R:$R,I121)&lt;=price_limit,IF(I121="Yes",1,2),"")),""))</f>
        <v>2</v>
      </c>
      <c r="BE121" s="161">
        <f ca="1">IF(OR(J121="",VLOOKUP(J$1,Services!$A$1:$B$25,2,0)="Exclude"),"",IF($D121=1,IF(OR(price_limit="",price_limit="No Limit"),IF(J121="Yes",1,2),IF(SUMIFS(WhatIf!$W:$W,WhatIf!$Q:$Q,J$1,WhatIf!$R:$R,J121)&lt;=price_limit,IF(J121="Yes",1,2),"")),""))</f>
        <v>2</v>
      </c>
      <c r="BF121" s="161">
        <f ca="1">IF(OR(K121="",VLOOKUP(K$1,Services!$A$1:$B$25,2,0)="Exclude"),"",IF($D121=1,IF(OR(price_limit="",price_limit="No Limit"),IF(K121="Yes",1,2),IF(SUMIFS(WhatIf!$W:$W,WhatIf!$Q:$Q,K$1,WhatIf!$R:$R,K121)&lt;=price_limit,IF(K121="Yes",1,2),"")),""))</f>
        <v>2</v>
      </c>
      <c r="BG121" s="161">
        <f ca="1">IF(OR(L121="",VLOOKUP(L$1,Services!$A$1:$B$25,2,0)="Exclude"),"",IF($D121=1,IF(OR(price_limit="",price_limit="No Limit"),IF(L121="Yes",1,2),IF(SUMIFS(WhatIf!$W:$W,WhatIf!$Q:$Q,L$1,WhatIf!$R:$R,L121)&lt;=price_limit,IF(L121="Yes",1,2),"")),""))</f>
        <v>1</v>
      </c>
      <c r="BH121" s="161">
        <f ca="1">IF(OR(M121="",VLOOKUP(M$1,Services!$A$1:$B$25,2,0)="Exclude"),"",IF($D121=1,IF(OR(price_limit="",price_limit="No Limit"),IF(M121="Yes",1,2),IF(SUMIFS(WhatIf!$W:$W,WhatIf!$Q:$Q,M$1,WhatIf!$R:$R,M121)&lt;=price_limit,IF(M121="Yes",1,2),"")),""))</f>
        <v>2</v>
      </c>
      <c r="BI121" s="161">
        <f ca="1">IF(OR(N121="",VLOOKUP(N$1,Services!$A$1:$B$25,2,0)="Exclude"),"",IF($D121=1,IF(OR(price_limit="",price_limit="No Limit"),IF(N121="Yes",1,2),IF(SUMIFS(WhatIf!$W:$W,WhatIf!$Q:$Q,N$1,WhatIf!$R:$R,N121)&lt;=price_limit,IF(N121="Yes",1,2),"")),""))</f>
        <v>2</v>
      </c>
      <c r="BJ121" s="161" t="str">
        <f>IF(OR(O121="",VLOOKUP(O$1,Services!$A$1:$B$25,2,0)="Exclude"),"",IF($D121=1,IF(OR(price_limit="",price_limit="No Limit"),IF(O121="Yes",1,2),IF(SUMIFS(WhatIf!$W:$W,WhatIf!$Q:$Q,O$1,WhatIf!$R:$R,O121)&lt;=price_limit,IF(O121="Yes",1,2),"")),""))</f>
        <v/>
      </c>
      <c r="BK121" s="161" t="str">
        <f>IF(OR(P121="",VLOOKUP(P$1,Services!$A$1:$B$25,2,0)="Exclude"),"",IF($D121=1,IF(OR(price_limit="",price_limit="No Limit"),IF(P121="Yes",1,2),IF(SUMIFS(WhatIf!$W:$W,WhatIf!$Q:$Q,P$1,WhatIf!$R:$R,P121)&lt;=price_limit,IF(P121="Yes",1,2),"")),""))</f>
        <v/>
      </c>
      <c r="BL121" s="161" t="str">
        <f>IF(OR(Q121="",VLOOKUP(Q$1,Services!$A$1:$B$25,2,0)="Exclude"),"",IF($D121=1,IF(OR(price_limit="",price_limit="No Limit"),IF(Q121="Yes",1,2),IF(SUMIFS(WhatIf!$W:$W,WhatIf!$Q:$Q,Q$1,WhatIf!$R:$R,Q121)&lt;=price_limit,IF(Q121="Yes",1,2),"")),""))</f>
        <v/>
      </c>
      <c r="BM121" s="161" t="str">
        <f>IF(OR(R121="",VLOOKUP(R$1,Services!$A$1:$B$25,2,0)="Exclude"),"",IF($D121=1,IF(OR(price_limit="",price_limit="No Limit"),IF(R121="Yes",1,2),IF(SUMIFS(WhatIf!$W:$W,WhatIf!$Q:$Q,R$1,WhatIf!$R:$R,R121)&lt;=price_limit,IF(R121="Yes",1,2),"")),""))</f>
        <v/>
      </c>
      <c r="BN121" s="161" t="str">
        <f>IF(OR(S121="",VLOOKUP(S$1,Services!$A$1:$B$25,2,0)="Exclude"),"",IF($D121=1,IF(OR(price_limit="",price_limit="No Limit"),IF(S121="Yes",1,2),IF(SUMIFS(WhatIf!$W:$W,WhatIf!$Q:$Q,S$1,WhatIf!$R:$R,S121)&lt;=price_limit,IF(S121="Yes",1,2),"")),""))</f>
        <v/>
      </c>
      <c r="BO121" s="161" t="str">
        <f>IF(OR(T121="",VLOOKUP(T$1,Services!$A$1:$B$25,2,0)="Exclude"),"",IF($D121=1,IF(OR(price_limit="",price_limit="No Limit"),IF(T121="Yes",1,2),IF(SUMIFS(WhatIf!$W:$W,WhatIf!$Q:$Q,T$1,WhatIf!$R:$R,T121)&lt;=price_limit,IF(T121="Yes",1,2),"")),""))</f>
        <v/>
      </c>
      <c r="BP121" s="161" t="str">
        <f>IF(OR(U121="",VLOOKUP(U$1,Services!$A$1:$B$25,2,0)="Exclude"),"",IF($D121=1,IF(OR(price_limit="",price_limit="No Limit"),IF(U121="Yes",1,2),IF(SUMIFS(WhatIf!$W:$W,WhatIf!$Q:$Q,U$1,WhatIf!$R:$R,U121)&lt;=price_limit,IF(U121="Yes",1,2),"")),""))</f>
        <v/>
      </c>
      <c r="BQ121" s="161">
        <f ca="1">IF(OR(V121="",VLOOKUP(V$1,Services!$A$1:$B$25,2,0)="Exclude"),"",IF($D121=1,IF(OR(price_limit="",price_limit="No Limit"),IF(V121="Yes",1,2),IF(SUMIFS(WhatIf!$W:$W,WhatIf!$Q:$Q,V$1,WhatIf!$R:$R,V121)&lt;=price_limit,IF(V121="Yes",1,2),"")),""))</f>
        <v>2</v>
      </c>
      <c r="BR121" s="161" t="str">
        <f>IF(OR(W121="",VLOOKUP(W$1,Services!$A$1:$B$25,2,0)="Exclude"),"",IF($D121=1,IF(OR(price_limit="",price_limit="No Limit"),IF(W121="Yes",1,2),IF(SUMIFS(WhatIf!$W:$W,WhatIf!$Q:$Q,W$1,WhatIf!$R:$R,W121)&lt;=price_limit,IF(W121="Yes",1,2),"")),""))</f>
        <v/>
      </c>
      <c r="BS121" s="161" t="str">
        <f>IF(OR(X121="",VLOOKUP(X$1,Services!$A$1:$B$25,2,0)="Exclude"),"",IF($D121=1,IF(OR(price_limit="",price_limit="No Limit"),IF(X121="Yes",1,2),IF(SUMIFS(WhatIf!$W:$W,WhatIf!$Q:$Q,X$1,WhatIf!$R:$R,X121)&lt;=price_limit,IF(X121="Yes",1,2),"")),""))</f>
        <v/>
      </c>
      <c r="BT121" s="161" t="str">
        <f>IF(OR(Y121="",VLOOKUP(Y$1,Services!$A$1:$B$25,2,0)="Exclude"),"",IF($D121=1,IF(OR(price_limit="",price_limit="No Limit"),IF(Y121="Yes",1,2),IF(SUMIFS(WhatIf!$W:$W,WhatIf!$Q:$Q,Y$1,WhatIf!$R:$R,Y121)&lt;=price_limit,IF(Y121="Yes",1,2),"")),""))</f>
        <v/>
      </c>
      <c r="BU121" s="161" t="str">
        <f>IF(OR(Z121="",VLOOKUP(Z$1,Services!$A$1:$B$25,2,0)="Exclude"),"",IF($D121=1,IF(OR(price_limit="",price_limit="No Limit"),IF(Z121="Yes",1,2),IF(SUMIFS(WhatIf!$W:$W,WhatIf!$Q:$Q,Z$1,WhatIf!$R:$R,Z121)&lt;=price_limit,IF(Z121="Yes",1,2),"")),""))</f>
        <v/>
      </c>
      <c r="BV121" s="161"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14.5" customHeight="1" x14ac:dyDescent="0.35">
      <c r="A122" s="15" t="s">
        <v>673</v>
      </c>
      <c r="B122" s="3" t="s">
        <v>766</v>
      </c>
      <c r="C122" s="3" t="s">
        <v>347</v>
      </c>
      <c r="D122" s="8" t="str">
        <f t="shared" ca="1" si="5"/>
        <v/>
      </c>
      <c r="F122" s="5"/>
      <c r="G122" s="5"/>
      <c r="H122" s="5"/>
      <c r="I122" s="8" t="s">
        <v>17</v>
      </c>
      <c r="J122" s="8" t="s">
        <v>17</v>
      </c>
      <c r="K122" s="8" t="s">
        <v>17</v>
      </c>
      <c r="L122" s="8" t="s">
        <v>1</v>
      </c>
      <c r="M122" s="8" t="s">
        <v>17</v>
      </c>
      <c r="N122" s="8" t="s">
        <v>17</v>
      </c>
      <c r="O122" s="8"/>
      <c r="P122" s="8"/>
      <c r="Q122" s="8"/>
      <c r="R122" s="8"/>
      <c r="S122" s="8"/>
      <c r="T122" s="8"/>
      <c r="U122" s="8"/>
      <c r="V122" s="8" t="s">
        <v>17</v>
      </c>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1" t="str">
        <f>IF(OR(E122="",VLOOKUP(E$1,Services!$A$1:$B$25,2,0)="Exclude"),"",IF($D122=1,IF(OR(price_limit="",price_limit="No Limit"),IF(E122="Yes",1,2),IF(SUMIFS(WhatIf!$W:$W,WhatIf!$Q:$Q,E$1,WhatIf!$R:$R,E122)&lt;=price_limit,IF(E122="Yes",1,2),"")),""))</f>
        <v/>
      </c>
      <c r="BA122" s="161" t="str">
        <f>IF(OR(F122="",VLOOKUP(F$1,Services!$A$1:$B$25,2,0)="Exclude"),"",IF($D122=1,IF(OR(price_limit="",price_limit="No Limit"),IF(F122="Yes",1,2),IF(SUMIFS(WhatIf!$W:$W,WhatIf!$Q:$Q,F$1,WhatIf!$R:$R,F122)&lt;=price_limit,IF(F122="Yes",1,2),"")),""))</f>
        <v/>
      </c>
      <c r="BB122" s="161" t="str">
        <f>IF(OR(G122="",VLOOKUP(G$1,Services!$A$1:$B$25,2,0)="Exclude"),"",IF($D122=1,IF(OR(price_limit="",price_limit="No Limit"),IF(G122="Yes",1,2),IF(SUMIFS(WhatIf!$W:$W,WhatIf!$Q:$Q,G$1,WhatIf!$R:$R,G122)&lt;=price_limit,IF(G122="Yes",1,2),"")),""))</f>
        <v/>
      </c>
      <c r="BC122" s="161" t="str">
        <f>IF(OR(H122="",VLOOKUP(H$1,Services!$A$1:$B$25,2,0)="Exclude"),"",IF($D122=1,IF(OR(price_limit="",price_limit="No Limit"),IF(H122="Yes",1,2),IF(SUMIFS(WhatIf!$W:$W,WhatIf!$Q:$Q,H$1,WhatIf!$R:$R,H122)&lt;=price_limit,IF(H122="Yes",1,2),"")),""))</f>
        <v/>
      </c>
      <c r="BD122" s="161" t="str">
        <f ca="1">IF(OR(I122="",VLOOKUP(I$1,Services!$A$1:$B$25,2,0)="Exclude"),"",IF($D122=1,IF(OR(price_limit="",price_limit="No Limit"),IF(I122="Yes",1,2),IF(SUMIFS(WhatIf!$W:$W,WhatIf!$Q:$Q,I$1,WhatIf!$R:$R,I122)&lt;=price_limit,IF(I122="Yes",1,2),"")),""))</f>
        <v/>
      </c>
      <c r="BE122" s="161" t="str">
        <f ca="1">IF(OR(J122="",VLOOKUP(J$1,Services!$A$1:$B$25,2,0)="Exclude"),"",IF($D122=1,IF(OR(price_limit="",price_limit="No Limit"),IF(J122="Yes",1,2),IF(SUMIFS(WhatIf!$W:$W,WhatIf!$Q:$Q,J$1,WhatIf!$R:$R,J122)&lt;=price_limit,IF(J122="Yes",1,2),"")),""))</f>
        <v/>
      </c>
      <c r="BF122" s="161" t="str">
        <f ca="1">IF(OR(K122="",VLOOKUP(K$1,Services!$A$1:$B$25,2,0)="Exclude"),"",IF($D122=1,IF(OR(price_limit="",price_limit="No Limit"),IF(K122="Yes",1,2),IF(SUMIFS(WhatIf!$W:$W,WhatIf!$Q:$Q,K$1,WhatIf!$R:$R,K122)&lt;=price_limit,IF(K122="Yes",1,2),"")),""))</f>
        <v/>
      </c>
      <c r="BG122" s="161" t="str">
        <f ca="1">IF(OR(L122="",VLOOKUP(L$1,Services!$A$1:$B$25,2,0)="Exclude"),"",IF($D122=1,IF(OR(price_limit="",price_limit="No Limit"),IF(L122="Yes",1,2),IF(SUMIFS(WhatIf!$W:$W,WhatIf!$Q:$Q,L$1,WhatIf!$R:$R,L122)&lt;=price_limit,IF(L122="Yes",1,2),"")),""))</f>
        <v/>
      </c>
      <c r="BH122" s="161" t="str">
        <f ca="1">IF(OR(M122="",VLOOKUP(M$1,Services!$A$1:$B$25,2,0)="Exclude"),"",IF($D122=1,IF(OR(price_limit="",price_limit="No Limit"),IF(M122="Yes",1,2),IF(SUMIFS(WhatIf!$W:$W,WhatIf!$Q:$Q,M$1,WhatIf!$R:$R,M122)&lt;=price_limit,IF(M122="Yes",1,2),"")),""))</f>
        <v/>
      </c>
      <c r="BI122" s="161" t="str">
        <f ca="1">IF(OR(N122="",VLOOKUP(N$1,Services!$A$1:$B$25,2,0)="Exclude"),"",IF($D122=1,IF(OR(price_limit="",price_limit="No Limit"),IF(N122="Yes",1,2),IF(SUMIFS(WhatIf!$W:$W,WhatIf!$Q:$Q,N$1,WhatIf!$R:$R,N122)&lt;=price_limit,IF(N122="Yes",1,2),"")),""))</f>
        <v/>
      </c>
      <c r="BJ122" s="161" t="str">
        <f>IF(OR(O122="",VLOOKUP(O$1,Services!$A$1:$B$25,2,0)="Exclude"),"",IF($D122=1,IF(OR(price_limit="",price_limit="No Limit"),IF(O122="Yes",1,2),IF(SUMIFS(WhatIf!$W:$W,WhatIf!$Q:$Q,O$1,WhatIf!$R:$R,O122)&lt;=price_limit,IF(O122="Yes",1,2),"")),""))</f>
        <v/>
      </c>
      <c r="BK122" s="161" t="str">
        <f>IF(OR(P122="",VLOOKUP(P$1,Services!$A$1:$B$25,2,0)="Exclude"),"",IF($D122=1,IF(OR(price_limit="",price_limit="No Limit"),IF(P122="Yes",1,2),IF(SUMIFS(WhatIf!$W:$W,WhatIf!$Q:$Q,P$1,WhatIf!$R:$R,P122)&lt;=price_limit,IF(P122="Yes",1,2),"")),""))</f>
        <v/>
      </c>
      <c r="BL122" s="161" t="str">
        <f>IF(OR(Q122="",VLOOKUP(Q$1,Services!$A$1:$B$25,2,0)="Exclude"),"",IF($D122=1,IF(OR(price_limit="",price_limit="No Limit"),IF(Q122="Yes",1,2),IF(SUMIFS(WhatIf!$W:$W,WhatIf!$Q:$Q,Q$1,WhatIf!$R:$R,Q122)&lt;=price_limit,IF(Q122="Yes",1,2),"")),""))</f>
        <v/>
      </c>
      <c r="BM122" s="161" t="str">
        <f>IF(OR(R122="",VLOOKUP(R$1,Services!$A$1:$B$25,2,0)="Exclude"),"",IF($D122=1,IF(OR(price_limit="",price_limit="No Limit"),IF(R122="Yes",1,2),IF(SUMIFS(WhatIf!$W:$W,WhatIf!$Q:$Q,R$1,WhatIf!$R:$R,R122)&lt;=price_limit,IF(R122="Yes",1,2),"")),""))</f>
        <v/>
      </c>
      <c r="BN122" s="161" t="str">
        <f>IF(OR(S122="",VLOOKUP(S$1,Services!$A$1:$B$25,2,0)="Exclude"),"",IF($D122=1,IF(OR(price_limit="",price_limit="No Limit"),IF(S122="Yes",1,2),IF(SUMIFS(WhatIf!$W:$W,WhatIf!$Q:$Q,S$1,WhatIf!$R:$R,S122)&lt;=price_limit,IF(S122="Yes",1,2),"")),""))</f>
        <v/>
      </c>
      <c r="BO122" s="161" t="str">
        <f>IF(OR(T122="",VLOOKUP(T$1,Services!$A$1:$B$25,2,0)="Exclude"),"",IF($D122=1,IF(OR(price_limit="",price_limit="No Limit"),IF(T122="Yes",1,2),IF(SUMIFS(WhatIf!$W:$W,WhatIf!$Q:$Q,T$1,WhatIf!$R:$R,T122)&lt;=price_limit,IF(T122="Yes",1,2),"")),""))</f>
        <v/>
      </c>
      <c r="BP122" s="161" t="str">
        <f>IF(OR(U122="",VLOOKUP(U$1,Services!$A$1:$B$25,2,0)="Exclude"),"",IF($D122=1,IF(OR(price_limit="",price_limit="No Limit"),IF(U122="Yes",1,2),IF(SUMIFS(WhatIf!$W:$W,WhatIf!$Q:$Q,U$1,WhatIf!$R:$R,U122)&lt;=price_limit,IF(U122="Yes",1,2),"")),""))</f>
        <v/>
      </c>
      <c r="BQ122" s="161" t="str">
        <f ca="1">IF(OR(V122="",VLOOKUP(V$1,Services!$A$1:$B$25,2,0)="Exclude"),"",IF($D122=1,IF(OR(price_limit="",price_limit="No Limit"),IF(V122="Yes",1,2),IF(SUMIFS(WhatIf!$W:$W,WhatIf!$Q:$Q,V$1,WhatIf!$R:$R,V122)&lt;=price_limit,IF(V122="Yes",1,2),"")),""))</f>
        <v/>
      </c>
      <c r="BR122" s="161" t="str">
        <f>IF(OR(W122="",VLOOKUP(W$1,Services!$A$1:$B$25,2,0)="Exclude"),"",IF($D122=1,IF(OR(price_limit="",price_limit="No Limit"),IF(W122="Yes",1,2),IF(SUMIFS(WhatIf!$W:$W,WhatIf!$Q:$Q,W$1,WhatIf!$R:$R,W122)&lt;=price_limit,IF(W122="Yes",1,2),"")),""))</f>
        <v/>
      </c>
      <c r="BS122" s="161" t="str">
        <f>IF(OR(X122="",VLOOKUP(X$1,Services!$A$1:$B$25,2,0)="Exclude"),"",IF($D122=1,IF(OR(price_limit="",price_limit="No Limit"),IF(X122="Yes",1,2),IF(SUMIFS(WhatIf!$W:$W,WhatIf!$Q:$Q,X$1,WhatIf!$R:$R,X122)&lt;=price_limit,IF(X122="Yes",1,2),"")),""))</f>
        <v/>
      </c>
      <c r="BT122" s="161" t="str">
        <f>IF(OR(Y122="",VLOOKUP(Y$1,Services!$A$1:$B$25,2,0)="Exclude"),"",IF($D122=1,IF(OR(price_limit="",price_limit="No Limit"),IF(Y122="Yes",1,2),IF(SUMIFS(WhatIf!$W:$W,WhatIf!$Q:$Q,Y$1,WhatIf!$R:$R,Y122)&lt;=price_limit,IF(Y122="Yes",1,2),"")),""))</f>
        <v/>
      </c>
      <c r="BU122" s="161" t="str">
        <f>IF(OR(Z122="",VLOOKUP(Z$1,Services!$A$1:$B$25,2,0)="Exclude"),"",IF($D122=1,IF(OR(price_limit="",price_limit="No Limit"),IF(Z122="Yes",1,2),IF(SUMIFS(WhatIf!$W:$W,WhatIf!$Q:$Q,Z$1,WhatIf!$R:$R,Z122)&lt;=price_limit,IF(Z122="Yes",1,2),"")),""))</f>
        <v/>
      </c>
      <c r="BV122" s="161"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 customHeight="1" x14ac:dyDescent="0.3">
      <c r="A123" s="15" t="s">
        <v>944</v>
      </c>
      <c r="C123" s="3" t="s">
        <v>347</v>
      </c>
      <c r="D123" s="8" t="str">
        <f t="shared" ca="1" si="5"/>
        <v/>
      </c>
      <c r="I123" s="4" t="s">
        <v>17</v>
      </c>
      <c r="J123" s="4" t="s">
        <v>17</v>
      </c>
      <c r="K123" s="4" t="s">
        <v>17</v>
      </c>
      <c r="L123" s="4" t="s">
        <v>1</v>
      </c>
      <c r="M123" s="4" t="s">
        <v>17</v>
      </c>
      <c r="N123" s="8" t="s">
        <v>17</v>
      </c>
      <c r="V123" s="8" t="s">
        <v>17</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1" t="str">
        <f>IF(OR(E123="",VLOOKUP(E$1,Services!$A$1:$B$25,2,0)="Exclude"),"",IF($D123=1,IF(OR(price_limit="",price_limit="No Limit"),IF(E123="Yes",1,2),IF(SUMIFS(WhatIf!$W:$W,WhatIf!$Q:$Q,E$1,WhatIf!$R:$R,E123)&lt;=price_limit,IF(E123="Yes",1,2),"")),""))</f>
        <v/>
      </c>
      <c r="BA123" s="161" t="str">
        <f>IF(OR(F123="",VLOOKUP(F$1,Services!$A$1:$B$25,2,0)="Exclude"),"",IF($D123=1,IF(OR(price_limit="",price_limit="No Limit"),IF(F123="Yes",1,2),IF(SUMIFS(WhatIf!$W:$W,WhatIf!$Q:$Q,F$1,WhatIf!$R:$R,F123)&lt;=price_limit,IF(F123="Yes",1,2),"")),""))</f>
        <v/>
      </c>
      <c r="BB123" s="161" t="str">
        <f>IF(OR(G123="",VLOOKUP(G$1,Services!$A$1:$B$25,2,0)="Exclude"),"",IF($D123=1,IF(OR(price_limit="",price_limit="No Limit"),IF(G123="Yes",1,2),IF(SUMIFS(WhatIf!$W:$W,WhatIf!$Q:$Q,G$1,WhatIf!$R:$R,G123)&lt;=price_limit,IF(G123="Yes",1,2),"")),""))</f>
        <v/>
      </c>
      <c r="BC123" s="161" t="str">
        <f>IF(OR(H123="",VLOOKUP(H$1,Services!$A$1:$B$25,2,0)="Exclude"),"",IF($D123=1,IF(OR(price_limit="",price_limit="No Limit"),IF(H123="Yes",1,2),IF(SUMIFS(WhatIf!$W:$W,WhatIf!$Q:$Q,H$1,WhatIf!$R:$R,H123)&lt;=price_limit,IF(H123="Yes",1,2),"")),""))</f>
        <v/>
      </c>
      <c r="BD123" s="161" t="str">
        <f ca="1">IF(OR(I123="",VLOOKUP(I$1,Services!$A$1:$B$25,2,0)="Exclude"),"",IF($D123=1,IF(OR(price_limit="",price_limit="No Limit"),IF(I123="Yes",1,2),IF(SUMIFS(WhatIf!$W:$W,WhatIf!$Q:$Q,I$1,WhatIf!$R:$R,I123)&lt;=price_limit,IF(I123="Yes",1,2),"")),""))</f>
        <v/>
      </c>
      <c r="BE123" s="161" t="str">
        <f ca="1">IF(OR(J123="",VLOOKUP(J$1,Services!$A$1:$B$25,2,0)="Exclude"),"",IF($D123=1,IF(OR(price_limit="",price_limit="No Limit"),IF(J123="Yes",1,2),IF(SUMIFS(WhatIf!$W:$W,WhatIf!$Q:$Q,J$1,WhatIf!$R:$R,J123)&lt;=price_limit,IF(J123="Yes",1,2),"")),""))</f>
        <v/>
      </c>
      <c r="BF123" s="161" t="str">
        <f ca="1">IF(OR(K123="",VLOOKUP(K$1,Services!$A$1:$B$25,2,0)="Exclude"),"",IF($D123=1,IF(OR(price_limit="",price_limit="No Limit"),IF(K123="Yes",1,2),IF(SUMIFS(WhatIf!$W:$W,WhatIf!$Q:$Q,K$1,WhatIf!$R:$R,K123)&lt;=price_limit,IF(K123="Yes",1,2),"")),""))</f>
        <v/>
      </c>
      <c r="BG123" s="161" t="str">
        <f ca="1">IF(OR(L123="",VLOOKUP(L$1,Services!$A$1:$B$25,2,0)="Exclude"),"",IF($D123=1,IF(OR(price_limit="",price_limit="No Limit"),IF(L123="Yes",1,2),IF(SUMIFS(WhatIf!$W:$W,WhatIf!$Q:$Q,L$1,WhatIf!$R:$R,L123)&lt;=price_limit,IF(L123="Yes",1,2),"")),""))</f>
        <v/>
      </c>
      <c r="BH123" s="161" t="str">
        <f ca="1">IF(OR(M123="",VLOOKUP(M$1,Services!$A$1:$B$25,2,0)="Exclude"),"",IF($D123=1,IF(OR(price_limit="",price_limit="No Limit"),IF(M123="Yes",1,2),IF(SUMIFS(WhatIf!$W:$W,WhatIf!$Q:$Q,M$1,WhatIf!$R:$R,M123)&lt;=price_limit,IF(M123="Yes",1,2),"")),""))</f>
        <v/>
      </c>
      <c r="BI123" s="161" t="str">
        <f ca="1">IF(OR(N123="",VLOOKUP(N$1,Services!$A$1:$B$25,2,0)="Exclude"),"",IF($D123=1,IF(OR(price_limit="",price_limit="No Limit"),IF(N123="Yes",1,2),IF(SUMIFS(WhatIf!$W:$W,WhatIf!$Q:$Q,N$1,WhatIf!$R:$R,N123)&lt;=price_limit,IF(N123="Yes",1,2),"")),""))</f>
        <v/>
      </c>
      <c r="BJ123" s="161" t="str">
        <f>IF(OR(O123="",VLOOKUP(O$1,Services!$A$1:$B$25,2,0)="Exclude"),"",IF($D123=1,IF(OR(price_limit="",price_limit="No Limit"),IF(O123="Yes",1,2),IF(SUMIFS(WhatIf!$W:$W,WhatIf!$Q:$Q,O$1,WhatIf!$R:$R,O123)&lt;=price_limit,IF(O123="Yes",1,2),"")),""))</f>
        <v/>
      </c>
      <c r="BK123" s="161" t="str">
        <f>IF(OR(P123="",VLOOKUP(P$1,Services!$A$1:$B$25,2,0)="Exclude"),"",IF($D123=1,IF(OR(price_limit="",price_limit="No Limit"),IF(P123="Yes",1,2),IF(SUMIFS(WhatIf!$W:$W,WhatIf!$Q:$Q,P$1,WhatIf!$R:$R,P123)&lt;=price_limit,IF(P123="Yes",1,2),"")),""))</f>
        <v/>
      </c>
      <c r="BL123" s="161" t="str">
        <f>IF(OR(Q123="",VLOOKUP(Q$1,Services!$A$1:$B$25,2,0)="Exclude"),"",IF($D123=1,IF(OR(price_limit="",price_limit="No Limit"),IF(Q123="Yes",1,2),IF(SUMIFS(WhatIf!$W:$W,WhatIf!$Q:$Q,Q$1,WhatIf!$R:$R,Q123)&lt;=price_limit,IF(Q123="Yes",1,2),"")),""))</f>
        <v/>
      </c>
      <c r="BM123" s="161" t="str">
        <f>IF(OR(R123="",VLOOKUP(R$1,Services!$A$1:$B$25,2,0)="Exclude"),"",IF($D123=1,IF(OR(price_limit="",price_limit="No Limit"),IF(R123="Yes",1,2),IF(SUMIFS(WhatIf!$W:$W,WhatIf!$Q:$Q,R$1,WhatIf!$R:$R,R123)&lt;=price_limit,IF(R123="Yes",1,2),"")),""))</f>
        <v/>
      </c>
      <c r="BN123" s="161" t="str">
        <f>IF(OR(S123="",VLOOKUP(S$1,Services!$A$1:$B$25,2,0)="Exclude"),"",IF($D123=1,IF(OR(price_limit="",price_limit="No Limit"),IF(S123="Yes",1,2),IF(SUMIFS(WhatIf!$W:$W,WhatIf!$Q:$Q,S$1,WhatIf!$R:$R,S123)&lt;=price_limit,IF(S123="Yes",1,2),"")),""))</f>
        <v/>
      </c>
      <c r="BO123" s="161" t="str">
        <f>IF(OR(T123="",VLOOKUP(T$1,Services!$A$1:$B$25,2,0)="Exclude"),"",IF($D123=1,IF(OR(price_limit="",price_limit="No Limit"),IF(T123="Yes",1,2),IF(SUMIFS(WhatIf!$W:$W,WhatIf!$Q:$Q,T$1,WhatIf!$R:$R,T123)&lt;=price_limit,IF(T123="Yes",1,2),"")),""))</f>
        <v/>
      </c>
      <c r="BP123" s="161" t="str">
        <f>IF(OR(U123="",VLOOKUP(U$1,Services!$A$1:$B$25,2,0)="Exclude"),"",IF($D123=1,IF(OR(price_limit="",price_limit="No Limit"),IF(U123="Yes",1,2),IF(SUMIFS(WhatIf!$W:$W,WhatIf!$Q:$Q,U$1,WhatIf!$R:$R,U123)&lt;=price_limit,IF(U123="Yes",1,2),"")),""))</f>
        <v/>
      </c>
      <c r="BQ123" s="161" t="str">
        <f ca="1">IF(OR(V123="",VLOOKUP(V$1,Services!$A$1:$B$25,2,0)="Exclude"),"",IF($D123=1,IF(OR(price_limit="",price_limit="No Limit"),IF(V123="Yes",1,2),IF(SUMIFS(WhatIf!$W:$W,WhatIf!$Q:$Q,V$1,WhatIf!$R:$R,V123)&lt;=price_limit,IF(V123="Yes",1,2),"")),""))</f>
        <v/>
      </c>
      <c r="BR123" s="161" t="str">
        <f>IF(OR(W123="",VLOOKUP(W$1,Services!$A$1:$B$25,2,0)="Exclude"),"",IF($D123=1,IF(OR(price_limit="",price_limit="No Limit"),IF(W123="Yes",1,2),IF(SUMIFS(WhatIf!$W:$W,WhatIf!$Q:$Q,W$1,WhatIf!$R:$R,W123)&lt;=price_limit,IF(W123="Yes",1,2),"")),""))</f>
        <v/>
      </c>
      <c r="BS123" s="161" t="str">
        <f>IF(OR(X123="",VLOOKUP(X$1,Services!$A$1:$B$25,2,0)="Exclude"),"",IF($D123=1,IF(OR(price_limit="",price_limit="No Limit"),IF(X123="Yes",1,2),IF(SUMIFS(WhatIf!$W:$W,WhatIf!$Q:$Q,X$1,WhatIf!$R:$R,X123)&lt;=price_limit,IF(X123="Yes",1,2),"")),""))</f>
        <v/>
      </c>
      <c r="BT123" s="161" t="str">
        <f>IF(OR(Y123="",VLOOKUP(Y$1,Services!$A$1:$B$25,2,0)="Exclude"),"",IF($D123=1,IF(OR(price_limit="",price_limit="No Limit"),IF(Y123="Yes",1,2),IF(SUMIFS(WhatIf!$W:$W,WhatIf!$Q:$Q,Y$1,WhatIf!$R:$R,Y123)&lt;=price_limit,IF(Y123="Yes",1,2),"")),""))</f>
        <v/>
      </c>
      <c r="BU123" s="161" t="str">
        <f>IF(OR(Z123="",VLOOKUP(Z$1,Services!$A$1:$B$25,2,0)="Exclude"),"",IF($D123=1,IF(OR(price_limit="",price_limit="No Limit"),IF(Z123="Yes",1,2),IF(SUMIFS(WhatIf!$W:$W,WhatIf!$Q:$Q,Z$1,WhatIf!$R:$R,Z123)&lt;=price_limit,IF(Z123="Yes",1,2),"")),""))</f>
        <v/>
      </c>
      <c r="BV123" s="161"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5">
      <c r="A124" s="15" t="s">
        <v>193</v>
      </c>
      <c r="B124" s="3" t="s">
        <v>205</v>
      </c>
      <c r="C124" s="3" t="s">
        <v>346</v>
      </c>
      <c r="D124" s="8" t="str">
        <f t="shared" ca="1" si="5"/>
        <v/>
      </c>
      <c r="F124" s="4" t="s">
        <v>193</v>
      </c>
      <c r="G124" s="4" t="s">
        <v>193</v>
      </c>
      <c r="H124" s="4" t="s">
        <v>193</v>
      </c>
      <c r="I124" s="8"/>
      <c r="J124" s="8"/>
      <c r="K124" s="8"/>
      <c r="L124" s="8"/>
      <c r="M124" s="8"/>
      <c r="N124" s="8"/>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1" t="str">
        <f>IF(OR(E124="",VLOOKUP(E$1,Services!$A$1:$B$25,2,0)="Exclude"),"",IF($D124=1,IF(OR(price_limit="",price_limit="No Limit"),IF(E124="Yes",1,2),IF(SUMIFS(WhatIf!$W:$W,WhatIf!$Q:$Q,E$1,WhatIf!$R:$R,E124)&lt;=price_limit,IF(E124="Yes",1,2),"")),""))</f>
        <v/>
      </c>
      <c r="BA124" s="161" t="str">
        <f ca="1">IF(OR(F124="",VLOOKUP(F$1,Services!$A$1:$B$25,2,0)="Exclude"),"",IF($D124=1,IF(OR(price_limit="",price_limit="No Limit"),IF(F124="Yes",1,2),IF(SUMIFS(WhatIf!$W:$W,WhatIf!$Q:$Q,F$1,WhatIf!$R:$R,F124)&lt;=price_limit,IF(F124="Yes",1,2),"")),""))</f>
        <v/>
      </c>
      <c r="BB124" s="161" t="str">
        <f ca="1">IF(OR(G124="",VLOOKUP(G$1,Services!$A$1:$B$25,2,0)="Exclude"),"",IF($D124=1,IF(OR(price_limit="",price_limit="No Limit"),IF(G124="Yes",1,2),IF(SUMIFS(WhatIf!$W:$W,WhatIf!$Q:$Q,G$1,WhatIf!$R:$R,G124)&lt;=price_limit,IF(G124="Yes",1,2),"")),""))</f>
        <v/>
      </c>
      <c r="BC124" s="161" t="str">
        <f ca="1">IF(OR(H124="",VLOOKUP(H$1,Services!$A$1:$B$25,2,0)="Exclude"),"",IF($D124=1,IF(OR(price_limit="",price_limit="No Limit"),IF(H124="Yes",1,2),IF(SUMIFS(WhatIf!$W:$W,WhatIf!$Q:$Q,H$1,WhatIf!$R:$R,H124)&lt;=price_limit,IF(H124="Yes",1,2),"")),""))</f>
        <v/>
      </c>
      <c r="BD124" s="161" t="str">
        <f>IF(OR(I124="",VLOOKUP(I$1,Services!$A$1:$B$25,2,0)="Exclude"),"",IF($D124=1,IF(OR(price_limit="",price_limit="No Limit"),IF(I124="Yes",1,2),IF(SUMIFS(WhatIf!$W:$W,WhatIf!$Q:$Q,I$1,WhatIf!$R:$R,I124)&lt;=price_limit,IF(I124="Yes",1,2),"")),""))</f>
        <v/>
      </c>
      <c r="BE124" s="161" t="str">
        <f>IF(OR(J124="",VLOOKUP(J$1,Services!$A$1:$B$25,2,0)="Exclude"),"",IF($D124=1,IF(OR(price_limit="",price_limit="No Limit"),IF(J124="Yes",1,2),IF(SUMIFS(WhatIf!$W:$W,WhatIf!$Q:$Q,J$1,WhatIf!$R:$R,J124)&lt;=price_limit,IF(J124="Yes",1,2),"")),""))</f>
        <v/>
      </c>
      <c r="BF124" s="161" t="str">
        <f>IF(OR(K124="",VLOOKUP(K$1,Services!$A$1:$B$25,2,0)="Exclude"),"",IF($D124=1,IF(OR(price_limit="",price_limit="No Limit"),IF(K124="Yes",1,2),IF(SUMIFS(WhatIf!$W:$W,WhatIf!$Q:$Q,K$1,WhatIf!$R:$R,K124)&lt;=price_limit,IF(K124="Yes",1,2),"")),""))</f>
        <v/>
      </c>
      <c r="BG124" s="161" t="str">
        <f>IF(OR(L124="",VLOOKUP(L$1,Services!$A$1:$B$25,2,0)="Exclude"),"",IF($D124=1,IF(OR(price_limit="",price_limit="No Limit"),IF(L124="Yes",1,2),IF(SUMIFS(WhatIf!$W:$W,WhatIf!$Q:$Q,L$1,WhatIf!$R:$R,L124)&lt;=price_limit,IF(L124="Yes",1,2),"")),""))</f>
        <v/>
      </c>
      <c r="BH124" s="161" t="str">
        <f>IF(OR(M124="",VLOOKUP(M$1,Services!$A$1:$B$25,2,0)="Exclude"),"",IF($D124=1,IF(OR(price_limit="",price_limit="No Limit"),IF(M124="Yes",1,2),IF(SUMIFS(WhatIf!$W:$W,WhatIf!$Q:$Q,M$1,WhatIf!$R:$R,M124)&lt;=price_limit,IF(M124="Yes",1,2),"")),""))</f>
        <v/>
      </c>
      <c r="BI124" s="161" t="str">
        <f>IF(OR(N124="",VLOOKUP(N$1,Services!$A$1:$B$25,2,0)="Exclude"),"",IF($D124=1,IF(OR(price_limit="",price_limit="No Limit"),IF(N124="Yes",1,2),IF(SUMIFS(WhatIf!$W:$W,WhatIf!$Q:$Q,N$1,WhatIf!$R:$R,N124)&lt;=price_limit,IF(N124="Yes",1,2),"")),""))</f>
        <v/>
      </c>
      <c r="BJ124" s="161" t="str">
        <f>IF(OR(O124="",VLOOKUP(O$1,Services!$A$1:$B$25,2,0)="Exclude"),"",IF($D124=1,IF(OR(price_limit="",price_limit="No Limit"),IF(O124="Yes",1,2),IF(SUMIFS(WhatIf!$W:$W,WhatIf!$Q:$Q,O$1,WhatIf!$R:$R,O124)&lt;=price_limit,IF(O124="Yes",1,2),"")),""))</f>
        <v/>
      </c>
      <c r="BK124" s="161" t="str">
        <f>IF(OR(P124="",VLOOKUP(P$1,Services!$A$1:$B$25,2,0)="Exclude"),"",IF($D124=1,IF(OR(price_limit="",price_limit="No Limit"),IF(P124="Yes",1,2),IF(SUMIFS(WhatIf!$W:$W,WhatIf!$Q:$Q,P$1,WhatIf!$R:$R,P124)&lt;=price_limit,IF(P124="Yes",1,2),"")),""))</f>
        <v/>
      </c>
      <c r="BL124" s="161" t="str">
        <f>IF(OR(Q124="",VLOOKUP(Q$1,Services!$A$1:$B$25,2,0)="Exclude"),"",IF($D124=1,IF(OR(price_limit="",price_limit="No Limit"),IF(Q124="Yes",1,2),IF(SUMIFS(WhatIf!$W:$W,WhatIf!$Q:$Q,Q$1,WhatIf!$R:$R,Q124)&lt;=price_limit,IF(Q124="Yes",1,2),"")),""))</f>
        <v/>
      </c>
      <c r="BM124" s="161" t="str">
        <f>IF(OR(R124="",VLOOKUP(R$1,Services!$A$1:$B$25,2,0)="Exclude"),"",IF($D124=1,IF(OR(price_limit="",price_limit="No Limit"),IF(R124="Yes",1,2),IF(SUMIFS(WhatIf!$W:$W,WhatIf!$Q:$Q,R$1,WhatIf!$R:$R,R124)&lt;=price_limit,IF(R124="Yes",1,2),"")),""))</f>
        <v/>
      </c>
      <c r="BN124" s="161" t="str">
        <f>IF(OR(S124="",VLOOKUP(S$1,Services!$A$1:$B$25,2,0)="Exclude"),"",IF($D124=1,IF(OR(price_limit="",price_limit="No Limit"),IF(S124="Yes",1,2),IF(SUMIFS(WhatIf!$W:$W,WhatIf!$Q:$Q,S$1,WhatIf!$R:$R,S124)&lt;=price_limit,IF(S124="Yes",1,2),"")),""))</f>
        <v/>
      </c>
      <c r="BO124" s="161" t="str">
        <f>IF(OR(T124="",VLOOKUP(T$1,Services!$A$1:$B$25,2,0)="Exclude"),"",IF($D124=1,IF(OR(price_limit="",price_limit="No Limit"),IF(T124="Yes",1,2),IF(SUMIFS(WhatIf!$W:$W,WhatIf!$Q:$Q,T$1,WhatIf!$R:$R,T124)&lt;=price_limit,IF(T124="Yes",1,2),"")),""))</f>
        <v/>
      </c>
      <c r="BP124" s="161" t="str">
        <f>IF(OR(U124="",VLOOKUP(U$1,Services!$A$1:$B$25,2,0)="Exclude"),"",IF($D124=1,IF(OR(price_limit="",price_limit="No Limit"),IF(U124="Yes",1,2),IF(SUMIFS(WhatIf!$W:$W,WhatIf!$Q:$Q,U$1,WhatIf!$R:$R,U124)&lt;=price_limit,IF(U124="Yes",1,2),"")),""))</f>
        <v/>
      </c>
      <c r="BQ124" s="161" t="str">
        <f>IF(OR(V124="",VLOOKUP(V$1,Services!$A$1:$B$25,2,0)="Exclude"),"",IF($D124=1,IF(OR(price_limit="",price_limit="No Limit"),IF(V124="Yes",1,2),IF(SUMIFS(WhatIf!$W:$W,WhatIf!$Q:$Q,V$1,WhatIf!$R:$R,V124)&lt;=price_limit,IF(V124="Yes",1,2),"")),""))</f>
        <v/>
      </c>
      <c r="BR124" s="161" t="str">
        <f>IF(OR(W124="",VLOOKUP(W$1,Services!$A$1:$B$25,2,0)="Exclude"),"",IF($D124=1,IF(OR(price_limit="",price_limit="No Limit"),IF(W124="Yes",1,2),IF(SUMIFS(WhatIf!$W:$W,WhatIf!$Q:$Q,W$1,WhatIf!$R:$R,W124)&lt;=price_limit,IF(W124="Yes",1,2),"")),""))</f>
        <v/>
      </c>
      <c r="BS124" s="161" t="str">
        <f>IF(OR(X124="",VLOOKUP(X$1,Services!$A$1:$B$25,2,0)="Exclude"),"",IF($D124=1,IF(OR(price_limit="",price_limit="No Limit"),IF(X124="Yes",1,2),IF(SUMIFS(WhatIf!$W:$W,WhatIf!$Q:$Q,X$1,WhatIf!$R:$R,X124)&lt;=price_limit,IF(X124="Yes",1,2),"")),""))</f>
        <v/>
      </c>
      <c r="BT124" s="161" t="str">
        <f>IF(OR(Y124="",VLOOKUP(Y$1,Services!$A$1:$B$25,2,0)="Exclude"),"",IF($D124=1,IF(OR(price_limit="",price_limit="No Limit"),IF(Y124="Yes",1,2),IF(SUMIFS(WhatIf!$W:$W,WhatIf!$Q:$Q,Y$1,WhatIf!$R:$R,Y124)&lt;=price_limit,IF(Y124="Yes",1,2),"")),""))</f>
        <v/>
      </c>
      <c r="BU124" s="161" t="str">
        <f>IF(OR(Z124="",VLOOKUP(Z$1,Services!$A$1:$B$25,2,0)="Exclude"),"",IF($D124=1,IF(OR(price_limit="",price_limit="No Limit"),IF(Z124="Yes",1,2),IF(SUMIFS(WhatIf!$W:$W,WhatIf!$Q:$Q,Z$1,WhatIf!$R:$R,Z124)&lt;=price_limit,IF(Z124="Yes",1,2),"")),""))</f>
        <v/>
      </c>
      <c r="BV124" s="161"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5" customHeight="1" x14ac:dyDescent="0.3">
      <c r="A125" s="15" t="s">
        <v>939</v>
      </c>
      <c r="B125" s="3" t="s">
        <v>1171</v>
      </c>
      <c r="C125" s="3" t="s">
        <v>229</v>
      </c>
      <c r="D125" s="8" t="str">
        <f t="shared" ca="1" si="5"/>
        <v/>
      </c>
      <c r="O125" s="4" t="s">
        <v>605</v>
      </c>
      <c r="P125" s="4" t="s">
        <v>1</v>
      </c>
      <c r="Q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1" t="str">
        <f>IF(OR(E125="",VLOOKUP(E$1,Services!$A$1:$B$25,2,0)="Exclude"),"",IF($D125=1,IF(OR(price_limit="",price_limit="No Limit"),IF(E125="Yes",1,2),IF(SUMIFS(WhatIf!$W:$W,WhatIf!$Q:$Q,E$1,WhatIf!$R:$R,E125)&lt;=price_limit,IF(E125="Yes",1,2),"")),""))</f>
        <v/>
      </c>
      <c r="BA125" s="161" t="str">
        <f>IF(OR(F125="",VLOOKUP(F$1,Services!$A$1:$B$25,2,0)="Exclude"),"",IF($D125=1,IF(OR(price_limit="",price_limit="No Limit"),IF(F125="Yes",1,2),IF(SUMIFS(WhatIf!$W:$W,WhatIf!$Q:$Q,F$1,WhatIf!$R:$R,F125)&lt;=price_limit,IF(F125="Yes",1,2),"")),""))</f>
        <v/>
      </c>
      <c r="BB125" s="161" t="str">
        <f>IF(OR(G125="",VLOOKUP(G$1,Services!$A$1:$B$25,2,0)="Exclude"),"",IF($D125=1,IF(OR(price_limit="",price_limit="No Limit"),IF(G125="Yes",1,2),IF(SUMIFS(WhatIf!$W:$W,WhatIf!$Q:$Q,G$1,WhatIf!$R:$R,G125)&lt;=price_limit,IF(G125="Yes",1,2),"")),""))</f>
        <v/>
      </c>
      <c r="BC125" s="161" t="str">
        <f>IF(OR(H125="",VLOOKUP(H$1,Services!$A$1:$B$25,2,0)="Exclude"),"",IF($D125=1,IF(OR(price_limit="",price_limit="No Limit"),IF(H125="Yes",1,2),IF(SUMIFS(WhatIf!$W:$W,WhatIf!$Q:$Q,H$1,WhatIf!$R:$R,H125)&lt;=price_limit,IF(H125="Yes",1,2),"")),""))</f>
        <v/>
      </c>
      <c r="BD125" s="161" t="str">
        <f>IF(OR(I125="",VLOOKUP(I$1,Services!$A$1:$B$25,2,0)="Exclude"),"",IF($D125=1,IF(OR(price_limit="",price_limit="No Limit"),IF(I125="Yes",1,2),IF(SUMIFS(WhatIf!$W:$W,WhatIf!$Q:$Q,I$1,WhatIf!$R:$R,I125)&lt;=price_limit,IF(I125="Yes",1,2),"")),""))</f>
        <v/>
      </c>
      <c r="BE125" s="161" t="str">
        <f>IF(OR(J125="",VLOOKUP(J$1,Services!$A$1:$B$25,2,0)="Exclude"),"",IF($D125=1,IF(OR(price_limit="",price_limit="No Limit"),IF(J125="Yes",1,2),IF(SUMIFS(WhatIf!$W:$W,WhatIf!$Q:$Q,J$1,WhatIf!$R:$R,J125)&lt;=price_limit,IF(J125="Yes",1,2),"")),""))</f>
        <v/>
      </c>
      <c r="BF125" s="161" t="str">
        <f>IF(OR(K125="",VLOOKUP(K$1,Services!$A$1:$B$25,2,0)="Exclude"),"",IF($D125=1,IF(OR(price_limit="",price_limit="No Limit"),IF(K125="Yes",1,2),IF(SUMIFS(WhatIf!$W:$W,WhatIf!$Q:$Q,K$1,WhatIf!$R:$R,K125)&lt;=price_limit,IF(K125="Yes",1,2),"")),""))</f>
        <v/>
      </c>
      <c r="BG125" s="161" t="str">
        <f>IF(OR(L125="",VLOOKUP(L$1,Services!$A$1:$B$25,2,0)="Exclude"),"",IF($D125=1,IF(OR(price_limit="",price_limit="No Limit"),IF(L125="Yes",1,2),IF(SUMIFS(WhatIf!$W:$W,WhatIf!$Q:$Q,L$1,WhatIf!$R:$R,L125)&lt;=price_limit,IF(L125="Yes",1,2),"")),""))</f>
        <v/>
      </c>
      <c r="BH125" s="161" t="str">
        <f>IF(OR(M125="",VLOOKUP(M$1,Services!$A$1:$B$25,2,0)="Exclude"),"",IF($D125=1,IF(OR(price_limit="",price_limit="No Limit"),IF(M125="Yes",1,2),IF(SUMIFS(WhatIf!$W:$W,WhatIf!$Q:$Q,M$1,WhatIf!$R:$R,M125)&lt;=price_limit,IF(M125="Yes",1,2),"")),""))</f>
        <v/>
      </c>
      <c r="BI125" s="161" t="str">
        <f>IF(OR(N125="",VLOOKUP(N$1,Services!$A$1:$B$25,2,0)="Exclude"),"",IF($D125=1,IF(OR(price_limit="",price_limit="No Limit"),IF(N125="Yes",1,2),IF(SUMIFS(WhatIf!$W:$W,WhatIf!$Q:$Q,N$1,WhatIf!$R:$R,N125)&lt;=price_limit,IF(N125="Yes",1,2),"")),""))</f>
        <v/>
      </c>
      <c r="BJ125" s="161" t="str">
        <f ca="1">IF(OR(O125="",VLOOKUP(O$1,Services!$A$1:$B$25,2,0)="Exclude"),"",IF($D125=1,IF(OR(price_limit="",price_limit="No Limit"),IF(O125="Yes",1,2),IF(SUMIFS(WhatIf!$W:$W,WhatIf!$Q:$Q,O$1,WhatIf!$R:$R,O125)&lt;=price_limit,IF(O125="Yes",1,2),"")),""))</f>
        <v/>
      </c>
      <c r="BK125" s="161" t="str">
        <f ca="1">IF(OR(P125="",VLOOKUP(P$1,Services!$A$1:$B$25,2,0)="Exclude"),"",IF($D125=1,IF(OR(price_limit="",price_limit="No Limit"),IF(P125="Yes",1,2),IF(SUMIFS(WhatIf!$W:$W,WhatIf!$Q:$Q,P$1,WhatIf!$R:$R,P125)&lt;=price_limit,IF(P125="Yes",1,2),"")),""))</f>
        <v/>
      </c>
      <c r="BL125" s="161" t="str">
        <f ca="1">IF(OR(Q125="",VLOOKUP(Q$1,Services!$A$1:$B$25,2,0)="Exclude"),"",IF($D125=1,IF(OR(price_limit="",price_limit="No Limit"),IF(Q125="Yes",1,2),IF(SUMIFS(WhatIf!$W:$W,WhatIf!$Q:$Q,Q$1,WhatIf!$R:$R,Q125)&lt;=price_limit,IF(Q125="Yes",1,2),"")),""))</f>
        <v/>
      </c>
      <c r="BM125" s="161" t="str">
        <f>IF(OR(R125="",VLOOKUP(R$1,Services!$A$1:$B$25,2,0)="Exclude"),"",IF($D125=1,IF(OR(price_limit="",price_limit="No Limit"),IF(R125="Yes",1,2),IF(SUMIFS(WhatIf!$W:$W,WhatIf!$Q:$Q,R$1,WhatIf!$R:$R,R125)&lt;=price_limit,IF(R125="Yes",1,2),"")),""))</f>
        <v/>
      </c>
      <c r="BN125" s="161" t="str">
        <f>IF(OR(S125="",VLOOKUP(S$1,Services!$A$1:$B$25,2,0)="Exclude"),"",IF($D125=1,IF(OR(price_limit="",price_limit="No Limit"),IF(S125="Yes",1,2),IF(SUMIFS(WhatIf!$W:$W,WhatIf!$Q:$Q,S$1,WhatIf!$R:$R,S125)&lt;=price_limit,IF(S125="Yes",1,2),"")),""))</f>
        <v/>
      </c>
      <c r="BO125" s="161" t="str">
        <f>IF(OR(T125="",VLOOKUP(T$1,Services!$A$1:$B$25,2,0)="Exclude"),"",IF($D125=1,IF(OR(price_limit="",price_limit="No Limit"),IF(T125="Yes",1,2),IF(SUMIFS(WhatIf!$W:$W,WhatIf!$Q:$Q,T$1,WhatIf!$R:$R,T125)&lt;=price_limit,IF(T125="Yes",1,2),"")),""))</f>
        <v/>
      </c>
      <c r="BP125" s="161" t="str">
        <f>IF(OR(U125="",VLOOKUP(U$1,Services!$A$1:$B$25,2,0)="Exclude"),"",IF($D125=1,IF(OR(price_limit="",price_limit="No Limit"),IF(U125="Yes",1,2),IF(SUMIFS(WhatIf!$W:$W,WhatIf!$Q:$Q,U$1,WhatIf!$R:$R,U125)&lt;=price_limit,IF(U125="Yes",1,2),"")),""))</f>
        <v/>
      </c>
      <c r="BQ125" s="161" t="str">
        <f>IF(OR(V125="",VLOOKUP(V$1,Services!$A$1:$B$25,2,0)="Exclude"),"",IF($D125=1,IF(OR(price_limit="",price_limit="No Limit"),IF(V125="Yes",1,2),IF(SUMIFS(WhatIf!$W:$W,WhatIf!$Q:$Q,V$1,WhatIf!$R:$R,V125)&lt;=price_limit,IF(V125="Yes",1,2),"")),""))</f>
        <v/>
      </c>
      <c r="BR125" s="161" t="str">
        <f>IF(OR(W125="",VLOOKUP(W$1,Services!$A$1:$B$25,2,0)="Exclude"),"",IF($D125=1,IF(OR(price_limit="",price_limit="No Limit"),IF(W125="Yes",1,2),IF(SUMIFS(WhatIf!$W:$W,WhatIf!$Q:$Q,W$1,WhatIf!$R:$R,W125)&lt;=price_limit,IF(W125="Yes",1,2),"")),""))</f>
        <v/>
      </c>
      <c r="BS125" s="161" t="str">
        <f>IF(OR(X125="",VLOOKUP(X$1,Services!$A$1:$B$25,2,0)="Exclude"),"",IF($D125=1,IF(OR(price_limit="",price_limit="No Limit"),IF(X125="Yes",1,2),IF(SUMIFS(WhatIf!$W:$W,WhatIf!$Q:$Q,X$1,WhatIf!$R:$R,X125)&lt;=price_limit,IF(X125="Yes",1,2),"")),""))</f>
        <v/>
      </c>
      <c r="BT125" s="161" t="str">
        <f>IF(OR(Y125="",VLOOKUP(Y$1,Services!$A$1:$B$25,2,0)="Exclude"),"",IF($D125=1,IF(OR(price_limit="",price_limit="No Limit"),IF(Y125="Yes",1,2),IF(SUMIFS(WhatIf!$W:$W,WhatIf!$Q:$Q,Y$1,WhatIf!$R:$R,Y125)&lt;=price_limit,IF(Y125="Yes",1,2),"")),""))</f>
        <v/>
      </c>
      <c r="BU125" s="161" t="str">
        <f>IF(OR(Z125="",VLOOKUP(Z$1,Services!$A$1:$B$25,2,0)="Exclude"),"",IF($D125=1,IF(OR(price_limit="",price_limit="No Limit"),IF(Z125="Yes",1,2),IF(SUMIFS(WhatIf!$W:$W,WhatIf!$Q:$Q,Z$1,WhatIf!$R:$R,Z125)&lt;=price_limit,IF(Z125="Yes",1,2),"")),""))</f>
        <v/>
      </c>
      <c r="BV125" s="161"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1178</v>
      </c>
      <c r="B126" s="3" t="s">
        <v>1179</v>
      </c>
      <c r="C126" s="3" t="s">
        <v>184</v>
      </c>
      <c r="D126" s="8" t="str">
        <f t="shared" ca="1" si="5"/>
        <v/>
      </c>
      <c r="F126" s="4" t="s">
        <v>704</v>
      </c>
      <c r="G126" s="4" t="s">
        <v>704</v>
      </c>
      <c r="H126" s="4" t="s">
        <v>704</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1" t="str">
        <f>IF(OR(E126="",VLOOKUP(E$1,Services!$A$1:$B$25,2,0)="Exclude"),"",IF($D126=1,IF(OR(price_limit="",price_limit="No Limit"),IF(E126="Yes",1,2),IF(SUMIFS(WhatIf!$W:$W,WhatIf!$Q:$Q,E$1,WhatIf!$R:$R,E126)&lt;=price_limit,IF(E126="Yes",1,2),"")),""))</f>
        <v/>
      </c>
      <c r="BA126" s="161" t="str">
        <f ca="1">IF(OR(F126="",VLOOKUP(F$1,Services!$A$1:$B$25,2,0)="Exclude"),"",IF($D126=1,IF(OR(price_limit="",price_limit="No Limit"),IF(F126="Yes",1,2),IF(SUMIFS(WhatIf!$W:$W,WhatIf!$Q:$Q,F$1,WhatIf!$R:$R,F126)&lt;=price_limit,IF(F126="Yes",1,2),"")),""))</f>
        <v/>
      </c>
      <c r="BB126" s="161" t="str">
        <f ca="1">IF(OR(G126="",VLOOKUP(G$1,Services!$A$1:$B$25,2,0)="Exclude"),"",IF($D126=1,IF(OR(price_limit="",price_limit="No Limit"),IF(G126="Yes",1,2),IF(SUMIFS(WhatIf!$W:$W,WhatIf!$Q:$Q,G$1,WhatIf!$R:$R,G126)&lt;=price_limit,IF(G126="Yes",1,2),"")),""))</f>
        <v/>
      </c>
      <c r="BC126" s="161" t="str">
        <f ca="1">IF(OR(H126="",VLOOKUP(H$1,Services!$A$1:$B$25,2,0)="Exclude"),"",IF($D126=1,IF(OR(price_limit="",price_limit="No Limit"),IF(H126="Yes",1,2),IF(SUMIFS(WhatIf!$W:$W,WhatIf!$Q:$Q,H$1,WhatIf!$R:$R,H126)&lt;=price_limit,IF(H126="Yes",1,2),"")),""))</f>
        <v/>
      </c>
      <c r="BD126" s="161" t="str">
        <f>IF(OR(I126="",VLOOKUP(I$1,Services!$A$1:$B$25,2,0)="Exclude"),"",IF($D126=1,IF(OR(price_limit="",price_limit="No Limit"),IF(I126="Yes",1,2),IF(SUMIFS(WhatIf!$W:$W,WhatIf!$Q:$Q,I$1,WhatIf!$R:$R,I126)&lt;=price_limit,IF(I126="Yes",1,2),"")),""))</f>
        <v/>
      </c>
      <c r="BE126" s="161" t="str">
        <f>IF(OR(J126="",VLOOKUP(J$1,Services!$A$1:$B$25,2,0)="Exclude"),"",IF($D126=1,IF(OR(price_limit="",price_limit="No Limit"),IF(J126="Yes",1,2),IF(SUMIFS(WhatIf!$W:$W,WhatIf!$Q:$Q,J$1,WhatIf!$R:$R,J126)&lt;=price_limit,IF(J126="Yes",1,2),"")),""))</f>
        <v/>
      </c>
      <c r="BF126" s="161" t="str">
        <f>IF(OR(K126="",VLOOKUP(K$1,Services!$A$1:$B$25,2,0)="Exclude"),"",IF($D126=1,IF(OR(price_limit="",price_limit="No Limit"),IF(K126="Yes",1,2),IF(SUMIFS(WhatIf!$W:$W,WhatIf!$Q:$Q,K$1,WhatIf!$R:$R,K126)&lt;=price_limit,IF(K126="Yes",1,2),"")),""))</f>
        <v/>
      </c>
      <c r="BG126" s="161" t="str">
        <f>IF(OR(L126="",VLOOKUP(L$1,Services!$A$1:$B$25,2,0)="Exclude"),"",IF($D126=1,IF(OR(price_limit="",price_limit="No Limit"),IF(L126="Yes",1,2),IF(SUMIFS(WhatIf!$W:$W,WhatIf!$Q:$Q,L$1,WhatIf!$R:$R,L126)&lt;=price_limit,IF(L126="Yes",1,2),"")),""))</f>
        <v/>
      </c>
      <c r="BH126" s="161" t="str">
        <f>IF(OR(M126="",VLOOKUP(M$1,Services!$A$1:$B$25,2,0)="Exclude"),"",IF($D126=1,IF(OR(price_limit="",price_limit="No Limit"),IF(M126="Yes",1,2),IF(SUMIFS(WhatIf!$W:$W,WhatIf!$Q:$Q,M$1,WhatIf!$R:$R,M126)&lt;=price_limit,IF(M126="Yes",1,2),"")),""))</f>
        <v/>
      </c>
      <c r="BI126" s="161" t="str">
        <f>IF(OR(N126="",VLOOKUP(N$1,Services!$A$1:$B$25,2,0)="Exclude"),"",IF($D126=1,IF(OR(price_limit="",price_limit="No Limit"),IF(N126="Yes",1,2),IF(SUMIFS(WhatIf!$W:$W,WhatIf!$Q:$Q,N$1,WhatIf!$R:$R,N126)&lt;=price_limit,IF(N126="Yes",1,2),"")),""))</f>
        <v/>
      </c>
      <c r="BJ126" s="161" t="str">
        <f>IF(OR(O126="",VLOOKUP(O$1,Services!$A$1:$B$25,2,0)="Exclude"),"",IF($D126=1,IF(OR(price_limit="",price_limit="No Limit"),IF(O126="Yes",1,2),IF(SUMIFS(WhatIf!$W:$W,WhatIf!$Q:$Q,O$1,WhatIf!$R:$R,O126)&lt;=price_limit,IF(O126="Yes",1,2),"")),""))</f>
        <v/>
      </c>
      <c r="BK126" s="161" t="str">
        <f>IF(OR(P126="",VLOOKUP(P$1,Services!$A$1:$B$25,2,0)="Exclude"),"",IF($D126=1,IF(OR(price_limit="",price_limit="No Limit"),IF(P126="Yes",1,2),IF(SUMIFS(WhatIf!$W:$W,WhatIf!$Q:$Q,P$1,WhatIf!$R:$R,P126)&lt;=price_limit,IF(P126="Yes",1,2),"")),""))</f>
        <v/>
      </c>
      <c r="BL126" s="161" t="str">
        <f>IF(OR(Q126="",VLOOKUP(Q$1,Services!$A$1:$B$25,2,0)="Exclude"),"",IF($D126=1,IF(OR(price_limit="",price_limit="No Limit"),IF(Q126="Yes",1,2),IF(SUMIFS(WhatIf!$W:$W,WhatIf!$Q:$Q,Q$1,WhatIf!$R:$R,Q126)&lt;=price_limit,IF(Q126="Yes",1,2),"")),""))</f>
        <v/>
      </c>
      <c r="BM126" s="161" t="str">
        <f>IF(OR(R126="",VLOOKUP(R$1,Services!$A$1:$B$25,2,0)="Exclude"),"",IF($D126=1,IF(OR(price_limit="",price_limit="No Limit"),IF(R126="Yes",1,2),IF(SUMIFS(WhatIf!$W:$W,WhatIf!$Q:$Q,R$1,WhatIf!$R:$R,R126)&lt;=price_limit,IF(R126="Yes",1,2),"")),""))</f>
        <v/>
      </c>
      <c r="BN126" s="161" t="str">
        <f>IF(OR(S126="",VLOOKUP(S$1,Services!$A$1:$B$25,2,0)="Exclude"),"",IF($D126=1,IF(OR(price_limit="",price_limit="No Limit"),IF(S126="Yes",1,2),IF(SUMIFS(WhatIf!$W:$W,WhatIf!$Q:$Q,S$1,WhatIf!$R:$R,S126)&lt;=price_limit,IF(S126="Yes",1,2),"")),""))</f>
        <v/>
      </c>
      <c r="BO126" s="161" t="str">
        <f>IF(OR(T126="",VLOOKUP(T$1,Services!$A$1:$B$25,2,0)="Exclude"),"",IF($D126=1,IF(OR(price_limit="",price_limit="No Limit"),IF(T126="Yes",1,2),IF(SUMIFS(WhatIf!$W:$W,WhatIf!$Q:$Q,T$1,WhatIf!$R:$R,T126)&lt;=price_limit,IF(T126="Yes",1,2),"")),""))</f>
        <v/>
      </c>
      <c r="BP126" s="161" t="str">
        <f>IF(OR(U126="",VLOOKUP(U$1,Services!$A$1:$B$25,2,0)="Exclude"),"",IF($D126=1,IF(OR(price_limit="",price_limit="No Limit"),IF(U126="Yes",1,2),IF(SUMIFS(WhatIf!$W:$W,WhatIf!$Q:$Q,U$1,WhatIf!$R:$R,U126)&lt;=price_limit,IF(U126="Yes",1,2),"")),""))</f>
        <v/>
      </c>
      <c r="BQ126" s="161" t="str">
        <f>IF(OR(V126="",VLOOKUP(V$1,Services!$A$1:$B$25,2,0)="Exclude"),"",IF($D126=1,IF(OR(price_limit="",price_limit="No Limit"),IF(V126="Yes",1,2),IF(SUMIFS(WhatIf!$W:$W,WhatIf!$Q:$Q,V$1,WhatIf!$R:$R,V126)&lt;=price_limit,IF(V126="Yes",1,2),"")),""))</f>
        <v/>
      </c>
      <c r="BR126" s="161" t="str">
        <f>IF(OR(W126="",VLOOKUP(W$1,Services!$A$1:$B$25,2,0)="Exclude"),"",IF($D126=1,IF(OR(price_limit="",price_limit="No Limit"),IF(W126="Yes",1,2),IF(SUMIFS(WhatIf!$W:$W,WhatIf!$Q:$Q,W$1,WhatIf!$R:$R,W126)&lt;=price_limit,IF(W126="Yes",1,2),"")),""))</f>
        <v/>
      </c>
      <c r="BS126" s="161" t="str">
        <f>IF(OR(X126="",VLOOKUP(X$1,Services!$A$1:$B$25,2,0)="Exclude"),"",IF($D126=1,IF(OR(price_limit="",price_limit="No Limit"),IF(X126="Yes",1,2),IF(SUMIFS(WhatIf!$W:$W,WhatIf!$Q:$Q,X$1,WhatIf!$R:$R,X126)&lt;=price_limit,IF(X126="Yes",1,2),"")),""))</f>
        <v/>
      </c>
      <c r="BT126" s="161" t="str">
        <f>IF(OR(Y126="",VLOOKUP(Y$1,Services!$A$1:$B$25,2,0)="Exclude"),"",IF($D126=1,IF(OR(price_limit="",price_limit="No Limit"),IF(Y126="Yes",1,2),IF(SUMIFS(WhatIf!$W:$W,WhatIf!$Q:$Q,Y$1,WhatIf!$R:$R,Y126)&lt;=price_limit,IF(Y126="Yes",1,2),"")),""))</f>
        <v/>
      </c>
      <c r="BU126" s="161" t="str">
        <f>IF(OR(Z126="",VLOOKUP(Z$1,Services!$A$1:$B$25,2,0)="Exclude"),"",IF($D126=1,IF(OR(price_limit="",price_limit="No Limit"),IF(Z126="Yes",1,2),IF(SUMIFS(WhatIf!$W:$W,WhatIf!$Q:$Q,Z$1,WhatIf!$R:$R,Z126)&lt;=price_limit,IF(Z126="Yes",1,2),"")),""))</f>
        <v/>
      </c>
      <c r="BV126" s="161"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26.5" customHeight="1" x14ac:dyDescent="0.3">
      <c r="A127" s="15" t="s">
        <v>926</v>
      </c>
      <c r="B127" s="3" t="s">
        <v>969</v>
      </c>
      <c r="C127" s="3" t="s">
        <v>229</v>
      </c>
      <c r="D127" s="8" t="str">
        <f t="shared" ca="1" si="5"/>
        <v/>
      </c>
      <c r="R127" s="4" t="s">
        <v>1</v>
      </c>
      <c r="S127" s="4" t="s">
        <v>1</v>
      </c>
      <c r="T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1" t="str">
        <f>IF(OR(E127="",VLOOKUP(E$1,Services!$A$1:$B$25,2,0)="Exclude"),"",IF($D127=1,IF(OR(price_limit="",price_limit="No Limit"),IF(E127="Yes",1,2),IF(SUMIFS(WhatIf!$W:$W,WhatIf!$Q:$Q,E$1,WhatIf!$R:$R,E127)&lt;=price_limit,IF(E127="Yes",1,2),"")),""))</f>
        <v/>
      </c>
      <c r="BA127" s="161" t="str">
        <f>IF(OR(F127="",VLOOKUP(F$1,Services!$A$1:$B$25,2,0)="Exclude"),"",IF($D127=1,IF(OR(price_limit="",price_limit="No Limit"),IF(F127="Yes",1,2),IF(SUMIFS(WhatIf!$W:$W,WhatIf!$Q:$Q,F$1,WhatIf!$R:$R,F127)&lt;=price_limit,IF(F127="Yes",1,2),"")),""))</f>
        <v/>
      </c>
      <c r="BB127" s="161" t="str">
        <f>IF(OR(G127="",VLOOKUP(G$1,Services!$A$1:$B$25,2,0)="Exclude"),"",IF($D127=1,IF(OR(price_limit="",price_limit="No Limit"),IF(G127="Yes",1,2),IF(SUMIFS(WhatIf!$W:$W,WhatIf!$Q:$Q,G$1,WhatIf!$R:$R,G127)&lt;=price_limit,IF(G127="Yes",1,2),"")),""))</f>
        <v/>
      </c>
      <c r="BC127" s="161" t="str">
        <f>IF(OR(H127="",VLOOKUP(H$1,Services!$A$1:$B$25,2,0)="Exclude"),"",IF($D127=1,IF(OR(price_limit="",price_limit="No Limit"),IF(H127="Yes",1,2),IF(SUMIFS(WhatIf!$W:$W,WhatIf!$Q:$Q,H$1,WhatIf!$R:$R,H127)&lt;=price_limit,IF(H127="Yes",1,2),"")),""))</f>
        <v/>
      </c>
      <c r="BD127" s="161" t="str">
        <f>IF(OR(I127="",VLOOKUP(I$1,Services!$A$1:$B$25,2,0)="Exclude"),"",IF($D127=1,IF(OR(price_limit="",price_limit="No Limit"),IF(I127="Yes",1,2),IF(SUMIFS(WhatIf!$W:$W,WhatIf!$Q:$Q,I$1,WhatIf!$R:$R,I127)&lt;=price_limit,IF(I127="Yes",1,2),"")),""))</f>
        <v/>
      </c>
      <c r="BE127" s="161" t="str">
        <f>IF(OR(J127="",VLOOKUP(J$1,Services!$A$1:$B$25,2,0)="Exclude"),"",IF($D127=1,IF(OR(price_limit="",price_limit="No Limit"),IF(J127="Yes",1,2),IF(SUMIFS(WhatIf!$W:$W,WhatIf!$Q:$Q,J$1,WhatIf!$R:$R,J127)&lt;=price_limit,IF(J127="Yes",1,2),"")),""))</f>
        <v/>
      </c>
      <c r="BF127" s="161" t="str">
        <f>IF(OR(K127="",VLOOKUP(K$1,Services!$A$1:$B$25,2,0)="Exclude"),"",IF($D127=1,IF(OR(price_limit="",price_limit="No Limit"),IF(K127="Yes",1,2),IF(SUMIFS(WhatIf!$W:$W,WhatIf!$Q:$Q,K$1,WhatIf!$R:$R,K127)&lt;=price_limit,IF(K127="Yes",1,2),"")),""))</f>
        <v/>
      </c>
      <c r="BG127" s="161" t="str">
        <f>IF(OR(L127="",VLOOKUP(L$1,Services!$A$1:$B$25,2,0)="Exclude"),"",IF($D127=1,IF(OR(price_limit="",price_limit="No Limit"),IF(L127="Yes",1,2),IF(SUMIFS(WhatIf!$W:$W,WhatIf!$Q:$Q,L$1,WhatIf!$R:$R,L127)&lt;=price_limit,IF(L127="Yes",1,2),"")),""))</f>
        <v/>
      </c>
      <c r="BH127" s="161" t="str">
        <f>IF(OR(M127="",VLOOKUP(M$1,Services!$A$1:$B$25,2,0)="Exclude"),"",IF($D127=1,IF(OR(price_limit="",price_limit="No Limit"),IF(M127="Yes",1,2),IF(SUMIFS(WhatIf!$W:$W,WhatIf!$Q:$Q,M$1,WhatIf!$R:$R,M127)&lt;=price_limit,IF(M127="Yes",1,2),"")),""))</f>
        <v/>
      </c>
      <c r="BI127" s="161" t="str">
        <f>IF(OR(N127="",VLOOKUP(N$1,Services!$A$1:$B$25,2,0)="Exclude"),"",IF($D127=1,IF(OR(price_limit="",price_limit="No Limit"),IF(N127="Yes",1,2),IF(SUMIFS(WhatIf!$W:$W,WhatIf!$Q:$Q,N$1,WhatIf!$R:$R,N127)&lt;=price_limit,IF(N127="Yes",1,2),"")),""))</f>
        <v/>
      </c>
      <c r="BJ127" s="161" t="str">
        <f>IF(OR(O127="",VLOOKUP(O$1,Services!$A$1:$B$25,2,0)="Exclude"),"",IF($D127=1,IF(OR(price_limit="",price_limit="No Limit"),IF(O127="Yes",1,2),IF(SUMIFS(WhatIf!$W:$W,WhatIf!$Q:$Q,O$1,WhatIf!$R:$R,O127)&lt;=price_limit,IF(O127="Yes",1,2),"")),""))</f>
        <v/>
      </c>
      <c r="BK127" s="161" t="str">
        <f>IF(OR(P127="",VLOOKUP(P$1,Services!$A$1:$B$25,2,0)="Exclude"),"",IF($D127=1,IF(OR(price_limit="",price_limit="No Limit"),IF(P127="Yes",1,2),IF(SUMIFS(WhatIf!$W:$W,WhatIf!$Q:$Q,P$1,WhatIf!$R:$R,P127)&lt;=price_limit,IF(P127="Yes",1,2),"")),""))</f>
        <v/>
      </c>
      <c r="BL127" s="161" t="str">
        <f>IF(OR(Q127="",VLOOKUP(Q$1,Services!$A$1:$B$25,2,0)="Exclude"),"",IF($D127=1,IF(OR(price_limit="",price_limit="No Limit"),IF(Q127="Yes",1,2),IF(SUMIFS(WhatIf!$W:$W,WhatIf!$Q:$Q,Q$1,WhatIf!$R:$R,Q127)&lt;=price_limit,IF(Q127="Yes",1,2),"")),""))</f>
        <v/>
      </c>
      <c r="BM127" s="161" t="str">
        <f ca="1">IF(OR(R127="",VLOOKUP(R$1,Services!$A$1:$B$25,2,0)="Exclude"),"",IF($D127=1,IF(OR(price_limit="",price_limit="No Limit"),IF(R127="Yes",1,2),IF(SUMIFS(WhatIf!$W:$W,WhatIf!$Q:$Q,R$1,WhatIf!$R:$R,R127)&lt;=price_limit,IF(R127="Yes",1,2),"")),""))</f>
        <v/>
      </c>
      <c r="BN127" s="161" t="str">
        <f ca="1">IF(OR(S127="",VLOOKUP(S$1,Services!$A$1:$B$25,2,0)="Exclude"),"",IF($D127=1,IF(OR(price_limit="",price_limit="No Limit"),IF(S127="Yes",1,2),IF(SUMIFS(WhatIf!$W:$W,WhatIf!$Q:$Q,S$1,WhatIf!$R:$R,S127)&lt;=price_limit,IF(S127="Yes",1,2),"")),""))</f>
        <v/>
      </c>
      <c r="BO127" s="161" t="str">
        <f ca="1">IF(OR(T127="",VLOOKUP(T$1,Services!$A$1:$B$25,2,0)="Exclude"),"",IF($D127=1,IF(OR(price_limit="",price_limit="No Limit"),IF(T127="Yes",1,2),IF(SUMIFS(WhatIf!$W:$W,WhatIf!$Q:$Q,T$1,WhatIf!$R:$R,T127)&lt;=price_limit,IF(T127="Yes",1,2),"")),""))</f>
        <v/>
      </c>
      <c r="BP127" s="161" t="str">
        <f>IF(OR(U127="",VLOOKUP(U$1,Services!$A$1:$B$25,2,0)="Exclude"),"",IF($D127=1,IF(OR(price_limit="",price_limit="No Limit"),IF(U127="Yes",1,2),IF(SUMIFS(WhatIf!$W:$W,WhatIf!$Q:$Q,U$1,WhatIf!$R:$R,U127)&lt;=price_limit,IF(U127="Yes",1,2),"")),""))</f>
        <v/>
      </c>
      <c r="BQ127" s="161" t="str">
        <f>IF(OR(V127="",VLOOKUP(V$1,Services!$A$1:$B$25,2,0)="Exclude"),"",IF($D127=1,IF(OR(price_limit="",price_limit="No Limit"),IF(V127="Yes",1,2),IF(SUMIFS(WhatIf!$W:$W,WhatIf!$Q:$Q,V$1,WhatIf!$R:$R,V127)&lt;=price_limit,IF(V127="Yes",1,2),"")),""))</f>
        <v/>
      </c>
      <c r="BR127" s="161" t="str">
        <f>IF(OR(W127="",VLOOKUP(W$1,Services!$A$1:$B$25,2,0)="Exclude"),"",IF($D127=1,IF(OR(price_limit="",price_limit="No Limit"),IF(W127="Yes",1,2),IF(SUMIFS(WhatIf!$W:$W,WhatIf!$Q:$Q,W$1,WhatIf!$R:$R,W127)&lt;=price_limit,IF(W127="Yes",1,2),"")),""))</f>
        <v/>
      </c>
      <c r="BS127" s="161" t="str">
        <f>IF(OR(X127="",VLOOKUP(X$1,Services!$A$1:$B$25,2,0)="Exclude"),"",IF($D127=1,IF(OR(price_limit="",price_limit="No Limit"),IF(X127="Yes",1,2),IF(SUMIFS(WhatIf!$W:$W,WhatIf!$Q:$Q,X$1,WhatIf!$R:$R,X127)&lt;=price_limit,IF(X127="Yes",1,2),"")),""))</f>
        <v/>
      </c>
      <c r="BT127" s="161" t="str">
        <f>IF(OR(Y127="",VLOOKUP(Y$1,Services!$A$1:$B$25,2,0)="Exclude"),"",IF($D127=1,IF(OR(price_limit="",price_limit="No Limit"),IF(Y127="Yes",1,2),IF(SUMIFS(WhatIf!$W:$W,WhatIf!$Q:$Q,Y$1,WhatIf!$R:$R,Y127)&lt;=price_limit,IF(Y127="Yes",1,2),"")),""))</f>
        <v/>
      </c>
      <c r="BU127" s="161" t="str">
        <f>IF(OR(Z127="",VLOOKUP(Z$1,Services!$A$1:$B$25,2,0)="Exclude"),"",IF($D127=1,IF(OR(price_limit="",price_limit="No Limit"),IF(Z127="Yes",1,2),IF(SUMIFS(WhatIf!$W:$W,WhatIf!$Q:$Q,Z$1,WhatIf!$R:$R,Z127)&lt;=price_limit,IF(Z127="Yes",1,2),"")),""))</f>
        <v/>
      </c>
      <c r="BV127" s="161"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 customHeight="1" x14ac:dyDescent="0.35">
      <c r="A128" s="15" t="s">
        <v>283</v>
      </c>
      <c r="B128" s="3" t="s">
        <v>780</v>
      </c>
      <c r="C128" s="3" t="s">
        <v>229</v>
      </c>
      <c r="D128" s="8" t="str">
        <f t="shared" ca="1" si="5"/>
        <v/>
      </c>
      <c r="E128" s="4" t="s">
        <v>1</v>
      </c>
      <c r="I128" s="8" t="s">
        <v>1</v>
      </c>
      <c r="J128" s="8" t="s">
        <v>1</v>
      </c>
      <c r="K128" s="8" t="s">
        <v>1</v>
      </c>
      <c r="L128" s="8" t="s">
        <v>1</v>
      </c>
      <c r="M128" s="8"/>
      <c r="N128" s="8"/>
      <c r="O128" s="8" t="s">
        <v>1</v>
      </c>
      <c r="P128" s="8"/>
      <c r="Q128" s="8"/>
      <c r="R128" s="8"/>
      <c r="S128" s="8"/>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1" t="str">
        <f ca="1">IF(OR(E128="",VLOOKUP(E$1,Services!$A$1:$B$25,2,0)="Exclude"),"",IF($D128=1,IF(OR(price_limit="",price_limit="No Limit"),IF(E128="Yes",1,2),IF(SUMIFS(WhatIf!$W:$W,WhatIf!$Q:$Q,E$1,WhatIf!$R:$R,E128)&lt;=price_limit,IF(E128="Yes",1,2),"")),""))</f>
        <v/>
      </c>
      <c r="BA128" s="161" t="str">
        <f>IF(OR(F128="",VLOOKUP(F$1,Services!$A$1:$B$25,2,0)="Exclude"),"",IF($D128=1,IF(OR(price_limit="",price_limit="No Limit"),IF(F128="Yes",1,2),IF(SUMIFS(WhatIf!$W:$W,WhatIf!$Q:$Q,F$1,WhatIf!$R:$R,F128)&lt;=price_limit,IF(F128="Yes",1,2),"")),""))</f>
        <v/>
      </c>
      <c r="BB128" s="161" t="str">
        <f>IF(OR(G128="",VLOOKUP(G$1,Services!$A$1:$B$25,2,0)="Exclude"),"",IF($D128=1,IF(OR(price_limit="",price_limit="No Limit"),IF(G128="Yes",1,2),IF(SUMIFS(WhatIf!$W:$W,WhatIf!$Q:$Q,G$1,WhatIf!$R:$R,G128)&lt;=price_limit,IF(G128="Yes",1,2),"")),""))</f>
        <v/>
      </c>
      <c r="BC128" s="161" t="str">
        <f>IF(OR(H128="",VLOOKUP(H$1,Services!$A$1:$B$25,2,0)="Exclude"),"",IF($D128=1,IF(OR(price_limit="",price_limit="No Limit"),IF(H128="Yes",1,2),IF(SUMIFS(WhatIf!$W:$W,WhatIf!$Q:$Q,H$1,WhatIf!$R:$R,H128)&lt;=price_limit,IF(H128="Yes",1,2),"")),""))</f>
        <v/>
      </c>
      <c r="BD128" s="161" t="str">
        <f ca="1">IF(OR(I128="",VLOOKUP(I$1,Services!$A$1:$B$25,2,0)="Exclude"),"",IF($D128=1,IF(OR(price_limit="",price_limit="No Limit"),IF(I128="Yes",1,2),IF(SUMIFS(WhatIf!$W:$W,WhatIf!$Q:$Q,I$1,WhatIf!$R:$R,I128)&lt;=price_limit,IF(I128="Yes",1,2),"")),""))</f>
        <v/>
      </c>
      <c r="BE128" s="161" t="str">
        <f ca="1">IF(OR(J128="",VLOOKUP(J$1,Services!$A$1:$B$25,2,0)="Exclude"),"",IF($D128=1,IF(OR(price_limit="",price_limit="No Limit"),IF(J128="Yes",1,2),IF(SUMIFS(WhatIf!$W:$W,WhatIf!$Q:$Q,J$1,WhatIf!$R:$R,J128)&lt;=price_limit,IF(J128="Yes",1,2),"")),""))</f>
        <v/>
      </c>
      <c r="BF128" s="161" t="str">
        <f ca="1">IF(OR(K128="",VLOOKUP(K$1,Services!$A$1:$B$25,2,0)="Exclude"),"",IF($D128=1,IF(OR(price_limit="",price_limit="No Limit"),IF(K128="Yes",1,2),IF(SUMIFS(WhatIf!$W:$W,WhatIf!$Q:$Q,K$1,WhatIf!$R:$R,K128)&lt;=price_limit,IF(K128="Yes",1,2),"")),""))</f>
        <v/>
      </c>
      <c r="BG128" s="161" t="str">
        <f ca="1">IF(OR(L128="",VLOOKUP(L$1,Services!$A$1:$B$25,2,0)="Exclude"),"",IF($D128=1,IF(OR(price_limit="",price_limit="No Limit"),IF(L128="Yes",1,2),IF(SUMIFS(WhatIf!$W:$W,WhatIf!$Q:$Q,L$1,WhatIf!$R:$R,L128)&lt;=price_limit,IF(L128="Yes",1,2),"")),""))</f>
        <v/>
      </c>
      <c r="BH128" s="161" t="str">
        <f>IF(OR(M128="",VLOOKUP(M$1,Services!$A$1:$B$25,2,0)="Exclude"),"",IF($D128=1,IF(OR(price_limit="",price_limit="No Limit"),IF(M128="Yes",1,2),IF(SUMIFS(WhatIf!$W:$W,WhatIf!$Q:$Q,M$1,WhatIf!$R:$R,M128)&lt;=price_limit,IF(M128="Yes",1,2),"")),""))</f>
        <v/>
      </c>
      <c r="BI128" s="161" t="str">
        <f>IF(OR(N128="",VLOOKUP(N$1,Services!$A$1:$B$25,2,0)="Exclude"),"",IF($D128=1,IF(OR(price_limit="",price_limit="No Limit"),IF(N128="Yes",1,2),IF(SUMIFS(WhatIf!$W:$W,WhatIf!$Q:$Q,N$1,WhatIf!$R:$R,N128)&lt;=price_limit,IF(N128="Yes",1,2),"")),""))</f>
        <v/>
      </c>
      <c r="BJ128" s="161" t="str">
        <f ca="1">IF(OR(O128="",VLOOKUP(O$1,Services!$A$1:$B$25,2,0)="Exclude"),"",IF($D128=1,IF(OR(price_limit="",price_limit="No Limit"),IF(O128="Yes",1,2),IF(SUMIFS(WhatIf!$W:$W,WhatIf!$Q:$Q,O$1,WhatIf!$R:$R,O128)&lt;=price_limit,IF(O128="Yes",1,2),"")),""))</f>
        <v/>
      </c>
      <c r="BK128" s="161" t="str">
        <f>IF(OR(P128="",VLOOKUP(P$1,Services!$A$1:$B$25,2,0)="Exclude"),"",IF($D128=1,IF(OR(price_limit="",price_limit="No Limit"),IF(P128="Yes",1,2),IF(SUMIFS(WhatIf!$W:$W,WhatIf!$Q:$Q,P$1,WhatIf!$R:$R,P128)&lt;=price_limit,IF(P128="Yes",1,2),"")),""))</f>
        <v/>
      </c>
      <c r="BL128" s="161" t="str">
        <f>IF(OR(Q128="",VLOOKUP(Q$1,Services!$A$1:$B$25,2,0)="Exclude"),"",IF($D128=1,IF(OR(price_limit="",price_limit="No Limit"),IF(Q128="Yes",1,2),IF(SUMIFS(WhatIf!$W:$W,WhatIf!$Q:$Q,Q$1,WhatIf!$R:$R,Q128)&lt;=price_limit,IF(Q128="Yes",1,2),"")),""))</f>
        <v/>
      </c>
      <c r="BM128" s="161" t="str">
        <f>IF(OR(R128="",VLOOKUP(R$1,Services!$A$1:$B$25,2,0)="Exclude"),"",IF($D128=1,IF(OR(price_limit="",price_limit="No Limit"),IF(R128="Yes",1,2),IF(SUMIFS(WhatIf!$W:$W,WhatIf!$Q:$Q,R$1,WhatIf!$R:$R,R128)&lt;=price_limit,IF(R128="Yes",1,2),"")),""))</f>
        <v/>
      </c>
      <c r="BN128" s="161" t="str">
        <f>IF(OR(S128="",VLOOKUP(S$1,Services!$A$1:$B$25,2,0)="Exclude"),"",IF($D128=1,IF(OR(price_limit="",price_limit="No Limit"),IF(S128="Yes",1,2),IF(SUMIFS(WhatIf!$W:$W,WhatIf!$Q:$Q,S$1,WhatIf!$R:$R,S128)&lt;=price_limit,IF(S128="Yes",1,2),"")),""))</f>
        <v/>
      </c>
      <c r="BO128" s="161" t="str">
        <f>IF(OR(T128="",VLOOKUP(T$1,Services!$A$1:$B$25,2,0)="Exclude"),"",IF($D128=1,IF(OR(price_limit="",price_limit="No Limit"),IF(T128="Yes",1,2),IF(SUMIFS(WhatIf!$W:$W,WhatIf!$Q:$Q,T$1,WhatIf!$R:$R,T128)&lt;=price_limit,IF(T128="Yes",1,2),"")),""))</f>
        <v/>
      </c>
      <c r="BP128" s="161" t="str">
        <f>IF(OR(U128="",VLOOKUP(U$1,Services!$A$1:$B$25,2,0)="Exclude"),"",IF($D128=1,IF(OR(price_limit="",price_limit="No Limit"),IF(U128="Yes",1,2),IF(SUMIFS(WhatIf!$W:$W,WhatIf!$Q:$Q,U$1,WhatIf!$R:$R,U128)&lt;=price_limit,IF(U128="Yes",1,2),"")),""))</f>
        <v/>
      </c>
      <c r="BQ128" s="161" t="str">
        <f>IF(OR(V128="",VLOOKUP(V$1,Services!$A$1:$B$25,2,0)="Exclude"),"",IF($D128=1,IF(OR(price_limit="",price_limit="No Limit"),IF(V128="Yes",1,2),IF(SUMIFS(WhatIf!$W:$W,WhatIf!$Q:$Q,V$1,WhatIf!$R:$R,V128)&lt;=price_limit,IF(V128="Yes",1,2),"")),""))</f>
        <v/>
      </c>
      <c r="BR128" s="161" t="str">
        <f>IF(OR(W128="",VLOOKUP(W$1,Services!$A$1:$B$25,2,0)="Exclude"),"",IF($D128=1,IF(OR(price_limit="",price_limit="No Limit"),IF(W128="Yes",1,2),IF(SUMIFS(WhatIf!$W:$W,WhatIf!$Q:$Q,W$1,WhatIf!$R:$R,W128)&lt;=price_limit,IF(W128="Yes",1,2),"")),""))</f>
        <v/>
      </c>
      <c r="BS128" s="161" t="str">
        <f>IF(OR(X128="",VLOOKUP(X$1,Services!$A$1:$B$25,2,0)="Exclude"),"",IF($D128=1,IF(OR(price_limit="",price_limit="No Limit"),IF(X128="Yes",1,2),IF(SUMIFS(WhatIf!$W:$W,WhatIf!$Q:$Q,X$1,WhatIf!$R:$R,X128)&lt;=price_limit,IF(X128="Yes",1,2),"")),""))</f>
        <v/>
      </c>
      <c r="BT128" s="161" t="str">
        <f>IF(OR(Y128="",VLOOKUP(Y$1,Services!$A$1:$B$25,2,0)="Exclude"),"",IF($D128=1,IF(OR(price_limit="",price_limit="No Limit"),IF(Y128="Yes",1,2),IF(SUMIFS(WhatIf!$W:$W,WhatIf!$Q:$Q,Y$1,WhatIf!$R:$R,Y128)&lt;=price_limit,IF(Y128="Yes",1,2),"")),""))</f>
        <v/>
      </c>
      <c r="BU128" s="161" t="str">
        <f>IF(OR(Z128="",VLOOKUP(Z$1,Services!$A$1:$B$25,2,0)="Exclude"),"",IF($D128=1,IF(OR(price_limit="",price_limit="No Limit"),IF(Z128="Yes",1,2),IF(SUMIFS(WhatIf!$W:$W,WhatIf!$Q:$Q,Z$1,WhatIf!$R:$R,Z128)&lt;=price_limit,IF(Z128="Yes",1,2),"")),""))</f>
        <v/>
      </c>
      <c r="BV128" s="161"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customHeight="1" x14ac:dyDescent="0.35">
      <c r="A129" s="15" t="s">
        <v>504</v>
      </c>
      <c r="C129" s="3" t="s">
        <v>745</v>
      </c>
      <c r="D129" s="8" t="str">
        <f t="shared" ca="1" si="5"/>
        <v/>
      </c>
      <c r="I129" s="8"/>
      <c r="J129" s="8"/>
      <c r="K129" s="8"/>
      <c r="L129" s="8"/>
      <c r="M129" s="8"/>
      <c r="N129" s="8"/>
      <c r="O129" s="8"/>
      <c r="P129" s="8" t="s">
        <v>210</v>
      </c>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1" t="str">
        <f>IF(OR(E129="",VLOOKUP(E$1,Services!$A$1:$B$25,2,0)="Exclude"),"",IF($D129=1,IF(OR(price_limit="",price_limit="No Limit"),IF(E129="Yes",1,2),IF(SUMIFS(WhatIf!$W:$W,WhatIf!$Q:$Q,E$1,WhatIf!$R:$R,E129)&lt;=price_limit,IF(E129="Yes",1,2),"")),""))</f>
        <v/>
      </c>
      <c r="BA129" s="161" t="str">
        <f>IF(OR(F129="",VLOOKUP(F$1,Services!$A$1:$B$25,2,0)="Exclude"),"",IF($D129=1,IF(OR(price_limit="",price_limit="No Limit"),IF(F129="Yes",1,2),IF(SUMIFS(WhatIf!$W:$W,WhatIf!$Q:$Q,F$1,WhatIf!$R:$R,F129)&lt;=price_limit,IF(F129="Yes",1,2),"")),""))</f>
        <v/>
      </c>
      <c r="BB129" s="161" t="str">
        <f>IF(OR(G129="",VLOOKUP(G$1,Services!$A$1:$B$25,2,0)="Exclude"),"",IF($D129=1,IF(OR(price_limit="",price_limit="No Limit"),IF(G129="Yes",1,2),IF(SUMIFS(WhatIf!$W:$W,WhatIf!$Q:$Q,G$1,WhatIf!$R:$R,G129)&lt;=price_limit,IF(G129="Yes",1,2),"")),""))</f>
        <v/>
      </c>
      <c r="BC129" s="161" t="str">
        <f>IF(OR(H129="",VLOOKUP(H$1,Services!$A$1:$B$25,2,0)="Exclude"),"",IF($D129=1,IF(OR(price_limit="",price_limit="No Limit"),IF(H129="Yes",1,2),IF(SUMIFS(WhatIf!$W:$W,WhatIf!$Q:$Q,H$1,WhatIf!$R:$R,H129)&lt;=price_limit,IF(H129="Yes",1,2),"")),""))</f>
        <v/>
      </c>
      <c r="BD129" s="161" t="str">
        <f>IF(OR(I129="",VLOOKUP(I$1,Services!$A$1:$B$25,2,0)="Exclude"),"",IF($D129=1,IF(OR(price_limit="",price_limit="No Limit"),IF(I129="Yes",1,2),IF(SUMIFS(WhatIf!$W:$W,WhatIf!$Q:$Q,I$1,WhatIf!$R:$R,I129)&lt;=price_limit,IF(I129="Yes",1,2),"")),""))</f>
        <v/>
      </c>
      <c r="BE129" s="161" t="str">
        <f>IF(OR(J129="",VLOOKUP(J$1,Services!$A$1:$B$25,2,0)="Exclude"),"",IF($D129=1,IF(OR(price_limit="",price_limit="No Limit"),IF(J129="Yes",1,2),IF(SUMIFS(WhatIf!$W:$W,WhatIf!$Q:$Q,J$1,WhatIf!$R:$R,J129)&lt;=price_limit,IF(J129="Yes",1,2),"")),""))</f>
        <v/>
      </c>
      <c r="BF129" s="161" t="str">
        <f>IF(OR(K129="",VLOOKUP(K$1,Services!$A$1:$B$25,2,0)="Exclude"),"",IF($D129=1,IF(OR(price_limit="",price_limit="No Limit"),IF(K129="Yes",1,2),IF(SUMIFS(WhatIf!$W:$W,WhatIf!$Q:$Q,K$1,WhatIf!$R:$R,K129)&lt;=price_limit,IF(K129="Yes",1,2),"")),""))</f>
        <v/>
      </c>
      <c r="BG129" s="161" t="str">
        <f>IF(OR(L129="",VLOOKUP(L$1,Services!$A$1:$B$25,2,0)="Exclude"),"",IF($D129=1,IF(OR(price_limit="",price_limit="No Limit"),IF(L129="Yes",1,2),IF(SUMIFS(WhatIf!$W:$W,WhatIf!$Q:$Q,L$1,WhatIf!$R:$R,L129)&lt;=price_limit,IF(L129="Yes",1,2),"")),""))</f>
        <v/>
      </c>
      <c r="BH129" s="161" t="str">
        <f>IF(OR(M129="",VLOOKUP(M$1,Services!$A$1:$B$25,2,0)="Exclude"),"",IF($D129=1,IF(OR(price_limit="",price_limit="No Limit"),IF(M129="Yes",1,2),IF(SUMIFS(WhatIf!$W:$W,WhatIf!$Q:$Q,M$1,WhatIf!$R:$R,M129)&lt;=price_limit,IF(M129="Yes",1,2),"")),""))</f>
        <v/>
      </c>
      <c r="BI129" s="161" t="str">
        <f>IF(OR(N129="",VLOOKUP(N$1,Services!$A$1:$B$25,2,0)="Exclude"),"",IF($D129=1,IF(OR(price_limit="",price_limit="No Limit"),IF(N129="Yes",1,2),IF(SUMIFS(WhatIf!$W:$W,WhatIf!$Q:$Q,N$1,WhatIf!$R:$R,N129)&lt;=price_limit,IF(N129="Yes",1,2),"")),""))</f>
        <v/>
      </c>
      <c r="BJ129" s="161" t="str">
        <f>IF(OR(O129="",VLOOKUP(O$1,Services!$A$1:$B$25,2,0)="Exclude"),"",IF($D129=1,IF(OR(price_limit="",price_limit="No Limit"),IF(O129="Yes",1,2),IF(SUMIFS(WhatIf!$W:$W,WhatIf!$Q:$Q,O$1,WhatIf!$R:$R,O129)&lt;=price_limit,IF(O129="Yes",1,2),"")),""))</f>
        <v/>
      </c>
      <c r="BK129" s="161" t="str">
        <f ca="1">IF(OR(P129="",VLOOKUP(P$1,Services!$A$1:$B$25,2,0)="Exclude"),"",IF($D129=1,IF(OR(price_limit="",price_limit="No Limit"),IF(P129="Yes",1,2),IF(SUMIFS(WhatIf!$W:$W,WhatIf!$Q:$Q,P$1,WhatIf!$R:$R,P129)&lt;=price_limit,IF(P129="Yes",1,2),"")),""))</f>
        <v/>
      </c>
      <c r="BL129" s="161" t="str">
        <f>IF(OR(Q129="",VLOOKUP(Q$1,Services!$A$1:$B$25,2,0)="Exclude"),"",IF($D129=1,IF(OR(price_limit="",price_limit="No Limit"),IF(Q129="Yes",1,2),IF(SUMIFS(WhatIf!$W:$W,WhatIf!$Q:$Q,Q$1,WhatIf!$R:$R,Q129)&lt;=price_limit,IF(Q129="Yes",1,2),"")),""))</f>
        <v/>
      </c>
      <c r="BM129" s="161" t="str">
        <f>IF(OR(R129="",VLOOKUP(R$1,Services!$A$1:$B$25,2,0)="Exclude"),"",IF($D129=1,IF(OR(price_limit="",price_limit="No Limit"),IF(R129="Yes",1,2),IF(SUMIFS(WhatIf!$W:$W,WhatIf!$Q:$Q,R$1,WhatIf!$R:$R,R129)&lt;=price_limit,IF(R129="Yes",1,2),"")),""))</f>
        <v/>
      </c>
      <c r="BN129" s="161" t="str">
        <f>IF(OR(S129="",VLOOKUP(S$1,Services!$A$1:$B$25,2,0)="Exclude"),"",IF($D129=1,IF(OR(price_limit="",price_limit="No Limit"),IF(S129="Yes",1,2),IF(SUMIFS(WhatIf!$W:$W,WhatIf!$Q:$Q,S$1,WhatIf!$R:$R,S129)&lt;=price_limit,IF(S129="Yes",1,2),"")),""))</f>
        <v/>
      </c>
      <c r="BO129" s="161" t="str">
        <f>IF(OR(T129="",VLOOKUP(T$1,Services!$A$1:$B$25,2,0)="Exclude"),"",IF($D129=1,IF(OR(price_limit="",price_limit="No Limit"),IF(T129="Yes",1,2),IF(SUMIFS(WhatIf!$W:$W,WhatIf!$Q:$Q,T$1,WhatIf!$R:$R,T129)&lt;=price_limit,IF(T129="Yes",1,2),"")),""))</f>
        <v/>
      </c>
      <c r="BP129" s="161" t="str">
        <f>IF(OR(U129="",VLOOKUP(U$1,Services!$A$1:$B$25,2,0)="Exclude"),"",IF($D129=1,IF(OR(price_limit="",price_limit="No Limit"),IF(U129="Yes",1,2),IF(SUMIFS(WhatIf!$W:$W,WhatIf!$Q:$Q,U$1,WhatIf!$R:$R,U129)&lt;=price_limit,IF(U129="Yes",1,2),"")),""))</f>
        <v/>
      </c>
      <c r="BQ129" s="161" t="str">
        <f>IF(OR(V129="",VLOOKUP(V$1,Services!$A$1:$B$25,2,0)="Exclude"),"",IF($D129=1,IF(OR(price_limit="",price_limit="No Limit"),IF(V129="Yes",1,2),IF(SUMIFS(WhatIf!$W:$W,WhatIf!$Q:$Q,V$1,WhatIf!$R:$R,V129)&lt;=price_limit,IF(V129="Yes",1,2),"")),""))</f>
        <v/>
      </c>
      <c r="BR129" s="161" t="str">
        <f>IF(OR(W129="",VLOOKUP(W$1,Services!$A$1:$B$25,2,0)="Exclude"),"",IF($D129=1,IF(OR(price_limit="",price_limit="No Limit"),IF(W129="Yes",1,2),IF(SUMIFS(WhatIf!$W:$W,WhatIf!$Q:$Q,W$1,WhatIf!$R:$R,W129)&lt;=price_limit,IF(W129="Yes",1,2),"")),""))</f>
        <v/>
      </c>
      <c r="BS129" s="161" t="str">
        <f>IF(OR(X129="",VLOOKUP(X$1,Services!$A$1:$B$25,2,0)="Exclude"),"",IF($D129=1,IF(OR(price_limit="",price_limit="No Limit"),IF(X129="Yes",1,2),IF(SUMIFS(WhatIf!$W:$W,WhatIf!$Q:$Q,X$1,WhatIf!$R:$R,X129)&lt;=price_limit,IF(X129="Yes",1,2),"")),""))</f>
        <v/>
      </c>
      <c r="BT129" s="161" t="str">
        <f>IF(OR(Y129="",VLOOKUP(Y$1,Services!$A$1:$B$25,2,0)="Exclude"),"",IF($D129=1,IF(OR(price_limit="",price_limit="No Limit"),IF(Y129="Yes",1,2),IF(SUMIFS(WhatIf!$W:$W,WhatIf!$Q:$Q,Y$1,WhatIf!$R:$R,Y129)&lt;=price_limit,IF(Y129="Yes",1,2),"")),""))</f>
        <v/>
      </c>
      <c r="BU129" s="161" t="str">
        <f>IF(OR(Z129="",VLOOKUP(Z$1,Services!$A$1:$B$25,2,0)="Exclude"),"",IF($D129=1,IF(OR(price_limit="",price_limit="No Limit"),IF(Z129="Yes",1,2),IF(SUMIFS(WhatIf!$W:$W,WhatIf!$Q:$Q,Z$1,WhatIf!$R:$R,Z129)&lt;=price_limit,IF(Z129="Yes",1,2),"")),""))</f>
        <v/>
      </c>
      <c r="BV129" s="161"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customHeight="1" x14ac:dyDescent="0.35">
      <c r="A130" s="15" t="s">
        <v>18</v>
      </c>
      <c r="B130" s="3" t="s">
        <v>205</v>
      </c>
      <c r="C130" s="3" t="s">
        <v>745</v>
      </c>
      <c r="D130" s="8">
        <f t="shared" ref="D130:D193" ca="1" si="8">IF(CA130=0,"",IF(CA130&lt;=VALUE(MID(marker_pick,1,1)),1,""))</f>
        <v>1</v>
      </c>
      <c r="E130" s="4" t="s">
        <v>1</v>
      </c>
      <c r="F130" s="4" t="s">
        <v>385</v>
      </c>
      <c r="G130" s="4" t="s">
        <v>385</v>
      </c>
      <c r="H130" s="4" t="s">
        <v>385</v>
      </c>
      <c r="I130" s="8" t="s">
        <v>1</v>
      </c>
      <c r="J130" s="8" t="s">
        <v>1</v>
      </c>
      <c r="K130" s="8" t="s">
        <v>1</v>
      </c>
      <c r="L130" s="8" t="s">
        <v>1</v>
      </c>
      <c r="M130" s="8" t="s">
        <v>1</v>
      </c>
      <c r="N130" s="8" t="s">
        <v>1</v>
      </c>
      <c r="O130" s="8" t="s">
        <v>1</v>
      </c>
      <c r="P130" s="8"/>
      <c r="Q130" s="8"/>
      <c r="R130" s="8" t="s">
        <v>1</v>
      </c>
      <c r="S130" s="8" t="s">
        <v>1</v>
      </c>
      <c r="T130" s="8" t="s">
        <v>1</v>
      </c>
      <c r="U130" s="8"/>
      <c r="V130" s="8"/>
      <c r="W130" s="6"/>
      <c r="X130" s="6"/>
      <c r="Y130" s="6"/>
      <c r="Z130" s="6"/>
      <c r="AA130" s="4" t="s">
        <v>1</v>
      </c>
      <c r="AB130" s="8">
        <f ca="1">IF(AND($D130=1,ISNUMBER(MATCH(E$1&amp;E130&amp;"x",WhatIf!$X:$X,0))),1,"")</f>
        <v>1</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f ca="1">IF(AND($D130=1,ISNUMBER(MATCH(M$1&amp;M130&amp;"x",WhatIf!$X:$X,0))),1,"")</f>
        <v>1</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f t="shared" ref="AY130:AY193" ca="1" si="9">IF(SUM(AB130:AX130)&gt;0,1,"")</f>
        <v>1</v>
      </c>
      <c r="AZ130" s="161">
        <f ca="1">IF(OR(E130="",VLOOKUP(E$1,Services!$A$1:$B$25,2,0)="Exclude"),"",IF($D130=1,IF(OR(price_limit="",price_limit="No Limit"),IF(E130="Yes",1,2),IF(SUMIFS(WhatIf!$W:$W,WhatIf!$Q:$Q,E$1,WhatIf!$R:$R,E130)&lt;=price_limit,IF(E130="Yes",1,2),"")),""))</f>
        <v>1</v>
      </c>
      <c r="BA130" s="161">
        <f ca="1">IF(OR(F130="",VLOOKUP(F$1,Services!$A$1:$B$25,2,0)="Exclude"),"",IF($D130=1,IF(OR(price_limit="",price_limit="No Limit"),IF(F130="Yes",1,2),IF(SUMIFS(WhatIf!$W:$W,WhatIf!$Q:$Q,F$1,WhatIf!$R:$R,F130)&lt;=price_limit,IF(F130="Yes",1,2),"")),""))</f>
        <v>2</v>
      </c>
      <c r="BB130" s="161">
        <f ca="1">IF(OR(G130="",VLOOKUP(G$1,Services!$A$1:$B$25,2,0)="Exclude"),"",IF($D130=1,IF(OR(price_limit="",price_limit="No Limit"),IF(G130="Yes",1,2),IF(SUMIFS(WhatIf!$W:$W,WhatIf!$Q:$Q,G$1,WhatIf!$R:$R,G130)&lt;=price_limit,IF(G130="Yes",1,2),"")),""))</f>
        <v>2</v>
      </c>
      <c r="BC130" s="161">
        <f ca="1">IF(OR(H130="",VLOOKUP(H$1,Services!$A$1:$B$25,2,0)="Exclude"),"",IF($D130=1,IF(OR(price_limit="",price_limit="No Limit"),IF(H130="Yes",1,2),IF(SUMIFS(WhatIf!$W:$W,WhatIf!$Q:$Q,H$1,WhatIf!$R:$R,H130)&lt;=price_limit,IF(H130="Yes",1,2),"")),""))</f>
        <v>2</v>
      </c>
      <c r="BD130" s="161">
        <f ca="1">IF(OR(I130="",VLOOKUP(I$1,Services!$A$1:$B$25,2,0)="Exclude"),"",IF($D130=1,IF(OR(price_limit="",price_limit="No Limit"),IF(I130="Yes",1,2),IF(SUMIFS(WhatIf!$W:$W,WhatIf!$Q:$Q,I$1,WhatIf!$R:$R,I130)&lt;=price_limit,IF(I130="Yes",1,2),"")),""))</f>
        <v>1</v>
      </c>
      <c r="BE130" s="161">
        <f ca="1">IF(OR(J130="",VLOOKUP(J$1,Services!$A$1:$B$25,2,0)="Exclude"),"",IF($D130=1,IF(OR(price_limit="",price_limit="No Limit"),IF(J130="Yes",1,2),IF(SUMIFS(WhatIf!$W:$W,WhatIf!$Q:$Q,J$1,WhatIf!$R:$R,J130)&lt;=price_limit,IF(J130="Yes",1,2),"")),""))</f>
        <v>1</v>
      </c>
      <c r="BF130" s="161">
        <f ca="1">IF(OR(K130="",VLOOKUP(K$1,Services!$A$1:$B$25,2,0)="Exclude"),"",IF($D130=1,IF(OR(price_limit="",price_limit="No Limit"),IF(K130="Yes",1,2),IF(SUMIFS(WhatIf!$W:$W,WhatIf!$Q:$Q,K$1,WhatIf!$R:$R,K130)&lt;=price_limit,IF(K130="Yes",1,2),"")),""))</f>
        <v>1</v>
      </c>
      <c r="BG130" s="161">
        <f ca="1">IF(OR(L130="",VLOOKUP(L$1,Services!$A$1:$B$25,2,0)="Exclude"),"",IF($D130=1,IF(OR(price_limit="",price_limit="No Limit"),IF(L130="Yes",1,2),IF(SUMIFS(WhatIf!$W:$W,WhatIf!$Q:$Q,L$1,WhatIf!$R:$R,L130)&lt;=price_limit,IF(L130="Yes",1,2),"")),""))</f>
        <v>1</v>
      </c>
      <c r="BH130" s="161">
        <f ca="1">IF(OR(M130="",VLOOKUP(M$1,Services!$A$1:$B$25,2,0)="Exclude"),"",IF($D130=1,IF(OR(price_limit="",price_limit="No Limit"),IF(M130="Yes",1,2),IF(SUMIFS(WhatIf!$W:$W,WhatIf!$Q:$Q,M$1,WhatIf!$R:$R,M130)&lt;=price_limit,IF(M130="Yes",1,2),"")),""))</f>
        <v>1</v>
      </c>
      <c r="BI130" s="161">
        <f ca="1">IF(OR(N130="",VLOOKUP(N$1,Services!$A$1:$B$25,2,0)="Exclude"),"",IF($D130=1,IF(OR(price_limit="",price_limit="No Limit"),IF(N130="Yes",1,2),IF(SUMIFS(WhatIf!$W:$W,WhatIf!$Q:$Q,N$1,WhatIf!$R:$R,N130)&lt;=price_limit,IF(N130="Yes",1,2),"")),""))</f>
        <v>1</v>
      </c>
      <c r="BJ130" s="161">
        <f ca="1">IF(OR(O130="",VLOOKUP(O$1,Services!$A$1:$B$25,2,0)="Exclude"),"",IF($D130=1,IF(OR(price_limit="",price_limit="No Limit"),IF(O130="Yes",1,2),IF(SUMIFS(WhatIf!$W:$W,WhatIf!$Q:$Q,O$1,WhatIf!$R:$R,O130)&lt;=price_limit,IF(O130="Yes",1,2),"")),""))</f>
        <v>1</v>
      </c>
      <c r="BK130" s="161" t="str">
        <f>IF(OR(P130="",VLOOKUP(P$1,Services!$A$1:$B$25,2,0)="Exclude"),"",IF($D130=1,IF(OR(price_limit="",price_limit="No Limit"),IF(P130="Yes",1,2),IF(SUMIFS(WhatIf!$W:$W,WhatIf!$Q:$Q,P$1,WhatIf!$R:$R,P130)&lt;=price_limit,IF(P130="Yes",1,2),"")),""))</f>
        <v/>
      </c>
      <c r="BL130" s="161" t="str">
        <f>IF(OR(Q130="",VLOOKUP(Q$1,Services!$A$1:$B$25,2,0)="Exclude"),"",IF($D130=1,IF(OR(price_limit="",price_limit="No Limit"),IF(Q130="Yes",1,2),IF(SUMIFS(WhatIf!$W:$W,WhatIf!$Q:$Q,Q$1,WhatIf!$R:$R,Q130)&lt;=price_limit,IF(Q130="Yes",1,2),"")),""))</f>
        <v/>
      </c>
      <c r="BM130" s="161">
        <f ca="1">IF(OR(R130="",VLOOKUP(R$1,Services!$A$1:$B$25,2,0)="Exclude"),"",IF($D130=1,IF(OR(price_limit="",price_limit="No Limit"),IF(R130="Yes",1,2),IF(SUMIFS(WhatIf!$W:$W,WhatIf!$Q:$Q,R$1,WhatIf!$R:$R,R130)&lt;=price_limit,IF(R130="Yes",1,2),"")),""))</f>
        <v>1</v>
      </c>
      <c r="BN130" s="161">
        <f ca="1">IF(OR(S130="",VLOOKUP(S$1,Services!$A$1:$B$25,2,0)="Exclude"),"",IF($D130=1,IF(OR(price_limit="",price_limit="No Limit"),IF(S130="Yes",1,2),IF(SUMIFS(WhatIf!$W:$W,WhatIf!$Q:$Q,S$1,WhatIf!$R:$R,S130)&lt;=price_limit,IF(S130="Yes",1,2),"")),""))</f>
        <v>1</v>
      </c>
      <c r="BO130" s="161">
        <f ca="1">IF(OR(T130="",VLOOKUP(T$1,Services!$A$1:$B$25,2,0)="Exclude"),"",IF($D130=1,IF(OR(price_limit="",price_limit="No Limit"),IF(T130="Yes",1,2),IF(SUMIFS(WhatIf!$W:$W,WhatIf!$Q:$Q,T$1,WhatIf!$R:$R,T130)&lt;=price_limit,IF(T130="Yes",1,2),"")),""))</f>
        <v>1</v>
      </c>
      <c r="BP130" s="161" t="str">
        <f>IF(OR(U130="",VLOOKUP(U$1,Services!$A$1:$B$25,2,0)="Exclude"),"",IF($D130=1,IF(OR(price_limit="",price_limit="No Limit"),IF(U130="Yes",1,2),IF(SUMIFS(WhatIf!$W:$W,WhatIf!$Q:$Q,U$1,WhatIf!$R:$R,U130)&lt;=price_limit,IF(U130="Yes",1,2),"")),""))</f>
        <v/>
      </c>
      <c r="BQ130" s="161" t="str">
        <f>IF(OR(V130="",VLOOKUP(V$1,Services!$A$1:$B$25,2,0)="Exclude"),"",IF($D130=1,IF(OR(price_limit="",price_limit="No Limit"),IF(V130="Yes",1,2),IF(SUMIFS(WhatIf!$W:$W,WhatIf!$Q:$Q,V$1,WhatIf!$R:$R,V130)&lt;=price_limit,IF(V130="Yes",1,2),"")),""))</f>
        <v/>
      </c>
      <c r="BR130" s="161" t="str">
        <f>IF(OR(W130="",VLOOKUP(W$1,Services!$A$1:$B$25,2,0)="Exclude"),"",IF($D130=1,IF(OR(price_limit="",price_limit="No Limit"),IF(W130="Yes",1,2),IF(SUMIFS(WhatIf!$W:$W,WhatIf!$Q:$Q,W$1,WhatIf!$R:$R,W130)&lt;=price_limit,IF(W130="Yes",1,2),"")),""))</f>
        <v/>
      </c>
      <c r="BS130" s="161" t="str">
        <f>IF(OR(X130="",VLOOKUP(X$1,Services!$A$1:$B$25,2,0)="Exclude"),"",IF($D130=1,IF(OR(price_limit="",price_limit="No Limit"),IF(X130="Yes",1,2),IF(SUMIFS(WhatIf!$W:$W,WhatIf!$Q:$Q,X$1,WhatIf!$R:$R,X130)&lt;=price_limit,IF(X130="Yes",1,2),"")),""))</f>
        <v/>
      </c>
      <c r="BT130" s="161" t="str">
        <f>IF(OR(Y130="",VLOOKUP(Y$1,Services!$A$1:$B$25,2,0)="Exclude"),"",IF($D130=1,IF(OR(price_limit="",price_limit="No Limit"),IF(Y130="Yes",1,2),IF(SUMIFS(WhatIf!$W:$W,WhatIf!$Q:$Q,Y$1,WhatIf!$R:$R,Y130)&lt;=price_limit,IF(Y130="Yes",1,2),"")),""))</f>
        <v/>
      </c>
      <c r="BU130" s="161" t="str">
        <f>IF(OR(Z130="",VLOOKUP(Z$1,Services!$A$1:$B$25,2,0)="Exclude"),"",IF($D130=1,IF(OR(price_limit="",price_limit="No Limit"),IF(Z130="Yes",1,2),IF(SUMIFS(WhatIf!$W:$W,WhatIf!$Q:$Q,Z$1,WhatIf!$R:$R,Z130)&lt;=price_limit,IF(Z130="Yes",1,2),"")),""))</f>
        <v/>
      </c>
      <c r="BV130" s="161"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3</v>
      </c>
    </row>
    <row r="131" spans="1:79" ht="26" customHeight="1" x14ac:dyDescent="0.35">
      <c r="A131" s="15" t="s">
        <v>631</v>
      </c>
      <c r="B131" s="3" t="s">
        <v>205</v>
      </c>
      <c r="C131" s="3" t="s">
        <v>745</v>
      </c>
      <c r="D131" s="8" t="str">
        <f t="shared" ca="1" si="8"/>
        <v/>
      </c>
      <c r="I131" s="8"/>
      <c r="J131" s="8"/>
      <c r="K131" s="8"/>
      <c r="L131" s="8"/>
      <c r="M131" s="8"/>
      <c r="N131" s="8"/>
      <c r="O131" s="8"/>
      <c r="P131" s="8"/>
      <c r="Q131" s="8"/>
      <c r="R131" s="8" t="s">
        <v>1</v>
      </c>
      <c r="S131" s="8" t="s">
        <v>1</v>
      </c>
      <c r="T131" s="8" t="s">
        <v>1</v>
      </c>
      <c r="U131" s="8"/>
      <c r="V131" s="8"/>
      <c r="W131" s="6"/>
      <c r="X131" s="6"/>
      <c r="Y131" s="6"/>
      <c r="Z131" s="6"/>
      <c r="AA131" s="4" t="s">
        <v>1</v>
      </c>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1" t="str">
        <f>IF(OR(E131="",VLOOKUP(E$1,Services!$A$1:$B$25,2,0)="Exclude"),"",IF($D131=1,IF(OR(price_limit="",price_limit="No Limit"),IF(E131="Yes",1,2),IF(SUMIFS(WhatIf!$W:$W,WhatIf!$Q:$Q,E$1,WhatIf!$R:$R,E131)&lt;=price_limit,IF(E131="Yes",1,2),"")),""))</f>
        <v/>
      </c>
      <c r="BA131" s="161" t="str">
        <f>IF(OR(F131="",VLOOKUP(F$1,Services!$A$1:$B$25,2,0)="Exclude"),"",IF($D131=1,IF(OR(price_limit="",price_limit="No Limit"),IF(F131="Yes",1,2),IF(SUMIFS(WhatIf!$W:$W,WhatIf!$Q:$Q,F$1,WhatIf!$R:$R,F131)&lt;=price_limit,IF(F131="Yes",1,2),"")),""))</f>
        <v/>
      </c>
      <c r="BB131" s="161" t="str">
        <f>IF(OR(G131="",VLOOKUP(G$1,Services!$A$1:$B$25,2,0)="Exclude"),"",IF($D131=1,IF(OR(price_limit="",price_limit="No Limit"),IF(G131="Yes",1,2),IF(SUMIFS(WhatIf!$W:$W,WhatIf!$Q:$Q,G$1,WhatIf!$R:$R,G131)&lt;=price_limit,IF(G131="Yes",1,2),"")),""))</f>
        <v/>
      </c>
      <c r="BC131" s="161" t="str">
        <f>IF(OR(H131="",VLOOKUP(H$1,Services!$A$1:$B$25,2,0)="Exclude"),"",IF($D131=1,IF(OR(price_limit="",price_limit="No Limit"),IF(H131="Yes",1,2),IF(SUMIFS(WhatIf!$W:$W,WhatIf!$Q:$Q,H$1,WhatIf!$R:$R,H131)&lt;=price_limit,IF(H131="Yes",1,2),"")),""))</f>
        <v/>
      </c>
      <c r="BD131" s="161" t="str">
        <f>IF(OR(I131="",VLOOKUP(I$1,Services!$A$1:$B$25,2,0)="Exclude"),"",IF($D131=1,IF(OR(price_limit="",price_limit="No Limit"),IF(I131="Yes",1,2),IF(SUMIFS(WhatIf!$W:$W,WhatIf!$Q:$Q,I$1,WhatIf!$R:$R,I131)&lt;=price_limit,IF(I131="Yes",1,2),"")),""))</f>
        <v/>
      </c>
      <c r="BE131" s="161" t="str">
        <f>IF(OR(J131="",VLOOKUP(J$1,Services!$A$1:$B$25,2,0)="Exclude"),"",IF($D131=1,IF(OR(price_limit="",price_limit="No Limit"),IF(J131="Yes",1,2),IF(SUMIFS(WhatIf!$W:$W,WhatIf!$Q:$Q,J$1,WhatIf!$R:$R,J131)&lt;=price_limit,IF(J131="Yes",1,2),"")),""))</f>
        <v/>
      </c>
      <c r="BF131" s="161" t="str">
        <f>IF(OR(K131="",VLOOKUP(K$1,Services!$A$1:$B$25,2,0)="Exclude"),"",IF($D131=1,IF(OR(price_limit="",price_limit="No Limit"),IF(K131="Yes",1,2),IF(SUMIFS(WhatIf!$W:$W,WhatIf!$Q:$Q,K$1,WhatIf!$R:$R,K131)&lt;=price_limit,IF(K131="Yes",1,2),"")),""))</f>
        <v/>
      </c>
      <c r="BG131" s="161" t="str">
        <f>IF(OR(L131="",VLOOKUP(L$1,Services!$A$1:$B$25,2,0)="Exclude"),"",IF($D131=1,IF(OR(price_limit="",price_limit="No Limit"),IF(L131="Yes",1,2),IF(SUMIFS(WhatIf!$W:$W,WhatIf!$Q:$Q,L$1,WhatIf!$R:$R,L131)&lt;=price_limit,IF(L131="Yes",1,2),"")),""))</f>
        <v/>
      </c>
      <c r="BH131" s="161" t="str">
        <f>IF(OR(M131="",VLOOKUP(M$1,Services!$A$1:$B$25,2,0)="Exclude"),"",IF($D131=1,IF(OR(price_limit="",price_limit="No Limit"),IF(M131="Yes",1,2),IF(SUMIFS(WhatIf!$W:$W,WhatIf!$Q:$Q,M$1,WhatIf!$R:$R,M131)&lt;=price_limit,IF(M131="Yes",1,2),"")),""))</f>
        <v/>
      </c>
      <c r="BI131" s="161" t="str">
        <f>IF(OR(N131="",VLOOKUP(N$1,Services!$A$1:$B$25,2,0)="Exclude"),"",IF($D131=1,IF(OR(price_limit="",price_limit="No Limit"),IF(N131="Yes",1,2),IF(SUMIFS(WhatIf!$W:$W,WhatIf!$Q:$Q,N$1,WhatIf!$R:$R,N131)&lt;=price_limit,IF(N131="Yes",1,2),"")),""))</f>
        <v/>
      </c>
      <c r="BJ131" s="161" t="str">
        <f>IF(OR(O131="",VLOOKUP(O$1,Services!$A$1:$B$25,2,0)="Exclude"),"",IF($D131=1,IF(OR(price_limit="",price_limit="No Limit"),IF(O131="Yes",1,2),IF(SUMIFS(WhatIf!$W:$W,WhatIf!$Q:$Q,O$1,WhatIf!$R:$R,O131)&lt;=price_limit,IF(O131="Yes",1,2),"")),""))</f>
        <v/>
      </c>
      <c r="BK131" s="161" t="str">
        <f>IF(OR(P131="",VLOOKUP(P$1,Services!$A$1:$B$25,2,0)="Exclude"),"",IF($D131=1,IF(OR(price_limit="",price_limit="No Limit"),IF(P131="Yes",1,2),IF(SUMIFS(WhatIf!$W:$W,WhatIf!$Q:$Q,P$1,WhatIf!$R:$R,P131)&lt;=price_limit,IF(P131="Yes",1,2),"")),""))</f>
        <v/>
      </c>
      <c r="BL131" s="161" t="str">
        <f>IF(OR(Q131="",VLOOKUP(Q$1,Services!$A$1:$B$25,2,0)="Exclude"),"",IF($D131=1,IF(OR(price_limit="",price_limit="No Limit"),IF(Q131="Yes",1,2),IF(SUMIFS(WhatIf!$W:$W,WhatIf!$Q:$Q,Q$1,WhatIf!$R:$R,Q131)&lt;=price_limit,IF(Q131="Yes",1,2),"")),""))</f>
        <v/>
      </c>
      <c r="BM131" s="161" t="str">
        <f ca="1">IF(OR(R131="",VLOOKUP(R$1,Services!$A$1:$B$25,2,0)="Exclude"),"",IF($D131=1,IF(OR(price_limit="",price_limit="No Limit"),IF(R131="Yes",1,2),IF(SUMIFS(WhatIf!$W:$W,WhatIf!$Q:$Q,R$1,WhatIf!$R:$R,R131)&lt;=price_limit,IF(R131="Yes",1,2),"")),""))</f>
        <v/>
      </c>
      <c r="BN131" s="161" t="str">
        <f ca="1">IF(OR(S131="",VLOOKUP(S$1,Services!$A$1:$B$25,2,0)="Exclude"),"",IF($D131=1,IF(OR(price_limit="",price_limit="No Limit"),IF(S131="Yes",1,2),IF(SUMIFS(WhatIf!$W:$W,WhatIf!$Q:$Q,S$1,WhatIf!$R:$R,S131)&lt;=price_limit,IF(S131="Yes",1,2),"")),""))</f>
        <v/>
      </c>
      <c r="BO131" s="161" t="str">
        <f ca="1">IF(OR(T131="",VLOOKUP(T$1,Services!$A$1:$B$25,2,0)="Exclude"),"",IF($D131=1,IF(OR(price_limit="",price_limit="No Limit"),IF(T131="Yes",1,2),IF(SUMIFS(WhatIf!$W:$W,WhatIf!$Q:$Q,T$1,WhatIf!$R:$R,T131)&lt;=price_limit,IF(T131="Yes",1,2),"")),""))</f>
        <v/>
      </c>
      <c r="BP131" s="161" t="str">
        <f>IF(OR(U131="",VLOOKUP(U$1,Services!$A$1:$B$25,2,0)="Exclude"),"",IF($D131=1,IF(OR(price_limit="",price_limit="No Limit"),IF(U131="Yes",1,2),IF(SUMIFS(WhatIf!$W:$W,WhatIf!$Q:$Q,U$1,WhatIf!$R:$R,U131)&lt;=price_limit,IF(U131="Yes",1,2),"")),""))</f>
        <v/>
      </c>
      <c r="BQ131" s="161" t="str">
        <f>IF(OR(V131="",VLOOKUP(V$1,Services!$A$1:$B$25,2,0)="Exclude"),"",IF($D131=1,IF(OR(price_limit="",price_limit="No Limit"),IF(V131="Yes",1,2),IF(SUMIFS(WhatIf!$W:$W,WhatIf!$Q:$Q,V$1,WhatIf!$R:$R,V131)&lt;=price_limit,IF(V131="Yes",1,2),"")),""))</f>
        <v/>
      </c>
      <c r="BR131" s="161" t="str">
        <f>IF(OR(W131="",VLOOKUP(W$1,Services!$A$1:$B$25,2,0)="Exclude"),"",IF($D131=1,IF(OR(price_limit="",price_limit="No Limit"),IF(W131="Yes",1,2),IF(SUMIFS(WhatIf!$W:$W,WhatIf!$Q:$Q,W$1,WhatIf!$R:$R,W131)&lt;=price_limit,IF(W131="Yes",1,2),"")),""))</f>
        <v/>
      </c>
      <c r="BS131" s="161" t="str">
        <f>IF(OR(X131="",VLOOKUP(X$1,Services!$A$1:$B$25,2,0)="Exclude"),"",IF($D131=1,IF(OR(price_limit="",price_limit="No Limit"),IF(X131="Yes",1,2),IF(SUMIFS(WhatIf!$W:$W,WhatIf!$Q:$Q,X$1,WhatIf!$R:$R,X131)&lt;=price_limit,IF(X131="Yes",1,2),"")),""))</f>
        <v/>
      </c>
      <c r="BT131" s="161" t="str">
        <f>IF(OR(Y131="",VLOOKUP(Y$1,Services!$A$1:$B$25,2,0)="Exclude"),"",IF($D131=1,IF(OR(price_limit="",price_limit="No Limit"),IF(Y131="Yes",1,2),IF(SUMIFS(WhatIf!$W:$W,WhatIf!$Q:$Q,Y$1,WhatIf!$R:$R,Y131)&lt;=price_limit,IF(Y131="Yes",1,2),"")),""))</f>
        <v/>
      </c>
      <c r="BU131" s="161" t="str">
        <f>IF(OR(Z131="",VLOOKUP(Z$1,Services!$A$1:$B$25,2,0)="Exclude"),"",IF($D131=1,IF(OR(price_limit="",price_limit="No Limit"),IF(Z131="Yes",1,2),IF(SUMIFS(WhatIf!$W:$W,WhatIf!$Q:$Q,Z$1,WhatIf!$R:$R,Z131)&lt;=price_limit,IF(Z131="Yes",1,2),"")),""))</f>
        <v/>
      </c>
      <c r="BV131" s="161"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customHeight="1" x14ac:dyDescent="0.35">
      <c r="A132" s="15" t="s">
        <v>19</v>
      </c>
      <c r="B132" s="3" t="s">
        <v>205</v>
      </c>
      <c r="C132" s="3" t="s">
        <v>191</v>
      </c>
      <c r="D132" s="8">
        <f t="shared" ca="1" si="8"/>
        <v>1</v>
      </c>
      <c r="G132" s="4" t="s">
        <v>387</v>
      </c>
      <c r="H132" s="4" t="s">
        <v>387</v>
      </c>
      <c r="I132" s="8" t="s">
        <v>1</v>
      </c>
      <c r="J132" s="8" t="s">
        <v>1</v>
      </c>
      <c r="K132" s="8" t="s">
        <v>1</v>
      </c>
      <c r="L132" s="8" t="s">
        <v>1</v>
      </c>
      <c r="M132" s="8" t="s">
        <v>1</v>
      </c>
      <c r="N132" s="8" t="s">
        <v>1</v>
      </c>
      <c r="O132" s="8" t="s">
        <v>1</v>
      </c>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f ca="1">IF(AND($D132=1,ISNUMBER(MATCH(M$1&amp;M132&amp;"x",WhatIf!$X:$X,0))),1,"")</f>
        <v>1</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f t="shared" ca="1" si="9"/>
        <v>1</v>
      </c>
      <c r="AZ132" s="161" t="str">
        <f>IF(OR(E132="",VLOOKUP(E$1,Services!$A$1:$B$25,2,0)="Exclude"),"",IF($D132=1,IF(OR(price_limit="",price_limit="No Limit"),IF(E132="Yes",1,2),IF(SUMIFS(WhatIf!$W:$W,WhatIf!$Q:$Q,E$1,WhatIf!$R:$R,E132)&lt;=price_limit,IF(E132="Yes",1,2),"")),""))</f>
        <v/>
      </c>
      <c r="BA132" s="161" t="str">
        <f>IF(OR(F132="",VLOOKUP(F$1,Services!$A$1:$B$25,2,0)="Exclude"),"",IF($D132=1,IF(OR(price_limit="",price_limit="No Limit"),IF(F132="Yes",1,2),IF(SUMIFS(WhatIf!$W:$W,WhatIf!$Q:$Q,F$1,WhatIf!$R:$R,F132)&lt;=price_limit,IF(F132="Yes",1,2),"")),""))</f>
        <v/>
      </c>
      <c r="BB132" s="161">
        <f ca="1">IF(OR(G132="",VLOOKUP(G$1,Services!$A$1:$B$25,2,0)="Exclude"),"",IF($D132=1,IF(OR(price_limit="",price_limit="No Limit"),IF(G132="Yes",1,2),IF(SUMIFS(WhatIf!$W:$W,WhatIf!$Q:$Q,G$1,WhatIf!$R:$R,G132)&lt;=price_limit,IF(G132="Yes",1,2),"")),""))</f>
        <v>2</v>
      </c>
      <c r="BC132" s="161">
        <f ca="1">IF(OR(H132="",VLOOKUP(H$1,Services!$A$1:$B$25,2,0)="Exclude"),"",IF($D132=1,IF(OR(price_limit="",price_limit="No Limit"),IF(H132="Yes",1,2),IF(SUMIFS(WhatIf!$W:$W,WhatIf!$Q:$Q,H$1,WhatIf!$R:$R,H132)&lt;=price_limit,IF(H132="Yes",1,2),"")),""))</f>
        <v>2</v>
      </c>
      <c r="BD132" s="161">
        <f ca="1">IF(OR(I132="",VLOOKUP(I$1,Services!$A$1:$B$25,2,0)="Exclude"),"",IF($D132=1,IF(OR(price_limit="",price_limit="No Limit"),IF(I132="Yes",1,2),IF(SUMIFS(WhatIf!$W:$W,WhatIf!$Q:$Q,I$1,WhatIf!$R:$R,I132)&lt;=price_limit,IF(I132="Yes",1,2),"")),""))</f>
        <v>1</v>
      </c>
      <c r="BE132" s="161">
        <f ca="1">IF(OR(J132="",VLOOKUP(J$1,Services!$A$1:$B$25,2,0)="Exclude"),"",IF($D132=1,IF(OR(price_limit="",price_limit="No Limit"),IF(J132="Yes",1,2),IF(SUMIFS(WhatIf!$W:$W,WhatIf!$Q:$Q,J$1,WhatIf!$R:$R,J132)&lt;=price_limit,IF(J132="Yes",1,2),"")),""))</f>
        <v>1</v>
      </c>
      <c r="BF132" s="161">
        <f ca="1">IF(OR(K132="",VLOOKUP(K$1,Services!$A$1:$B$25,2,0)="Exclude"),"",IF($D132=1,IF(OR(price_limit="",price_limit="No Limit"),IF(K132="Yes",1,2),IF(SUMIFS(WhatIf!$W:$W,WhatIf!$Q:$Q,K$1,WhatIf!$R:$R,K132)&lt;=price_limit,IF(K132="Yes",1,2),"")),""))</f>
        <v>1</v>
      </c>
      <c r="BG132" s="161">
        <f ca="1">IF(OR(L132="",VLOOKUP(L$1,Services!$A$1:$B$25,2,0)="Exclude"),"",IF($D132=1,IF(OR(price_limit="",price_limit="No Limit"),IF(L132="Yes",1,2),IF(SUMIFS(WhatIf!$W:$W,WhatIf!$Q:$Q,L$1,WhatIf!$R:$R,L132)&lt;=price_limit,IF(L132="Yes",1,2),"")),""))</f>
        <v>1</v>
      </c>
      <c r="BH132" s="161">
        <f ca="1">IF(OR(M132="",VLOOKUP(M$1,Services!$A$1:$B$25,2,0)="Exclude"),"",IF($D132=1,IF(OR(price_limit="",price_limit="No Limit"),IF(M132="Yes",1,2),IF(SUMIFS(WhatIf!$W:$W,WhatIf!$Q:$Q,M$1,WhatIf!$R:$R,M132)&lt;=price_limit,IF(M132="Yes",1,2),"")),""))</f>
        <v>1</v>
      </c>
      <c r="BI132" s="161">
        <f ca="1">IF(OR(N132="",VLOOKUP(N$1,Services!$A$1:$B$25,2,0)="Exclude"),"",IF($D132=1,IF(OR(price_limit="",price_limit="No Limit"),IF(N132="Yes",1,2),IF(SUMIFS(WhatIf!$W:$W,WhatIf!$Q:$Q,N$1,WhatIf!$R:$R,N132)&lt;=price_limit,IF(N132="Yes",1,2),"")),""))</f>
        <v>1</v>
      </c>
      <c r="BJ132" s="161">
        <f ca="1">IF(OR(O132="",VLOOKUP(O$1,Services!$A$1:$B$25,2,0)="Exclude"),"",IF($D132=1,IF(OR(price_limit="",price_limit="No Limit"),IF(O132="Yes",1,2),IF(SUMIFS(WhatIf!$W:$W,WhatIf!$Q:$Q,O$1,WhatIf!$R:$R,O132)&lt;=price_limit,IF(O132="Yes",1,2),"")),""))</f>
        <v>1</v>
      </c>
      <c r="BK132" s="161" t="str">
        <f>IF(OR(P132="",VLOOKUP(P$1,Services!$A$1:$B$25,2,0)="Exclude"),"",IF($D132=1,IF(OR(price_limit="",price_limit="No Limit"),IF(P132="Yes",1,2),IF(SUMIFS(WhatIf!$W:$W,WhatIf!$Q:$Q,P$1,WhatIf!$R:$R,P132)&lt;=price_limit,IF(P132="Yes",1,2),"")),""))</f>
        <v/>
      </c>
      <c r="BL132" s="161" t="str">
        <f>IF(OR(Q132="",VLOOKUP(Q$1,Services!$A$1:$B$25,2,0)="Exclude"),"",IF($D132=1,IF(OR(price_limit="",price_limit="No Limit"),IF(Q132="Yes",1,2),IF(SUMIFS(WhatIf!$W:$W,WhatIf!$Q:$Q,Q$1,WhatIf!$R:$R,Q132)&lt;=price_limit,IF(Q132="Yes",1,2),"")),""))</f>
        <v/>
      </c>
      <c r="BM132" s="161" t="str">
        <f>IF(OR(R132="",VLOOKUP(R$1,Services!$A$1:$B$25,2,0)="Exclude"),"",IF($D132=1,IF(OR(price_limit="",price_limit="No Limit"),IF(R132="Yes",1,2),IF(SUMIFS(WhatIf!$W:$W,WhatIf!$Q:$Q,R$1,WhatIf!$R:$R,R132)&lt;=price_limit,IF(R132="Yes",1,2),"")),""))</f>
        <v/>
      </c>
      <c r="BN132" s="161" t="str">
        <f>IF(OR(S132="",VLOOKUP(S$1,Services!$A$1:$B$25,2,0)="Exclude"),"",IF($D132=1,IF(OR(price_limit="",price_limit="No Limit"),IF(S132="Yes",1,2),IF(SUMIFS(WhatIf!$W:$W,WhatIf!$Q:$Q,S$1,WhatIf!$R:$R,S132)&lt;=price_limit,IF(S132="Yes",1,2),"")),""))</f>
        <v/>
      </c>
      <c r="BO132" s="161" t="str">
        <f>IF(OR(T132="",VLOOKUP(T$1,Services!$A$1:$B$25,2,0)="Exclude"),"",IF($D132=1,IF(OR(price_limit="",price_limit="No Limit"),IF(T132="Yes",1,2),IF(SUMIFS(WhatIf!$W:$W,WhatIf!$Q:$Q,T$1,WhatIf!$R:$R,T132)&lt;=price_limit,IF(T132="Yes",1,2),"")),""))</f>
        <v/>
      </c>
      <c r="BP132" s="161" t="str">
        <f>IF(OR(U132="",VLOOKUP(U$1,Services!$A$1:$B$25,2,0)="Exclude"),"",IF($D132=1,IF(OR(price_limit="",price_limit="No Limit"),IF(U132="Yes",1,2),IF(SUMIFS(WhatIf!$W:$W,WhatIf!$Q:$Q,U$1,WhatIf!$R:$R,U132)&lt;=price_limit,IF(U132="Yes",1,2),"")),""))</f>
        <v/>
      </c>
      <c r="BQ132" s="161" t="str">
        <f>IF(OR(V132="",VLOOKUP(V$1,Services!$A$1:$B$25,2,0)="Exclude"),"",IF($D132=1,IF(OR(price_limit="",price_limit="No Limit"),IF(V132="Yes",1,2),IF(SUMIFS(WhatIf!$W:$W,WhatIf!$Q:$Q,V$1,WhatIf!$R:$R,V132)&lt;=price_limit,IF(V132="Yes",1,2),"")),""))</f>
        <v/>
      </c>
      <c r="BR132" s="161" t="str">
        <f>IF(OR(W132="",VLOOKUP(W$1,Services!$A$1:$B$25,2,0)="Exclude"),"",IF($D132=1,IF(OR(price_limit="",price_limit="No Limit"),IF(W132="Yes",1,2),IF(SUMIFS(WhatIf!$W:$W,WhatIf!$Q:$Q,W$1,WhatIf!$R:$R,W132)&lt;=price_limit,IF(W132="Yes",1,2),"")),""))</f>
        <v/>
      </c>
      <c r="BS132" s="161" t="str">
        <f>IF(OR(X132="",VLOOKUP(X$1,Services!$A$1:$B$25,2,0)="Exclude"),"",IF($D132=1,IF(OR(price_limit="",price_limit="No Limit"),IF(X132="Yes",1,2),IF(SUMIFS(WhatIf!$W:$W,WhatIf!$Q:$Q,X$1,WhatIf!$R:$R,X132)&lt;=price_limit,IF(X132="Yes",1,2),"")),""))</f>
        <v/>
      </c>
      <c r="BT132" s="161" t="str">
        <f>IF(OR(Y132="",VLOOKUP(Y$1,Services!$A$1:$B$25,2,0)="Exclude"),"",IF($D132=1,IF(OR(price_limit="",price_limit="No Limit"),IF(Y132="Yes",1,2),IF(SUMIFS(WhatIf!$W:$W,WhatIf!$Q:$Q,Y$1,WhatIf!$R:$R,Y132)&lt;=price_limit,IF(Y132="Yes",1,2),"")),""))</f>
        <v/>
      </c>
      <c r="BU132" s="161" t="str">
        <f>IF(OR(Z132="",VLOOKUP(Z$1,Services!$A$1:$B$25,2,0)="Exclude"),"",IF($D132=1,IF(OR(price_limit="",price_limit="No Limit"),IF(Z132="Yes",1,2),IF(SUMIFS(WhatIf!$W:$W,WhatIf!$Q:$Q,Z$1,WhatIf!$R:$R,Z132)&lt;=price_limit,IF(Z132="Yes",1,2),"")),""))</f>
        <v/>
      </c>
      <c r="BV132" s="161"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3</v>
      </c>
    </row>
    <row r="133" spans="1:79" ht="38.5" customHeight="1" x14ac:dyDescent="0.35">
      <c r="A133" s="15" t="s">
        <v>96</v>
      </c>
      <c r="B133" s="3" t="s">
        <v>205</v>
      </c>
      <c r="C133" s="3" t="s">
        <v>191</v>
      </c>
      <c r="D133" s="8" t="str">
        <f t="shared" ca="1" si="8"/>
        <v/>
      </c>
      <c r="E133" s="5"/>
      <c r="F133" s="5"/>
      <c r="G133" s="5"/>
      <c r="H133" s="5"/>
      <c r="I133" s="8"/>
      <c r="J133" s="8" t="s">
        <v>1</v>
      </c>
      <c r="K133" s="8" t="s">
        <v>1</v>
      </c>
      <c r="L133" s="8" t="s">
        <v>1</v>
      </c>
      <c r="M133" s="8" t="s">
        <v>1</v>
      </c>
      <c r="N133" s="8" t="s">
        <v>229</v>
      </c>
      <c r="O133" s="8" t="s">
        <v>605</v>
      </c>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1" t="str">
        <f>IF(OR(E133="",VLOOKUP(E$1,Services!$A$1:$B$25,2,0)="Exclude"),"",IF($D133=1,IF(OR(price_limit="",price_limit="No Limit"),IF(E133="Yes",1,2),IF(SUMIFS(WhatIf!$W:$W,WhatIf!$Q:$Q,E$1,WhatIf!$R:$R,E133)&lt;=price_limit,IF(E133="Yes",1,2),"")),""))</f>
        <v/>
      </c>
      <c r="BA133" s="161" t="str">
        <f>IF(OR(F133="",VLOOKUP(F$1,Services!$A$1:$B$25,2,0)="Exclude"),"",IF($D133=1,IF(OR(price_limit="",price_limit="No Limit"),IF(F133="Yes",1,2),IF(SUMIFS(WhatIf!$W:$W,WhatIf!$Q:$Q,F$1,WhatIf!$R:$R,F133)&lt;=price_limit,IF(F133="Yes",1,2),"")),""))</f>
        <v/>
      </c>
      <c r="BB133" s="161" t="str">
        <f>IF(OR(G133="",VLOOKUP(G$1,Services!$A$1:$B$25,2,0)="Exclude"),"",IF($D133=1,IF(OR(price_limit="",price_limit="No Limit"),IF(G133="Yes",1,2),IF(SUMIFS(WhatIf!$W:$W,WhatIf!$Q:$Q,G$1,WhatIf!$R:$R,G133)&lt;=price_limit,IF(G133="Yes",1,2),"")),""))</f>
        <v/>
      </c>
      <c r="BC133" s="161" t="str">
        <f>IF(OR(H133="",VLOOKUP(H$1,Services!$A$1:$B$25,2,0)="Exclude"),"",IF($D133=1,IF(OR(price_limit="",price_limit="No Limit"),IF(H133="Yes",1,2),IF(SUMIFS(WhatIf!$W:$W,WhatIf!$Q:$Q,H$1,WhatIf!$R:$R,H133)&lt;=price_limit,IF(H133="Yes",1,2),"")),""))</f>
        <v/>
      </c>
      <c r="BD133" s="161" t="str">
        <f>IF(OR(I133="",VLOOKUP(I$1,Services!$A$1:$B$25,2,0)="Exclude"),"",IF($D133=1,IF(OR(price_limit="",price_limit="No Limit"),IF(I133="Yes",1,2),IF(SUMIFS(WhatIf!$W:$W,WhatIf!$Q:$Q,I$1,WhatIf!$R:$R,I133)&lt;=price_limit,IF(I133="Yes",1,2),"")),""))</f>
        <v/>
      </c>
      <c r="BE133" s="161" t="str">
        <f ca="1">IF(OR(J133="",VLOOKUP(J$1,Services!$A$1:$B$25,2,0)="Exclude"),"",IF($D133=1,IF(OR(price_limit="",price_limit="No Limit"),IF(J133="Yes",1,2),IF(SUMIFS(WhatIf!$W:$W,WhatIf!$Q:$Q,J$1,WhatIf!$R:$R,J133)&lt;=price_limit,IF(J133="Yes",1,2),"")),""))</f>
        <v/>
      </c>
      <c r="BF133" s="161" t="str">
        <f ca="1">IF(OR(K133="",VLOOKUP(K$1,Services!$A$1:$B$25,2,0)="Exclude"),"",IF($D133=1,IF(OR(price_limit="",price_limit="No Limit"),IF(K133="Yes",1,2),IF(SUMIFS(WhatIf!$W:$W,WhatIf!$Q:$Q,K$1,WhatIf!$R:$R,K133)&lt;=price_limit,IF(K133="Yes",1,2),"")),""))</f>
        <v/>
      </c>
      <c r="BG133" s="161" t="str">
        <f ca="1">IF(OR(L133="",VLOOKUP(L$1,Services!$A$1:$B$25,2,0)="Exclude"),"",IF($D133=1,IF(OR(price_limit="",price_limit="No Limit"),IF(L133="Yes",1,2),IF(SUMIFS(WhatIf!$W:$W,WhatIf!$Q:$Q,L$1,WhatIf!$R:$R,L133)&lt;=price_limit,IF(L133="Yes",1,2),"")),""))</f>
        <v/>
      </c>
      <c r="BH133" s="161" t="str">
        <f ca="1">IF(OR(M133="",VLOOKUP(M$1,Services!$A$1:$B$25,2,0)="Exclude"),"",IF($D133=1,IF(OR(price_limit="",price_limit="No Limit"),IF(M133="Yes",1,2),IF(SUMIFS(WhatIf!$W:$W,WhatIf!$Q:$Q,M$1,WhatIf!$R:$R,M133)&lt;=price_limit,IF(M133="Yes",1,2),"")),""))</f>
        <v/>
      </c>
      <c r="BI133" s="161" t="str">
        <f ca="1">IF(OR(N133="",VLOOKUP(N$1,Services!$A$1:$B$25,2,0)="Exclude"),"",IF($D133=1,IF(OR(price_limit="",price_limit="No Limit"),IF(N133="Yes",1,2),IF(SUMIFS(WhatIf!$W:$W,WhatIf!$Q:$Q,N$1,WhatIf!$R:$R,N133)&lt;=price_limit,IF(N133="Yes",1,2),"")),""))</f>
        <v/>
      </c>
      <c r="BJ133" s="161" t="str">
        <f ca="1">IF(OR(O133="",VLOOKUP(O$1,Services!$A$1:$B$25,2,0)="Exclude"),"",IF($D133=1,IF(OR(price_limit="",price_limit="No Limit"),IF(O133="Yes",1,2),IF(SUMIFS(WhatIf!$W:$W,WhatIf!$Q:$Q,O$1,WhatIf!$R:$R,O133)&lt;=price_limit,IF(O133="Yes",1,2),"")),""))</f>
        <v/>
      </c>
      <c r="BK133" s="161" t="str">
        <f>IF(OR(P133="",VLOOKUP(P$1,Services!$A$1:$B$25,2,0)="Exclude"),"",IF($D133=1,IF(OR(price_limit="",price_limit="No Limit"),IF(P133="Yes",1,2),IF(SUMIFS(WhatIf!$W:$W,WhatIf!$Q:$Q,P$1,WhatIf!$R:$R,P133)&lt;=price_limit,IF(P133="Yes",1,2),"")),""))</f>
        <v/>
      </c>
      <c r="BL133" s="161" t="str">
        <f>IF(OR(Q133="",VLOOKUP(Q$1,Services!$A$1:$B$25,2,0)="Exclude"),"",IF($D133=1,IF(OR(price_limit="",price_limit="No Limit"),IF(Q133="Yes",1,2),IF(SUMIFS(WhatIf!$W:$W,WhatIf!$Q:$Q,Q$1,WhatIf!$R:$R,Q133)&lt;=price_limit,IF(Q133="Yes",1,2),"")),""))</f>
        <v/>
      </c>
      <c r="BM133" s="161" t="str">
        <f>IF(OR(R133="",VLOOKUP(R$1,Services!$A$1:$B$25,2,0)="Exclude"),"",IF($D133=1,IF(OR(price_limit="",price_limit="No Limit"),IF(R133="Yes",1,2),IF(SUMIFS(WhatIf!$W:$W,WhatIf!$Q:$Q,R$1,WhatIf!$R:$R,R133)&lt;=price_limit,IF(R133="Yes",1,2),"")),""))</f>
        <v/>
      </c>
      <c r="BN133" s="161" t="str">
        <f>IF(OR(S133="",VLOOKUP(S$1,Services!$A$1:$B$25,2,0)="Exclude"),"",IF($D133=1,IF(OR(price_limit="",price_limit="No Limit"),IF(S133="Yes",1,2),IF(SUMIFS(WhatIf!$W:$W,WhatIf!$Q:$Q,S$1,WhatIf!$R:$R,S133)&lt;=price_limit,IF(S133="Yes",1,2),"")),""))</f>
        <v/>
      </c>
      <c r="BO133" s="161" t="str">
        <f>IF(OR(T133="",VLOOKUP(T$1,Services!$A$1:$B$25,2,0)="Exclude"),"",IF($D133=1,IF(OR(price_limit="",price_limit="No Limit"),IF(T133="Yes",1,2),IF(SUMIFS(WhatIf!$W:$W,WhatIf!$Q:$Q,T$1,WhatIf!$R:$R,T133)&lt;=price_limit,IF(T133="Yes",1,2),"")),""))</f>
        <v/>
      </c>
      <c r="BP133" s="161" t="str">
        <f>IF(OR(U133="",VLOOKUP(U$1,Services!$A$1:$B$25,2,0)="Exclude"),"",IF($D133=1,IF(OR(price_limit="",price_limit="No Limit"),IF(U133="Yes",1,2),IF(SUMIFS(WhatIf!$W:$W,WhatIf!$Q:$Q,U$1,WhatIf!$R:$R,U133)&lt;=price_limit,IF(U133="Yes",1,2),"")),""))</f>
        <v/>
      </c>
      <c r="BQ133" s="161" t="str">
        <f>IF(OR(V133="",VLOOKUP(V$1,Services!$A$1:$B$25,2,0)="Exclude"),"",IF($D133=1,IF(OR(price_limit="",price_limit="No Limit"),IF(V133="Yes",1,2),IF(SUMIFS(WhatIf!$W:$W,WhatIf!$Q:$Q,V$1,WhatIf!$R:$R,V133)&lt;=price_limit,IF(V133="Yes",1,2),"")),""))</f>
        <v/>
      </c>
      <c r="BR133" s="161" t="str">
        <f>IF(OR(W133="",VLOOKUP(W$1,Services!$A$1:$B$25,2,0)="Exclude"),"",IF($D133=1,IF(OR(price_limit="",price_limit="No Limit"),IF(W133="Yes",1,2),IF(SUMIFS(WhatIf!$W:$W,WhatIf!$Q:$Q,W$1,WhatIf!$R:$R,W133)&lt;=price_limit,IF(W133="Yes",1,2),"")),""))</f>
        <v/>
      </c>
      <c r="BS133" s="161" t="str">
        <f>IF(OR(X133="",VLOOKUP(X$1,Services!$A$1:$B$25,2,0)="Exclude"),"",IF($D133=1,IF(OR(price_limit="",price_limit="No Limit"),IF(X133="Yes",1,2),IF(SUMIFS(WhatIf!$W:$W,WhatIf!$Q:$Q,X$1,WhatIf!$R:$R,X133)&lt;=price_limit,IF(X133="Yes",1,2),"")),""))</f>
        <v/>
      </c>
      <c r="BT133" s="161" t="str">
        <f>IF(OR(Y133="",VLOOKUP(Y$1,Services!$A$1:$B$25,2,0)="Exclude"),"",IF($D133=1,IF(OR(price_limit="",price_limit="No Limit"),IF(Y133="Yes",1,2),IF(SUMIFS(WhatIf!$W:$W,WhatIf!$Q:$Q,Y$1,WhatIf!$R:$R,Y133)&lt;=price_limit,IF(Y133="Yes",1,2),"")),""))</f>
        <v/>
      </c>
      <c r="BU133" s="161" t="str">
        <f>IF(OR(Z133="",VLOOKUP(Z$1,Services!$A$1:$B$25,2,0)="Exclude"),"",IF($D133=1,IF(OR(price_limit="",price_limit="No Limit"),IF(Z133="Yes",1,2),IF(SUMIFS(WhatIf!$W:$W,WhatIf!$Q:$Q,Z$1,WhatIf!$R:$R,Z133)&lt;=price_limit,IF(Z133="Yes",1,2),"")),""))</f>
        <v/>
      </c>
      <c r="BV133" s="161"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customHeight="1" x14ac:dyDescent="0.35">
      <c r="A134" s="15" t="s">
        <v>20</v>
      </c>
      <c r="B134" s="3" t="s">
        <v>205</v>
      </c>
      <c r="C134" s="3" t="s">
        <v>191</v>
      </c>
      <c r="D134" s="8" t="str">
        <f t="shared" ca="1" si="8"/>
        <v/>
      </c>
      <c r="F134" s="4" t="s">
        <v>1</v>
      </c>
      <c r="G134" s="4" t="s">
        <v>1</v>
      </c>
      <c r="H134" s="4" t="s">
        <v>1</v>
      </c>
      <c r="I134" s="8" t="s">
        <v>1</v>
      </c>
      <c r="J134" s="8" t="s">
        <v>1</v>
      </c>
      <c r="K134" s="8" t="s">
        <v>1</v>
      </c>
      <c r="L134" s="8" t="s">
        <v>1</v>
      </c>
      <c r="M134" s="8" t="s">
        <v>1</v>
      </c>
      <c r="N134" s="8" t="s">
        <v>1</v>
      </c>
      <c r="O134" s="8"/>
      <c r="P134" s="8"/>
      <c r="Q134" s="8"/>
      <c r="R134" s="8"/>
      <c r="S134" s="8"/>
      <c r="T134" s="8"/>
      <c r="U134" s="8"/>
      <c r="V134" s="8" t="s">
        <v>1</v>
      </c>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1" t="str">
        <f>IF(OR(E134="",VLOOKUP(E$1,Services!$A$1:$B$25,2,0)="Exclude"),"",IF($D134=1,IF(OR(price_limit="",price_limit="No Limit"),IF(E134="Yes",1,2),IF(SUMIFS(WhatIf!$W:$W,WhatIf!$Q:$Q,E$1,WhatIf!$R:$R,E134)&lt;=price_limit,IF(E134="Yes",1,2),"")),""))</f>
        <v/>
      </c>
      <c r="BA134" s="161" t="str">
        <f ca="1">IF(OR(F134="",VLOOKUP(F$1,Services!$A$1:$B$25,2,0)="Exclude"),"",IF($D134=1,IF(OR(price_limit="",price_limit="No Limit"),IF(F134="Yes",1,2),IF(SUMIFS(WhatIf!$W:$W,WhatIf!$Q:$Q,F$1,WhatIf!$R:$R,F134)&lt;=price_limit,IF(F134="Yes",1,2),"")),""))</f>
        <v/>
      </c>
      <c r="BB134" s="161" t="str">
        <f ca="1">IF(OR(G134="",VLOOKUP(G$1,Services!$A$1:$B$25,2,0)="Exclude"),"",IF($D134=1,IF(OR(price_limit="",price_limit="No Limit"),IF(G134="Yes",1,2),IF(SUMIFS(WhatIf!$W:$W,WhatIf!$Q:$Q,G$1,WhatIf!$R:$R,G134)&lt;=price_limit,IF(G134="Yes",1,2),"")),""))</f>
        <v/>
      </c>
      <c r="BC134" s="161" t="str">
        <f ca="1">IF(OR(H134="",VLOOKUP(H$1,Services!$A$1:$B$25,2,0)="Exclude"),"",IF($D134=1,IF(OR(price_limit="",price_limit="No Limit"),IF(H134="Yes",1,2),IF(SUMIFS(WhatIf!$W:$W,WhatIf!$Q:$Q,H$1,WhatIf!$R:$R,H134)&lt;=price_limit,IF(H134="Yes",1,2),"")),""))</f>
        <v/>
      </c>
      <c r="BD134" s="161" t="str">
        <f ca="1">IF(OR(I134="",VLOOKUP(I$1,Services!$A$1:$B$25,2,0)="Exclude"),"",IF($D134=1,IF(OR(price_limit="",price_limit="No Limit"),IF(I134="Yes",1,2),IF(SUMIFS(WhatIf!$W:$W,WhatIf!$Q:$Q,I$1,WhatIf!$R:$R,I134)&lt;=price_limit,IF(I134="Yes",1,2),"")),""))</f>
        <v/>
      </c>
      <c r="BE134" s="161" t="str">
        <f ca="1">IF(OR(J134="",VLOOKUP(J$1,Services!$A$1:$B$25,2,0)="Exclude"),"",IF($D134=1,IF(OR(price_limit="",price_limit="No Limit"),IF(J134="Yes",1,2),IF(SUMIFS(WhatIf!$W:$W,WhatIf!$Q:$Q,J$1,WhatIf!$R:$R,J134)&lt;=price_limit,IF(J134="Yes",1,2),"")),""))</f>
        <v/>
      </c>
      <c r="BF134" s="161" t="str">
        <f ca="1">IF(OR(K134="",VLOOKUP(K$1,Services!$A$1:$B$25,2,0)="Exclude"),"",IF($D134=1,IF(OR(price_limit="",price_limit="No Limit"),IF(K134="Yes",1,2),IF(SUMIFS(WhatIf!$W:$W,WhatIf!$Q:$Q,K$1,WhatIf!$R:$R,K134)&lt;=price_limit,IF(K134="Yes",1,2),"")),""))</f>
        <v/>
      </c>
      <c r="BG134" s="161" t="str">
        <f ca="1">IF(OR(L134="",VLOOKUP(L$1,Services!$A$1:$B$25,2,0)="Exclude"),"",IF($D134=1,IF(OR(price_limit="",price_limit="No Limit"),IF(L134="Yes",1,2),IF(SUMIFS(WhatIf!$W:$W,WhatIf!$Q:$Q,L$1,WhatIf!$R:$R,L134)&lt;=price_limit,IF(L134="Yes",1,2),"")),""))</f>
        <v/>
      </c>
      <c r="BH134" s="161" t="str">
        <f ca="1">IF(OR(M134="",VLOOKUP(M$1,Services!$A$1:$B$25,2,0)="Exclude"),"",IF($D134=1,IF(OR(price_limit="",price_limit="No Limit"),IF(M134="Yes",1,2),IF(SUMIFS(WhatIf!$W:$W,WhatIf!$Q:$Q,M$1,WhatIf!$R:$R,M134)&lt;=price_limit,IF(M134="Yes",1,2),"")),""))</f>
        <v/>
      </c>
      <c r="BI134" s="161" t="str">
        <f ca="1">IF(OR(N134="",VLOOKUP(N$1,Services!$A$1:$B$25,2,0)="Exclude"),"",IF($D134=1,IF(OR(price_limit="",price_limit="No Limit"),IF(N134="Yes",1,2),IF(SUMIFS(WhatIf!$W:$W,WhatIf!$Q:$Q,N$1,WhatIf!$R:$R,N134)&lt;=price_limit,IF(N134="Yes",1,2),"")),""))</f>
        <v/>
      </c>
      <c r="BJ134" s="161" t="str">
        <f>IF(OR(O134="",VLOOKUP(O$1,Services!$A$1:$B$25,2,0)="Exclude"),"",IF($D134=1,IF(OR(price_limit="",price_limit="No Limit"),IF(O134="Yes",1,2),IF(SUMIFS(WhatIf!$W:$W,WhatIf!$Q:$Q,O$1,WhatIf!$R:$R,O134)&lt;=price_limit,IF(O134="Yes",1,2),"")),""))</f>
        <v/>
      </c>
      <c r="BK134" s="161" t="str">
        <f>IF(OR(P134="",VLOOKUP(P$1,Services!$A$1:$B$25,2,0)="Exclude"),"",IF($D134=1,IF(OR(price_limit="",price_limit="No Limit"),IF(P134="Yes",1,2),IF(SUMIFS(WhatIf!$W:$W,WhatIf!$Q:$Q,P$1,WhatIf!$R:$R,P134)&lt;=price_limit,IF(P134="Yes",1,2),"")),""))</f>
        <v/>
      </c>
      <c r="BL134" s="161" t="str">
        <f>IF(OR(Q134="",VLOOKUP(Q$1,Services!$A$1:$B$25,2,0)="Exclude"),"",IF($D134=1,IF(OR(price_limit="",price_limit="No Limit"),IF(Q134="Yes",1,2),IF(SUMIFS(WhatIf!$W:$W,WhatIf!$Q:$Q,Q$1,WhatIf!$R:$R,Q134)&lt;=price_limit,IF(Q134="Yes",1,2),"")),""))</f>
        <v/>
      </c>
      <c r="BM134" s="161" t="str">
        <f>IF(OR(R134="",VLOOKUP(R$1,Services!$A$1:$B$25,2,0)="Exclude"),"",IF($D134=1,IF(OR(price_limit="",price_limit="No Limit"),IF(R134="Yes",1,2),IF(SUMIFS(WhatIf!$W:$W,WhatIf!$Q:$Q,R$1,WhatIf!$R:$R,R134)&lt;=price_limit,IF(R134="Yes",1,2),"")),""))</f>
        <v/>
      </c>
      <c r="BN134" s="161" t="str">
        <f>IF(OR(S134="",VLOOKUP(S$1,Services!$A$1:$B$25,2,0)="Exclude"),"",IF($D134=1,IF(OR(price_limit="",price_limit="No Limit"),IF(S134="Yes",1,2),IF(SUMIFS(WhatIf!$W:$W,WhatIf!$Q:$Q,S$1,WhatIf!$R:$R,S134)&lt;=price_limit,IF(S134="Yes",1,2),"")),""))</f>
        <v/>
      </c>
      <c r="BO134" s="161" t="str">
        <f>IF(OR(T134="",VLOOKUP(T$1,Services!$A$1:$B$25,2,0)="Exclude"),"",IF($D134=1,IF(OR(price_limit="",price_limit="No Limit"),IF(T134="Yes",1,2),IF(SUMIFS(WhatIf!$W:$W,WhatIf!$Q:$Q,T$1,WhatIf!$R:$R,T134)&lt;=price_limit,IF(T134="Yes",1,2),"")),""))</f>
        <v/>
      </c>
      <c r="BP134" s="161" t="str">
        <f>IF(OR(U134="",VLOOKUP(U$1,Services!$A$1:$B$25,2,0)="Exclude"),"",IF($D134=1,IF(OR(price_limit="",price_limit="No Limit"),IF(U134="Yes",1,2),IF(SUMIFS(WhatIf!$W:$W,WhatIf!$Q:$Q,U$1,WhatIf!$R:$R,U134)&lt;=price_limit,IF(U134="Yes",1,2),"")),""))</f>
        <v/>
      </c>
      <c r="BQ134" s="161" t="str">
        <f ca="1">IF(OR(V134="",VLOOKUP(V$1,Services!$A$1:$B$25,2,0)="Exclude"),"",IF($D134=1,IF(OR(price_limit="",price_limit="No Limit"),IF(V134="Yes",1,2),IF(SUMIFS(WhatIf!$W:$W,WhatIf!$Q:$Q,V$1,WhatIf!$R:$R,V134)&lt;=price_limit,IF(V134="Yes",1,2),"")),""))</f>
        <v/>
      </c>
      <c r="BR134" s="161" t="str">
        <f>IF(OR(W134="",VLOOKUP(W$1,Services!$A$1:$B$25,2,0)="Exclude"),"",IF($D134=1,IF(OR(price_limit="",price_limit="No Limit"),IF(W134="Yes",1,2),IF(SUMIFS(WhatIf!$W:$W,WhatIf!$Q:$Q,W$1,WhatIf!$R:$R,W134)&lt;=price_limit,IF(W134="Yes",1,2),"")),""))</f>
        <v/>
      </c>
      <c r="BS134" s="161" t="str">
        <f>IF(OR(X134="",VLOOKUP(X$1,Services!$A$1:$B$25,2,0)="Exclude"),"",IF($D134=1,IF(OR(price_limit="",price_limit="No Limit"),IF(X134="Yes",1,2),IF(SUMIFS(WhatIf!$W:$W,WhatIf!$Q:$Q,X$1,WhatIf!$R:$R,X134)&lt;=price_limit,IF(X134="Yes",1,2),"")),""))</f>
        <v/>
      </c>
      <c r="BT134" s="161" t="str">
        <f>IF(OR(Y134="",VLOOKUP(Y$1,Services!$A$1:$B$25,2,0)="Exclude"),"",IF($D134=1,IF(OR(price_limit="",price_limit="No Limit"),IF(Y134="Yes",1,2),IF(SUMIFS(WhatIf!$W:$W,WhatIf!$Q:$Q,Y$1,WhatIf!$R:$R,Y134)&lt;=price_limit,IF(Y134="Yes",1,2),"")),""))</f>
        <v/>
      </c>
      <c r="BU134" s="161" t="str">
        <f>IF(OR(Z134="",VLOOKUP(Z$1,Services!$A$1:$B$25,2,0)="Exclude"),"",IF($D134=1,IF(OR(price_limit="",price_limit="No Limit"),IF(Z134="Yes",1,2),IF(SUMIFS(WhatIf!$W:$W,WhatIf!$Q:$Q,Z$1,WhatIf!$R:$R,Z134)&lt;=price_limit,IF(Z134="Yes",1,2),"")),""))</f>
        <v/>
      </c>
      <c r="BV134" s="161"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213</v>
      </c>
      <c r="B135" s="3" t="s">
        <v>291</v>
      </c>
      <c r="C135" s="3" t="s">
        <v>184</v>
      </c>
      <c r="D135" s="8" t="str">
        <f t="shared" ca="1" si="8"/>
        <v/>
      </c>
      <c r="I135" s="8" t="s">
        <v>1</v>
      </c>
      <c r="J135" s="8" t="s">
        <v>1</v>
      </c>
      <c r="K135" s="8" t="s">
        <v>1</v>
      </c>
      <c r="L135" s="8" t="s">
        <v>1</v>
      </c>
      <c r="M135" s="8" t="s">
        <v>1144</v>
      </c>
      <c r="N135" s="8" t="s">
        <v>231</v>
      </c>
      <c r="O135" s="8"/>
      <c r="P135" s="8"/>
      <c r="Q135" s="8"/>
      <c r="R135" s="8"/>
      <c r="S135" s="8"/>
      <c r="T135" s="8"/>
      <c r="U135" s="8"/>
      <c r="V135" s="8" t="s">
        <v>1</v>
      </c>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1" t="str">
        <f>IF(OR(E135="",VLOOKUP(E$1,Services!$A$1:$B$25,2,0)="Exclude"),"",IF($D135=1,IF(OR(price_limit="",price_limit="No Limit"),IF(E135="Yes",1,2),IF(SUMIFS(WhatIf!$W:$W,WhatIf!$Q:$Q,E$1,WhatIf!$R:$R,E135)&lt;=price_limit,IF(E135="Yes",1,2),"")),""))</f>
        <v/>
      </c>
      <c r="BA135" s="161" t="str">
        <f>IF(OR(F135="",VLOOKUP(F$1,Services!$A$1:$B$25,2,0)="Exclude"),"",IF($D135=1,IF(OR(price_limit="",price_limit="No Limit"),IF(F135="Yes",1,2),IF(SUMIFS(WhatIf!$W:$W,WhatIf!$Q:$Q,F$1,WhatIf!$R:$R,F135)&lt;=price_limit,IF(F135="Yes",1,2),"")),""))</f>
        <v/>
      </c>
      <c r="BB135" s="161" t="str">
        <f>IF(OR(G135="",VLOOKUP(G$1,Services!$A$1:$B$25,2,0)="Exclude"),"",IF($D135=1,IF(OR(price_limit="",price_limit="No Limit"),IF(G135="Yes",1,2),IF(SUMIFS(WhatIf!$W:$W,WhatIf!$Q:$Q,G$1,WhatIf!$R:$R,G135)&lt;=price_limit,IF(G135="Yes",1,2),"")),""))</f>
        <v/>
      </c>
      <c r="BC135" s="161" t="str">
        <f>IF(OR(H135="",VLOOKUP(H$1,Services!$A$1:$B$25,2,0)="Exclude"),"",IF($D135=1,IF(OR(price_limit="",price_limit="No Limit"),IF(H135="Yes",1,2),IF(SUMIFS(WhatIf!$W:$W,WhatIf!$Q:$Q,H$1,WhatIf!$R:$R,H135)&lt;=price_limit,IF(H135="Yes",1,2),"")),""))</f>
        <v/>
      </c>
      <c r="BD135" s="161" t="str">
        <f ca="1">IF(OR(I135="",VLOOKUP(I$1,Services!$A$1:$B$25,2,0)="Exclude"),"",IF($D135=1,IF(OR(price_limit="",price_limit="No Limit"),IF(I135="Yes",1,2),IF(SUMIFS(WhatIf!$W:$W,WhatIf!$Q:$Q,I$1,WhatIf!$R:$R,I135)&lt;=price_limit,IF(I135="Yes",1,2),"")),""))</f>
        <v/>
      </c>
      <c r="BE135" s="161" t="str">
        <f ca="1">IF(OR(J135="",VLOOKUP(J$1,Services!$A$1:$B$25,2,0)="Exclude"),"",IF($D135=1,IF(OR(price_limit="",price_limit="No Limit"),IF(J135="Yes",1,2),IF(SUMIFS(WhatIf!$W:$W,WhatIf!$Q:$Q,J$1,WhatIf!$R:$R,J135)&lt;=price_limit,IF(J135="Yes",1,2),"")),""))</f>
        <v/>
      </c>
      <c r="BF135" s="161" t="str">
        <f ca="1">IF(OR(K135="",VLOOKUP(K$1,Services!$A$1:$B$25,2,0)="Exclude"),"",IF($D135=1,IF(OR(price_limit="",price_limit="No Limit"),IF(K135="Yes",1,2),IF(SUMIFS(WhatIf!$W:$W,WhatIf!$Q:$Q,K$1,WhatIf!$R:$R,K135)&lt;=price_limit,IF(K135="Yes",1,2),"")),""))</f>
        <v/>
      </c>
      <c r="BG135" s="161" t="str">
        <f ca="1">IF(OR(L135="",VLOOKUP(L$1,Services!$A$1:$B$25,2,0)="Exclude"),"",IF($D135=1,IF(OR(price_limit="",price_limit="No Limit"),IF(L135="Yes",1,2),IF(SUMIFS(WhatIf!$W:$W,WhatIf!$Q:$Q,L$1,WhatIf!$R:$R,L135)&lt;=price_limit,IF(L135="Yes",1,2),"")),""))</f>
        <v/>
      </c>
      <c r="BH135" s="161" t="str">
        <f ca="1">IF(OR(M135="",VLOOKUP(M$1,Services!$A$1:$B$25,2,0)="Exclude"),"",IF($D135=1,IF(OR(price_limit="",price_limit="No Limit"),IF(M135="Yes",1,2),IF(SUMIFS(WhatIf!$W:$W,WhatIf!$Q:$Q,M$1,WhatIf!$R:$R,M135)&lt;=price_limit,IF(M135="Yes",1,2),"")),""))</f>
        <v/>
      </c>
      <c r="BI135" s="161" t="str">
        <f ca="1">IF(OR(N135="",VLOOKUP(N$1,Services!$A$1:$B$25,2,0)="Exclude"),"",IF($D135=1,IF(OR(price_limit="",price_limit="No Limit"),IF(N135="Yes",1,2),IF(SUMIFS(WhatIf!$W:$W,WhatIf!$Q:$Q,N$1,WhatIf!$R:$R,N135)&lt;=price_limit,IF(N135="Yes",1,2),"")),""))</f>
        <v/>
      </c>
      <c r="BJ135" s="161" t="str">
        <f>IF(OR(O135="",VLOOKUP(O$1,Services!$A$1:$B$25,2,0)="Exclude"),"",IF($D135=1,IF(OR(price_limit="",price_limit="No Limit"),IF(O135="Yes",1,2),IF(SUMIFS(WhatIf!$W:$W,WhatIf!$Q:$Q,O$1,WhatIf!$R:$R,O135)&lt;=price_limit,IF(O135="Yes",1,2),"")),""))</f>
        <v/>
      </c>
      <c r="BK135" s="161" t="str">
        <f>IF(OR(P135="",VLOOKUP(P$1,Services!$A$1:$B$25,2,0)="Exclude"),"",IF($D135=1,IF(OR(price_limit="",price_limit="No Limit"),IF(P135="Yes",1,2),IF(SUMIFS(WhatIf!$W:$W,WhatIf!$Q:$Q,P$1,WhatIf!$R:$R,P135)&lt;=price_limit,IF(P135="Yes",1,2),"")),""))</f>
        <v/>
      </c>
      <c r="BL135" s="161" t="str">
        <f>IF(OR(Q135="",VLOOKUP(Q$1,Services!$A$1:$B$25,2,0)="Exclude"),"",IF($D135=1,IF(OR(price_limit="",price_limit="No Limit"),IF(Q135="Yes",1,2),IF(SUMIFS(WhatIf!$W:$W,WhatIf!$Q:$Q,Q$1,WhatIf!$R:$R,Q135)&lt;=price_limit,IF(Q135="Yes",1,2),"")),""))</f>
        <v/>
      </c>
      <c r="BM135" s="161" t="str">
        <f>IF(OR(R135="",VLOOKUP(R$1,Services!$A$1:$B$25,2,0)="Exclude"),"",IF($D135=1,IF(OR(price_limit="",price_limit="No Limit"),IF(R135="Yes",1,2),IF(SUMIFS(WhatIf!$W:$W,WhatIf!$Q:$Q,R$1,WhatIf!$R:$R,R135)&lt;=price_limit,IF(R135="Yes",1,2),"")),""))</f>
        <v/>
      </c>
      <c r="BN135" s="161" t="str">
        <f>IF(OR(S135="",VLOOKUP(S$1,Services!$A$1:$B$25,2,0)="Exclude"),"",IF($D135=1,IF(OR(price_limit="",price_limit="No Limit"),IF(S135="Yes",1,2),IF(SUMIFS(WhatIf!$W:$W,WhatIf!$Q:$Q,S$1,WhatIf!$R:$R,S135)&lt;=price_limit,IF(S135="Yes",1,2),"")),""))</f>
        <v/>
      </c>
      <c r="BO135" s="161" t="str">
        <f>IF(OR(T135="",VLOOKUP(T$1,Services!$A$1:$B$25,2,0)="Exclude"),"",IF($D135=1,IF(OR(price_limit="",price_limit="No Limit"),IF(T135="Yes",1,2),IF(SUMIFS(WhatIf!$W:$W,WhatIf!$Q:$Q,T$1,WhatIf!$R:$R,T135)&lt;=price_limit,IF(T135="Yes",1,2),"")),""))</f>
        <v/>
      </c>
      <c r="BP135" s="161" t="str">
        <f>IF(OR(U135="",VLOOKUP(U$1,Services!$A$1:$B$25,2,0)="Exclude"),"",IF($D135=1,IF(OR(price_limit="",price_limit="No Limit"),IF(U135="Yes",1,2),IF(SUMIFS(WhatIf!$W:$W,WhatIf!$Q:$Q,U$1,WhatIf!$R:$R,U135)&lt;=price_limit,IF(U135="Yes",1,2),"")),""))</f>
        <v/>
      </c>
      <c r="BQ135" s="161" t="str">
        <f ca="1">IF(OR(V135="",VLOOKUP(V$1,Services!$A$1:$B$25,2,0)="Exclude"),"",IF($D135=1,IF(OR(price_limit="",price_limit="No Limit"),IF(V135="Yes",1,2),IF(SUMIFS(WhatIf!$W:$W,WhatIf!$Q:$Q,V$1,WhatIf!$R:$R,V135)&lt;=price_limit,IF(V135="Yes",1,2),"")),""))</f>
        <v/>
      </c>
      <c r="BR135" s="161" t="str">
        <f>IF(OR(W135="",VLOOKUP(W$1,Services!$A$1:$B$25,2,0)="Exclude"),"",IF($D135=1,IF(OR(price_limit="",price_limit="No Limit"),IF(W135="Yes",1,2),IF(SUMIFS(WhatIf!$W:$W,WhatIf!$Q:$Q,W$1,WhatIf!$R:$R,W135)&lt;=price_limit,IF(W135="Yes",1,2),"")),""))</f>
        <v/>
      </c>
      <c r="BS135" s="161" t="str">
        <f>IF(OR(X135="",VLOOKUP(X$1,Services!$A$1:$B$25,2,0)="Exclude"),"",IF($D135=1,IF(OR(price_limit="",price_limit="No Limit"),IF(X135="Yes",1,2),IF(SUMIFS(WhatIf!$W:$W,WhatIf!$Q:$Q,X$1,WhatIf!$R:$R,X135)&lt;=price_limit,IF(X135="Yes",1,2),"")),""))</f>
        <v/>
      </c>
      <c r="BT135" s="161" t="str">
        <f>IF(OR(Y135="",VLOOKUP(Y$1,Services!$A$1:$B$25,2,0)="Exclude"),"",IF($D135=1,IF(OR(price_limit="",price_limit="No Limit"),IF(Y135="Yes",1,2),IF(SUMIFS(WhatIf!$W:$W,WhatIf!$Q:$Q,Y$1,WhatIf!$R:$R,Y135)&lt;=price_limit,IF(Y135="Yes",1,2),"")),""))</f>
        <v/>
      </c>
      <c r="BU135" s="161" t="str">
        <f>IF(OR(Z135="",VLOOKUP(Z$1,Services!$A$1:$B$25,2,0)="Exclude"),"",IF($D135=1,IF(OR(price_limit="",price_limit="No Limit"),IF(Z135="Yes",1,2),IF(SUMIFS(WhatIf!$W:$W,WhatIf!$Q:$Q,Z$1,WhatIf!$R:$R,Z135)&lt;=price_limit,IF(Z135="Yes",1,2),"")),""))</f>
        <v/>
      </c>
      <c r="BV135" s="161"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38.5" customHeight="1" x14ac:dyDescent="0.35">
      <c r="A136" s="15" t="s">
        <v>97</v>
      </c>
      <c r="B136" s="3" t="s">
        <v>695</v>
      </c>
      <c r="C136" s="3" t="s">
        <v>191</v>
      </c>
      <c r="D136" s="8" t="str">
        <f t="shared" ca="1" si="8"/>
        <v/>
      </c>
      <c r="I136" s="8" t="s">
        <v>1</v>
      </c>
      <c r="J136" s="8" t="s">
        <v>1</v>
      </c>
      <c r="K136" s="8" t="s">
        <v>1</v>
      </c>
      <c r="L136" s="8" t="s">
        <v>1</v>
      </c>
      <c r="M136" s="8"/>
      <c r="N136" s="8" t="s">
        <v>1</v>
      </c>
      <c r="O136" s="8"/>
      <c r="P136" s="8"/>
      <c r="Q136" s="8"/>
      <c r="R136" s="8"/>
      <c r="S136" s="8"/>
      <c r="T136" s="8"/>
      <c r="U136" s="8"/>
      <c r="V136" s="8" t="s">
        <v>1</v>
      </c>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1" t="str">
        <f>IF(OR(E136="",VLOOKUP(E$1,Services!$A$1:$B$25,2,0)="Exclude"),"",IF($D136=1,IF(OR(price_limit="",price_limit="No Limit"),IF(E136="Yes",1,2),IF(SUMIFS(WhatIf!$W:$W,WhatIf!$Q:$Q,E$1,WhatIf!$R:$R,E136)&lt;=price_limit,IF(E136="Yes",1,2),"")),""))</f>
        <v/>
      </c>
      <c r="BA136" s="161" t="str">
        <f>IF(OR(F136="",VLOOKUP(F$1,Services!$A$1:$B$25,2,0)="Exclude"),"",IF($D136=1,IF(OR(price_limit="",price_limit="No Limit"),IF(F136="Yes",1,2),IF(SUMIFS(WhatIf!$W:$W,WhatIf!$Q:$Q,F$1,WhatIf!$R:$R,F136)&lt;=price_limit,IF(F136="Yes",1,2),"")),""))</f>
        <v/>
      </c>
      <c r="BB136" s="161" t="str">
        <f>IF(OR(G136="",VLOOKUP(G$1,Services!$A$1:$B$25,2,0)="Exclude"),"",IF($D136=1,IF(OR(price_limit="",price_limit="No Limit"),IF(G136="Yes",1,2),IF(SUMIFS(WhatIf!$W:$W,WhatIf!$Q:$Q,G$1,WhatIf!$R:$R,G136)&lt;=price_limit,IF(G136="Yes",1,2),"")),""))</f>
        <v/>
      </c>
      <c r="BC136" s="161" t="str">
        <f>IF(OR(H136="",VLOOKUP(H$1,Services!$A$1:$B$25,2,0)="Exclude"),"",IF($D136=1,IF(OR(price_limit="",price_limit="No Limit"),IF(H136="Yes",1,2),IF(SUMIFS(WhatIf!$W:$W,WhatIf!$Q:$Q,H$1,WhatIf!$R:$R,H136)&lt;=price_limit,IF(H136="Yes",1,2),"")),""))</f>
        <v/>
      </c>
      <c r="BD136" s="161" t="str">
        <f ca="1">IF(OR(I136="",VLOOKUP(I$1,Services!$A$1:$B$25,2,0)="Exclude"),"",IF($D136=1,IF(OR(price_limit="",price_limit="No Limit"),IF(I136="Yes",1,2),IF(SUMIFS(WhatIf!$W:$W,WhatIf!$Q:$Q,I$1,WhatIf!$R:$R,I136)&lt;=price_limit,IF(I136="Yes",1,2),"")),""))</f>
        <v/>
      </c>
      <c r="BE136" s="161" t="str">
        <f ca="1">IF(OR(J136="",VLOOKUP(J$1,Services!$A$1:$B$25,2,0)="Exclude"),"",IF($D136=1,IF(OR(price_limit="",price_limit="No Limit"),IF(J136="Yes",1,2),IF(SUMIFS(WhatIf!$W:$W,WhatIf!$Q:$Q,J$1,WhatIf!$R:$R,J136)&lt;=price_limit,IF(J136="Yes",1,2),"")),""))</f>
        <v/>
      </c>
      <c r="BF136" s="161" t="str">
        <f ca="1">IF(OR(K136="",VLOOKUP(K$1,Services!$A$1:$B$25,2,0)="Exclude"),"",IF($D136=1,IF(OR(price_limit="",price_limit="No Limit"),IF(K136="Yes",1,2),IF(SUMIFS(WhatIf!$W:$W,WhatIf!$Q:$Q,K$1,WhatIf!$R:$R,K136)&lt;=price_limit,IF(K136="Yes",1,2),"")),""))</f>
        <v/>
      </c>
      <c r="BG136" s="161" t="str">
        <f ca="1">IF(OR(L136="",VLOOKUP(L$1,Services!$A$1:$B$25,2,0)="Exclude"),"",IF($D136=1,IF(OR(price_limit="",price_limit="No Limit"),IF(L136="Yes",1,2),IF(SUMIFS(WhatIf!$W:$W,WhatIf!$Q:$Q,L$1,WhatIf!$R:$R,L136)&lt;=price_limit,IF(L136="Yes",1,2),"")),""))</f>
        <v/>
      </c>
      <c r="BH136" s="161" t="str">
        <f>IF(OR(M136="",VLOOKUP(M$1,Services!$A$1:$B$25,2,0)="Exclude"),"",IF($D136=1,IF(OR(price_limit="",price_limit="No Limit"),IF(M136="Yes",1,2),IF(SUMIFS(WhatIf!$W:$W,WhatIf!$Q:$Q,M$1,WhatIf!$R:$R,M136)&lt;=price_limit,IF(M136="Yes",1,2),"")),""))</f>
        <v/>
      </c>
      <c r="BI136" s="161" t="str">
        <f ca="1">IF(OR(N136="",VLOOKUP(N$1,Services!$A$1:$B$25,2,0)="Exclude"),"",IF($D136=1,IF(OR(price_limit="",price_limit="No Limit"),IF(N136="Yes",1,2),IF(SUMIFS(WhatIf!$W:$W,WhatIf!$Q:$Q,N$1,WhatIf!$R:$R,N136)&lt;=price_limit,IF(N136="Yes",1,2),"")),""))</f>
        <v/>
      </c>
      <c r="BJ136" s="161" t="str">
        <f>IF(OR(O136="",VLOOKUP(O$1,Services!$A$1:$B$25,2,0)="Exclude"),"",IF($D136=1,IF(OR(price_limit="",price_limit="No Limit"),IF(O136="Yes",1,2),IF(SUMIFS(WhatIf!$W:$W,WhatIf!$Q:$Q,O$1,WhatIf!$R:$R,O136)&lt;=price_limit,IF(O136="Yes",1,2),"")),""))</f>
        <v/>
      </c>
      <c r="BK136" s="161" t="str">
        <f>IF(OR(P136="",VLOOKUP(P$1,Services!$A$1:$B$25,2,0)="Exclude"),"",IF($D136=1,IF(OR(price_limit="",price_limit="No Limit"),IF(P136="Yes",1,2),IF(SUMIFS(WhatIf!$W:$W,WhatIf!$Q:$Q,P$1,WhatIf!$R:$R,P136)&lt;=price_limit,IF(P136="Yes",1,2),"")),""))</f>
        <v/>
      </c>
      <c r="BL136" s="161" t="str">
        <f>IF(OR(Q136="",VLOOKUP(Q$1,Services!$A$1:$B$25,2,0)="Exclude"),"",IF($D136=1,IF(OR(price_limit="",price_limit="No Limit"),IF(Q136="Yes",1,2),IF(SUMIFS(WhatIf!$W:$W,WhatIf!$Q:$Q,Q$1,WhatIf!$R:$R,Q136)&lt;=price_limit,IF(Q136="Yes",1,2),"")),""))</f>
        <v/>
      </c>
      <c r="BM136" s="161" t="str">
        <f>IF(OR(R136="",VLOOKUP(R$1,Services!$A$1:$B$25,2,0)="Exclude"),"",IF($D136=1,IF(OR(price_limit="",price_limit="No Limit"),IF(R136="Yes",1,2),IF(SUMIFS(WhatIf!$W:$W,WhatIf!$Q:$Q,R$1,WhatIf!$R:$R,R136)&lt;=price_limit,IF(R136="Yes",1,2),"")),""))</f>
        <v/>
      </c>
      <c r="BN136" s="161" t="str">
        <f>IF(OR(S136="",VLOOKUP(S$1,Services!$A$1:$B$25,2,0)="Exclude"),"",IF($D136=1,IF(OR(price_limit="",price_limit="No Limit"),IF(S136="Yes",1,2),IF(SUMIFS(WhatIf!$W:$W,WhatIf!$Q:$Q,S$1,WhatIf!$R:$R,S136)&lt;=price_limit,IF(S136="Yes",1,2),"")),""))</f>
        <v/>
      </c>
      <c r="BO136" s="161" t="str">
        <f>IF(OR(T136="",VLOOKUP(T$1,Services!$A$1:$B$25,2,0)="Exclude"),"",IF($D136=1,IF(OR(price_limit="",price_limit="No Limit"),IF(T136="Yes",1,2),IF(SUMIFS(WhatIf!$W:$W,WhatIf!$Q:$Q,T$1,WhatIf!$R:$R,T136)&lt;=price_limit,IF(T136="Yes",1,2),"")),""))</f>
        <v/>
      </c>
      <c r="BP136" s="161" t="str">
        <f>IF(OR(U136="",VLOOKUP(U$1,Services!$A$1:$B$25,2,0)="Exclude"),"",IF($D136=1,IF(OR(price_limit="",price_limit="No Limit"),IF(U136="Yes",1,2),IF(SUMIFS(WhatIf!$W:$W,WhatIf!$Q:$Q,U$1,WhatIf!$R:$R,U136)&lt;=price_limit,IF(U136="Yes",1,2),"")),""))</f>
        <v/>
      </c>
      <c r="BQ136" s="161" t="str">
        <f ca="1">IF(OR(V136="",VLOOKUP(V$1,Services!$A$1:$B$25,2,0)="Exclude"),"",IF($D136=1,IF(OR(price_limit="",price_limit="No Limit"),IF(V136="Yes",1,2),IF(SUMIFS(WhatIf!$W:$W,WhatIf!$Q:$Q,V$1,WhatIf!$R:$R,V136)&lt;=price_limit,IF(V136="Yes",1,2),"")),""))</f>
        <v/>
      </c>
      <c r="BR136" s="161" t="str">
        <f>IF(OR(W136="",VLOOKUP(W$1,Services!$A$1:$B$25,2,0)="Exclude"),"",IF($D136=1,IF(OR(price_limit="",price_limit="No Limit"),IF(W136="Yes",1,2),IF(SUMIFS(WhatIf!$W:$W,WhatIf!$Q:$Q,W$1,WhatIf!$R:$R,W136)&lt;=price_limit,IF(W136="Yes",1,2),"")),""))</f>
        <v/>
      </c>
      <c r="BS136" s="161" t="str">
        <f>IF(OR(X136="",VLOOKUP(X$1,Services!$A$1:$B$25,2,0)="Exclude"),"",IF($D136=1,IF(OR(price_limit="",price_limit="No Limit"),IF(X136="Yes",1,2),IF(SUMIFS(WhatIf!$W:$W,WhatIf!$Q:$Q,X$1,WhatIf!$R:$R,X136)&lt;=price_limit,IF(X136="Yes",1,2),"")),""))</f>
        <v/>
      </c>
      <c r="BT136" s="161" t="str">
        <f>IF(OR(Y136="",VLOOKUP(Y$1,Services!$A$1:$B$25,2,0)="Exclude"),"",IF($D136=1,IF(OR(price_limit="",price_limit="No Limit"),IF(Y136="Yes",1,2),IF(SUMIFS(WhatIf!$W:$W,WhatIf!$Q:$Q,Y$1,WhatIf!$R:$R,Y136)&lt;=price_limit,IF(Y136="Yes",1,2),"")),""))</f>
        <v/>
      </c>
      <c r="BU136" s="161" t="str">
        <f>IF(OR(Z136="",VLOOKUP(Z$1,Services!$A$1:$B$25,2,0)="Exclude"),"",IF($D136=1,IF(OR(price_limit="",price_limit="No Limit"),IF(Z136="Yes",1,2),IF(SUMIFS(WhatIf!$W:$W,WhatIf!$Q:$Q,Z$1,WhatIf!$R:$R,Z136)&lt;=price_limit,IF(Z136="Yes",1,2),"")),""))</f>
        <v/>
      </c>
      <c r="BV136" s="161"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customHeight="1" x14ac:dyDescent="0.3">
      <c r="A137" s="15" t="s">
        <v>1194</v>
      </c>
      <c r="C137" s="3" t="s">
        <v>184</v>
      </c>
      <c r="D137" s="8" t="str">
        <f t="shared" ca="1" si="8"/>
        <v/>
      </c>
      <c r="F137" s="4" t="s">
        <v>1194</v>
      </c>
      <c r="G137" s="4" t="s">
        <v>1194</v>
      </c>
      <c r="H137" s="4" t="s">
        <v>1194</v>
      </c>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1" t="str">
        <f>IF(OR(E137="",VLOOKUP(E$1,Services!$A$1:$B$25,2,0)="Exclude"),"",IF($D137=1,IF(OR(price_limit="",price_limit="No Limit"),IF(E137="Yes",1,2),IF(SUMIFS(WhatIf!$W:$W,WhatIf!$Q:$Q,E$1,WhatIf!$R:$R,E137)&lt;=price_limit,IF(E137="Yes",1,2),"")),""))</f>
        <v/>
      </c>
      <c r="BA137" s="161" t="str">
        <f ca="1">IF(OR(F137="",VLOOKUP(F$1,Services!$A$1:$B$25,2,0)="Exclude"),"",IF($D137=1,IF(OR(price_limit="",price_limit="No Limit"),IF(F137="Yes",1,2),IF(SUMIFS(WhatIf!$W:$W,WhatIf!$Q:$Q,F$1,WhatIf!$R:$R,F137)&lt;=price_limit,IF(F137="Yes",1,2),"")),""))</f>
        <v/>
      </c>
      <c r="BB137" s="161" t="str">
        <f ca="1">IF(OR(G137="",VLOOKUP(G$1,Services!$A$1:$B$25,2,0)="Exclude"),"",IF($D137=1,IF(OR(price_limit="",price_limit="No Limit"),IF(G137="Yes",1,2),IF(SUMIFS(WhatIf!$W:$W,WhatIf!$Q:$Q,G$1,WhatIf!$R:$R,G137)&lt;=price_limit,IF(G137="Yes",1,2),"")),""))</f>
        <v/>
      </c>
      <c r="BC137" s="161" t="str">
        <f ca="1">IF(OR(H137="",VLOOKUP(H$1,Services!$A$1:$B$25,2,0)="Exclude"),"",IF($D137=1,IF(OR(price_limit="",price_limit="No Limit"),IF(H137="Yes",1,2),IF(SUMIFS(WhatIf!$W:$W,WhatIf!$Q:$Q,H$1,WhatIf!$R:$R,H137)&lt;=price_limit,IF(H137="Yes",1,2),"")),""))</f>
        <v/>
      </c>
      <c r="BD137" s="161" t="str">
        <f>IF(OR(I137="",VLOOKUP(I$1,Services!$A$1:$B$25,2,0)="Exclude"),"",IF($D137=1,IF(OR(price_limit="",price_limit="No Limit"),IF(I137="Yes",1,2),IF(SUMIFS(WhatIf!$W:$W,WhatIf!$Q:$Q,I$1,WhatIf!$R:$R,I137)&lt;=price_limit,IF(I137="Yes",1,2),"")),""))</f>
        <v/>
      </c>
      <c r="BE137" s="161" t="str">
        <f>IF(OR(J137="",VLOOKUP(J$1,Services!$A$1:$B$25,2,0)="Exclude"),"",IF($D137=1,IF(OR(price_limit="",price_limit="No Limit"),IF(J137="Yes",1,2),IF(SUMIFS(WhatIf!$W:$W,WhatIf!$Q:$Q,J$1,WhatIf!$R:$R,J137)&lt;=price_limit,IF(J137="Yes",1,2),"")),""))</f>
        <v/>
      </c>
      <c r="BF137" s="161" t="str">
        <f>IF(OR(K137="",VLOOKUP(K$1,Services!$A$1:$B$25,2,0)="Exclude"),"",IF($D137=1,IF(OR(price_limit="",price_limit="No Limit"),IF(K137="Yes",1,2),IF(SUMIFS(WhatIf!$W:$W,WhatIf!$Q:$Q,K$1,WhatIf!$R:$R,K137)&lt;=price_limit,IF(K137="Yes",1,2),"")),""))</f>
        <v/>
      </c>
      <c r="BG137" s="161" t="str">
        <f>IF(OR(L137="",VLOOKUP(L$1,Services!$A$1:$B$25,2,0)="Exclude"),"",IF($D137=1,IF(OR(price_limit="",price_limit="No Limit"),IF(L137="Yes",1,2),IF(SUMIFS(WhatIf!$W:$W,WhatIf!$Q:$Q,L$1,WhatIf!$R:$R,L137)&lt;=price_limit,IF(L137="Yes",1,2),"")),""))</f>
        <v/>
      </c>
      <c r="BH137" s="161" t="str">
        <f>IF(OR(M137="",VLOOKUP(M$1,Services!$A$1:$B$25,2,0)="Exclude"),"",IF($D137=1,IF(OR(price_limit="",price_limit="No Limit"),IF(M137="Yes",1,2),IF(SUMIFS(WhatIf!$W:$W,WhatIf!$Q:$Q,M$1,WhatIf!$R:$R,M137)&lt;=price_limit,IF(M137="Yes",1,2),"")),""))</f>
        <v/>
      </c>
      <c r="BI137" s="161" t="str">
        <f>IF(OR(N137="",VLOOKUP(N$1,Services!$A$1:$B$25,2,0)="Exclude"),"",IF($D137=1,IF(OR(price_limit="",price_limit="No Limit"),IF(N137="Yes",1,2),IF(SUMIFS(WhatIf!$W:$W,WhatIf!$Q:$Q,N$1,WhatIf!$R:$R,N137)&lt;=price_limit,IF(N137="Yes",1,2),"")),""))</f>
        <v/>
      </c>
      <c r="BJ137" s="161" t="str">
        <f>IF(OR(O137="",VLOOKUP(O$1,Services!$A$1:$B$25,2,0)="Exclude"),"",IF($D137=1,IF(OR(price_limit="",price_limit="No Limit"),IF(O137="Yes",1,2),IF(SUMIFS(WhatIf!$W:$W,WhatIf!$Q:$Q,O$1,WhatIf!$R:$R,O137)&lt;=price_limit,IF(O137="Yes",1,2),"")),""))</f>
        <v/>
      </c>
      <c r="BK137" s="161" t="str">
        <f>IF(OR(P137="",VLOOKUP(P$1,Services!$A$1:$B$25,2,0)="Exclude"),"",IF($D137=1,IF(OR(price_limit="",price_limit="No Limit"),IF(P137="Yes",1,2),IF(SUMIFS(WhatIf!$W:$W,WhatIf!$Q:$Q,P$1,WhatIf!$R:$R,P137)&lt;=price_limit,IF(P137="Yes",1,2),"")),""))</f>
        <v/>
      </c>
      <c r="BL137" s="161" t="str">
        <f>IF(OR(Q137="",VLOOKUP(Q$1,Services!$A$1:$B$25,2,0)="Exclude"),"",IF($D137=1,IF(OR(price_limit="",price_limit="No Limit"),IF(Q137="Yes",1,2),IF(SUMIFS(WhatIf!$W:$W,WhatIf!$Q:$Q,Q$1,WhatIf!$R:$R,Q137)&lt;=price_limit,IF(Q137="Yes",1,2),"")),""))</f>
        <v/>
      </c>
      <c r="BM137" s="161" t="str">
        <f>IF(OR(R137="",VLOOKUP(R$1,Services!$A$1:$B$25,2,0)="Exclude"),"",IF($D137=1,IF(OR(price_limit="",price_limit="No Limit"),IF(R137="Yes",1,2),IF(SUMIFS(WhatIf!$W:$W,WhatIf!$Q:$Q,R$1,WhatIf!$R:$R,R137)&lt;=price_limit,IF(R137="Yes",1,2),"")),""))</f>
        <v/>
      </c>
      <c r="BN137" s="161" t="str">
        <f>IF(OR(S137="",VLOOKUP(S$1,Services!$A$1:$B$25,2,0)="Exclude"),"",IF($D137=1,IF(OR(price_limit="",price_limit="No Limit"),IF(S137="Yes",1,2),IF(SUMIFS(WhatIf!$W:$W,WhatIf!$Q:$Q,S$1,WhatIf!$R:$R,S137)&lt;=price_limit,IF(S137="Yes",1,2),"")),""))</f>
        <v/>
      </c>
      <c r="BO137" s="161" t="str">
        <f>IF(OR(T137="",VLOOKUP(T$1,Services!$A$1:$B$25,2,0)="Exclude"),"",IF($D137=1,IF(OR(price_limit="",price_limit="No Limit"),IF(T137="Yes",1,2),IF(SUMIFS(WhatIf!$W:$W,WhatIf!$Q:$Q,T$1,WhatIf!$R:$R,T137)&lt;=price_limit,IF(T137="Yes",1,2),"")),""))</f>
        <v/>
      </c>
      <c r="BP137" s="161" t="str">
        <f>IF(OR(U137="",VLOOKUP(U$1,Services!$A$1:$B$25,2,0)="Exclude"),"",IF($D137=1,IF(OR(price_limit="",price_limit="No Limit"),IF(U137="Yes",1,2),IF(SUMIFS(WhatIf!$W:$W,WhatIf!$Q:$Q,U$1,WhatIf!$R:$R,U137)&lt;=price_limit,IF(U137="Yes",1,2),"")),""))</f>
        <v/>
      </c>
      <c r="BQ137" s="161" t="str">
        <f>IF(OR(V137="",VLOOKUP(V$1,Services!$A$1:$B$25,2,0)="Exclude"),"",IF($D137=1,IF(OR(price_limit="",price_limit="No Limit"),IF(V137="Yes",1,2),IF(SUMIFS(WhatIf!$W:$W,WhatIf!$Q:$Q,V$1,WhatIf!$R:$R,V137)&lt;=price_limit,IF(V137="Yes",1,2),"")),""))</f>
        <v/>
      </c>
      <c r="BR137" s="161" t="str">
        <f>IF(OR(W137="",VLOOKUP(W$1,Services!$A$1:$B$25,2,0)="Exclude"),"",IF($D137=1,IF(OR(price_limit="",price_limit="No Limit"),IF(W137="Yes",1,2),IF(SUMIFS(WhatIf!$W:$W,WhatIf!$Q:$Q,W$1,WhatIf!$R:$R,W137)&lt;=price_limit,IF(W137="Yes",1,2),"")),""))</f>
        <v/>
      </c>
      <c r="BS137" s="161" t="str">
        <f>IF(OR(X137="",VLOOKUP(X$1,Services!$A$1:$B$25,2,0)="Exclude"),"",IF($D137=1,IF(OR(price_limit="",price_limit="No Limit"),IF(X137="Yes",1,2),IF(SUMIFS(WhatIf!$W:$W,WhatIf!$Q:$Q,X$1,WhatIf!$R:$R,X137)&lt;=price_limit,IF(X137="Yes",1,2),"")),""))</f>
        <v/>
      </c>
      <c r="BT137" s="161" t="str">
        <f>IF(OR(Y137="",VLOOKUP(Y$1,Services!$A$1:$B$25,2,0)="Exclude"),"",IF($D137=1,IF(OR(price_limit="",price_limit="No Limit"),IF(Y137="Yes",1,2),IF(SUMIFS(WhatIf!$W:$W,WhatIf!$Q:$Q,Y$1,WhatIf!$R:$R,Y137)&lt;=price_limit,IF(Y137="Yes",1,2),"")),""))</f>
        <v/>
      </c>
      <c r="BU137" s="161" t="str">
        <f>IF(OR(Z137="",VLOOKUP(Z$1,Services!$A$1:$B$25,2,0)="Exclude"),"",IF($D137=1,IF(OR(price_limit="",price_limit="No Limit"),IF(Z137="Yes",1,2),IF(SUMIFS(WhatIf!$W:$W,WhatIf!$Q:$Q,Z$1,WhatIf!$R:$R,Z137)&lt;=price_limit,IF(Z137="Yes",1,2),"")),""))</f>
        <v/>
      </c>
      <c r="BV137" s="161"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21</v>
      </c>
      <c r="B138" s="3" t="s">
        <v>197</v>
      </c>
      <c r="C138" s="3" t="s">
        <v>229</v>
      </c>
      <c r="D138" s="8" t="str">
        <f t="shared" ca="1" si="8"/>
        <v/>
      </c>
      <c r="E138" s="4" t="s">
        <v>1</v>
      </c>
      <c r="F138" s="4" t="s">
        <v>1</v>
      </c>
      <c r="G138" s="4" t="s">
        <v>1</v>
      </c>
      <c r="H138" s="4" t="s">
        <v>1</v>
      </c>
      <c r="I138" s="8" t="s">
        <v>1</v>
      </c>
      <c r="J138" s="8" t="s">
        <v>1</v>
      </c>
      <c r="K138" s="8" t="s">
        <v>1</v>
      </c>
      <c r="L138" s="8" t="s">
        <v>1</v>
      </c>
      <c r="M138" s="8" t="s">
        <v>1</v>
      </c>
      <c r="N138" s="8" t="s">
        <v>1</v>
      </c>
      <c r="O138" s="8" t="s">
        <v>1</v>
      </c>
      <c r="P138" s="8"/>
      <c r="Q138" s="8"/>
      <c r="R138" s="8" t="s">
        <v>1</v>
      </c>
      <c r="S138" s="8" t="s">
        <v>1</v>
      </c>
      <c r="T138" s="8" t="s">
        <v>1</v>
      </c>
      <c r="U138" s="8"/>
      <c r="V138" s="8"/>
      <c r="W138" s="6"/>
      <c r="X138" s="6"/>
      <c r="Y138" s="6"/>
      <c r="Z138" s="6"/>
      <c r="AA138" s="4" t="s">
        <v>1</v>
      </c>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1" t="str">
        <f ca="1">IF(OR(E138="",VLOOKUP(E$1,Services!$A$1:$B$25,2,0)="Exclude"),"",IF($D138=1,IF(OR(price_limit="",price_limit="No Limit"),IF(E138="Yes",1,2),IF(SUMIFS(WhatIf!$W:$W,WhatIf!$Q:$Q,E$1,WhatIf!$R:$R,E138)&lt;=price_limit,IF(E138="Yes",1,2),"")),""))</f>
        <v/>
      </c>
      <c r="BA138" s="161" t="str">
        <f ca="1">IF(OR(F138="",VLOOKUP(F$1,Services!$A$1:$B$25,2,0)="Exclude"),"",IF($D138=1,IF(OR(price_limit="",price_limit="No Limit"),IF(F138="Yes",1,2),IF(SUMIFS(WhatIf!$W:$W,WhatIf!$Q:$Q,F$1,WhatIf!$R:$R,F138)&lt;=price_limit,IF(F138="Yes",1,2),"")),""))</f>
        <v/>
      </c>
      <c r="BB138" s="161" t="str">
        <f ca="1">IF(OR(G138="",VLOOKUP(G$1,Services!$A$1:$B$25,2,0)="Exclude"),"",IF($D138=1,IF(OR(price_limit="",price_limit="No Limit"),IF(G138="Yes",1,2),IF(SUMIFS(WhatIf!$W:$W,WhatIf!$Q:$Q,G$1,WhatIf!$R:$R,G138)&lt;=price_limit,IF(G138="Yes",1,2),"")),""))</f>
        <v/>
      </c>
      <c r="BC138" s="161" t="str">
        <f ca="1">IF(OR(H138="",VLOOKUP(H$1,Services!$A$1:$B$25,2,0)="Exclude"),"",IF($D138=1,IF(OR(price_limit="",price_limit="No Limit"),IF(H138="Yes",1,2),IF(SUMIFS(WhatIf!$W:$W,WhatIf!$Q:$Q,H$1,WhatIf!$R:$R,H138)&lt;=price_limit,IF(H138="Yes",1,2),"")),""))</f>
        <v/>
      </c>
      <c r="BD138" s="161" t="str">
        <f ca="1">IF(OR(I138="",VLOOKUP(I$1,Services!$A$1:$B$25,2,0)="Exclude"),"",IF($D138=1,IF(OR(price_limit="",price_limit="No Limit"),IF(I138="Yes",1,2),IF(SUMIFS(WhatIf!$W:$W,WhatIf!$Q:$Q,I$1,WhatIf!$R:$R,I138)&lt;=price_limit,IF(I138="Yes",1,2),"")),""))</f>
        <v/>
      </c>
      <c r="BE138" s="161" t="str">
        <f ca="1">IF(OR(J138="",VLOOKUP(J$1,Services!$A$1:$B$25,2,0)="Exclude"),"",IF($D138=1,IF(OR(price_limit="",price_limit="No Limit"),IF(J138="Yes",1,2),IF(SUMIFS(WhatIf!$W:$W,WhatIf!$Q:$Q,J$1,WhatIf!$R:$R,J138)&lt;=price_limit,IF(J138="Yes",1,2),"")),""))</f>
        <v/>
      </c>
      <c r="BF138" s="161" t="str">
        <f ca="1">IF(OR(K138="",VLOOKUP(K$1,Services!$A$1:$B$25,2,0)="Exclude"),"",IF($D138=1,IF(OR(price_limit="",price_limit="No Limit"),IF(K138="Yes",1,2),IF(SUMIFS(WhatIf!$W:$W,WhatIf!$Q:$Q,K$1,WhatIf!$R:$R,K138)&lt;=price_limit,IF(K138="Yes",1,2),"")),""))</f>
        <v/>
      </c>
      <c r="BG138" s="161" t="str">
        <f ca="1">IF(OR(L138="",VLOOKUP(L$1,Services!$A$1:$B$25,2,0)="Exclude"),"",IF($D138=1,IF(OR(price_limit="",price_limit="No Limit"),IF(L138="Yes",1,2),IF(SUMIFS(WhatIf!$W:$W,WhatIf!$Q:$Q,L$1,WhatIf!$R:$R,L138)&lt;=price_limit,IF(L138="Yes",1,2),"")),""))</f>
        <v/>
      </c>
      <c r="BH138" s="161" t="str">
        <f ca="1">IF(OR(M138="",VLOOKUP(M$1,Services!$A$1:$B$25,2,0)="Exclude"),"",IF($D138=1,IF(OR(price_limit="",price_limit="No Limit"),IF(M138="Yes",1,2),IF(SUMIFS(WhatIf!$W:$W,WhatIf!$Q:$Q,M$1,WhatIf!$R:$R,M138)&lt;=price_limit,IF(M138="Yes",1,2),"")),""))</f>
        <v/>
      </c>
      <c r="BI138" s="161" t="str">
        <f ca="1">IF(OR(N138="",VLOOKUP(N$1,Services!$A$1:$B$25,2,0)="Exclude"),"",IF($D138=1,IF(OR(price_limit="",price_limit="No Limit"),IF(N138="Yes",1,2),IF(SUMIFS(WhatIf!$W:$W,WhatIf!$Q:$Q,N$1,WhatIf!$R:$R,N138)&lt;=price_limit,IF(N138="Yes",1,2),"")),""))</f>
        <v/>
      </c>
      <c r="BJ138" s="161" t="str">
        <f ca="1">IF(OR(O138="",VLOOKUP(O$1,Services!$A$1:$B$25,2,0)="Exclude"),"",IF($D138=1,IF(OR(price_limit="",price_limit="No Limit"),IF(O138="Yes",1,2),IF(SUMIFS(WhatIf!$W:$W,WhatIf!$Q:$Q,O$1,WhatIf!$R:$R,O138)&lt;=price_limit,IF(O138="Yes",1,2),"")),""))</f>
        <v/>
      </c>
      <c r="BK138" s="161" t="str">
        <f>IF(OR(P138="",VLOOKUP(P$1,Services!$A$1:$B$25,2,0)="Exclude"),"",IF($D138=1,IF(OR(price_limit="",price_limit="No Limit"),IF(P138="Yes",1,2),IF(SUMIFS(WhatIf!$W:$W,WhatIf!$Q:$Q,P$1,WhatIf!$R:$R,P138)&lt;=price_limit,IF(P138="Yes",1,2),"")),""))</f>
        <v/>
      </c>
      <c r="BL138" s="161" t="str">
        <f>IF(OR(Q138="",VLOOKUP(Q$1,Services!$A$1:$B$25,2,0)="Exclude"),"",IF($D138=1,IF(OR(price_limit="",price_limit="No Limit"),IF(Q138="Yes",1,2),IF(SUMIFS(WhatIf!$W:$W,WhatIf!$Q:$Q,Q$1,WhatIf!$R:$R,Q138)&lt;=price_limit,IF(Q138="Yes",1,2),"")),""))</f>
        <v/>
      </c>
      <c r="BM138" s="161" t="str">
        <f ca="1">IF(OR(R138="",VLOOKUP(R$1,Services!$A$1:$B$25,2,0)="Exclude"),"",IF($D138=1,IF(OR(price_limit="",price_limit="No Limit"),IF(R138="Yes",1,2),IF(SUMIFS(WhatIf!$W:$W,WhatIf!$Q:$Q,R$1,WhatIf!$R:$R,R138)&lt;=price_limit,IF(R138="Yes",1,2),"")),""))</f>
        <v/>
      </c>
      <c r="BN138" s="161" t="str">
        <f ca="1">IF(OR(S138="",VLOOKUP(S$1,Services!$A$1:$B$25,2,0)="Exclude"),"",IF($D138=1,IF(OR(price_limit="",price_limit="No Limit"),IF(S138="Yes",1,2),IF(SUMIFS(WhatIf!$W:$W,WhatIf!$Q:$Q,S$1,WhatIf!$R:$R,S138)&lt;=price_limit,IF(S138="Yes",1,2),"")),""))</f>
        <v/>
      </c>
      <c r="BO138" s="161" t="str">
        <f ca="1">IF(OR(T138="",VLOOKUP(T$1,Services!$A$1:$B$25,2,0)="Exclude"),"",IF($D138=1,IF(OR(price_limit="",price_limit="No Limit"),IF(T138="Yes",1,2),IF(SUMIFS(WhatIf!$W:$W,WhatIf!$Q:$Q,T$1,WhatIf!$R:$R,T138)&lt;=price_limit,IF(T138="Yes",1,2),"")),""))</f>
        <v/>
      </c>
      <c r="BP138" s="161" t="str">
        <f>IF(OR(U138="",VLOOKUP(U$1,Services!$A$1:$B$25,2,0)="Exclude"),"",IF($D138=1,IF(OR(price_limit="",price_limit="No Limit"),IF(U138="Yes",1,2),IF(SUMIFS(WhatIf!$W:$W,WhatIf!$Q:$Q,U$1,WhatIf!$R:$R,U138)&lt;=price_limit,IF(U138="Yes",1,2),"")),""))</f>
        <v/>
      </c>
      <c r="BQ138" s="161" t="str">
        <f>IF(OR(V138="",VLOOKUP(V$1,Services!$A$1:$B$25,2,0)="Exclude"),"",IF($D138=1,IF(OR(price_limit="",price_limit="No Limit"),IF(V138="Yes",1,2),IF(SUMIFS(WhatIf!$W:$W,WhatIf!$Q:$Q,V$1,WhatIf!$R:$R,V138)&lt;=price_limit,IF(V138="Yes",1,2),"")),""))</f>
        <v/>
      </c>
      <c r="BR138" s="161" t="str">
        <f>IF(OR(W138="",VLOOKUP(W$1,Services!$A$1:$B$25,2,0)="Exclude"),"",IF($D138=1,IF(OR(price_limit="",price_limit="No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
        <v/>
      </c>
      <c r="BT138" s="161" t="str">
        <f>IF(OR(Y138="",VLOOKUP(Y$1,Services!$A$1:$B$25,2,0)="Exclude"),"",IF($D138=1,IF(OR(price_limit="",price_limit="No Limit"),IF(Y138="Yes",1,2),IF(SUMIFS(WhatIf!$W:$W,WhatIf!$Q:$Q,Y$1,WhatIf!$R:$R,Y138)&lt;=price_limit,IF(Y138="Yes",1,2),"")),""))</f>
        <v/>
      </c>
      <c r="BU138" s="161" t="str">
        <f>IF(OR(Z138="",VLOOKUP(Z$1,Services!$A$1:$B$25,2,0)="Exclude"),"",IF($D138=1,IF(OR(price_limit="",price_limit="No Limit"),IF(Z138="Yes",1,2),IF(SUMIFS(WhatIf!$W:$W,WhatIf!$Q:$Q,Z$1,WhatIf!$R:$R,Z138)&lt;=price_limit,IF(Z138="Yes",1,2),"")),""))</f>
        <v/>
      </c>
      <c r="BV138" s="161"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392</v>
      </c>
      <c r="C139" s="3" t="s">
        <v>229</v>
      </c>
      <c r="D139" s="8" t="str">
        <f t="shared" ca="1" si="8"/>
        <v/>
      </c>
      <c r="F139" s="4" t="s">
        <v>392</v>
      </c>
      <c r="G139" s="4" t="s">
        <v>392</v>
      </c>
      <c r="H139" s="4" t="s">
        <v>392</v>
      </c>
      <c r="I139" s="8"/>
      <c r="J139" s="8"/>
      <c r="K139" s="8"/>
      <c r="L139" s="8"/>
      <c r="M139" s="8" t="s">
        <v>392</v>
      </c>
      <c r="N139" s="8"/>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1" t="str">
        <f>IF(OR(E139="",VLOOKUP(E$1,Services!$A$1:$B$25,2,0)="Exclude"),"",IF($D139=1,IF(OR(price_limit="",price_limit="No Limit"),IF(E139="Yes",1,2),IF(SUMIFS(WhatIf!$W:$W,WhatIf!$Q:$Q,E$1,WhatIf!$R:$R,E139)&lt;=price_limit,IF(E139="Yes",1,2),"")),""))</f>
        <v/>
      </c>
      <c r="BA139" s="161" t="str">
        <f ca="1">IF(OR(F139="",VLOOKUP(F$1,Services!$A$1:$B$25,2,0)="Exclude"),"",IF($D139=1,IF(OR(price_limit="",price_limit="No Limit"),IF(F139="Yes",1,2),IF(SUMIFS(WhatIf!$W:$W,WhatIf!$Q:$Q,F$1,WhatIf!$R:$R,F139)&lt;=price_limit,IF(F139="Yes",1,2),"")),""))</f>
        <v/>
      </c>
      <c r="BB139" s="161" t="str">
        <f ca="1">IF(OR(G139="",VLOOKUP(G$1,Services!$A$1:$B$25,2,0)="Exclude"),"",IF($D139=1,IF(OR(price_limit="",price_limit="No Limit"),IF(G139="Yes",1,2),IF(SUMIFS(WhatIf!$W:$W,WhatIf!$Q:$Q,G$1,WhatIf!$R:$R,G139)&lt;=price_limit,IF(G139="Yes",1,2),"")),""))</f>
        <v/>
      </c>
      <c r="BC139" s="161" t="str">
        <f ca="1">IF(OR(H139="",VLOOKUP(H$1,Services!$A$1:$B$25,2,0)="Exclude"),"",IF($D139=1,IF(OR(price_limit="",price_limit="No Limit"),IF(H139="Yes",1,2),IF(SUMIFS(WhatIf!$W:$W,WhatIf!$Q:$Q,H$1,WhatIf!$R:$R,H139)&lt;=price_limit,IF(H139="Yes",1,2),"")),""))</f>
        <v/>
      </c>
      <c r="BD139" s="161" t="str">
        <f>IF(OR(I139="",VLOOKUP(I$1,Services!$A$1:$B$25,2,0)="Exclude"),"",IF($D139=1,IF(OR(price_limit="",price_limit="No Limit"),IF(I139="Yes",1,2),IF(SUMIFS(WhatIf!$W:$W,WhatIf!$Q:$Q,I$1,WhatIf!$R:$R,I139)&lt;=price_limit,IF(I139="Yes",1,2),"")),""))</f>
        <v/>
      </c>
      <c r="BE139" s="161" t="str">
        <f>IF(OR(J139="",VLOOKUP(J$1,Services!$A$1:$B$25,2,0)="Exclude"),"",IF($D139=1,IF(OR(price_limit="",price_limit="No Limit"),IF(J139="Yes",1,2),IF(SUMIFS(WhatIf!$W:$W,WhatIf!$Q:$Q,J$1,WhatIf!$R:$R,J139)&lt;=price_limit,IF(J139="Yes",1,2),"")),""))</f>
        <v/>
      </c>
      <c r="BF139" s="161" t="str">
        <f>IF(OR(K139="",VLOOKUP(K$1,Services!$A$1:$B$25,2,0)="Exclude"),"",IF($D139=1,IF(OR(price_limit="",price_limit="No Limit"),IF(K139="Yes",1,2),IF(SUMIFS(WhatIf!$W:$W,WhatIf!$Q:$Q,K$1,WhatIf!$R:$R,K139)&lt;=price_limit,IF(K139="Yes",1,2),"")),""))</f>
        <v/>
      </c>
      <c r="BG139" s="161" t="str">
        <f>IF(OR(L139="",VLOOKUP(L$1,Services!$A$1:$B$25,2,0)="Exclude"),"",IF($D139=1,IF(OR(price_limit="",price_limit="No Limit"),IF(L139="Yes",1,2),IF(SUMIFS(WhatIf!$W:$W,WhatIf!$Q:$Q,L$1,WhatIf!$R:$R,L139)&lt;=price_limit,IF(L139="Yes",1,2),"")),""))</f>
        <v/>
      </c>
      <c r="BH139" s="161" t="str">
        <f ca="1">IF(OR(M139="",VLOOKUP(M$1,Services!$A$1:$B$25,2,0)="Exclude"),"",IF($D139=1,IF(OR(price_limit="",price_limit="No Limit"),IF(M139="Yes",1,2),IF(SUMIFS(WhatIf!$W:$W,WhatIf!$Q:$Q,M$1,WhatIf!$R:$R,M139)&lt;=price_limit,IF(M139="Yes",1,2),"")),""))</f>
        <v/>
      </c>
      <c r="BI139" s="161" t="str">
        <f>IF(OR(N139="",VLOOKUP(N$1,Services!$A$1:$B$25,2,0)="Exclude"),"",IF($D139=1,IF(OR(price_limit="",price_limit="No Limit"),IF(N139="Yes",1,2),IF(SUMIFS(WhatIf!$W:$W,WhatIf!$Q:$Q,N$1,WhatIf!$R:$R,N139)&lt;=price_limit,IF(N139="Yes",1,2),"")),""))</f>
        <v/>
      </c>
      <c r="BJ139" s="161" t="str">
        <f ca="1">IF(OR(O139="",VLOOKUP(O$1,Services!$A$1:$B$25,2,0)="Exclude"),"",IF($D139=1,IF(OR(price_limit="",price_limit="No Limit"),IF(O139="Yes",1,2),IF(SUMIFS(WhatIf!$W:$W,WhatIf!$Q:$Q,O$1,WhatIf!$R:$R,O139)&lt;=price_limit,IF(O139="Yes",1,2),"")),""))</f>
        <v/>
      </c>
      <c r="BK139" s="161" t="str">
        <f>IF(OR(P139="",VLOOKUP(P$1,Services!$A$1:$B$25,2,0)="Exclude"),"",IF($D139=1,IF(OR(price_limit="",price_limit="No Limit"),IF(P139="Yes",1,2),IF(SUMIFS(WhatIf!$W:$W,WhatIf!$Q:$Q,P$1,WhatIf!$R:$R,P139)&lt;=price_limit,IF(P139="Yes",1,2),"")),""))</f>
        <v/>
      </c>
      <c r="BL139" s="161" t="str">
        <f>IF(OR(Q139="",VLOOKUP(Q$1,Services!$A$1:$B$25,2,0)="Exclude"),"",IF($D139=1,IF(OR(price_limit="",price_limit="No Limit"),IF(Q139="Yes",1,2),IF(SUMIFS(WhatIf!$W:$W,WhatIf!$Q:$Q,Q$1,WhatIf!$R:$R,Q139)&lt;=price_limit,IF(Q139="Yes",1,2),"")),""))</f>
        <v/>
      </c>
      <c r="BM139" s="161" t="str">
        <f>IF(OR(R139="",VLOOKUP(R$1,Services!$A$1:$B$25,2,0)="Exclude"),"",IF($D139=1,IF(OR(price_limit="",price_limit="No Limit"),IF(R139="Yes",1,2),IF(SUMIFS(WhatIf!$W:$W,WhatIf!$Q:$Q,R$1,WhatIf!$R:$R,R139)&lt;=price_limit,IF(R139="Yes",1,2),"")),""))</f>
        <v/>
      </c>
      <c r="BN139" s="161" t="str">
        <f>IF(OR(S139="",VLOOKUP(S$1,Services!$A$1:$B$25,2,0)="Exclude"),"",IF($D139=1,IF(OR(price_limit="",price_limit="No Limit"),IF(S139="Yes",1,2),IF(SUMIFS(WhatIf!$W:$W,WhatIf!$Q:$Q,S$1,WhatIf!$R:$R,S139)&lt;=price_limit,IF(S139="Yes",1,2),"")),""))</f>
        <v/>
      </c>
      <c r="BO139" s="161" t="str">
        <f>IF(OR(T139="",VLOOKUP(T$1,Services!$A$1:$B$25,2,0)="Exclude"),"",IF($D139=1,IF(OR(price_limit="",price_limit="No Limit"),IF(T139="Yes",1,2),IF(SUMIFS(WhatIf!$W:$W,WhatIf!$Q:$Q,T$1,WhatIf!$R:$R,T139)&lt;=price_limit,IF(T139="Yes",1,2),"")),""))</f>
        <v/>
      </c>
      <c r="BP139" s="161" t="str">
        <f>IF(OR(U139="",VLOOKUP(U$1,Services!$A$1:$B$25,2,0)="Exclude"),"",IF($D139=1,IF(OR(price_limit="",price_limit="No Limit"),IF(U139="Yes",1,2),IF(SUMIFS(WhatIf!$W:$W,WhatIf!$Q:$Q,U$1,WhatIf!$R:$R,U139)&lt;=price_limit,IF(U139="Yes",1,2),"")),""))</f>
        <v/>
      </c>
      <c r="BQ139" s="161" t="str">
        <f>IF(OR(V139="",VLOOKUP(V$1,Services!$A$1:$B$25,2,0)="Exclude"),"",IF($D139=1,IF(OR(price_limit="",price_limit="No Limit"),IF(V139="Yes",1,2),IF(SUMIFS(WhatIf!$W:$W,WhatIf!$Q:$Q,V$1,WhatIf!$R:$R,V139)&lt;=price_limit,IF(V139="Yes",1,2),"")),""))</f>
        <v/>
      </c>
      <c r="BR139" s="161" t="str">
        <f>IF(OR(W139="",VLOOKUP(W$1,Services!$A$1:$B$25,2,0)="Exclude"),"",IF($D139=1,IF(OR(price_limit="",price_limit="No Limit"),IF(W139="Yes",1,2),IF(SUMIFS(WhatIf!$W:$W,WhatIf!$Q:$Q,W$1,WhatIf!$R:$R,W139)&lt;=price_limit,IF(W139="Yes",1,2),"")),""))</f>
        <v/>
      </c>
      <c r="BS139" s="161" t="str">
        <f>IF(OR(X139="",VLOOKUP(X$1,Services!$A$1:$B$25,2,0)="Exclude"),"",IF($D139=1,IF(OR(price_limit="",price_limit="No Limit"),IF(X139="Yes",1,2),IF(SUMIFS(WhatIf!$W:$W,WhatIf!$Q:$Q,X$1,WhatIf!$R:$R,X139)&lt;=price_limit,IF(X139="Yes",1,2),"")),""))</f>
        <v/>
      </c>
      <c r="BT139" s="161" t="str">
        <f>IF(OR(Y139="",VLOOKUP(Y$1,Services!$A$1:$B$25,2,0)="Exclude"),"",IF($D139=1,IF(OR(price_limit="",price_limit="No Limit"),IF(Y139="Yes",1,2),IF(SUMIFS(WhatIf!$W:$W,WhatIf!$Q:$Q,Y$1,WhatIf!$R:$R,Y139)&lt;=price_limit,IF(Y139="Yes",1,2),"")),""))</f>
        <v/>
      </c>
      <c r="BU139" s="161" t="str">
        <f>IF(OR(Z139="",VLOOKUP(Z$1,Services!$A$1:$B$25,2,0)="Exclude"),"",IF($D139=1,IF(OR(price_limit="",price_limit="No Limit"),IF(Z139="Yes",1,2),IF(SUMIFS(WhatIf!$W:$W,WhatIf!$Q:$Q,Z$1,WhatIf!$R:$R,Z139)&lt;=price_limit,IF(Z139="Yes",1,2),"")),""))</f>
        <v/>
      </c>
      <c r="BV139" s="161"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448</v>
      </c>
      <c r="B140" s="3" t="s">
        <v>1246</v>
      </c>
      <c r="C140" s="3" t="s">
        <v>229</v>
      </c>
      <c r="D140" s="8" t="str">
        <f t="shared" ca="1" si="8"/>
        <v/>
      </c>
      <c r="I140" s="8"/>
      <c r="J140" s="8" t="s">
        <v>1</v>
      </c>
      <c r="K140" s="8" t="s">
        <v>1</v>
      </c>
      <c r="L140" s="8" t="s">
        <v>1</v>
      </c>
      <c r="M140" s="8" t="s">
        <v>1</v>
      </c>
      <c r="N140" s="8" t="s">
        <v>1</v>
      </c>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1" t="str">
        <f>IF(OR(E140="",VLOOKUP(E$1,Services!$A$1:$B$25,2,0)="Exclude"),"",IF($D140=1,IF(OR(price_limit="",price_limit="No Limit"),IF(E140="Yes",1,2),IF(SUMIFS(WhatIf!$W:$W,WhatIf!$Q:$Q,E$1,WhatIf!$R:$R,E140)&lt;=price_limit,IF(E140="Yes",1,2),"")),""))</f>
        <v/>
      </c>
      <c r="BA140" s="161" t="str">
        <f>IF(OR(F140="",VLOOKUP(F$1,Services!$A$1:$B$25,2,0)="Exclude"),"",IF($D140=1,IF(OR(price_limit="",price_limit="No Limit"),IF(F140="Yes",1,2),IF(SUMIFS(WhatIf!$W:$W,WhatIf!$Q:$Q,F$1,WhatIf!$R:$R,F140)&lt;=price_limit,IF(F140="Yes",1,2),"")),""))</f>
        <v/>
      </c>
      <c r="BB140" s="161" t="str">
        <f>IF(OR(G140="",VLOOKUP(G$1,Services!$A$1:$B$25,2,0)="Exclude"),"",IF($D140=1,IF(OR(price_limit="",price_limit="No Limit"),IF(G140="Yes",1,2),IF(SUMIFS(WhatIf!$W:$W,WhatIf!$Q:$Q,G$1,WhatIf!$R:$R,G140)&lt;=price_limit,IF(G140="Yes",1,2),"")),""))</f>
        <v/>
      </c>
      <c r="BC140" s="161" t="str">
        <f>IF(OR(H140="",VLOOKUP(H$1,Services!$A$1:$B$25,2,0)="Exclude"),"",IF($D140=1,IF(OR(price_limit="",price_limit="No Limit"),IF(H140="Yes",1,2),IF(SUMIFS(WhatIf!$W:$W,WhatIf!$Q:$Q,H$1,WhatIf!$R:$R,H140)&lt;=price_limit,IF(H140="Yes",1,2),"")),""))</f>
        <v/>
      </c>
      <c r="BD140" s="161" t="str">
        <f>IF(OR(I140="",VLOOKUP(I$1,Services!$A$1:$B$25,2,0)="Exclude"),"",IF($D140=1,IF(OR(price_limit="",price_limit="No Limit"),IF(I140="Yes",1,2),IF(SUMIFS(WhatIf!$W:$W,WhatIf!$Q:$Q,I$1,WhatIf!$R:$R,I140)&lt;=price_limit,IF(I140="Yes",1,2),"")),""))</f>
        <v/>
      </c>
      <c r="BE140" s="161" t="str">
        <f ca="1">IF(OR(J140="",VLOOKUP(J$1,Services!$A$1:$B$25,2,0)="Exclude"),"",IF($D140=1,IF(OR(price_limit="",price_limit="No Limit"),IF(J140="Yes",1,2),IF(SUMIFS(WhatIf!$W:$W,WhatIf!$Q:$Q,J$1,WhatIf!$R:$R,J140)&lt;=price_limit,IF(J140="Yes",1,2),"")),""))</f>
        <v/>
      </c>
      <c r="BF140" s="161" t="str">
        <f ca="1">IF(OR(K140="",VLOOKUP(K$1,Services!$A$1:$B$25,2,0)="Exclude"),"",IF($D140=1,IF(OR(price_limit="",price_limit="No Limit"),IF(K140="Yes",1,2),IF(SUMIFS(WhatIf!$W:$W,WhatIf!$Q:$Q,K$1,WhatIf!$R:$R,K140)&lt;=price_limit,IF(K140="Yes",1,2),"")),""))</f>
        <v/>
      </c>
      <c r="BG140" s="161" t="str">
        <f ca="1">IF(OR(L140="",VLOOKUP(L$1,Services!$A$1:$B$25,2,0)="Exclude"),"",IF($D140=1,IF(OR(price_limit="",price_limit="No Limit"),IF(L140="Yes",1,2),IF(SUMIFS(WhatIf!$W:$W,WhatIf!$Q:$Q,L$1,WhatIf!$R:$R,L140)&lt;=price_limit,IF(L140="Yes",1,2),"")),""))</f>
        <v/>
      </c>
      <c r="BH140" s="161" t="str">
        <f ca="1">IF(OR(M140="",VLOOKUP(M$1,Services!$A$1:$B$25,2,0)="Exclude"),"",IF($D140=1,IF(OR(price_limit="",price_limit="No Limit"),IF(M140="Yes",1,2),IF(SUMIFS(WhatIf!$W:$W,WhatIf!$Q:$Q,M$1,WhatIf!$R:$R,M140)&lt;=price_limit,IF(M140="Yes",1,2),"")),""))</f>
        <v/>
      </c>
      <c r="BI140" s="161" t="str">
        <f ca="1">IF(OR(N140="",VLOOKUP(N$1,Services!$A$1:$B$25,2,0)="Exclude"),"",IF($D140=1,IF(OR(price_limit="",price_limit="No Limit"),IF(N140="Yes",1,2),IF(SUMIFS(WhatIf!$W:$W,WhatIf!$Q:$Q,N$1,WhatIf!$R:$R,N140)&lt;=price_limit,IF(N140="Yes",1,2),"")),""))</f>
        <v/>
      </c>
      <c r="BJ140" s="161" t="str">
        <f>IF(OR(O140="",VLOOKUP(O$1,Services!$A$1:$B$25,2,0)="Exclude"),"",IF($D140=1,IF(OR(price_limit="",price_limit="No Limit"),IF(O140="Yes",1,2),IF(SUMIFS(WhatIf!$W:$W,WhatIf!$Q:$Q,O$1,WhatIf!$R:$R,O140)&lt;=price_limit,IF(O140="Yes",1,2),"")),""))</f>
        <v/>
      </c>
      <c r="BK140" s="161" t="str">
        <f>IF(OR(P140="",VLOOKUP(P$1,Services!$A$1:$B$25,2,0)="Exclude"),"",IF($D140=1,IF(OR(price_limit="",price_limit="No Limit"),IF(P140="Yes",1,2),IF(SUMIFS(WhatIf!$W:$W,WhatIf!$Q:$Q,P$1,WhatIf!$R:$R,P140)&lt;=price_limit,IF(P140="Yes",1,2),"")),""))</f>
        <v/>
      </c>
      <c r="BL140" s="161" t="str">
        <f>IF(OR(Q140="",VLOOKUP(Q$1,Services!$A$1:$B$25,2,0)="Exclude"),"",IF($D140=1,IF(OR(price_limit="",price_limit="No Limit"),IF(Q140="Yes",1,2),IF(SUMIFS(WhatIf!$W:$W,WhatIf!$Q:$Q,Q$1,WhatIf!$R:$R,Q140)&lt;=price_limit,IF(Q140="Yes",1,2),"")),""))</f>
        <v/>
      </c>
      <c r="BM140" s="161" t="str">
        <f>IF(OR(R140="",VLOOKUP(R$1,Services!$A$1:$B$25,2,0)="Exclude"),"",IF($D140=1,IF(OR(price_limit="",price_limit="No Limit"),IF(R140="Yes",1,2),IF(SUMIFS(WhatIf!$W:$W,WhatIf!$Q:$Q,R$1,WhatIf!$R:$R,R140)&lt;=price_limit,IF(R140="Yes",1,2),"")),""))</f>
        <v/>
      </c>
      <c r="BN140" s="161" t="str">
        <f>IF(OR(S140="",VLOOKUP(S$1,Services!$A$1:$B$25,2,0)="Exclude"),"",IF($D140=1,IF(OR(price_limit="",price_limit="No Limit"),IF(S140="Yes",1,2),IF(SUMIFS(WhatIf!$W:$W,WhatIf!$Q:$Q,S$1,WhatIf!$R:$R,S140)&lt;=price_limit,IF(S140="Yes",1,2),"")),""))</f>
        <v/>
      </c>
      <c r="BO140" s="161" t="str">
        <f>IF(OR(T140="",VLOOKUP(T$1,Services!$A$1:$B$25,2,0)="Exclude"),"",IF($D140=1,IF(OR(price_limit="",price_limit="No Limit"),IF(T140="Yes",1,2),IF(SUMIFS(WhatIf!$W:$W,WhatIf!$Q:$Q,T$1,WhatIf!$R:$R,T140)&lt;=price_limit,IF(T140="Yes",1,2),"")),""))</f>
        <v/>
      </c>
      <c r="BP140" s="161" t="str">
        <f>IF(OR(U140="",VLOOKUP(U$1,Services!$A$1:$B$25,2,0)="Exclude"),"",IF($D140=1,IF(OR(price_limit="",price_limit="No Limit"),IF(U140="Yes",1,2),IF(SUMIFS(WhatIf!$W:$W,WhatIf!$Q:$Q,U$1,WhatIf!$R:$R,U140)&lt;=price_limit,IF(U140="Yes",1,2),"")),""))</f>
        <v/>
      </c>
      <c r="BQ140" s="161" t="str">
        <f>IF(OR(V140="",VLOOKUP(V$1,Services!$A$1:$B$25,2,0)="Exclude"),"",IF($D140=1,IF(OR(price_limit="",price_limit="No Limit"),IF(V140="Yes",1,2),IF(SUMIFS(WhatIf!$W:$W,WhatIf!$Q:$Q,V$1,WhatIf!$R:$R,V140)&lt;=price_limit,IF(V140="Yes",1,2),"")),""))</f>
        <v/>
      </c>
      <c r="BR140" s="161" t="str">
        <f>IF(OR(W140="",VLOOKUP(W$1,Services!$A$1:$B$25,2,0)="Exclude"),"",IF($D140=1,IF(OR(price_limit="",price_limit="No Limit"),IF(W140="Yes",1,2),IF(SUMIFS(WhatIf!$W:$W,WhatIf!$Q:$Q,W$1,WhatIf!$R:$R,W140)&lt;=price_limit,IF(W140="Yes",1,2),"")),""))</f>
        <v/>
      </c>
      <c r="BS140" s="161" t="str">
        <f>IF(OR(X140="",VLOOKUP(X$1,Services!$A$1:$B$25,2,0)="Exclude"),"",IF($D140=1,IF(OR(price_limit="",price_limit="No Limit"),IF(X140="Yes",1,2),IF(SUMIFS(WhatIf!$W:$W,WhatIf!$Q:$Q,X$1,WhatIf!$R:$R,X140)&lt;=price_limit,IF(X140="Yes",1,2),"")),""))</f>
        <v/>
      </c>
      <c r="BT140" s="161" t="str">
        <f>IF(OR(Y140="",VLOOKUP(Y$1,Services!$A$1:$B$25,2,0)="Exclude"),"",IF($D140=1,IF(OR(price_limit="",price_limit="No Limit"),IF(Y140="Yes",1,2),IF(SUMIFS(WhatIf!$W:$W,WhatIf!$Q:$Q,Y$1,WhatIf!$R:$R,Y140)&lt;=price_limit,IF(Y140="Yes",1,2),"")),""))</f>
        <v/>
      </c>
      <c r="BU140" s="161" t="str">
        <f>IF(OR(Z140="",VLOOKUP(Z$1,Services!$A$1:$B$25,2,0)="Exclude"),"",IF($D140=1,IF(OR(price_limit="",price_limit="No Limit"),IF(Z140="Yes",1,2),IF(SUMIFS(WhatIf!$W:$W,WhatIf!$Q:$Q,Z$1,WhatIf!$R:$R,Z140)&lt;=price_limit,IF(Z140="Yes",1,2),"")),""))</f>
        <v/>
      </c>
      <c r="BV140" s="161"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142</v>
      </c>
      <c r="B141" s="3" t="s">
        <v>172</v>
      </c>
      <c r="C141" s="3" t="s">
        <v>229</v>
      </c>
      <c r="D141" s="8" t="str">
        <f t="shared" ca="1" si="8"/>
        <v/>
      </c>
      <c r="F141" s="4" t="s">
        <v>1</v>
      </c>
      <c r="G141" s="4" t="s">
        <v>1</v>
      </c>
      <c r="H141" s="4" t="s">
        <v>1</v>
      </c>
      <c r="I141" s="8"/>
      <c r="J141" s="8"/>
      <c r="K141" s="8"/>
      <c r="L141" s="8"/>
      <c r="M141" s="8" t="s">
        <v>1</v>
      </c>
      <c r="N141" s="8"/>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1" t="str">
        <f>IF(OR(E141="",VLOOKUP(E$1,Services!$A$1:$B$25,2,0)="Exclude"),"",IF($D141=1,IF(OR(price_limit="",price_limit="No Limit"),IF(E141="Yes",1,2),IF(SUMIFS(WhatIf!$W:$W,WhatIf!$Q:$Q,E$1,WhatIf!$R:$R,E141)&lt;=price_limit,IF(E141="Yes",1,2),"")),""))</f>
        <v/>
      </c>
      <c r="BA141" s="161" t="str">
        <f ca="1">IF(OR(F141="",VLOOKUP(F$1,Services!$A$1:$B$25,2,0)="Exclude"),"",IF($D141=1,IF(OR(price_limit="",price_limit="No Limit"),IF(F141="Yes",1,2),IF(SUMIFS(WhatIf!$W:$W,WhatIf!$Q:$Q,F$1,WhatIf!$R:$R,F141)&lt;=price_limit,IF(F141="Yes",1,2),"")),""))</f>
        <v/>
      </c>
      <c r="BB141" s="161" t="str">
        <f ca="1">IF(OR(G141="",VLOOKUP(G$1,Services!$A$1:$B$25,2,0)="Exclude"),"",IF($D141=1,IF(OR(price_limit="",price_limit="No Limit"),IF(G141="Yes",1,2),IF(SUMIFS(WhatIf!$W:$W,WhatIf!$Q:$Q,G$1,WhatIf!$R:$R,G141)&lt;=price_limit,IF(G141="Yes",1,2),"")),""))</f>
        <v/>
      </c>
      <c r="BC141" s="161" t="str">
        <f ca="1">IF(OR(H141="",VLOOKUP(H$1,Services!$A$1:$B$25,2,0)="Exclude"),"",IF($D141=1,IF(OR(price_limit="",price_limit="No Limit"),IF(H141="Yes",1,2),IF(SUMIFS(WhatIf!$W:$W,WhatIf!$Q:$Q,H$1,WhatIf!$R:$R,H141)&lt;=price_limit,IF(H141="Yes",1,2),"")),""))</f>
        <v/>
      </c>
      <c r="BD141" s="161" t="str">
        <f>IF(OR(I141="",VLOOKUP(I$1,Services!$A$1:$B$25,2,0)="Exclude"),"",IF($D141=1,IF(OR(price_limit="",price_limit="No Limit"),IF(I141="Yes",1,2),IF(SUMIFS(WhatIf!$W:$W,WhatIf!$Q:$Q,I$1,WhatIf!$R:$R,I141)&lt;=price_limit,IF(I141="Yes",1,2),"")),""))</f>
        <v/>
      </c>
      <c r="BE141" s="161" t="str">
        <f>IF(OR(J141="",VLOOKUP(J$1,Services!$A$1:$B$25,2,0)="Exclude"),"",IF($D141=1,IF(OR(price_limit="",price_limit="No Limit"),IF(J141="Yes",1,2),IF(SUMIFS(WhatIf!$W:$W,WhatIf!$Q:$Q,J$1,WhatIf!$R:$R,J141)&lt;=price_limit,IF(J141="Yes",1,2),"")),""))</f>
        <v/>
      </c>
      <c r="BF141" s="161" t="str">
        <f>IF(OR(K141="",VLOOKUP(K$1,Services!$A$1:$B$25,2,0)="Exclude"),"",IF($D141=1,IF(OR(price_limit="",price_limit="No Limit"),IF(K141="Yes",1,2),IF(SUMIFS(WhatIf!$W:$W,WhatIf!$Q:$Q,K$1,WhatIf!$R:$R,K141)&lt;=price_limit,IF(K141="Yes",1,2),"")),""))</f>
        <v/>
      </c>
      <c r="BG141" s="161" t="str">
        <f>IF(OR(L141="",VLOOKUP(L$1,Services!$A$1:$B$25,2,0)="Exclude"),"",IF($D141=1,IF(OR(price_limit="",price_limit="No Limit"),IF(L141="Yes",1,2),IF(SUMIFS(WhatIf!$W:$W,WhatIf!$Q:$Q,L$1,WhatIf!$R:$R,L141)&lt;=price_limit,IF(L141="Yes",1,2),"")),""))</f>
        <v/>
      </c>
      <c r="BH141" s="161" t="str">
        <f ca="1">IF(OR(M141="",VLOOKUP(M$1,Services!$A$1:$B$25,2,0)="Exclude"),"",IF($D141=1,IF(OR(price_limit="",price_limit="No Limit"),IF(M141="Yes",1,2),IF(SUMIFS(WhatIf!$W:$W,WhatIf!$Q:$Q,M$1,WhatIf!$R:$R,M141)&lt;=price_limit,IF(M141="Yes",1,2),"")),""))</f>
        <v/>
      </c>
      <c r="BI141" s="161" t="str">
        <f>IF(OR(N141="",VLOOKUP(N$1,Services!$A$1:$B$25,2,0)="Exclude"),"",IF($D141=1,IF(OR(price_limit="",price_limit="No Limit"),IF(N141="Yes",1,2),IF(SUMIFS(WhatIf!$W:$W,WhatIf!$Q:$Q,N$1,WhatIf!$R:$R,N141)&lt;=price_limit,IF(N141="Yes",1,2),"")),""))</f>
        <v/>
      </c>
      <c r="BJ141" s="161" t="str">
        <f ca="1">IF(OR(O141="",VLOOKUP(O$1,Services!$A$1:$B$25,2,0)="Exclude"),"",IF($D141=1,IF(OR(price_limit="",price_limit="No Limit"),IF(O141="Yes",1,2),IF(SUMIFS(WhatIf!$W:$W,WhatIf!$Q:$Q,O$1,WhatIf!$R:$R,O141)&lt;=price_limit,IF(O141="Yes",1,2),"")),""))</f>
        <v/>
      </c>
      <c r="BK141" s="161" t="str">
        <f>IF(OR(P141="",VLOOKUP(P$1,Services!$A$1:$B$25,2,0)="Exclude"),"",IF($D141=1,IF(OR(price_limit="",price_limit="No Limit"),IF(P141="Yes",1,2),IF(SUMIFS(WhatIf!$W:$W,WhatIf!$Q:$Q,P$1,WhatIf!$R:$R,P141)&lt;=price_limit,IF(P141="Yes",1,2),"")),""))</f>
        <v/>
      </c>
      <c r="BL141" s="161" t="str">
        <f>IF(OR(Q141="",VLOOKUP(Q$1,Services!$A$1:$B$25,2,0)="Exclude"),"",IF($D141=1,IF(OR(price_limit="",price_limit="No Limit"),IF(Q141="Yes",1,2),IF(SUMIFS(WhatIf!$W:$W,WhatIf!$Q:$Q,Q$1,WhatIf!$R:$R,Q141)&lt;=price_limit,IF(Q141="Yes",1,2),"")),""))</f>
        <v/>
      </c>
      <c r="BM141" s="161" t="str">
        <f>IF(OR(R141="",VLOOKUP(R$1,Services!$A$1:$B$25,2,0)="Exclude"),"",IF($D141=1,IF(OR(price_limit="",price_limit="No Limit"),IF(R141="Yes",1,2),IF(SUMIFS(WhatIf!$W:$W,WhatIf!$Q:$Q,R$1,WhatIf!$R:$R,R141)&lt;=price_limit,IF(R141="Yes",1,2),"")),""))</f>
        <v/>
      </c>
      <c r="BN141" s="161" t="str">
        <f>IF(OR(S141="",VLOOKUP(S$1,Services!$A$1:$B$25,2,0)="Exclude"),"",IF($D141=1,IF(OR(price_limit="",price_limit="No Limit"),IF(S141="Yes",1,2),IF(SUMIFS(WhatIf!$W:$W,WhatIf!$Q:$Q,S$1,WhatIf!$R:$R,S141)&lt;=price_limit,IF(S141="Yes",1,2),"")),""))</f>
        <v/>
      </c>
      <c r="BO141" s="161" t="str">
        <f>IF(OR(T141="",VLOOKUP(T$1,Services!$A$1:$B$25,2,0)="Exclude"),"",IF($D141=1,IF(OR(price_limit="",price_limit="No Limit"),IF(T141="Yes",1,2),IF(SUMIFS(WhatIf!$W:$W,WhatIf!$Q:$Q,T$1,WhatIf!$R:$R,T141)&lt;=price_limit,IF(T141="Yes",1,2),"")),""))</f>
        <v/>
      </c>
      <c r="BP141" s="161" t="str">
        <f>IF(OR(U141="",VLOOKUP(U$1,Services!$A$1:$B$25,2,0)="Exclude"),"",IF($D141=1,IF(OR(price_limit="",price_limit="No Limit"),IF(U141="Yes",1,2),IF(SUMIFS(WhatIf!$W:$W,WhatIf!$Q:$Q,U$1,WhatIf!$R:$R,U141)&lt;=price_limit,IF(U141="Yes",1,2),"")),""))</f>
        <v/>
      </c>
      <c r="BQ141" s="161" t="str">
        <f>IF(OR(V141="",VLOOKUP(V$1,Services!$A$1:$B$25,2,0)="Exclude"),"",IF($D141=1,IF(OR(price_limit="",price_limit="No Limit"),IF(V141="Yes",1,2),IF(SUMIFS(WhatIf!$W:$W,WhatIf!$Q:$Q,V$1,WhatIf!$R:$R,V141)&lt;=price_limit,IF(V141="Yes",1,2),"")),""))</f>
        <v/>
      </c>
      <c r="BR141" s="161" t="str">
        <f>IF(OR(W141="",VLOOKUP(W$1,Services!$A$1:$B$25,2,0)="Exclude"),"",IF($D141=1,IF(OR(price_limit="",price_limit="No Limit"),IF(W141="Yes",1,2),IF(SUMIFS(WhatIf!$W:$W,WhatIf!$Q:$Q,W$1,WhatIf!$R:$R,W141)&lt;=price_limit,IF(W141="Yes",1,2),"")),""))</f>
        <v/>
      </c>
      <c r="BS141" s="161" t="str">
        <f>IF(OR(X141="",VLOOKUP(X$1,Services!$A$1:$B$25,2,0)="Exclude"),"",IF($D141=1,IF(OR(price_limit="",price_limit="No Limit"),IF(X141="Yes",1,2),IF(SUMIFS(WhatIf!$W:$W,WhatIf!$Q:$Q,X$1,WhatIf!$R:$R,X141)&lt;=price_limit,IF(X141="Yes",1,2),"")),""))</f>
        <v/>
      </c>
      <c r="BT141" s="161" t="str">
        <f>IF(OR(Y141="",VLOOKUP(Y$1,Services!$A$1:$B$25,2,0)="Exclude"),"",IF($D141=1,IF(OR(price_limit="",price_limit="No Limit"),IF(Y141="Yes",1,2),IF(SUMIFS(WhatIf!$W:$W,WhatIf!$Q:$Q,Y$1,WhatIf!$R:$R,Y141)&lt;=price_limit,IF(Y141="Yes",1,2),"")),""))</f>
        <v/>
      </c>
      <c r="BU141" s="161" t="str">
        <f>IF(OR(Z141="",VLOOKUP(Z$1,Services!$A$1:$B$25,2,0)="Exclude"),"",IF($D141=1,IF(OR(price_limit="",price_limit="No Limit"),IF(Z141="Yes",1,2),IF(SUMIFS(WhatIf!$W:$W,WhatIf!$Q:$Q,Z$1,WhatIf!$R:$R,Z141)&lt;=price_limit,IF(Z141="Yes",1,2),"")),""))</f>
        <v/>
      </c>
      <c r="BV141" s="161"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customHeight="1" x14ac:dyDescent="0.35">
      <c r="A142" s="15" t="s">
        <v>409</v>
      </c>
      <c r="B142" s="3" t="s">
        <v>582</v>
      </c>
      <c r="C142" s="3" t="s">
        <v>345</v>
      </c>
      <c r="D142" s="8" t="str">
        <f t="shared" ca="1" si="8"/>
        <v/>
      </c>
      <c r="F142" s="4" t="s">
        <v>393</v>
      </c>
      <c r="G142" s="4" t="s">
        <v>393</v>
      </c>
      <c r="H142" s="4" t="s">
        <v>393</v>
      </c>
      <c r="I142" s="8"/>
      <c r="J142" s="8"/>
      <c r="K142" s="8"/>
      <c r="L142" s="8"/>
      <c r="M142" s="8" t="s">
        <v>959</v>
      </c>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1" t="str">
        <f>IF(OR(E142="",VLOOKUP(E$1,Services!$A$1:$B$25,2,0)="Exclude"),"",IF($D142=1,IF(OR(price_limit="",price_limit="No Limit"),IF(E142="Yes",1,2),IF(SUMIFS(WhatIf!$W:$W,WhatIf!$Q:$Q,E$1,WhatIf!$R:$R,E142)&lt;=price_limit,IF(E142="Yes",1,2),"")),""))</f>
        <v/>
      </c>
      <c r="BA142" s="161" t="str">
        <f ca="1">IF(OR(F142="",VLOOKUP(F$1,Services!$A$1:$B$25,2,0)="Exclude"),"",IF($D142=1,IF(OR(price_limit="",price_limit="No Limit"),IF(F142="Yes",1,2),IF(SUMIFS(WhatIf!$W:$W,WhatIf!$Q:$Q,F$1,WhatIf!$R:$R,F142)&lt;=price_limit,IF(F142="Yes",1,2),"")),""))</f>
        <v/>
      </c>
      <c r="BB142" s="161" t="str">
        <f ca="1">IF(OR(G142="",VLOOKUP(G$1,Services!$A$1:$B$25,2,0)="Exclude"),"",IF($D142=1,IF(OR(price_limit="",price_limit="No Limit"),IF(G142="Yes",1,2),IF(SUMIFS(WhatIf!$W:$W,WhatIf!$Q:$Q,G$1,WhatIf!$R:$R,G142)&lt;=price_limit,IF(G142="Yes",1,2),"")),""))</f>
        <v/>
      </c>
      <c r="BC142" s="161" t="str">
        <f ca="1">IF(OR(H142="",VLOOKUP(H$1,Services!$A$1:$B$25,2,0)="Exclude"),"",IF($D142=1,IF(OR(price_limit="",price_limit="No Limit"),IF(H142="Yes",1,2),IF(SUMIFS(WhatIf!$W:$W,WhatIf!$Q:$Q,H$1,WhatIf!$R:$R,H142)&lt;=price_limit,IF(H142="Yes",1,2),"")),""))</f>
        <v/>
      </c>
      <c r="BD142" s="161" t="str">
        <f>IF(OR(I142="",VLOOKUP(I$1,Services!$A$1:$B$25,2,0)="Exclude"),"",IF($D142=1,IF(OR(price_limit="",price_limit="No Limit"),IF(I142="Yes",1,2),IF(SUMIFS(WhatIf!$W:$W,WhatIf!$Q:$Q,I$1,WhatIf!$R:$R,I142)&lt;=price_limit,IF(I142="Yes",1,2),"")),""))</f>
        <v/>
      </c>
      <c r="BE142" s="161" t="str">
        <f>IF(OR(J142="",VLOOKUP(J$1,Services!$A$1:$B$25,2,0)="Exclude"),"",IF($D142=1,IF(OR(price_limit="",price_limit="No Limit"),IF(J142="Yes",1,2),IF(SUMIFS(WhatIf!$W:$W,WhatIf!$Q:$Q,J$1,WhatIf!$R:$R,J142)&lt;=price_limit,IF(J142="Yes",1,2),"")),""))</f>
        <v/>
      </c>
      <c r="BF142" s="161" t="str">
        <f>IF(OR(K142="",VLOOKUP(K$1,Services!$A$1:$B$25,2,0)="Exclude"),"",IF($D142=1,IF(OR(price_limit="",price_limit="No Limit"),IF(K142="Yes",1,2),IF(SUMIFS(WhatIf!$W:$W,WhatIf!$Q:$Q,K$1,WhatIf!$R:$R,K142)&lt;=price_limit,IF(K142="Yes",1,2),"")),""))</f>
        <v/>
      </c>
      <c r="BG142" s="161" t="str">
        <f>IF(OR(L142="",VLOOKUP(L$1,Services!$A$1:$B$25,2,0)="Exclude"),"",IF($D142=1,IF(OR(price_limit="",price_limit="No Limit"),IF(L142="Yes",1,2),IF(SUMIFS(WhatIf!$W:$W,WhatIf!$Q:$Q,L$1,WhatIf!$R:$R,L142)&lt;=price_limit,IF(L142="Yes",1,2),"")),""))</f>
        <v/>
      </c>
      <c r="BH142" s="161" t="str">
        <f ca="1">IF(OR(M142="",VLOOKUP(M$1,Services!$A$1:$B$25,2,0)="Exclude"),"",IF($D142=1,IF(OR(price_limit="",price_limit="No Limit"),IF(M142="Yes",1,2),IF(SUMIFS(WhatIf!$W:$W,WhatIf!$Q:$Q,M$1,WhatIf!$R:$R,M142)&lt;=price_limit,IF(M142="Yes",1,2),"")),""))</f>
        <v/>
      </c>
      <c r="BI142" s="161" t="str">
        <f>IF(OR(N142="",VLOOKUP(N$1,Services!$A$1:$B$25,2,0)="Exclude"),"",IF($D142=1,IF(OR(price_limit="",price_limit="No Limit"),IF(N142="Yes",1,2),IF(SUMIFS(WhatIf!$W:$W,WhatIf!$Q:$Q,N$1,WhatIf!$R:$R,N142)&lt;=price_limit,IF(N142="Yes",1,2),"")),""))</f>
        <v/>
      </c>
      <c r="BJ142" s="161" t="str">
        <f>IF(OR(O142="",VLOOKUP(O$1,Services!$A$1:$B$25,2,0)="Exclude"),"",IF($D142=1,IF(OR(price_limit="",price_limit="No Limit"),IF(O142="Yes",1,2),IF(SUMIFS(WhatIf!$W:$W,WhatIf!$Q:$Q,O$1,WhatIf!$R:$R,O142)&lt;=price_limit,IF(O142="Yes",1,2),"")),""))</f>
        <v/>
      </c>
      <c r="BK142" s="161" t="str">
        <f>IF(OR(P142="",VLOOKUP(P$1,Services!$A$1:$B$25,2,0)="Exclude"),"",IF($D142=1,IF(OR(price_limit="",price_limit="No Limit"),IF(P142="Yes",1,2),IF(SUMIFS(WhatIf!$W:$W,WhatIf!$Q:$Q,P$1,WhatIf!$R:$R,P142)&lt;=price_limit,IF(P142="Yes",1,2),"")),""))</f>
        <v/>
      </c>
      <c r="BL142" s="161" t="str">
        <f>IF(OR(Q142="",VLOOKUP(Q$1,Services!$A$1:$B$25,2,0)="Exclude"),"",IF($D142=1,IF(OR(price_limit="",price_limit="No Limit"),IF(Q142="Yes",1,2),IF(SUMIFS(WhatIf!$W:$W,WhatIf!$Q:$Q,Q$1,WhatIf!$R:$R,Q142)&lt;=price_limit,IF(Q142="Yes",1,2),"")),""))</f>
        <v/>
      </c>
      <c r="BM142" s="161" t="str">
        <f>IF(OR(R142="",VLOOKUP(R$1,Services!$A$1:$B$25,2,0)="Exclude"),"",IF($D142=1,IF(OR(price_limit="",price_limit="No Limit"),IF(R142="Yes",1,2),IF(SUMIFS(WhatIf!$W:$W,WhatIf!$Q:$Q,R$1,WhatIf!$R:$R,R142)&lt;=price_limit,IF(R142="Yes",1,2),"")),""))</f>
        <v/>
      </c>
      <c r="BN142" s="161" t="str">
        <f>IF(OR(S142="",VLOOKUP(S$1,Services!$A$1:$B$25,2,0)="Exclude"),"",IF($D142=1,IF(OR(price_limit="",price_limit="No Limit"),IF(S142="Yes",1,2),IF(SUMIFS(WhatIf!$W:$W,WhatIf!$Q:$Q,S$1,WhatIf!$R:$R,S142)&lt;=price_limit,IF(S142="Yes",1,2),"")),""))</f>
        <v/>
      </c>
      <c r="BO142" s="161" t="str">
        <f>IF(OR(T142="",VLOOKUP(T$1,Services!$A$1:$B$25,2,0)="Exclude"),"",IF($D142=1,IF(OR(price_limit="",price_limit="No Limit"),IF(T142="Yes",1,2),IF(SUMIFS(WhatIf!$W:$W,WhatIf!$Q:$Q,T$1,WhatIf!$R:$R,T142)&lt;=price_limit,IF(T142="Yes",1,2),"")),""))</f>
        <v/>
      </c>
      <c r="BP142" s="161" t="str">
        <f>IF(OR(U142="",VLOOKUP(U$1,Services!$A$1:$B$25,2,0)="Exclude"),"",IF($D142=1,IF(OR(price_limit="",price_limit="No Limit"),IF(U142="Yes",1,2),IF(SUMIFS(WhatIf!$W:$W,WhatIf!$Q:$Q,U$1,WhatIf!$R:$R,U142)&lt;=price_limit,IF(U142="Yes",1,2),"")),""))</f>
        <v/>
      </c>
      <c r="BQ142" s="161" t="str">
        <f>IF(OR(V142="",VLOOKUP(V$1,Services!$A$1:$B$25,2,0)="Exclude"),"",IF($D142=1,IF(OR(price_limit="",price_limit="No Limit"),IF(V142="Yes",1,2),IF(SUMIFS(WhatIf!$W:$W,WhatIf!$Q:$Q,V$1,WhatIf!$R:$R,V142)&lt;=price_limit,IF(V142="Yes",1,2),"")),""))</f>
        <v/>
      </c>
      <c r="BR142" s="161" t="str">
        <f>IF(OR(W142="",VLOOKUP(W$1,Services!$A$1:$B$25,2,0)="Exclude"),"",IF($D142=1,IF(OR(price_limit="",price_limit="No Limit"),IF(W142="Yes",1,2),IF(SUMIFS(WhatIf!$W:$W,WhatIf!$Q:$Q,W$1,WhatIf!$R:$R,W142)&lt;=price_limit,IF(W142="Yes",1,2),"")),""))</f>
        <v/>
      </c>
      <c r="BS142" s="161" t="str">
        <f>IF(OR(X142="",VLOOKUP(X$1,Services!$A$1:$B$25,2,0)="Exclude"),"",IF($D142=1,IF(OR(price_limit="",price_limit="No Limit"),IF(X142="Yes",1,2),IF(SUMIFS(WhatIf!$W:$W,WhatIf!$Q:$Q,X$1,WhatIf!$R:$R,X142)&lt;=price_limit,IF(X142="Yes",1,2),"")),""))</f>
        <v/>
      </c>
      <c r="BT142" s="161" t="str">
        <f>IF(OR(Y142="",VLOOKUP(Y$1,Services!$A$1:$B$25,2,0)="Exclude"),"",IF($D142=1,IF(OR(price_limit="",price_limit="No Limit"),IF(Y142="Yes",1,2),IF(SUMIFS(WhatIf!$W:$W,WhatIf!$Q:$Q,Y$1,WhatIf!$R:$R,Y142)&lt;=price_limit,IF(Y142="Yes",1,2),"")),""))</f>
        <v/>
      </c>
      <c r="BU142" s="161" t="str">
        <f>IF(OR(Z142="",VLOOKUP(Z$1,Services!$A$1:$B$25,2,0)="Exclude"),"",IF($D142=1,IF(OR(price_limit="",price_limit="No Limit"),IF(Z142="Yes",1,2),IF(SUMIFS(WhatIf!$W:$W,WhatIf!$Q:$Q,Z$1,WhatIf!$R:$R,Z142)&lt;=price_limit,IF(Z142="Yes",1,2),"")),""))</f>
        <v/>
      </c>
      <c r="BV142" s="161"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22</v>
      </c>
      <c r="B143" s="3" t="s">
        <v>205</v>
      </c>
      <c r="C143" s="3" t="s">
        <v>177</v>
      </c>
      <c r="D143" s="8">
        <f t="shared" ca="1" si="8"/>
        <v>1</v>
      </c>
      <c r="E143" s="4" t="s">
        <v>1</v>
      </c>
      <c r="F143" s="4" t="s">
        <v>388</v>
      </c>
      <c r="G143" s="4" t="s">
        <v>388</v>
      </c>
      <c r="H143" s="4" t="s">
        <v>388</v>
      </c>
      <c r="I143" s="8"/>
      <c r="J143" s="8" t="s">
        <v>1</v>
      </c>
      <c r="K143" s="8" t="s">
        <v>1</v>
      </c>
      <c r="L143" s="8" t="s">
        <v>1</v>
      </c>
      <c r="M143" s="8"/>
      <c r="N143" s="8" t="s">
        <v>229</v>
      </c>
      <c r="O143" s="8" t="s">
        <v>605</v>
      </c>
      <c r="P143" s="8"/>
      <c r="Q143" s="8"/>
      <c r="R143" s="8" t="s">
        <v>1</v>
      </c>
      <c r="S143" s="8" t="s">
        <v>1</v>
      </c>
      <c r="T143" s="8" t="s">
        <v>1</v>
      </c>
      <c r="U143" s="8"/>
      <c r="V143" s="8"/>
      <c r="W143" s="6"/>
      <c r="X143" s="6"/>
      <c r="Y143" s="6"/>
      <c r="Z143" s="6"/>
      <c r="AA143" s="4" t="s">
        <v>1</v>
      </c>
      <c r="AB143" s="8">
        <f ca="1">IF(AND($D143=1,ISNUMBER(MATCH(E$1&amp;E143&amp;"x",WhatIf!$X:$X,0))),1,"")</f>
        <v>1</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f t="shared" ca="1" si="9"/>
        <v>1</v>
      </c>
      <c r="AZ143" s="161">
        <f ca="1">IF(OR(E143="",VLOOKUP(E$1,Services!$A$1:$B$25,2,0)="Exclude"),"",IF($D143=1,IF(OR(price_limit="",price_limit="No Limit"),IF(E143="Yes",1,2),IF(SUMIFS(WhatIf!$W:$W,WhatIf!$Q:$Q,E$1,WhatIf!$R:$R,E143)&lt;=price_limit,IF(E143="Yes",1,2),"")),""))</f>
        <v>1</v>
      </c>
      <c r="BA143" s="161">
        <f ca="1">IF(OR(F143="",VLOOKUP(F$1,Services!$A$1:$B$25,2,0)="Exclude"),"",IF($D143=1,IF(OR(price_limit="",price_limit="No Limit"),IF(F143="Yes",1,2),IF(SUMIFS(WhatIf!$W:$W,WhatIf!$Q:$Q,F$1,WhatIf!$R:$R,F143)&lt;=price_limit,IF(F143="Yes",1,2),"")),""))</f>
        <v>2</v>
      </c>
      <c r="BB143" s="161">
        <f ca="1">IF(OR(G143="",VLOOKUP(G$1,Services!$A$1:$B$25,2,0)="Exclude"),"",IF($D143=1,IF(OR(price_limit="",price_limit="No Limit"),IF(G143="Yes",1,2),IF(SUMIFS(WhatIf!$W:$W,WhatIf!$Q:$Q,G$1,WhatIf!$R:$R,G143)&lt;=price_limit,IF(G143="Yes",1,2),"")),""))</f>
        <v>2</v>
      </c>
      <c r="BC143" s="161">
        <f ca="1">IF(OR(H143="",VLOOKUP(H$1,Services!$A$1:$B$25,2,0)="Exclude"),"",IF($D143=1,IF(OR(price_limit="",price_limit="No Limit"),IF(H143="Yes",1,2),IF(SUMIFS(WhatIf!$W:$W,WhatIf!$Q:$Q,H$1,WhatIf!$R:$R,H143)&lt;=price_limit,IF(H143="Yes",1,2),"")),""))</f>
        <v>2</v>
      </c>
      <c r="BD143" s="161" t="str">
        <f>IF(OR(I143="",VLOOKUP(I$1,Services!$A$1:$B$25,2,0)="Exclude"),"",IF($D143=1,IF(OR(price_limit="",price_limit="No Limit"),IF(I143="Yes",1,2),IF(SUMIFS(WhatIf!$W:$W,WhatIf!$Q:$Q,I$1,WhatIf!$R:$R,I143)&lt;=price_limit,IF(I143="Yes",1,2),"")),""))</f>
        <v/>
      </c>
      <c r="BE143" s="161">
        <f ca="1">IF(OR(J143="",VLOOKUP(J$1,Services!$A$1:$B$25,2,0)="Exclude"),"",IF($D143=1,IF(OR(price_limit="",price_limit="No Limit"),IF(J143="Yes",1,2),IF(SUMIFS(WhatIf!$W:$W,WhatIf!$Q:$Q,J$1,WhatIf!$R:$R,J143)&lt;=price_limit,IF(J143="Yes",1,2),"")),""))</f>
        <v>1</v>
      </c>
      <c r="BF143" s="161">
        <f ca="1">IF(OR(K143="",VLOOKUP(K$1,Services!$A$1:$B$25,2,0)="Exclude"),"",IF($D143=1,IF(OR(price_limit="",price_limit="No Limit"),IF(K143="Yes",1,2),IF(SUMIFS(WhatIf!$W:$W,WhatIf!$Q:$Q,K$1,WhatIf!$R:$R,K143)&lt;=price_limit,IF(K143="Yes",1,2),"")),""))</f>
        <v>1</v>
      </c>
      <c r="BG143" s="161">
        <f ca="1">IF(OR(L143="",VLOOKUP(L$1,Services!$A$1:$B$25,2,0)="Exclude"),"",IF($D143=1,IF(OR(price_limit="",price_limit="No Limit"),IF(L143="Yes",1,2),IF(SUMIFS(WhatIf!$W:$W,WhatIf!$Q:$Q,L$1,WhatIf!$R:$R,L143)&lt;=price_limit,IF(L143="Yes",1,2),"")),""))</f>
        <v>1</v>
      </c>
      <c r="BH143" s="161" t="str">
        <f>IF(OR(M143="",VLOOKUP(M$1,Services!$A$1:$B$25,2,0)="Exclude"),"",IF($D143=1,IF(OR(price_limit="",price_limit="No Limit"),IF(M143="Yes",1,2),IF(SUMIFS(WhatIf!$W:$W,WhatIf!$Q:$Q,M$1,WhatIf!$R:$R,M143)&lt;=price_limit,IF(M143="Yes",1,2),"")),""))</f>
        <v/>
      </c>
      <c r="BI143" s="161">
        <f ca="1">IF(OR(N143="",VLOOKUP(N$1,Services!$A$1:$B$25,2,0)="Exclude"),"",IF($D143=1,IF(OR(price_limit="",price_limit="No Limit"),IF(N143="Yes",1,2),IF(SUMIFS(WhatIf!$W:$W,WhatIf!$Q:$Q,N$1,WhatIf!$R:$R,N143)&lt;=price_limit,IF(N143="Yes",1,2),"")),""))</f>
        <v>2</v>
      </c>
      <c r="BJ143" s="161">
        <f ca="1">IF(OR(O143="",VLOOKUP(O$1,Services!$A$1:$B$25,2,0)="Exclude"),"",IF($D143=1,IF(OR(price_limit="",price_limit="No Limit"),IF(O143="Yes",1,2),IF(SUMIFS(WhatIf!$W:$W,WhatIf!$Q:$Q,O$1,WhatIf!$R:$R,O143)&lt;=price_limit,IF(O143="Yes",1,2),"")),""))</f>
        <v>2</v>
      </c>
      <c r="BK143" s="161" t="str">
        <f>IF(OR(P143="",VLOOKUP(P$1,Services!$A$1:$B$25,2,0)="Exclude"),"",IF($D143=1,IF(OR(price_limit="",price_limit="No Limit"),IF(P143="Yes",1,2),IF(SUMIFS(WhatIf!$W:$W,WhatIf!$Q:$Q,P$1,WhatIf!$R:$R,P143)&lt;=price_limit,IF(P143="Yes",1,2),"")),""))</f>
        <v/>
      </c>
      <c r="BL143" s="161" t="str">
        <f>IF(OR(Q143="",VLOOKUP(Q$1,Services!$A$1:$B$25,2,0)="Exclude"),"",IF($D143=1,IF(OR(price_limit="",price_limit="No Limit"),IF(Q143="Yes",1,2),IF(SUMIFS(WhatIf!$W:$W,WhatIf!$Q:$Q,Q$1,WhatIf!$R:$R,Q143)&lt;=price_limit,IF(Q143="Yes",1,2),"")),""))</f>
        <v/>
      </c>
      <c r="BM143" s="161">
        <f ca="1">IF(OR(R143="",VLOOKUP(R$1,Services!$A$1:$B$25,2,0)="Exclude"),"",IF($D143=1,IF(OR(price_limit="",price_limit="No Limit"),IF(R143="Yes",1,2),IF(SUMIFS(WhatIf!$W:$W,WhatIf!$Q:$Q,R$1,WhatIf!$R:$R,R143)&lt;=price_limit,IF(R143="Yes",1,2),"")),""))</f>
        <v>1</v>
      </c>
      <c r="BN143" s="161">
        <f ca="1">IF(OR(S143="",VLOOKUP(S$1,Services!$A$1:$B$25,2,0)="Exclude"),"",IF($D143=1,IF(OR(price_limit="",price_limit="No Limit"),IF(S143="Yes",1,2),IF(SUMIFS(WhatIf!$W:$W,WhatIf!$Q:$Q,S$1,WhatIf!$R:$R,S143)&lt;=price_limit,IF(S143="Yes",1,2),"")),""))</f>
        <v>1</v>
      </c>
      <c r="BO143" s="161">
        <f ca="1">IF(OR(T143="",VLOOKUP(T$1,Services!$A$1:$B$25,2,0)="Exclude"),"",IF($D143=1,IF(OR(price_limit="",price_limit="No Limit"),IF(T143="Yes",1,2),IF(SUMIFS(WhatIf!$W:$W,WhatIf!$Q:$Q,T$1,WhatIf!$R:$R,T143)&lt;=price_limit,IF(T143="Yes",1,2),"")),""))</f>
        <v>1</v>
      </c>
      <c r="BP143" s="161" t="str">
        <f>IF(OR(U143="",VLOOKUP(U$1,Services!$A$1:$B$25,2,0)="Exclude"),"",IF($D143=1,IF(OR(price_limit="",price_limit="No Limit"),IF(U143="Yes",1,2),IF(SUMIFS(WhatIf!$W:$W,WhatIf!$Q:$Q,U$1,WhatIf!$R:$R,U143)&lt;=price_limit,IF(U143="Yes",1,2),"")),""))</f>
        <v/>
      </c>
      <c r="BQ143" s="161" t="str">
        <f>IF(OR(V143="",VLOOKUP(V$1,Services!$A$1:$B$25,2,0)="Exclude"),"",IF($D143=1,IF(OR(price_limit="",price_limit="No Limit"),IF(V143="Yes",1,2),IF(SUMIFS(WhatIf!$W:$W,WhatIf!$Q:$Q,V$1,WhatIf!$R:$R,V143)&lt;=price_limit,IF(V143="Yes",1,2),"")),""))</f>
        <v/>
      </c>
      <c r="BR143" s="161" t="str">
        <f>IF(OR(W143="",VLOOKUP(W$1,Services!$A$1:$B$25,2,0)="Exclude"),"",IF($D143=1,IF(OR(price_limit="",price_limit="No Limit"),IF(W143="Yes",1,2),IF(SUMIFS(WhatIf!$W:$W,WhatIf!$Q:$Q,W$1,WhatIf!$R:$R,W143)&lt;=price_limit,IF(W143="Yes",1,2),"")),""))</f>
        <v/>
      </c>
      <c r="BS143" s="161" t="str">
        <f>IF(OR(X143="",VLOOKUP(X$1,Services!$A$1:$B$25,2,0)="Exclude"),"",IF($D143=1,IF(OR(price_limit="",price_limit="No Limit"),IF(X143="Yes",1,2),IF(SUMIFS(WhatIf!$W:$W,WhatIf!$Q:$Q,X$1,WhatIf!$R:$R,X143)&lt;=price_limit,IF(X143="Yes",1,2),"")),""))</f>
        <v/>
      </c>
      <c r="BT143" s="161" t="str">
        <f>IF(OR(Y143="",VLOOKUP(Y$1,Services!$A$1:$B$25,2,0)="Exclude"),"",IF($D143=1,IF(OR(price_limit="",price_limit="No Limit"),IF(Y143="Yes",1,2),IF(SUMIFS(WhatIf!$W:$W,WhatIf!$Q:$Q,Y$1,WhatIf!$R:$R,Y143)&lt;=price_limit,IF(Y143="Yes",1,2),"")),""))</f>
        <v/>
      </c>
      <c r="BU143" s="161" t="str">
        <f>IF(OR(Z143="",VLOOKUP(Z$1,Services!$A$1:$B$25,2,0)="Exclude"),"",IF($D143=1,IF(OR(price_limit="",price_limit="No Limit"),IF(Z143="Yes",1,2),IF(SUMIFS(WhatIf!$W:$W,WhatIf!$Q:$Q,Z$1,WhatIf!$R:$R,Z143)&lt;=price_limit,IF(Z143="Yes",1,2),"")),""))</f>
        <v/>
      </c>
      <c r="BV143" s="161"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3</v>
      </c>
    </row>
    <row r="144" spans="1:79" ht="13" customHeight="1" x14ac:dyDescent="0.3">
      <c r="A144" s="15" t="s">
        <v>1077</v>
      </c>
      <c r="C144" s="3" t="s">
        <v>177</v>
      </c>
      <c r="D144" s="8" t="str">
        <f t="shared" ca="1" si="8"/>
        <v/>
      </c>
      <c r="P144" s="4" t="s">
        <v>1</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1" t="str">
        <f>IF(OR(E144="",VLOOKUP(E$1,Services!$A$1:$B$25,2,0)="Exclude"),"",IF($D144=1,IF(OR(price_limit="",price_limit="No Limit"),IF(E144="Yes",1,2),IF(SUMIFS(WhatIf!$W:$W,WhatIf!$Q:$Q,E$1,WhatIf!$R:$R,E144)&lt;=price_limit,IF(E144="Yes",1,2),"")),""))</f>
        <v/>
      </c>
      <c r="BA144" s="161" t="str">
        <f>IF(OR(F144="",VLOOKUP(F$1,Services!$A$1:$B$25,2,0)="Exclude"),"",IF($D144=1,IF(OR(price_limit="",price_limit="No Limit"),IF(F144="Yes",1,2),IF(SUMIFS(WhatIf!$W:$W,WhatIf!$Q:$Q,F$1,WhatIf!$R:$R,F144)&lt;=price_limit,IF(F144="Yes",1,2),"")),""))</f>
        <v/>
      </c>
      <c r="BB144" s="161" t="str">
        <f>IF(OR(G144="",VLOOKUP(G$1,Services!$A$1:$B$25,2,0)="Exclude"),"",IF($D144=1,IF(OR(price_limit="",price_limit="No Limit"),IF(G144="Yes",1,2),IF(SUMIFS(WhatIf!$W:$W,WhatIf!$Q:$Q,G$1,WhatIf!$R:$R,G144)&lt;=price_limit,IF(G144="Yes",1,2),"")),""))</f>
        <v/>
      </c>
      <c r="BC144" s="161" t="str">
        <f>IF(OR(H144="",VLOOKUP(H$1,Services!$A$1:$B$25,2,0)="Exclude"),"",IF($D144=1,IF(OR(price_limit="",price_limit="No Limit"),IF(H144="Yes",1,2),IF(SUMIFS(WhatIf!$W:$W,WhatIf!$Q:$Q,H$1,WhatIf!$R:$R,H144)&lt;=price_limit,IF(H144="Yes",1,2),"")),""))</f>
        <v/>
      </c>
      <c r="BD144" s="161" t="str">
        <f>IF(OR(I144="",VLOOKUP(I$1,Services!$A$1:$B$25,2,0)="Exclude"),"",IF($D144=1,IF(OR(price_limit="",price_limit="No Limit"),IF(I144="Yes",1,2),IF(SUMIFS(WhatIf!$W:$W,WhatIf!$Q:$Q,I$1,WhatIf!$R:$R,I144)&lt;=price_limit,IF(I144="Yes",1,2),"")),""))</f>
        <v/>
      </c>
      <c r="BE144" s="161" t="str">
        <f>IF(OR(J144="",VLOOKUP(J$1,Services!$A$1:$B$25,2,0)="Exclude"),"",IF($D144=1,IF(OR(price_limit="",price_limit="No Limit"),IF(J144="Yes",1,2),IF(SUMIFS(WhatIf!$W:$W,WhatIf!$Q:$Q,J$1,WhatIf!$R:$R,J144)&lt;=price_limit,IF(J144="Yes",1,2),"")),""))</f>
        <v/>
      </c>
      <c r="BF144" s="161" t="str">
        <f>IF(OR(K144="",VLOOKUP(K$1,Services!$A$1:$B$25,2,0)="Exclude"),"",IF($D144=1,IF(OR(price_limit="",price_limit="No Limit"),IF(K144="Yes",1,2),IF(SUMIFS(WhatIf!$W:$W,WhatIf!$Q:$Q,K$1,WhatIf!$R:$R,K144)&lt;=price_limit,IF(K144="Yes",1,2),"")),""))</f>
        <v/>
      </c>
      <c r="BG144" s="161" t="str">
        <f>IF(OR(L144="",VLOOKUP(L$1,Services!$A$1:$B$25,2,0)="Exclude"),"",IF($D144=1,IF(OR(price_limit="",price_limit="No Limit"),IF(L144="Yes",1,2),IF(SUMIFS(WhatIf!$W:$W,WhatIf!$Q:$Q,L$1,WhatIf!$R:$R,L144)&lt;=price_limit,IF(L144="Yes",1,2),"")),""))</f>
        <v/>
      </c>
      <c r="BH144" s="161" t="str">
        <f>IF(OR(M144="",VLOOKUP(M$1,Services!$A$1:$B$25,2,0)="Exclude"),"",IF($D144=1,IF(OR(price_limit="",price_limit="No Limit"),IF(M144="Yes",1,2),IF(SUMIFS(WhatIf!$W:$W,WhatIf!$Q:$Q,M$1,WhatIf!$R:$R,M144)&lt;=price_limit,IF(M144="Yes",1,2),"")),""))</f>
        <v/>
      </c>
      <c r="BI144" s="161" t="str">
        <f>IF(OR(N144="",VLOOKUP(N$1,Services!$A$1:$B$25,2,0)="Exclude"),"",IF($D144=1,IF(OR(price_limit="",price_limit="No Limit"),IF(N144="Yes",1,2),IF(SUMIFS(WhatIf!$W:$W,WhatIf!$Q:$Q,N$1,WhatIf!$R:$R,N144)&lt;=price_limit,IF(N144="Yes",1,2),"")),""))</f>
        <v/>
      </c>
      <c r="BJ144" s="161" t="str">
        <f>IF(OR(O144="",VLOOKUP(O$1,Services!$A$1:$B$25,2,0)="Exclude"),"",IF($D144=1,IF(OR(price_limit="",price_limit="No Limit"),IF(O144="Yes",1,2),IF(SUMIFS(WhatIf!$W:$W,WhatIf!$Q:$Q,O$1,WhatIf!$R:$R,O144)&lt;=price_limit,IF(O144="Yes",1,2),"")),""))</f>
        <v/>
      </c>
      <c r="BK144" s="161" t="str">
        <f ca="1">IF(OR(P144="",VLOOKUP(P$1,Services!$A$1:$B$25,2,0)="Exclude"),"",IF($D144=1,IF(OR(price_limit="",price_limit="No Limit"),IF(P144="Yes",1,2),IF(SUMIFS(WhatIf!$W:$W,WhatIf!$Q:$Q,P$1,WhatIf!$R:$R,P144)&lt;=price_limit,IF(P144="Yes",1,2),"")),""))</f>
        <v/>
      </c>
      <c r="BL144" s="161" t="str">
        <f>IF(OR(Q144="",VLOOKUP(Q$1,Services!$A$1:$B$25,2,0)="Exclude"),"",IF($D144=1,IF(OR(price_limit="",price_limit="No Limit"),IF(Q144="Yes",1,2),IF(SUMIFS(WhatIf!$W:$W,WhatIf!$Q:$Q,Q$1,WhatIf!$R:$R,Q144)&lt;=price_limit,IF(Q144="Yes",1,2),"")),""))</f>
        <v/>
      </c>
      <c r="BM144" s="161" t="str">
        <f>IF(OR(R144="",VLOOKUP(R$1,Services!$A$1:$B$25,2,0)="Exclude"),"",IF($D144=1,IF(OR(price_limit="",price_limit="No Limit"),IF(R144="Yes",1,2),IF(SUMIFS(WhatIf!$W:$W,WhatIf!$Q:$Q,R$1,WhatIf!$R:$R,R144)&lt;=price_limit,IF(R144="Yes",1,2),"")),""))</f>
        <v/>
      </c>
      <c r="BN144" s="161" t="str">
        <f>IF(OR(S144="",VLOOKUP(S$1,Services!$A$1:$B$25,2,0)="Exclude"),"",IF($D144=1,IF(OR(price_limit="",price_limit="No Limit"),IF(S144="Yes",1,2),IF(SUMIFS(WhatIf!$W:$W,WhatIf!$Q:$Q,S$1,WhatIf!$R:$R,S144)&lt;=price_limit,IF(S144="Yes",1,2),"")),""))</f>
        <v/>
      </c>
      <c r="BO144" s="161" t="str">
        <f>IF(OR(T144="",VLOOKUP(T$1,Services!$A$1:$B$25,2,0)="Exclude"),"",IF($D144=1,IF(OR(price_limit="",price_limit="No Limit"),IF(T144="Yes",1,2),IF(SUMIFS(WhatIf!$W:$W,WhatIf!$Q:$Q,T$1,WhatIf!$R:$R,T144)&lt;=price_limit,IF(T144="Yes",1,2),"")),""))</f>
        <v/>
      </c>
      <c r="BP144" s="161" t="str">
        <f>IF(OR(U144="",VLOOKUP(U$1,Services!$A$1:$B$25,2,0)="Exclude"),"",IF($D144=1,IF(OR(price_limit="",price_limit="No Limit"),IF(U144="Yes",1,2),IF(SUMIFS(WhatIf!$W:$W,WhatIf!$Q:$Q,U$1,WhatIf!$R:$R,U144)&lt;=price_limit,IF(U144="Yes",1,2),"")),""))</f>
        <v/>
      </c>
      <c r="BQ144" s="161" t="str">
        <f>IF(OR(V144="",VLOOKUP(V$1,Services!$A$1:$B$25,2,0)="Exclude"),"",IF($D144=1,IF(OR(price_limit="",price_limit="No Limit"),IF(V144="Yes",1,2),IF(SUMIFS(WhatIf!$W:$W,WhatIf!$Q:$Q,V$1,WhatIf!$R:$R,V144)&lt;=price_limit,IF(V144="Yes",1,2),"")),""))</f>
        <v/>
      </c>
      <c r="BR144" s="161" t="str">
        <f>IF(OR(W144="",VLOOKUP(W$1,Services!$A$1:$B$25,2,0)="Exclude"),"",IF($D144=1,IF(OR(price_limit="",price_limit="No Limit"),IF(W144="Yes",1,2),IF(SUMIFS(WhatIf!$W:$W,WhatIf!$Q:$Q,W$1,WhatIf!$R:$R,W144)&lt;=price_limit,IF(W144="Yes",1,2),"")),""))</f>
        <v/>
      </c>
      <c r="BS144" s="161" t="str">
        <f>IF(OR(X144="",VLOOKUP(X$1,Services!$A$1:$B$25,2,0)="Exclude"),"",IF($D144=1,IF(OR(price_limit="",price_limit="No Limit"),IF(X144="Yes",1,2),IF(SUMIFS(WhatIf!$W:$W,WhatIf!$Q:$Q,X$1,WhatIf!$R:$R,X144)&lt;=price_limit,IF(X144="Yes",1,2),"")),""))</f>
        <v/>
      </c>
      <c r="BT144" s="161" t="str">
        <f>IF(OR(Y144="",VLOOKUP(Y$1,Services!$A$1:$B$25,2,0)="Exclude"),"",IF($D144=1,IF(OR(price_limit="",price_limit="No Limit"),IF(Y144="Yes",1,2),IF(SUMIFS(WhatIf!$W:$W,WhatIf!$Q:$Q,Y$1,WhatIf!$R:$R,Y144)&lt;=price_limit,IF(Y144="Yes",1,2),"")),""))</f>
        <v/>
      </c>
      <c r="BU144" s="161" t="str">
        <f>IF(OR(Z144="",VLOOKUP(Z$1,Services!$A$1:$B$25,2,0)="Exclude"),"",IF($D144=1,IF(OR(price_limit="",price_limit="No Limit"),IF(Z144="Yes",1,2),IF(SUMIFS(WhatIf!$W:$W,WhatIf!$Q:$Q,Z$1,WhatIf!$R:$R,Z144)&lt;=price_limit,IF(Z144="Yes",1,2),"")),""))</f>
        <v/>
      </c>
      <c r="BV144" s="161"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611</v>
      </c>
      <c r="B145" s="3" t="s">
        <v>612</v>
      </c>
      <c r="C145" s="3" t="s">
        <v>229</v>
      </c>
      <c r="D145" s="8" t="str">
        <f t="shared" ca="1" si="8"/>
        <v/>
      </c>
      <c r="I145" s="8"/>
      <c r="J145" s="8"/>
      <c r="K145" s="8"/>
      <c r="L145" s="8"/>
      <c r="M145" s="8" t="s">
        <v>1</v>
      </c>
      <c r="N145" s="8"/>
      <c r="O145" s="8" t="s">
        <v>1</v>
      </c>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1" t="str">
        <f>IF(OR(E145="",VLOOKUP(E$1,Services!$A$1:$B$25,2,0)="Exclude"),"",IF($D145=1,IF(OR(price_limit="",price_limit="No Limit"),IF(E145="Yes",1,2),IF(SUMIFS(WhatIf!$W:$W,WhatIf!$Q:$Q,E$1,WhatIf!$R:$R,E145)&lt;=price_limit,IF(E145="Yes",1,2),"")),""))</f>
        <v/>
      </c>
      <c r="BA145" s="161" t="str">
        <f>IF(OR(F145="",VLOOKUP(F$1,Services!$A$1:$B$25,2,0)="Exclude"),"",IF($D145=1,IF(OR(price_limit="",price_limit="No Limit"),IF(F145="Yes",1,2),IF(SUMIFS(WhatIf!$W:$W,WhatIf!$Q:$Q,F$1,WhatIf!$R:$R,F145)&lt;=price_limit,IF(F145="Yes",1,2),"")),""))</f>
        <v/>
      </c>
      <c r="BB145" s="161" t="str">
        <f>IF(OR(G145="",VLOOKUP(G$1,Services!$A$1:$B$25,2,0)="Exclude"),"",IF($D145=1,IF(OR(price_limit="",price_limit="No Limit"),IF(G145="Yes",1,2),IF(SUMIFS(WhatIf!$W:$W,WhatIf!$Q:$Q,G$1,WhatIf!$R:$R,G145)&lt;=price_limit,IF(G145="Yes",1,2),"")),""))</f>
        <v/>
      </c>
      <c r="BC145" s="161" t="str">
        <f>IF(OR(H145="",VLOOKUP(H$1,Services!$A$1:$B$25,2,0)="Exclude"),"",IF($D145=1,IF(OR(price_limit="",price_limit="No Limit"),IF(H145="Yes",1,2),IF(SUMIFS(WhatIf!$W:$W,WhatIf!$Q:$Q,H$1,WhatIf!$R:$R,H145)&lt;=price_limit,IF(H145="Yes",1,2),"")),""))</f>
        <v/>
      </c>
      <c r="BD145" s="161" t="str">
        <f>IF(OR(I145="",VLOOKUP(I$1,Services!$A$1:$B$25,2,0)="Exclude"),"",IF($D145=1,IF(OR(price_limit="",price_limit="No Limit"),IF(I145="Yes",1,2),IF(SUMIFS(WhatIf!$W:$W,WhatIf!$Q:$Q,I$1,WhatIf!$R:$R,I145)&lt;=price_limit,IF(I145="Yes",1,2),"")),""))</f>
        <v/>
      </c>
      <c r="BE145" s="161" t="str">
        <f>IF(OR(J145="",VLOOKUP(J$1,Services!$A$1:$B$25,2,0)="Exclude"),"",IF($D145=1,IF(OR(price_limit="",price_limit="No Limit"),IF(J145="Yes",1,2),IF(SUMIFS(WhatIf!$W:$W,WhatIf!$Q:$Q,J$1,WhatIf!$R:$R,J145)&lt;=price_limit,IF(J145="Yes",1,2),"")),""))</f>
        <v/>
      </c>
      <c r="BF145" s="161" t="str">
        <f>IF(OR(K145="",VLOOKUP(K$1,Services!$A$1:$B$25,2,0)="Exclude"),"",IF($D145=1,IF(OR(price_limit="",price_limit="No Limit"),IF(K145="Yes",1,2),IF(SUMIFS(WhatIf!$W:$W,WhatIf!$Q:$Q,K$1,WhatIf!$R:$R,K145)&lt;=price_limit,IF(K145="Yes",1,2),"")),""))</f>
        <v/>
      </c>
      <c r="BG145" s="161" t="str">
        <f>IF(OR(L145="",VLOOKUP(L$1,Services!$A$1:$B$25,2,0)="Exclude"),"",IF($D145=1,IF(OR(price_limit="",price_limit="No Limit"),IF(L145="Yes",1,2),IF(SUMIFS(WhatIf!$W:$W,WhatIf!$Q:$Q,L$1,WhatIf!$R:$R,L145)&lt;=price_limit,IF(L145="Yes",1,2),"")),""))</f>
        <v/>
      </c>
      <c r="BH145" s="161" t="str">
        <f ca="1">IF(OR(M145="",VLOOKUP(M$1,Services!$A$1:$B$25,2,0)="Exclude"),"",IF($D145=1,IF(OR(price_limit="",price_limit="No Limit"),IF(M145="Yes",1,2),IF(SUMIFS(WhatIf!$W:$W,WhatIf!$Q:$Q,M$1,WhatIf!$R:$R,M145)&lt;=price_limit,IF(M145="Yes",1,2),"")),""))</f>
        <v/>
      </c>
      <c r="BI145" s="161" t="str">
        <f>IF(OR(N145="",VLOOKUP(N$1,Services!$A$1:$B$25,2,0)="Exclude"),"",IF($D145=1,IF(OR(price_limit="",price_limit="No Limit"),IF(N145="Yes",1,2),IF(SUMIFS(WhatIf!$W:$W,WhatIf!$Q:$Q,N$1,WhatIf!$R:$R,N145)&lt;=price_limit,IF(N145="Yes",1,2),"")),""))</f>
        <v/>
      </c>
      <c r="BJ145" s="161" t="str">
        <f ca="1">IF(OR(O145="",VLOOKUP(O$1,Services!$A$1:$B$25,2,0)="Exclude"),"",IF($D145=1,IF(OR(price_limit="",price_limit="No Limit"),IF(O145="Yes",1,2),IF(SUMIFS(WhatIf!$W:$W,WhatIf!$Q:$Q,O$1,WhatIf!$R:$R,O145)&lt;=price_limit,IF(O145="Yes",1,2),"")),""))</f>
        <v/>
      </c>
      <c r="BK145" s="161" t="str">
        <f>IF(OR(P145="",VLOOKUP(P$1,Services!$A$1:$B$25,2,0)="Exclude"),"",IF($D145=1,IF(OR(price_limit="",price_limit="No Limit"),IF(P145="Yes",1,2),IF(SUMIFS(WhatIf!$W:$W,WhatIf!$Q:$Q,P$1,WhatIf!$R:$R,P145)&lt;=price_limit,IF(P145="Yes",1,2),"")),""))</f>
        <v/>
      </c>
      <c r="BL145" s="161" t="str">
        <f>IF(OR(Q145="",VLOOKUP(Q$1,Services!$A$1:$B$25,2,0)="Exclude"),"",IF($D145=1,IF(OR(price_limit="",price_limit="No Limit"),IF(Q145="Yes",1,2),IF(SUMIFS(WhatIf!$W:$W,WhatIf!$Q:$Q,Q$1,WhatIf!$R:$R,Q145)&lt;=price_limit,IF(Q145="Yes",1,2),"")),""))</f>
        <v/>
      </c>
      <c r="BM145" s="161" t="str">
        <f>IF(OR(R145="",VLOOKUP(R$1,Services!$A$1:$B$25,2,0)="Exclude"),"",IF($D145=1,IF(OR(price_limit="",price_limit="No Limit"),IF(R145="Yes",1,2),IF(SUMIFS(WhatIf!$W:$W,WhatIf!$Q:$Q,R$1,WhatIf!$R:$R,R145)&lt;=price_limit,IF(R145="Yes",1,2),"")),""))</f>
        <v/>
      </c>
      <c r="BN145" s="161" t="str">
        <f>IF(OR(S145="",VLOOKUP(S$1,Services!$A$1:$B$25,2,0)="Exclude"),"",IF($D145=1,IF(OR(price_limit="",price_limit="No Limit"),IF(S145="Yes",1,2),IF(SUMIFS(WhatIf!$W:$W,WhatIf!$Q:$Q,S$1,WhatIf!$R:$R,S145)&lt;=price_limit,IF(S145="Yes",1,2),"")),""))</f>
        <v/>
      </c>
      <c r="BO145" s="161" t="str">
        <f>IF(OR(T145="",VLOOKUP(T$1,Services!$A$1:$B$25,2,0)="Exclude"),"",IF($D145=1,IF(OR(price_limit="",price_limit="No Limit"),IF(T145="Yes",1,2),IF(SUMIFS(WhatIf!$W:$W,WhatIf!$Q:$Q,T$1,WhatIf!$R:$R,T145)&lt;=price_limit,IF(T145="Yes",1,2),"")),""))</f>
        <v/>
      </c>
      <c r="BP145" s="161" t="str">
        <f>IF(OR(U145="",VLOOKUP(U$1,Services!$A$1:$B$25,2,0)="Exclude"),"",IF($D145=1,IF(OR(price_limit="",price_limit="No Limit"),IF(U145="Yes",1,2),IF(SUMIFS(WhatIf!$W:$W,WhatIf!$Q:$Q,U$1,WhatIf!$R:$R,U145)&lt;=price_limit,IF(U145="Yes",1,2),"")),""))</f>
        <v/>
      </c>
      <c r="BQ145" s="161" t="str">
        <f>IF(OR(V145="",VLOOKUP(V$1,Services!$A$1:$B$25,2,0)="Exclude"),"",IF($D145=1,IF(OR(price_limit="",price_limit="No Limit"),IF(V145="Yes",1,2),IF(SUMIFS(WhatIf!$W:$W,WhatIf!$Q:$Q,V$1,WhatIf!$R:$R,V145)&lt;=price_limit,IF(V145="Yes",1,2),"")),""))</f>
        <v/>
      </c>
      <c r="BR145" s="161" t="str">
        <f>IF(OR(W145="",VLOOKUP(W$1,Services!$A$1:$B$25,2,0)="Exclude"),"",IF($D145=1,IF(OR(price_limit="",price_limit="No Limit"),IF(W145="Yes",1,2),IF(SUMIFS(WhatIf!$W:$W,WhatIf!$Q:$Q,W$1,WhatIf!$R:$R,W145)&lt;=price_limit,IF(W145="Yes",1,2),"")),""))</f>
        <v/>
      </c>
      <c r="BS145" s="161" t="str">
        <f>IF(OR(X145="",VLOOKUP(X$1,Services!$A$1:$B$25,2,0)="Exclude"),"",IF($D145=1,IF(OR(price_limit="",price_limit="No Limit"),IF(X145="Yes",1,2),IF(SUMIFS(WhatIf!$W:$W,WhatIf!$Q:$Q,X$1,WhatIf!$R:$R,X145)&lt;=price_limit,IF(X145="Yes",1,2),"")),""))</f>
        <v/>
      </c>
      <c r="BT145" s="161" t="str">
        <f>IF(OR(Y145="",VLOOKUP(Y$1,Services!$A$1:$B$25,2,0)="Exclude"),"",IF($D145=1,IF(OR(price_limit="",price_limit="No Limit"),IF(Y145="Yes",1,2),IF(SUMIFS(WhatIf!$W:$W,WhatIf!$Q:$Q,Y$1,WhatIf!$R:$R,Y145)&lt;=price_limit,IF(Y145="Yes",1,2),"")),""))</f>
        <v/>
      </c>
      <c r="BU145" s="161" t="str">
        <f>IF(OR(Z145="",VLOOKUP(Z$1,Services!$A$1:$B$25,2,0)="Exclude"),"",IF($D145=1,IF(OR(price_limit="",price_limit="No Limit"),IF(Z145="Yes",1,2),IF(SUMIFS(WhatIf!$W:$W,WhatIf!$Q:$Q,Z$1,WhatIf!$R:$R,Z145)&lt;=price_limit,IF(Z145="Yes",1,2),"")),""))</f>
        <v/>
      </c>
      <c r="BV145" s="161"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5" customHeight="1" x14ac:dyDescent="0.3">
      <c r="A146" s="15" t="s">
        <v>1322</v>
      </c>
      <c r="B146" s="3" t="s">
        <v>1323</v>
      </c>
      <c r="C146" s="3" t="s">
        <v>177</v>
      </c>
      <c r="D146" s="8" t="str">
        <f t="shared" ca="1" si="8"/>
        <v/>
      </c>
      <c r="Q146" s="4" t="s">
        <v>1</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1" t="str">
        <f>IF(OR(E146="",VLOOKUP(E$1,Services!$A$1:$B$25,2,0)="Exclude"),"",IF($D146=1,IF(OR(price_limit="",price_limit="No Limit"),IF(E146="Yes",1,2),IF(SUMIFS(WhatIf!$W:$W,WhatIf!$Q:$Q,E$1,WhatIf!$R:$R,E146)&lt;=price_limit,IF(E146="Yes",1,2),"")),""))</f>
        <v/>
      </c>
      <c r="BA146" s="161" t="str">
        <f>IF(OR(F146="",VLOOKUP(F$1,Services!$A$1:$B$25,2,0)="Exclude"),"",IF($D146=1,IF(OR(price_limit="",price_limit="No Limit"),IF(F146="Yes",1,2),IF(SUMIFS(WhatIf!$W:$W,WhatIf!$Q:$Q,F$1,WhatIf!$R:$R,F146)&lt;=price_limit,IF(F146="Yes",1,2),"")),""))</f>
        <v/>
      </c>
      <c r="BB146" s="161" t="str">
        <f>IF(OR(G146="",VLOOKUP(G$1,Services!$A$1:$B$25,2,0)="Exclude"),"",IF($D146=1,IF(OR(price_limit="",price_limit="No Limit"),IF(G146="Yes",1,2),IF(SUMIFS(WhatIf!$W:$W,WhatIf!$Q:$Q,G$1,WhatIf!$R:$R,G146)&lt;=price_limit,IF(G146="Yes",1,2),"")),""))</f>
        <v/>
      </c>
      <c r="BC146" s="161" t="str">
        <f>IF(OR(H146="",VLOOKUP(H$1,Services!$A$1:$B$25,2,0)="Exclude"),"",IF($D146=1,IF(OR(price_limit="",price_limit="No Limit"),IF(H146="Yes",1,2),IF(SUMIFS(WhatIf!$W:$W,WhatIf!$Q:$Q,H$1,WhatIf!$R:$R,H146)&lt;=price_limit,IF(H146="Yes",1,2),"")),""))</f>
        <v/>
      </c>
      <c r="BD146" s="161" t="str">
        <f>IF(OR(I146="",VLOOKUP(I$1,Services!$A$1:$B$25,2,0)="Exclude"),"",IF($D146=1,IF(OR(price_limit="",price_limit="No Limit"),IF(I146="Yes",1,2),IF(SUMIFS(WhatIf!$W:$W,WhatIf!$Q:$Q,I$1,WhatIf!$R:$R,I146)&lt;=price_limit,IF(I146="Yes",1,2),"")),""))</f>
        <v/>
      </c>
      <c r="BE146" s="161" t="str">
        <f>IF(OR(J146="",VLOOKUP(J$1,Services!$A$1:$B$25,2,0)="Exclude"),"",IF($D146=1,IF(OR(price_limit="",price_limit="No Limit"),IF(J146="Yes",1,2),IF(SUMIFS(WhatIf!$W:$W,WhatIf!$Q:$Q,J$1,WhatIf!$R:$R,J146)&lt;=price_limit,IF(J146="Yes",1,2),"")),""))</f>
        <v/>
      </c>
      <c r="BF146" s="161" t="str">
        <f>IF(OR(K146="",VLOOKUP(K$1,Services!$A$1:$B$25,2,0)="Exclude"),"",IF($D146=1,IF(OR(price_limit="",price_limit="No Limit"),IF(K146="Yes",1,2),IF(SUMIFS(WhatIf!$W:$W,WhatIf!$Q:$Q,K$1,WhatIf!$R:$R,K146)&lt;=price_limit,IF(K146="Yes",1,2),"")),""))</f>
        <v/>
      </c>
      <c r="BG146" s="161" t="str">
        <f>IF(OR(L146="",VLOOKUP(L$1,Services!$A$1:$B$25,2,0)="Exclude"),"",IF($D146=1,IF(OR(price_limit="",price_limit="No Limit"),IF(L146="Yes",1,2),IF(SUMIFS(WhatIf!$W:$W,WhatIf!$Q:$Q,L$1,WhatIf!$R:$R,L146)&lt;=price_limit,IF(L146="Yes",1,2),"")),""))</f>
        <v/>
      </c>
      <c r="BH146" s="161" t="str">
        <f>IF(OR(M146="",VLOOKUP(M$1,Services!$A$1:$B$25,2,0)="Exclude"),"",IF($D146=1,IF(OR(price_limit="",price_limit="No Limit"),IF(M146="Yes",1,2),IF(SUMIFS(WhatIf!$W:$W,WhatIf!$Q:$Q,M$1,WhatIf!$R:$R,M146)&lt;=price_limit,IF(M146="Yes",1,2),"")),""))</f>
        <v/>
      </c>
      <c r="BI146" s="161" t="str">
        <f>IF(OR(N146="",VLOOKUP(N$1,Services!$A$1:$B$25,2,0)="Exclude"),"",IF($D146=1,IF(OR(price_limit="",price_limit="No Limit"),IF(N146="Yes",1,2),IF(SUMIFS(WhatIf!$W:$W,WhatIf!$Q:$Q,N$1,WhatIf!$R:$R,N146)&lt;=price_limit,IF(N146="Yes",1,2),"")),""))</f>
        <v/>
      </c>
      <c r="BJ146" s="161" t="str">
        <f>IF(OR(O146="",VLOOKUP(O$1,Services!$A$1:$B$25,2,0)="Exclude"),"",IF($D146=1,IF(OR(price_limit="",price_limit="No Limit"),IF(O146="Yes",1,2),IF(SUMIFS(WhatIf!$W:$W,WhatIf!$Q:$Q,O$1,WhatIf!$R:$R,O146)&lt;=price_limit,IF(O146="Yes",1,2),"")),""))</f>
        <v/>
      </c>
      <c r="BK146" s="161" t="str">
        <f>IF(OR(P146="",VLOOKUP(P$1,Services!$A$1:$B$25,2,0)="Exclude"),"",IF($D146=1,IF(OR(price_limit="",price_limit="No Limit"),IF(P146="Yes",1,2),IF(SUMIFS(WhatIf!$W:$W,WhatIf!$Q:$Q,P$1,WhatIf!$R:$R,P146)&lt;=price_limit,IF(P146="Yes",1,2),"")),""))</f>
        <v/>
      </c>
      <c r="BL146" s="161" t="str">
        <f ca="1">IF(OR(Q146="",VLOOKUP(Q$1,Services!$A$1:$B$25,2,0)="Exclude"),"",IF($D146=1,IF(OR(price_limit="",price_limit="No Limit"),IF(Q146="Yes",1,2),IF(SUMIFS(WhatIf!$W:$W,WhatIf!$Q:$Q,Q$1,WhatIf!$R:$R,Q146)&lt;=price_limit,IF(Q146="Yes",1,2),"")),""))</f>
        <v/>
      </c>
      <c r="BM146" s="161" t="str">
        <f>IF(OR(R146="",VLOOKUP(R$1,Services!$A$1:$B$25,2,0)="Exclude"),"",IF($D146=1,IF(OR(price_limit="",price_limit="No Limit"),IF(R146="Yes",1,2),IF(SUMIFS(WhatIf!$W:$W,WhatIf!$Q:$Q,R$1,WhatIf!$R:$R,R146)&lt;=price_limit,IF(R146="Yes",1,2),"")),""))</f>
        <v/>
      </c>
      <c r="BN146" s="161" t="str">
        <f>IF(OR(S146="",VLOOKUP(S$1,Services!$A$1:$B$25,2,0)="Exclude"),"",IF($D146=1,IF(OR(price_limit="",price_limit="No Limit"),IF(S146="Yes",1,2),IF(SUMIFS(WhatIf!$W:$W,WhatIf!$Q:$Q,S$1,WhatIf!$R:$R,S146)&lt;=price_limit,IF(S146="Yes",1,2),"")),""))</f>
        <v/>
      </c>
      <c r="BO146" s="161" t="str">
        <f>IF(OR(T146="",VLOOKUP(T$1,Services!$A$1:$B$25,2,0)="Exclude"),"",IF($D146=1,IF(OR(price_limit="",price_limit="No Limit"),IF(T146="Yes",1,2),IF(SUMIFS(WhatIf!$W:$W,WhatIf!$Q:$Q,T$1,WhatIf!$R:$R,T146)&lt;=price_limit,IF(T146="Yes",1,2),"")),""))</f>
        <v/>
      </c>
      <c r="BP146" s="161" t="str">
        <f>IF(OR(U146="",VLOOKUP(U$1,Services!$A$1:$B$25,2,0)="Exclude"),"",IF($D146=1,IF(OR(price_limit="",price_limit="No Limit"),IF(U146="Yes",1,2),IF(SUMIFS(WhatIf!$W:$W,WhatIf!$Q:$Q,U$1,WhatIf!$R:$R,U146)&lt;=price_limit,IF(U146="Yes",1,2),"")),""))</f>
        <v/>
      </c>
      <c r="BQ146" s="161" t="str">
        <f>IF(OR(V146="",VLOOKUP(V$1,Services!$A$1:$B$25,2,0)="Exclude"),"",IF($D146=1,IF(OR(price_limit="",price_limit="No Limit"),IF(V146="Yes",1,2),IF(SUMIFS(WhatIf!$W:$W,WhatIf!$Q:$Q,V$1,WhatIf!$R:$R,V146)&lt;=price_limit,IF(V146="Yes",1,2),"")),""))</f>
        <v/>
      </c>
      <c r="BR146" s="161" t="str">
        <f>IF(OR(W146="",VLOOKUP(W$1,Services!$A$1:$B$25,2,0)="Exclude"),"",IF($D146=1,IF(OR(price_limit="",price_limit="No Limit"),IF(W146="Yes",1,2),IF(SUMIFS(WhatIf!$W:$W,WhatIf!$Q:$Q,W$1,WhatIf!$R:$R,W146)&lt;=price_limit,IF(W146="Yes",1,2),"")),""))</f>
        <v/>
      </c>
      <c r="BS146" s="161" t="str">
        <f>IF(OR(X146="",VLOOKUP(X$1,Services!$A$1:$B$25,2,0)="Exclude"),"",IF($D146=1,IF(OR(price_limit="",price_limit="No Limit"),IF(X146="Yes",1,2),IF(SUMIFS(WhatIf!$W:$W,WhatIf!$Q:$Q,X$1,WhatIf!$R:$R,X146)&lt;=price_limit,IF(X146="Yes",1,2),"")),""))</f>
        <v/>
      </c>
      <c r="BT146" s="161" t="str">
        <f>IF(OR(Y146="",VLOOKUP(Y$1,Services!$A$1:$B$25,2,0)="Exclude"),"",IF($D146=1,IF(OR(price_limit="",price_limit="No Limit"),IF(Y146="Yes",1,2),IF(SUMIFS(WhatIf!$W:$W,WhatIf!$Q:$Q,Y$1,WhatIf!$R:$R,Y146)&lt;=price_limit,IF(Y146="Yes",1,2),"")),""))</f>
        <v/>
      </c>
      <c r="BU146" s="161" t="str">
        <f>IF(OR(Z146="",VLOOKUP(Z$1,Services!$A$1:$B$25,2,0)="Exclude"),"",IF($D146=1,IF(OR(price_limit="",price_limit="No Limit"),IF(Z146="Yes",1,2),IF(SUMIFS(WhatIf!$W:$W,WhatIf!$Q:$Q,Z$1,WhatIf!$R:$R,Z146)&lt;=price_limit,IF(Z146="Yes",1,2),"")),""))</f>
        <v/>
      </c>
      <c r="BV146" s="161"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3" customHeight="1" x14ac:dyDescent="0.35">
      <c r="A147" s="15" t="s">
        <v>422</v>
      </c>
      <c r="B147" s="3" t="s">
        <v>292</v>
      </c>
      <c r="C147" s="3" t="s">
        <v>229</v>
      </c>
      <c r="D147" s="8" t="str">
        <f t="shared" ca="1" si="8"/>
        <v/>
      </c>
      <c r="I147" s="8"/>
      <c r="J147" s="8" t="s">
        <v>1</v>
      </c>
      <c r="K147" s="8" t="s">
        <v>1</v>
      </c>
      <c r="L147" s="8" t="s">
        <v>1</v>
      </c>
      <c r="M147" s="8" t="s">
        <v>1</v>
      </c>
      <c r="N147" s="8" t="s">
        <v>1</v>
      </c>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1" t="str">
        <f>IF(OR(E147="",VLOOKUP(E$1,Services!$A$1:$B$25,2,0)="Exclude"),"",IF($D147=1,IF(OR(price_limit="",price_limit="No Limit"),IF(E147="Yes",1,2),IF(SUMIFS(WhatIf!$W:$W,WhatIf!$Q:$Q,E$1,WhatIf!$R:$R,E147)&lt;=price_limit,IF(E147="Yes",1,2),"")),""))</f>
        <v/>
      </c>
      <c r="BA147" s="161" t="str">
        <f>IF(OR(F147="",VLOOKUP(F$1,Services!$A$1:$B$25,2,0)="Exclude"),"",IF($D147=1,IF(OR(price_limit="",price_limit="No Limit"),IF(F147="Yes",1,2),IF(SUMIFS(WhatIf!$W:$W,WhatIf!$Q:$Q,F$1,WhatIf!$R:$R,F147)&lt;=price_limit,IF(F147="Yes",1,2),"")),""))</f>
        <v/>
      </c>
      <c r="BB147" s="161" t="str">
        <f>IF(OR(G147="",VLOOKUP(G$1,Services!$A$1:$B$25,2,0)="Exclude"),"",IF($D147=1,IF(OR(price_limit="",price_limit="No Limit"),IF(G147="Yes",1,2),IF(SUMIFS(WhatIf!$W:$W,WhatIf!$Q:$Q,G$1,WhatIf!$R:$R,G147)&lt;=price_limit,IF(G147="Yes",1,2),"")),""))</f>
        <v/>
      </c>
      <c r="BC147" s="161" t="str">
        <f>IF(OR(H147="",VLOOKUP(H$1,Services!$A$1:$B$25,2,0)="Exclude"),"",IF($D147=1,IF(OR(price_limit="",price_limit="No Limit"),IF(H147="Yes",1,2),IF(SUMIFS(WhatIf!$W:$W,WhatIf!$Q:$Q,H$1,WhatIf!$R:$R,H147)&lt;=price_limit,IF(H147="Yes",1,2),"")),""))</f>
        <v/>
      </c>
      <c r="BD147" s="161" t="str">
        <f>IF(OR(I147="",VLOOKUP(I$1,Services!$A$1:$B$25,2,0)="Exclude"),"",IF($D147=1,IF(OR(price_limit="",price_limit="No Limit"),IF(I147="Yes",1,2),IF(SUMIFS(WhatIf!$W:$W,WhatIf!$Q:$Q,I$1,WhatIf!$R:$R,I147)&lt;=price_limit,IF(I147="Yes",1,2),"")),""))</f>
        <v/>
      </c>
      <c r="BE147" s="161" t="str">
        <f ca="1">IF(OR(J147="",VLOOKUP(J$1,Services!$A$1:$B$25,2,0)="Exclude"),"",IF($D147=1,IF(OR(price_limit="",price_limit="No Limit"),IF(J147="Yes",1,2),IF(SUMIFS(WhatIf!$W:$W,WhatIf!$Q:$Q,J$1,WhatIf!$R:$R,J147)&lt;=price_limit,IF(J147="Yes",1,2),"")),""))</f>
        <v/>
      </c>
      <c r="BF147" s="161" t="str">
        <f ca="1">IF(OR(K147="",VLOOKUP(K$1,Services!$A$1:$B$25,2,0)="Exclude"),"",IF($D147=1,IF(OR(price_limit="",price_limit="No Limit"),IF(K147="Yes",1,2),IF(SUMIFS(WhatIf!$W:$W,WhatIf!$Q:$Q,K$1,WhatIf!$R:$R,K147)&lt;=price_limit,IF(K147="Yes",1,2),"")),""))</f>
        <v/>
      </c>
      <c r="BG147" s="161" t="str">
        <f ca="1">IF(OR(L147="",VLOOKUP(L$1,Services!$A$1:$B$25,2,0)="Exclude"),"",IF($D147=1,IF(OR(price_limit="",price_limit="No Limit"),IF(L147="Yes",1,2),IF(SUMIFS(WhatIf!$W:$W,WhatIf!$Q:$Q,L$1,WhatIf!$R:$R,L147)&lt;=price_limit,IF(L147="Yes",1,2),"")),""))</f>
        <v/>
      </c>
      <c r="BH147" s="161" t="str">
        <f ca="1">IF(OR(M147="",VLOOKUP(M$1,Services!$A$1:$B$25,2,0)="Exclude"),"",IF($D147=1,IF(OR(price_limit="",price_limit="No Limit"),IF(M147="Yes",1,2),IF(SUMIFS(WhatIf!$W:$W,WhatIf!$Q:$Q,M$1,WhatIf!$R:$R,M147)&lt;=price_limit,IF(M147="Yes",1,2),"")),""))</f>
        <v/>
      </c>
      <c r="BI147" s="161" t="str">
        <f ca="1">IF(OR(N147="",VLOOKUP(N$1,Services!$A$1:$B$25,2,0)="Exclude"),"",IF($D147=1,IF(OR(price_limit="",price_limit="No Limit"),IF(N147="Yes",1,2),IF(SUMIFS(WhatIf!$W:$W,WhatIf!$Q:$Q,N$1,WhatIf!$R:$R,N147)&lt;=price_limit,IF(N147="Yes",1,2),"")),""))</f>
        <v/>
      </c>
      <c r="BJ147" s="161" t="str">
        <f>IF(OR(O147="",VLOOKUP(O$1,Services!$A$1:$B$25,2,0)="Exclude"),"",IF($D147=1,IF(OR(price_limit="",price_limit="No Limit"),IF(O147="Yes",1,2),IF(SUMIFS(WhatIf!$W:$W,WhatIf!$Q:$Q,O$1,WhatIf!$R:$R,O147)&lt;=price_limit,IF(O147="Yes",1,2),"")),""))</f>
        <v/>
      </c>
      <c r="BK147" s="161" t="str">
        <f>IF(OR(P147="",VLOOKUP(P$1,Services!$A$1:$B$25,2,0)="Exclude"),"",IF($D147=1,IF(OR(price_limit="",price_limit="No Limit"),IF(P147="Yes",1,2),IF(SUMIFS(WhatIf!$W:$W,WhatIf!$Q:$Q,P$1,WhatIf!$R:$R,P147)&lt;=price_limit,IF(P147="Yes",1,2),"")),""))</f>
        <v/>
      </c>
      <c r="BL147" s="161" t="str">
        <f>IF(OR(Q147="",VLOOKUP(Q$1,Services!$A$1:$B$25,2,0)="Exclude"),"",IF($D147=1,IF(OR(price_limit="",price_limit="No Limit"),IF(Q147="Yes",1,2),IF(SUMIFS(WhatIf!$W:$W,WhatIf!$Q:$Q,Q$1,WhatIf!$R:$R,Q147)&lt;=price_limit,IF(Q147="Yes",1,2),"")),""))</f>
        <v/>
      </c>
      <c r="BM147" s="161" t="str">
        <f>IF(OR(R147="",VLOOKUP(R$1,Services!$A$1:$B$25,2,0)="Exclude"),"",IF($D147=1,IF(OR(price_limit="",price_limit="No Limit"),IF(R147="Yes",1,2),IF(SUMIFS(WhatIf!$W:$W,WhatIf!$Q:$Q,R$1,WhatIf!$R:$R,R147)&lt;=price_limit,IF(R147="Yes",1,2),"")),""))</f>
        <v/>
      </c>
      <c r="BN147" s="161" t="str">
        <f>IF(OR(S147="",VLOOKUP(S$1,Services!$A$1:$B$25,2,0)="Exclude"),"",IF($D147=1,IF(OR(price_limit="",price_limit="No Limit"),IF(S147="Yes",1,2),IF(SUMIFS(WhatIf!$W:$W,WhatIf!$Q:$Q,S$1,WhatIf!$R:$R,S147)&lt;=price_limit,IF(S147="Yes",1,2),"")),""))</f>
        <v/>
      </c>
      <c r="BO147" s="161" t="str">
        <f>IF(OR(T147="",VLOOKUP(T$1,Services!$A$1:$B$25,2,0)="Exclude"),"",IF($D147=1,IF(OR(price_limit="",price_limit="No Limit"),IF(T147="Yes",1,2),IF(SUMIFS(WhatIf!$W:$W,WhatIf!$Q:$Q,T$1,WhatIf!$R:$R,T147)&lt;=price_limit,IF(T147="Yes",1,2),"")),""))</f>
        <v/>
      </c>
      <c r="BP147" s="161" t="str">
        <f>IF(OR(U147="",VLOOKUP(U$1,Services!$A$1:$B$25,2,0)="Exclude"),"",IF($D147=1,IF(OR(price_limit="",price_limit="No Limit"),IF(U147="Yes",1,2),IF(SUMIFS(WhatIf!$W:$W,WhatIf!$Q:$Q,U$1,WhatIf!$R:$R,U147)&lt;=price_limit,IF(U147="Yes",1,2),"")),""))</f>
        <v/>
      </c>
      <c r="BQ147" s="161" t="str">
        <f>IF(OR(V147="",VLOOKUP(V$1,Services!$A$1:$B$25,2,0)="Exclude"),"",IF($D147=1,IF(OR(price_limit="",price_limit="No Limit"),IF(V147="Yes",1,2),IF(SUMIFS(WhatIf!$W:$W,WhatIf!$Q:$Q,V$1,WhatIf!$R:$R,V147)&lt;=price_limit,IF(V147="Yes",1,2),"")),""))</f>
        <v/>
      </c>
      <c r="BR147" s="161" t="str">
        <f>IF(OR(W147="",VLOOKUP(W$1,Services!$A$1:$B$25,2,0)="Exclude"),"",IF($D147=1,IF(OR(price_limit="",price_limit="No Limit"),IF(W147="Yes",1,2),IF(SUMIFS(WhatIf!$W:$W,WhatIf!$Q:$Q,W$1,WhatIf!$R:$R,W147)&lt;=price_limit,IF(W147="Yes",1,2),"")),""))</f>
        <v/>
      </c>
      <c r="BS147" s="161" t="str">
        <f>IF(OR(X147="",VLOOKUP(X$1,Services!$A$1:$B$25,2,0)="Exclude"),"",IF($D147=1,IF(OR(price_limit="",price_limit="No Limit"),IF(X147="Yes",1,2),IF(SUMIFS(WhatIf!$W:$W,WhatIf!$Q:$Q,X$1,WhatIf!$R:$R,X147)&lt;=price_limit,IF(X147="Yes",1,2),"")),""))</f>
        <v/>
      </c>
      <c r="BT147" s="161" t="str">
        <f>IF(OR(Y147="",VLOOKUP(Y$1,Services!$A$1:$B$25,2,0)="Exclude"),"",IF($D147=1,IF(OR(price_limit="",price_limit="No Limit"),IF(Y147="Yes",1,2),IF(SUMIFS(WhatIf!$W:$W,WhatIf!$Q:$Q,Y$1,WhatIf!$R:$R,Y147)&lt;=price_limit,IF(Y147="Yes",1,2),"")),""))</f>
        <v/>
      </c>
      <c r="BU147" s="161" t="str">
        <f>IF(OR(Z147="",VLOOKUP(Z$1,Services!$A$1:$B$25,2,0)="Exclude"),"",IF($D147=1,IF(OR(price_limit="",price_limit="No Limit"),IF(Z147="Yes",1,2),IF(SUMIFS(WhatIf!$W:$W,WhatIf!$Q:$Q,Z$1,WhatIf!$R:$R,Z147)&lt;=price_limit,IF(Z147="Yes",1,2),"")),""))</f>
        <v/>
      </c>
      <c r="BV147" s="161"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26" customHeight="1" x14ac:dyDescent="0.35">
      <c r="A148" s="15" t="s">
        <v>923</v>
      </c>
      <c r="B148" s="3" t="s">
        <v>205</v>
      </c>
      <c r="C148" s="3" t="s">
        <v>229</v>
      </c>
      <c r="D148" s="8" t="str">
        <f t="shared" ca="1" si="8"/>
        <v/>
      </c>
      <c r="E148" s="4" t="s">
        <v>1</v>
      </c>
      <c r="I148" s="8"/>
      <c r="J148" s="8"/>
      <c r="K148" s="8"/>
      <c r="L148" s="8"/>
      <c r="M148" s="8"/>
      <c r="N148" s="8"/>
      <c r="O148" s="8" t="s">
        <v>1</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1" t="str">
        <f ca="1">IF(OR(E148="",VLOOKUP(E$1,Services!$A$1:$B$25,2,0)="Exclude"),"",IF($D148=1,IF(OR(price_limit="",price_limit="No Limit"),IF(E148="Yes",1,2),IF(SUMIFS(WhatIf!$W:$W,WhatIf!$Q:$Q,E$1,WhatIf!$R:$R,E148)&lt;=price_limit,IF(E148="Yes",1,2),"")),""))</f>
        <v/>
      </c>
      <c r="BA148" s="161" t="str">
        <f>IF(OR(F148="",VLOOKUP(F$1,Services!$A$1:$B$25,2,0)="Exclude"),"",IF($D148=1,IF(OR(price_limit="",price_limit="No Limit"),IF(F148="Yes",1,2),IF(SUMIFS(WhatIf!$W:$W,WhatIf!$Q:$Q,F$1,WhatIf!$R:$R,F148)&lt;=price_limit,IF(F148="Yes",1,2),"")),""))</f>
        <v/>
      </c>
      <c r="BB148" s="161" t="str">
        <f>IF(OR(G148="",VLOOKUP(G$1,Services!$A$1:$B$25,2,0)="Exclude"),"",IF($D148=1,IF(OR(price_limit="",price_limit="No Limit"),IF(G148="Yes",1,2),IF(SUMIFS(WhatIf!$W:$W,WhatIf!$Q:$Q,G$1,WhatIf!$R:$R,G148)&lt;=price_limit,IF(G148="Yes",1,2),"")),""))</f>
        <v/>
      </c>
      <c r="BC148" s="161" t="str">
        <f>IF(OR(H148="",VLOOKUP(H$1,Services!$A$1:$B$25,2,0)="Exclude"),"",IF($D148=1,IF(OR(price_limit="",price_limit="No Limit"),IF(H148="Yes",1,2),IF(SUMIFS(WhatIf!$W:$W,WhatIf!$Q:$Q,H$1,WhatIf!$R:$R,H148)&lt;=price_limit,IF(H148="Yes",1,2),"")),""))</f>
        <v/>
      </c>
      <c r="BD148" s="161" t="str">
        <f>IF(OR(I148="",VLOOKUP(I$1,Services!$A$1:$B$25,2,0)="Exclude"),"",IF($D148=1,IF(OR(price_limit="",price_limit="No Limit"),IF(I148="Yes",1,2),IF(SUMIFS(WhatIf!$W:$W,WhatIf!$Q:$Q,I$1,WhatIf!$R:$R,I148)&lt;=price_limit,IF(I148="Yes",1,2),"")),""))</f>
        <v/>
      </c>
      <c r="BE148" s="161" t="str">
        <f>IF(OR(J148="",VLOOKUP(J$1,Services!$A$1:$B$25,2,0)="Exclude"),"",IF($D148=1,IF(OR(price_limit="",price_limit="No Limit"),IF(J148="Yes",1,2),IF(SUMIFS(WhatIf!$W:$W,WhatIf!$Q:$Q,J$1,WhatIf!$R:$R,J148)&lt;=price_limit,IF(J148="Yes",1,2),"")),""))</f>
        <v/>
      </c>
      <c r="BF148" s="161" t="str">
        <f>IF(OR(K148="",VLOOKUP(K$1,Services!$A$1:$B$25,2,0)="Exclude"),"",IF($D148=1,IF(OR(price_limit="",price_limit="No Limit"),IF(K148="Yes",1,2),IF(SUMIFS(WhatIf!$W:$W,WhatIf!$Q:$Q,K$1,WhatIf!$R:$R,K148)&lt;=price_limit,IF(K148="Yes",1,2),"")),""))</f>
        <v/>
      </c>
      <c r="BG148" s="161" t="str">
        <f>IF(OR(L148="",VLOOKUP(L$1,Services!$A$1:$B$25,2,0)="Exclude"),"",IF($D148=1,IF(OR(price_limit="",price_limit="No Limit"),IF(L148="Yes",1,2),IF(SUMIFS(WhatIf!$W:$W,WhatIf!$Q:$Q,L$1,WhatIf!$R:$R,L148)&lt;=price_limit,IF(L148="Yes",1,2),"")),""))</f>
        <v/>
      </c>
      <c r="BH148" s="161" t="str">
        <f>IF(OR(M148="",VLOOKUP(M$1,Services!$A$1:$B$25,2,0)="Exclude"),"",IF($D148=1,IF(OR(price_limit="",price_limit="No Limit"),IF(M148="Yes",1,2),IF(SUMIFS(WhatIf!$W:$W,WhatIf!$Q:$Q,M$1,WhatIf!$R:$R,M148)&lt;=price_limit,IF(M148="Yes",1,2),"")),""))</f>
        <v/>
      </c>
      <c r="BI148" s="161" t="str">
        <f>IF(OR(N148="",VLOOKUP(N$1,Services!$A$1:$B$25,2,0)="Exclude"),"",IF($D148=1,IF(OR(price_limit="",price_limit="No Limit"),IF(N148="Yes",1,2),IF(SUMIFS(WhatIf!$W:$W,WhatIf!$Q:$Q,N$1,WhatIf!$R:$R,N148)&lt;=price_limit,IF(N148="Yes",1,2),"")),""))</f>
        <v/>
      </c>
      <c r="BJ148" s="161" t="str">
        <f ca="1">IF(OR(O148="",VLOOKUP(O$1,Services!$A$1:$B$25,2,0)="Exclude"),"",IF($D148=1,IF(OR(price_limit="",price_limit="No Limit"),IF(O148="Yes",1,2),IF(SUMIFS(WhatIf!$W:$W,WhatIf!$Q:$Q,O$1,WhatIf!$R:$R,O148)&lt;=price_limit,IF(O148="Yes",1,2),"")),""))</f>
        <v/>
      </c>
      <c r="BK148" s="161" t="str">
        <f>IF(OR(P148="",VLOOKUP(P$1,Services!$A$1:$B$25,2,0)="Exclude"),"",IF($D148=1,IF(OR(price_limit="",price_limit="No Limit"),IF(P148="Yes",1,2),IF(SUMIFS(WhatIf!$W:$W,WhatIf!$Q:$Q,P$1,WhatIf!$R:$R,P148)&lt;=price_limit,IF(P148="Yes",1,2),"")),""))</f>
        <v/>
      </c>
      <c r="BL148" s="161" t="str">
        <f>IF(OR(Q148="",VLOOKUP(Q$1,Services!$A$1:$B$25,2,0)="Exclude"),"",IF($D148=1,IF(OR(price_limit="",price_limit="No Limit"),IF(Q148="Yes",1,2),IF(SUMIFS(WhatIf!$W:$W,WhatIf!$Q:$Q,Q$1,WhatIf!$R:$R,Q148)&lt;=price_limit,IF(Q148="Yes",1,2),"")),""))</f>
        <v/>
      </c>
      <c r="BM148" s="161" t="str">
        <f>IF(OR(R148="",VLOOKUP(R$1,Services!$A$1:$B$25,2,0)="Exclude"),"",IF($D148=1,IF(OR(price_limit="",price_limit="No Limit"),IF(R148="Yes",1,2),IF(SUMIFS(WhatIf!$W:$W,WhatIf!$Q:$Q,R$1,WhatIf!$R:$R,R148)&lt;=price_limit,IF(R148="Yes",1,2),"")),""))</f>
        <v/>
      </c>
      <c r="BN148" s="161" t="str">
        <f>IF(OR(S148="",VLOOKUP(S$1,Services!$A$1:$B$25,2,0)="Exclude"),"",IF($D148=1,IF(OR(price_limit="",price_limit="No Limit"),IF(S148="Yes",1,2),IF(SUMIFS(WhatIf!$W:$W,WhatIf!$Q:$Q,S$1,WhatIf!$R:$R,S148)&lt;=price_limit,IF(S148="Yes",1,2),"")),""))</f>
        <v/>
      </c>
      <c r="BO148" s="161" t="str">
        <f>IF(OR(T148="",VLOOKUP(T$1,Services!$A$1:$B$25,2,0)="Exclude"),"",IF($D148=1,IF(OR(price_limit="",price_limit="No Limit"),IF(T148="Yes",1,2),IF(SUMIFS(WhatIf!$W:$W,WhatIf!$Q:$Q,T$1,WhatIf!$R:$R,T148)&lt;=price_limit,IF(T148="Yes",1,2),"")),""))</f>
        <v/>
      </c>
      <c r="BP148" s="161" t="str">
        <f>IF(OR(U148="",VLOOKUP(U$1,Services!$A$1:$B$25,2,0)="Exclude"),"",IF($D148=1,IF(OR(price_limit="",price_limit="No Limit"),IF(U148="Yes",1,2),IF(SUMIFS(WhatIf!$W:$W,WhatIf!$Q:$Q,U$1,WhatIf!$R:$R,U148)&lt;=price_limit,IF(U148="Yes",1,2),"")),""))</f>
        <v/>
      </c>
      <c r="BQ148" s="161" t="str">
        <f>IF(OR(V148="",VLOOKUP(V$1,Services!$A$1:$B$25,2,0)="Exclude"),"",IF($D148=1,IF(OR(price_limit="",price_limit="No Limit"),IF(V148="Yes",1,2),IF(SUMIFS(WhatIf!$W:$W,WhatIf!$Q:$Q,V$1,WhatIf!$R:$R,V148)&lt;=price_limit,IF(V148="Yes",1,2),"")),""))</f>
        <v/>
      </c>
      <c r="BR148" s="161" t="str">
        <f>IF(OR(W148="",VLOOKUP(W$1,Services!$A$1:$B$25,2,0)="Exclude"),"",IF($D148=1,IF(OR(price_limit="",price_limit="No Limit"),IF(W148="Yes",1,2),IF(SUMIFS(WhatIf!$W:$W,WhatIf!$Q:$Q,W$1,WhatIf!$R:$R,W148)&lt;=price_limit,IF(W148="Yes",1,2),"")),""))</f>
        <v/>
      </c>
      <c r="BS148" s="161" t="str">
        <f>IF(OR(X148="",VLOOKUP(X$1,Services!$A$1:$B$25,2,0)="Exclude"),"",IF($D148=1,IF(OR(price_limit="",price_limit="No Limit"),IF(X148="Yes",1,2),IF(SUMIFS(WhatIf!$W:$W,WhatIf!$Q:$Q,X$1,WhatIf!$R:$R,X148)&lt;=price_limit,IF(X148="Yes",1,2),"")),""))</f>
        <v/>
      </c>
      <c r="BT148" s="161" t="str">
        <f>IF(OR(Y148="",VLOOKUP(Y$1,Services!$A$1:$B$25,2,0)="Exclude"),"",IF($D148=1,IF(OR(price_limit="",price_limit="No Limit"),IF(Y148="Yes",1,2),IF(SUMIFS(WhatIf!$W:$W,WhatIf!$Q:$Q,Y$1,WhatIf!$R:$R,Y148)&lt;=price_limit,IF(Y148="Yes",1,2),"")),""))</f>
        <v/>
      </c>
      <c r="BU148" s="161" t="str">
        <f>IF(OR(Z148="",VLOOKUP(Z$1,Services!$A$1:$B$25,2,0)="Exclude"),"",IF($D148=1,IF(OR(price_limit="",price_limit="No Limit"),IF(Z148="Yes",1,2),IF(SUMIFS(WhatIf!$W:$W,WhatIf!$Q:$Q,Z$1,WhatIf!$R:$R,Z148)&lt;=price_limit,IF(Z148="Yes",1,2),"")),""))</f>
        <v/>
      </c>
      <c r="BV148" s="161"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customHeight="1" x14ac:dyDescent="0.35">
      <c r="A149" s="15" t="s">
        <v>714</v>
      </c>
      <c r="B149" s="3" t="s">
        <v>1016</v>
      </c>
      <c r="C149" s="3" t="s">
        <v>229</v>
      </c>
      <c r="D149" s="8" t="str">
        <f t="shared" ca="1" si="8"/>
        <v/>
      </c>
      <c r="E149" s="4" t="s">
        <v>1</v>
      </c>
      <c r="I149" s="8" t="s">
        <v>671</v>
      </c>
      <c r="J149" s="8" t="s">
        <v>671</v>
      </c>
      <c r="K149" s="8" t="s">
        <v>671</v>
      </c>
      <c r="L149" s="8" t="s">
        <v>1</v>
      </c>
      <c r="M149" s="8"/>
      <c r="N149" s="8" t="s">
        <v>229</v>
      </c>
      <c r="O149" s="8"/>
      <c r="P149" s="8"/>
      <c r="Q149" s="8" t="s">
        <v>1</v>
      </c>
      <c r="R149" s="8"/>
      <c r="S149" s="8"/>
      <c r="T149" s="8"/>
      <c r="U149" s="8"/>
      <c r="V149" s="8" t="s">
        <v>671</v>
      </c>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1" t="str">
        <f ca="1">IF(OR(E149="",VLOOKUP(E$1,Services!$A$1:$B$25,2,0)="Exclude"),"",IF($D149=1,IF(OR(price_limit="",price_limit="No Limit"),IF(E149="Yes",1,2),IF(SUMIFS(WhatIf!$W:$W,WhatIf!$Q:$Q,E$1,WhatIf!$R:$R,E149)&lt;=price_limit,IF(E149="Yes",1,2),"")),""))</f>
        <v/>
      </c>
      <c r="BA149" s="161" t="str">
        <f>IF(OR(F149="",VLOOKUP(F$1,Services!$A$1:$B$25,2,0)="Exclude"),"",IF($D149=1,IF(OR(price_limit="",price_limit="No Limit"),IF(F149="Yes",1,2),IF(SUMIFS(WhatIf!$W:$W,WhatIf!$Q:$Q,F$1,WhatIf!$R:$R,F149)&lt;=price_limit,IF(F149="Yes",1,2),"")),""))</f>
        <v/>
      </c>
      <c r="BB149" s="161" t="str">
        <f>IF(OR(G149="",VLOOKUP(G$1,Services!$A$1:$B$25,2,0)="Exclude"),"",IF($D149=1,IF(OR(price_limit="",price_limit="No Limit"),IF(G149="Yes",1,2),IF(SUMIFS(WhatIf!$W:$W,WhatIf!$Q:$Q,G$1,WhatIf!$R:$R,G149)&lt;=price_limit,IF(G149="Yes",1,2),"")),""))</f>
        <v/>
      </c>
      <c r="BC149" s="161" t="str">
        <f>IF(OR(H149="",VLOOKUP(H$1,Services!$A$1:$B$25,2,0)="Exclude"),"",IF($D149=1,IF(OR(price_limit="",price_limit="No Limit"),IF(H149="Yes",1,2),IF(SUMIFS(WhatIf!$W:$W,WhatIf!$Q:$Q,H$1,WhatIf!$R:$R,H149)&lt;=price_limit,IF(H149="Yes",1,2),"")),""))</f>
        <v/>
      </c>
      <c r="BD149" s="161" t="str">
        <f ca="1">IF(OR(I149="",VLOOKUP(I$1,Services!$A$1:$B$25,2,0)="Exclude"),"",IF($D149=1,IF(OR(price_limit="",price_limit="No Limit"),IF(I149="Yes",1,2),IF(SUMIFS(WhatIf!$W:$W,WhatIf!$Q:$Q,I$1,WhatIf!$R:$R,I149)&lt;=price_limit,IF(I149="Yes",1,2),"")),""))</f>
        <v/>
      </c>
      <c r="BE149" s="161" t="str">
        <f ca="1">IF(OR(J149="",VLOOKUP(J$1,Services!$A$1:$B$25,2,0)="Exclude"),"",IF($D149=1,IF(OR(price_limit="",price_limit="No Limit"),IF(J149="Yes",1,2),IF(SUMIFS(WhatIf!$W:$W,WhatIf!$Q:$Q,J$1,WhatIf!$R:$R,J149)&lt;=price_limit,IF(J149="Yes",1,2),"")),""))</f>
        <v/>
      </c>
      <c r="BF149" s="161" t="str">
        <f ca="1">IF(OR(K149="",VLOOKUP(K$1,Services!$A$1:$B$25,2,0)="Exclude"),"",IF($D149=1,IF(OR(price_limit="",price_limit="No Limit"),IF(K149="Yes",1,2),IF(SUMIFS(WhatIf!$W:$W,WhatIf!$Q:$Q,K$1,WhatIf!$R:$R,K149)&lt;=price_limit,IF(K149="Yes",1,2),"")),""))</f>
        <v/>
      </c>
      <c r="BG149" s="161" t="str">
        <f ca="1">IF(OR(L149="",VLOOKUP(L$1,Services!$A$1:$B$25,2,0)="Exclude"),"",IF($D149=1,IF(OR(price_limit="",price_limit="No Limit"),IF(L149="Yes",1,2),IF(SUMIFS(WhatIf!$W:$W,WhatIf!$Q:$Q,L$1,WhatIf!$R:$R,L149)&lt;=price_limit,IF(L149="Yes",1,2),"")),""))</f>
        <v/>
      </c>
      <c r="BH149" s="161" t="str">
        <f>IF(OR(M149="",VLOOKUP(M$1,Services!$A$1:$B$25,2,0)="Exclude"),"",IF($D149=1,IF(OR(price_limit="",price_limit="No Limit"),IF(M149="Yes",1,2),IF(SUMIFS(WhatIf!$W:$W,WhatIf!$Q:$Q,M$1,WhatIf!$R:$R,M149)&lt;=price_limit,IF(M149="Yes",1,2),"")),""))</f>
        <v/>
      </c>
      <c r="BI149" s="161" t="str">
        <f ca="1">IF(OR(N149="",VLOOKUP(N$1,Services!$A$1:$B$25,2,0)="Exclude"),"",IF($D149=1,IF(OR(price_limit="",price_limit="No Limit"),IF(N149="Yes",1,2),IF(SUMIFS(WhatIf!$W:$W,WhatIf!$Q:$Q,N$1,WhatIf!$R:$R,N149)&lt;=price_limit,IF(N149="Yes",1,2),"")),""))</f>
        <v/>
      </c>
      <c r="BJ149" s="161" t="str">
        <f>IF(OR(O149="",VLOOKUP(O$1,Services!$A$1:$B$25,2,0)="Exclude"),"",IF($D149=1,IF(OR(price_limit="",price_limit="No Limit"),IF(O149="Yes",1,2),IF(SUMIFS(WhatIf!$W:$W,WhatIf!$Q:$Q,O$1,WhatIf!$R:$R,O149)&lt;=price_limit,IF(O149="Yes",1,2),"")),""))</f>
        <v/>
      </c>
      <c r="BK149" s="161" t="str">
        <f>IF(OR(P149="",VLOOKUP(P$1,Services!$A$1:$B$25,2,0)="Exclude"),"",IF($D149=1,IF(OR(price_limit="",price_limit="No Limit"),IF(P149="Yes",1,2),IF(SUMIFS(WhatIf!$W:$W,WhatIf!$Q:$Q,P$1,WhatIf!$R:$R,P149)&lt;=price_limit,IF(P149="Yes",1,2),"")),""))</f>
        <v/>
      </c>
      <c r="BL149" s="161" t="str">
        <f ca="1">IF(OR(Q149="",VLOOKUP(Q$1,Services!$A$1:$B$25,2,0)="Exclude"),"",IF($D149=1,IF(OR(price_limit="",price_limit="No Limit"),IF(Q149="Yes",1,2),IF(SUMIFS(WhatIf!$W:$W,WhatIf!$Q:$Q,Q$1,WhatIf!$R:$R,Q149)&lt;=price_limit,IF(Q149="Yes",1,2),"")),""))</f>
        <v/>
      </c>
      <c r="BM149" s="161" t="str">
        <f>IF(OR(R149="",VLOOKUP(R$1,Services!$A$1:$B$25,2,0)="Exclude"),"",IF($D149=1,IF(OR(price_limit="",price_limit="No Limit"),IF(R149="Yes",1,2),IF(SUMIFS(WhatIf!$W:$W,WhatIf!$Q:$Q,R$1,WhatIf!$R:$R,R149)&lt;=price_limit,IF(R149="Yes",1,2),"")),""))</f>
        <v/>
      </c>
      <c r="BN149" s="161" t="str">
        <f>IF(OR(S149="",VLOOKUP(S$1,Services!$A$1:$B$25,2,0)="Exclude"),"",IF($D149=1,IF(OR(price_limit="",price_limit="No Limit"),IF(S149="Yes",1,2),IF(SUMIFS(WhatIf!$W:$W,WhatIf!$Q:$Q,S$1,WhatIf!$R:$R,S149)&lt;=price_limit,IF(S149="Yes",1,2),"")),""))</f>
        <v/>
      </c>
      <c r="BO149" s="161" t="str">
        <f>IF(OR(T149="",VLOOKUP(T$1,Services!$A$1:$B$25,2,0)="Exclude"),"",IF($D149=1,IF(OR(price_limit="",price_limit="No Limit"),IF(T149="Yes",1,2),IF(SUMIFS(WhatIf!$W:$W,WhatIf!$Q:$Q,T$1,WhatIf!$R:$R,T149)&lt;=price_limit,IF(T149="Yes",1,2),"")),""))</f>
        <v/>
      </c>
      <c r="BP149" s="161" t="str">
        <f>IF(OR(U149="",VLOOKUP(U$1,Services!$A$1:$B$25,2,0)="Exclude"),"",IF($D149=1,IF(OR(price_limit="",price_limit="No Limit"),IF(U149="Yes",1,2),IF(SUMIFS(WhatIf!$W:$W,WhatIf!$Q:$Q,U$1,WhatIf!$R:$R,U149)&lt;=price_limit,IF(U149="Yes",1,2),"")),""))</f>
        <v/>
      </c>
      <c r="BQ149" s="161" t="str">
        <f ca="1">IF(OR(V149="",VLOOKUP(V$1,Services!$A$1:$B$25,2,0)="Exclude"),"",IF($D149=1,IF(OR(price_limit="",price_limit="No Limit"),IF(V149="Yes",1,2),IF(SUMIFS(WhatIf!$W:$W,WhatIf!$Q:$Q,V$1,WhatIf!$R:$R,V149)&lt;=price_limit,IF(V149="Yes",1,2),"")),""))</f>
        <v/>
      </c>
      <c r="BR149" s="161" t="str">
        <f>IF(OR(W149="",VLOOKUP(W$1,Services!$A$1:$B$25,2,0)="Exclude"),"",IF($D149=1,IF(OR(price_limit="",price_limit="No Limit"),IF(W149="Yes",1,2),IF(SUMIFS(WhatIf!$W:$W,WhatIf!$Q:$Q,W$1,WhatIf!$R:$R,W149)&lt;=price_limit,IF(W149="Yes",1,2),"")),""))</f>
        <v/>
      </c>
      <c r="BS149" s="161" t="str">
        <f>IF(OR(X149="",VLOOKUP(X$1,Services!$A$1:$B$25,2,0)="Exclude"),"",IF($D149=1,IF(OR(price_limit="",price_limit="No Limit"),IF(X149="Yes",1,2),IF(SUMIFS(WhatIf!$W:$W,WhatIf!$Q:$Q,X$1,WhatIf!$R:$R,X149)&lt;=price_limit,IF(X149="Yes",1,2),"")),""))</f>
        <v/>
      </c>
      <c r="BT149" s="161" t="str">
        <f>IF(OR(Y149="",VLOOKUP(Y$1,Services!$A$1:$B$25,2,0)="Exclude"),"",IF($D149=1,IF(OR(price_limit="",price_limit="No Limit"),IF(Y149="Yes",1,2),IF(SUMIFS(WhatIf!$W:$W,WhatIf!$Q:$Q,Y$1,WhatIf!$R:$R,Y149)&lt;=price_limit,IF(Y149="Yes",1,2),"")),""))</f>
        <v/>
      </c>
      <c r="BU149" s="161" t="str">
        <f>IF(OR(Z149="",VLOOKUP(Z$1,Services!$A$1:$B$25,2,0)="Exclude"),"",IF($D149=1,IF(OR(price_limit="",price_limit="No Limit"),IF(Z149="Yes",1,2),IF(SUMIFS(WhatIf!$W:$W,WhatIf!$Q:$Q,Z$1,WhatIf!$R:$R,Z149)&lt;=price_limit,IF(Z149="Yes",1,2),"")),""))</f>
        <v/>
      </c>
      <c r="BV149" s="161"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94</v>
      </c>
      <c r="B150" s="3" t="s">
        <v>765</v>
      </c>
      <c r="C150" s="3" t="s">
        <v>191</v>
      </c>
      <c r="D150" s="8" t="str">
        <f t="shared" ca="1" si="8"/>
        <v/>
      </c>
      <c r="I150" s="8" t="s">
        <v>1</v>
      </c>
      <c r="J150" s="8" t="s">
        <v>1</v>
      </c>
      <c r="K150" s="8" t="s">
        <v>1</v>
      </c>
      <c r="L150" s="8" t="s">
        <v>1</v>
      </c>
      <c r="M150" s="8"/>
      <c r="N150" s="8"/>
      <c r="O150" s="8"/>
      <c r="P150" s="8"/>
      <c r="Q150" s="8"/>
      <c r="R150" s="8"/>
      <c r="S150" s="8"/>
      <c r="T150" s="8"/>
      <c r="U150" s="8"/>
      <c r="V150" s="8" t="s">
        <v>1</v>
      </c>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1" t="str">
        <f>IF(OR(E150="",VLOOKUP(E$1,Services!$A$1:$B$25,2,0)="Exclude"),"",IF($D150=1,IF(OR(price_limit="",price_limit="No Limit"),IF(E150="Yes",1,2),IF(SUMIFS(WhatIf!$W:$W,WhatIf!$Q:$Q,E$1,WhatIf!$R:$R,E150)&lt;=price_limit,IF(E150="Yes",1,2),"")),""))</f>
        <v/>
      </c>
      <c r="BA150" s="161" t="str">
        <f>IF(OR(F150="",VLOOKUP(F$1,Services!$A$1:$B$25,2,0)="Exclude"),"",IF($D150=1,IF(OR(price_limit="",price_limit="No Limit"),IF(F150="Yes",1,2),IF(SUMIFS(WhatIf!$W:$W,WhatIf!$Q:$Q,F$1,WhatIf!$R:$R,F150)&lt;=price_limit,IF(F150="Yes",1,2),"")),""))</f>
        <v/>
      </c>
      <c r="BB150" s="161" t="str">
        <f>IF(OR(G150="",VLOOKUP(G$1,Services!$A$1:$B$25,2,0)="Exclude"),"",IF($D150=1,IF(OR(price_limit="",price_limit="No Limit"),IF(G150="Yes",1,2),IF(SUMIFS(WhatIf!$W:$W,WhatIf!$Q:$Q,G$1,WhatIf!$R:$R,G150)&lt;=price_limit,IF(G150="Yes",1,2),"")),""))</f>
        <v/>
      </c>
      <c r="BC150" s="161" t="str">
        <f>IF(OR(H150="",VLOOKUP(H$1,Services!$A$1:$B$25,2,0)="Exclude"),"",IF($D150=1,IF(OR(price_limit="",price_limit="No Limit"),IF(H150="Yes",1,2),IF(SUMIFS(WhatIf!$W:$W,WhatIf!$Q:$Q,H$1,WhatIf!$R:$R,H150)&lt;=price_limit,IF(H150="Yes",1,2),"")),""))</f>
        <v/>
      </c>
      <c r="BD150" s="161" t="str">
        <f ca="1">IF(OR(I150="",VLOOKUP(I$1,Services!$A$1:$B$25,2,0)="Exclude"),"",IF($D150=1,IF(OR(price_limit="",price_limit="No Limit"),IF(I150="Yes",1,2),IF(SUMIFS(WhatIf!$W:$W,WhatIf!$Q:$Q,I$1,WhatIf!$R:$R,I150)&lt;=price_limit,IF(I150="Yes",1,2),"")),""))</f>
        <v/>
      </c>
      <c r="BE150" s="161" t="str">
        <f ca="1">IF(OR(J150="",VLOOKUP(J$1,Services!$A$1:$B$25,2,0)="Exclude"),"",IF($D150=1,IF(OR(price_limit="",price_limit="No Limit"),IF(J150="Yes",1,2),IF(SUMIFS(WhatIf!$W:$W,WhatIf!$Q:$Q,J$1,WhatIf!$R:$R,J150)&lt;=price_limit,IF(J150="Yes",1,2),"")),""))</f>
        <v/>
      </c>
      <c r="BF150" s="161" t="str">
        <f ca="1">IF(OR(K150="",VLOOKUP(K$1,Services!$A$1:$B$25,2,0)="Exclude"),"",IF($D150=1,IF(OR(price_limit="",price_limit="No Limit"),IF(K150="Yes",1,2),IF(SUMIFS(WhatIf!$W:$W,WhatIf!$Q:$Q,K$1,WhatIf!$R:$R,K150)&lt;=price_limit,IF(K150="Yes",1,2),"")),""))</f>
        <v/>
      </c>
      <c r="BG150" s="161" t="str">
        <f ca="1">IF(OR(L150="",VLOOKUP(L$1,Services!$A$1:$B$25,2,0)="Exclude"),"",IF($D150=1,IF(OR(price_limit="",price_limit="No Limit"),IF(L150="Yes",1,2),IF(SUMIFS(WhatIf!$W:$W,WhatIf!$Q:$Q,L$1,WhatIf!$R:$R,L150)&lt;=price_limit,IF(L150="Yes",1,2),"")),""))</f>
        <v/>
      </c>
      <c r="BH150" s="161" t="str">
        <f>IF(OR(M150="",VLOOKUP(M$1,Services!$A$1:$B$25,2,0)="Exclude"),"",IF($D150=1,IF(OR(price_limit="",price_limit="No Limit"),IF(M150="Yes",1,2),IF(SUMIFS(WhatIf!$W:$W,WhatIf!$Q:$Q,M$1,WhatIf!$R:$R,M150)&lt;=price_limit,IF(M150="Yes",1,2),"")),""))</f>
        <v/>
      </c>
      <c r="BI150" s="161" t="str">
        <f>IF(OR(N150="",VLOOKUP(N$1,Services!$A$1:$B$25,2,0)="Exclude"),"",IF($D150=1,IF(OR(price_limit="",price_limit="No Limit"),IF(N150="Yes",1,2),IF(SUMIFS(WhatIf!$W:$W,WhatIf!$Q:$Q,N$1,WhatIf!$R:$R,N150)&lt;=price_limit,IF(N150="Yes",1,2),"")),""))</f>
        <v/>
      </c>
      <c r="BJ150" s="161" t="str">
        <f>IF(OR(O150="",VLOOKUP(O$1,Services!$A$1:$B$25,2,0)="Exclude"),"",IF($D150=1,IF(OR(price_limit="",price_limit="No Limit"),IF(O150="Yes",1,2),IF(SUMIFS(WhatIf!$W:$W,WhatIf!$Q:$Q,O$1,WhatIf!$R:$R,O150)&lt;=price_limit,IF(O150="Yes",1,2),"")),""))</f>
        <v/>
      </c>
      <c r="BK150" s="161" t="str">
        <f>IF(OR(P150="",VLOOKUP(P$1,Services!$A$1:$B$25,2,0)="Exclude"),"",IF($D150=1,IF(OR(price_limit="",price_limit="No Limit"),IF(P150="Yes",1,2),IF(SUMIFS(WhatIf!$W:$W,WhatIf!$Q:$Q,P$1,WhatIf!$R:$R,P150)&lt;=price_limit,IF(P150="Yes",1,2),"")),""))</f>
        <v/>
      </c>
      <c r="BL150" s="161" t="str">
        <f>IF(OR(Q150="",VLOOKUP(Q$1,Services!$A$1:$B$25,2,0)="Exclude"),"",IF($D150=1,IF(OR(price_limit="",price_limit="No Limit"),IF(Q150="Yes",1,2),IF(SUMIFS(WhatIf!$W:$W,WhatIf!$Q:$Q,Q$1,WhatIf!$R:$R,Q150)&lt;=price_limit,IF(Q150="Yes",1,2),"")),""))</f>
        <v/>
      </c>
      <c r="BM150" s="161" t="str">
        <f>IF(OR(R150="",VLOOKUP(R$1,Services!$A$1:$B$25,2,0)="Exclude"),"",IF($D150=1,IF(OR(price_limit="",price_limit="No Limit"),IF(R150="Yes",1,2),IF(SUMIFS(WhatIf!$W:$W,WhatIf!$Q:$Q,R$1,WhatIf!$R:$R,R150)&lt;=price_limit,IF(R150="Yes",1,2),"")),""))</f>
        <v/>
      </c>
      <c r="BN150" s="161" t="str">
        <f>IF(OR(S150="",VLOOKUP(S$1,Services!$A$1:$B$25,2,0)="Exclude"),"",IF($D150=1,IF(OR(price_limit="",price_limit="No Limit"),IF(S150="Yes",1,2),IF(SUMIFS(WhatIf!$W:$W,WhatIf!$Q:$Q,S$1,WhatIf!$R:$R,S150)&lt;=price_limit,IF(S150="Yes",1,2),"")),""))</f>
        <v/>
      </c>
      <c r="BO150" s="161" t="str">
        <f>IF(OR(T150="",VLOOKUP(T$1,Services!$A$1:$B$25,2,0)="Exclude"),"",IF($D150=1,IF(OR(price_limit="",price_limit="No Limit"),IF(T150="Yes",1,2),IF(SUMIFS(WhatIf!$W:$W,WhatIf!$Q:$Q,T$1,WhatIf!$R:$R,T150)&lt;=price_limit,IF(T150="Yes",1,2),"")),""))</f>
        <v/>
      </c>
      <c r="BP150" s="161" t="str">
        <f>IF(OR(U150="",VLOOKUP(U$1,Services!$A$1:$B$25,2,0)="Exclude"),"",IF($D150=1,IF(OR(price_limit="",price_limit="No Limit"),IF(U150="Yes",1,2),IF(SUMIFS(WhatIf!$W:$W,WhatIf!$Q:$Q,U$1,WhatIf!$R:$R,U150)&lt;=price_limit,IF(U150="Yes",1,2),"")),""))</f>
        <v/>
      </c>
      <c r="BQ150" s="161" t="str">
        <f ca="1">IF(OR(V150="",VLOOKUP(V$1,Services!$A$1:$B$25,2,0)="Exclude"),"",IF($D150=1,IF(OR(price_limit="",price_limit="No Limit"),IF(V150="Yes",1,2),IF(SUMIFS(WhatIf!$W:$W,WhatIf!$Q:$Q,V$1,WhatIf!$R:$R,V150)&lt;=price_limit,IF(V150="Yes",1,2),"")),""))</f>
        <v/>
      </c>
      <c r="BR150" s="161" t="str">
        <f>IF(OR(W150="",VLOOKUP(W$1,Services!$A$1:$B$25,2,0)="Exclude"),"",IF($D150=1,IF(OR(price_limit="",price_limit="No Limit"),IF(W150="Yes",1,2),IF(SUMIFS(WhatIf!$W:$W,WhatIf!$Q:$Q,W$1,WhatIf!$R:$R,W150)&lt;=price_limit,IF(W150="Yes",1,2),"")),""))</f>
        <v/>
      </c>
      <c r="BS150" s="161" t="str">
        <f>IF(OR(X150="",VLOOKUP(X$1,Services!$A$1:$B$25,2,0)="Exclude"),"",IF($D150=1,IF(OR(price_limit="",price_limit="No Limit"),IF(X150="Yes",1,2),IF(SUMIFS(WhatIf!$W:$W,WhatIf!$Q:$Q,X$1,WhatIf!$R:$R,X150)&lt;=price_limit,IF(X150="Yes",1,2),"")),""))</f>
        <v/>
      </c>
      <c r="BT150" s="161" t="str">
        <f>IF(OR(Y150="",VLOOKUP(Y$1,Services!$A$1:$B$25,2,0)="Exclude"),"",IF($D150=1,IF(OR(price_limit="",price_limit="No Limit"),IF(Y150="Yes",1,2),IF(SUMIFS(WhatIf!$W:$W,WhatIf!$Q:$Q,Y$1,WhatIf!$R:$R,Y150)&lt;=price_limit,IF(Y150="Yes",1,2),"")),""))</f>
        <v/>
      </c>
      <c r="BU150" s="161" t="str">
        <f>IF(OR(Z150="",VLOOKUP(Z$1,Services!$A$1:$B$25,2,0)="Exclude"),"",IF($D150=1,IF(OR(price_limit="",price_limit="No Limit"),IF(Z150="Yes",1,2),IF(SUMIFS(WhatIf!$W:$W,WhatIf!$Q:$Q,Z$1,WhatIf!$R:$R,Z150)&lt;=price_limit,IF(Z150="Yes",1,2),"")),""))</f>
        <v/>
      </c>
      <c r="BV150" s="161"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14.5" customHeight="1" x14ac:dyDescent="0.35">
      <c r="A151" s="15" t="s">
        <v>447</v>
      </c>
      <c r="B151" s="3" t="s">
        <v>768</v>
      </c>
      <c r="C151" s="3" t="s">
        <v>191</v>
      </c>
      <c r="D151" s="8" t="str">
        <f t="shared" ca="1" si="8"/>
        <v/>
      </c>
      <c r="I151" s="8" t="s">
        <v>1</v>
      </c>
      <c r="J151" s="8" t="s">
        <v>1</v>
      </c>
      <c r="K151" s="8" t="s">
        <v>1</v>
      </c>
      <c r="L151" s="8" t="s">
        <v>1</v>
      </c>
      <c r="M151" s="8"/>
      <c r="N151" s="8"/>
      <c r="O151" s="8"/>
      <c r="P151" s="8"/>
      <c r="Q151" s="8"/>
      <c r="R151" s="8"/>
      <c r="S151" s="8"/>
      <c r="T151" s="8"/>
      <c r="U151" s="8"/>
      <c r="V151" s="8" t="s">
        <v>1</v>
      </c>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1" t="str">
        <f>IF(OR(E151="",VLOOKUP(E$1,Services!$A$1:$B$25,2,0)="Exclude"),"",IF($D151=1,IF(OR(price_limit="",price_limit="No Limit"),IF(E151="Yes",1,2),IF(SUMIFS(WhatIf!$W:$W,WhatIf!$Q:$Q,E$1,WhatIf!$R:$R,E151)&lt;=price_limit,IF(E151="Yes",1,2),"")),""))</f>
        <v/>
      </c>
      <c r="BA151" s="161" t="str">
        <f>IF(OR(F151="",VLOOKUP(F$1,Services!$A$1:$B$25,2,0)="Exclude"),"",IF($D151=1,IF(OR(price_limit="",price_limit="No Limit"),IF(F151="Yes",1,2),IF(SUMIFS(WhatIf!$W:$W,WhatIf!$Q:$Q,F$1,WhatIf!$R:$R,F151)&lt;=price_limit,IF(F151="Yes",1,2),"")),""))</f>
        <v/>
      </c>
      <c r="BB151" s="161" t="str">
        <f>IF(OR(G151="",VLOOKUP(G$1,Services!$A$1:$B$25,2,0)="Exclude"),"",IF($D151=1,IF(OR(price_limit="",price_limit="No Limit"),IF(G151="Yes",1,2),IF(SUMIFS(WhatIf!$W:$W,WhatIf!$Q:$Q,G$1,WhatIf!$R:$R,G151)&lt;=price_limit,IF(G151="Yes",1,2),"")),""))</f>
        <v/>
      </c>
      <c r="BC151" s="161" t="str">
        <f>IF(OR(H151="",VLOOKUP(H$1,Services!$A$1:$B$25,2,0)="Exclude"),"",IF($D151=1,IF(OR(price_limit="",price_limit="No Limit"),IF(H151="Yes",1,2),IF(SUMIFS(WhatIf!$W:$W,WhatIf!$Q:$Q,H$1,WhatIf!$R:$R,H151)&lt;=price_limit,IF(H151="Yes",1,2),"")),""))</f>
        <v/>
      </c>
      <c r="BD151" s="161" t="str">
        <f ca="1">IF(OR(I151="",VLOOKUP(I$1,Services!$A$1:$B$25,2,0)="Exclude"),"",IF($D151=1,IF(OR(price_limit="",price_limit="No Limit"),IF(I151="Yes",1,2),IF(SUMIFS(WhatIf!$W:$W,WhatIf!$Q:$Q,I$1,WhatIf!$R:$R,I151)&lt;=price_limit,IF(I151="Yes",1,2),"")),""))</f>
        <v/>
      </c>
      <c r="BE151" s="161" t="str">
        <f ca="1">IF(OR(J151="",VLOOKUP(J$1,Services!$A$1:$B$25,2,0)="Exclude"),"",IF($D151=1,IF(OR(price_limit="",price_limit="No Limit"),IF(J151="Yes",1,2),IF(SUMIFS(WhatIf!$W:$W,WhatIf!$Q:$Q,J$1,WhatIf!$R:$R,J151)&lt;=price_limit,IF(J151="Yes",1,2),"")),""))</f>
        <v/>
      </c>
      <c r="BF151" s="161" t="str">
        <f ca="1">IF(OR(K151="",VLOOKUP(K$1,Services!$A$1:$B$25,2,0)="Exclude"),"",IF($D151=1,IF(OR(price_limit="",price_limit="No Limit"),IF(K151="Yes",1,2),IF(SUMIFS(WhatIf!$W:$W,WhatIf!$Q:$Q,K$1,WhatIf!$R:$R,K151)&lt;=price_limit,IF(K151="Yes",1,2),"")),""))</f>
        <v/>
      </c>
      <c r="BG151" s="161" t="str">
        <f ca="1">IF(OR(L151="",VLOOKUP(L$1,Services!$A$1:$B$25,2,0)="Exclude"),"",IF($D151=1,IF(OR(price_limit="",price_limit="No Limit"),IF(L151="Yes",1,2),IF(SUMIFS(WhatIf!$W:$W,WhatIf!$Q:$Q,L$1,WhatIf!$R:$R,L151)&lt;=price_limit,IF(L151="Yes",1,2),"")),""))</f>
        <v/>
      </c>
      <c r="BH151" s="161" t="str">
        <f>IF(OR(M151="",VLOOKUP(M$1,Services!$A$1:$B$25,2,0)="Exclude"),"",IF($D151=1,IF(OR(price_limit="",price_limit="No Limit"),IF(M151="Yes",1,2),IF(SUMIFS(WhatIf!$W:$W,WhatIf!$Q:$Q,M$1,WhatIf!$R:$R,M151)&lt;=price_limit,IF(M151="Yes",1,2),"")),""))</f>
        <v/>
      </c>
      <c r="BI151" s="161" t="str">
        <f>IF(OR(N151="",VLOOKUP(N$1,Services!$A$1:$B$25,2,0)="Exclude"),"",IF($D151=1,IF(OR(price_limit="",price_limit="No Limit"),IF(N151="Yes",1,2),IF(SUMIFS(WhatIf!$W:$W,WhatIf!$Q:$Q,N$1,WhatIf!$R:$R,N151)&lt;=price_limit,IF(N151="Yes",1,2),"")),""))</f>
        <v/>
      </c>
      <c r="BJ151" s="161" t="str">
        <f>IF(OR(O151="",VLOOKUP(O$1,Services!$A$1:$B$25,2,0)="Exclude"),"",IF($D151=1,IF(OR(price_limit="",price_limit="No Limit"),IF(O151="Yes",1,2),IF(SUMIFS(WhatIf!$W:$W,WhatIf!$Q:$Q,O$1,WhatIf!$R:$R,O151)&lt;=price_limit,IF(O151="Yes",1,2),"")),""))</f>
        <v/>
      </c>
      <c r="BK151" s="161" t="str">
        <f>IF(OR(P151="",VLOOKUP(P$1,Services!$A$1:$B$25,2,0)="Exclude"),"",IF($D151=1,IF(OR(price_limit="",price_limit="No Limit"),IF(P151="Yes",1,2),IF(SUMIFS(WhatIf!$W:$W,WhatIf!$Q:$Q,P$1,WhatIf!$R:$R,P151)&lt;=price_limit,IF(P151="Yes",1,2),"")),""))</f>
        <v/>
      </c>
      <c r="BL151" s="161" t="str">
        <f>IF(OR(Q151="",VLOOKUP(Q$1,Services!$A$1:$B$25,2,0)="Exclude"),"",IF($D151=1,IF(OR(price_limit="",price_limit="No Limit"),IF(Q151="Yes",1,2),IF(SUMIFS(WhatIf!$W:$W,WhatIf!$Q:$Q,Q$1,WhatIf!$R:$R,Q151)&lt;=price_limit,IF(Q151="Yes",1,2),"")),""))</f>
        <v/>
      </c>
      <c r="BM151" s="161" t="str">
        <f>IF(OR(R151="",VLOOKUP(R$1,Services!$A$1:$B$25,2,0)="Exclude"),"",IF($D151=1,IF(OR(price_limit="",price_limit="No Limit"),IF(R151="Yes",1,2),IF(SUMIFS(WhatIf!$W:$W,WhatIf!$Q:$Q,R$1,WhatIf!$R:$R,R151)&lt;=price_limit,IF(R151="Yes",1,2),"")),""))</f>
        <v/>
      </c>
      <c r="BN151" s="161" t="str">
        <f>IF(OR(S151="",VLOOKUP(S$1,Services!$A$1:$B$25,2,0)="Exclude"),"",IF($D151=1,IF(OR(price_limit="",price_limit="No Limit"),IF(S151="Yes",1,2),IF(SUMIFS(WhatIf!$W:$W,WhatIf!$Q:$Q,S$1,WhatIf!$R:$R,S151)&lt;=price_limit,IF(S151="Yes",1,2),"")),""))</f>
        <v/>
      </c>
      <c r="BO151" s="161" t="str">
        <f>IF(OR(T151="",VLOOKUP(T$1,Services!$A$1:$B$25,2,0)="Exclude"),"",IF($D151=1,IF(OR(price_limit="",price_limit="No Limit"),IF(T151="Yes",1,2),IF(SUMIFS(WhatIf!$W:$W,WhatIf!$Q:$Q,T$1,WhatIf!$R:$R,T151)&lt;=price_limit,IF(T151="Yes",1,2),"")),""))</f>
        <v/>
      </c>
      <c r="BP151" s="161" t="str">
        <f>IF(OR(U151="",VLOOKUP(U$1,Services!$A$1:$B$25,2,0)="Exclude"),"",IF($D151=1,IF(OR(price_limit="",price_limit="No Limit"),IF(U151="Yes",1,2),IF(SUMIFS(WhatIf!$W:$W,WhatIf!$Q:$Q,U$1,WhatIf!$R:$R,U151)&lt;=price_limit,IF(U151="Yes",1,2),"")),""))</f>
        <v/>
      </c>
      <c r="BQ151" s="161" t="str">
        <f ca="1">IF(OR(V151="",VLOOKUP(V$1,Services!$A$1:$B$25,2,0)="Exclude"),"",IF($D151=1,IF(OR(price_limit="",price_limit="No Limit"),IF(V151="Yes",1,2),IF(SUMIFS(WhatIf!$W:$W,WhatIf!$Q:$Q,V$1,WhatIf!$R:$R,V151)&lt;=price_limit,IF(V151="Yes",1,2),"")),""))</f>
        <v/>
      </c>
      <c r="BR151" s="161" t="str">
        <f>IF(OR(W151="",VLOOKUP(W$1,Services!$A$1:$B$25,2,0)="Exclude"),"",IF($D151=1,IF(OR(price_limit="",price_limit="No Limit"),IF(W151="Yes",1,2),IF(SUMIFS(WhatIf!$W:$W,WhatIf!$Q:$Q,W$1,WhatIf!$R:$R,W151)&lt;=price_limit,IF(W151="Yes",1,2),"")),""))</f>
        <v/>
      </c>
      <c r="BS151" s="161" t="str">
        <f>IF(OR(X151="",VLOOKUP(X$1,Services!$A$1:$B$25,2,0)="Exclude"),"",IF($D151=1,IF(OR(price_limit="",price_limit="No Limit"),IF(X151="Yes",1,2),IF(SUMIFS(WhatIf!$W:$W,WhatIf!$Q:$Q,X$1,WhatIf!$R:$R,X151)&lt;=price_limit,IF(X151="Yes",1,2),"")),""))</f>
        <v/>
      </c>
      <c r="BT151" s="161" t="str">
        <f>IF(OR(Y151="",VLOOKUP(Y$1,Services!$A$1:$B$25,2,0)="Exclude"),"",IF($D151=1,IF(OR(price_limit="",price_limit="No Limit"),IF(Y151="Yes",1,2),IF(SUMIFS(WhatIf!$W:$W,WhatIf!$Q:$Q,Y$1,WhatIf!$R:$R,Y151)&lt;=price_limit,IF(Y151="Yes",1,2),"")),""))</f>
        <v/>
      </c>
      <c r="BU151" s="161" t="str">
        <f>IF(OR(Z151="",VLOOKUP(Z$1,Services!$A$1:$B$25,2,0)="Exclude"),"",IF($D151=1,IF(OR(price_limit="",price_limit="No Limit"),IF(Z151="Yes",1,2),IF(SUMIFS(WhatIf!$W:$W,WhatIf!$Q:$Q,Z$1,WhatIf!$R:$R,Z151)&lt;=price_limit,IF(Z151="Yes",1,2),"")),""))</f>
        <v/>
      </c>
      <c r="BV151" s="161"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4.5" customHeight="1" x14ac:dyDescent="0.35">
      <c r="A152" s="15" t="s">
        <v>802</v>
      </c>
      <c r="C152" s="3" t="s">
        <v>349</v>
      </c>
      <c r="D152" s="8" t="str">
        <f t="shared" ca="1" si="8"/>
        <v/>
      </c>
      <c r="I152" s="4" t="s">
        <v>797</v>
      </c>
      <c r="J152" s="4" t="s">
        <v>797</v>
      </c>
      <c r="K152" s="8" t="s">
        <v>797</v>
      </c>
      <c r="L152" s="8" t="s">
        <v>797</v>
      </c>
      <c r="M152" s="8"/>
      <c r="N152" s="8"/>
      <c r="O152" s="8"/>
      <c r="P152" s="8"/>
      <c r="Q152" s="8"/>
      <c r="R152" s="8"/>
      <c r="S152" s="8"/>
      <c r="T152" s="8"/>
      <c r="U152" s="8"/>
      <c r="V152" s="4" t="s">
        <v>797</v>
      </c>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1" t="str">
        <f>IF(OR(E152="",VLOOKUP(E$1,Services!$A$1:$B$25,2,0)="Exclude"),"",IF($D152=1,IF(OR(price_limit="",price_limit="No Limit"),IF(E152="Yes",1,2),IF(SUMIFS(WhatIf!$W:$W,WhatIf!$Q:$Q,E$1,WhatIf!$R:$R,E152)&lt;=price_limit,IF(E152="Yes",1,2),"")),""))</f>
        <v/>
      </c>
      <c r="BA152" s="161" t="str">
        <f>IF(OR(F152="",VLOOKUP(F$1,Services!$A$1:$B$25,2,0)="Exclude"),"",IF($D152=1,IF(OR(price_limit="",price_limit="No Limit"),IF(F152="Yes",1,2),IF(SUMIFS(WhatIf!$W:$W,WhatIf!$Q:$Q,F$1,WhatIf!$R:$R,F152)&lt;=price_limit,IF(F152="Yes",1,2),"")),""))</f>
        <v/>
      </c>
      <c r="BB152" s="161" t="str">
        <f>IF(OR(G152="",VLOOKUP(G$1,Services!$A$1:$B$25,2,0)="Exclude"),"",IF($D152=1,IF(OR(price_limit="",price_limit="No Limit"),IF(G152="Yes",1,2),IF(SUMIFS(WhatIf!$W:$W,WhatIf!$Q:$Q,G$1,WhatIf!$R:$R,G152)&lt;=price_limit,IF(G152="Yes",1,2),"")),""))</f>
        <v/>
      </c>
      <c r="BC152" s="161" t="str">
        <f>IF(OR(H152="",VLOOKUP(H$1,Services!$A$1:$B$25,2,0)="Exclude"),"",IF($D152=1,IF(OR(price_limit="",price_limit="No Limit"),IF(H152="Yes",1,2),IF(SUMIFS(WhatIf!$W:$W,WhatIf!$Q:$Q,H$1,WhatIf!$R:$R,H152)&lt;=price_limit,IF(H152="Yes",1,2),"")),""))</f>
        <v/>
      </c>
      <c r="BD152" s="161" t="str">
        <f ca="1">IF(OR(I152="",VLOOKUP(I$1,Services!$A$1:$B$25,2,0)="Exclude"),"",IF($D152=1,IF(OR(price_limit="",price_limit="No Limit"),IF(I152="Yes",1,2),IF(SUMIFS(WhatIf!$W:$W,WhatIf!$Q:$Q,I$1,WhatIf!$R:$R,I152)&lt;=price_limit,IF(I152="Yes",1,2),"")),""))</f>
        <v/>
      </c>
      <c r="BE152" s="161" t="str">
        <f ca="1">IF(OR(J152="",VLOOKUP(J$1,Services!$A$1:$B$25,2,0)="Exclude"),"",IF($D152=1,IF(OR(price_limit="",price_limit="No Limit"),IF(J152="Yes",1,2),IF(SUMIFS(WhatIf!$W:$W,WhatIf!$Q:$Q,J$1,WhatIf!$R:$R,J152)&lt;=price_limit,IF(J152="Yes",1,2),"")),""))</f>
        <v/>
      </c>
      <c r="BF152" s="161" t="str">
        <f ca="1">IF(OR(K152="",VLOOKUP(K$1,Services!$A$1:$B$25,2,0)="Exclude"),"",IF($D152=1,IF(OR(price_limit="",price_limit="No Limit"),IF(K152="Yes",1,2),IF(SUMIFS(WhatIf!$W:$W,WhatIf!$Q:$Q,K$1,WhatIf!$R:$R,K152)&lt;=price_limit,IF(K152="Yes",1,2),"")),""))</f>
        <v/>
      </c>
      <c r="BG152" s="161" t="str">
        <f ca="1">IF(OR(L152="",VLOOKUP(L$1,Services!$A$1:$B$25,2,0)="Exclude"),"",IF($D152=1,IF(OR(price_limit="",price_limit="No Limit"),IF(L152="Yes",1,2),IF(SUMIFS(WhatIf!$W:$W,WhatIf!$Q:$Q,L$1,WhatIf!$R:$R,L152)&lt;=price_limit,IF(L152="Yes",1,2),"")),""))</f>
        <v/>
      </c>
      <c r="BH152" s="161" t="str">
        <f>IF(OR(M152="",VLOOKUP(M$1,Services!$A$1:$B$25,2,0)="Exclude"),"",IF($D152=1,IF(OR(price_limit="",price_limit="No Limit"),IF(M152="Yes",1,2),IF(SUMIFS(WhatIf!$W:$W,WhatIf!$Q:$Q,M$1,WhatIf!$R:$R,M152)&lt;=price_limit,IF(M152="Yes",1,2),"")),""))</f>
        <v/>
      </c>
      <c r="BI152" s="161" t="str">
        <f>IF(OR(N152="",VLOOKUP(N$1,Services!$A$1:$B$25,2,0)="Exclude"),"",IF($D152=1,IF(OR(price_limit="",price_limit="No Limit"),IF(N152="Yes",1,2),IF(SUMIFS(WhatIf!$W:$W,WhatIf!$Q:$Q,N$1,WhatIf!$R:$R,N152)&lt;=price_limit,IF(N152="Yes",1,2),"")),""))</f>
        <v/>
      </c>
      <c r="BJ152" s="161" t="str">
        <f>IF(OR(O152="",VLOOKUP(O$1,Services!$A$1:$B$25,2,0)="Exclude"),"",IF($D152=1,IF(OR(price_limit="",price_limit="No Limit"),IF(O152="Yes",1,2),IF(SUMIFS(WhatIf!$W:$W,WhatIf!$Q:$Q,O$1,WhatIf!$R:$R,O152)&lt;=price_limit,IF(O152="Yes",1,2),"")),""))</f>
        <v/>
      </c>
      <c r="BK152" s="161" t="str">
        <f>IF(OR(P152="",VLOOKUP(P$1,Services!$A$1:$B$25,2,0)="Exclude"),"",IF($D152=1,IF(OR(price_limit="",price_limit="No Limit"),IF(P152="Yes",1,2),IF(SUMIFS(WhatIf!$W:$W,WhatIf!$Q:$Q,P$1,WhatIf!$R:$R,P152)&lt;=price_limit,IF(P152="Yes",1,2),"")),""))</f>
        <v/>
      </c>
      <c r="BL152" s="161" t="str">
        <f>IF(OR(Q152="",VLOOKUP(Q$1,Services!$A$1:$B$25,2,0)="Exclude"),"",IF($D152=1,IF(OR(price_limit="",price_limit="No Limit"),IF(Q152="Yes",1,2),IF(SUMIFS(WhatIf!$W:$W,WhatIf!$Q:$Q,Q$1,WhatIf!$R:$R,Q152)&lt;=price_limit,IF(Q152="Yes",1,2),"")),""))</f>
        <v/>
      </c>
      <c r="BM152" s="161" t="str">
        <f>IF(OR(R152="",VLOOKUP(R$1,Services!$A$1:$B$25,2,0)="Exclude"),"",IF($D152=1,IF(OR(price_limit="",price_limit="No Limit"),IF(R152="Yes",1,2),IF(SUMIFS(WhatIf!$W:$W,WhatIf!$Q:$Q,R$1,WhatIf!$R:$R,R152)&lt;=price_limit,IF(R152="Yes",1,2),"")),""))</f>
        <v/>
      </c>
      <c r="BN152" s="161" t="str">
        <f>IF(OR(S152="",VLOOKUP(S$1,Services!$A$1:$B$25,2,0)="Exclude"),"",IF($D152=1,IF(OR(price_limit="",price_limit="No Limit"),IF(S152="Yes",1,2),IF(SUMIFS(WhatIf!$W:$W,WhatIf!$Q:$Q,S$1,WhatIf!$R:$R,S152)&lt;=price_limit,IF(S152="Yes",1,2),"")),""))</f>
        <v/>
      </c>
      <c r="BO152" s="161" t="str">
        <f>IF(OR(T152="",VLOOKUP(T$1,Services!$A$1:$B$25,2,0)="Exclude"),"",IF($D152=1,IF(OR(price_limit="",price_limit="No Limit"),IF(T152="Yes",1,2),IF(SUMIFS(WhatIf!$W:$W,WhatIf!$Q:$Q,T$1,WhatIf!$R:$R,T152)&lt;=price_limit,IF(T152="Yes",1,2),"")),""))</f>
        <v/>
      </c>
      <c r="BP152" s="161" t="str">
        <f>IF(OR(U152="",VLOOKUP(U$1,Services!$A$1:$B$25,2,0)="Exclude"),"",IF($D152=1,IF(OR(price_limit="",price_limit="No Limit"),IF(U152="Yes",1,2),IF(SUMIFS(WhatIf!$W:$W,WhatIf!$Q:$Q,U$1,WhatIf!$R:$R,U152)&lt;=price_limit,IF(U152="Yes",1,2),"")),""))</f>
        <v/>
      </c>
      <c r="BQ152" s="161" t="str">
        <f ca="1">IF(OR(V152="",VLOOKUP(V$1,Services!$A$1:$B$25,2,0)="Exclude"),"",IF($D152=1,IF(OR(price_limit="",price_limit="No Limit"),IF(V152="Yes",1,2),IF(SUMIFS(WhatIf!$W:$W,WhatIf!$Q:$Q,V$1,WhatIf!$R:$R,V152)&lt;=price_limit,IF(V152="Yes",1,2),"")),""))</f>
        <v/>
      </c>
      <c r="BR152" s="161" t="str">
        <f>IF(OR(W152="",VLOOKUP(W$1,Services!$A$1:$B$25,2,0)="Exclude"),"",IF($D152=1,IF(OR(price_limit="",price_limit="No Limit"),IF(W152="Yes",1,2),IF(SUMIFS(WhatIf!$W:$W,WhatIf!$Q:$Q,W$1,WhatIf!$R:$R,W152)&lt;=price_limit,IF(W152="Yes",1,2),"")),""))</f>
        <v/>
      </c>
      <c r="BS152" s="161" t="str">
        <f>IF(OR(X152="",VLOOKUP(X$1,Services!$A$1:$B$25,2,0)="Exclude"),"",IF($D152=1,IF(OR(price_limit="",price_limit="No Limit"),IF(X152="Yes",1,2),IF(SUMIFS(WhatIf!$W:$W,WhatIf!$Q:$Q,X$1,WhatIf!$R:$R,X152)&lt;=price_limit,IF(X152="Yes",1,2),"")),""))</f>
        <v/>
      </c>
      <c r="BT152" s="161" t="str">
        <f>IF(OR(Y152="",VLOOKUP(Y$1,Services!$A$1:$B$25,2,0)="Exclude"),"",IF($D152=1,IF(OR(price_limit="",price_limit="No Limit"),IF(Y152="Yes",1,2),IF(SUMIFS(WhatIf!$W:$W,WhatIf!$Q:$Q,Y$1,WhatIf!$R:$R,Y152)&lt;=price_limit,IF(Y152="Yes",1,2),"")),""))</f>
        <v/>
      </c>
      <c r="BU152" s="161" t="str">
        <f>IF(OR(Z152="",VLOOKUP(Z$1,Services!$A$1:$B$25,2,0)="Exclude"),"",IF($D152=1,IF(OR(price_limit="",price_limit="No Limit"),IF(Z152="Yes",1,2),IF(SUMIFS(WhatIf!$W:$W,WhatIf!$Q:$Q,Z$1,WhatIf!$R:$R,Z152)&lt;=price_limit,IF(Z152="Yes",1,2),"")),""))</f>
        <v/>
      </c>
      <c r="BV152" s="161"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customHeight="1" x14ac:dyDescent="0.35">
      <c r="A153" s="15" t="s">
        <v>587</v>
      </c>
      <c r="C153" s="3" t="s">
        <v>349</v>
      </c>
      <c r="D153" s="8" t="str">
        <f t="shared" ca="1" si="8"/>
        <v/>
      </c>
      <c r="F153" s="4" t="s">
        <v>706</v>
      </c>
      <c r="G153" s="4" t="s">
        <v>706</v>
      </c>
      <c r="H153" s="4" t="s">
        <v>706</v>
      </c>
      <c r="I153" s="8"/>
      <c r="J153" s="8"/>
      <c r="K153" s="8"/>
      <c r="L153" s="8"/>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1" t="str">
        <f>IF(OR(E153="",VLOOKUP(E$1,Services!$A$1:$B$25,2,0)="Exclude"),"",IF($D153=1,IF(OR(price_limit="",price_limit="No Limit"),IF(E153="Yes",1,2),IF(SUMIFS(WhatIf!$W:$W,WhatIf!$Q:$Q,E$1,WhatIf!$R:$R,E153)&lt;=price_limit,IF(E153="Yes",1,2),"")),""))</f>
        <v/>
      </c>
      <c r="BA153" s="161" t="str">
        <f ca="1">IF(OR(F153="",VLOOKUP(F$1,Services!$A$1:$B$25,2,0)="Exclude"),"",IF($D153=1,IF(OR(price_limit="",price_limit="No Limit"),IF(F153="Yes",1,2),IF(SUMIFS(WhatIf!$W:$W,WhatIf!$Q:$Q,F$1,WhatIf!$R:$R,F153)&lt;=price_limit,IF(F153="Yes",1,2),"")),""))</f>
        <v/>
      </c>
      <c r="BB153" s="161" t="str">
        <f ca="1">IF(OR(G153="",VLOOKUP(G$1,Services!$A$1:$B$25,2,0)="Exclude"),"",IF($D153=1,IF(OR(price_limit="",price_limit="No Limit"),IF(G153="Yes",1,2),IF(SUMIFS(WhatIf!$W:$W,WhatIf!$Q:$Q,G$1,WhatIf!$R:$R,G153)&lt;=price_limit,IF(G153="Yes",1,2),"")),""))</f>
        <v/>
      </c>
      <c r="BC153" s="161" t="str">
        <f ca="1">IF(OR(H153="",VLOOKUP(H$1,Services!$A$1:$B$25,2,0)="Exclude"),"",IF($D153=1,IF(OR(price_limit="",price_limit="No Limit"),IF(H153="Yes",1,2),IF(SUMIFS(WhatIf!$W:$W,WhatIf!$Q:$Q,H$1,WhatIf!$R:$R,H153)&lt;=price_limit,IF(H153="Yes",1,2),"")),""))</f>
        <v/>
      </c>
      <c r="BD153" s="161" t="str">
        <f>IF(OR(I153="",VLOOKUP(I$1,Services!$A$1:$B$25,2,0)="Exclude"),"",IF($D153=1,IF(OR(price_limit="",price_limit="No Limit"),IF(I153="Yes",1,2),IF(SUMIFS(WhatIf!$W:$W,WhatIf!$Q:$Q,I$1,WhatIf!$R:$R,I153)&lt;=price_limit,IF(I153="Yes",1,2),"")),""))</f>
        <v/>
      </c>
      <c r="BE153" s="161" t="str">
        <f>IF(OR(J153="",VLOOKUP(J$1,Services!$A$1:$B$25,2,0)="Exclude"),"",IF($D153=1,IF(OR(price_limit="",price_limit="No Limit"),IF(J153="Yes",1,2),IF(SUMIFS(WhatIf!$W:$W,WhatIf!$Q:$Q,J$1,WhatIf!$R:$R,J153)&lt;=price_limit,IF(J153="Yes",1,2),"")),""))</f>
        <v/>
      </c>
      <c r="BF153" s="161" t="str">
        <f>IF(OR(K153="",VLOOKUP(K$1,Services!$A$1:$B$25,2,0)="Exclude"),"",IF($D153=1,IF(OR(price_limit="",price_limit="No Limit"),IF(K153="Yes",1,2),IF(SUMIFS(WhatIf!$W:$W,WhatIf!$Q:$Q,K$1,WhatIf!$R:$R,K153)&lt;=price_limit,IF(K153="Yes",1,2),"")),""))</f>
        <v/>
      </c>
      <c r="BG153" s="161" t="str">
        <f>IF(OR(L153="",VLOOKUP(L$1,Services!$A$1:$B$25,2,0)="Exclude"),"",IF($D153=1,IF(OR(price_limit="",price_limit="No Limit"),IF(L153="Yes",1,2),IF(SUMIFS(WhatIf!$W:$W,WhatIf!$Q:$Q,L$1,WhatIf!$R:$R,L153)&lt;=price_limit,IF(L153="Yes",1,2),"")),""))</f>
        <v/>
      </c>
      <c r="BH153" s="161" t="str">
        <f>IF(OR(M153="",VLOOKUP(M$1,Services!$A$1:$B$25,2,0)="Exclude"),"",IF($D153=1,IF(OR(price_limit="",price_limit="No Limit"),IF(M153="Yes",1,2),IF(SUMIFS(WhatIf!$W:$W,WhatIf!$Q:$Q,M$1,WhatIf!$R:$R,M153)&lt;=price_limit,IF(M153="Yes",1,2),"")),""))</f>
        <v/>
      </c>
      <c r="BI153" s="161" t="str">
        <f>IF(OR(N153="",VLOOKUP(N$1,Services!$A$1:$B$25,2,0)="Exclude"),"",IF($D153=1,IF(OR(price_limit="",price_limit="No Limit"),IF(N153="Yes",1,2),IF(SUMIFS(WhatIf!$W:$W,WhatIf!$Q:$Q,N$1,WhatIf!$R:$R,N153)&lt;=price_limit,IF(N153="Yes",1,2),"")),""))</f>
        <v/>
      </c>
      <c r="BJ153" s="161" t="str">
        <f>IF(OR(O153="",VLOOKUP(O$1,Services!$A$1:$B$25,2,0)="Exclude"),"",IF($D153=1,IF(OR(price_limit="",price_limit="No Limit"),IF(O153="Yes",1,2),IF(SUMIFS(WhatIf!$W:$W,WhatIf!$Q:$Q,O$1,WhatIf!$R:$R,O153)&lt;=price_limit,IF(O153="Yes",1,2),"")),""))</f>
        <v/>
      </c>
      <c r="BK153" s="161" t="str">
        <f>IF(OR(P153="",VLOOKUP(P$1,Services!$A$1:$B$25,2,0)="Exclude"),"",IF($D153=1,IF(OR(price_limit="",price_limit="No Limit"),IF(P153="Yes",1,2),IF(SUMIFS(WhatIf!$W:$W,WhatIf!$Q:$Q,P$1,WhatIf!$R:$R,P153)&lt;=price_limit,IF(P153="Yes",1,2),"")),""))</f>
        <v/>
      </c>
      <c r="BL153" s="161" t="str">
        <f>IF(OR(Q153="",VLOOKUP(Q$1,Services!$A$1:$B$25,2,0)="Exclude"),"",IF($D153=1,IF(OR(price_limit="",price_limit="No Limit"),IF(Q153="Yes",1,2),IF(SUMIFS(WhatIf!$W:$W,WhatIf!$Q:$Q,Q$1,WhatIf!$R:$R,Q153)&lt;=price_limit,IF(Q153="Yes",1,2),"")),""))</f>
        <v/>
      </c>
      <c r="BM153" s="161" t="str">
        <f>IF(OR(R153="",VLOOKUP(R$1,Services!$A$1:$B$25,2,0)="Exclude"),"",IF($D153=1,IF(OR(price_limit="",price_limit="No Limit"),IF(R153="Yes",1,2),IF(SUMIFS(WhatIf!$W:$W,WhatIf!$Q:$Q,R$1,WhatIf!$R:$R,R153)&lt;=price_limit,IF(R153="Yes",1,2),"")),""))</f>
        <v/>
      </c>
      <c r="BN153" s="161" t="str">
        <f>IF(OR(S153="",VLOOKUP(S$1,Services!$A$1:$B$25,2,0)="Exclude"),"",IF($D153=1,IF(OR(price_limit="",price_limit="No Limit"),IF(S153="Yes",1,2),IF(SUMIFS(WhatIf!$W:$W,WhatIf!$Q:$Q,S$1,WhatIf!$R:$R,S153)&lt;=price_limit,IF(S153="Yes",1,2),"")),""))</f>
        <v/>
      </c>
      <c r="BO153" s="161" t="str">
        <f>IF(OR(T153="",VLOOKUP(T$1,Services!$A$1:$B$25,2,0)="Exclude"),"",IF($D153=1,IF(OR(price_limit="",price_limit="No Limit"),IF(T153="Yes",1,2),IF(SUMIFS(WhatIf!$W:$W,WhatIf!$Q:$Q,T$1,WhatIf!$R:$R,T153)&lt;=price_limit,IF(T153="Yes",1,2),"")),""))</f>
        <v/>
      </c>
      <c r="BP153" s="161" t="str">
        <f>IF(OR(U153="",VLOOKUP(U$1,Services!$A$1:$B$25,2,0)="Exclude"),"",IF($D153=1,IF(OR(price_limit="",price_limit="No Limit"),IF(U153="Yes",1,2),IF(SUMIFS(WhatIf!$W:$W,WhatIf!$Q:$Q,U$1,WhatIf!$R:$R,U153)&lt;=price_limit,IF(U153="Yes",1,2),"")),""))</f>
        <v/>
      </c>
      <c r="BQ153" s="161" t="str">
        <f>IF(OR(V153="",VLOOKUP(V$1,Services!$A$1:$B$25,2,0)="Exclude"),"",IF($D153=1,IF(OR(price_limit="",price_limit="No Limit"),IF(V153="Yes",1,2),IF(SUMIFS(WhatIf!$W:$W,WhatIf!$Q:$Q,V$1,WhatIf!$R:$R,V153)&lt;=price_limit,IF(V153="Yes",1,2),"")),""))</f>
        <v/>
      </c>
      <c r="BR153" s="161" t="str">
        <f>IF(OR(W153="",VLOOKUP(W$1,Services!$A$1:$B$25,2,0)="Exclude"),"",IF($D153=1,IF(OR(price_limit="",price_limit="No Limit"),IF(W153="Yes",1,2),IF(SUMIFS(WhatIf!$W:$W,WhatIf!$Q:$Q,W$1,WhatIf!$R:$R,W153)&lt;=price_limit,IF(W153="Yes",1,2),"")),""))</f>
        <v/>
      </c>
      <c r="BS153" s="161" t="str">
        <f>IF(OR(X153="",VLOOKUP(X$1,Services!$A$1:$B$25,2,0)="Exclude"),"",IF($D153=1,IF(OR(price_limit="",price_limit="No Limit"),IF(X153="Yes",1,2),IF(SUMIFS(WhatIf!$W:$W,WhatIf!$Q:$Q,X$1,WhatIf!$R:$R,X153)&lt;=price_limit,IF(X153="Yes",1,2),"")),""))</f>
        <v/>
      </c>
      <c r="BT153" s="161" t="str">
        <f>IF(OR(Y153="",VLOOKUP(Y$1,Services!$A$1:$B$25,2,0)="Exclude"),"",IF($D153=1,IF(OR(price_limit="",price_limit="No Limit"),IF(Y153="Yes",1,2),IF(SUMIFS(WhatIf!$W:$W,WhatIf!$Q:$Q,Y$1,WhatIf!$R:$R,Y153)&lt;=price_limit,IF(Y153="Yes",1,2),"")),""))</f>
        <v/>
      </c>
      <c r="BU153" s="161" t="str">
        <f>IF(OR(Z153="",VLOOKUP(Z$1,Services!$A$1:$B$25,2,0)="Exclude"),"",IF($D153=1,IF(OR(price_limit="",price_limit="No Limit"),IF(Z153="Yes",1,2),IF(SUMIFS(WhatIf!$W:$W,WhatIf!$Q:$Q,Z$1,WhatIf!$R:$R,Z153)&lt;=price_limit,IF(Z153="Yes",1,2),"")),""))</f>
        <v/>
      </c>
      <c r="BV153" s="161"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5">
      <c r="A154" s="15" t="s">
        <v>147</v>
      </c>
      <c r="B154" s="3" t="s">
        <v>1021</v>
      </c>
      <c r="C154" s="3" t="s">
        <v>177</v>
      </c>
      <c r="D154" s="8" t="str">
        <f t="shared" ca="1" si="8"/>
        <v/>
      </c>
      <c r="F154" s="4" t="s">
        <v>147</v>
      </c>
      <c r="G154" s="4" t="s">
        <v>147</v>
      </c>
      <c r="H154" s="4" t="s">
        <v>147</v>
      </c>
      <c r="I154" s="8"/>
      <c r="J154" s="8"/>
      <c r="K154" s="8"/>
      <c r="L154" s="8"/>
      <c r="M154" s="4" t="s">
        <v>394</v>
      </c>
      <c r="N154" s="8"/>
      <c r="O154" s="8" t="s">
        <v>1</v>
      </c>
      <c r="P154" s="8"/>
      <c r="Q154" s="8" t="s">
        <v>1</v>
      </c>
      <c r="R154" s="8" t="s">
        <v>1</v>
      </c>
      <c r="S154" s="8" t="s">
        <v>1</v>
      </c>
      <c r="T154" s="8" t="s">
        <v>1</v>
      </c>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1" t="str">
        <f>IF(OR(E154="",VLOOKUP(E$1,Services!$A$1:$B$25,2,0)="Exclude"),"",IF($D154=1,IF(OR(price_limit="",price_limit="No Limit"),IF(E154="Yes",1,2),IF(SUMIFS(WhatIf!$W:$W,WhatIf!$Q:$Q,E$1,WhatIf!$R:$R,E154)&lt;=price_limit,IF(E154="Yes",1,2),"")),""))</f>
        <v/>
      </c>
      <c r="BA154" s="161" t="str">
        <f ca="1">IF(OR(F154="",VLOOKUP(F$1,Services!$A$1:$B$25,2,0)="Exclude"),"",IF($D154=1,IF(OR(price_limit="",price_limit="No Limit"),IF(F154="Yes",1,2),IF(SUMIFS(WhatIf!$W:$W,WhatIf!$Q:$Q,F$1,WhatIf!$R:$R,F154)&lt;=price_limit,IF(F154="Yes",1,2),"")),""))</f>
        <v/>
      </c>
      <c r="BB154" s="161" t="str">
        <f ca="1">IF(OR(G154="",VLOOKUP(G$1,Services!$A$1:$B$25,2,0)="Exclude"),"",IF($D154=1,IF(OR(price_limit="",price_limit="No Limit"),IF(G154="Yes",1,2),IF(SUMIFS(WhatIf!$W:$W,WhatIf!$Q:$Q,G$1,WhatIf!$R:$R,G154)&lt;=price_limit,IF(G154="Yes",1,2),"")),""))</f>
        <v/>
      </c>
      <c r="BC154" s="161" t="str">
        <f ca="1">IF(OR(H154="",VLOOKUP(H$1,Services!$A$1:$B$25,2,0)="Exclude"),"",IF($D154=1,IF(OR(price_limit="",price_limit="No Limit"),IF(H154="Yes",1,2),IF(SUMIFS(WhatIf!$W:$W,WhatIf!$Q:$Q,H$1,WhatIf!$R:$R,H154)&lt;=price_limit,IF(H154="Yes",1,2),"")),""))</f>
        <v/>
      </c>
      <c r="BD154" s="161" t="str">
        <f>IF(OR(I154="",VLOOKUP(I$1,Services!$A$1:$B$25,2,0)="Exclude"),"",IF($D154=1,IF(OR(price_limit="",price_limit="No Limit"),IF(I154="Yes",1,2),IF(SUMIFS(WhatIf!$W:$W,WhatIf!$Q:$Q,I$1,WhatIf!$R:$R,I154)&lt;=price_limit,IF(I154="Yes",1,2),"")),""))</f>
        <v/>
      </c>
      <c r="BE154" s="161" t="str">
        <f>IF(OR(J154="",VLOOKUP(J$1,Services!$A$1:$B$25,2,0)="Exclude"),"",IF($D154=1,IF(OR(price_limit="",price_limit="No Limit"),IF(J154="Yes",1,2),IF(SUMIFS(WhatIf!$W:$W,WhatIf!$Q:$Q,J$1,WhatIf!$R:$R,J154)&lt;=price_limit,IF(J154="Yes",1,2),"")),""))</f>
        <v/>
      </c>
      <c r="BF154" s="161" t="str">
        <f>IF(OR(K154="",VLOOKUP(K$1,Services!$A$1:$B$25,2,0)="Exclude"),"",IF($D154=1,IF(OR(price_limit="",price_limit="No Limit"),IF(K154="Yes",1,2),IF(SUMIFS(WhatIf!$W:$W,WhatIf!$Q:$Q,K$1,WhatIf!$R:$R,K154)&lt;=price_limit,IF(K154="Yes",1,2),"")),""))</f>
        <v/>
      </c>
      <c r="BG154" s="161" t="str">
        <f>IF(OR(L154="",VLOOKUP(L$1,Services!$A$1:$B$25,2,0)="Exclude"),"",IF($D154=1,IF(OR(price_limit="",price_limit="No Limit"),IF(L154="Yes",1,2),IF(SUMIFS(WhatIf!$W:$W,WhatIf!$Q:$Q,L$1,WhatIf!$R:$R,L154)&lt;=price_limit,IF(L154="Yes",1,2),"")),""))</f>
        <v/>
      </c>
      <c r="BH154" s="161" t="str">
        <f ca="1">IF(OR(M154="",VLOOKUP(M$1,Services!$A$1:$B$25,2,0)="Exclude"),"",IF($D154=1,IF(OR(price_limit="",price_limit="No Limit"),IF(M154="Yes",1,2),IF(SUMIFS(WhatIf!$W:$W,WhatIf!$Q:$Q,M$1,WhatIf!$R:$R,M154)&lt;=price_limit,IF(M154="Yes",1,2),"")),""))</f>
        <v/>
      </c>
      <c r="BI154" s="161" t="str">
        <f>IF(OR(N154="",VLOOKUP(N$1,Services!$A$1:$B$25,2,0)="Exclude"),"",IF($D154=1,IF(OR(price_limit="",price_limit="No Limit"),IF(N154="Yes",1,2),IF(SUMIFS(WhatIf!$W:$W,WhatIf!$Q:$Q,N$1,WhatIf!$R:$R,N154)&lt;=price_limit,IF(N154="Yes",1,2),"")),""))</f>
        <v/>
      </c>
      <c r="BJ154" s="161" t="str">
        <f ca="1">IF(OR(O154="",VLOOKUP(O$1,Services!$A$1:$B$25,2,0)="Exclude"),"",IF($D154=1,IF(OR(price_limit="",price_limit="No Limit"),IF(O154="Yes",1,2),IF(SUMIFS(WhatIf!$W:$W,WhatIf!$Q:$Q,O$1,WhatIf!$R:$R,O154)&lt;=price_limit,IF(O154="Yes",1,2),"")),""))</f>
        <v/>
      </c>
      <c r="BK154" s="161" t="str">
        <f>IF(OR(P154="",VLOOKUP(P$1,Services!$A$1:$B$25,2,0)="Exclude"),"",IF($D154=1,IF(OR(price_limit="",price_limit="No Limit"),IF(P154="Yes",1,2),IF(SUMIFS(WhatIf!$W:$W,WhatIf!$Q:$Q,P$1,WhatIf!$R:$R,P154)&lt;=price_limit,IF(P154="Yes",1,2),"")),""))</f>
        <v/>
      </c>
      <c r="BL154" s="161" t="str">
        <f ca="1">IF(OR(Q154="",VLOOKUP(Q$1,Services!$A$1:$B$25,2,0)="Exclude"),"",IF($D154=1,IF(OR(price_limit="",price_limit="No Limit"),IF(Q154="Yes",1,2),IF(SUMIFS(WhatIf!$W:$W,WhatIf!$Q:$Q,Q$1,WhatIf!$R:$R,Q154)&lt;=price_limit,IF(Q154="Yes",1,2),"")),""))</f>
        <v/>
      </c>
      <c r="BM154" s="161" t="str">
        <f ca="1">IF(OR(R154="",VLOOKUP(R$1,Services!$A$1:$B$25,2,0)="Exclude"),"",IF($D154=1,IF(OR(price_limit="",price_limit="No Limit"),IF(R154="Yes",1,2),IF(SUMIFS(WhatIf!$W:$W,WhatIf!$Q:$Q,R$1,WhatIf!$R:$R,R154)&lt;=price_limit,IF(R154="Yes",1,2),"")),""))</f>
        <v/>
      </c>
      <c r="BN154" s="161" t="str">
        <f ca="1">IF(OR(S154="",VLOOKUP(S$1,Services!$A$1:$B$25,2,0)="Exclude"),"",IF($D154=1,IF(OR(price_limit="",price_limit="No Limit"),IF(S154="Yes",1,2),IF(SUMIFS(WhatIf!$W:$W,WhatIf!$Q:$Q,S$1,WhatIf!$R:$R,S154)&lt;=price_limit,IF(S154="Yes",1,2),"")),""))</f>
        <v/>
      </c>
      <c r="BO154" s="161" t="str">
        <f ca="1">IF(OR(T154="",VLOOKUP(T$1,Services!$A$1:$B$25,2,0)="Exclude"),"",IF($D154=1,IF(OR(price_limit="",price_limit="No Limit"),IF(T154="Yes",1,2),IF(SUMIFS(WhatIf!$W:$W,WhatIf!$Q:$Q,T$1,WhatIf!$R:$R,T154)&lt;=price_limit,IF(T154="Yes",1,2),"")),""))</f>
        <v/>
      </c>
      <c r="BP154" s="161" t="str">
        <f>IF(OR(U154="",VLOOKUP(U$1,Services!$A$1:$B$25,2,0)="Exclude"),"",IF($D154=1,IF(OR(price_limit="",price_limit="No Limit"),IF(U154="Yes",1,2),IF(SUMIFS(WhatIf!$W:$W,WhatIf!$Q:$Q,U$1,WhatIf!$R:$R,U154)&lt;=price_limit,IF(U154="Yes",1,2),"")),""))</f>
        <v/>
      </c>
      <c r="BQ154" s="161" t="str">
        <f>IF(OR(V154="",VLOOKUP(V$1,Services!$A$1:$B$25,2,0)="Exclude"),"",IF($D154=1,IF(OR(price_limit="",price_limit="No Limit"),IF(V154="Yes",1,2),IF(SUMIFS(WhatIf!$W:$W,WhatIf!$Q:$Q,V$1,WhatIf!$R:$R,V154)&lt;=price_limit,IF(V154="Yes",1,2),"")),""))</f>
        <v/>
      </c>
      <c r="BR154" s="161" t="str">
        <f>IF(OR(W154="",VLOOKUP(W$1,Services!$A$1:$B$25,2,0)="Exclude"),"",IF($D154=1,IF(OR(price_limit="",price_limit="No Limit"),IF(W154="Yes",1,2),IF(SUMIFS(WhatIf!$W:$W,WhatIf!$Q:$Q,W$1,WhatIf!$R:$R,W154)&lt;=price_limit,IF(W154="Yes",1,2),"")),""))</f>
        <v/>
      </c>
      <c r="BS154" s="161" t="str">
        <f>IF(OR(X154="",VLOOKUP(X$1,Services!$A$1:$B$25,2,0)="Exclude"),"",IF($D154=1,IF(OR(price_limit="",price_limit="No Limit"),IF(X154="Yes",1,2),IF(SUMIFS(WhatIf!$W:$W,WhatIf!$Q:$Q,X$1,WhatIf!$R:$R,X154)&lt;=price_limit,IF(X154="Yes",1,2),"")),""))</f>
        <v/>
      </c>
      <c r="BT154" s="161" t="str">
        <f>IF(OR(Y154="",VLOOKUP(Y$1,Services!$A$1:$B$25,2,0)="Exclude"),"",IF($D154=1,IF(OR(price_limit="",price_limit="No Limit"),IF(Y154="Yes",1,2),IF(SUMIFS(WhatIf!$W:$W,WhatIf!$Q:$Q,Y$1,WhatIf!$R:$R,Y154)&lt;=price_limit,IF(Y154="Yes",1,2),"")),""))</f>
        <v/>
      </c>
      <c r="BU154" s="161" t="str">
        <f>IF(OR(Z154="",VLOOKUP(Z$1,Services!$A$1:$B$25,2,0)="Exclude"),"",IF($D154=1,IF(OR(price_limit="",price_limit="No Limit"),IF(Z154="Yes",1,2),IF(SUMIFS(WhatIf!$W:$W,WhatIf!$Q:$Q,Z$1,WhatIf!$R:$R,Z154)&lt;=price_limit,IF(Z154="Yes",1,2),"")),""))</f>
        <v/>
      </c>
      <c r="BV154" s="161"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customHeight="1" x14ac:dyDescent="0.35">
      <c r="A155" s="15" t="s">
        <v>23</v>
      </c>
      <c r="B155" s="3" t="s">
        <v>232</v>
      </c>
      <c r="C155" s="3" t="s">
        <v>746</v>
      </c>
      <c r="D155" s="8" t="str">
        <f t="shared" ca="1" si="8"/>
        <v/>
      </c>
      <c r="I155" s="8"/>
      <c r="J155" s="8"/>
      <c r="K155" s="8"/>
      <c r="L155" s="8"/>
      <c r="M155" s="8" t="s">
        <v>1</v>
      </c>
      <c r="N155" s="8" t="s">
        <v>1</v>
      </c>
      <c r="O155" s="8"/>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1" t="str">
        <f>IF(OR(E155="",VLOOKUP(E$1,Services!$A$1:$B$25,2,0)="Exclude"),"",IF($D155=1,IF(OR(price_limit="",price_limit="No Limit"),IF(E155="Yes",1,2),IF(SUMIFS(WhatIf!$W:$W,WhatIf!$Q:$Q,E$1,WhatIf!$R:$R,E155)&lt;=price_limit,IF(E155="Yes",1,2),"")),""))</f>
        <v/>
      </c>
      <c r="BA155" s="161" t="str">
        <f>IF(OR(F155="",VLOOKUP(F$1,Services!$A$1:$B$25,2,0)="Exclude"),"",IF($D155=1,IF(OR(price_limit="",price_limit="No Limit"),IF(F155="Yes",1,2),IF(SUMIFS(WhatIf!$W:$W,WhatIf!$Q:$Q,F$1,WhatIf!$R:$R,F155)&lt;=price_limit,IF(F155="Yes",1,2),"")),""))</f>
        <v/>
      </c>
      <c r="BB155" s="161" t="str">
        <f>IF(OR(G155="",VLOOKUP(G$1,Services!$A$1:$B$25,2,0)="Exclude"),"",IF($D155=1,IF(OR(price_limit="",price_limit="No Limit"),IF(G155="Yes",1,2),IF(SUMIFS(WhatIf!$W:$W,WhatIf!$Q:$Q,G$1,WhatIf!$R:$R,G155)&lt;=price_limit,IF(G155="Yes",1,2),"")),""))</f>
        <v/>
      </c>
      <c r="BC155" s="161" t="str">
        <f>IF(OR(H155="",VLOOKUP(H$1,Services!$A$1:$B$25,2,0)="Exclude"),"",IF($D155=1,IF(OR(price_limit="",price_limit="No Limit"),IF(H155="Yes",1,2),IF(SUMIFS(WhatIf!$W:$W,WhatIf!$Q:$Q,H$1,WhatIf!$R:$R,H155)&lt;=price_limit,IF(H155="Yes",1,2),"")),""))</f>
        <v/>
      </c>
      <c r="BD155" s="161" t="str">
        <f>IF(OR(I155="",VLOOKUP(I$1,Services!$A$1:$B$25,2,0)="Exclude"),"",IF($D155=1,IF(OR(price_limit="",price_limit="No Limit"),IF(I155="Yes",1,2),IF(SUMIFS(WhatIf!$W:$W,WhatIf!$Q:$Q,I$1,WhatIf!$R:$R,I155)&lt;=price_limit,IF(I155="Yes",1,2),"")),""))</f>
        <v/>
      </c>
      <c r="BE155" s="161" t="str">
        <f>IF(OR(J155="",VLOOKUP(J$1,Services!$A$1:$B$25,2,0)="Exclude"),"",IF($D155=1,IF(OR(price_limit="",price_limit="No Limit"),IF(J155="Yes",1,2),IF(SUMIFS(WhatIf!$W:$W,WhatIf!$Q:$Q,J$1,WhatIf!$R:$R,J155)&lt;=price_limit,IF(J155="Yes",1,2),"")),""))</f>
        <v/>
      </c>
      <c r="BF155" s="161" t="str">
        <f>IF(OR(K155="",VLOOKUP(K$1,Services!$A$1:$B$25,2,0)="Exclude"),"",IF($D155=1,IF(OR(price_limit="",price_limit="No Limit"),IF(K155="Yes",1,2),IF(SUMIFS(WhatIf!$W:$W,WhatIf!$Q:$Q,K$1,WhatIf!$R:$R,K155)&lt;=price_limit,IF(K155="Yes",1,2),"")),""))</f>
        <v/>
      </c>
      <c r="BG155" s="161" t="str">
        <f>IF(OR(L155="",VLOOKUP(L$1,Services!$A$1:$B$25,2,0)="Exclude"),"",IF($D155=1,IF(OR(price_limit="",price_limit="No Limit"),IF(L155="Yes",1,2),IF(SUMIFS(WhatIf!$W:$W,WhatIf!$Q:$Q,L$1,WhatIf!$R:$R,L155)&lt;=price_limit,IF(L155="Yes",1,2),"")),""))</f>
        <v/>
      </c>
      <c r="BH155" s="161" t="str">
        <f ca="1">IF(OR(M155="",VLOOKUP(M$1,Services!$A$1:$B$25,2,0)="Exclude"),"",IF($D155=1,IF(OR(price_limit="",price_limit="No Limit"),IF(M155="Yes",1,2),IF(SUMIFS(WhatIf!$W:$W,WhatIf!$Q:$Q,M$1,WhatIf!$R:$R,M155)&lt;=price_limit,IF(M155="Yes",1,2),"")),""))</f>
        <v/>
      </c>
      <c r="BI155" s="161" t="str">
        <f ca="1">IF(OR(N155="",VLOOKUP(N$1,Services!$A$1:$B$25,2,0)="Exclude"),"",IF($D155=1,IF(OR(price_limit="",price_limit="No Limit"),IF(N155="Yes",1,2),IF(SUMIFS(WhatIf!$W:$W,WhatIf!$Q:$Q,N$1,WhatIf!$R:$R,N155)&lt;=price_limit,IF(N155="Yes",1,2),"")),""))</f>
        <v/>
      </c>
      <c r="BJ155" s="161" t="str">
        <f>IF(OR(O155="",VLOOKUP(O$1,Services!$A$1:$B$25,2,0)="Exclude"),"",IF($D155=1,IF(OR(price_limit="",price_limit="No Limit"),IF(O155="Yes",1,2),IF(SUMIFS(WhatIf!$W:$W,WhatIf!$Q:$Q,O$1,WhatIf!$R:$R,O155)&lt;=price_limit,IF(O155="Yes",1,2),"")),""))</f>
        <v/>
      </c>
      <c r="BK155" s="161" t="str">
        <f>IF(OR(P155="",VLOOKUP(P$1,Services!$A$1:$B$25,2,0)="Exclude"),"",IF($D155=1,IF(OR(price_limit="",price_limit="No Limit"),IF(P155="Yes",1,2),IF(SUMIFS(WhatIf!$W:$W,WhatIf!$Q:$Q,P$1,WhatIf!$R:$R,P155)&lt;=price_limit,IF(P155="Yes",1,2),"")),""))</f>
        <v/>
      </c>
      <c r="BL155" s="161" t="str">
        <f>IF(OR(Q155="",VLOOKUP(Q$1,Services!$A$1:$B$25,2,0)="Exclude"),"",IF($D155=1,IF(OR(price_limit="",price_limit="No Limit"),IF(Q155="Yes",1,2),IF(SUMIFS(WhatIf!$W:$W,WhatIf!$Q:$Q,Q$1,WhatIf!$R:$R,Q155)&lt;=price_limit,IF(Q155="Yes",1,2),"")),""))</f>
        <v/>
      </c>
      <c r="BM155" s="161" t="str">
        <f>IF(OR(R155="",VLOOKUP(R$1,Services!$A$1:$B$25,2,0)="Exclude"),"",IF($D155=1,IF(OR(price_limit="",price_limit="No Limit"),IF(R155="Yes",1,2),IF(SUMIFS(WhatIf!$W:$W,WhatIf!$Q:$Q,R$1,WhatIf!$R:$R,R155)&lt;=price_limit,IF(R155="Yes",1,2),"")),""))</f>
        <v/>
      </c>
      <c r="BN155" s="161" t="str">
        <f>IF(OR(S155="",VLOOKUP(S$1,Services!$A$1:$B$25,2,0)="Exclude"),"",IF($D155=1,IF(OR(price_limit="",price_limit="No Limit"),IF(S155="Yes",1,2),IF(SUMIFS(WhatIf!$W:$W,WhatIf!$Q:$Q,S$1,WhatIf!$R:$R,S155)&lt;=price_limit,IF(S155="Yes",1,2),"")),""))</f>
        <v/>
      </c>
      <c r="BO155" s="161" t="str">
        <f>IF(OR(T155="",VLOOKUP(T$1,Services!$A$1:$B$25,2,0)="Exclude"),"",IF($D155=1,IF(OR(price_limit="",price_limit="No Limit"),IF(T155="Yes",1,2),IF(SUMIFS(WhatIf!$W:$W,WhatIf!$Q:$Q,T$1,WhatIf!$R:$R,T155)&lt;=price_limit,IF(T155="Yes",1,2),"")),""))</f>
        <v/>
      </c>
      <c r="BP155" s="161" t="str">
        <f>IF(OR(U155="",VLOOKUP(U$1,Services!$A$1:$B$25,2,0)="Exclude"),"",IF($D155=1,IF(OR(price_limit="",price_limit="No Limit"),IF(U155="Yes",1,2),IF(SUMIFS(WhatIf!$W:$W,WhatIf!$Q:$Q,U$1,WhatIf!$R:$R,U155)&lt;=price_limit,IF(U155="Yes",1,2),"")),""))</f>
        <v/>
      </c>
      <c r="BQ155" s="161" t="str">
        <f>IF(OR(V155="",VLOOKUP(V$1,Services!$A$1:$B$25,2,0)="Exclude"),"",IF($D155=1,IF(OR(price_limit="",price_limit="No Limit"),IF(V155="Yes",1,2),IF(SUMIFS(WhatIf!$W:$W,WhatIf!$Q:$Q,V$1,WhatIf!$R:$R,V155)&lt;=price_limit,IF(V155="Yes",1,2),"")),""))</f>
        <v/>
      </c>
      <c r="BR155" s="161" t="str">
        <f>IF(OR(W155="",VLOOKUP(W$1,Services!$A$1:$B$25,2,0)="Exclude"),"",IF($D155=1,IF(OR(price_limit="",price_limit="No Limit"),IF(W155="Yes",1,2),IF(SUMIFS(WhatIf!$W:$W,WhatIf!$Q:$Q,W$1,WhatIf!$R:$R,W155)&lt;=price_limit,IF(W155="Yes",1,2),"")),""))</f>
        <v/>
      </c>
      <c r="BS155" s="161" t="str">
        <f>IF(OR(X155="",VLOOKUP(X$1,Services!$A$1:$B$25,2,0)="Exclude"),"",IF($D155=1,IF(OR(price_limit="",price_limit="No Limit"),IF(X155="Yes",1,2),IF(SUMIFS(WhatIf!$W:$W,WhatIf!$Q:$Q,X$1,WhatIf!$R:$R,X155)&lt;=price_limit,IF(X155="Yes",1,2),"")),""))</f>
        <v/>
      </c>
      <c r="BT155" s="161" t="str">
        <f>IF(OR(Y155="",VLOOKUP(Y$1,Services!$A$1:$B$25,2,0)="Exclude"),"",IF($D155=1,IF(OR(price_limit="",price_limit="No Limit"),IF(Y155="Yes",1,2),IF(SUMIFS(WhatIf!$W:$W,WhatIf!$Q:$Q,Y$1,WhatIf!$R:$R,Y155)&lt;=price_limit,IF(Y155="Yes",1,2),"")),""))</f>
        <v/>
      </c>
      <c r="BU155" s="161" t="str">
        <f>IF(OR(Z155="",VLOOKUP(Z$1,Services!$A$1:$B$25,2,0)="Exclude"),"",IF($D155=1,IF(OR(price_limit="",price_limit="No Limit"),IF(Z155="Yes",1,2),IF(SUMIFS(WhatIf!$W:$W,WhatIf!$Q:$Q,Z$1,WhatIf!$R:$R,Z155)&lt;=price_limit,IF(Z155="Yes",1,2),"")),""))</f>
        <v/>
      </c>
      <c r="BV155" s="161"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5" customHeight="1" x14ac:dyDescent="0.3">
      <c r="A156" s="15" t="s">
        <v>895</v>
      </c>
      <c r="C156" s="3" t="s">
        <v>177</v>
      </c>
      <c r="D156" s="8" t="str">
        <f t="shared" ca="1" si="8"/>
        <v/>
      </c>
      <c r="F156" s="208"/>
      <c r="G156" s="208"/>
      <c r="H156" s="208"/>
      <c r="M156" s="8" t="s">
        <v>1</v>
      </c>
      <c r="N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1" t="str">
        <f>IF(OR(E156="",VLOOKUP(E$1,Services!$A$1:$B$25,2,0)="Exclude"),"",IF($D156=1,IF(OR(price_limit="",price_limit="No Limit"),IF(E156="Yes",1,2),IF(SUMIFS(WhatIf!$W:$W,WhatIf!$Q:$Q,E$1,WhatIf!$R:$R,E156)&lt;=price_limit,IF(E156="Yes",1,2),"")),""))</f>
        <v/>
      </c>
      <c r="BA156" s="161" t="str">
        <f>IF(OR(F156="",VLOOKUP(F$1,Services!$A$1:$B$25,2,0)="Exclude"),"",IF($D156=1,IF(OR(price_limit="",price_limit="No Limit"),IF(F156="Yes",1,2),IF(SUMIFS(WhatIf!$W:$W,WhatIf!$Q:$Q,F$1,WhatIf!$R:$R,F156)&lt;=price_limit,IF(F156="Yes",1,2),"")),""))</f>
        <v/>
      </c>
      <c r="BB156" s="161" t="str">
        <f>IF(OR(G156="",VLOOKUP(G$1,Services!$A$1:$B$25,2,0)="Exclude"),"",IF($D156=1,IF(OR(price_limit="",price_limit="No Limit"),IF(G156="Yes",1,2),IF(SUMIFS(WhatIf!$W:$W,WhatIf!$Q:$Q,G$1,WhatIf!$R:$R,G156)&lt;=price_limit,IF(G156="Yes",1,2),"")),""))</f>
        <v/>
      </c>
      <c r="BC156" s="161" t="str">
        <f>IF(OR(H156="",VLOOKUP(H$1,Services!$A$1:$B$25,2,0)="Exclude"),"",IF($D156=1,IF(OR(price_limit="",price_limit="No Limit"),IF(H156="Yes",1,2),IF(SUMIFS(WhatIf!$W:$W,WhatIf!$Q:$Q,H$1,WhatIf!$R:$R,H156)&lt;=price_limit,IF(H156="Yes",1,2),"")),""))</f>
        <v/>
      </c>
      <c r="BD156" s="161" t="str">
        <f>IF(OR(I156="",VLOOKUP(I$1,Services!$A$1:$B$25,2,0)="Exclude"),"",IF($D156=1,IF(OR(price_limit="",price_limit="No Limit"),IF(I156="Yes",1,2),IF(SUMIFS(WhatIf!$W:$W,WhatIf!$Q:$Q,I$1,WhatIf!$R:$R,I156)&lt;=price_limit,IF(I156="Yes",1,2),"")),""))</f>
        <v/>
      </c>
      <c r="BE156" s="161" t="str">
        <f>IF(OR(J156="",VLOOKUP(J$1,Services!$A$1:$B$25,2,0)="Exclude"),"",IF($D156=1,IF(OR(price_limit="",price_limit="No Limit"),IF(J156="Yes",1,2),IF(SUMIFS(WhatIf!$W:$W,WhatIf!$Q:$Q,J$1,WhatIf!$R:$R,J156)&lt;=price_limit,IF(J156="Yes",1,2),"")),""))</f>
        <v/>
      </c>
      <c r="BF156" s="161" t="str">
        <f>IF(OR(K156="",VLOOKUP(K$1,Services!$A$1:$B$25,2,0)="Exclude"),"",IF($D156=1,IF(OR(price_limit="",price_limit="No Limit"),IF(K156="Yes",1,2),IF(SUMIFS(WhatIf!$W:$W,WhatIf!$Q:$Q,K$1,WhatIf!$R:$R,K156)&lt;=price_limit,IF(K156="Yes",1,2),"")),""))</f>
        <v/>
      </c>
      <c r="BG156" s="161" t="str">
        <f>IF(OR(L156="",VLOOKUP(L$1,Services!$A$1:$B$25,2,0)="Exclude"),"",IF($D156=1,IF(OR(price_limit="",price_limit="No Limit"),IF(L156="Yes",1,2),IF(SUMIFS(WhatIf!$W:$W,WhatIf!$Q:$Q,L$1,WhatIf!$R:$R,L156)&lt;=price_limit,IF(L156="Yes",1,2),"")),""))</f>
        <v/>
      </c>
      <c r="BH156" s="161" t="str">
        <f ca="1">IF(OR(M156="",VLOOKUP(M$1,Services!$A$1:$B$25,2,0)="Exclude"),"",IF($D156=1,IF(OR(price_limit="",price_limit="No Limit"),IF(M156="Yes",1,2),IF(SUMIFS(WhatIf!$W:$W,WhatIf!$Q:$Q,M$1,WhatIf!$R:$R,M156)&lt;=price_limit,IF(M156="Yes",1,2),"")),""))</f>
        <v/>
      </c>
      <c r="BI156" s="161" t="str">
        <f ca="1">IF(OR(N156="",VLOOKUP(N$1,Services!$A$1:$B$25,2,0)="Exclude"),"",IF($D156=1,IF(OR(price_limit="",price_limit="No Limit"),IF(N156="Yes",1,2),IF(SUMIFS(WhatIf!$W:$W,WhatIf!$Q:$Q,N$1,WhatIf!$R:$R,N156)&lt;=price_limit,IF(N156="Yes",1,2),"")),""))</f>
        <v/>
      </c>
      <c r="BJ156" s="161" t="str">
        <f>IF(OR(O156="",VLOOKUP(O$1,Services!$A$1:$B$25,2,0)="Exclude"),"",IF($D156=1,IF(OR(price_limit="",price_limit="No Limit"),IF(O156="Yes",1,2),IF(SUMIFS(WhatIf!$W:$W,WhatIf!$Q:$Q,O$1,WhatIf!$R:$R,O156)&lt;=price_limit,IF(O156="Yes",1,2),"")),""))</f>
        <v/>
      </c>
      <c r="BK156" s="161" t="str">
        <f>IF(OR(P156="",VLOOKUP(P$1,Services!$A$1:$B$25,2,0)="Exclude"),"",IF($D156=1,IF(OR(price_limit="",price_limit="No Limit"),IF(P156="Yes",1,2),IF(SUMIFS(WhatIf!$W:$W,WhatIf!$Q:$Q,P$1,WhatIf!$R:$R,P156)&lt;=price_limit,IF(P156="Yes",1,2),"")),""))</f>
        <v/>
      </c>
      <c r="BL156" s="161" t="str">
        <f>IF(OR(Q156="",VLOOKUP(Q$1,Services!$A$1:$B$25,2,0)="Exclude"),"",IF($D156=1,IF(OR(price_limit="",price_limit="No Limit"),IF(Q156="Yes",1,2),IF(SUMIFS(WhatIf!$W:$W,WhatIf!$Q:$Q,Q$1,WhatIf!$R:$R,Q156)&lt;=price_limit,IF(Q156="Yes",1,2),"")),""))</f>
        <v/>
      </c>
      <c r="BM156" s="161" t="str">
        <f>IF(OR(R156="",VLOOKUP(R$1,Services!$A$1:$B$25,2,0)="Exclude"),"",IF($D156=1,IF(OR(price_limit="",price_limit="No Limit"),IF(R156="Yes",1,2),IF(SUMIFS(WhatIf!$W:$W,WhatIf!$Q:$Q,R$1,WhatIf!$R:$R,R156)&lt;=price_limit,IF(R156="Yes",1,2),"")),""))</f>
        <v/>
      </c>
      <c r="BN156" s="161" t="str">
        <f>IF(OR(S156="",VLOOKUP(S$1,Services!$A$1:$B$25,2,0)="Exclude"),"",IF($D156=1,IF(OR(price_limit="",price_limit="No Limit"),IF(S156="Yes",1,2),IF(SUMIFS(WhatIf!$W:$W,WhatIf!$Q:$Q,S$1,WhatIf!$R:$R,S156)&lt;=price_limit,IF(S156="Yes",1,2),"")),""))</f>
        <v/>
      </c>
      <c r="BO156" s="161" t="str">
        <f>IF(OR(T156="",VLOOKUP(T$1,Services!$A$1:$B$25,2,0)="Exclude"),"",IF($D156=1,IF(OR(price_limit="",price_limit="No Limit"),IF(T156="Yes",1,2),IF(SUMIFS(WhatIf!$W:$W,WhatIf!$Q:$Q,T$1,WhatIf!$R:$R,T156)&lt;=price_limit,IF(T156="Yes",1,2),"")),""))</f>
        <v/>
      </c>
      <c r="BP156" s="161" t="str">
        <f>IF(OR(U156="",VLOOKUP(U$1,Services!$A$1:$B$25,2,0)="Exclude"),"",IF($D156=1,IF(OR(price_limit="",price_limit="No Limit"),IF(U156="Yes",1,2),IF(SUMIFS(WhatIf!$W:$W,WhatIf!$Q:$Q,U$1,WhatIf!$R:$R,U156)&lt;=price_limit,IF(U156="Yes",1,2),"")),""))</f>
        <v/>
      </c>
      <c r="BQ156" s="161" t="str">
        <f>IF(OR(V156="",VLOOKUP(V$1,Services!$A$1:$B$25,2,0)="Exclude"),"",IF($D156=1,IF(OR(price_limit="",price_limit="No Limit"),IF(V156="Yes",1,2),IF(SUMIFS(WhatIf!$W:$W,WhatIf!$Q:$Q,V$1,WhatIf!$R:$R,V156)&lt;=price_limit,IF(V156="Yes",1,2),"")),""))</f>
        <v/>
      </c>
      <c r="BR156" s="161" t="str">
        <f>IF(OR(W156="",VLOOKUP(W$1,Services!$A$1:$B$25,2,0)="Exclude"),"",IF($D156=1,IF(OR(price_limit="",price_limit="No Limit"),IF(W156="Yes",1,2),IF(SUMIFS(WhatIf!$W:$W,WhatIf!$Q:$Q,W$1,WhatIf!$R:$R,W156)&lt;=price_limit,IF(W156="Yes",1,2),"")),""))</f>
        <v/>
      </c>
      <c r="BS156" s="161" t="str">
        <f>IF(OR(X156="",VLOOKUP(X$1,Services!$A$1:$B$25,2,0)="Exclude"),"",IF($D156=1,IF(OR(price_limit="",price_limit="No Limit"),IF(X156="Yes",1,2),IF(SUMIFS(WhatIf!$W:$W,WhatIf!$Q:$Q,X$1,WhatIf!$R:$R,X156)&lt;=price_limit,IF(X156="Yes",1,2),"")),""))</f>
        <v/>
      </c>
      <c r="BT156" s="161" t="str">
        <f>IF(OR(Y156="",VLOOKUP(Y$1,Services!$A$1:$B$25,2,0)="Exclude"),"",IF($D156=1,IF(OR(price_limit="",price_limit="No Limit"),IF(Y156="Yes",1,2),IF(SUMIFS(WhatIf!$W:$W,WhatIf!$Q:$Q,Y$1,WhatIf!$R:$R,Y156)&lt;=price_limit,IF(Y156="Yes",1,2),"")),""))</f>
        <v/>
      </c>
      <c r="BU156" s="161" t="str">
        <f>IF(OR(Z156="",VLOOKUP(Z$1,Services!$A$1:$B$25,2,0)="Exclude"),"",IF($D156=1,IF(OR(price_limit="",price_limit="No Limit"),IF(Z156="Yes",1,2),IF(SUMIFS(WhatIf!$W:$W,WhatIf!$Q:$Q,Z$1,WhatIf!$R:$R,Z156)&lt;=price_limit,IF(Z156="Yes",1,2),"")),""))</f>
        <v/>
      </c>
      <c r="BV156" s="161"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customHeight="1" x14ac:dyDescent="0.3">
      <c r="A157" s="15" t="s">
        <v>1078</v>
      </c>
      <c r="C157" s="3" t="s">
        <v>191</v>
      </c>
      <c r="D157" s="8" t="str">
        <f t="shared" ca="1" si="8"/>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1" t="str">
        <f>IF(OR(E157="",VLOOKUP(E$1,Services!$A$1:$B$25,2,0)="Exclude"),"",IF($D157=1,IF(OR(price_limit="",price_limit="No Limit"),IF(E157="Yes",1,2),IF(SUMIFS(WhatIf!$W:$W,WhatIf!$Q:$Q,E$1,WhatIf!$R:$R,E157)&lt;=price_limit,IF(E157="Yes",1,2),"")),""))</f>
        <v/>
      </c>
      <c r="BA157" s="161" t="str">
        <f>IF(OR(F157="",VLOOKUP(F$1,Services!$A$1:$B$25,2,0)="Exclude"),"",IF($D157=1,IF(OR(price_limit="",price_limit="No Limit"),IF(F157="Yes",1,2),IF(SUMIFS(WhatIf!$W:$W,WhatIf!$Q:$Q,F$1,WhatIf!$R:$R,F157)&lt;=price_limit,IF(F157="Yes",1,2),"")),""))</f>
        <v/>
      </c>
      <c r="BB157" s="161" t="str">
        <f>IF(OR(G157="",VLOOKUP(G$1,Services!$A$1:$B$25,2,0)="Exclude"),"",IF($D157=1,IF(OR(price_limit="",price_limit="No Limit"),IF(G157="Yes",1,2),IF(SUMIFS(WhatIf!$W:$W,WhatIf!$Q:$Q,G$1,WhatIf!$R:$R,G157)&lt;=price_limit,IF(G157="Yes",1,2),"")),""))</f>
        <v/>
      </c>
      <c r="BC157" s="161" t="str">
        <f>IF(OR(H157="",VLOOKUP(H$1,Services!$A$1:$B$25,2,0)="Exclude"),"",IF($D157=1,IF(OR(price_limit="",price_limit="No Limit"),IF(H157="Yes",1,2),IF(SUMIFS(WhatIf!$W:$W,WhatIf!$Q:$Q,H$1,WhatIf!$R:$R,H157)&lt;=price_limit,IF(H157="Yes",1,2),"")),""))</f>
        <v/>
      </c>
      <c r="BD157" s="161" t="str">
        <f>IF(OR(I157="",VLOOKUP(I$1,Services!$A$1:$B$25,2,0)="Exclude"),"",IF($D157=1,IF(OR(price_limit="",price_limit="No Limit"),IF(I157="Yes",1,2),IF(SUMIFS(WhatIf!$W:$W,WhatIf!$Q:$Q,I$1,WhatIf!$R:$R,I157)&lt;=price_limit,IF(I157="Yes",1,2),"")),""))</f>
        <v/>
      </c>
      <c r="BE157" s="161" t="str">
        <f>IF(OR(J157="",VLOOKUP(J$1,Services!$A$1:$B$25,2,0)="Exclude"),"",IF($D157=1,IF(OR(price_limit="",price_limit="No Limit"),IF(J157="Yes",1,2),IF(SUMIFS(WhatIf!$W:$W,WhatIf!$Q:$Q,J$1,WhatIf!$R:$R,J157)&lt;=price_limit,IF(J157="Yes",1,2),"")),""))</f>
        <v/>
      </c>
      <c r="BF157" s="161" t="str">
        <f>IF(OR(K157="",VLOOKUP(K$1,Services!$A$1:$B$25,2,0)="Exclude"),"",IF($D157=1,IF(OR(price_limit="",price_limit="No Limit"),IF(K157="Yes",1,2),IF(SUMIFS(WhatIf!$W:$W,WhatIf!$Q:$Q,K$1,WhatIf!$R:$R,K157)&lt;=price_limit,IF(K157="Yes",1,2),"")),""))</f>
        <v/>
      </c>
      <c r="BG157" s="161" t="str">
        <f>IF(OR(L157="",VLOOKUP(L$1,Services!$A$1:$B$25,2,0)="Exclude"),"",IF($D157=1,IF(OR(price_limit="",price_limit="No Limit"),IF(L157="Yes",1,2),IF(SUMIFS(WhatIf!$W:$W,WhatIf!$Q:$Q,L$1,WhatIf!$R:$R,L157)&lt;=price_limit,IF(L157="Yes",1,2),"")),""))</f>
        <v/>
      </c>
      <c r="BH157" s="161" t="str">
        <f>IF(OR(M157="",VLOOKUP(M$1,Services!$A$1:$B$25,2,0)="Exclude"),"",IF($D157=1,IF(OR(price_limit="",price_limit="No Limit"),IF(M157="Yes",1,2),IF(SUMIFS(WhatIf!$W:$W,WhatIf!$Q:$Q,M$1,WhatIf!$R:$R,M157)&lt;=price_limit,IF(M157="Yes",1,2),"")),""))</f>
        <v/>
      </c>
      <c r="BI157" s="161" t="str">
        <f>IF(OR(N157="",VLOOKUP(N$1,Services!$A$1:$B$25,2,0)="Exclude"),"",IF($D157=1,IF(OR(price_limit="",price_limit="No Limit"),IF(N157="Yes",1,2),IF(SUMIFS(WhatIf!$W:$W,WhatIf!$Q:$Q,N$1,WhatIf!$R:$R,N157)&lt;=price_limit,IF(N157="Yes",1,2),"")),""))</f>
        <v/>
      </c>
      <c r="BJ157" s="161" t="str">
        <f>IF(OR(O157="",VLOOKUP(O$1,Services!$A$1:$B$25,2,0)="Exclude"),"",IF($D157=1,IF(OR(price_limit="",price_limit="No Limit"),IF(O157="Yes",1,2),IF(SUMIFS(WhatIf!$W:$W,WhatIf!$Q:$Q,O$1,WhatIf!$R:$R,O157)&lt;=price_limit,IF(O157="Yes",1,2),"")),""))</f>
        <v/>
      </c>
      <c r="BK157" s="161" t="str">
        <f ca="1">IF(OR(P157="",VLOOKUP(P$1,Services!$A$1:$B$25,2,0)="Exclude"),"",IF($D157=1,IF(OR(price_limit="",price_limit="No Limit"),IF(P157="Yes",1,2),IF(SUMIFS(WhatIf!$W:$W,WhatIf!$Q:$Q,P$1,WhatIf!$R:$R,P157)&lt;=price_limit,IF(P157="Yes",1,2),"")),""))</f>
        <v/>
      </c>
      <c r="BL157" s="161" t="str">
        <f>IF(OR(Q157="",VLOOKUP(Q$1,Services!$A$1:$B$25,2,0)="Exclude"),"",IF($D157=1,IF(OR(price_limit="",price_limit="No Limit"),IF(Q157="Yes",1,2),IF(SUMIFS(WhatIf!$W:$W,WhatIf!$Q:$Q,Q$1,WhatIf!$R:$R,Q157)&lt;=price_limit,IF(Q157="Yes",1,2),"")),""))</f>
        <v/>
      </c>
      <c r="BM157" s="161" t="str">
        <f>IF(OR(R157="",VLOOKUP(R$1,Services!$A$1:$B$25,2,0)="Exclude"),"",IF($D157=1,IF(OR(price_limit="",price_limit="No Limit"),IF(R157="Yes",1,2),IF(SUMIFS(WhatIf!$W:$W,WhatIf!$Q:$Q,R$1,WhatIf!$R:$R,R157)&lt;=price_limit,IF(R157="Yes",1,2),"")),""))</f>
        <v/>
      </c>
      <c r="BN157" s="161" t="str">
        <f>IF(OR(S157="",VLOOKUP(S$1,Services!$A$1:$B$25,2,0)="Exclude"),"",IF($D157=1,IF(OR(price_limit="",price_limit="No Limit"),IF(S157="Yes",1,2),IF(SUMIFS(WhatIf!$W:$W,WhatIf!$Q:$Q,S$1,WhatIf!$R:$R,S157)&lt;=price_limit,IF(S157="Yes",1,2),"")),""))</f>
        <v/>
      </c>
      <c r="BO157" s="161" t="str">
        <f>IF(OR(T157="",VLOOKUP(T$1,Services!$A$1:$B$25,2,0)="Exclude"),"",IF($D157=1,IF(OR(price_limit="",price_limit="No Limit"),IF(T157="Yes",1,2),IF(SUMIFS(WhatIf!$W:$W,WhatIf!$Q:$Q,T$1,WhatIf!$R:$R,T157)&lt;=price_limit,IF(T157="Yes",1,2),"")),""))</f>
        <v/>
      </c>
      <c r="BP157" s="161" t="str">
        <f>IF(OR(U157="",VLOOKUP(U$1,Services!$A$1:$B$25,2,0)="Exclude"),"",IF($D157=1,IF(OR(price_limit="",price_limit="No Limit"),IF(U157="Yes",1,2),IF(SUMIFS(WhatIf!$W:$W,WhatIf!$Q:$Q,U$1,WhatIf!$R:$R,U157)&lt;=price_limit,IF(U157="Yes",1,2),"")),""))</f>
        <v/>
      </c>
      <c r="BQ157" s="161" t="str">
        <f>IF(OR(V157="",VLOOKUP(V$1,Services!$A$1:$B$25,2,0)="Exclude"),"",IF($D157=1,IF(OR(price_limit="",price_limit="No Limit"),IF(V157="Yes",1,2),IF(SUMIFS(WhatIf!$W:$W,WhatIf!$Q:$Q,V$1,WhatIf!$R:$R,V157)&lt;=price_limit,IF(V157="Yes",1,2),"")),""))</f>
        <v/>
      </c>
      <c r="BR157" s="161" t="str">
        <f>IF(OR(W157="",VLOOKUP(W$1,Services!$A$1:$B$25,2,0)="Exclude"),"",IF($D157=1,IF(OR(price_limit="",price_limit="No Limit"),IF(W157="Yes",1,2),IF(SUMIFS(WhatIf!$W:$W,WhatIf!$Q:$Q,W$1,WhatIf!$R:$R,W157)&lt;=price_limit,IF(W157="Yes",1,2),"")),""))</f>
        <v/>
      </c>
      <c r="BS157" s="161" t="str">
        <f>IF(OR(X157="",VLOOKUP(X$1,Services!$A$1:$B$25,2,0)="Exclude"),"",IF($D157=1,IF(OR(price_limit="",price_limit="No Limit"),IF(X157="Yes",1,2),IF(SUMIFS(WhatIf!$W:$W,WhatIf!$Q:$Q,X$1,WhatIf!$R:$R,X157)&lt;=price_limit,IF(X157="Yes",1,2),"")),""))</f>
        <v/>
      </c>
      <c r="BT157" s="161" t="str">
        <f>IF(OR(Y157="",VLOOKUP(Y$1,Services!$A$1:$B$25,2,0)="Exclude"),"",IF($D157=1,IF(OR(price_limit="",price_limit="No Limit"),IF(Y157="Yes",1,2),IF(SUMIFS(WhatIf!$W:$W,WhatIf!$Q:$Q,Y$1,WhatIf!$R:$R,Y157)&lt;=price_limit,IF(Y157="Yes",1,2),"")),""))</f>
        <v/>
      </c>
      <c r="BU157" s="161" t="str">
        <f>IF(OR(Z157="",VLOOKUP(Z$1,Services!$A$1:$B$25,2,0)="Exclude"),"",IF($D157=1,IF(OR(price_limit="",price_limit="No Limit"),IF(Z157="Yes",1,2),IF(SUMIFS(WhatIf!$W:$W,WhatIf!$Q:$Q,Z$1,WhatIf!$R:$R,Z157)&lt;=price_limit,IF(Z157="Yes",1,2),"")),""))</f>
        <v/>
      </c>
      <c r="BV157" s="161"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customHeight="1" x14ac:dyDescent="0.35">
      <c r="A158" s="15" t="s">
        <v>863</v>
      </c>
      <c r="C158" s="3" t="s">
        <v>229</v>
      </c>
      <c r="D158" s="8" t="str">
        <f t="shared" ca="1" si="8"/>
        <v/>
      </c>
      <c r="P158" s="4" t="s">
        <v>1</v>
      </c>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1" t="str">
        <f>IF(OR(E158="",VLOOKUP(E$1,Services!$A$1:$B$25,2,0)="Exclude"),"",IF($D158=1,IF(OR(price_limit="",price_limit="No Limit"),IF(E158="Yes",1,2),IF(SUMIFS(WhatIf!$W:$W,WhatIf!$Q:$Q,E$1,WhatIf!$R:$R,E158)&lt;=price_limit,IF(E158="Yes",1,2),"")),""))</f>
        <v/>
      </c>
      <c r="BA158" s="161" t="str">
        <f>IF(OR(F158="",VLOOKUP(F$1,Services!$A$1:$B$25,2,0)="Exclude"),"",IF($D158=1,IF(OR(price_limit="",price_limit="No Limit"),IF(F158="Yes",1,2),IF(SUMIFS(WhatIf!$W:$W,WhatIf!$Q:$Q,F$1,WhatIf!$R:$R,F158)&lt;=price_limit,IF(F158="Yes",1,2),"")),""))</f>
        <v/>
      </c>
      <c r="BB158" s="161" t="str">
        <f>IF(OR(G158="",VLOOKUP(G$1,Services!$A$1:$B$25,2,0)="Exclude"),"",IF($D158=1,IF(OR(price_limit="",price_limit="No Limit"),IF(G158="Yes",1,2),IF(SUMIFS(WhatIf!$W:$W,WhatIf!$Q:$Q,G$1,WhatIf!$R:$R,G158)&lt;=price_limit,IF(G158="Yes",1,2),"")),""))</f>
        <v/>
      </c>
      <c r="BC158" s="161" t="str">
        <f>IF(OR(H158="",VLOOKUP(H$1,Services!$A$1:$B$25,2,0)="Exclude"),"",IF($D158=1,IF(OR(price_limit="",price_limit="No Limit"),IF(H158="Yes",1,2),IF(SUMIFS(WhatIf!$W:$W,WhatIf!$Q:$Q,H$1,WhatIf!$R:$R,H158)&lt;=price_limit,IF(H158="Yes",1,2),"")),""))</f>
        <v/>
      </c>
      <c r="BD158" s="161" t="str">
        <f>IF(OR(I158="",VLOOKUP(I$1,Services!$A$1:$B$25,2,0)="Exclude"),"",IF($D158=1,IF(OR(price_limit="",price_limit="No Limit"),IF(I158="Yes",1,2),IF(SUMIFS(WhatIf!$W:$W,WhatIf!$Q:$Q,I$1,WhatIf!$R:$R,I158)&lt;=price_limit,IF(I158="Yes",1,2),"")),""))</f>
        <v/>
      </c>
      <c r="BE158" s="161" t="str">
        <f>IF(OR(J158="",VLOOKUP(J$1,Services!$A$1:$B$25,2,0)="Exclude"),"",IF($D158=1,IF(OR(price_limit="",price_limit="No Limit"),IF(J158="Yes",1,2),IF(SUMIFS(WhatIf!$W:$W,WhatIf!$Q:$Q,J$1,WhatIf!$R:$R,J158)&lt;=price_limit,IF(J158="Yes",1,2),"")),""))</f>
        <v/>
      </c>
      <c r="BF158" s="161" t="str">
        <f>IF(OR(K158="",VLOOKUP(K$1,Services!$A$1:$B$25,2,0)="Exclude"),"",IF($D158=1,IF(OR(price_limit="",price_limit="No Limit"),IF(K158="Yes",1,2),IF(SUMIFS(WhatIf!$W:$W,WhatIf!$Q:$Q,K$1,WhatIf!$R:$R,K158)&lt;=price_limit,IF(K158="Yes",1,2),"")),""))</f>
        <v/>
      </c>
      <c r="BG158" s="161" t="str">
        <f>IF(OR(L158="",VLOOKUP(L$1,Services!$A$1:$B$25,2,0)="Exclude"),"",IF($D158=1,IF(OR(price_limit="",price_limit="No Limit"),IF(L158="Yes",1,2),IF(SUMIFS(WhatIf!$W:$W,WhatIf!$Q:$Q,L$1,WhatIf!$R:$R,L158)&lt;=price_limit,IF(L158="Yes",1,2),"")),""))</f>
        <v/>
      </c>
      <c r="BH158" s="161" t="str">
        <f>IF(OR(M158="",VLOOKUP(M$1,Services!$A$1:$B$25,2,0)="Exclude"),"",IF($D158=1,IF(OR(price_limit="",price_limit="No Limit"),IF(M158="Yes",1,2),IF(SUMIFS(WhatIf!$W:$W,WhatIf!$Q:$Q,M$1,WhatIf!$R:$R,M158)&lt;=price_limit,IF(M158="Yes",1,2),"")),""))</f>
        <v/>
      </c>
      <c r="BI158" s="161" t="str">
        <f>IF(OR(N158="",VLOOKUP(N$1,Services!$A$1:$B$25,2,0)="Exclude"),"",IF($D158=1,IF(OR(price_limit="",price_limit="No Limit"),IF(N158="Yes",1,2),IF(SUMIFS(WhatIf!$W:$W,WhatIf!$Q:$Q,N$1,WhatIf!$R:$R,N158)&lt;=price_limit,IF(N158="Yes",1,2),"")),""))</f>
        <v/>
      </c>
      <c r="BJ158" s="161" t="str">
        <f>IF(OR(O158="",VLOOKUP(O$1,Services!$A$1:$B$25,2,0)="Exclude"),"",IF($D158=1,IF(OR(price_limit="",price_limit="No Limit"),IF(O158="Yes",1,2),IF(SUMIFS(WhatIf!$W:$W,WhatIf!$Q:$Q,O$1,WhatIf!$R:$R,O158)&lt;=price_limit,IF(O158="Yes",1,2),"")),""))</f>
        <v/>
      </c>
      <c r="BK158" s="161" t="str">
        <f ca="1">IF(OR(P158="",VLOOKUP(P$1,Services!$A$1:$B$25,2,0)="Exclude"),"",IF($D158=1,IF(OR(price_limit="",price_limit="No Limit"),IF(P158="Yes",1,2),IF(SUMIFS(WhatIf!$W:$W,WhatIf!$Q:$Q,P$1,WhatIf!$R:$R,P158)&lt;=price_limit,IF(P158="Yes",1,2),"")),""))</f>
        <v/>
      </c>
      <c r="BL158" s="161" t="str">
        <f>IF(OR(Q158="",VLOOKUP(Q$1,Services!$A$1:$B$25,2,0)="Exclude"),"",IF($D158=1,IF(OR(price_limit="",price_limit="No Limit"),IF(Q158="Yes",1,2),IF(SUMIFS(WhatIf!$W:$W,WhatIf!$Q:$Q,Q$1,WhatIf!$R:$R,Q158)&lt;=price_limit,IF(Q158="Yes",1,2),"")),""))</f>
        <v/>
      </c>
      <c r="BM158" s="161" t="str">
        <f>IF(OR(R158="",VLOOKUP(R$1,Services!$A$1:$B$25,2,0)="Exclude"),"",IF($D158=1,IF(OR(price_limit="",price_limit="No Limit"),IF(R158="Yes",1,2),IF(SUMIFS(WhatIf!$W:$W,WhatIf!$Q:$Q,R$1,WhatIf!$R:$R,R158)&lt;=price_limit,IF(R158="Yes",1,2),"")),""))</f>
        <v/>
      </c>
      <c r="BN158" s="161" t="str">
        <f>IF(OR(S158="",VLOOKUP(S$1,Services!$A$1:$B$25,2,0)="Exclude"),"",IF($D158=1,IF(OR(price_limit="",price_limit="No Limit"),IF(S158="Yes",1,2),IF(SUMIFS(WhatIf!$W:$W,WhatIf!$Q:$Q,S$1,WhatIf!$R:$R,S158)&lt;=price_limit,IF(S158="Yes",1,2),"")),""))</f>
        <v/>
      </c>
      <c r="BO158" s="161" t="str">
        <f>IF(OR(T158="",VLOOKUP(T$1,Services!$A$1:$B$25,2,0)="Exclude"),"",IF($D158=1,IF(OR(price_limit="",price_limit="No Limit"),IF(T158="Yes",1,2),IF(SUMIFS(WhatIf!$W:$W,WhatIf!$Q:$Q,T$1,WhatIf!$R:$R,T158)&lt;=price_limit,IF(T158="Yes",1,2),"")),""))</f>
        <v/>
      </c>
      <c r="BP158" s="161" t="str">
        <f>IF(OR(U158="",VLOOKUP(U$1,Services!$A$1:$B$25,2,0)="Exclude"),"",IF($D158=1,IF(OR(price_limit="",price_limit="No Limit"),IF(U158="Yes",1,2),IF(SUMIFS(WhatIf!$W:$W,WhatIf!$Q:$Q,U$1,WhatIf!$R:$R,U158)&lt;=price_limit,IF(U158="Yes",1,2),"")),""))</f>
        <v/>
      </c>
      <c r="BQ158" s="161" t="str">
        <f>IF(OR(V158="",VLOOKUP(V$1,Services!$A$1:$B$25,2,0)="Exclude"),"",IF($D158=1,IF(OR(price_limit="",price_limit="No Limit"),IF(V158="Yes",1,2),IF(SUMIFS(WhatIf!$W:$W,WhatIf!$Q:$Q,V$1,WhatIf!$R:$R,V158)&lt;=price_limit,IF(V158="Yes",1,2),"")),""))</f>
        <v/>
      </c>
      <c r="BR158" s="161" t="str">
        <f>IF(OR(W158="",VLOOKUP(W$1,Services!$A$1:$B$25,2,0)="Exclude"),"",IF($D158=1,IF(OR(price_limit="",price_limit="No Limit"),IF(W158="Yes",1,2),IF(SUMIFS(WhatIf!$W:$W,WhatIf!$Q:$Q,W$1,WhatIf!$R:$R,W158)&lt;=price_limit,IF(W158="Yes",1,2),"")),""))</f>
        <v/>
      </c>
      <c r="BS158" s="161" t="str">
        <f>IF(OR(X158="",VLOOKUP(X$1,Services!$A$1:$B$25,2,0)="Exclude"),"",IF($D158=1,IF(OR(price_limit="",price_limit="No Limit"),IF(X158="Yes",1,2),IF(SUMIFS(WhatIf!$W:$W,WhatIf!$Q:$Q,X$1,WhatIf!$R:$R,X158)&lt;=price_limit,IF(X158="Yes",1,2),"")),""))</f>
        <v/>
      </c>
      <c r="BT158" s="161" t="str">
        <f>IF(OR(Y158="",VLOOKUP(Y$1,Services!$A$1:$B$25,2,0)="Exclude"),"",IF($D158=1,IF(OR(price_limit="",price_limit="No Limit"),IF(Y158="Yes",1,2),IF(SUMIFS(WhatIf!$W:$W,WhatIf!$Q:$Q,Y$1,WhatIf!$R:$R,Y158)&lt;=price_limit,IF(Y158="Yes",1,2),"")),""))</f>
        <v/>
      </c>
      <c r="BU158" s="161" t="str">
        <f>IF(OR(Z158="",VLOOKUP(Z$1,Services!$A$1:$B$25,2,0)="Exclude"),"",IF($D158=1,IF(OR(price_limit="",price_limit="No Limit"),IF(Z158="Yes",1,2),IF(SUMIFS(WhatIf!$W:$W,WhatIf!$Q:$Q,Z$1,WhatIf!$R:$R,Z158)&lt;=price_limit,IF(Z158="Yes",1,2),"")),""))</f>
        <v/>
      </c>
      <c r="BV158" s="161"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
      <c r="A159" s="15" t="s">
        <v>917</v>
      </c>
      <c r="C159" s="3" t="s">
        <v>229</v>
      </c>
      <c r="D159" s="8" t="str">
        <f t="shared" ca="1" si="8"/>
        <v/>
      </c>
      <c r="O159" s="4" t="s">
        <v>1</v>
      </c>
      <c r="P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1" t="str">
        <f>IF(OR(E159="",VLOOKUP(E$1,Services!$A$1:$B$25,2,0)="Exclude"),"",IF($D159=1,IF(OR(price_limit="",price_limit="No Limit"),IF(E159="Yes",1,2),IF(SUMIFS(WhatIf!$W:$W,WhatIf!$Q:$Q,E$1,WhatIf!$R:$R,E159)&lt;=price_limit,IF(E159="Yes",1,2),"")),""))</f>
        <v/>
      </c>
      <c r="BA159" s="161" t="str">
        <f>IF(OR(F159="",VLOOKUP(F$1,Services!$A$1:$B$25,2,0)="Exclude"),"",IF($D159=1,IF(OR(price_limit="",price_limit="No Limit"),IF(F159="Yes",1,2),IF(SUMIFS(WhatIf!$W:$W,WhatIf!$Q:$Q,F$1,WhatIf!$R:$R,F159)&lt;=price_limit,IF(F159="Yes",1,2),"")),""))</f>
        <v/>
      </c>
      <c r="BB159" s="161" t="str">
        <f>IF(OR(G159="",VLOOKUP(G$1,Services!$A$1:$B$25,2,0)="Exclude"),"",IF($D159=1,IF(OR(price_limit="",price_limit="No Limit"),IF(G159="Yes",1,2),IF(SUMIFS(WhatIf!$W:$W,WhatIf!$Q:$Q,G$1,WhatIf!$R:$R,G159)&lt;=price_limit,IF(G159="Yes",1,2),"")),""))</f>
        <v/>
      </c>
      <c r="BC159" s="161" t="str">
        <f>IF(OR(H159="",VLOOKUP(H$1,Services!$A$1:$B$25,2,0)="Exclude"),"",IF($D159=1,IF(OR(price_limit="",price_limit="No Limit"),IF(H159="Yes",1,2),IF(SUMIFS(WhatIf!$W:$W,WhatIf!$Q:$Q,H$1,WhatIf!$R:$R,H159)&lt;=price_limit,IF(H159="Yes",1,2),"")),""))</f>
        <v/>
      </c>
      <c r="BD159" s="161" t="str">
        <f>IF(OR(I159="",VLOOKUP(I$1,Services!$A$1:$B$25,2,0)="Exclude"),"",IF($D159=1,IF(OR(price_limit="",price_limit="No Limit"),IF(I159="Yes",1,2),IF(SUMIFS(WhatIf!$W:$W,WhatIf!$Q:$Q,I$1,WhatIf!$R:$R,I159)&lt;=price_limit,IF(I159="Yes",1,2),"")),""))</f>
        <v/>
      </c>
      <c r="BE159" s="161" t="str">
        <f>IF(OR(J159="",VLOOKUP(J$1,Services!$A$1:$B$25,2,0)="Exclude"),"",IF($D159=1,IF(OR(price_limit="",price_limit="No Limit"),IF(J159="Yes",1,2),IF(SUMIFS(WhatIf!$W:$W,WhatIf!$Q:$Q,J$1,WhatIf!$R:$R,J159)&lt;=price_limit,IF(J159="Yes",1,2),"")),""))</f>
        <v/>
      </c>
      <c r="BF159" s="161" t="str">
        <f>IF(OR(K159="",VLOOKUP(K$1,Services!$A$1:$B$25,2,0)="Exclude"),"",IF($D159=1,IF(OR(price_limit="",price_limit="No Limit"),IF(K159="Yes",1,2),IF(SUMIFS(WhatIf!$W:$W,WhatIf!$Q:$Q,K$1,WhatIf!$R:$R,K159)&lt;=price_limit,IF(K159="Yes",1,2),"")),""))</f>
        <v/>
      </c>
      <c r="BG159" s="161" t="str">
        <f>IF(OR(L159="",VLOOKUP(L$1,Services!$A$1:$B$25,2,0)="Exclude"),"",IF($D159=1,IF(OR(price_limit="",price_limit="No Limit"),IF(L159="Yes",1,2),IF(SUMIFS(WhatIf!$W:$W,WhatIf!$Q:$Q,L$1,WhatIf!$R:$R,L159)&lt;=price_limit,IF(L159="Yes",1,2),"")),""))</f>
        <v/>
      </c>
      <c r="BH159" s="161" t="str">
        <f>IF(OR(M159="",VLOOKUP(M$1,Services!$A$1:$B$25,2,0)="Exclude"),"",IF($D159=1,IF(OR(price_limit="",price_limit="No Limit"),IF(M159="Yes",1,2),IF(SUMIFS(WhatIf!$W:$W,WhatIf!$Q:$Q,M$1,WhatIf!$R:$R,M159)&lt;=price_limit,IF(M159="Yes",1,2),"")),""))</f>
        <v/>
      </c>
      <c r="BI159" s="161" t="str">
        <f>IF(OR(N159="",VLOOKUP(N$1,Services!$A$1:$B$25,2,0)="Exclude"),"",IF($D159=1,IF(OR(price_limit="",price_limit="No Limit"),IF(N159="Yes",1,2),IF(SUMIFS(WhatIf!$W:$W,WhatIf!$Q:$Q,N$1,WhatIf!$R:$R,N159)&lt;=price_limit,IF(N159="Yes",1,2),"")),""))</f>
        <v/>
      </c>
      <c r="BJ159" s="161" t="str">
        <f ca="1">IF(OR(O159="",VLOOKUP(O$1,Services!$A$1:$B$25,2,0)="Exclude"),"",IF($D159=1,IF(OR(price_limit="",price_limit="No Limit"),IF(O159="Yes",1,2),IF(SUMIFS(WhatIf!$W:$W,WhatIf!$Q:$Q,O$1,WhatIf!$R:$R,O159)&lt;=price_limit,IF(O159="Yes",1,2),"")),""))</f>
        <v/>
      </c>
      <c r="BK159" s="161" t="str">
        <f ca="1">IF(OR(P159="",VLOOKUP(P$1,Services!$A$1:$B$25,2,0)="Exclude"),"",IF($D159=1,IF(OR(price_limit="",price_limit="No Limit"),IF(P159="Yes",1,2),IF(SUMIFS(WhatIf!$W:$W,WhatIf!$Q:$Q,P$1,WhatIf!$R:$R,P159)&lt;=price_limit,IF(P159="Yes",1,2),"")),""))</f>
        <v/>
      </c>
      <c r="BL159" s="161" t="str">
        <f>IF(OR(Q159="",VLOOKUP(Q$1,Services!$A$1:$B$25,2,0)="Exclude"),"",IF($D159=1,IF(OR(price_limit="",price_limit="No Limit"),IF(Q159="Yes",1,2),IF(SUMIFS(WhatIf!$W:$W,WhatIf!$Q:$Q,Q$1,WhatIf!$R:$R,Q159)&lt;=price_limit,IF(Q159="Yes",1,2),"")),""))</f>
        <v/>
      </c>
      <c r="BM159" s="161" t="str">
        <f>IF(OR(R159="",VLOOKUP(R$1,Services!$A$1:$B$25,2,0)="Exclude"),"",IF($D159=1,IF(OR(price_limit="",price_limit="No Limit"),IF(R159="Yes",1,2),IF(SUMIFS(WhatIf!$W:$W,WhatIf!$Q:$Q,R$1,WhatIf!$R:$R,R159)&lt;=price_limit,IF(R159="Yes",1,2),"")),""))</f>
        <v/>
      </c>
      <c r="BN159" s="161" t="str">
        <f>IF(OR(S159="",VLOOKUP(S$1,Services!$A$1:$B$25,2,0)="Exclude"),"",IF($D159=1,IF(OR(price_limit="",price_limit="No Limit"),IF(S159="Yes",1,2),IF(SUMIFS(WhatIf!$W:$W,WhatIf!$Q:$Q,S$1,WhatIf!$R:$R,S159)&lt;=price_limit,IF(S159="Yes",1,2),"")),""))</f>
        <v/>
      </c>
      <c r="BO159" s="161" t="str">
        <f>IF(OR(T159="",VLOOKUP(T$1,Services!$A$1:$B$25,2,0)="Exclude"),"",IF($D159=1,IF(OR(price_limit="",price_limit="No Limit"),IF(T159="Yes",1,2),IF(SUMIFS(WhatIf!$W:$W,WhatIf!$Q:$Q,T$1,WhatIf!$R:$R,T159)&lt;=price_limit,IF(T159="Yes",1,2),"")),""))</f>
        <v/>
      </c>
      <c r="BP159" s="161" t="str">
        <f>IF(OR(U159="",VLOOKUP(U$1,Services!$A$1:$B$25,2,0)="Exclude"),"",IF($D159=1,IF(OR(price_limit="",price_limit="No Limit"),IF(U159="Yes",1,2),IF(SUMIFS(WhatIf!$W:$W,WhatIf!$Q:$Q,U$1,WhatIf!$R:$R,U159)&lt;=price_limit,IF(U159="Yes",1,2),"")),""))</f>
        <v/>
      </c>
      <c r="BQ159" s="161" t="str">
        <f>IF(OR(V159="",VLOOKUP(V$1,Services!$A$1:$B$25,2,0)="Exclude"),"",IF($D159=1,IF(OR(price_limit="",price_limit="No Limit"),IF(V159="Yes",1,2),IF(SUMIFS(WhatIf!$W:$W,WhatIf!$Q:$Q,V$1,WhatIf!$R:$R,V159)&lt;=price_limit,IF(V159="Yes",1,2),"")),""))</f>
        <v/>
      </c>
      <c r="BR159" s="161" t="str">
        <f>IF(OR(W159="",VLOOKUP(W$1,Services!$A$1:$B$25,2,0)="Exclude"),"",IF($D159=1,IF(OR(price_limit="",price_limit="No Limit"),IF(W159="Yes",1,2),IF(SUMIFS(WhatIf!$W:$W,WhatIf!$Q:$Q,W$1,WhatIf!$R:$R,W159)&lt;=price_limit,IF(W159="Yes",1,2),"")),""))</f>
        <v/>
      </c>
      <c r="BS159" s="161" t="str">
        <f>IF(OR(X159="",VLOOKUP(X$1,Services!$A$1:$B$25,2,0)="Exclude"),"",IF($D159=1,IF(OR(price_limit="",price_limit="No Limit"),IF(X159="Yes",1,2),IF(SUMIFS(WhatIf!$W:$W,WhatIf!$Q:$Q,X$1,WhatIf!$R:$R,X159)&lt;=price_limit,IF(X159="Yes",1,2),"")),""))</f>
        <v/>
      </c>
      <c r="BT159" s="161" t="str">
        <f>IF(OR(Y159="",VLOOKUP(Y$1,Services!$A$1:$B$25,2,0)="Exclude"),"",IF($D159=1,IF(OR(price_limit="",price_limit="No Limit"),IF(Y159="Yes",1,2),IF(SUMIFS(WhatIf!$W:$W,WhatIf!$Q:$Q,Y$1,WhatIf!$R:$R,Y159)&lt;=price_limit,IF(Y159="Yes",1,2),"")),""))</f>
        <v/>
      </c>
      <c r="BU159" s="161" t="str">
        <f>IF(OR(Z159="",VLOOKUP(Z$1,Services!$A$1:$B$25,2,0)="Exclude"),"",IF($D159=1,IF(OR(price_limit="",price_limit="No Limit"),IF(Z159="Yes",1,2),IF(SUMIFS(WhatIf!$W:$W,WhatIf!$Q:$Q,Z$1,WhatIf!$R:$R,Z159)&lt;=price_limit,IF(Z159="Yes",1,2),"")),""))</f>
        <v/>
      </c>
      <c r="BV159" s="161"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customHeight="1" x14ac:dyDescent="0.35">
      <c r="A160" s="15" t="s">
        <v>214</v>
      </c>
      <c r="B160" s="3" t="s">
        <v>907</v>
      </c>
      <c r="C160" s="3" t="s">
        <v>184</v>
      </c>
      <c r="D160" s="8" t="str">
        <f t="shared" ca="1" si="8"/>
        <v/>
      </c>
      <c r="F160" s="208"/>
      <c r="G160" s="208"/>
      <c r="H160" s="208"/>
      <c r="I160" s="8" t="s">
        <v>231</v>
      </c>
      <c r="J160" s="8" t="s">
        <v>231</v>
      </c>
      <c r="K160" s="8" t="s">
        <v>231</v>
      </c>
      <c r="L160" s="8" t="s">
        <v>231</v>
      </c>
      <c r="M160" s="8" t="s">
        <v>1144</v>
      </c>
      <c r="N160" s="8"/>
      <c r="O160" s="8" t="s">
        <v>665</v>
      </c>
      <c r="P160" s="8"/>
      <c r="Q160" s="8"/>
      <c r="R160" s="8"/>
      <c r="S160" s="8"/>
      <c r="T160" s="8"/>
      <c r="U160" s="8"/>
      <c r="V160" s="8" t="s">
        <v>1</v>
      </c>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1" t="str">
        <f>IF(OR(E160="",VLOOKUP(E$1,Services!$A$1:$B$25,2,0)="Exclude"),"",IF($D160=1,IF(OR(price_limit="",price_limit="No Limit"),IF(E160="Yes",1,2),IF(SUMIFS(WhatIf!$W:$W,WhatIf!$Q:$Q,E$1,WhatIf!$R:$R,E160)&lt;=price_limit,IF(E160="Yes",1,2),"")),""))</f>
        <v/>
      </c>
      <c r="BA160" s="161" t="str">
        <f>IF(OR(F160="",VLOOKUP(F$1,Services!$A$1:$B$25,2,0)="Exclude"),"",IF($D160=1,IF(OR(price_limit="",price_limit="No Limit"),IF(F160="Yes",1,2),IF(SUMIFS(WhatIf!$W:$W,WhatIf!$Q:$Q,F$1,WhatIf!$R:$R,F160)&lt;=price_limit,IF(F160="Yes",1,2),"")),""))</f>
        <v/>
      </c>
      <c r="BB160" s="161" t="str">
        <f>IF(OR(G160="",VLOOKUP(G$1,Services!$A$1:$B$25,2,0)="Exclude"),"",IF($D160=1,IF(OR(price_limit="",price_limit="No Limit"),IF(G160="Yes",1,2),IF(SUMIFS(WhatIf!$W:$W,WhatIf!$Q:$Q,G$1,WhatIf!$R:$R,G160)&lt;=price_limit,IF(G160="Yes",1,2),"")),""))</f>
        <v/>
      </c>
      <c r="BC160" s="161" t="str">
        <f>IF(OR(H160="",VLOOKUP(H$1,Services!$A$1:$B$25,2,0)="Exclude"),"",IF($D160=1,IF(OR(price_limit="",price_limit="No Limit"),IF(H160="Yes",1,2),IF(SUMIFS(WhatIf!$W:$W,WhatIf!$Q:$Q,H$1,WhatIf!$R:$R,H160)&lt;=price_limit,IF(H160="Yes",1,2),"")),""))</f>
        <v/>
      </c>
      <c r="BD160" s="161" t="str">
        <f ca="1">IF(OR(I160="",VLOOKUP(I$1,Services!$A$1:$B$25,2,0)="Exclude"),"",IF($D160=1,IF(OR(price_limit="",price_limit="No Limit"),IF(I160="Yes",1,2),IF(SUMIFS(WhatIf!$W:$W,WhatIf!$Q:$Q,I$1,WhatIf!$R:$R,I160)&lt;=price_limit,IF(I160="Yes",1,2),"")),""))</f>
        <v/>
      </c>
      <c r="BE160" s="161" t="str">
        <f ca="1">IF(OR(J160="",VLOOKUP(J$1,Services!$A$1:$B$25,2,0)="Exclude"),"",IF($D160=1,IF(OR(price_limit="",price_limit="No Limit"),IF(J160="Yes",1,2),IF(SUMIFS(WhatIf!$W:$W,WhatIf!$Q:$Q,J$1,WhatIf!$R:$R,J160)&lt;=price_limit,IF(J160="Yes",1,2),"")),""))</f>
        <v/>
      </c>
      <c r="BF160" s="161" t="str">
        <f ca="1">IF(OR(K160="",VLOOKUP(K$1,Services!$A$1:$B$25,2,0)="Exclude"),"",IF($D160=1,IF(OR(price_limit="",price_limit="No Limit"),IF(K160="Yes",1,2),IF(SUMIFS(WhatIf!$W:$W,WhatIf!$Q:$Q,K$1,WhatIf!$R:$R,K160)&lt;=price_limit,IF(K160="Yes",1,2),"")),""))</f>
        <v/>
      </c>
      <c r="BG160" s="161" t="str">
        <f ca="1">IF(OR(L160="",VLOOKUP(L$1,Services!$A$1:$B$25,2,0)="Exclude"),"",IF($D160=1,IF(OR(price_limit="",price_limit="No Limit"),IF(L160="Yes",1,2),IF(SUMIFS(WhatIf!$W:$W,WhatIf!$Q:$Q,L$1,WhatIf!$R:$R,L160)&lt;=price_limit,IF(L160="Yes",1,2),"")),""))</f>
        <v/>
      </c>
      <c r="BH160" s="161" t="str">
        <f ca="1">IF(OR(M160="",VLOOKUP(M$1,Services!$A$1:$B$25,2,0)="Exclude"),"",IF($D160=1,IF(OR(price_limit="",price_limit="No Limit"),IF(M160="Yes",1,2),IF(SUMIFS(WhatIf!$W:$W,WhatIf!$Q:$Q,M$1,WhatIf!$R:$R,M160)&lt;=price_limit,IF(M160="Yes",1,2),"")),""))</f>
        <v/>
      </c>
      <c r="BI160" s="161" t="str">
        <f>IF(OR(N160="",VLOOKUP(N$1,Services!$A$1:$B$25,2,0)="Exclude"),"",IF($D160=1,IF(OR(price_limit="",price_limit="No Limit"),IF(N160="Yes",1,2),IF(SUMIFS(WhatIf!$W:$W,WhatIf!$Q:$Q,N$1,WhatIf!$R:$R,N160)&lt;=price_limit,IF(N160="Yes",1,2),"")),""))</f>
        <v/>
      </c>
      <c r="BJ160" s="161" t="str">
        <f ca="1">IF(OR(O160="",VLOOKUP(O$1,Services!$A$1:$B$25,2,0)="Exclude"),"",IF($D160=1,IF(OR(price_limit="",price_limit="No Limit"),IF(O160="Yes",1,2),IF(SUMIFS(WhatIf!$W:$W,WhatIf!$Q:$Q,O$1,WhatIf!$R:$R,O160)&lt;=price_limit,IF(O160="Yes",1,2),"")),""))</f>
        <v/>
      </c>
      <c r="BK160" s="161" t="str">
        <f>IF(OR(P160="",VLOOKUP(P$1,Services!$A$1:$B$25,2,0)="Exclude"),"",IF($D160=1,IF(OR(price_limit="",price_limit="No Limit"),IF(P160="Yes",1,2),IF(SUMIFS(WhatIf!$W:$W,WhatIf!$Q:$Q,P$1,WhatIf!$R:$R,P160)&lt;=price_limit,IF(P160="Yes",1,2),"")),""))</f>
        <v/>
      </c>
      <c r="BL160" s="161" t="str">
        <f>IF(OR(Q160="",VLOOKUP(Q$1,Services!$A$1:$B$25,2,0)="Exclude"),"",IF($D160=1,IF(OR(price_limit="",price_limit="No Limit"),IF(Q160="Yes",1,2),IF(SUMIFS(WhatIf!$W:$W,WhatIf!$Q:$Q,Q$1,WhatIf!$R:$R,Q160)&lt;=price_limit,IF(Q160="Yes",1,2),"")),""))</f>
        <v/>
      </c>
      <c r="BM160" s="161" t="str">
        <f>IF(OR(R160="",VLOOKUP(R$1,Services!$A$1:$B$25,2,0)="Exclude"),"",IF($D160=1,IF(OR(price_limit="",price_limit="No Limit"),IF(R160="Yes",1,2),IF(SUMIFS(WhatIf!$W:$W,WhatIf!$Q:$Q,R$1,WhatIf!$R:$R,R160)&lt;=price_limit,IF(R160="Yes",1,2),"")),""))</f>
        <v/>
      </c>
      <c r="BN160" s="161" t="str">
        <f>IF(OR(S160="",VLOOKUP(S$1,Services!$A$1:$B$25,2,0)="Exclude"),"",IF($D160=1,IF(OR(price_limit="",price_limit="No Limit"),IF(S160="Yes",1,2),IF(SUMIFS(WhatIf!$W:$W,WhatIf!$Q:$Q,S$1,WhatIf!$R:$R,S160)&lt;=price_limit,IF(S160="Yes",1,2),"")),""))</f>
        <v/>
      </c>
      <c r="BO160" s="161" t="str">
        <f>IF(OR(T160="",VLOOKUP(T$1,Services!$A$1:$B$25,2,0)="Exclude"),"",IF($D160=1,IF(OR(price_limit="",price_limit="No Limit"),IF(T160="Yes",1,2),IF(SUMIFS(WhatIf!$W:$W,WhatIf!$Q:$Q,T$1,WhatIf!$R:$R,T160)&lt;=price_limit,IF(T160="Yes",1,2),"")),""))</f>
        <v/>
      </c>
      <c r="BP160" s="161" t="str">
        <f>IF(OR(U160="",VLOOKUP(U$1,Services!$A$1:$B$25,2,0)="Exclude"),"",IF($D160=1,IF(OR(price_limit="",price_limit="No Limit"),IF(U160="Yes",1,2),IF(SUMIFS(WhatIf!$W:$W,WhatIf!$Q:$Q,U$1,WhatIf!$R:$R,U160)&lt;=price_limit,IF(U160="Yes",1,2),"")),""))</f>
        <v/>
      </c>
      <c r="BQ160" s="161" t="str">
        <f ca="1">IF(OR(V160="",VLOOKUP(V$1,Services!$A$1:$B$25,2,0)="Exclude"),"",IF($D160=1,IF(OR(price_limit="",price_limit="No Limit"),IF(V160="Yes",1,2),IF(SUMIFS(WhatIf!$W:$W,WhatIf!$Q:$Q,V$1,WhatIf!$R:$R,V160)&lt;=price_limit,IF(V160="Yes",1,2),"")),""))</f>
        <v/>
      </c>
      <c r="BR160" s="161" t="str">
        <f>IF(OR(W160="",VLOOKUP(W$1,Services!$A$1:$B$25,2,0)="Exclude"),"",IF($D160=1,IF(OR(price_limit="",price_limit="No Limit"),IF(W160="Yes",1,2),IF(SUMIFS(WhatIf!$W:$W,WhatIf!$Q:$Q,W$1,WhatIf!$R:$R,W160)&lt;=price_limit,IF(W160="Yes",1,2),"")),""))</f>
        <v/>
      </c>
      <c r="BS160" s="161" t="str">
        <f>IF(OR(X160="",VLOOKUP(X$1,Services!$A$1:$B$25,2,0)="Exclude"),"",IF($D160=1,IF(OR(price_limit="",price_limit="No Limit"),IF(X160="Yes",1,2),IF(SUMIFS(WhatIf!$W:$W,WhatIf!$Q:$Q,X$1,WhatIf!$R:$R,X160)&lt;=price_limit,IF(X160="Yes",1,2),"")),""))</f>
        <v/>
      </c>
      <c r="BT160" s="161" t="str">
        <f>IF(OR(Y160="",VLOOKUP(Y$1,Services!$A$1:$B$25,2,0)="Exclude"),"",IF($D160=1,IF(OR(price_limit="",price_limit="No Limit"),IF(Y160="Yes",1,2),IF(SUMIFS(WhatIf!$W:$W,WhatIf!$Q:$Q,Y$1,WhatIf!$R:$R,Y160)&lt;=price_limit,IF(Y160="Yes",1,2),"")),""))</f>
        <v/>
      </c>
      <c r="BU160" s="161" t="str">
        <f>IF(OR(Z160="",VLOOKUP(Z$1,Services!$A$1:$B$25,2,0)="Exclude"),"",IF($D160=1,IF(OR(price_limit="",price_limit="No Limit"),IF(Z160="Yes",1,2),IF(SUMIFS(WhatIf!$W:$W,WhatIf!$Q:$Q,Z$1,WhatIf!$R:$R,Z160)&lt;=price_limit,IF(Z160="Yes",1,2),"")),""))</f>
        <v/>
      </c>
      <c r="BV160" s="161"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803</v>
      </c>
      <c r="B161" s="3" t="s">
        <v>1102</v>
      </c>
      <c r="C161" s="3" t="s">
        <v>184</v>
      </c>
      <c r="D161" s="8" t="str">
        <f t="shared" ca="1" si="8"/>
        <v/>
      </c>
      <c r="I161" s="4" t="s">
        <v>231</v>
      </c>
      <c r="J161" s="4" t="s">
        <v>231</v>
      </c>
      <c r="K161" s="8" t="s">
        <v>231</v>
      </c>
      <c r="L161" s="8" t="s">
        <v>231</v>
      </c>
      <c r="M161" s="8" t="s">
        <v>1144</v>
      </c>
      <c r="N161" s="8"/>
      <c r="O161" s="8" t="s">
        <v>665</v>
      </c>
      <c r="P161" s="8"/>
      <c r="Q161" s="8"/>
      <c r="R161" s="8" t="s">
        <v>1</v>
      </c>
      <c r="S161" s="8" t="s">
        <v>1</v>
      </c>
      <c r="T161" s="8" t="s">
        <v>1</v>
      </c>
      <c r="U161" s="8" t="s">
        <v>1</v>
      </c>
      <c r="V161" s="8" t="s">
        <v>1</v>
      </c>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1" t="str">
        <f>IF(OR(E161="",VLOOKUP(E$1,Services!$A$1:$B$25,2,0)="Exclude"),"",IF($D161=1,IF(OR(price_limit="",price_limit="No Limit"),IF(E161="Yes",1,2),IF(SUMIFS(WhatIf!$W:$W,WhatIf!$Q:$Q,E$1,WhatIf!$R:$R,E161)&lt;=price_limit,IF(E161="Yes",1,2),"")),""))</f>
        <v/>
      </c>
      <c r="BA161" s="161" t="str">
        <f>IF(OR(F161="",VLOOKUP(F$1,Services!$A$1:$B$25,2,0)="Exclude"),"",IF($D161=1,IF(OR(price_limit="",price_limit="No Limit"),IF(F161="Yes",1,2),IF(SUMIFS(WhatIf!$W:$W,WhatIf!$Q:$Q,F$1,WhatIf!$R:$R,F161)&lt;=price_limit,IF(F161="Yes",1,2),"")),""))</f>
        <v/>
      </c>
      <c r="BB161" s="161" t="str">
        <f>IF(OR(G161="",VLOOKUP(G$1,Services!$A$1:$B$25,2,0)="Exclude"),"",IF($D161=1,IF(OR(price_limit="",price_limit="No Limit"),IF(G161="Yes",1,2),IF(SUMIFS(WhatIf!$W:$W,WhatIf!$Q:$Q,G$1,WhatIf!$R:$R,G161)&lt;=price_limit,IF(G161="Yes",1,2),"")),""))</f>
        <v/>
      </c>
      <c r="BC161" s="161" t="str">
        <f>IF(OR(H161="",VLOOKUP(H$1,Services!$A$1:$B$25,2,0)="Exclude"),"",IF($D161=1,IF(OR(price_limit="",price_limit="No Limit"),IF(H161="Yes",1,2),IF(SUMIFS(WhatIf!$W:$W,WhatIf!$Q:$Q,H$1,WhatIf!$R:$R,H161)&lt;=price_limit,IF(H161="Yes",1,2),"")),""))</f>
        <v/>
      </c>
      <c r="BD161" s="161" t="str">
        <f ca="1">IF(OR(I161="",VLOOKUP(I$1,Services!$A$1:$B$25,2,0)="Exclude"),"",IF($D161=1,IF(OR(price_limit="",price_limit="No Limit"),IF(I161="Yes",1,2),IF(SUMIFS(WhatIf!$W:$W,WhatIf!$Q:$Q,I$1,WhatIf!$R:$R,I161)&lt;=price_limit,IF(I161="Yes",1,2),"")),""))</f>
        <v/>
      </c>
      <c r="BE161" s="161" t="str">
        <f ca="1">IF(OR(J161="",VLOOKUP(J$1,Services!$A$1:$B$25,2,0)="Exclude"),"",IF($D161=1,IF(OR(price_limit="",price_limit="No Limit"),IF(J161="Yes",1,2),IF(SUMIFS(WhatIf!$W:$W,WhatIf!$Q:$Q,J$1,WhatIf!$R:$R,J161)&lt;=price_limit,IF(J161="Yes",1,2),"")),""))</f>
        <v/>
      </c>
      <c r="BF161" s="161" t="str">
        <f ca="1">IF(OR(K161="",VLOOKUP(K$1,Services!$A$1:$B$25,2,0)="Exclude"),"",IF($D161=1,IF(OR(price_limit="",price_limit="No Limit"),IF(K161="Yes",1,2),IF(SUMIFS(WhatIf!$W:$W,WhatIf!$Q:$Q,K$1,WhatIf!$R:$R,K161)&lt;=price_limit,IF(K161="Yes",1,2),"")),""))</f>
        <v/>
      </c>
      <c r="BG161" s="161" t="str">
        <f ca="1">IF(OR(L161="",VLOOKUP(L$1,Services!$A$1:$B$25,2,0)="Exclude"),"",IF($D161=1,IF(OR(price_limit="",price_limit="No Limit"),IF(L161="Yes",1,2),IF(SUMIFS(WhatIf!$W:$W,WhatIf!$Q:$Q,L$1,WhatIf!$R:$R,L161)&lt;=price_limit,IF(L161="Yes",1,2),"")),""))</f>
        <v/>
      </c>
      <c r="BH161" s="161" t="str">
        <f ca="1">IF(OR(M161="",VLOOKUP(M$1,Services!$A$1:$B$25,2,0)="Exclude"),"",IF($D161=1,IF(OR(price_limit="",price_limit="No Limit"),IF(M161="Yes",1,2),IF(SUMIFS(WhatIf!$W:$W,WhatIf!$Q:$Q,M$1,WhatIf!$R:$R,M161)&lt;=price_limit,IF(M161="Yes",1,2),"")),""))</f>
        <v/>
      </c>
      <c r="BI161" s="161" t="str">
        <f>IF(OR(N161="",VLOOKUP(N$1,Services!$A$1:$B$25,2,0)="Exclude"),"",IF($D161=1,IF(OR(price_limit="",price_limit="No Limit"),IF(N161="Yes",1,2),IF(SUMIFS(WhatIf!$W:$W,WhatIf!$Q:$Q,N$1,WhatIf!$R:$R,N161)&lt;=price_limit,IF(N161="Yes",1,2),"")),""))</f>
        <v/>
      </c>
      <c r="BJ161" s="161" t="str">
        <f ca="1">IF(OR(O161="",VLOOKUP(O$1,Services!$A$1:$B$25,2,0)="Exclude"),"",IF($D161=1,IF(OR(price_limit="",price_limit="No Limit"),IF(O161="Yes",1,2),IF(SUMIFS(WhatIf!$W:$W,WhatIf!$Q:$Q,O$1,WhatIf!$R:$R,O161)&lt;=price_limit,IF(O161="Yes",1,2),"")),""))</f>
        <v/>
      </c>
      <c r="BK161" s="161" t="str">
        <f>IF(OR(P161="",VLOOKUP(P$1,Services!$A$1:$B$25,2,0)="Exclude"),"",IF($D161=1,IF(OR(price_limit="",price_limit="No Limit"),IF(P161="Yes",1,2),IF(SUMIFS(WhatIf!$W:$W,WhatIf!$Q:$Q,P$1,WhatIf!$R:$R,P161)&lt;=price_limit,IF(P161="Yes",1,2),"")),""))</f>
        <v/>
      </c>
      <c r="BL161" s="161" t="str">
        <f>IF(OR(Q161="",VLOOKUP(Q$1,Services!$A$1:$B$25,2,0)="Exclude"),"",IF($D161=1,IF(OR(price_limit="",price_limit="No Limit"),IF(Q161="Yes",1,2),IF(SUMIFS(WhatIf!$W:$W,WhatIf!$Q:$Q,Q$1,WhatIf!$R:$R,Q161)&lt;=price_limit,IF(Q161="Yes",1,2),"")),""))</f>
        <v/>
      </c>
      <c r="BM161" s="161" t="str">
        <f ca="1">IF(OR(R161="",VLOOKUP(R$1,Services!$A$1:$B$25,2,0)="Exclude"),"",IF($D161=1,IF(OR(price_limit="",price_limit="No Limit"),IF(R161="Yes",1,2),IF(SUMIFS(WhatIf!$W:$W,WhatIf!$Q:$Q,R$1,WhatIf!$R:$R,R161)&lt;=price_limit,IF(R161="Yes",1,2),"")),""))</f>
        <v/>
      </c>
      <c r="BN161" s="161" t="str">
        <f ca="1">IF(OR(S161="",VLOOKUP(S$1,Services!$A$1:$B$25,2,0)="Exclude"),"",IF($D161=1,IF(OR(price_limit="",price_limit="No Limit"),IF(S161="Yes",1,2),IF(SUMIFS(WhatIf!$W:$W,WhatIf!$Q:$Q,S$1,WhatIf!$R:$R,S161)&lt;=price_limit,IF(S161="Yes",1,2),"")),""))</f>
        <v/>
      </c>
      <c r="BO161" s="161" t="str">
        <f ca="1">IF(OR(T161="",VLOOKUP(T$1,Services!$A$1:$B$25,2,0)="Exclude"),"",IF($D161=1,IF(OR(price_limit="",price_limit="No Limit"),IF(T161="Yes",1,2),IF(SUMIFS(WhatIf!$W:$W,WhatIf!$Q:$Q,T$1,WhatIf!$R:$R,T161)&lt;=price_limit,IF(T161="Yes",1,2),"")),""))</f>
        <v/>
      </c>
      <c r="BP161" s="161" t="str">
        <f ca="1">IF(OR(U161="",VLOOKUP(U$1,Services!$A$1:$B$25,2,0)="Exclude"),"",IF($D161=1,IF(OR(price_limit="",price_limit="No Limit"),IF(U161="Yes",1,2),IF(SUMIFS(WhatIf!$W:$W,WhatIf!$Q:$Q,U$1,WhatIf!$R:$R,U161)&lt;=price_limit,IF(U161="Yes",1,2),"")),""))</f>
        <v/>
      </c>
      <c r="BQ161" s="161" t="str">
        <f ca="1">IF(OR(V161="",VLOOKUP(V$1,Services!$A$1:$B$25,2,0)="Exclude"),"",IF($D161=1,IF(OR(price_limit="",price_limit="No Limit"),IF(V161="Yes",1,2),IF(SUMIFS(WhatIf!$W:$W,WhatIf!$Q:$Q,V$1,WhatIf!$R:$R,V161)&lt;=price_limit,IF(V161="Yes",1,2),"")),""))</f>
        <v/>
      </c>
      <c r="BR161" s="161" t="str">
        <f>IF(OR(W161="",VLOOKUP(W$1,Services!$A$1:$B$25,2,0)="Exclude"),"",IF($D161=1,IF(OR(price_limit="",price_limit="No Limit"),IF(W161="Yes",1,2),IF(SUMIFS(WhatIf!$W:$W,WhatIf!$Q:$Q,W$1,WhatIf!$R:$R,W161)&lt;=price_limit,IF(W161="Yes",1,2),"")),""))</f>
        <v/>
      </c>
      <c r="BS161" s="161" t="str">
        <f>IF(OR(X161="",VLOOKUP(X$1,Services!$A$1:$B$25,2,0)="Exclude"),"",IF($D161=1,IF(OR(price_limit="",price_limit="No Limit"),IF(X161="Yes",1,2),IF(SUMIFS(WhatIf!$W:$W,WhatIf!$Q:$Q,X$1,WhatIf!$R:$R,X161)&lt;=price_limit,IF(X161="Yes",1,2),"")),""))</f>
        <v/>
      </c>
      <c r="BT161" s="161" t="str">
        <f>IF(OR(Y161="",VLOOKUP(Y$1,Services!$A$1:$B$25,2,0)="Exclude"),"",IF($D161=1,IF(OR(price_limit="",price_limit="No Limit"),IF(Y161="Yes",1,2),IF(SUMIFS(WhatIf!$W:$W,WhatIf!$Q:$Q,Y$1,WhatIf!$R:$R,Y161)&lt;=price_limit,IF(Y161="Yes",1,2),"")),""))</f>
        <v/>
      </c>
      <c r="BU161" s="161" t="str">
        <f>IF(OR(Z161="",VLOOKUP(Z$1,Services!$A$1:$B$25,2,0)="Exclude"),"",IF($D161=1,IF(OR(price_limit="",price_limit="No Limit"),IF(Z161="Yes",1,2),IF(SUMIFS(WhatIf!$W:$W,WhatIf!$Q:$Q,Z$1,WhatIf!$R:$R,Z161)&lt;=price_limit,IF(Z161="Yes",1,2),"")),""))</f>
        <v/>
      </c>
      <c r="BV161" s="161"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38.5" customHeight="1" x14ac:dyDescent="0.3">
      <c r="A162" s="15" t="s">
        <v>1090</v>
      </c>
      <c r="C162" s="3" t="s">
        <v>184</v>
      </c>
      <c r="D162" s="8" t="str">
        <f t="shared" ca="1" si="8"/>
        <v/>
      </c>
      <c r="R162" s="4" t="s">
        <v>1</v>
      </c>
      <c r="S162" s="4" t="s">
        <v>1</v>
      </c>
      <c r="T162" s="4" t="s">
        <v>1</v>
      </c>
      <c r="U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1" t="str">
        <f>IF(OR(E162="",VLOOKUP(E$1,Services!$A$1:$B$25,2,0)="Exclude"),"",IF($D162=1,IF(OR(price_limit="",price_limit="No Limit"),IF(E162="Yes",1,2),IF(SUMIFS(WhatIf!$W:$W,WhatIf!$Q:$Q,E$1,WhatIf!$R:$R,E162)&lt;=price_limit,IF(E162="Yes",1,2),"")),""))</f>
        <v/>
      </c>
      <c r="BA162" s="161" t="str">
        <f>IF(OR(F162="",VLOOKUP(F$1,Services!$A$1:$B$25,2,0)="Exclude"),"",IF($D162=1,IF(OR(price_limit="",price_limit="No Limit"),IF(F162="Yes",1,2),IF(SUMIFS(WhatIf!$W:$W,WhatIf!$Q:$Q,F$1,WhatIf!$R:$R,F162)&lt;=price_limit,IF(F162="Yes",1,2),"")),""))</f>
        <v/>
      </c>
      <c r="BB162" s="161" t="str">
        <f>IF(OR(G162="",VLOOKUP(G$1,Services!$A$1:$B$25,2,0)="Exclude"),"",IF($D162=1,IF(OR(price_limit="",price_limit="No Limit"),IF(G162="Yes",1,2),IF(SUMIFS(WhatIf!$W:$W,WhatIf!$Q:$Q,G$1,WhatIf!$R:$R,G162)&lt;=price_limit,IF(G162="Yes",1,2),"")),""))</f>
        <v/>
      </c>
      <c r="BC162" s="161" t="str">
        <f>IF(OR(H162="",VLOOKUP(H$1,Services!$A$1:$B$25,2,0)="Exclude"),"",IF($D162=1,IF(OR(price_limit="",price_limit="No Limit"),IF(H162="Yes",1,2),IF(SUMIFS(WhatIf!$W:$W,WhatIf!$Q:$Q,H$1,WhatIf!$R:$R,H162)&lt;=price_limit,IF(H162="Yes",1,2),"")),""))</f>
        <v/>
      </c>
      <c r="BD162" s="161" t="str">
        <f>IF(OR(I162="",VLOOKUP(I$1,Services!$A$1:$B$25,2,0)="Exclude"),"",IF($D162=1,IF(OR(price_limit="",price_limit="No Limit"),IF(I162="Yes",1,2),IF(SUMIFS(WhatIf!$W:$W,WhatIf!$Q:$Q,I$1,WhatIf!$R:$R,I162)&lt;=price_limit,IF(I162="Yes",1,2),"")),""))</f>
        <v/>
      </c>
      <c r="BE162" s="161" t="str">
        <f>IF(OR(J162="",VLOOKUP(J$1,Services!$A$1:$B$25,2,0)="Exclude"),"",IF($D162=1,IF(OR(price_limit="",price_limit="No Limit"),IF(J162="Yes",1,2),IF(SUMIFS(WhatIf!$W:$W,WhatIf!$Q:$Q,J$1,WhatIf!$R:$R,J162)&lt;=price_limit,IF(J162="Yes",1,2),"")),""))</f>
        <v/>
      </c>
      <c r="BF162" s="161" t="str">
        <f>IF(OR(K162="",VLOOKUP(K$1,Services!$A$1:$B$25,2,0)="Exclude"),"",IF($D162=1,IF(OR(price_limit="",price_limit="No Limit"),IF(K162="Yes",1,2),IF(SUMIFS(WhatIf!$W:$W,WhatIf!$Q:$Q,K$1,WhatIf!$R:$R,K162)&lt;=price_limit,IF(K162="Yes",1,2),"")),""))</f>
        <v/>
      </c>
      <c r="BG162" s="161" t="str">
        <f>IF(OR(L162="",VLOOKUP(L$1,Services!$A$1:$B$25,2,0)="Exclude"),"",IF($D162=1,IF(OR(price_limit="",price_limit="No Limit"),IF(L162="Yes",1,2),IF(SUMIFS(WhatIf!$W:$W,WhatIf!$Q:$Q,L$1,WhatIf!$R:$R,L162)&lt;=price_limit,IF(L162="Yes",1,2),"")),""))</f>
        <v/>
      </c>
      <c r="BH162" s="161" t="str">
        <f>IF(OR(M162="",VLOOKUP(M$1,Services!$A$1:$B$25,2,0)="Exclude"),"",IF($D162=1,IF(OR(price_limit="",price_limit="No Limit"),IF(M162="Yes",1,2),IF(SUMIFS(WhatIf!$W:$W,WhatIf!$Q:$Q,M$1,WhatIf!$R:$R,M162)&lt;=price_limit,IF(M162="Yes",1,2),"")),""))</f>
        <v/>
      </c>
      <c r="BI162" s="161" t="str">
        <f>IF(OR(N162="",VLOOKUP(N$1,Services!$A$1:$B$25,2,0)="Exclude"),"",IF($D162=1,IF(OR(price_limit="",price_limit="No Limit"),IF(N162="Yes",1,2),IF(SUMIFS(WhatIf!$W:$W,WhatIf!$Q:$Q,N$1,WhatIf!$R:$R,N162)&lt;=price_limit,IF(N162="Yes",1,2),"")),""))</f>
        <v/>
      </c>
      <c r="BJ162" s="161" t="str">
        <f>IF(OR(O162="",VLOOKUP(O$1,Services!$A$1:$B$25,2,0)="Exclude"),"",IF($D162=1,IF(OR(price_limit="",price_limit="No Limit"),IF(O162="Yes",1,2),IF(SUMIFS(WhatIf!$W:$W,WhatIf!$Q:$Q,O$1,WhatIf!$R:$R,O162)&lt;=price_limit,IF(O162="Yes",1,2),"")),""))</f>
        <v/>
      </c>
      <c r="BK162" s="161" t="str">
        <f>IF(OR(P162="",VLOOKUP(P$1,Services!$A$1:$B$25,2,0)="Exclude"),"",IF($D162=1,IF(OR(price_limit="",price_limit="No Limit"),IF(P162="Yes",1,2),IF(SUMIFS(WhatIf!$W:$W,WhatIf!$Q:$Q,P$1,WhatIf!$R:$R,P162)&lt;=price_limit,IF(P162="Yes",1,2),"")),""))</f>
        <v/>
      </c>
      <c r="BL162" s="161" t="str">
        <f>IF(OR(Q162="",VLOOKUP(Q$1,Services!$A$1:$B$25,2,0)="Exclude"),"",IF($D162=1,IF(OR(price_limit="",price_limit="No Limit"),IF(Q162="Yes",1,2),IF(SUMIFS(WhatIf!$W:$W,WhatIf!$Q:$Q,Q$1,WhatIf!$R:$R,Q162)&lt;=price_limit,IF(Q162="Yes",1,2),"")),""))</f>
        <v/>
      </c>
      <c r="BM162" s="161" t="str">
        <f ca="1">IF(OR(R162="",VLOOKUP(R$1,Services!$A$1:$B$25,2,0)="Exclude"),"",IF($D162=1,IF(OR(price_limit="",price_limit="No Limit"),IF(R162="Yes",1,2),IF(SUMIFS(WhatIf!$W:$W,WhatIf!$Q:$Q,R$1,WhatIf!$R:$R,R162)&lt;=price_limit,IF(R162="Yes",1,2),"")),""))</f>
        <v/>
      </c>
      <c r="BN162" s="161" t="str">
        <f ca="1">IF(OR(S162="",VLOOKUP(S$1,Services!$A$1:$B$25,2,0)="Exclude"),"",IF($D162=1,IF(OR(price_limit="",price_limit="No Limit"),IF(S162="Yes",1,2),IF(SUMIFS(WhatIf!$W:$W,WhatIf!$Q:$Q,S$1,WhatIf!$R:$R,S162)&lt;=price_limit,IF(S162="Yes",1,2),"")),""))</f>
        <v/>
      </c>
      <c r="BO162" s="161" t="str">
        <f ca="1">IF(OR(T162="",VLOOKUP(T$1,Services!$A$1:$B$25,2,0)="Exclude"),"",IF($D162=1,IF(OR(price_limit="",price_limit="No Limit"),IF(T162="Yes",1,2),IF(SUMIFS(WhatIf!$W:$W,WhatIf!$Q:$Q,T$1,WhatIf!$R:$R,T162)&lt;=price_limit,IF(T162="Yes",1,2),"")),""))</f>
        <v/>
      </c>
      <c r="BP162" s="161" t="str">
        <f ca="1">IF(OR(U162="",VLOOKUP(U$1,Services!$A$1:$B$25,2,0)="Exclude"),"",IF($D162=1,IF(OR(price_limit="",price_limit="No Limit"),IF(U162="Yes",1,2),IF(SUMIFS(WhatIf!$W:$W,WhatIf!$Q:$Q,U$1,WhatIf!$R:$R,U162)&lt;=price_limit,IF(U162="Yes",1,2),"")),""))</f>
        <v/>
      </c>
      <c r="BQ162" s="161" t="str">
        <f>IF(OR(V162="",VLOOKUP(V$1,Services!$A$1:$B$25,2,0)="Exclude"),"",IF($D162=1,IF(OR(price_limit="",price_limit="No Limit"),IF(V162="Yes",1,2),IF(SUMIFS(WhatIf!$W:$W,WhatIf!$Q:$Q,V$1,WhatIf!$R:$R,V162)&lt;=price_limit,IF(V162="Yes",1,2),"")),""))</f>
        <v/>
      </c>
      <c r="BR162" s="161" t="str">
        <f>IF(OR(W162="",VLOOKUP(W$1,Services!$A$1:$B$25,2,0)="Exclude"),"",IF($D162=1,IF(OR(price_limit="",price_limit="No Limit"),IF(W162="Yes",1,2),IF(SUMIFS(WhatIf!$W:$W,WhatIf!$Q:$Q,W$1,WhatIf!$R:$R,W162)&lt;=price_limit,IF(W162="Yes",1,2),"")),""))</f>
        <v/>
      </c>
      <c r="BS162" s="161" t="str">
        <f>IF(OR(X162="",VLOOKUP(X$1,Services!$A$1:$B$25,2,0)="Exclude"),"",IF($D162=1,IF(OR(price_limit="",price_limit="No Limit"),IF(X162="Yes",1,2),IF(SUMIFS(WhatIf!$W:$W,WhatIf!$Q:$Q,X$1,WhatIf!$R:$R,X162)&lt;=price_limit,IF(X162="Yes",1,2),"")),""))</f>
        <v/>
      </c>
      <c r="BT162" s="161" t="str">
        <f>IF(OR(Y162="",VLOOKUP(Y$1,Services!$A$1:$B$25,2,0)="Exclude"),"",IF($D162=1,IF(OR(price_limit="",price_limit="No Limit"),IF(Y162="Yes",1,2),IF(SUMIFS(WhatIf!$W:$W,WhatIf!$Q:$Q,Y$1,WhatIf!$R:$R,Y162)&lt;=price_limit,IF(Y162="Yes",1,2),"")),""))</f>
        <v/>
      </c>
      <c r="BU162" s="161" t="str">
        <f>IF(OR(Z162="",VLOOKUP(Z$1,Services!$A$1:$B$25,2,0)="Exclude"),"",IF($D162=1,IF(OR(price_limit="",price_limit="No Limit"),IF(Z162="Yes",1,2),IF(SUMIFS(WhatIf!$W:$W,WhatIf!$Q:$Q,Z$1,WhatIf!$R:$R,Z162)&lt;=price_limit,IF(Z162="Yes",1,2),"")),""))</f>
        <v/>
      </c>
      <c r="BV162" s="161"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
      <c r="A163" s="15" t="s">
        <v>1159</v>
      </c>
      <c r="C163" s="3" t="s">
        <v>229</v>
      </c>
      <c r="D163" s="8" t="str">
        <f t="shared" ca="1" si="8"/>
        <v/>
      </c>
      <c r="E163" s="4" t="s">
        <v>1</v>
      </c>
      <c r="Q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1" t="str">
        <f ca="1">IF(OR(E163="",VLOOKUP(E$1,Services!$A$1:$B$25,2,0)="Exclude"),"",IF($D163=1,IF(OR(price_limit="",price_limit="No Limit"),IF(E163="Yes",1,2),IF(SUMIFS(WhatIf!$W:$W,WhatIf!$Q:$Q,E$1,WhatIf!$R:$R,E163)&lt;=price_limit,IF(E163="Yes",1,2),"")),""))</f>
        <v/>
      </c>
      <c r="BA163" s="161" t="str">
        <f>IF(OR(F163="",VLOOKUP(F$1,Services!$A$1:$B$25,2,0)="Exclude"),"",IF($D163=1,IF(OR(price_limit="",price_limit="No Limit"),IF(F163="Yes",1,2),IF(SUMIFS(WhatIf!$W:$W,WhatIf!$Q:$Q,F$1,WhatIf!$R:$R,F163)&lt;=price_limit,IF(F163="Yes",1,2),"")),""))</f>
        <v/>
      </c>
      <c r="BB163" s="161" t="str">
        <f>IF(OR(G163="",VLOOKUP(G$1,Services!$A$1:$B$25,2,0)="Exclude"),"",IF($D163=1,IF(OR(price_limit="",price_limit="No Limit"),IF(G163="Yes",1,2),IF(SUMIFS(WhatIf!$W:$W,WhatIf!$Q:$Q,G$1,WhatIf!$R:$R,G163)&lt;=price_limit,IF(G163="Yes",1,2),"")),""))</f>
        <v/>
      </c>
      <c r="BC163" s="161" t="str">
        <f>IF(OR(H163="",VLOOKUP(H$1,Services!$A$1:$B$25,2,0)="Exclude"),"",IF($D163=1,IF(OR(price_limit="",price_limit="No Limit"),IF(H163="Yes",1,2),IF(SUMIFS(WhatIf!$W:$W,WhatIf!$Q:$Q,H$1,WhatIf!$R:$R,H163)&lt;=price_limit,IF(H163="Yes",1,2),"")),""))</f>
        <v/>
      </c>
      <c r="BD163" s="161" t="str">
        <f>IF(OR(I163="",VLOOKUP(I$1,Services!$A$1:$B$25,2,0)="Exclude"),"",IF($D163=1,IF(OR(price_limit="",price_limit="No Limit"),IF(I163="Yes",1,2),IF(SUMIFS(WhatIf!$W:$W,WhatIf!$Q:$Q,I$1,WhatIf!$R:$R,I163)&lt;=price_limit,IF(I163="Yes",1,2),"")),""))</f>
        <v/>
      </c>
      <c r="BE163" s="161" t="str">
        <f>IF(OR(J163="",VLOOKUP(J$1,Services!$A$1:$B$25,2,0)="Exclude"),"",IF($D163=1,IF(OR(price_limit="",price_limit="No Limit"),IF(J163="Yes",1,2),IF(SUMIFS(WhatIf!$W:$W,WhatIf!$Q:$Q,J$1,WhatIf!$R:$R,J163)&lt;=price_limit,IF(J163="Yes",1,2),"")),""))</f>
        <v/>
      </c>
      <c r="BF163" s="161" t="str">
        <f>IF(OR(K163="",VLOOKUP(K$1,Services!$A$1:$B$25,2,0)="Exclude"),"",IF($D163=1,IF(OR(price_limit="",price_limit="No Limit"),IF(K163="Yes",1,2),IF(SUMIFS(WhatIf!$W:$W,WhatIf!$Q:$Q,K$1,WhatIf!$R:$R,K163)&lt;=price_limit,IF(K163="Yes",1,2),"")),""))</f>
        <v/>
      </c>
      <c r="BG163" s="161" t="str">
        <f>IF(OR(L163="",VLOOKUP(L$1,Services!$A$1:$B$25,2,0)="Exclude"),"",IF($D163=1,IF(OR(price_limit="",price_limit="No Limit"),IF(L163="Yes",1,2),IF(SUMIFS(WhatIf!$W:$W,WhatIf!$Q:$Q,L$1,WhatIf!$R:$R,L163)&lt;=price_limit,IF(L163="Yes",1,2),"")),""))</f>
        <v/>
      </c>
      <c r="BH163" s="161" t="str">
        <f>IF(OR(M163="",VLOOKUP(M$1,Services!$A$1:$B$25,2,0)="Exclude"),"",IF($D163=1,IF(OR(price_limit="",price_limit="No Limit"),IF(M163="Yes",1,2),IF(SUMIFS(WhatIf!$W:$W,WhatIf!$Q:$Q,M$1,WhatIf!$R:$R,M163)&lt;=price_limit,IF(M163="Yes",1,2),"")),""))</f>
        <v/>
      </c>
      <c r="BI163" s="161" t="str">
        <f>IF(OR(N163="",VLOOKUP(N$1,Services!$A$1:$B$25,2,0)="Exclude"),"",IF($D163=1,IF(OR(price_limit="",price_limit="No Limit"),IF(N163="Yes",1,2),IF(SUMIFS(WhatIf!$W:$W,WhatIf!$Q:$Q,N$1,WhatIf!$R:$R,N163)&lt;=price_limit,IF(N163="Yes",1,2),"")),""))</f>
        <v/>
      </c>
      <c r="BJ163" s="161" t="str">
        <f>IF(OR(O163="",VLOOKUP(O$1,Services!$A$1:$B$25,2,0)="Exclude"),"",IF($D163=1,IF(OR(price_limit="",price_limit="No Limit"),IF(O163="Yes",1,2),IF(SUMIFS(WhatIf!$W:$W,WhatIf!$Q:$Q,O$1,WhatIf!$R:$R,O163)&lt;=price_limit,IF(O163="Yes",1,2),"")),""))</f>
        <v/>
      </c>
      <c r="BK163" s="161" t="str">
        <f>IF(OR(P163="",VLOOKUP(P$1,Services!$A$1:$B$25,2,0)="Exclude"),"",IF($D163=1,IF(OR(price_limit="",price_limit="No Limit"),IF(P163="Yes",1,2),IF(SUMIFS(WhatIf!$W:$W,WhatIf!$Q:$Q,P$1,WhatIf!$R:$R,P163)&lt;=price_limit,IF(P163="Yes",1,2),"")),""))</f>
        <v/>
      </c>
      <c r="BL163" s="161" t="str">
        <f ca="1">IF(OR(Q163="",VLOOKUP(Q$1,Services!$A$1:$B$25,2,0)="Exclude"),"",IF($D163=1,IF(OR(price_limit="",price_limit="No Limit"),IF(Q163="Yes",1,2),IF(SUMIFS(WhatIf!$W:$W,WhatIf!$Q:$Q,Q$1,WhatIf!$R:$R,Q163)&lt;=price_limit,IF(Q163="Yes",1,2),"")),""))</f>
        <v/>
      </c>
      <c r="BM163" s="161" t="str">
        <f>IF(OR(R163="",VLOOKUP(R$1,Services!$A$1:$B$25,2,0)="Exclude"),"",IF($D163=1,IF(OR(price_limit="",price_limit="No Limit"),IF(R163="Yes",1,2),IF(SUMIFS(WhatIf!$W:$W,WhatIf!$Q:$Q,R$1,WhatIf!$R:$R,R163)&lt;=price_limit,IF(R163="Yes",1,2),"")),""))</f>
        <v/>
      </c>
      <c r="BN163" s="161" t="str">
        <f>IF(OR(S163="",VLOOKUP(S$1,Services!$A$1:$B$25,2,0)="Exclude"),"",IF($D163=1,IF(OR(price_limit="",price_limit="No Limit"),IF(S163="Yes",1,2),IF(SUMIFS(WhatIf!$W:$W,WhatIf!$Q:$Q,S$1,WhatIf!$R:$R,S163)&lt;=price_limit,IF(S163="Yes",1,2),"")),""))</f>
        <v/>
      </c>
      <c r="BO163" s="161" t="str">
        <f>IF(OR(T163="",VLOOKUP(T$1,Services!$A$1:$B$25,2,0)="Exclude"),"",IF($D163=1,IF(OR(price_limit="",price_limit="No Limit"),IF(T163="Yes",1,2),IF(SUMIFS(WhatIf!$W:$W,WhatIf!$Q:$Q,T$1,WhatIf!$R:$R,T163)&lt;=price_limit,IF(T163="Yes",1,2),"")),""))</f>
        <v/>
      </c>
      <c r="BP163" s="161" t="str">
        <f>IF(OR(U163="",VLOOKUP(U$1,Services!$A$1:$B$25,2,0)="Exclude"),"",IF($D163=1,IF(OR(price_limit="",price_limit="No Limit"),IF(U163="Yes",1,2),IF(SUMIFS(WhatIf!$W:$W,WhatIf!$Q:$Q,U$1,WhatIf!$R:$R,U163)&lt;=price_limit,IF(U163="Yes",1,2),"")),""))</f>
        <v/>
      </c>
      <c r="BQ163" s="161" t="str">
        <f>IF(OR(V163="",VLOOKUP(V$1,Services!$A$1:$B$25,2,0)="Exclude"),"",IF($D163=1,IF(OR(price_limit="",price_limit="No Limit"),IF(V163="Yes",1,2),IF(SUMIFS(WhatIf!$W:$W,WhatIf!$Q:$Q,V$1,WhatIf!$R:$R,V163)&lt;=price_limit,IF(V163="Yes",1,2),"")),""))</f>
        <v/>
      </c>
      <c r="BR163" s="161" t="str">
        <f>IF(OR(W163="",VLOOKUP(W$1,Services!$A$1:$B$25,2,0)="Exclude"),"",IF($D163=1,IF(OR(price_limit="",price_limit="No Limit"),IF(W163="Yes",1,2),IF(SUMIFS(WhatIf!$W:$W,WhatIf!$Q:$Q,W$1,WhatIf!$R:$R,W163)&lt;=price_limit,IF(W163="Yes",1,2),"")),""))</f>
        <v/>
      </c>
      <c r="BS163" s="161" t="str">
        <f>IF(OR(X163="",VLOOKUP(X$1,Services!$A$1:$B$25,2,0)="Exclude"),"",IF($D163=1,IF(OR(price_limit="",price_limit="No Limit"),IF(X163="Yes",1,2),IF(SUMIFS(WhatIf!$W:$W,WhatIf!$Q:$Q,X$1,WhatIf!$R:$R,X163)&lt;=price_limit,IF(X163="Yes",1,2),"")),""))</f>
        <v/>
      </c>
      <c r="BT163" s="161" t="str">
        <f>IF(OR(Y163="",VLOOKUP(Y$1,Services!$A$1:$B$25,2,0)="Exclude"),"",IF($D163=1,IF(OR(price_limit="",price_limit="No Limit"),IF(Y163="Yes",1,2),IF(SUMIFS(WhatIf!$W:$W,WhatIf!$Q:$Q,Y$1,WhatIf!$R:$R,Y163)&lt;=price_limit,IF(Y163="Yes",1,2),"")),""))</f>
        <v/>
      </c>
      <c r="BU163" s="161" t="str">
        <f>IF(OR(Z163="",VLOOKUP(Z$1,Services!$A$1:$B$25,2,0)="Exclude"),"",IF($D163=1,IF(OR(price_limit="",price_limit="No Limit"),IF(Z163="Yes",1,2),IF(SUMIFS(WhatIf!$W:$W,WhatIf!$Q:$Q,Z$1,WhatIf!$R:$R,Z163)&lt;=price_limit,IF(Z163="Yes",1,2),"")),""))</f>
        <v/>
      </c>
      <c r="BV163" s="161"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5" customHeight="1" x14ac:dyDescent="0.3">
      <c r="A164" s="15" t="s">
        <v>1240</v>
      </c>
      <c r="C164" s="3" t="s">
        <v>229</v>
      </c>
      <c r="D164" s="8" t="str">
        <f t="shared" ca="1" si="8"/>
        <v/>
      </c>
      <c r="E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1" t="str">
        <f ca="1">IF(OR(E164="",VLOOKUP(E$1,Services!$A$1:$B$25,2,0)="Exclude"),"",IF($D164=1,IF(OR(price_limit="",price_limit="No Limit"),IF(E164="Yes",1,2),IF(SUMIFS(WhatIf!$W:$W,WhatIf!$Q:$Q,E$1,WhatIf!$R:$R,E164)&lt;=price_limit,IF(E164="Yes",1,2),"")),""))</f>
        <v/>
      </c>
      <c r="BA164" s="161" t="str">
        <f>IF(OR(F164="",VLOOKUP(F$1,Services!$A$1:$B$25,2,0)="Exclude"),"",IF($D164=1,IF(OR(price_limit="",price_limit="No Limit"),IF(F164="Yes",1,2),IF(SUMIFS(WhatIf!$W:$W,WhatIf!$Q:$Q,F$1,WhatIf!$R:$R,F164)&lt;=price_limit,IF(F164="Yes",1,2),"")),""))</f>
        <v/>
      </c>
      <c r="BB164" s="161" t="str">
        <f>IF(OR(G164="",VLOOKUP(G$1,Services!$A$1:$B$25,2,0)="Exclude"),"",IF($D164=1,IF(OR(price_limit="",price_limit="No Limit"),IF(G164="Yes",1,2),IF(SUMIFS(WhatIf!$W:$W,WhatIf!$Q:$Q,G$1,WhatIf!$R:$R,G164)&lt;=price_limit,IF(G164="Yes",1,2),"")),""))</f>
        <v/>
      </c>
      <c r="BC164" s="161" t="str">
        <f>IF(OR(H164="",VLOOKUP(H$1,Services!$A$1:$B$25,2,0)="Exclude"),"",IF($D164=1,IF(OR(price_limit="",price_limit="No Limit"),IF(H164="Yes",1,2),IF(SUMIFS(WhatIf!$W:$W,WhatIf!$Q:$Q,H$1,WhatIf!$R:$R,H164)&lt;=price_limit,IF(H164="Yes",1,2),"")),""))</f>
        <v/>
      </c>
      <c r="BD164" s="161" t="str">
        <f>IF(OR(I164="",VLOOKUP(I$1,Services!$A$1:$B$25,2,0)="Exclude"),"",IF($D164=1,IF(OR(price_limit="",price_limit="No Limit"),IF(I164="Yes",1,2),IF(SUMIFS(WhatIf!$W:$W,WhatIf!$Q:$Q,I$1,WhatIf!$R:$R,I164)&lt;=price_limit,IF(I164="Yes",1,2),"")),""))</f>
        <v/>
      </c>
      <c r="BE164" s="161" t="str">
        <f>IF(OR(J164="",VLOOKUP(J$1,Services!$A$1:$B$25,2,0)="Exclude"),"",IF($D164=1,IF(OR(price_limit="",price_limit="No Limit"),IF(J164="Yes",1,2),IF(SUMIFS(WhatIf!$W:$W,WhatIf!$Q:$Q,J$1,WhatIf!$R:$R,J164)&lt;=price_limit,IF(J164="Yes",1,2),"")),""))</f>
        <v/>
      </c>
      <c r="BF164" s="161" t="str">
        <f>IF(OR(K164="",VLOOKUP(K$1,Services!$A$1:$B$25,2,0)="Exclude"),"",IF($D164=1,IF(OR(price_limit="",price_limit="No Limit"),IF(K164="Yes",1,2),IF(SUMIFS(WhatIf!$W:$W,WhatIf!$Q:$Q,K$1,WhatIf!$R:$R,K164)&lt;=price_limit,IF(K164="Yes",1,2),"")),""))</f>
        <v/>
      </c>
      <c r="BG164" s="161" t="str">
        <f>IF(OR(L164="",VLOOKUP(L$1,Services!$A$1:$B$25,2,0)="Exclude"),"",IF($D164=1,IF(OR(price_limit="",price_limit="No Limit"),IF(L164="Yes",1,2),IF(SUMIFS(WhatIf!$W:$W,WhatIf!$Q:$Q,L$1,WhatIf!$R:$R,L164)&lt;=price_limit,IF(L164="Yes",1,2),"")),""))</f>
        <v/>
      </c>
      <c r="BH164" s="161" t="str">
        <f>IF(OR(M164="",VLOOKUP(M$1,Services!$A$1:$B$25,2,0)="Exclude"),"",IF($D164=1,IF(OR(price_limit="",price_limit="No Limit"),IF(M164="Yes",1,2),IF(SUMIFS(WhatIf!$W:$W,WhatIf!$Q:$Q,M$1,WhatIf!$R:$R,M164)&lt;=price_limit,IF(M164="Yes",1,2),"")),""))</f>
        <v/>
      </c>
      <c r="BI164" s="161" t="str">
        <f>IF(OR(N164="",VLOOKUP(N$1,Services!$A$1:$B$25,2,0)="Exclude"),"",IF($D164=1,IF(OR(price_limit="",price_limit="No Limit"),IF(N164="Yes",1,2),IF(SUMIFS(WhatIf!$W:$W,WhatIf!$Q:$Q,N$1,WhatIf!$R:$R,N164)&lt;=price_limit,IF(N164="Yes",1,2),"")),""))</f>
        <v/>
      </c>
      <c r="BJ164" s="161" t="str">
        <f>IF(OR(O164="",VLOOKUP(O$1,Services!$A$1:$B$25,2,0)="Exclude"),"",IF($D164=1,IF(OR(price_limit="",price_limit="No Limit"),IF(O164="Yes",1,2),IF(SUMIFS(WhatIf!$W:$W,WhatIf!$Q:$Q,O$1,WhatIf!$R:$R,O164)&lt;=price_limit,IF(O164="Yes",1,2),"")),""))</f>
        <v/>
      </c>
      <c r="BK164" s="161" t="str">
        <f>IF(OR(P164="",VLOOKUP(P$1,Services!$A$1:$B$25,2,0)="Exclude"),"",IF($D164=1,IF(OR(price_limit="",price_limit="No Limit"),IF(P164="Yes",1,2),IF(SUMIFS(WhatIf!$W:$W,WhatIf!$Q:$Q,P$1,WhatIf!$R:$R,P164)&lt;=price_limit,IF(P164="Yes",1,2),"")),""))</f>
        <v/>
      </c>
      <c r="BL164" s="161" t="str">
        <f>IF(OR(Q164="",VLOOKUP(Q$1,Services!$A$1:$B$25,2,0)="Exclude"),"",IF($D164=1,IF(OR(price_limit="",price_limit="No Limit"),IF(Q164="Yes",1,2),IF(SUMIFS(WhatIf!$W:$W,WhatIf!$Q:$Q,Q$1,WhatIf!$R:$R,Q164)&lt;=price_limit,IF(Q164="Yes",1,2),"")),""))</f>
        <v/>
      </c>
      <c r="BM164" s="161" t="str">
        <f>IF(OR(R164="",VLOOKUP(R$1,Services!$A$1:$B$25,2,0)="Exclude"),"",IF($D164=1,IF(OR(price_limit="",price_limit="No Limit"),IF(R164="Yes",1,2),IF(SUMIFS(WhatIf!$W:$W,WhatIf!$Q:$Q,R$1,WhatIf!$R:$R,R164)&lt;=price_limit,IF(R164="Yes",1,2),"")),""))</f>
        <v/>
      </c>
      <c r="BN164" s="161" t="str">
        <f>IF(OR(S164="",VLOOKUP(S$1,Services!$A$1:$B$25,2,0)="Exclude"),"",IF($D164=1,IF(OR(price_limit="",price_limit="No Limit"),IF(S164="Yes",1,2),IF(SUMIFS(WhatIf!$W:$W,WhatIf!$Q:$Q,S$1,WhatIf!$R:$R,S164)&lt;=price_limit,IF(S164="Yes",1,2),"")),""))</f>
        <v/>
      </c>
      <c r="BO164" s="161" t="str">
        <f>IF(OR(T164="",VLOOKUP(T$1,Services!$A$1:$B$25,2,0)="Exclude"),"",IF($D164=1,IF(OR(price_limit="",price_limit="No Limit"),IF(T164="Yes",1,2),IF(SUMIFS(WhatIf!$W:$W,WhatIf!$Q:$Q,T$1,WhatIf!$R:$R,T164)&lt;=price_limit,IF(T164="Yes",1,2),"")),""))</f>
        <v/>
      </c>
      <c r="BP164" s="161" t="str">
        <f>IF(OR(U164="",VLOOKUP(U$1,Services!$A$1:$B$25,2,0)="Exclude"),"",IF($D164=1,IF(OR(price_limit="",price_limit="No Limit"),IF(U164="Yes",1,2),IF(SUMIFS(WhatIf!$W:$W,WhatIf!$Q:$Q,U$1,WhatIf!$R:$R,U164)&lt;=price_limit,IF(U164="Yes",1,2),"")),""))</f>
        <v/>
      </c>
      <c r="BQ164" s="161" t="str">
        <f>IF(OR(V164="",VLOOKUP(V$1,Services!$A$1:$B$25,2,0)="Exclude"),"",IF($D164=1,IF(OR(price_limit="",price_limit="No Limit"),IF(V164="Yes",1,2),IF(SUMIFS(WhatIf!$W:$W,WhatIf!$Q:$Q,V$1,WhatIf!$R:$R,V164)&lt;=price_limit,IF(V164="Yes",1,2),"")),""))</f>
        <v/>
      </c>
      <c r="BR164" s="161" t="str">
        <f>IF(OR(W164="",VLOOKUP(W$1,Services!$A$1:$B$25,2,0)="Exclude"),"",IF($D164=1,IF(OR(price_limit="",price_limit="No Limit"),IF(W164="Yes",1,2),IF(SUMIFS(WhatIf!$W:$W,WhatIf!$Q:$Q,W$1,WhatIf!$R:$R,W164)&lt;=price_limit,IF(W164="Yes",1,2),"")),""))</f>
        <v/>
      </c>
      <c r="BS164" s="161" t="str">
        <f>IF(OR(X164="",VLOOKUP(X$1,Services!$A$1:$B$25,2,0)="Exclude"),"",IF($D164=1,IF(OR(price_limit="",price_limit="No Limit"),IF(X164="Yes",1,2),IF(SUMIFS(WhatIf!$W:$W,WhatIf!$Q:$Q,X$1,WhatIf!$R:$R,X164)&lt;=price_limit,IF(X164="Yes",1,2),"")),""))</f>
        <v/>
      </c>
      <c r="BT164" s="161" t="str">
        <f>IF(OR(Y164="",VLOOKUP(Y$1,Services!$A$1:$B$25,2,0)="Exclude"),"",IF($D164=1,IF(OR(price_limit="",price_limit="No Limit"),IF(Y164="Yes",1,2),IF(SUMIFS(WhatIf!$W:$W,WhatIf!$Q:$Q,Y$1,WhatIf!$R:$R,Y164)&lt;=price_limit,IF(Y164="Yes",1,2),"")),""))</f>
        <v/>
      </c>
      <c r="BU164" s="161" t="str">
        <f>IF(OR(Z164="",VLOOKUP(Z$1,Services!$A$1:$B$25,2,0)="Exclude"),"",IF($D164=1,IF(OR(price_limit="",price_limit="No Limit"),IF(Z164="Yes",1,2),IF(SUMIFS(WhatIf!$W:$W,WhatIf!$Q:$Q,Z$1,WhatIf!$R:$R,Z164)&lt;=price_limit,IF(Z164="Yes",1,2),"")),""))</f>
        <v/>
      </c>
      <c r="BV164" s="161"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customHeight="1" x14ac:dyDescent="0.3">
      <c r="A165" s="15" t="s">
        <v>1234</v>
      </c>
      <c r="C165" s="3" t="s">
        <v>177</v>
      </c>
      <c r="D165" s="8" t="str">
        <f t="shared" ca="1" si="8"/>
        <v/>
      </c>
      <c r="M165" s="4" t="s">
        <v>1234</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1" t="str">
        <f>IF(OR(E165="",VLOOKUP(E$1,Services!$A$1:$B$25,2,0)="Exclude"),"",IF($D165=1,IF(OR(price_limit="",price_limit="No Limit"),IF(E165="Yes",1,2),IF(SUMIFS(WhatIf!$W:$W,WhatIf!$Q:$Q,E$1,WhatIf!$R:$R,E165)&lt;=price_limit,IF(E165="Yes",1,2),"")),""))</f>
        <v/>
      </c>
      <c r="BA165" s="161" t="str">
        <f>IF(OR(F165="",VLOOKUP(F$1,Services!$A$1:$B$25,2,0)="Exclude"),"",IF($D165=1,IF(OR(price_limit="",price_limit="No Limit"),IF(F165="Yes",1,2),IF(SUMIFS(WhatIf!$W:$W,WhatIf!$Q:$Q,F$1,WhatIf!$R:$R,F165)&lt;=price_limit,IF(F165="Yes",1,2),"")),""))</f>
        <v/>
      </c>
      <c r="BB165" s="161" t="str">
        <f>IF(OR(G165="",VLOOKUP(G$1,Services!$A$1:$B$25,2,0)="Exclude"),"",IF($D165=1,IF(OR(price_limit="",price_limit="No Limit"),IF(G165="Yes",1,2),IF(SUMIFS(WhatIf!$W:$W,WhatIf!$Q:$Q,G$1,WhatIf!$R:$R,G165)&lt;=price_limit,IF(G165="Yes",1,2),"")),""))</f>
        <v/>
      </c>
      <c r="BC165" s="161" t="str">
        <f>IF(OR(H165="",VLOOKUP(H$1,Services!$A$1:$B$25,2,0)="Exclude"),"",IF($D165=1,IF(OR(price_limit="",price_limit="No Limit"),IF(H165="Yes",1,2),IF(SUMIFS(WhatIf!$W:$W,WhatIf!$Q:$Q,H$1,WhatIf!$R:$R,H165)&lt;=price_limit,IF(H165="Yes",1,2),"")),""))</f>
        <v/>
      </c>
      <c r="BD165" s="161" t="str">
        <f>IF(OR(I165="",VLOOKUP(I$1,Services!$A$1:$B$25,2,0)="Exclude"),"",IF($D165=1,IF(OR(price_limit="",price_limit="No Limit"),IF(I165="Yes",1,2),IF(SUMIFS(WhatIf!$W:$W,WhatIf!$Q:$Q,I$1,WhatIf!$R:$R,I165)&lt;=price_limit,IF(I165="Yes",1,2),"")),""))</f>
        <v/>
      </c>
      <c r="BE165" s="161" t="str">
        <f>IF(OR(J165="",VLOOKUP(J$1,Services!$A$1:$B$25,2,0)="Exclude"),"",IF($D165=1,IF(OR(price_limit="",price_limit="No Limit"),IF(J165="Yes",1,2),IF(SUMIFS(WhatIf!$W:$W,WhatIf!$Q:$Q,J$1,WhatIf!$R:$R,J165)&lt;=price_limit,IF(J165="Yes",1,2),"")),""))</f>
        <v/>
      </c>
      <c r="BF165" s="161" t="str">
        <f>IF(OR(K165="",VLOOKUP(K$1,Services!$A$1:$B$25,2,0)="Exclude"),"",IF($D165=1,IF(OR(price_limit="",price_limit="No Limit"),IF(K165="Yes",1,2),IF(SUMIFS(WhatIf!$W:$W,WhatIf!$Q:$Q,K$1,WhatIf!$R:$R,K165)&lt;=price_limit,IF(K165="Yes",1,2),"")),""))</f>
        <v/>
      </c>
      <c r="BG165" s="161" t="str">
        <f>IF(OR(L165="",VLOOKUP(L$1,Services!$A$1:$B$25,2,0)="Exclude"),"",IF($D165=1,IF(OR(price_limit="",price_limit="No Limit"),IF(L165="Yes",1,2),IF(SUMIFS(WhatIf!$W:$W,WhatIf!$Q:$Q,L$1,WhatIf!$R:$R,L165)&lt;=price_limit,IF(L165="Yes",1,2),"")),""))</f>
        <v/>
      </c>
      <c r="BH165" s="161" t="str">
        <f ca="1">IF(OR(M165="",VLOOKUP(M$1,Services!$A$1:$B$25,2,0)="Exclude"),"",IF($D165=1,IF(OR(price_limit="",price_limit="No Limit"),IF(M165="Yes",1,2),IF(SUMIFS(WhatIf!$W:$W,WhatIf!$Q:$Q,M$1,WhatIf!$R:$R,M165)&lt;=price_limit,IF(M165="Yes",1,2),"")),""))</f>
        <v/>
      </c>
      <c r="BI165" s="161" t="str">
        <f>IF(OR(N165="",VLOOKUP(N$1,Services!$A$1:$B$25,2,0)="Exclude"),"",IF($D165=1,IF(OR(price_limit="",price_limit="No Limit"),IF(N165="Yes",1,2),IF(SUMIFS(WhatIf!$W:$W,WhatIf!$Q:$Q,N$1,WhatIf!$R:$R,N165)&lt;=price_limit,IF(N165="Yes",1,2),"")),""))</f>
        <v/>
      </c>
      <c r="BJ165" s="161" t="str">
        <f>IF(OR(O165="",VLOOKUP(O$1,Services!$A$1:$B$25,2,0)="Exclude"),"",IF($D165=1,IF(OR(price_limit="",price_limit="No Limit"),IF(O165="Yes",1,2),IF(SUMIFS(WhatIf!$W:$W,WhatIf!$Q:$Q,O$1,WhatIf!$R:$R,O165)&lt;=price_limit,IF(O165="Yes",1,2),"")),""))</f>
        <v/>
      </c>
      <c r="BK165" s="161" t="str">
        <f>IF(OR(P165="",VLOOKUP(P$1,Services!$A$1:$B$25,2,0)="Exclude"),"",IF($D165=1,IF(OR(price_limit="",price_limit="No Limit"),IF(P165="Yes",1,2),IF(SUMIFS(WhatIf!$W:$W,WhatIf!$Q:$Q,P$1,WhatIf!$R:$R,P165)&lt;=price_limit,IF(P165="Yes",1,2),"")),""))</f>
        <v/>
      </c>
      <c r="BL165" s="161" t="str">
        <f>IF(OR(Q165="",VLOOKUP(Q$1,Services!$A$1:$B$25,2,0)="Exclude"),"",IF($D165=1,IF(OR(price_limit="",price_limit="No Limit"),IF(Q165="Yes",1,2),IF(SUMIFS(WhatIf!$W:$W,WhatIf!$Q:$Q,Q$1,WhatIf!$R:$R,Q165)&lt;=price_limit,IF(Q165="Yes",1,2),"")),""))</f>
        <v/>
      </c>
      <c r="BM165" s="161" t="str">
        <f>IF(OR(R165="",VLOOKUP(R$1,Services!$A$1:$B$25,2,0)="Exclude"),"",IF($D165=1,IF(OR(price_limit="",price_limit="No Limit"),IF(R165="Yes",1,2),IF(SUMIFS(WhatIf!$W:$W,WhatIf!$Q:$Q,R$1,WhatIf!$R:$R,R165)&lt;=price_limit,IF(R165="Yes",1,2),"")),""))</f>
        <v/>
      </c>
      <c r="BN165" s="161" t="str">
        <f>IF(OR(S165="",VLOOKUP(S$1,Services!$A$1:$B$25,2,0)="Exclude"),"",IF($D165=1,IF(OR(price_limit="",price_limit="No Limit"),IF(S165="Yes",1,2),IF(SUMIFS(WhatIf!$W:$W,WhatIf!$Q:$Q,S$1,WhatIf!$R:$R,S165)&lt;=price_limit,IF(S165="Yes",1,2),"")),""))</f>
        <v/>
      </c>
      <c r="BO165" s="161" t="str">
        <f>IF(OR(T165="",VLOOKUP(T$1,Services!$A$1:$B$25,2,0)="Exclude"),"",IF($D165=1,IF(OR(price_limit="",price_limit="No Limit"),IF(T165="Yes",1,2),IF(SUMIFS(WhatIf!$W:$W,WhatIf!$Q:$Q,T$1,WhatIf!$R:$R,T165)&lt;=price_limit,IF(T165="Yes",1,2),"")),""))</f>
        <v/>
      </c>
      <c r="BP165" s="161" t="str">
        <f>IF(OR(U165="",VLOOKUP(U$1,Services!$A$1:$B$25,2,0)="Exclude"),"",IF($D165=1,IF(OR(price_limit="",price_limit="No Limit"),IF(U165="Yes",1,2),IF(SUMIFS(WhatIf!$W:$W,WhatIf!$Q:$Q,U$1,WhatIf!$R:$R,U165)&lt;=price_limit,IF(U165="Yes",1,2),"")),""))</f>
        <v/>
      </c>
      <c r="BQ165" s="161" t="str">
        <f>IF(OR(V165="",VLOOKUP(V$1,Services!$A$1:$B$25,2,0)="Exclude"),"",IF($D165=1,IF(OR(price_limit="",price_limit="No Limit"),IF(V165="Yes",1,2),IF(SUMIFS(WhatIf!$W:$W,WhatIf!$Q:$Q,V$1,WhatIf!$R:$R,V165)&lt;=price_limit,IF(V165="Yes",1,2),"")),""))</f>
        <v/>
      </c>
      <c r="BR165" s="161" t="str">
        <f>IF(OR(W165="",VLOOKUP(W$1,Services!$A$1:$B$25,2,0)="Exclude"),"",IF($D165=1,IF(OR(price_limit="",price_limit="No Limit"),IF(W165="Yes",1,2),IF(SUMIFS(WhatIf!$W:$W,WhatIf!$Q:$Q,W$1,WhatIf!$R:$R,W165)&lt;=price_limit,IF(W165="Yes",1,2),"")),""))</f>
        <v/>
      </c>
      <c r="BS165" s="161" t="str">
        <f>IF(OR(X165="",VLOOKUP(X$1,Services!$A$1:$B$25,2,0)="Exclude"),"",IF($D165=1,IF(OR(price_limit="",price_limit="No Limit"),IF(X165="Yes",1,2),IF(SUMIFS(WhatIf!$W:$W,WhatIf!$Q:$Q,X$1,WhatIf!$R:$R,X165)&lt;=price_limit,IF(X165="Yes",1,2),"")),""))</f>
        <v/>
      </c>
      <c r="BT165" s="161" t="str">
        <f>IF(OR(Y165="",VLOOKUP(Y$1,Services!$A$1:$B$25,2,0)="Exclude"),"",IF($D165=1,IF(OR(price_limit="",price_limit="No Limit"),IF(Y165="Yes",1,2),IF(SUMIFS(WhatIf!$W:$W,WhatIf!$Q:$Q,Y$1,WhatIf!$R:$R,Y165)&lt;=price_limit,IF(Y165="Yes",1,2),"")),""))</f>
        <v/>
      </c>
      <c r="BU165" s="161" t="str">
        <f>IF(OR(Z165="",VLOOKUP(Z$1,Services!$A$1:$B$25,2,0)="Exclude"),"",IF($D165=1,IF(OR(price_limit="",price_limit="No Limit"),IF(Z165="Yes",1,2),IF(SUMIFS(WhatIf!$W:$W,WhatIf!$Q:$Q,Z$1,WhatIf!$R:$R,Z165)&lt;=price_limit,IF(Z165="Yes",1,2),"")),""))</f>
        <v/>
      </c>
      <c r="BV165" s="161"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 customHeight="1" x14ac:dyDescent="0.35">
      <c r="A166" s="15" t="s">
        <v>24</v>
      </c>
      <c r="B166" s="3" t="s">
        <v>205</v>
      </c>
      <c r="C166" s="3" t="s">
        <v>177</v>
      </c>
      <c r="D166" s="8" t="str">
        <f t="shared" ca="1" si="8"/>
        <v/>
      </c>
      <c r="E166" s="4" t="s">
        <v>1</v>
      </c>
      <c r="F166" s="4" t="s">
        <v>390</v>
      </c>
      <c r="G166" s="4" t="s">
        <v>390</v>
      </c>
      <c r="H166" s="4" t="s">
        <v>390</v>
      </c>
      <c r="I166" s="8"/>
      <c r="J166" s="8"/>
      <c r="K166" s="8" t="s">
        <v>1</v>
      </c>
      <c r="L166" s="8" t="s">
        <v>1</v>
      </c>
      <c r="M166" s="8"/>
      <c r="N166" s="8" t="s">
        <v>229</v>
      </c>
      <c r="O166" s="8" t="s">
        <v>605</v>
      </c>
      <c r="P166" s="8"/>
      <c r="Q166" s="8"/>
      <c r="R166" s="8" t="s">
        <v>1</v>
      </c>
      <c r="S166" s="8" t="s">
        <v>1</v>
      </c>
      <c r="T166" s="8" t="s">
        <v>1</v>
      </c>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1" t="str">
        <f ca="1">IF(OR(E166="",VLOOKUP(E$1,Services!$A$1:$B$25,2,0)="Exclude"),"",IF($D166=1,IF(OR(price_limit="",price_limit="No Limit"),IF(E166="Yes",1,2),IF(SUMIFS(WhatIf!$W:$W,WhatIf!$Q:$Q,E$1,WhatIf!$R:$R,E166)&lt;=price_limit,IF(E166="Yes",1,2),"")),""))</f>
        <v/>
      </c>
      <c r="BA166" s="161" t="str">
        <f ca="1">IF(OR(F166="",VLOOKUP(F$1,Services!$A$1:$B$25,2,0)="Exclude"),"",IF($D166=1,IF(OR(price_limit="",price_limit="No Limit"),IF(F166="Yes",1,2),IF(SUMIFS(WhatIf!$W:$W,WhatIf!$Q:$Q,F$1,WhatIf!$R:$R,F166)&lt;=price_limit,IF(F166="Yes",1,2),"")),""))</f>
        <v/>
      </c>
      <c r="BB166" s="161" t="str">
        <f ca="1">IF(OR(G166="",VLOOKUP(G$1,Services!$A$1:$B$25,2,0)="Exclude"),"",IF($D166=1,IF(OR(price_limit="",price_limit="No Limit"),IF(G166="Yes",1,2),IF(SUMIFS(WhatIf!$W:$W,WhatIf!$Q:$Q,G$1,WhatIf!$R:$R,G166)&lt;=price_limit,IF(G166="Yes",1,2),"")),""))</f>
        <v/>
      </c>
      <c r="BC166" s="161" t="str">
        <f ca="1">IF(OR(H166="",VLOOKUP(H$1,Services!$A$1:$B$25,2,0)="Exclude"),"",IF($D166=1,IF(OR(price_limit="",price_limit="No Limit"),IF(H166="Yes",1,2),IF(SUMIFS(WhatIf!$W:$W,WhatIf!$Q:$Q,H$1,WhatIf!$R:$R,H166)&lt;=price_limit,IF(H166="Yes",1,2),"")),""))</f>
        <v/>
      </c>
      <c r="BD166" s="161" t="str">
        <f>IF(OR(I166="",VLOOKUP(I$1,Services!$A$1:$B$25,2,0)="Exclude"),"",IF($D166=1,IF(OR(price_limit="",price_limit="No Limit"),IF(I166="Yes",1,2),IF(SUMIFS(WhatIf!$W:$W,WhatIf!$Q:$Q,I$1,WhatIf!$R:$R,I166)&lt;=price_limit,IF(I166="Yes",1,2),"")),""))</f>
        <v/>
      </c>
      <c r="BE166" s="161" t="str">
        <f>IF(OR(J166="",VLOOKUP(J$1,Services!$A$1:$B$25,2,0)="Exclude"),"",IF($D166=1,IF(OR(price_limit="",price_limit="No Limit"),IF(J166="Yes",1,2),IF(SUMIFS(WhatIf!$W:$W,WhatIf!$Q:$Q,J$1,WhatIf!$R:$R,J166)&lt;=price_limit,IF(J166="Yes",1,2),"")),""))</f>
        <v/>
      </c>
      <c r="BF166" s="161" t="str">
        <f ca="1">IF(OR(K166="",VLOOKUP(K$1,Services!$A$1:$B$25,2,0)="Exclude"),"",IF($D166=1,IF(OR(price_limit="",price_limit="No Limit"),IF(K166="Yes",1,2),IF(SUMIFS(WhatIf!$W:$W,WhatIf!$Q:$Q,K$1,WhatIf!$R:$R,K166)&lt;=price_limit,IF(K166="Yes",1,2),"")),""))</f>
        <v/>
      </c>
      <c r="BG166" s="161" t="str">
        <f ca="1">IF(OR(L166="",VLOOKUP(L$1,Services!$A$1:$B$25,2,0)="Exclude"),"",IF($D166=1,IF(OR(price_limit="",price_limit="No Limit"),IF(L166="Yes",1,2),IF(SUMIFS(WhatIf!$W:$W,WhatIf!$Q:$Q,L$1,WhatIf!$R:$R,L166)&lt;=price_limit,IF(L166="Yes",1,2),"")),""))</f>
        <v/>
      </c>
      <c r="BH166" s="161" t="str">
        <f>IF(OR(M166="",VLOOKUP(M$1,Services!$A$1:$B$25,2,0)="Exclude"),"",IF($D166=1,IF(OR(price_limit="",price_limit="No Limit"),IF(M166="Yes",1,2),IF(SUMIFS(WhatIf!$W:$W,WhatIf!$Q:$Q,M$1,WhatIf!$R:$R,M166)&lt;=price_limit,IF(M166="Yes",1,2),"")),""))</f>
        <v/>
      </c>
      <c r="BI166" s="161" t="str">
        <f ca="1">IF(OR(N166="",VLOOKUP(N$1,Services!$A$1:$B$25,2,0)="Exclude"),"",IF($D166=1,IF(OR(price_limit="",price_limit="No Limit"),IF(N166="Yes",1,2),IF(SUMIFS(WhatIf!$W:$W,WhatIf!$Q:$Q,N$1,WhatIf!$R:$R,N166)&lt;=price_limit,IF(N166="Yes",1,2),"")),""))</f>
        <v/>
      </c>
      <c r="BJ166" s="161" t="str">
        <f ca="1">IF(OR(O166="",VLOOKUP(O$1,Services!$A$1:$B$25,2,0)="Exclude"),"",IF($D166=1,IF(OR(price_limit="",price_limit="No Limit"),IF(O166="Yes",1,2),IF(SUMIFS(WhatIf!$W:$W,WhatIf!$Q:$Q,O$1,WhatIf!$R:$R,O166)&lt;=price_limit,IF(O166="Yes",1,2),"")),""))</f>
        <v/>
      </c>
      <c r="BK166" s="161" t="str">
        <f>IF(OR(P166="",VLOOKUP(P$1,Services!$A$1:$B$25,2,0)="Exclude"),"",IF($D166=1,IF(OR(price_limit="",price_limit="No Limit"),IF(P166="Yes",1,2),IF(SUMIFS(WhatIf!$W:$W,WhatIf!$Q:$Q,P$1,WhatIf!$R:$R,P166)&lt;=price_limit,IF(P166="Yes",1,2),"")),""))</f>
        <v/>
      </c>
      <c r="BL166" s="161" t="str">
        <f>IF(OR(Q166="",VLOOKUP(Q$1,Services!$A$1:$B$25,2,0)="Exclude"),"",IF($D166=1,IF(OR(price_limit="",price_limit="No Limit"),IF(Q166="Yes",1,2),IF(SUMIFS(WhatIf!$W:$W,WhatIf!$Q:$Q,Q$1,WhatIf!$R:$R,Q166)&lt;=price_limit,IF(Q166="Yes",1,2),"")),""))</f>
        <v/>
      </c>
      <c r="BM166" s="161" t="str">
        <f ca="1">IF(OR(R166="",VLOOKUP(R$1,Services!$A$1:$B$25,2,0)="Exclude"),"",IF($D166=1,IF(OR(price_limit="",price_limit="No Limit"),IF(R166="Yes",1,2),IF(SUMIFS(WhatIf!$W:$W,WhatIf!$Q:$Q,R$1,WhatIf!$R:$R,R166)&lt;=price_limit,IF(R166="Yes",1,2),"")),""))</f>
        <v/>
      </c>
      <c r="BN166" s="161" t="str">
        <f ca="1">IF(OR(S166="",VLOOKUP(S$1,Services!$A$1:$B$25,2,0)="Exclude"),"",IF($D166=1,IF(OR(price_limit="",price_limit="No Limit"),IF(S166="Yes",1,2),IF(SUMIFS(WhatIf!$W:$W,WhatIf!$Q:$Q,S$1,WhatIf!$R:$R,S166)&lt;=price_limit,IF(S166="Yes",1,2),"")),""))</f>
        <v/>
      </c>
      <c r="BO166" s="161" t="str">
        <f ca="1">IF(OR(T166="",VLOOKUP(T$1,Services!$A$1:$B$25,2,0)="Exclude"),"",IF($D166=1,IF(OR(price_limit="",price_limit="No Limit"),IF(T166="Yes",1,2),IF(SUMIFS(WhatIf!$W:$W,WhatIf!$Q:$Q,T$1,WhatIf!$R:$R,T166)&lt;=price_limit,IF(T166="Yes",1,2),"")),""))</f>
        <v/>
      </c>
      <c r="BP166" s="161" t="str">
        <f>IF(OR(U166="",VLOOKUP(U$1,Services!$A$1:$B$25,2,0)="Exclude"),"",IF($D166=1,IF(OR(price_limit="",price_limit="No Limit"),IF(U166="Yes",1,2),IF(SUMIFS(WhatIf!$W:$W,WhatIf!$Q:$Q,U$1,WhatIf!$R:$R,U166)&lt;=price_limit,IF(U166="Yes",1,2),"")),""))</f>
        <v/>
      </c>
      <c r="BQ166" s="161" t="str">
        <f>IF(OR(V166="",VLOOKUP(V$1,Services!$A$1:$B$25,2,0)="Exclude"),"",IF($D166=1,IF(OR(price_limit="",price_limit="No Limit"),IF(V166="Yes",1,2),IF(SUMIFS(WhatIf!$W:$W,WhatIf!$Q:$Q,V$1,WhatIf!$R:$R,V166)&lt;=price_limit,IF(V166="Yes",1,2),"")),""))</f>
        <v/>
      </c>
      <c r="BR166" s="161" t="str">
        <f>IF(OR(W166="",VLOOKUP(W$1,Services!$A$1:$B$25,2,0)="Exclude"),"",IF($D166=1,IF(OR(price_limit="",price_limit="No Limit"),IF(W166="Yes",1,2),IF(SUMIFS(WhatIf!$W:$W,WhatIf!$Q:$Q,W$1,WhatIf!$R:$R,W166)&lt;=price_limit,IF(W166="Yes",1,2),"")),""))</f>
        <v/>
      </c>
      <c r="BS166" s="161" t="str">
        <f>IF(OR(X166="",VLOOKUP(X$1,Services!$A$1:$B$25,2,0)="Exclude"),"",IF($D166=1,IF(OR(price_limit="",price_limit="No Limit"),IF(X166="Yes",1,2),IF(SUMIFS(WhatIf!$W:$W,WhatIf!$Q:$Q,X$1,WhatIf!$R:$R,X166)&lt;=price_limit,IF(X166="Yes",1,2),"")),""))</f>
        <v/>
      </c>
      <c r="BT166" s="161" t="str">
        <f>IF(OR(Y166="",VLOOKUP(Y$1,Services!$A$1:$B$25,2,0)="Exclude"),"",IF($D166=1,IF(OR(price_limit="",price_limit="No Limit"),IF(Y166="Yes",1,2),IF(SUMIFS(WhatIf!$W:$W,WhatIf!$Q:$Q,Y$1,WhatIf!$R:$R,Y166)&lt;=price_limit,IF(Y166="Yes",1,2),"")),""))</f>
        <v/>
      </c>
      <c r="BU166" s="161" t="str">
        <f>IF(OR(Z166="",VLOOKUP(Z$1,Services!$A$1:$B$25,2,0)="Exclude"),"",IF($D166=1,IF(OR(price_limit="",price_limit="No Limit"),IF(Z166="Yes",1,2),IF(SUMIFS(WhatIf!$W:$W,WhatIf!$Q:$Q,Z$1,WhatIf!$R:$R,Z166)&lt;=price_limit,IF(Z166="Yes",1,2),"")),""))</f>
        <v/>
      </c>
      <c r="BV166" s="161"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25</v>
      </c>
      <c r="B167" s="3" t="s">
        <v>658</v>
      </c>
      <c r="C167" s="3" t="s">
        <v>229</v>
      </c>
      <c r="D167" s="8" t="str">
        <f t="shared" ca="1" si="8"/>
        <v/>
      </c>
      <c r="E167" s="4" t="s">
        <v>1</v>
      </c>
      <c r="F167" s="6" t="s">
        <v>1192</v>
      </c>
      <c r="G167" s="6" t="s">
        <v>1</v>
      </c>
      <c r="H167" s="6" t="s">
        <v>1</v>
      </c>
      <c r="I167" s="8" t="s">
        <v>1</v>
      </c>
      <c r="J167" s="8" t="s">
        <v>1</v>
      </c>
      <c r="K167" s="8" t="s">
        <v>1</v>
      </c>
      <c r="L167" s="8" t="s">
        <v>1</v>
      </c>
      <c r="M167" s="8" t="s">
        <v>1</v>
      </c>
      <c r="N167" s="8" t="s">
        <v>1</v>
      </c>
      <c r="O167" s="8" t="s">
        <v>1</v>
      </c>
      <c r="P167" s="8"/>
      <c r="Q167" s="8"/>
      <c r="R167" s="8" t="s">
        <v>1</v>
      </c>
      <c r="S167" s="8" t="s">
        <v>1</v>
      </c>
      <c r="T167" s="8" t="s">
        <v>1</v>
      </c>
      <c r="U167" s="8"/>
      <c r="V167" s="8" t="s">
        <v>1</v>
      </c>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1" t="str">
        <f ca="1">IF(OR(E167="",VLOOKUP(E$1,Services!$A$1:$B$25,2,0)="Exclude"),"",IF($D167=1,IF(OR(price_limit="",price_limit="No Limit"),IF(E167="Yes",1,2),IF(SUMIFS(WhatIf!$W:$W,WhatIf!$Q:$Q,E$1,WhatIf!$R:$R,E167)&lt;=price_limit,IF(E167="Yes",1,2),"")),""))</f>
        <v/>
      </c>
      <c r="BA167" s="161" t="str">
        <f ca="1">IF(OR(F167="",VLOOKUP(F$1,Services!$A$1:$B$25,2,0)="Exclude"),"",IF($D167=1,IF(OR(price_limit="",price_limit="No Limit"),IF(F167="Yes",1,2),IF(SUMIFS(WhatIf!$W:$W,WhatIf!$Q:$Q,F$1,WhatIf!$R:$R,F167)&lt;=price_limit,IF(F167="Yes",1,2),"")),""))</f>
        <v/>
      </c>
      <c r="BB167" s="161" t="str">
        <f ca="1">IF(OR(G167="",VLOOKUP(G$1,Services!$A$1:$B$25,2,0)="Exclude"),"",IF($D167=1,IF(OR(price_limit="",price_limit="No Limit"),IF(G167="Yes",1,2),IF(SUMIFS(WhatIf!$W:$W,WhatIf!$Q:$Q,G$1,WhatIf!$R:$R,G167)&lt;=price_limit,IF(G167="Yes",1,2),"")),""))</f>
        <v/>
      </c>
      <c r="BC167" s="161" t="str">
        <f ca="1">IF(OR(H167="",VLOOKUP(H$1,Services!$A$1:$B$25,2,0)="Exclude"),"",IF($D167=1,IF(OR(price_limit="",price_limit="No Limit"),IF(H167="Yes",1,2),IF(SUMIFS(WhatIf!$W:$W,WhatIf!$Q:$Q,H$1,WhatIf!$R:$R,H167)&lt;=price_limit,IF(H167="Yes",1,2),"")),""))</f>
        <v/>
      </c>
      <c r="BD167" s="161" t="str">
        <f ca="1">IF(OR(I167="",VLOOKUP(I$1,Services!$A$1:$B$25,2,0)="Exclude"),"",IF($D167=1,IF(OR(price_limit="",price_limit="No Limit"),IF(I167="Yes",1,2),IF(SUMIFS(WhatIf!$W:$W,WhatIf!$Q:$Q,I$1,WhatIf!$R:$R,I167)&lt;=price_limit,IF(I167="Yes",1,2),"")),""))</f>
        <v/>
      </c>
      <c r="BE167" s="161" t="str">
        <f ca="1">IF(OR(J167="",VLOOKUP(J$1,Services!$A$1:$B$25,2,0)="Exclude"),"",IF($D167=1,IF(OR(price_limit="",price_limit="No Limit"),IF(J167="Yes",1,2),IF(SUMIFS(WhatIf!$W:$W,WhatIf!$Q:$Q,J$1,WhatIf!$R:$R,J167)&lt;=price_limit,IF(J167="Yes",1,2),"")),""))</f>
        <v/>
      </c>
      <c r="BF167" s="161" t="str">
        <f ca="1">IF(OR(K167="",VLOOKUP(K$1,Services!$A$1:$B$25,2,0)="Exclude"),"",IF($D167=1,IF(OR(price_limit="",price_limit="No Limit"),IF(K167="Yes",1,2),IF(SUMIFS(WhatIf!$W:$W,WhatIf!$Q:$Q,K$1,WhatIf!$R:$R,K167)&lt;=price_limit,IF(K167="Yes",1,2),"")),""))</f>
        <v/>
      </c>
      <c r="BG167" s="161" t="str">
        <f ca="1">IF(OR(L167="",VLOOKUP(L$1,Services!$A$1:$B$25,2,0)="Exclude"),"",IF($D167=1,IF(OR(price_limit="",price_limit="No Limit"),IF(L167="Yes",1,2),IF(SUMIFS(WhatIf!$W:$W,WhatIf!$Q:$Q,L$1,WhatIf!$R:$R,L167)&lt;=price_limit,IF(L167="Yes",1,2),"")),""))</f>
        <v/>
      </c>
      <c r="BH167" s="161" t="str">
        <f ca="1">IF(OR(M167="",VLOOKUP(M$1,Services!$A$1:$B$25,2,0)="Exclude"),"",IF($D167=1,IF(OR(price_limit="",price_limit="No Limit"),IF(M167="Yes",1,2),IF(SUMIFS(WhatIf!$W:$W,WhatIf!$Q:$Q,M$1,WhatIf!$R:$R,M167)&lt;=price_limit,IF(M167="Yes",1,2),"")),""))</f>
        <v/>
      </c>
      <c r="BI167" s="161" t="str">
        <f ca="1">IF(OR(N167="",VLOOKUP(N$1,Services!$A$1:$B$25,2,0)="Exclude"),"",IF($D167=1,IF(OR(price_limit="",price_limit="No Limit"),IF(N167="Yes",1,2),IF(SUMIFS(WhatIf!$W:$W,WhatIf!$Q:$Q,N$1,WhatIf!$R:$R,N167)&lt;=price_limit,IF(N167="Yes",1,2),"")),""))</f>
        <v/>
      </c>
      <c r="BJ167" s="161" t="str">
        <f ca="1">IF(OR(O167="",VLOOKUP(O$1,Services!$A$1:$B$25,2,0)="Exclude"),"",IF($D167=1,IF(OR(price_limit="",price_limit="No Limit"),IF(O167="Yes",1,2),IF(SUMIFS(WhatIf!$W:$W,WhatIf!$Q:$Q,O$1,WhatIf!$R:$R,O167)&lt;=price_limit,IF(O167="Yes",1,2),"")),""))</f>
        <v/>
      </c>
      <c r="BK167" s="161" t="str">
        <f>IF(OR(P167="",VLOOKUP(P$1,Services!$A$1:$B$25,2,0)="Exclude"),"",IF($D167=1,IF(OR(price_limit="",price_limit="No Limit"),IF(P167="Yes",1,2),IF(SUMIFS(WhatIf!$W:$W,WhatIf!$Q:$Q,P$1,WhatIf!$R:$R,P167)&lt;=price_limit,IF(P167="Yes",1,2),"")),""))</f>
        <v/>
      </c>
      <c r="BL167" s="161" t="str">
        <f>IF(OR(Q167="",VLOOKUP(Q$1,Services!$A$1:$B$25,2,0)="Exclude"),"",IF($D167=1,IF(OR(price_limit="",price_limit="No Limit"),IF(Q167="Yes",1,2),IF(SUMIFS(WhatIf!$W:$W,WhatIf!$Q:$Q,Q$1,WhatIf!$R:$R,Q167)&lt;=price_limit,IF(Q167="Yes",1,2),"")),""))</f>
        <v/>
      </c>
      <c r="BM167" s="161" t="str">
        <f ca="1">IF(OR(R167="",VLOOKUP(R$1,Services!$A$1:$B$25,2,0)="Exclude"),"",IF($D167=1,IF(OR(price_limit="",price_limit="No Limit"),IF(R167="Yes",1,2),IF(SUMIFS(WhatIf!$W:$W,WhatIf!$Q:$Q,R$1,WhatIf!$R:$R,R167)&lt;=price_limit,IF(R167="Yes",1,2),"")),""))</f>
        <v/>
      </c>
      <c r="BN167" s="161" t="str">
        <f ca="1">IF(OR(S167="",VLOOKUP(S$1,Services!$A$1:$B$25,2,0)="Exclude"),"",IF($D167=1,IF(OR(price_limit="",price_limit="No Limit"),IF(S167="Yes",1,2),IF(SUMIFS(WhatIf!$W:$W,WhatIf!$Q:$Q,S$1,WhatIf!$R:$R,S167)&lt;=price_limit,IF(S167="Yes",1,2),"")),""))</f>
        <v/>
      </c>
      <c r="BO167" s="161" t="str">
        <f ca="1">IF(OR(T167="",VLOOKUP(T$1,Services!$A$1:$B$25,2,0)="Exclude"),"",IF($D167=1,IF(OR(price_limit="",price_limit="No Limit"),IF(T167="Yes",1,2),IF(SUMIFS(WhatIf!$W:$W,WhatIf!$Q:$Q,T$1,WhatIf!$R:$R,T167)&lt;=price_limit,IF(T167="Yes",1,2),"")),""))</f>
        <v/>
      </c>
      <c r="BP167" s="161" t="str">
        <f>IF(OR(U167="",VLOOKUP(U$1,Services!$A$1:$B$25,2,0)="Exclude"),"",IF($D167=1,IF(OR(price_limit="",price_limit="No Limit"),IF(U167="Yes",1,2),IF(SUMIFS(WhatIf!$W:$W,WhatIf!$Q:$Q,U$1,WhatIf!$R:$R,U167)&lt;=price_limit,IF(U167="Yes",1,2),"")),""))</f>
        <v/>
      </c>
      <c r="BQ167" s="161" t="str">
        <f ca="1">IF(OR(V167="",VLOOKUP(V$1,Services!$A$1:$B$25,2,0)="Exclude"),"",IF($D167=1,IF(OR(price_limit="",price_limit="No Limit"),IF(V167="Yes",1,2),IF(SUMIFS(WhatIf!$W:$W,WhatIf!$Q:$Q,V$1,WhatIf!$R:$R,V167)&lt;=price_limit,IF(V167="Yes",1,2),"")),""))</f>
        <v/>
      </c>
      <c r="BR167" s="161" t="str">
        <f>IF(OR(W167="",VLOOKUP(W$1,Services!$A$1:$B$25,2,0)="Exclude"),"",IF($D167=1,IF(OR(price_limit="",price_limit="No Limit"),IF(W167="Yes",1,2),IF(SUMIFS(WhatIf!$W:$W,WhatIf!$Q:$Q,W$1,WhatIf!$R:$R,W167)&lt;=price_limit,IF(W167="Yes",1,2),"")),""))</f>
        <v/>
      </c>
      <c r="BS167" s="161" t="str">
        <f>IF(OR(X167="",VLOOKUP(X$1,Services!$A$1:$B$25,2,0)="Exclude"),"",IF($D167=1,IF(OR(price_limit="",price_limit="No Limit"),IF(X167="Yes",1,2),IF(SUMIFS(WhatIf!$W:$W,WhatIf!$Q:$Q,X$1,WhatIf!$R:$R,X167)&lt;=price_limit,IF(X167="Yes",1,2),"")),""))</f>
        <v/>
      </c>
      <c r="BT167" s="161" t="str">
        <f>IF(OR(Y167="",VLOOKUP(Y$1,Services!$A$1:$B$25,2,0)="Exclude"),"",IF($D167=1,IF(OR(price_limit="",price_limit="No Limit"),IF(Y167="Yes",1,2),IF(SUMIFS(WhatIf!$W:$W,WhatIf!$Q:$Q,Y$1,WhatIf!$R:$R,Y167)&lt;=price_limit,IF(Y167="Yes",1,2),"")),""))</f>
        <v/>
      </c>
      <c r="BU167" s="161" t="str">
        <f>IF(OR(Z167="",VLOOKUP(Z$1,Services!$A$1:$B$25,2,0)="Exclude"),"",IF($D167=1,IF(OR(price_limit="",price_limit="No Limit"),IF(Z167="Yes",1,2),IF(SUMIFS(WhatIf!$W:$W,WhatIf!$Q:$Q,Z$1,WhatIf!$R:$R,Z167)&lt;=price_limit,IF(Z167="Yes",1,2),"")),""))</f>
        <v/>
      </c>
      <c r="BV167" s="161"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5" customHeight="1" x14ac:dyDescent="0.35">
      <c r="A168" s="15" t="s">
        <v>253</v>
      </c>
      <c r="B168" s="3" t="s">
        <v>980</v>
      </c>
      <c r="C168" s="3" t="s">
        <v>184</v>
      </c>
      <c r="D168" s="8" t="str">
        <f t="shared" ca="1" si="8"/>
        <v/>
      </c>
      <c r="F168" s="4" t="s">
        <v>704</v>
      </c>
      <c r="G168" s="4" t="s">
        <v>704</v>
      </c>
      <c r="H168" s="4" t="s">
        <v>704</v>
      </c>
      <c r="I168" s="8" t="s">
        <v>231</v>
      </c>
      <c r="J168" s="8" t="s">
        <v>231</v>
      </c>
      <c r="K168" s="8" t="s">
        <v>231</v>
      </c>
      <c r="L168" s="8" t="s">
        <v>231</v>
      </c>
      <c r="M168" s="8" t="s">
        <v>1144</v>
      </c>
      <c r="N168" s="8" t="s">
        <v>231</v>
      </c>
      <c r="O168" s="8" t="s">
        <v>1117</v>
      </c>
      <c r="P168" s="8"/>
      <c r="Q168" s="8"/>
      <c r="R168" s="8" t="s">
        <v>1</v>
      </c>
      <c r="S168" s="8"/>
      <c r="T168" s="8"/>
      <c r="U168" s="8" t="s">
        <v>1</v>
      </c>
      <c r="V168" s="8" t="s">
        <v>1</v>
      </c>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1" t="str">
        <f>IF(OR(E168="",VLOOKUP(E$1,Services!$A$1:$B$25,2,0)="Exclude"),"",IF($D168=1,IF(OR(price_limit="",price_limit="No Limit"),IF(E168="Yes",1,2),IF(SUMIFS(WhatIf!$W:$W,WhatIf!$Q:$Q,E$1,WhatIf!$R:$R,E168)&lt;=price_limit,IF(E168="Yes",1,2),"")),""))</f>
        <v/>
      </c>
      <c r="BA168" s="161" t="str">
        <f ca="1">IF(OR(F168="",VLOOKUP(F$1,Services!$A$1:$B$25,2,0)="Exclude"),"",IF($D168=1,IF(OR(price_limit="",price_limit="No Limit"),IF(F168="Yes",1,2),IF(SUMIFS(WhatIf!$W:$W,WhatIf!$Q:$Q,F$1,WhatIf!$R:$R,F168)&lt;=price_limit,IF(F168="Yes",1,2),"")),""))</f>
        <v/>
      </c>
      <c r="BB168" s="161" t="str">
        <f ca="1">IF(OR(G168="",VLOOKUP(G$1,Services!$A$1:$B$25,2,0)="Exclude"),"",IF($D168=1,IF(OR(price_limit="",price_limit="No Limit"),IF(G168="Yes",1,2),IF(SUMIFS(WhatIf!$W:$W,WhatIf!$Q:$Q,G$1,WhatIf!$R:$R,G168)&lt;=price_limit,IF(G168="Yes",1,2),"")),""))</f>
        <v/>
      </c>
      <c r="BC168" s="161" t="str">
        <f ca="1">IF(OR(H168="",VLOOKUP(H$1,Services!$A$1:$B$25,2,0)="Exclude"),"",IF($D168=1,IF(OR(price_limit="",price_limit="No Limit"),IF(H168="Yes",1,2),IF(SUMIFS(WhatIf!$W:$W,WhatIf!$Q:$Q,H$1,WhatIf!$R:$R,H168)&lt;=price_limit,IF(H168="Yes",1,2),"")),""))</f>
        <v/>
      </c>
      <c r="BD168" s="161" t="str">
        <f ca="1">IF(OR(I168="",VLOOKUP(I$1,Services!$A$1:$B$25,2,0)="Exclude"),"",IF($D168=1,IF(OR(price_limit="",price_limit="No Limit"),IF(I168="Yes",1,2),IF(SUMIFS(WhatIf!$W:$W,WhatIf!$Q:$Q,I$1,WhatIf!$R:$R,I168)&lt;=price_limit,IF(I168="Yes",1,2),"")),""))</f>
        <v/>
      </c>
      <c r="BE168" s="161" t="str">
        <f ca="1">IF(OR(J168="",VLOOKUP(J$1,Services!$A$1:$B$25,2,0)="Exclude"),"",IF($D168=1,IF(OR(price_limit="",price_limit="No Limit"),IF(J168="Yes",1,2),IF(SUMIFS(WhatIf!$W:$W,WhatIf!$Q:$Q,J$1,WhatIf!$R:$R,J168)&lt;=price_limit,IF(J168="Yes",1,2),"")),""))</f>
        <v/>
      </c>
      <c r="BF168" s="161" t="str">
        <f ca="1">IF(OR(K168="",VLOOKUP(K$1,Services!$A$1:$B$25,2,0)="Exclude"),"",IF($D168=1,IF(OR(price_limit="",price_limit="No Limit"),IF(K168="Yes",1,2),IF(SUMIFS(WhatIf!$W:$W,WhatIf!$Q:$Q,K$1,WhatIf!$R:$R,K168)&lt;=price_limit,IF(K168="Yes",1,2),"")),""))</f>
        <v/>
      </c>
      <c r="BG168" s="161" t="str">
        <f ca="1">IF(OR(L168="",VLOOKUP(L$1,Services!$A$1:$B$25,2,0)="Exclude"),"",IF($D168=1,IF(OR(price_limit="",price_limit="No Limit"),IF(L168="Yes",1,2),IF(SUMIFS(WhatIf!$W:$W,WhatIf!$Q:$Q,L$1,WhatIf!$R:$R,L168)&lt;=price_limit,IF(L168="Yes",1,2),"")),""))</f>
        <v/>
      </c>
      <c r="BH168" s="161" t="str">
        <f ca="1">IF(OR(M168="",VLOOKUP(M$1,Services!$A$1:$B$25,2,0)="Exclude"),"",IF($D168=1,IF(OR(price_limit="",price_limit="No Limit"),IF(M168="Yes",1,2),IF(SUMIFS(WhatIf!$W:$W,WhatIf!$Q:$Q,M$1,WhatIf!$R:$R,M168)&lt;=price_limit,IF(M168="Yes",1,2),"")),""))</f>
        <v/>
      </c>
      <c r="BI168" s="161" t="str">
        <f ca="1">IF(OR(N168="",VLOOKUP(N$1,Services!$A$1:$B$25,2,0)="Exclude"),"",IF($D168=1,IF(OR(price_limit="",price_limit="No Limit"),IF(N168="Yes",1,2),IF(SUMIFS(WhatIf!$W:$W,WhatIf!$Q:$Q,N$1,WhatIf!$R:$R,N168)&lt;=price_limit,IF(N168="Yes",1,2),"")),""))</f>
        <v/>
      </c>
      <c r="BJ168" s="161" t="str">
        <f ca="1">IF(OR(O168="",VLOOKUP(O$1,Services!$A$1:$B$25,2,0)="Exclude"),"",IF($D168=1,IF(OR(price_limit="",price_limit="No Limit"),IF(O168="Yes",1,2),IF(SUMIFS(WhatIf!$W:$W,WhatIf!$Q:$Q,O$1,WhatIf!$R:$R,O168)&lt;=price_limit,IF(O168="Yes",1,2),"")),""))</f>
        <v/>
      </c>
      <c r="BK168" s="161" t="str">
        <f>IF(OR(P168="",VLOOKUP(P$1,Services!$A$1:$B$25,2,0)="Exclude"),"",IF($D168=1,IF(OR(price_limit="",price_limit="No Limit"),IF(P168="Yes",1,2),IF(SUMIFS(WhatIf!$W:$W,WhatIf!$Q:$Q,P$1,WhatIf!$R:$R,P168)&lt;=price_limit,IF(P168="Yes",1,2),"")),""))</f>
        <v/>
      </c>
      <c r="BL168" s="161" t="str">
        <f>IF(OR(Q168="",VLOOKUP(Q$1,Services!$A$1:$B$25,2,0)="Exclude"),"",IF($D168=1,IF(OR(price_limit="",price_limit="No Limit"),IF(Q168="Yes",1,2),IF(SUMIFS(WhatIf!$W:$W,WhatIf!$Q:$Q,Q$1,WhatIf!$R:$R,Q168)&lt;=price_limit,IF(Q168="Yes",1,2),"")),""))</f>
        <v/>
      </c>
      <c r="BM168" s="161" t="str">
        <f ca="1">IF(OR(R168="",VLOOKUP(R$1,Services!$A$1:$B$25,2,0)="Exclude"),"",IF($D168=1,IF(OR(price_limit="",price_limit="No Limit"),IF(R168="Yes",1,2),IF(SUMIFS(WhatIf!$W:$W,WhatIf!$Q:$Q,R$1,WhatIf!$R:$R,R168)&lt;=price_limit,IF(R168="Yes",1,2),"")),""))</f>
        <v/>
      </c>
      <c r="BN168" s="161" t="str">
        <f>IF(OR(S168="",VLOOKUP(S$1,Services!$A$1:$B$25,2,0)="Exclude"),"",IF($D168=1,IF(OR(price_limit="",price_limit="No Limit"),IF(S168="Yes",1,2),IF(SUMIFS(WhatIf!$W:$W,WhatIf!$Q:$Q,S$1,WhatIf!$R:$R,S168)&lt;=price_limit,IF(S168="Yes",1,2),"")),""))</f>
        <v/>
      </c>
      <c r="BO168" s="161" t="str">
        <f>IF(OR(T168="",VLOOKUP(T$1,Services!$A$1:$B$25,2,0)="Exclude"),"",IF($D168=1,IF(OR(price_limit="",price_limit="No Limit"),IF(T168="Yes",1,2),IF(SUMIFS(WhatIf!$W:$W,WhatIf!$Q:$Q,T$1,WhatIf!$R:$R,T168)&lt;=price_limit,IF(T168="Yes",1,2),"")),""))</f>
        <v/>
      </c>
      <c r="BP168" s="161" t="str">
        <f ca="1">IF(OR(U168="",VLOOKUP(U$1,Services!$A$1:$B$25,2,0)="Exclude"),"",IF($D168=1,IF(OR(price_limit="",price_limit="No Limit"),IF(U168="Yes",1,2),IF(SUMIFS(WhatIf!$W:$W,WhatIf!$Q:$Q,U$1,WhatIf!$R:$R,U168)&lt;=price_limit,IF(U168="Yes",1,2),"")),""))</f>
        <v/>
      </c>
      <c r="BQ168" s="161" t="str">
        <f ca="1">IF(OR(V168="",VLOOKUP(V$1,Services!$A$1:$B$25,2,0)="Exclude"),"",IF($D168=1,IF(OR(price_limit="",price_limit="No Limit"),IF(V168="Yes",1,2),IF(SUMIFS(WhatIf!$W:$W,WhatIf!$Q:$Q,V$1,WhatIf!$R:$R,V168)&lt;=price_limit,IF(V168="Yes",1,2),"")),""))</f>
        <v/>
      </c>
      <c r="BR168" s="161" t="str">
        <f>IF(OR(W168="",VLOOKUP(W$1,Services!$A$1:$B$25,2,0)="Exclude"),"",IF($D168=1,IF(OR(price_limit="",price_limit="No Limit"),IF(W168="Yes",1,2),IF(SUMIFS(WhatIf!$W:$W,WhatIf!$Q:$Q,W$1,WhatIf!$R:$R,W168)&lt;=price_limit,IF(W168="Yes",1,2),"")),""))</f>
        <v/>
      </c>
      <c r="BS168" s="161" t="str">
        <f>IF(OR(X168="",VLOOKUP(X$1,Services!$A$1:$B$25,2,0)="Exclude"),"",IF($D168=1,IF(OR(price_limit="",price_limit="No Limit"),IF(X168="Yes",1,2),IF(SUMIFS(WhatIf!$W:$W,WhatIf!$Q:$Q,X$1,WhatIf!$R:$R,X168)&lt;=price_limit,IF(X168="Yes",1,2),"")),""))</f>
        <v/>
      </c>
      <c r="BT168" s="161" t="str">
        <f>IF(OR(Y168="",VLOOKUP(Y$1,Services!$A$1:$B$25,2,0)="Exclude"),"",IF($D168=1,IF(OR(price_limit="",price_limit="No Limit"),IF(Y168="Yes",1,2),IF(SUMIFS(WhatIf!$W:$W,WhatIf!$Q:$Q,Y$1,WhatIf!$R:$R,Y168)&lt;=price_limit,IF(Y168="Yes",1,2),"")),""))</f>
        <v/>
      </c>
      <c r="BU168" s="161" t="str">
        <f>IF(OR(Z168="",VLOOKUP(Z$1,Services!$A$1:$B$25,2,0)="Exclude"),"",IF($D168=1,IF(OR(price_limit="",price_limit="No Limit"),IF(Z168="Yes",1,2),IF(SUMIFS(WhatIf!$W:$W,WhatIf!$Q:$Q,Z$1,WhatIf!$R:$R,Z168)&lt;=price_limit,IF(Z168="Yes",1,2),"")),""))</f>
        <v/>
      </c>
      <c r="BV168" s="161"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 customHeight="1" x14ac:dyDescent="0.35">
      <c r="A169" s="15" t="s">
        <v>180</v>
      </c>
      <c r="B169" s="3" t="s">
        <v>254</v>
      </c>
      <c r="C169" s="3" t="s">
        <v>184</v>
      </c>
      <c r="D169" s="8" t="str">
        <f t="shared" ca="1" si="8"/>
        <v/>
      </c>
      <c r="F169" s="4" t="s">
        <v>704</v>
      </c>
      <c r="G169" s="4" t="s">
        <v>704</v>
      </c>
      <c r="H169" s="4" t="s">
        <v>704</v>
      </c>
      <c r="I169" s="8" t="s">
        <v>231</v>
      </c>
      <c r="J169" s="8" t="s">
        <v>231</v>
      </c>
      <c r="K169" s="8" t="s">
        <v>231</v>
      </c>
      <c r="L169" s="8" t="s">
        <v>231</v>
      </c>
      <c r="M169" s="8" t="s">
        <v>1144</v>
      </c>
      <c r="N169" s="8" t="s">
        <v>231</v>
      </c>
      <c r="O169" s="8" t="s">
        <v>1117</v>
      </c>
      <c r="P169" s="8"/>
      <c r="Q169" s="8"/>
      <c r="R169" s="8" t="s">
        <v>1</v>
      </c>
      <c r="S169" s="8"/>
      <c r="T169" s="8"/>
      <c r="U169" s="8" t="s">
        <v>1</v>
      </c>
      <c r="V169" s="8" t="s">
        <v>1</v>
      </c>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1" t="str">
        <f>IF(OR(E169="",VLOOKUP(E$1,Services!$A$1:$B$25,2,0)="Exclude"),"",IF($D169=1,IF(OR(price_limit="",price_limit="No Limit"),IF(E169="Yes",1,2),IF(SUMIFS(WhatIf!$W:$W,WhatIf!$Q:$Q,E$1,WhatIf!$R:$R,E169)&lt;=price_limit,IF(E169="Yes",1,2),"")),""))</f>
        <v/>
      </c>
      <c r="BA169" s="161" t="str">
        <f ca="1">IF(OR(F169="",VLOOKUP(F$1,Services!$A$1:$B$25,2,0)="Exclude"),"",IF($D169=1,IF(OR(price_limit="",price_limit="No Limit"),IF(F169="Yes",1,2),IF(SUMIFS(WhatIf!$W:$W,WhatIf!$Q:$Q,F$1,WhatIf!$R:$R,F169)&lt;=price_limit,IF(F169="Yes",1,2),"")),""))</f>
        <v/>
      </c>
      <c r="BB169" s="161" t="str">
        <f ca="1">IF(OR(G169="",VLOOKUP(G$1,Services!$A$1:$B$25,2,0)="Exclude"),"",IF($D169=1,IF(OR(price_limit="",price_limit="No Limit"),IF(G169="Yes",1,2),IF(SUMIFS(WhatIf!$W:$W,WhatIf!$Q:$Q,G$1,WhatIf!$R:$R,G169)&lt;=price_limit,IF(G169="Yes",1,2),"")),""))</f>
        <v/>
      </c>
      <c r="BC169" s="161" t="str">
        <f ca="1">IF(OR(H169="",VLOOKUP(H$1,Services!$A$1:$B$25,2,0)="Exclude"),"",IF($D169=1,IF(OR(price_limit="",price_limit="No Limit"),IF(H169="Yes",1,2),IF(SUMIFS(WhatIf!$W:$W,WhatIf!$Q:$Q,H$1,WhatIf!$R:$R,H169)&lt;=price_limit,IF(H169="Yes",1,2),"")),""))</f>
        <v/>
      </c>
      <c r="BD169" s="161" t="str">
        <f ca="1">IF(OR(I169="",VLOOKUP(I$1,Services!$A$1:$B$25,2,0)="Exclude"),"",IF($D169=1,IF(OR(price_limit="",price_limit="No Limit"),IF(I169="Yes",1,2),IF(SUMIFS(WhatIf!$W:$W,WhatIf!$Q:$Q,I$1,WhatIf!$R:$R,I169)&lt;=price_limit,IF(I169="Yes",1,2),"")),""))</f>
        <v/>
      </c>
      <c r="BE169" s="161" t="str">
        <f ca="1">IF(OR(J169="",VLOOKUP(J$1,Services!$A$1:$B$25,2,0)="Exclude"),"",IF($D169=1,IF(OR(price_limit="",price_limit="No Limit"),IF(J169="Yes",1,2),IF(SUMIFS(WhatIf!$W:$W,WhatIf!$Q:$Q,J$1,WhatIf!$R:$R,J169)&lt;=price_limit,IF(J169="Yes",1,2),"")),""))</f>
        <v/>
      </c>
      <c r="BF169" s="161" t="str">
        <f ca="1">IF(OR(K169="",VLOOKUP(K$1,Services!$A$1:$B$25,2,0)="Exclude"),"",IF($D169=1,IF(OR(price_limit="",price_limit="No Limit"),IF(K169="Yes",1,2),IF(SUMIFS(WhatIf!$W:$W,WhatIf!$Q:$Q,K$1,WhatIf!$R:$R,K169)&lt;=price_limit,IF(K169="Yes",1,2),"")),""))</f>
        <v/>
      </c>
      <c r="BG169" s="161" t="str">
        <f ca="1">IF(OR(L169="",VLOOKUP(L$1,Services!$A$1:$B$25,2,0)="Exclude"),"",IF($D169=1,IF(OR(price_limit="",price_limit="No Limit"),IF(L169="Yes",1,2),IF(SUMIFS(WhatIf!$W:$W,WhatIf!$Q:$Q,L$1,WhatIf!$R:$R,L169)&lt;=price_limit,IF(L169="Yes",1,2),"")),""))</f>
        <v/>
      </c>
      <c r="BH169" s="161" t="str">
        <f ca="1">IF(OR(M169="",VLOOKUP(M$1,Services!$A$1:$B$25,2,0)="Exclude"),"",IF($D169=1,IF(OR(price_limit="",price_limit="No Limit"),IF(M169="Yes",1,2),IF(SUMIFS(WhatIf!$W:$W,WhatIf!$Q:$Q,M$1,WhatIf!$R:$R,M169)&lt;=price_limit,IF(M169="Yes",1,2),"")),""))</f>
        <v/>
      </c>
      <c r="BI169" s="161" t="str">
        <f ca="1">IF(OR(N169="",VLOOKUP(N$1,Services!$A$1:$B$25,2,0)="Exclude"),"",IF($D169=1,IF(OR(price_limit="",price_limit="No Limit"),IF(N169="Yes",1,2),IF(SUMIFS(WhatIf!$W:$W,WhatIf!$Q:$Q,N$1,WhatIf!$R:$R,N169)&lt;=price_limit,IF(N169="Yes",1,2),"")),""))</f>
        <v/>
      </c>
      <c r="BJ169" s="161" t="str">
        <f ca="1">IF(OR(O169="",VLOOKUP(O$1,Services!$A$1:$B$25,2,0)="Exclude"),"",IF($D169=1,IF(OR(price_limit="",price_limit="No Limit"),IF(O169="Yes",1,2),IF(SUMIFS(WhatIf!$W:$W,WhatIf!$Q:$Q,O$1,WhatIf!$R:$R,O169)&lt;=price_limit,IF(O169="Yes",1,2),"")),""))</f>
        <v/>
      </c>
      <c r="BK169" s="161" t="str">
        <f>IF(OR(P169="",VLOOKUP(P$1,Services!$A$1:$B$25,2,0)="Exclude"),"",IF($D169=1,IF(OR(price_limit="",price_limit="No Limit"),IF(P169="Yes",1,2),IF(SUMIFS(WhatIf!$W:$W,WhatIf!$Q:$Q,P$1,WhatIf!$R:$R,P169)&lt;=price_limit,IF(P169="Yes",1,2),"")),""))</f>
        <v/>
      </c>
      <c r="BL169" s="161" t="str">
        <f>IF(OR(Q169="",VLOOKUP(Q$1,Services!$A$1:$B$25,2,0)="Exclude"),"",IF($D169=1,IF(OR(price_limit="",price_limit="No Limit"),IF(Q169="Yes",1,2),IF(SUMIFS(WhatIf!$W:$W,WhatIf!$Q:$Q,Q$1,WhatIf!$R:$R,Q169)&lt;=price_limit,IF(Q169="Yes",1,2),"")),""))</f>
        <v/>
      </c>
      <c r="BM169" s="161" t="str">
        <f ca="1">IF(OR(R169="",VLOOKUP(R$1,Services!$A$1:$B$25,2,0)="Exclude"),"",IF($D169=1,IF(OR(price_limit="",price_limit="No Limit"),IF(R169="Yes",1,2),IF(SUMIFS(WhatIf!$W:$W,WhatIf!$Q:$Q,R$1,WhatIf!$R:$R,R169)&lt;=price_limit,IF(R169="Yes",1,2),"")),""))</f>
        <v/>
      </c>
      <c r="BN169" s="161" t="str">
        <f>IF(OR(S169="",VLOOKUP(S$1,Services!$A$1:$B$25,2,0)="Exclude"),"",IF($D169=1,IF(OR(price_limit="",price_limit="No Limit"),IF(S169="Yes",1,2),IF(SUMIFS(WhatIf!$W:$W,WhatIf!$Q:$Q,S$1,WhatIf!$R:$R,S169)&lt;=price_limit,IF(S169="Yes",1,2),"")),""))</f>
        <v/>
      </c>
      <c r="BO169" s="161" t="str">
        <f>IF(OR(T169="",VLOOKUP(T$1,Services!$A$1:$B$25,2,0)="Exclude"),"",IF($D169=1,IF(OR(price_limit="",price_limit="No Limit"),IF(T169="Yes",1,2),IF(SUMIFS(WhatIf!$W:$W,WhatIf!$Q:$Q,T$1,WhatIf!$R:$R,T169)&lt;=price_limit,IF(T169="Yes",1,2),"")),""))</f>
        <v/>
      </c>
      <c r="BP169" s="161" t="str">
        <f ca="1">IF(OR(U169="",VLOOKUP(U$1,Services!$A$1:$B$25,2,0)="Exclude"),"",IF($D169=1,IF(OR(price_limit="",price_limit="No Limit"),IF(U169="Yes",1,2),IF(SUMIFS(WhatIf!$W:$W,WhatIf!$Q:$Q,U$1,WhatIf!$R:$R,U169)&lt;=price_limit,IF(U169="Yes",1,2),"")),""))</f>
        <v/>
      </c>
      <c r="BQ169" s="161" t="str">
        <f ca="1">IF(OR(V169="",VLOOKUP(V$1,Services!$A$1:$B$25,2,0)="Exclude"),"",IF($D169=1,IF(OR(price_limit="",price_limit="No Limit"),IF(V169="Yes",1,2),IF(SUMIFS(WhatIf!$W:$W,WhatIf!$Q:$Q,V$1,WhatIf!$R:$R,V169)&lt;=price_limit,IF(V169="Yes",1,2),"")),""))</f>
        <v/>
      </c>
      <c r="BR169" s="161" t="str">
        <f>IF(OR(W169="",VLOOKUP(W$1,Services!$A$1:$B$25,2,0)="Exclude"),"",IF($D169=1,IF(OR(price_limit="",price_limit="No Limit"),IF(W169="Yes",1,2),IF(SUMIFS(WhatIf!$W:$W,WhatIf!$Q:$Q,W$1,WhatIf!$R:$R,W169)&lt;=price_limit,IF(W169="Yes",1,2),"")),""))</f>
        <v/>
      </c>
      <c r="BS169" s="161" t="str">
        <f>IF(OR(X169="",VLOOKUP(X$1,Services!$A$1:$B$25,2,0)="Exclude"),"",IF($D169=1,IF(OR(price_limit="",price_limit="No Limit"),IF(X169="Yes",1,2),IF(SUMIFS(WhatIf!$W:$W,WhatIf!$Q:$Q,X$1,WhatIf!$R:$R,X169)&lt;=price_limit,IF(X169="Yes",1,2),"")),""))</f>
        <v/>
      </c>
      <c r="BT169" s="161" t="str">
        <f>IF(OR(Y169="",VLOOKUP(Y$1,Services!$A$1:$B$25,2,0)="Exclude"),"",IF($D169=1,IF(OR(price_limit="",price_limit="No Limit"),IF(Y169="Yes",1,2),IF(SUMIFS(WhatIf!$W:$W,WhatIf!$Q:$Q,Y$1,WhatIf!$R:$R,Y169)&lt;=price_limit,IF(Y169="Yes",1,2),"")),""))</f>
        <v/>
      </c>
      <c r="BU169" s="161" t="str">
        <f>IF(OR(Z169="",VLOOKUP(Z$1,Services!$A$1:$B$25,2,0)="Exclude"),"",IF($D169=1,IF(OR(price_limit="",price_limit="No Limit"),IF(Z169="Yes",1,2),IF(SUMIFS(WhatIf!$W:$W,WhatIf!$Q:$Q,Z$1,WhatIf!$R:$R,Z169)&lt;=price_limit,IF(Z169="Yes",1,2),"")),""))</f>
        <v/>
      </c>
      <c r="BV169" s="161"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26</v>
      </c>
      <c r="B170" s="3" t="s">
        <v>215</v>
      </c>
      <c r="C170" s="3" t="s">
        <v>345</v>
      </c>
      <c r="D170" s="8" t="str">
        <f t="shared" ca="1" si="8"/>
        <v/>
      </c>
      <c r="E170" s="4" t="s">
        <v>1</v>
      </c>
      <c r="I170" s="8"/>
      <c r="J170" s="8"/>
      <c r="K170" s="8" t="s">
        <v>1</v>
      </c>
      <c r="L170" s="8" t="s">
        <v>1</v>
      </c>
      <c r="M170" s="8"/>
      <c r="N170" s="8" t="s">
        <v>229</v>
      </c>
      <c r="O170" s="8" t="s">
        <v>605</v>
      </c>
      <c r="P170" s="8"/>
      <c r="Q170" s="8"/>
      <c r="R170" s="8" t="s">
        <v>1</v>
      </c>
      <c r="S170" s="8" t="s">
        <v>1</v>
      </c>
      <c r="T170" s="8" t="s">
        <v>1</v>
      </c>
      <c r="U170" s="8"/>
      <c r="V170" s="8"/>
      <c r="W170" s="6"/>
      <c r="X170" s="6"/>
      <c r="Y170" s="6"/>
      <c r="Z170" s="6"/>
      <c r="AA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1" t="str">
        <f ca="1">IF(OR(E170="",VLOOKUP(E$1,Services!$A$1:$B$25,2,0)="Exclude"),"",IF($D170=1,IF(OR(price_limit="",price_limit="No Limit"),IF(E170="Yes",1,2),IF(SUMIFS(WhatIf!$W:$W,WhatIf!$Q:$Q,E$1,WhatIf!$R:$R,E170)&lt;=price_limit,IF(E170="Yes",1,2),"")),""))</f>
        <v/>
      </c>
      <c r="BA170" s="161" t="str">
        <f>IF(OR(F170="",VLOOKUP(F$1,Services!$A$1:$B$25,2,0)="Exclude"),"",IF($D170=1,IF(OR(price_limit="",price_limit="No Limit"),IF(F170="Yes",1,2),IF(SUMIFS(WhatIf!$W:$W,WhatIf!$Q:$Q,F$1,WhatIf!$R:$R,F170)&lt;=price_limit,IF(F170="Yes",1,2),"")),""))</f>
        <v/>
      </c>
      <c r="BB170" s="161" t="str">
        <f>IF(OR(G170="",VLOOKUP(G$1,Services!$A$1:$B$25,2,0)="Exclude"),"",IF($D170=1,IF(OR(price_limit="",price_limit="No Limit"),IF(G170="Yes",1,2),IF(SUMIFS(WhatIf!$W:$W,WhatIf!$Q:$Q,G$1,WhatIf!$R:$R,G170)&lt;=price_limit,IF(G170="Yes",1,2),"")),""))</f>
        <v/>
      </c>
      <c r="BC170" s="161" t="str">
        <f>IF(OR(H170="",VLOOKUP(H$1,Services!$A$1:$B$25,2,0)="Exclude"),"",IF($D170=1,IF(OR(price_limit="",price_limit="No Limit"),IF(H170="Yes",1,2),IF(SUMIFS(WhatIf!$W:$W,WhatIf!$Q:$Q,H$1,WhatIf!$R:$R,H170)&lt;=price_limit,IF(H170="Yes",1,2),"")),""))</f>
        <v/>
      </c>
      <c r="BD170" s="161" t="str">
        <f>IF(OR(I170="",VLOOKUP(I$1,Services!$A$1:$B$25,2,0)="Exclude"),"",IF($D170=1,IF(OR(price_limit="",price_limit="No Limit"),IF(I170="Yes",1,2),IF(SUMIFS(WhatIf!$W:$W,WhatIf!$Q:$Q,I$1,WhatIf!$R:$R,I170)&lt;=price_limit,IF(I170="Yes",1,2),"")),""))</f>
        <v/>
      </c>
      <c r="BE170" s="161" t="str">
        <f>IF(OR(J170="",VLOOKUP(J$1,Services!$A$1:$B$25,2,0)="Exclude"),"",IF($D170=1,IF(OR(price_limit="",price_limit="No Limit"),IF(J170="Yes",1,2),IF(SUMIFS(WhatIf!$W:$W,WhatIf!$Q:$Q,J$1,WhatIf!$R:$R,J170)&lt;=price_limit,IF(J170="Yes",1,2),"")),""))</f>
        <v/>
      </c>
      <c r="BF170" s="161" t="str">
        <f ca="1">IF(OR(K170="",VLOOKUP(K$1,Services!$A$1:$B$25,2,0)="Exclude"),"",IF($D170=1,IF(OR(price_limit="",price_limit="No Limit"),IF(K170="Yes",1,2),IF(SUMIFS(WhatIf!$W:$W,WhatIf!$Q:$Q,K$1,WhatIf!$R:$R,K170)&lt;=price_limit,IF(K170="Yes",1,2),"")),""))</f>
        <v/>
      </c>
      <c r="BG170" s="161" t="str">
        <f ca="1">IF(OR(L170="",VLOOKUP(L$1,Services!$A$1:$B$25,2,0)="Exclude"),"",IF($D170=1,IF(OR(price_limit="",price_limit="No Limit"),IF(L170="Yes",1,2),IF(SUMIFS(WhatIf!$W:$W,WhatIf!$Q:$Q,L$1,WhatIf!$R:$R,L170)&lt;=price_limit,IF(L170="Yes",1,2),"")),""))</f>
        <v/>
      </c>
      <c r="BH170" s="161" t="str">
        <f>IF(OR(M170="",VLOOKUP(M$1,Services!$A$1:$B$25,2,0)="Exclude"),"",IF($D170=1,IF(OR(price_limit="",price_limit="No Limit"),IF(M170="Yes",1,2),IF(SUMIFS(WhatIf!$W:$W,WhatIf!$Q:$Q,M$1,WhatIf!$R:$R,M170)&lt;=price_limit,IF(M170="Yes",1,2),"")),""))</f>
        <v/>
      </c>
      <c r="BI170" s="161" t="str">
        <f ca="1">IF(OR(N170="",VLOOKUP(N$1,Services!$A$1:$B$25,2,0)="Exclude"),"",IF($D170=1,IF(OR(price_limit="",price_limit="No Limit"),IF(N170="Yes",1,2),IF(SUMIFS(WhatIf!$W:$W,WhatIf!$Q:$Q,N$1,WhatIf!$R:$R,N170)&lt;=price_limit,IF(N170="Yes",1,2),"")),""))</f>
        <v/>
      </c>
      <c r="BJ170" s="161" t="str">
        <f ca="1">IF(OR(O170="",VLOOKUP(O$1,Services!$A$1:$B$25,2,0)="Exclude"),"",IF($D170=1,IF(OR(price_limit="",price_limit="No Limit"),IF(O170="Yes",1,2),IF(SUMIFS(WhatIf!$W:$W,WhatIf!$Q:$Q,O$1,WhatIf!$R:$R,O170)&lt;=price_limit,IF(O170="Yes",1,2),"")),""))</f>
        <v/>
      </c>
      <c r="BK170" s="161" t="str">
        <f>IF(OR(P170="",VLOOKUP(P$1,Services!$A$1:$B$25,2,0)="Exclude"),"",IF($D170=1,IF(OR(price_limit="",price_limit="No Limit"),IF(P170="Yes",1,2),IF(SUMIFS(WhatIf!$W:$W,WhatIf!$Q:$Q,P$1,WhatIf!$R:$R,P170)&lt;=price_limit,IF(P170="Yes",1,2),"")),""))</f>
        <v/>
      </c>
      <c r="BL170" s="161" t="str">
        <f>IF(OR(Q170="",VLOOKUP(Q$1,Services!$A$1:$B$25,2,0)="Exclude"),"",IF($D170=1,IF(OR(price_limit="",price_limit="No Limit"),IF(Q170="Yes",1,2),IF(SUMIFS(WhatIf!$W:$W,WhatIf!$Q:$Q,Q$1,WhatIf!$R:$R,Q170)&lt;=price_limit,IF(Q170="Yes",1,2),"")),""))</f>
        <v/>
      </c>
      <c r="BM170" s="161" t="str">
        <f ca="1">IF(OR(R170="",VLOOKUP(R$1,Services!$A$1:$B$25,2,0)="Exclude"),"",IF($D170=1,IF(OR(price_limit="",price_limit="No Limit"),IF(R170="Yes",1,2),IF(SUMIFS(WhatIf!$W:$W,WhatIf!$Q:$Q,R$1,WhatIf!$R:$R,R170)&lt;=price_limit,IF(R170="Yes",1,2),"")),""))</f>
        <v/>
      </c>
      <c r="BN170" s="161" t="str">
        <f ca="1">IF(OR(S170="",VLOOKUP(S$1,Services!$A$1:$B$25,2,0)="Exclude"),"",IF($D170=1,IF(OR(price_limit="",price_limit="No Limit"),IF(S170="Yes",1,2),IF(SUMIFS(WhatIf!$W:$W,WhatIf!$Q:$Q,S$1,WhatIf!$R:$R,S170)&lt;=price_limit,IF(S170="Yes",1,2),"")),""))</f>
        <v/>
      </c>
      <c r="BO170" s="161" t="str">
        <f ca="1">IF(OR(T170="",VLOOKUP(T$1,Services!$A$1:$B$25,2,0)="Exclude"),"",IF($D170=1,IF(OR(price_limit="",price_limit="No Limit"),IF(T170="Yes",1,2),IF(SUMIFS(WhatIf!$W:$W,WhatIf!$Q:$Q,T$1,WhatIf!$R:$R,T170)&lt;=price_limit,IF(T170="Yes",1,2),"")),""))</f>
        <v/>
      </c>
      <c r="BP170" s="161" t="str">
        <f>IF(OR(U170="",VLOOKUP(U$1,Services!$A$1:$B$25,2,0)="Exclude"),"",IF($D170=1,IF(OR(price_limit="",price_limit="No Limit"),IF(U170="Yes",1,2),IF(SUMIFS(WhatIf!$W:$W,WhatIf!$Q:$Q,U$1,WhatIf!$R:$R,U170)&lt;=price_limit,IF(U170="Yes",1,2),"")),""))</f>
        <v/>
      </c>
      <c r="BQ170" s="161" t="str">
        <f>IF(OR(V170="",VLOOKUP(V$1,Services!$A$1:$B$25,2,0)="Exclude"),"",IF($D170=1,IF(OR(price_limit="",price_limit="No Limit"),IF(V170="Yes",1,2),IF(SUMIFS(WhatIf!$W:$W,WhatIf!$Q:$Q,V$1,WhatIf!$R:$R,V170)&lt;=price_limit,IF(V170="Yes",1,2),"")),""))</f>
        <v/>
      </c>
      <c r="BR170" s="161" t="str">
        <f>IF(OR(W170="",VLOOKUP(W$1,Services!$A$1:$B$25,2,0)="Exclude"),"",IF($D170=1,IF(OR(price_limit="",price_limit="No Limit"),IF(W170="Yes",1,2),IF(SUMIFS(WhatIf!$W:$W,WhatIf!$Q:$Q,W$1,WhatIf!$R:$R,W170)&lt;=price_limit,IF(W170="Yes",1,2),"")),""))</f>
        <v/>
      </c>
      <c r="BS170" s="161" t="str">
        <f>IF(OR(X170="",VLOOKUP(X$1,Services!$A$1:$B$25,2,0)="Exclude"),"",IF($D170=1,IF(OR(price_limit="",price_limit="No Limit"),IF(X170="Yes",1,2),IF(SUMIFS(WhatIf!$W:$W,WhatIf!$Q:$Q,X$1,WhatIf!$R:$R,X170)&lt;=price_limit,IF(X170="Yes",1,2),"")),""))</f>
        <v/>
      </c>
      <c r="BT170" s="161" t="str">
        <f>IF(OR(Y170="",VLOOKUP(Y$1,Services!$A$1:$B$25,2,0)="Exclude"),"",IF($D170=1,IF(OR(price_limit="",price_limit="No Limit"),IF(Y170="Yes",1,2),IF(SUMIFS(WhatIf!$W:$W,WhatIf!$Q:$Q,Y$1,WhatIf!$R:$R,Y170)&lt;=price_limit,IF(Y170="Yes",1,2),"")),""))</f>
        <v/>
      </c>
      <c r="BU170" s="161" t="str">
        <f>IF(OR(Z170="",VLOOKUP(Z$1,Services!$A$1:$B$25,2,0)="Exclude"),"",IF($D170=1,IF(OR(price_limit="",price_limit="No Limit"),IF(Z170="Yes",1,2),IF(SUMIFS(WhatIf!$W:$W,WhatIf!$Q:$Q,Z$1,WhatIf!$R:$R,Z170)&lt;=price_limit,IF(Z170="Yes",1,2),"")),""))</f>
        <v/>
      </c>
      <c r="BV170" s="161"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customHeight="1" x14ac:dyDescent="0.35">
      <c r="A171" s="15" t="s">
        <v>27</v>
      </c>
      <c r="B171" s="3" t="s">
        <v>243</v>
      </c>
      <c r="C171" s="3" t="s">
        <v>177</v>
      </c>
      <c r="D171" s="8" t="str">
        <f t="shared" ca="1" si="8"/>
        <v/>
      </c>
      <c r="E171" s="4" t="s">
        <v>1</v>
      </c>
      <c r="F171" s="6" t="s">
        <v>1192</v>
      </c>
      <c r="G171" s="6" t="s">
        <v>1192</v>
      </c>
      <c r="H171" s="6" t="s">
        <v>1192</v>
      </c>
      <c r="I171" s="8"/>
      <c r="J171" s="8"/>
      <c r="K171" s="8" t="s">
        <v>1</v>
      </c>
      <c r="L171" s="8" t="s">
        <v>1</v>
      </c>
      <c r="M171" s="8"/>
      <c r="N171" s="8" t="s">
        <v>229</v>
      </c>
      <c r="O171" s="8" t="s">
        <v>605</v>
      </c>
      <c r="P171" s="8"/>
      <c r="Q171" s="8"/>
      <c r="R171" s="8" t="s">
        <v>1</v>
      </c>
      <c r="S171" s="8" t="s">
        <v>1</v>
      </c>
      <c r="T171" s="8" t="s">
        <v>1</v>
      </c>
      <c r="U171" s="8"/>
      <c r="V171" s="8"/>
      <c r="W171" s="6"/>
      <c r="X171" s="6"/>
      <c r="Y171" s="6"/>
      <c r="Z171" s="6"/>
      <c r="AA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1" t="str">
        <f ca="1">IF(OR(E171="",VLOOKUP(E$1,Services!$A$1:$B$25,2,0)="Exclude"),"",IF($D171=1,IF(OR(price_limit="",price_limit="No Limit"),IF(E171="Yes",1,2),IF(SUMIFS(WhatIf!$W:$W,WhatIf!$Q:$Q,E$1,WhatIf!$R:$R,E171)&lt;=price_limit,IF(E171="Yes",1,2),"")),""))</f>
        <v/>
      </c>
      <c r="BA171" s="161" t="str">
        <f ca="1">IF(OR(F171="",VLOOKUP(F$1,Services!$A$1:$B$25,2,0)="Exclude"),"",IF($D171=1,IF(OR(price_limit="",price_limit="No Limit"),IF(F171="Yes",1,2),IF(SUMIFS(WhatIf!$W:$W,WhatIf!$Q:$Q,F$1,WhatIf!$R:$R,F171)&lt;=price_limit,IF(F171="Yes",1,2),"")),""))</f>
        <v/>
      </c>
      <c r="BB171" s="161" t="str">
        <f ca="1">IF(OR(G171="",VLOOKUP(G$1,Services!$A$1:$B$25,2,0)="Exclude"),"",IF($D171=1,IF(OR(price_limit="",price_limit="No Limit"),IF(G171="Yes",1,2),IF(SUMIFS(WhatIf!$W:$W,WhatIf!$Q:$Q,G$1,WhatIf!$R:$R,G171)&lt;=price_limit,IF(G171="Yes",1,2),"")),""))</f>
        <v/>
      </c>
      <c r="BC171" s="161" t="str">
        <f ca="1">IF(OR(H171="",VLOOKUP(H$1,Services!$A$1:$B$25,2,0)="Exclude"),"",IF($D171=1,IF(OR(price_limit="",price_limit="No Limit"),IF(H171="Yes",1,2),IF(SUMIFS(WhatIf!$W:$W,WhatIf!$Q:$Q,H$1,WhatIf!$R:$R,H171)&lt;=price_limit,IF(H171="Yes",1,2),"")),""))</f>
        <v/>
      </c>
      <c r="BD171" s="161" t="str">
        <f>IF(OR(I171="",VLOOKUP(I$1,Services!$A$1:$B$25,2,0)="Exclude"),"",IF($D171=1,IF(OR(price_limit="",price_limit="No Limit"),IF(I171="Yes",1,2),IF(SUMIFS(WhatIf!$W:$W,WhatIf!$Q:$Q,I$1,WhatIf!$R:$R,I171)&lt;=price_limit,IF(I171="Yes",1,2),"")),""))</f>
        <v/>
      </c>
      <c r="BE171" s="161" t="str">
        <f>IF(OR(J171="",VLOOKUP(J$1,Services!$A$1:$B$25,2,0)="Exclude"),"",IF($D171=1,IF(OR(price_limit="",price_limit="No Limit"),IF(J171="Yes",1,2),IF(SUMIFS(WhatIf!$W:$W,WhatIf!$Q:$Q,J$1,WhatIf!$R:$R,J171)&lt;=price_limit,IF(J171="Yes",1,2),"")),""))</f>
        <v/>
      </c>
      <c r="BF171" s="161" t="str">
        <f ca="1">IF(OR(K171="",VLOOKUP(K$1,Services!$A$1:$B$25,2,0)="Exclude"),"",IF($D171=1,IF(OR(price_limit="",price_limit="No Limit"),IF(K171="Yes",1,2),IF(SUMIFS(WhatIf!$W:$W,WhatIf!$Q:$Q,K$1,WhatIf!$R:$R,K171)&lt;=price_limit,IF(K171="Yes",1,2),"")),""))</f>
        <v/>
      </c>
      <c r="BG171" s="161" t="str">
        <f ca="1">IF(OR(L171="",VLOOKUP(L$1,Services!$A$1:$B$25,2,0)="Exclude"),"",IF($D171=1,IF(OR(price_limit="",price_limit="No Limit"),IF(L171="Yes",1,2),IF(SUMIFS(WhatIf!$W:$W,WhatIf!$Q:$Q,L$1,WhatIf!$R:$R,L171)&lt;=price_limit,IF(L171="Yes",1,2),"")),""))</f>
        <v/>
      </c>
      <c r="BH171" s="161" t="str">
        <f>IF(OR(M171="",VLOOKUP(M$1,Services!$A$1:$B$25,2,0)="Exclude"),"",IF($D171=1,IF(OR(price_limit="",price_limit="No Limit"),IF(M171="Yes",1,2),IF(SUMIFS(WhatIf!$W:$W,WhatIf!$Q:$Q,M$1,WhatIf!$R:$R,M171)&lt;=price_limit,IF(M171="Yes",1,2),"")),""))</f>
        <v/>
      </c>
      <c r="BI171" s="161" t="str">
        <f ca="1">IF(OR(N171="",VLOOKUP(N$1,Services!$A$1:$B$25,2,0)="Exclude"),"",IF($D171=1,IF(OR(price_limit="",price_limit="No Limit"),IF(N171="Yes",1,2),IF(SUMIFS(WhatIf!$W:$W,WhatIf!$Q:$Q,N$1,WhatIf!$R:$R,N171)&lt;=price_limit,IF(N171="Yes",1,2),"")),""))</f>
        <v/>
      </c>
      <c r="BJ171" s="161" t="str">
        <f ca="1">IF(OR(O171="",VLOOKUP(O$1,Services!$A$1:$B$25,2,0)="Exclude"),"",IF($D171=1,IF(OR(price_limit="",price_limit="No Limit"),IF(O171="Yes",1,2),IF(SUMIFS(WhatIf!$W:$W,WhatIf!$Q:$Q,O$1,WhatIf!$R:$R,O171)&lt;=price_limit,IF(O171="Yes",1,2),"")),""))</f>
        <v/>
      </c>
      <c r="BK171" s="161" t="str">
        <f>IF(OR(P171="",VLOOKUP(P$1,Services!$A$1:$B$25,2,0)="Exclude"),"",IF($D171=1,IF(OR(price_limit="",price_limit="No Limit"),IF(P171="Yes",1,2),IF(SUMIFS(WhatIf!$W:$W,WhatIf!$Q:$Q,P$1,WhatIf!$R:$R,P171)&lt;=price_limit,IF(P171="Yes",1,2),"")),""))</f>
        <v/>
      </c>
      <c r="BL171" s="161" t="str">
        <f>IF(OR(Q171="",VLOOKUP(Q$1,Services!$A$1:$B$25,2,0)="Exclude"),"",IF($D171=1,IF(OR(price_limit="",price_limit="No Limit"),IF(Q171="Yes",1,2),IF(SUMIFS(WhatIf!$W:$W,WhatIf!$Q:$Q,Q$1,WhatIf!$R:$R,Q171)&lt;=price_limit,IF(Q171="Yes",1,2),"")),""))</f>
        <v/>
      </c>
      <c r="BM171" s="161" t="str">
        <f ca="1">IF(OR(R171="",VLOOKUP(R$1,Services!$A$1:$B$25,2,0)="Exclude"),"",IF($D171=1,IF(OR(price_limit="",price_limit="No Limit"),IF(R171="Yes",1,2),IF(SUMIFS(WhatIf!$W:$W,WhatIf!$Q:$Q,R$1,WhatIf!$R:$R,R171)&lt;=price_limit,IF(R171="Yes",1,2),"")),""))</f>
        <v/>
      </c>
      <c r="BN171" s="161" t="str">
        <f ca="1">IF(OR(S171="",VLOOKUP(S$1,Services!$A$1:$B$25,2,0)="Exclude"),"",IF($D171=1,IF(OR(price_limit="",price_limit="No Limit"),IF(S171="Yes",1,2),IF(SUMIFS(WhatIf!$W:$W,WhatIf!$Q:$Q,S$1,WhatIf!$R:$R,S171)&lt;=price_limit,IF(S171="Yes",1,2),"")),""))</f>
        <v/>
      </c>
      <c r="BO171" s="161" t="str">
        <f ca="1">IF(OR(T171="",VLOOKUP(T$1,Services!$A$1:$B$25,2,0)="Exclude"),"",IF($D171=1,IF(OR(price_limit="",price_limit="No Limit"),IF(T171="Yes",1,2),IF(SUMIFS(WhatIf!$W:$W,WhatIf!$Q:$Q,T$1,WhatIf!$R:$R,T171)&lt;=price_limit,IF(T171="Yes",1,2),"")),""))</f>
        <v/>
      </c>
      <c r="BP171" s="161" t="str">
        <f>IF(OR(U171="",VLOOKUP(U$1,Services!$A$1:$B$25,2,0)="Exclude"),"",IF($D171=1,IF(OR(price_limit="",price_limit="No Limit"),IF(U171="Yes",1,2),IF(SUMIFS(WhatIf!$W:$W,WhatIf!$Q:$Q,U$1,WhatIf!$R:$R,U171)&lt;=price_limit,IF(U171="Yes",1,2),"")),""))</f>
        <v/>
      </c>
      <c r="BQ171" s="161" t="str">
        <f>IF(OR(V171="",VLOOKUP(V$1,Services!$A$1:$B$25,2,0)="Exclude"),"",IF($D171=1,IF(OR(price_limit="",price_limit="No Limit"),IF(V171="Yes",1,2),IF(SUMIFS(WhatIf!$W:$W,WhatIf!$Q:$Q,V$1,WhatIf!$R:$R,V171)&lt;=price_limit,IF(V171="Yes",1,2),"")),""))</f>
        <v/>
      </c>
      <c r="BR171" s="161" t="str">
        <f>IF(OR(W171="",VLOOKUP(W$1,Services!$A$1:$B$25,2,0)="Exclude"),"",IF($D171=1,IF(OR(price_limit="",price_limit="No Limit"),IF(W171="Yes",1,2),IF(SUMIFS(WhatIf!$W:$W,WhatIf!$Q:$Q,W$1,WhatIf!$R:$R,W171)&lt;=price_limit,IF(W171="Yes",1,2),"")),""))</f>
        <v/>
      </c>
      <c r="BS171" s="161" t="str">
        <f>IF(OR(X171="",VLOOKUP(X$1,Services!$A$1:$B$25,2,0)="Exclude"),"",IF($D171=1,IF(OR(price_limit="",price_limit="No Limit"),IF(X171="Yes",1,2),IF(SUMIFS(WhatIf!$W:$W,WhatIf!$Q:$Q,X$1,WhatIf!$R:$R,X171)&lt;=price_limit,IF(X171="Yes",1,2),"")),""))</f>
        <v/>
      </c>
      <c r="BT171" s="161" t="str">
        <f>IF(OR(Y171="",VLOOKUP(Y$1,Services!$A$1:$B$25,2,0)="Exclude"),"",IF($D171=1,IF(OR(price_limit="",price_limit="No Limit"),IF(Y171="Yes",1,2),IF(SUMIFS(WhatIf!$W:$W,WhatIf!$Q:$Q,Y$1,WhatIf!$R:$R,Y171)&lt;=price_limit,IF(Y171="Yes",1,2),"")),""))</f>
        <v/>
      </c>
      <c r="BU171" s="161" t="str">
        <f>IF(OR(Z171="",VLOOKUP(Z$1,Services!$A$1:$B$25,2,0)="Exclude"),"",IF($D171=1,IF(OR(price_limit="",price_limit="No Limit"),IF(Z171="Yes",1,2),IF(SUMIFS(WhatIf!$W:$W,WhatIf!$Q:$Q,Z$1,WhatIf!$R:$R,Z171)&lt;=price_limit,IF(Z171="Yes",1,2),"")),""))</f>
        <v/>
      </c>
      <c r="BV171" s="161"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38.5" customHeight="1" x14ac:dyDescent="0.3">
      <c r="A172" s="15" t="s">
        <v>1192</v>
      </c>
      <c r="C172" s="3" t="s">
        <v>229</v>
      </c>
      <c r="D172" s="8" t="str">
        <f t="shared" ca="1" si="8"/>
        <v/>
      </c>
      <c r="F172" s="4" t="s">
        <v>1192</v>
      </c>
      <c r="G172" s="4" t="s">
        <v>1192</v>
      </c>
      <c r="H172" s="4" t="s">
        <v>1192</v>
      </c>
      <c r="I172" s="4" t="s">
        <v>1192</v>
      </c>
      <c r="J172" s="4" t="s">
        <v>1192</v>
      </c>
      <c r="K172" s="4" t="s">
        <v>1192</v>
      </c>
      <c r="L172" s="4" t="s">
        <v>1192</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1" t="str">
        <f>IF(OR(E172="",VLOOKUP(E$1,Services!$A$1:$B$25,2,0)="Exclude"),"",IF($D172=1,IF(OR(price_limit="",price_limit="No Limit"),IF(E172="Yes",1,2),IF(SUMIFS(WhatIf!$W:$W,WhatIf!$Q:$Q,E$1,WhatIf!$R:$R,E172)&lt;=price_limit,IF(E172="Yes",1,2),"")),""))</f>
        <v/>
      </c>
      <c r="BA172" s="161" t="str">
        <f ca="1">IF(OR(F172="",VLOOKUP(F$1,Services!$A$1:$B$25,2,0)="Exclude"),"",IF($D172=1,IF(OR(price_limit="",price_limit="No Limit"),IF(F172="Yes",1,2),IF(SUMIFS(WhatIf!$W:$W,WhatIf!$Q:$Q,F$1,WhatIf!$R:$R,F172)&lt;=price_limit,IF(F172="Yes",1,2),"")),""))</f>
        <v/>
      </c>
      <c r="BB172" s="161" t="str">
        <f ca="1">IF(OR(G172="",VLOOKUP(G$1,Services!$A$1:$B$25,2,0)="Exclude"),"",IF($D172=1,IF(OR(price_limit="",price_limit="No Limit"),IF(G172="Yes",1,2),IF(SUMIFS(WhatIf!$W:$W,WhatIf!$Q:$Q,G$1,WhatIf!$R:$R,G172)&lt;=price_limit,IF(G172="Yes",1,2),"")),""))</f>
        <v/>
      </c>
      <c r="BC172" s="161" t="str">
        <f ca="1">IF(OR(H172="",VLOOKUP(H$1,Services!$A$1:$B$25,2,0)="Exclude"),"",IF($D172=1,IF(OR(price_limit="",price_limit="No Limit"),IF(H172="Yes",1,2),IF(SUMIFS(WhatIf!$W:$W,WhatIf!$Q:$Q,H$1,WhatIf!$R:$R,H172)&lt;=price_limit,IF(H172="Yes",1,2),"")),""))</f>
        <v/>
      </c>
      <c r="BD172" s="161" t="str">
        <f ca="1">IF(OR(I172="",VLOOKUP(I$1,Services!$A$1:$B$25,2,0)="Exclude"),"",IF($D172=1,IF(OR(price_limit="",price_limit="No Limit"),IF(I172="Yes",1,2),IF(SUMIFS(WhatIf!$W:$W,WhatIf!$Q:$Q,I$1,WhatIf!$R:$R,I172)&lt;=price_limit,IF(I172="Yes",1,2),"")),""))</f>
        <v/>
      </c>
      <c r="BE172" s="161" t="str">
        <f ca="1">IF(OR(J172="",VLOOKUP(J$1,Services!$A$1:$B$25,2,0)="Exclude"),"",IF($D172=1,IF(OR(price_limit="",price_limit="No Limit"),IF(J172="Yes",1,2),IF(SUMIFS(WhatIf!$W:$W,WhatIf!$Q:$Q,J$1,WhatIf!$R:$R,J172)&lt;=price_limit,IF(J172="Yes",1,2),"")),""))</f>
        <v/>
      </c>
      <c r="BF172" s="161" t="str">
        <f ca="1">IF(OR(K172="",VLOOKUP(K$1,Services!$A$1:$B$25,2,0)="Exclude"),"",IF($D172=1,IF(OR(price_limit="",price_limit="No Limit"),IF(K172="Yes",1,2),IF(SUMIFS(WhatIf!$W:$W,WhatIf!$Q:$Q,K$1,WhatIf!$R:$R,K172)&lt;=price_limit,IF(K172="Yes",1,2),"")),""))</f>
        <v/>
      </c>
      <c r="BG172" s="161" t="str">
        <f ca="1">IF(OR(L172="",VLOOKUP(L$1,Services!$A$1:$B$25,2,0)="Exclude"),"",IF($D172=1,IF(OR(price_limit="",price_limit="No Limit"),IF(L172="Yes",1,2),IF(SUMIFS(WhatIf!$W:$W,WhatIf!$Q:$Q,L$1,WhatIf!$R:$R,L172)&lt;=price_limit,IF(L172="Yes",1,2),"")),""))</f>
        <v/>
      </c>
      <c r="BH172" s="161" t="str">
        <f>IF(OR(M172="",VLOOKUP(M$1,Services!$A$1:$B$25,2,0)="Exclude"),"",IF($D172=1,IF(OR(price_limit="",price_limit="No Limit"),IF(M172="Yes",1,2),IF(SUMIFS(WhatIf!$W:$W,WhatIf!$Q:$Q,M$1,WhatIf!$R:$R,M172)&lt;=price_limit,IF(M172="Yes",1,2),"")),""))</f>
        <v/>
      </c>
      <c r="BI172" s="161" t="str">
        <f>IF(OR(N172="",VLOOKUP(N$1,Services!$A$1:$B$25,2,0)="Exclude"),"",IF($D172=1,IF(OR(price_limit="",price_limit="No Limit"),IF(N172="Yes",1,2),IF(SUMIFS(WhatIf!$W:$W,WhatIf!$Q:$Q,N$1,WhatIf!$R:$R,N172)&lt;=price_limit,IF(N172="Yes",1,2),"")),""))</f>
        <v/>
      </c>
      <c r="BJ172" s="161" t="str">
        <f>IF(OR(O172="",VLOOKUP(O$1,Services!$A$1:$B$25,2,0)="Exclude"),"",IF($D172=1,IF(OR(price_limit="",price_limit="No Limit"),IF(O172="Yes",1,2),IF(SUMIFS(WhatIf!$W:$W,WhatIf!$Q:$Q,O$1,WhatIf!$R:$R,O172)&lt;=price_limit,IF(O172="Yes",1,2),"")),""))</f>
        <v/>
      </c>
      <c r="BK172" s="161" t="str">
        <f>IF(OR(P172="",VLOOKUP(P$1,Services!$A$1:$B$25,2,0)="Exclude"),"",IF($D172=1,IF(OR(price_limit="",price_limit="No Limit"),IF(P172="Yes",1,2),IF(SUMIFS(WhatIf!$W:$W,WhatIf!$Q:$Q,P$1,WhatIf!$R:$R,P172)&lt;=price_limit,IF(P172="Yes",1,2),"")),""))</f>
        <v/>
      </c>
      <c r="BL172" s="161" t="str">
        <f>IF(OR(Q172="",VLOOKUP(Q$1,Services!$A$1:$B$25,2,0)="Exclude"),"",IF($D172=1,IF(OR(price_limit="",price_limit="No Limit"),IF(Q172="Yes",1,2),IF(SUMIFS(WhatIf!$W:$W,WhatIf!$Q:$Q,Q$1,WhatIf!$R:$R,Q172)&lt;=price_limit,IF(Q172="Yes",1,2),"")),""))</f>
        <v/>
      </c>
      <c r="BM172" s="161" t="str">
        <f>IF(OR(R172="",VLOOKUP(R$1,Services!$A$1:$B$25,2,0)="Exclude"),"",IF($D172=1,IF(OR(price_limit="",price_limit="No Limit"),IF(R172="Yes",1,2),IF(SUMIFS(WhatIf!$W:$W,WhatIf!$Q:$Q,R$1,WhatIf!$R:$R,R172)&lt;=price_limit,IF(R172="Yes",1,2),"")),""))</f>
        <v/>
      </c>
      <c r="BN172" s="161" t="str">
        <f>IF(OR(S172="",VLOOKUP(S$1,Services!$A$1:$B$25,2,0)="Exclude"),"",IF($D172=1,IF(OR(price_limit="",price_limit="No Limit"),IF(S172="Yes",1,2),IF(SUMIFS(WhatIf!$W:$W,WhatIf!$Q:$Q,S$1,WhatIf!$R:$R,S172)&lt;=price_limit,IF(S172="Yes",1,2),"")),""))</f>
        <v/>
      </c>
      <c r="BO172" s="161" t="str">
        <f>IF(OR(T172="",VLOOKUP(T$1,Services!$A$1:$B$25,2,0)="Exclude"),"",IF($D172=1,IF(OR(price_limit="",price_limit="No Limit"),IF(T172="Yes",1,2),IF(SUMIFS(WhatIf!$W:$W,WhatIf!$Q:$Q,T$1,WhatIf!$R:$R,T172)&lt;=price_limit,IF(T172="Yes",1,2),"")),""))</f>
        <v/>
      </c>
      <c r="BP172" s="161" t="str">
        <f>IF(OR(U172="",VLOOKUP(U$1,Services!$A$1:$B$25,2,0)="Exclude"),"",IF($D172=1,IF(OR(price_limit="",price_limit="No Limit"),IF(U172="Yes",1,2),IF(SUMIFS(WhatIf!$W:$W,WhatIf!$Q:$Q,U$1,WhatIf!$R:$R,U172)&lt;=price_limit,IF(U172="Yes",1,2),"")),""))</f>
        <v/>
      </c>
      <c r="BQ172" s="161" t="str">
        <f>IF(OR(V172="",VLOOKUP(V$1,Services!$A$1:$B$25,2,0)="Exclude"),"",IF($D172=1,IF(OR(price_limit="",price_limit="No Limit"),IF(V172="Yes",1,2),IF(SUMIFS(WhatIf!$W:$W,WhatIf!$Q:$Q,V$1,WhatIf!$R:$R,V172)&lt;=price_limit,IF(V172="Yes",1,2),"")),""))</f>
        <v/>
      </c>
      <c r="BR172" s="161" t="str">
        <f>IF(OR(W172="",VLOOKUP(W$1,Services!$A$1:$B$25,2,0)="Exclude"),"",IF($D172=1,IF(OR(price_limit="",price_limit="No Limit"),IF(W172="Yes",1,2),IF(SUMIFS(WhatIf!$W:$W,WhatIf!$Q:$Q,W$1,WhatIf!$R:$R,W172)&lt;=price_limit,IF(W172="Yes",1,2),"")),""))</f>
        <v/>
      </c>
      <c r="BS172" s="161" t="str">
        <f>IF(OR(X172="",VLOOKUP(X$1,Services!$A$1:$B$25,2,0)="Exclude"),"",IF($D172=1,IF(OR(price_limit="",price_limit="No Limit"),IF(X172="Yes",1,2),IF(SUMIFS(WhatIf!$W:$W,WhatIf!$Q:$Q,X$1,WhatIf!$R:$R,X172)&lt;=price_limit,IF(X172="Yes",1,2),"")),""))</f>
        <v/>
      </c>
      <c r="BT172" s="161" t="str">
        <f>IF(OR(Y172="",VLOOKUP(Y$1,Services!$A$1:$B$25,2,0)="Exclude"),"",IF($D172=1,IF(OR(price_limit="",price_limit="No Limit"),IF(Y172="Yes",1,2),IF(SUMIFS(WhatIf!$W:$W,WhatIf!$Q:$Q,Y$1,WhatIf!$R:$R,Y172)&lt;=price_limit,IF(Y172="Yes",1,2),"")),""))</f>
        <v/>
      </c>
      <c r="BU172" s="161" t="str">
        <f>IF(OR(Z172="",VLOOKUP(Z$1,Services!$A$1:$B$25,2,0)="Exclude"),"",IF($D172=1,IF(OR(price_limit="",price_limit="No Limit"),IF(Z172="Yes",1,2),IF(SUMIFS(WhatIf!$W:$W,WhatIf!$Q:$Q,Z$1,WhatIf!$R:$R,Z172)&lt;=price_limit,IF(Z172="Yes",1,2),"")),""))</f>
        <v/>
      </c>
      <c r="BV172" s="161"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customHeight="1" x14ac:dyDescent="0.3">
      <c r="A173" s="15" t="s">
        <v>1195</v>
      </c>
      <c r="C173" s="3" t="s">
        <v>229</v>
      </c>
      <c r="D173" s="8" t="str">
        <f t="shared" ca="1" si="8"/>
        <v/>
      </c>
      <c r="F173" s="4" t="s">
        <v>1192</v>
      </c>
      <c r="G173" s="4" t="s">
        <v>1192</v>
      </c>
      <c r="H173" s="4" t="s">
        <v>1192</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1" t="str">
        <f>IF(OR(E173="",VLOOKUP(E$1,Services!$A$1:$B$25,2,0)="Exclude"),"",IF($D173=1,IF(OR(price_limit="",price_limit="No Limit"),IF(E173="Yes",1,2),IF(SUMIFS(WhatIf!$W:$W,WhatIf!$Q:$Q,E$1,WhatIf!$R:$R,E173)&lt;=price_limit,IF(E173="Yes",1,2),"")),""))</f>
        <v/>
      </c>
      <c r="BA173" s="161" t="str">
        <f ca="1">IF(OR(F173="",VLOOKUP(F$1,Services!$A$1:$B$25,2,0)="Exclude"),"",IF($D173=1,IF(OR(price_limit="",price_limit="No Limit"),IF(F173="Yes",1,2),IF(SUMIFS(WhatIf!$W:$W,WhatIf!$Q:$Q,F$1,WhatIf!$R:$R,F173)&lt;=price_limit,IF(F173="Yes",1,2),"")),""))</f>
        <v/>
      </c>
      <c r="BB173" s="161" t="str">
        <f ca="1">IF(OR(G173="",VLOOKUP(G$1,Services!$A$1:$B$25,2,0)="Exclude"),"",IF($D173=1,IF(OR(price_limit="",price_limit="No Limit"),IF(G173="Yes",1,2),IF(SUMIFS(WhatIf!$W:$W,WhatIf!$Q:$Q,G$1,WhatIf!$R:$R,G173)&lt;=price_limit,IF(G173="Yes",1,2),"")),""))</f>
        <v/>
      </c>
      <c r="BC173" s="161" t="str">
        <f ca="1">IF(OR(H173="",VLOOKUP(H$1,Services!$A$1:$B$25,2,0)="Exclude"),"",IF($D173=1,IF(OR(price_limit="",price_limit="No Limit"),IF(H173="Yes",1,2),IF(SUMIFS(WhatIf!$W:$W,WhatIf!$Q:$Q,H$1,WhatIf!$R:$R,H173)&lt;=price_limit,IF(H173="Yes",1,2),"")),""))</f>
        <v/>
      </c>
      <c r="BD173" s="161" t="str">
        <f>IF(OR(I173="",VLOOKUP(I$1,Services!$A$1:$B$25,2,0)="Exclude"),"",IF($D173=1,IF(OR(price_limit="",price_limit="No Limit"),IF(I173="Yes",1,2),IF(SUMIFS(WhatIf!$W:$W,WhatIf!$Q:$Q,I$1,WhatIf!$R:$R,I173)&lt;=price_limit,IF(I173="Yes",1,2),"")),""))</f>
        <v/>
      </c>
      <c r="BE173" s="161" t="str">
        <f>IF(OR(J173="",VLOOKUP(J$1,Services!$A$1:$B$25,2,0)="Exclude"),"",IF($D173=1,IF(OR(price_limit="",price_limit="No Limit"),IF(J173="Yes",1,2),IF(SUMIFS(WhatIf!$W:$W,WhatIf!$Q:$Q,J$1,WhatIf!$R:$R,J173)&lt;=price_limit,IF(J173="Yes",1,2),"")),""))</f>
        <v/>
      </c>
      <c r="BF173" s="161" t="str">
        <f>IF(OR(K173="",VLOOKUP(K$1,Services!$A$1:$B$25,2,0)="Exclude"),"",IF($D173=1,IF(OR(price_limit="",price_limit="No Limit"),IF(K173="Yes",1,2),IF(SUMIFS(WhatIf!$W:$W,WhatIf!$Q:$Q,K$1,WhatIf!$R:$R,K173)&lt;=price_limit,IF(K173="Yes",1,2),"")),""))</f>
        <v/>
      </c>
      <c r="BG173" s="161" t="str">
        <f>IF(OR(L173="",VLOOKUP(L$1,Services!$A$1:$B$25,2,0)="Exclude"),"",IF($D173=1,IF(OR(price_limit="",price_limit="No Limit"),IF(L173="Yes",1,2),IF(SUMIFS(WhatIf!$W:$W,WhatIf!$Q:$Q,L$1,WhatIf!$R:$R,L173)&lt;=price_limit,IF(L173="Yes",1,2),"")),""))</f>
        <v/>
      </c>
      <c r="BH173" s="161" t="str">
        <f>IF(OR(M173="",VLOOKUP(M$1,Services!$A$1:$B$25,2,0)="Exclude"),"",IF($D173=1,IF(OR(price_limit="",price_limit="No Limit"),IF(M173="Yes",1,2),IF(SUMIFS(WhatIf!$W:$W,WhatIf!$Q:$Q,M$1,WhatIf!$R:$R,M173)&lt;=price_limit,IF(M173="Yes",1,2),"")),""))</f>
        <v/>
      </c>
      <c r="BI173" s="161" t="str">
        <f>IF(OR(N173="",VLOOKUP(N$1,Services!$A$1:$B$25,2,0)="Exclude"),"",IF($D173=1,IF(OR(price_limit="",price_limit="No Limit"),IF(N173="Yes",1,2),IF(SUMIFS(WhatIf!$W:$W,WhatIf!$Q:$Q,N$1,WhatIf!$R:$R,N173)&lt;=price_limit,IF(N173="Yes",1,2),"")),""))</f>
        <v/>
      </c>
      <c r="BJ173" s="161" t="str">
        <f>IF(OR(O173="",VLOOKUP(O$1,Services!$A$1:$B$25,2,0)="Exclude"),"",IF($D173=1,IF(OR(price_limit="",price_limit="No Limit"),IF(O173="Yes",1,2),IF(SUMIFS(WhatIf!$W:$W,WhatIf!$Q:$Q,O$1,WhatIf!$R:$R,O173)&lt;=price_limit,IF(O173="Yes",1,2),"")),""))</f>
        <v/>
      </c>
      <c r="BK173" s="161" t="str">
        <f>IF(OR(P173="",VLOOKUP(P$1,Services!$A$1:$B$25,2,0)="Exclude"),"",IF($D173=1,IF(OR(price_limit="",price_limit="No Limit"),IF(P173="Yes",1,2),IF(SUMIFS(WhatIf!$W:$W,WhatIf!$Q:$Q,P$1,WhatIf!$R:$R,P173)&lt;=price_limit,IF(P173="Yes",1,2),"")),""))</f>
        <v/>
      </c>
      <c r="BL173" s="161" t="str">
        <f>IF(OR(Q173="",VLOOKUP(Q$1,Services!$A$1:$B$25,2,0)="Exclude"),"",IF($D173=1,IF(OR(price_limit="",price_limit="No Limit"),IF(Q173="Yes",1,2),IF(SUMIFS(WhatIf!$W:$W,WhatIf!$Q:$Q,Q$1,WhatIf!$R:$R,Q173)&lt;=price_limit,IF(Q173="Yes",1,2),"")),""))</f>
        <v/>
      </c>
      <c r="BM173" s="161" t="str">
        <f>IF(OR(R173="",VLOOKUP(R$1,Services!$A$1:$B$25,2,0)="Exclude"),"",IF($D173=1,IF(OR(price_limit="",price_limit="No Limit"),IF(R173="Yes",1,2),IF(SUMIFS(WhatIf!$W:$W,WhatIf!$Q:$Q,R$1,WhatIf!$R:$R,R173)&lt;=price_limit,IF(R173="Yes",1,2),"")),""))</f>
        <v/>
      </c>
      <c r="BN173" s="161" t="str">
        <f>IF(OR(S173="",VLOOKUP(S$1,Services!$A$1:$B$25,2,0)="Exclude"),"",IF($D173=1,IF(OR(price_limit="",price_limit="No Limit"),IF(S173="Yes",1,2),IF(SUMIFS(WhatIf!$W:$W,WhatIf!$Q:$Q,S$1,WhatIf!$R:$R,S173)&lt;=price_limit,IF(S173="Yes",1,2),"")),""))</f>
        <v/>
      </c>
      <c r="BO173" s="161" t="str">
        <f>IF(OR(T173="",VLOOKUP(T$1,Services!$A$1:$B$25,2,0)="Exclude"),"",IF($D173=1,IF(OR(price_limit="",price_limit="No Limit"),IF(T173="Yes",1,2),IF(SUMIFS(WhatIf!$W:$W,WhatIf!$Q:$Q,T$1,WhatIf!$R:$R,T173)&lt;=price_limit,IF(T173="Yes",1,2),"")),""))</f>
        <v/>
      </c>
      <c r="BP173" s="161" t="str">
        <f>IF(OR(U173="",VLOOKUP(U$1,Services!$A$1:$B$25,2,0)="Exclude"),"",IF($D173=1,IF(OR(price_limit="",price_limit="No Limit"),IF(U173="Yes",1,2),IF(SUMIFS(WhatIf!$W:$W,WhatIf!$Q:$Q,U$1,WhatIf!$R:$R,U173)&lt;=price_limit,IF(U173="Yes",1,2),"")),""))</f>
        <v/>
      </c>
      <c r="BQ173" s="161" t="str">
        <f>IF(OR(V173="",VLOOKUP(V$1,Services!$A$1:$B$25,2,0)="Exclude"),"",IF($D173=1,IF(OR(price_limit="",price_limit="No Limit"),IF(V173="Yes",1,2),IF(SUMIFS(WhatIf!$W:$W,WhatIf!$Q:$Q,V$1,WhatIf!$R:$R,V173)&lt;=price_limit,IF(V173="Yes",1,2),"")),""))</f>
        <v/>
      </c>
      <c r="BR173" s="161" t="str">
        <f>IF(OR(W173="",VLOOKUP(W$1,Services!$A$1:$B$25,2,0)="Exclude"),"",IF($D173=1,IF(OR(price_limit="",price_limit="No Limit"),IF(W173="Yes",1,2),IF(SUMIFS(WhatIf!$W:$W,WhatIf!$Q:$Q,W$1,WhatIf!$R:$R,W173)&lt;=price_limit,IF(W173="Yes",1,2),"")),""))</f>
        <v/>
      </c>
      <c r="BS173" s="161" t="str">
        <f>IF(OR(X173="",VLOOKUP(X$1,Services!$A$1:$B$25,2,0)="Exclude"),"",IF($D173=1,IF(OR(price_limit="",price_limit="No Limit"),IF(X173="Yes",1,2),IF(SUMIFS(WhatIf!$W:$W,WhatIf!$Q:$Q,X$1,WhatIf!$R:$R,X173)&lt;=price_limit,IF(X173="Yes",1,2),"")),""))</f>
        <v/>
      </c>
      <c r="BT173" s="161" t="str">
        <f>IF(OR(Y173="",VLOOKUP(Y$1,Services!$A$1:$B$25,2,0)="Exclude"),"",IF($D173=1,IF(OR(price_limit="",price_limit="No Limit"),IF(Y173="Yes",1,2),IF(SUMIFS(WhatIf!$W:$W,WhatIf!$Q:$Q,Y$1,WhatIf!$R:$R,Y173)&lt;=price_limit,IF(Y173="Yes",1,2),"")),""))</f>
        <v/>
      </c>
      <c r="BU173" s="161" t="str">
        <f>IF(OR(Z173="",VLOOKUP(Z$1,Services!$A$1:$B$25,2,0)="Exclude"),"",IF($D173=1,IF(OR(price_limit="",price_limit="No Limit"),IF(Z173="Yes",1,2),IF(SUMIFS(WhatIf!$W:$W,WhatIf!$Q:$Q,Z$1,WhatIf!$R:$R,Z173)&lt;=price_limit,IF(Z173="Yes",1,2),"")),""))</f>
        <v/>
      </c>
      <c r="BV173" s="161"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customHeight="1" x14ac:dyDescent="0.35">
      <c r="A174" s="15" t="s">
        <v>28</v>
      </c>
      <c r="B174" s="3" t="s">
        <v>417</v>
      </c>
      <c r="C174" s="3" t="s">
        <v>345</v>
      </c>
      <c r="D174" s="8">
        <f t="shared" ca="1" si="8"/>
        <v>1</v>
      </c>
      <c r="F174" s="4" t="s">
        <v>1</v>
      </c>
      <c r="H174" s="4" t="s">
        <v>1</v>
      </c>
      <c r="I174" s="8" t="s">
        <v>1</v>
      </c>
      <c r="J174" s="8" t="s">
        <v>1</v>
      </c>
      <c r="K174" s="8" t="s">
        <v>1</v>
      </c>
      <c r="L174" s="8" t="s">
        <v>1</v>
      </c>
      <c r="M174" s="8" t="s">
        <v>1</v>
      </c>
      <c r="N174" s="8" t="s">
        <v>1</v>
      </c>
      <c r="O174" s="8" t="s">
        <v>1</v>
      </c>
      <c r="P174" s="8"/>
      <c r="Q174" s="8"/>
      <c r="R174" s="8" t="s">
        <v>1</v>
      </c>
      <c r="S174" s="8" t="s">
        <v>1</v>
      </c>
      <c r="T174" s="8" t="s">
        <v>1</v>
      </c>
      <c r="U174" s="8"/>
      <c r="V174" s="8" t="s">
        <v>1</v>
      </c>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f ca="1">IF(AND($D174=1,ISNUMBER(MATCH(M$1&amp;M174&amp;"x",WhatIf!$X:$X,0))),1,"")</f>
        <v>1</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f t="shared" ca="1" si="9"/>
        <v>1</v>
      </c>
      <c r="AZ174" s="161" t="str">
        <f>IF(OR(E174="",VLOOKUP(E$1,Services!$A$1:$B$25,2,0)="Exclude"),"",IF($D174=1,IF(OR(price_limit="",price_limit="No Limit"),IF(E174="Yes",1,2),IF(SUMIFS(WhatIf!$W:$W,WhatIf!$Q:$Q,E$1,WhatIf!$R:$R,E174)&lt;=price_limit,IF(E174="Yes",1,2),"")),""))</f>
        <v/>
      </c>
      <c r="BA174" s="161">
        <f ca="1">IF(OR(F174="",VLOOKUP(F$1,Services!$A$1:$B$25,2,0)="Exclude"),"",IF($D174=1,IF(OR(price_limit="",price_limit="No Limit"),IF(F174="Yes",1,2),IF(SUMIFS(WhatIf!$W:$W,WhatIf!$Q:$Q,F$1,WhatIf!$R:$R,F174)&lt;=price_limit,IF(F174="Yes",1,2),"")),""))</f>
        <v>1</v>
      </c>
      <c r="BB174" s="161" t="str">
        <f>IF(OR(G174="",VLOOKUP(G$1,Services!$A$1:$B$25,2,0)="Exclude"),"",IF($D174=1,IF(OR(price_limit="",price_limit="No Limit"),IF(G174="Yes",1,2),IF(SUMIFS(WhatIf!$W:$W,WhatIf!$Q:$Q,G$1,WhatIf!$R:$R,G174)&lt;=price_limit,IF(G174="Yes",1,2),"")),""))</f>
        <v/>
      </c>
      <c r="BC174" s="161">
        <f ca="1">IF(OR(H174="",VLOOKUP(H$1,Services!$A$1:$B$25,2,0)="Exclude"),"",IF($D174=1,IF(OR(price_limit="",price_limit="No Limit"),IF(H174="Yes",1,2),IF(SUMIFS(WhatIf!$W:$W,WhatIf!$Q:$Q,H$1,WhatIf!$R:$R,H174)&lt;=price_limit,IF(H174="Yes",1,2),"")),""))</f>
        <v>1</v>
      </c>
      <c r="BD174" s="161">
        <f ca="1">IF(OR(I174="",VLOOKUP(I$1,Services!$A$1:$B$25,2,0)="Exclude"),"",IF($D174=1,IF(OR(price_limit="",price_limit="No Limit"),IF(I174="Yes",1,2),IF(SUMIFS(WhatIf!$W:$W,WhatIf!$Q:$Q,I$1,WhatIf!$R:$R,I174)&lt;=price_limit,IF(I174="Yes",1,2),"")),""))</f>
        <v>1</v>
      </c>
      <c r="BE174" s="161">
        <f ca="1">IF(OR(J174="",VLOOKUP(J$1,Services!$A$1:$B$25,2,0)="Exclude"),"",IF($D174=1,IF(OR(price_limit="",price_limit="No Limit"),IF(J174="Yes",1,2),IF(SUMIFS(WhatIf!$W:$W,WhatIf!$Q:$Q,J$1,WhatIf!$R:$R,J174)&lt;=price_limit,IF(J174="Yes",1,2),"")),""))</f>
        <v>1</v>
      </c>
      <c r="BF174" s="161">
        <f ca="1">IF(OR(K174="",VLOOKUP(K$1,Services!$A$1:$B$25,2,0)="Exclude"),"",IF($D174=1,IF(OR(price_limit="",price_limit="No Limit"),IF(K174="Yes",1,2),IF(SUMIFS(WhatIf!$W:$W,WhatIf!$Q:$Q,K$1,WhatIf!$R:$R,K174)&lt;=price_limit,IF(K174="Yes",1,2),"")),""))</f>
        <v>1</v>
      </c>
      <c r="BG174" s="161">
        <f ca="1">IF(OR(L174="",VLOOKUP(L$1,Services!$A$1:$B$25,2,0)="Exclude"),"",IF($D174=1,IF(OR(price_limit="",price_limit="No Limit"),IF(L174="Yes",1,2),IF(SUMIFS(WhatIf!$W:$W,WhatIf!$Q:$Q,L$1,WhatIf!$R:$R,L174)&lt;=price_limit,IF(L174="Yes",1,2),"")),""))</f>
        <v>1</v>
      </c>
      <c r="BH174" s="161">
        <f ca="1">IF(OR(M174="",VLOOKUP(M$1,Services!$A$1:$B$25,2,0)="Exclude"),"",IF($D174=1,IF(OR(price_limit="",price_limit="No Limit"),IF(M174="Yes",1,2),IF(SUMIFS(WhatIf!$W:$W,WhatIf!$Q:$Q,M$1,WhatIf!$R:$R,M174)&lt;=price_limit,IF(M174="Yes",1,2),"")),""))</f>
        <v>1</v>
      </c>
      <c r="BI174" s="161">
        <f ca="1">IF(OR(N174="",VLOOKUP(N$1,Services!$A$1:$B$25,2,0)="Exclude"),"",IF($D174=1,IF(OR(price_limit="",price_limit="No Limit"),IF(N174="Yes",1,2),IF(SUMIFS(WhatIf!$W:$W,WhatIf!$Q:$Q,N$1,WhatIf!$R:$R,N174)&lt;=price_limit,IF(N174="Yes",1,2),"")),""))</f>
        <v>1</v>
      </c>
      <c r="BJ174" s="161">
        <f ca="1">IF(OR(O174="",VLOOKUP(O$1,Services!$A$1:$B$25,2,0)="Exclude"),"",IF($D174=1,IF(OR(price_limit="",price_limit="No Limit"),IF(O174="Yes",1,2),IF(SUMIFS(WhatIf!$W:$W,WhatIf!$Q:$Q,O$1,WhatIf!$R:$R,O174)&lt;=price_limit,IF(O174="Yes",1,2),"")),""))</f>
        <v>1</v>
      </c>
      <c r="BK174" s="161" t="str">
        <f>IF(OR(P174="",VLOOKUP(P$1,Services!$A$1:$B$25,2,0)="Exclude"),"",IF($D174=1,IF(OR(price_limit="",price_limit="No Limit"),IF(P174="Yes",1,2),IF(SUMIFS(WhatIf!$W:$W,WhatIf!$Q:$Q,P$1,WhatIf!$R:$R,P174)&lt;=price_limit,IF(P174="Yes",1,2),"")),""))</f>
        <v/>
      </c>
      <c r="BL174" s="161" t="str">
        <f>IF(OR(Q174="",VLOOKUP(Q$1,Services!$A$1:$B$25,2,0)="Exclude"),"",IF($D174=1,IF(OR(price_limit="",price_limit="No Limit"),IF(Q174="Yes",1,2),IF(SUMIFS(WhatIf!$W:$W,WhatIf!$Q:$Q,Q$1,WhatIf!$R:$R,Q174)&lt;=price_limit,IF(Q174="Yes",1,2),"")),""))</f>
        <v/>
      </c>
      <c r="BM174" s="161">
        <f ca="1">IF(OR(R174="",VLOOKUP(R$1,Services!$A$1:$B$25,2,0)="Exclude"),"",IF($D174=1,IF(OR(price_limit="",price_limit="No Limit"),IF(R174="Yes",1,2),IF(SUMIFS(WhatIf!$W:$W,WhatIf!$Q:$Q,R$1,WhatIf!$R:$R,R174)&lt;=price_limit,IF(R174="Yes",1,2),"")),""))</f>
        <v>1</v>
      </c>
      <c r="BN174" s="161">
        <f ca="1">IF(OR(S174="",VLOOKUP(S$1,Services!$A$1:$B$25,2,0)="Exclude"),"",IF($D174=1,IF(OR(price_limit="",price_limit="No Limit"),IF(S174="Yes",1,2),IF(SUMIFS(WhatIf!$W:$W,WhatIf!$Q:$Q,S$1,WhatIf!$R:$R,S174)&lt;=price_limit,IF(S174="Yes",1,2),"")),""))</f>
        <v>1</v>
      </c>
      <c r="BO174" s="161">
        <f ca="1">IF(OR(T174="",VLOOKUP(T$1,Services!$A$1:$B$25,2,0)="Exclude"),"",IF($D174=1,IF(OR(price_limit="",price_limit="No Limit"),IF(T174="Yes",1,2),IF(SUMIFS(WhatIf!$W:$W,WhatIf!$Q:$Q,T$1,WhatIf!$R:$R,T174)&lt;=price_limit,IF(T174="Yes",1,2),"")),""))</f>
        <v>1</v>
      </c>
      <c r="BP174" s="161" t="str">
        <f>IF(OR(U174="",VLOOKUP(U$1,Services!$A$1:$B$25,2,0)="Exclude"),"",IF($D174=1,IF(OR(price_limit="",price_limit="No Limit"),IF(U174="Yes",1,2),IF(SUMIFS(WhatIf!$W:$W,WhatIf!$Q:$Q,U$1,WhatIf!$R:$R,U174)&lt;=price_limit,IF(U174="Yes",1,2),"")),""))</f>
        <v/>
      </c>
      <c r="BQ174" s="161">
        <f ca="1">IF(OR(V174="",VLOOKUP(V$1,Services!$A$1:$B$25,2,0)="Exclude"),"",IF($D174=1,IF(OR(price_limit="",price_limit="No Limit"),IF(V174="Yes",1,2),IF(SUMIFS(WhatIf!$W:$W,WhatIf!$Q:$Q,V$1,WhatIf!$R:$R,V174)&lt;=price_limit,IF(V174="Yes",1,2),"")),""))</f>
        <v>1</v>
      </c>
      <c r="BR174" s="161" t="str">
        <f>IF(OR(W174="",VLOOKUP(W$1,Services!$A$1:$B$25,2,0)="Exclude"),"",IF($D174=1,IF(OR(price_limit="",price_limit="No Limit"),IF(W174="Yes",1,2),IF(SUMIFS(WhatIf!$W:$W,WhatIf!$Q:$Q,W$1,WhatIf!$R:$R,W174)&lt;=price_limit,IF(W174="Yes",1,2),"")),""))</f>
        <v/>
      </c>
      <c r="BS174" s="161" t="str">
        <f>IF(OR(X174="",VLOOKUP(X$1,Services!$A$1:$B$25,2,0)="Exclude"),"",IF($D174=1,IF(OR(price_limit="",price_limit="No Limit"),IF(X174="Yes",1,2),IF(SUMIFS(WhatIf!$W:$W,WhatIf!$Q:$Q,X$1,WhatIf!$R:$R,X174)&lt;=price_limit,IF(X174="Yes",1,2),"")),""))</f>
        <v/>
      </c>
      <c r="BT174" s="161" t="str">
        <f>IF(OR(Y174="",VLOOKUP(Y$1,Services!$A$1:$B$25,2,0)="Exclude"),"",IF($D174=1,IF(OR(price_limit="",price_limit="No Limit"),IF(Y174="Yes",1,2),IF(SUMIFS(WhatIf!$W:$W,WhatIf!$Q:$Q,Y$1,WhatIf!$R:$R,Y174)&lt;=price_limit,IF(Y174="Yes",1,2),"")),""))</f>
        <v/>
      </c>
      <c r="BU174" s="161" t="str">
        <f>IF(OR(Z174="",VLOOKUP(Z$1,Services!$A$1:$B$25,2,0)="Exclude"),"",IF($D174=1,IF(OR(price_limit="",price_limit="No Limit"),IF(Z174="Yes",1,2),IF(SUMIFS(WhatIf!$W:$W,WhatIf!$Q:$Q,Z$1,WhatIf!$R:$R,Z174)&lt;=price_limit,IF(Z174="Yes",1,2),"")),""))</f>
        <v/>
      </c>
      <c r="BV174" s="161"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2</v>
      </c>
    </row>
    <row r="175" spans="1:79" ht="38.5" customHeight="1" x14ac:dyDescent="0.35">
      <c r="A175" s="15" t="s">
        <v>29</v>
      </c>
      <c r="B175" s="3" t="s">
        <v>968</v>
      </c>
      <c r="C175" s="3" t="s">
        <v>345</v>
      </c>
      <c r="D175" s="8" t="str">
        <f t="shared" ca="1" si="8"/>
        <v/>
      </c>
      <c r="F175" s="4" t="s">
        <v>386</v>
      </c>
      <c r="H175" s="4" t="s">
        <v>386</v>
      </c>
      <c r="I175" s="8" t="s">
        <v>1</v>
      </c>
      <c r="J175" s="8" t="s">
        <v>1</v>
      </c>
      <c r="K175" s="8" t="s">
        <v>1</v>
      </c>
      <c r="L175" s="8" t="s">
        <v>1</v>
      </c>
      <c r="M175" s="8" t="s">
        <v>1</v>
      </c>
      <c r="N175" s="8" t="s">
        <v>1</v>
      </c>
      <c r="O175" s="8" t="s">
        <v>1</v>
      </c>
      <c r="P175" s="8"/>
      <c r="Q175" s="8"/>
      <c r="R175" s="8" t="s">
        <v>1</v>
      </c>
      <c r="S175" s="8" t="s">
        <v>1</v>
      </c>
      <c r="T175" s="8" t="s">
        <v>1</v>
      </c>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1" t="str">
        <f>IF(OR(E175="",VLOOKUP(E$1,Services!$A$1:$B$25,2,0)="Exclude"),"",IF($D175=1,IF(OR(price_limit="",price_limit="No Limit"),IF(E175="Yes",1,2),IF(SUMIFS(WhatIf!$W:$W,WhatIf!$Q:$Q,E$1,WhatIf!$R:$R,E175)&lt;=price_limit,IF(E175="Yes",1,2),"")),""))</f>
        <v/>
      </c>
      <c r="BA175" s="161" t="str">
        <f ca="1">IF(OR(F175="",VLOOKUP(F$1,Services!$A$1:$B$25,2,0)="Exclude"),"",IF($D175=1,IF(OR(price_limit="",price_limit="No Limit"),IF(F175="Yes",1,2),IF(SUMIFS(WhatIf!$W:$W,WhatIf!$Q:$Q,F$1,WhatIf!$R:$R,F175)&lt;=price_limit,IF(F175="Yes",1,2),"")),""))</f>
        <v/>
      </c>
      <c r="BB175" s="161" t="str">
        <f>IF(OR(G175="",VLOOKUP(G$1,Services!$A$1:$B$25,2,0)="Exclude"),"",IF($D175=1,IF(OR(price_limit="",price_limit="No Limit"),IF(G175="Yes",1,2),IF(SUMIFS(WhatIf!$W:$W,WhatIf!$Q:$Q,G$1,WhatIf!$R:$R,G175)&lt;=price_limit,IF(G175="Yes",1,2),"")),""))</f>
        <v/>
      </c>
      <c r="BC175" s="161" t="str">
        <f ca="1">IF(OR(H175="",VLOOKUP(H$1,Services!$A$1:$B$25,2,0)="Exclude"),"",IF($D175=1,IF(OR(price_limit="",price_limit="No Limit"),IF(H175="Yes",1,2),IF(SUMIFS(WhatIf!$W:$W,WhatIf!$Q:$Q,H$1,WhatIf!$R:$R,H175)&lt;=price_limit,IF(H175="Yes",1,2),"")),""))</f>
        <v/>
      </c>
      <c r="BD175" s="161" t="str">
        <f ca="1">IF(OR(I175="",VLOOKUP(I$1,Services!$A$1:$B$25,2,0)="Exclude"),"",IF($D175=1,IF(OR(price_limit="",price_limit="No Limit"),IF(I175="Yes",1,2),IF(SUMIFS(WhatIf!$W:$W,WhatIf!$Q:$Q,I$1,WhatIf!$R:$R,I175)&lt;=price_limit,IF(I175="Yes",1,2),"")),""))</f>
        <v/>
      </c>
      <c r="BE175" s="161" t="str">
        <f ca="1">IF(OR(J175="",VLOOKUP(J$1,Services!$A$1:$B$25,2,0)="Exclude"),"",IF($D175=1,IF(OR(price_limit="",price_limit="No Limit"),IF(J175="Yes",1,2),IF(SUMIFS(WhatIf!$W:$W,WhatIf!$Q:$Q,J$1,WhatIf!$R:$R,J175)&lt;=price_limit,IF(J175="Yes",1,2),"")),""))</f>
        <v/>
      </c>
      <c r="BF175" s="161" t="str">
        <f ca="1">IF(OR(K175="",VLOOKUP(K$1,Services!$A$1:$B$25,2,0)="Exclude"),"",IF($D175=1,IF(OR(price_limit="",price_limit="No Limit"),IF(K175="Yes",1,2),IF(SUMIFS(WhatIf!$W:$W,WhatIf!$Q:$Q,K$1,WhatIf!$R:$R,K175)&lt;=price_limit,IF(K175="Yes",1,2),"")),""))</f>
        <v/>
      </c>
      <c r="BG175" s="161" t="str">
        <f ca="1">IF(OR(L175="",VLOOKUP(L$1,Services!$A$1:$B$25,2,0)="Exclude"),"",IF($D175=1,IF(OR(price_limit="",price_limit="No Limit"),IF(L175="Yes",1,2),IF(SUMIFS(WhatIf!$W:$W,WhatIf!$Q:$Q,L$1,WhatIf!$R:$R,L175)&lt;=price_limit,IF(L175="Yes",1,2),"")),""))</f>
        <v/>
      </c>
      <c r="BH175" s="161" t="str">
        <f ca="1">IF(OR(M175="",VLOOKUP(M$1,Services!$A$1:$B$25,2,0)="Exclude"),"",IF($D175=1,IF(OR(price_limit="",price_limit="No Limit"),IF(M175="Yes",1,2),IF(SUMIFS(WhatIf!$W:$W,WhatIf!$Q:$Q,M$1,WhatIf!$R:$R,M175)&lt;=price_limit,IF(M175="Yes",1,2),"")),""))</f>
        <v/>
      </c>
      <c r="BI175" s="161" t="str">
        <f ca="1">IF(OR(N175="",VLOOKUP(N$1,Services!$A$1:$B$25,2,0)="Exclude"),"",IF($D175=1,IF(OR(price_limit="",price_limit="No Limit"),IF(N175="Yes",1,2),IF(SUMIFS(WhatIf!$W:$W,WhatIf!$Q:$Q,N$1,WhatIf!$R:$R,N175)&lt;=price_limit,IF(N175="Yes",1,2),"")),""))</f>
        <v/>
      </c>
      <c r="BJ175" s="161" t="str">
        <f ca="1">IF(OR(O175="",VLOOKUP(O$1,Services!$A$1:$B$25,2,0)="Exclude"),"",IF($D175=1,IF(OR(price_limit="",price_limit="No Limit"),IF(O175="Yes",1,2),IF(SUMIFS(WhatIf!$W:$W,WhatIf!$Q:$Q,O$1,WhatIf!$R:$R,O175)&lt;=price_limit,IF(O175="Yes",1,2),"")),""))</f>
        <v/>
      </c>
      <c r="BK175" s="161" t="str">
        <f>IF(OR(P175="",VLOOKUP(P$1,Services!$A$1:$B$25,2,0)="Exclude"),"",IF($D175=1,IF(OR(price_limit="",price_limit="No Limit"),IF(P175="Yes",1,2),IF(SUMIFS(WhatIf!$W:$W,WhatIf!$Q:$Q,P$1,WhatIf!$R:$R,P175)&lt;=price_limit,IF(P175="Yes",1,2),"")),""))</f>
        <v/>
      </c>
      <c r="BL175" s="161" t="str">
        <f>IF(OR(Q175="",VLOOKUP(Q$1,Services!$A$1:$B$25,2,0)="Exclude"),"",IF($D175=1,IF(OR(price_limit="",price_limit="No Limit"),IF(Q175="Yes",1,2),IF(SUMIFS(WhatIf!$W:$W,WhatIf!$Q:$Q,Q$1,WhatIf!$R:$R,Q175)&lt;=price_limit,IF(Q175="Yes",1,2),"")),""))</f>
        <v/>
      </c>
      <c r="BM175" s="161" t="str">
        <f ca="1">IF(OR(R175="",VLOOKUP(R$1,Services!$A$1:$B$25,2,0)="Exclude"),"",IF($D175=1,IF(OR(price_limit="",price_limit="No Limit"),IF(R175="Yes",1,2),IF(SUMIFS(WhatIf!$W:$W,WhatIf!$Q:$Q,R$1,WhatIf!$R:$R,R175)&lt;=price_limit,IF(R175="Yes",1,2),"")),""))</f>
        <v/>
      </c>
      <c r="BN175" s="161" t="str">
        <f ca="1">IF(OR(S175="",VLOOKUP(S$1,Services!$A$1:$B$25,2,0)="Exclude"),"",IF($D175=1,IF(OR(price_limit="",price_limit="No Limit"),IF(S175="Yes",1,2),IF(SUMIFS(WhatIf!$W:$W,WhatIf!$Q:$Q,S$1,WhatIf!$R:$R,S175)&lt;=price_limit,IF(S175="Yes",1,2),"")),""))</f>
        <v/>
      </c>
      <c r="BO175" s="161" t="str">
        <f ca="1">IF(OR(T175="",VLOOKUP(T$1,Services!$A$1:$B$25,2,0)="Exclude"),"",IF($D175=1,IF(OR(price_limit="",price_limit="No Limit"),IF(T175="Yes",1,2),IF(SUMIFS(WhatIf!$W:$W,WhatIf!$Q:$Q,T$1,WhatIf!$R:$R,T175)&lt;=price_limit,IF(T175="Yes",1,2),"")),""))</f>
        <v/>
      </c>
      <c r="BP175" s="161" t="str">
        <f>IF(OR(U175="",VLOOKUP(U$1,Services!$A$1:$B$25,2,0)="Exclude"),"",IF($D175=1,IF(OR(price_limit="",price_limit="No Limit"),IF(U175="Yes",1,2),IF(SUMIFS(WhatIf!$W:$W,WhatIf!$Q:$Q,U$1,WhatIf!$R:$R,U175)&lt;=price_limit,IF(U175="Yes",1,2),"")),""))</f>
        <v/>
      </c>
      <c r="BQ175" s="161" t="str">
        <f>IF(OR(V175="",VLOOKUP(V$1,Services!$A$1:$B$25,2,0)="Exclude"),"",IF($D175=1,IF(OR(price_limit="",price_limit="No Limit"),IF(V175="Yes",1,2),IF(SUMIFS(WhatIf!$W:$W,WhatIf!$Q:$Q,V$1,WhatIf!$R:$R,V175)&lt;=price_limit,IF(V175="Yes",1,2),"")),""))</f>
        <v/>
      </c>
      <c r="BR175" s="161" t="str">
        <f>IF(OR(W175="",VLOOKUP(W$1,Services!$A$1:$B$25,2,0)="Exclude"),"",IF($D175=1,IF(OR(price_limit="",price_limit="No Limit"),IF(W175="Yes",1,2),IF(SUMIFS(WhatIf!$W:$W,WhatIf!$Q:$Q,W$1,WhatIf!$R:$R,W175)&lt;=price_limit,IF(W175="Yes",1,2),"")),""))</f>
        <v/>
      </c>
      <c r="BS175" s="161" t="str">
        <f>IF(OR(X175="",VLOOKUP(X$1,Services!$A$1:$B$25,2,0)="Exclude"),"",IF($D175=1,IF(OR(price_limit="",price_limit="No Limit"),IF(X175="Yes",1,2),IF(SUMIFS(WhatIf!$W:$W,WhatIf!$Q:$Q,X$1,WhatIf!$R:$R,X175)&lt;=price_limit,IF(X175="Yes",1,2),"")),""))</f>
        <v/>
      </c>
      <c r="BT175" s="161" t="str">
        <f>IF(OR(Y175="",VLOOKUP(Y$1,Services!$A$1:$B$25,2,0)="Exclude"),"",IF($D175=1,IF(OR(price_limit="",price_limit="No Limit"),IF(Y175="Yes",1,2),IF(SUMIFS(WhatIf!$W:$W,WhatIf!$Q:$Q,Y$1,WhatIf!$R:$R,Y175)&lt;=price_limit,IF(Y175="Yes",1,2),"")),""))</f>
        <v/>
      </c>
      <c r="BU175" s="161" t="str">
        <f>IF(OR(Z175="",VLOOKUP(Z$1,Services!$A$1:$B$25,2,0)="Exclude"),"",IF($D175=1,IF(OR(price_limit="",price_limit="No Limit"),IF(Z175="Yes",1,2),IF(SUMIFS(WhatIf!$W:$W,WhatIf!$Q:$Q,Z$1,WhatIf!$R:$R,Z175)&lt;=price_limit,IF(Z175="Yes",1,2),"")),""))</f>
        <v/>
      </c>
      <c r="BV175" s="161"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customHeight="1" x14ac:dyDescent="0.35">
      <c r="A176" s="15" t="s">
        <v>30</v>
      </c>
      <c r="B176" s="3" t="s">
        <v>407</v>
      </c>
      <c r="C176" s="3" t="s">
        <v>345</v>
      </c>
      <c r="D176" s="8" t="str">
        <f t="shared" ca="1" si="8"/>
        <v/>
      </c>
      <c r="F176" s="4" t="s">
        <v>386</v>
      </c>
      <c r="H176" s="4" t="s">
        <v>386</v>
      </c>
      <c r="I176" s="8" t="s">
        <v>1</v>
      </c>
      <c r="J176" s="8" t="s">
        <v>1</v>
      </c>
      <c r="K176" s="8" t="s">
        <v>1</v>
      </c>
      <c r="L176" s="8" t="s">
        <v>1</v>
      </c>
      <c r="M176" s="8" t="s">
        <v>1</v>
      </c>
      <c r="N176" s="8" t="s">
        <v>1</v>
      </c>
      <c r="O176" s="8" t="s">
        <v>1</v>
      </c>
      <c r="P176" s="8"/>
      <c r="Q176" s="8"/>
      <c r="R176" s="8" t="s">
        <v>1</v>
      </c>
      <c r="S176" s="8" t="s">
        <v>1</v>
      </c>
      <c r="T176" s="8" t="s">
        <v>1</v>
      </c>
      <c r="U176" s="8"/>
      <c r="V176" s="8" t="s">
        <v>1</v>
      </c>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1" t="str">
        <f>IF(OR(E176="",VLOOKUP(E$1,Services!$A$1:$B$25,2,0)="Exclude"),"",IF($D176=1,IF(OR(price_limit="",price_limit="No Limit"),IF(E176="Yes",1,2),IF(SUMIFS(WhatIf!$W:$W,WhatIf!$Q:$Q,E$1,WhatIf!$R:$R,E176)&lt;=price_limit,IF(E176="Yes",1,2),"")),""))</f>
        <v/>
      </c>
      <c r="BA176" s="161" t="str">
        <f ca="1">IF(OR(F176="",VLOOKUP(F$1,Services!$A$1:$B$25,2,0)="Exclude"),"",IF($D176=1,IF(OR(price_limit="",price_limit="No Limit"),IF(F176="Yes",1,2),IF(SUMIFS(WhatIf!$W:$W,WhatIf!$Q:$Q,F$1,WhatIf!$R:$R,F176)&lt;=price_limit,IF(F176="Yes",1,2),"")),""))</f>
        <v/>
      </c>
      <c r="BB176" s="161" t="str">
        <f>IF(OR(G176="",VLOOKUP(G$1,Services!$A$1:$B$25,2,0)="Exclude"),"",IF($D176=1,IF(OR(price_limit="",price_limit="No Limit"),IF(G176="Yes",1,2),IF(SUMIFS(WhatIf!$W:$W,WhatIf!$Q:$Q,G$1,WhatIf!$R:$R,G176)&lt;=price_limit,IF(G176="Yes",1,2),"")),""))</f>
        <v/>
      </c>
      <c r="BC176" s="161" t="str">
        <f ca="1">IF(OR(H176="",VLOOKUP(H$1,Services!$A$1:$B$25,2,0)="Exclude"),"",IF($D176=1,IF(OR(price_limit="",price_limit="No Limit"),IF(H176="Yes",1,2),IF(SUMIFS(WhatIf!$W:$W,WhatIf!$Q:$Q,H$1,WhatIf!$R:$R,H176)&lt;=price_limit,IF(H176="Yes",1,2),"")),""))</f>
        <v/>
      </c>
      <c r="BD176" s="161" t="str">
        <f ca="1">IF(OR(I176="",VLOOKUP(I$1,Services!$A$1:$B$25,2,0)="Exclude"),"",IF($D176=1,IF(OR(price_limit="",price_limit="No Limit"),IF(I176="Yes",1,2),IF(SUMIFS(WhatIf!$W:$W,WhatIf!$Q:$Q,I$1,WhatIf!$R:$R,I176)&lt;=price_limit,IF(I176="Yes",1,2),"")),""))</f>
        <v/>
      </c>
      <c r="BE176" s="161" t="str">
        <f ca="1">IF(OR(J176="",VLOOKUP(J$1,Services!$A$1:$B$25,2,0)="Exclude"),"",IF($D176=1,IF(OR(price_limit="",price_limit="No Limit"),IF(J176="Yes",1,2),IF(SUMIFS(WhatIf!$W:$W,WhatIf!$Q:$Q,J$1,WhatIf!$R:$R,J176)&lt;=price_limit,IF(J176="Yes",1,2),"")),""))</f>
        <v/>
      </c>
      <c r="BF176" s="161" t="str">
        <f ca="1">IF(OR(K176="",VLOOKUP(K$1,Services!$A$1:$B$25,2,0)="Exclude"),"",IF($D176=1,IF(OR(price_limit="",price_limit="No Limit"),IF(K176="Yes",1,2),IF(SUMIFS(WhatIf!$W:$W,WhatIf!$Q:$Q,K$1,WhatIf!$R:$R,K176)&lt;=price_limit,IF(K176="Yes",1,2),"")),""))</f>
        <v/>
      </c>
      <c r="BG176" s="161" t="str">
        <f ca="1">IF(OR(L176="",VLOOKUP(L$1,Services!$A$1:$B$25,2,0)="Exclude"),"",IF($D176=1,IF(OR(price_limit="",price_limit="No Limit"),IF(L176="Yes",1,2),IF(SUMIFS(WhatIf!$W:$W,WhatIf!$Q:$Q,L$1,WhatIf!$R:$R,L176)&lt;=price_limit,IF(L176="Yes",1,2),"")),""))</f>
        <v/>
      </c>
      <c r="BH176" s="161" t="str">
        <f ca="1">IF(OR(M176="",VLOOKUP(M$1,Services!$A$1:$B$25,2,0)="Exclude"),"",IF($D176=1,IF(OR(price_limit="",price_limit="No Limit"),IF(M176="Yes",1,2),IF(SUMIFS(WhatIf!$W:$W,WhatIf!$Q:$Q,M$1,WhatIf!$R:$R,M176)&lt;=price_limit,IF(M176="Yes",1,2),"")),""))</f>
        <v/>
      </c>
      <c r="BI176" s="161" t="str">
        <f ca="1">IF(OR(N176="",VLOOKUP(N$1,Services!$A$1:$B$25,2,0)="Exclude"),"",IF($D176=1,IF(OR(price_limit="",price_limit="No Limit"),IF(N176="Yes",1,2),IF(SUMIFS(WhatIf!$W:$W,WhatIf!$Q:$Q,N$1,WhatIf!$R:$R,N176)&lt;=price_limit,IF(N176="Yes",1,2),"")),""))</f>
        <v/>
      </c>
      <c r="BJ176" s="161" t="str">
        <f ca="1">IF(OR(O176="",VLOOKUP(O$1,Services!$A$1:$B$25,2,0)="Exclude"),"",IF($D176=1,IF(OR(price_limit="",price_limit="No Limit"),IF(O176="Yes",1,2),IF(SUMIFS(WhatIf!$W:$W,WhatIf!$Q:$Q,O$1,WhatIf!$R:$R,O176)&lt;=price_limit,IF(O176="Yes",1,2),"")),""))</f>
        <v/>
      </c>
      <c r="BK176" s="161" t="str">
        <f>IF(OR(P176="",VLOOKUP(P$1,Services!$A$1:$B$25,2,0)="Exclude"),"",IF($D176=1,IF(OR(price_limit="",price_limit="No Limit"),IF(P176="Yes",1,2),IF(SUMIFS(WhatIf!$W:$W,WhatIf!$Q:$Q,P$1,WhatIf!$R:$R,P176)&lt;=price_limit,IF(P176="Yes",1,2),"")),""))</f>
        <v/>
      </c>
      <c r="BL176" s="161" t="str">
        <f>IF(OR(Q176="",VLOOKUP(Q$1,Services!$A$1:$B$25,2,0)="Exclude"),"",IF($D176=1,IF(OR(price_limit="",price_limit="No Limit"),IF(Q176="Yes",1,2),IF(SUMIFS(WhatIf!$W:$W,WhatIf!$Q:$Q,Q$1,WhatIf!$R:$R,Q176)&lt;=price_limit,IF(Q176="Yes",1,2),"")),""))</f>
        <v/>
      </c>
      <c r="BM176" s="161" t="str">
        <f ca="1">IF(OR(R176="",VLOOKUP(R$1,Services!$A$1:$B$25,2,0)="Exclude"),"",IF($D176=1,IF(OR(price_limit="",price_limit="No Limit"),IF(R176="Yes",1,2),IF(SUMIFS(WhatIf!$W:$W,WhatIf!$Q:$Q,R$1,WhatIf!$R:$R,R176)&lt;=price_limit,IF(R176="Yes",1,2),"")),""))</f>
        <v/>
      </c>
      <c r="BN176" s="161" t="str">
        <f ca="1">IF(OR(S176="",VLOOKUP(S$1,Services!$A$1:$B$25,2,0)="Exclude"),"",IF($D176=1,IF(OR(price_limit="",price_limit="No Limit"),IF(S176="Yes",1,2),IF(SUMIFS(WhatIf!$W:$W,WhatIf!$Q:$Q,S$1,WhatIf!$R:$R,S176)&lt;=price_limit,IF(S176="Yes",1,2),"")),""))</f>
        <v/>
      </c>
      <c r="BO176" s="161" t="str">
        <f ca="1">IF(OR(T176="",VLOOKUP(T$1,Services!$A$1:$B$25,2,0)="Exclude"),"",IF($D176=1,IF(OR(price_limit="",price_limit="No Limit"),IF(T176="Yes",1,2),IF(SUMIFS(WhatIf!$W:$W,WhatIf!$Q:$Q,T$1,WhatIf!$R:$R,T176)&lt;=price_limit,IF(T176="Yes",1,2),"")),""))</f>
        <v/>
      </c>
      <c r="BP176" s="161" t="str">
        <f>IF(OR(U176="",VLOOKUP(U$1,Services!$A$1:$B$25,2,0)="Exclude"),"",IF($D176=1,IF(OR(price_limit="",price_limit="No Limit"),IF(U176="Yes",1,2),IF(SUMIFS(WhatIf!$W:$W,WhatIf!$Q:$Q,U$1,WhatIf!$R:$R,U176)&lt;=price_limit,IF(U176="Yes",1,2),"")),""))</f>
        <v/>
      </c>
      <c r="BQ176" s="161" t="str">
        <f ca="1">IF(OR(V176="",VLOOKUP(V$1,Services!$A$1:$B$25,2,0)="Exclude"),"",IF($D176=1,IF(OR(price_limit="",price_limit="No Limit"),IF(V176="Yes",1,2),IF(SUMIFS(WhatIf!$W:$W,WhatIf!$Q:$Q,V$1,WhatIf!$R:$R,V176)&lt;=price_limit,IF(V176="Yes",1,2),"")),""))</f>
        <v/>
      </c>
      <c r="BR176" s="161" t="str">
        <f>IF(OR(W176="",VLOOKUP(W$1,Services!$A$1:$B$25,2,0)="Exclude"),"",IF($D176=1,IF(OR(price_limit="",price_limit="No Limit"),IF(W176="Yes",1,2),IF(SUMIFS(WhatIf!$W:$W,WhatIf!$Q:$Q,W$1,WhatIf!$R:$R,W176)&lt;=price_limit,IF(W176="Yes",1,2),"")),""))</f>
        <v/>
      </c>
      <c r="BS176" s="161" t="str">
        <f>IF(OR(X176="",VLOOKUP(X$1,Services!$A$1:$B$25,2,0)="Exclude"),"",IF($D176=1,IF(OR(price_limit="",price_limit="No Limit"),IF(X176="Yes",1,2),IF(SUMIFS(WhatIf!$W:$W,WhatIf!$Q:$Q,X$1,WhatIf!$R:$R,X176)&lt;=price_limit,IF(X176="Yes",1,2),"")),""))</f>
        <v/>
      </c>
      <c r="BT176" s="161" t="str">
        <f>IF(OR(Y176="",VLOOKUP(Y$1,Services!$A$1:$B$25,2,0)="Exclude"),"",IF($D176=1,IF(OR(price_limit="",price_limit="No Limit"),IF(Y176="Yes",1,2),IF(SUMIFS(WhatIf!$W:$W,WhatIf!$Q:$Q,Y$1,WhatIf!$R:$R,Y176)&lt;=price_limit,IF(Y176="Yes",1,2),"")),""))</f>
        <v/>
      </c>
      <c r="BU176" s="161" t="str">
        <f>IF(OR(Z176="",VLOOKUP(Z$1,Services!$A$1:$B$25,2,0)="Exclude"),"",IF($D176=1,IF(OR(price_limit="",price_limit="No Limit"),IF(Z176="Yes",1,2),IF(SUMIFS(WhatIf!$W:$W,WhatIf!$Q:$Q,Z$1,WhatIf!$R:$R,Z176)&lt;=price_limit,IF(Z176="Yes",1,2),"")),""))</f>
        <v/>
      </c>
      <c r="BV176" s="161"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customHeight="1" x14ac:dyDescent="0.35">
      <c r="A177" s="15" t="s">
        <v>395</v>
      </c>
      <c r="C177" s="3" t="s">
        <v>229</v>
      </c>
      <c r="D177" s="8" t="str">
        <f t="shared" ca="1" si="8"/>
        <v/>
      </c>
      <c r="F177" s="4" t="s">
        <v>395</v>
      </c>
      <c r="G177" s="4" t="s">
        <v>395</v>
      </c>
      <c r="H177" s="4" t="s">
        <v>395</v>
      </c>
      <c r="I177" s="8"/>
      <c r="J177" s="8"/>
      <c r="K177" s="8"/>
      <c r="L177" s="8"/>
      <c r="M177" s="8" t="s">
        <v>395</v>
      </c>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1" t="str">
        <f>IF(OR(E177="",VLOOKUP(E$1,Services!$A$1:$B$25,2,0)="Exclude"),"",IF($D177=1,IF(OR(price_limit="",price_limit="No Limit"),IF(E177="Yes",1,2),IF(SUMIFS(WhatIf!$W:$W,WhatIf!$Q:$Q,E$1,WhatIf!$R:$R,E177)&lt;=price_limit,IF(E177="Yes",1,2),"")),""))</f>
        <v/>
      </c>
      <c r="BA177" s="161" t="str">
        <f ca="1">IF(OR(F177="",VLOOKUP(F$1,Services!$A$1:$B$25,2,0)="Exclude"),"",IF($D177=1,IF(OR(price_limit="",price_limit="No Limit"),IF(F177="Yes",1,2),IF(SUMIFS(WhatIf!$W:$W,WhatIf!$Q:$Q,F$1,WhatIf!$R:$R,F177)&lt;=price_limit,IF(F177="Yes",1,2),"")),""))</f>
        <v/>
      </c>
      <c r="BB177" s="161" t="str">
        <f ca="1">IF(OR(G177="",VLOOKUP(G$1,Services!$A$1:$B$25,2,0)="Exclude"),"",IF($D177=1,IF(OR(price_limit="",price_limit="No Limit"),IF(G177="Yes",1,2),IF(SUMIFS(WhatIf!$W:$W,WhatIf!$Q:$Q,G$1,WhatIf!$R:$R,G177)&lt;=price_limit,IF(G177="Yes",1,2),"")),""))</f>
        <v/>
      </c>
      <c r="BC177" s="161" t="str">
        <f ca="1">IF(OR(H177="",VLOOKUP(H$1,Services!$A$1:$B$25,2,0)="Exclude"),"",IF($D177=1,IF(OR(price_limit="",price_limit="No Limit"),IF(H177="Yes",1,2),IF(SUMIFS(WhatIf!$W:$W,WhatIf!$Q:$Q,H$1,WhatIf!$R:$R,H177)&lt;=price_limit,IF(H177="Yes",1,2),"")),""))</f>
        <v/>
      </c>
      <c r="BD177" s="161" t="str">
        <f>IF(OR(I177="",VLOOKUP(I$1,Services!$A$1:$B$25,2,0)="Exclude"),"",IF($D177=1,IF(OR(price_limit="",price_limit="No Limit"),IF(I177="Yes",1,2),IF(SUMIFS(WhatIf!$W:$W,WhatIf!$Q:$Q,I$1,WhatIf!$R:$R,I177)&lt;=price_limit,IF(I177="Yes",1,2),"")),""))</f>
        <v/>
      </c>
      <c r="BE177" s="161" t="str">
        <f>IF(OR(J177="",VLOOKUP(J$1,Services!$A$1:$B$25,2,0)="Exclude"),"",IF($D177=1,IF(OR(price_limit="",price_limit="No Limit"),IF(J177="Yes",1,2),IF(SUMIFS(WhatIf!$W:$W,WhatIf!$Q:$Q,J$1,WhatIf!$R:$R,J177)&lt;=price_limit,IF(J177="Yes",1,2),"")),""))</f>
        <v/>
      </c>
      <c r="BF177" s="161" t="str">
        <f>IF(OR(K177="",VLOOKUP(K$1,Services!$A$1:$B$25,2,0)="Exclude"),"",IF($D177=1,IF(OR(price_limit="",price_limit="No Limit"),IF(K177="Yes",1,2),IF(SUMIFS(WhatIf!$W:$W,WhatIf!$Q:$Q,K$1,WhatIf!$R:$R,K177)&lt;=price_limit,IF(K177="Yes",1,2),"")),""))</f>
        <v/>
      </c>
      <c r="BG177" s="161" t="str">
        <f>IF(OR(L177="",VLOOKUP(L$1,Services!$A$1:$B$25,2,0)="Exclude"),"",IF($D177=1,IF(OR(price_limit="",price_limit="No Limit"),IF(L177="Yes",1,2),IF(SUMIFS(WhatIf!$W:$W,WhatIf!$Q:$Q,L$1,WhatIf!$R:$R,L177)&lt;=price_limit,IF(L177="Yes",1,2),"")),""))</f>
        <v/>
      </c>
      <c r="BH177" s="161" t="str">
        <f ca="1">IF(OR(M177="",VLOOKUP(M$1,Services!$A$1:$B$25,2,0)="Exclude"),"",IF($D177=1,IF(OR(price_limit="",price_limit="No Limit"),IF(M177="Yes",1,2),IF(SUMIFS(WhatIf!$W:$W,WhatIf!$Q:$Q,M$1,WhatIf!$R:$R,M177)&lt;=price_limit,IF(M177="Yes",1,2),"")),""))</f>
        <v/>
      </c>
      <c r="BI177" s="161" t="str">
        <f>IF(OR(N177="",VLOOKUP(N$1,Services!$A$1:$B$25,2,0)="Exclude"),"",IF($D177=1,IF(OR(price_limit="",price_limit="No Limit"),IF(N177="Yes",1,2),IF(SUMIFS(WhatIf!$W:$W,WhatIf!$Q:$Q,N$1,WhatIf!$R:$R,N177)&lt;=price_limit,IF(N177="Yes",1,2),"")),""))</f>
        <v/>
      </c>
      <c r="BJ177" s="161" t="str">
        <f>IF(OR(O177="",VLOOKUP(O$1,Services!$A$1:$B$25,2,0)="Exclude"),"",IF($D177=1,IF(OR(price_limit="",price_limit="No Limit"),IF(O177="Yes",1,2),IF(SUMIFS(WhatIf!$W:$W,WhatIf!$Q:$Q,O$1,WhatIf!$R:$R,O177)&lt;=price_limit,IF(O177="Yes",1,2),"")),""))</f>
        <v/>
      </c>
      <c r="BK177" s="161" t="str">
        <f>IF(OR(P177="",VLOOKUP(P$1,Services!$A$1:$B$25,2,0)="Exclude"),"",IF($D177=1,IF(OR(price_limit="",price_limit="No Limit"),IF(P177="Yes",1,2),IF(SUMIFS(WhatIf!$W:$W,WhatIf!$Q:$Q,P$1,WhatIf!$R:$R,P177)&lt;=price_limit,IF(P177="Yes",1,2),"")),""))</f>
        <v/>
      </c>
      <c r="BL177" s="161" t="str">
        <f>IF(OR(Q177="",VLOOKUP(Q$1,Services!$A$1:$B$25,2,0)="Exclude"),"",IF($D177=1,IF(OR(price_limit="",price_limit="No Limit"),IF(Q177="Yes",1,2),IF(SUMIFS(WhatIf!$W:$W,WhatIf!$Q:$Q,Q$1,WhatIf!$R:$R,Q177)&lt;=price_limit,IF(Q177="Yes",1,2),"")),""))</f>
        <v/>
      </c>
      <c r="BM177" s="161" t="str">
        <f>IF(OR(R177="",VLOOKUP(R$1,Services!$A$1:$B$25,2,0)="Exclude"),"",IF($D177=1,IF(OR(price_limit="",price_limit="No Limit"),IF(R177="Yes",1,2),IF(SUMIFS(WhatIf!$W:$W,WhatIf!$Q:$Q,R$1,WhatIf!$R:$R,R177)&lt;=price_limit,IF(R177="Yes",1,2),"")),""))</f>
        <v/>
      </c>
      <c r="BN177" s="161" t="str">
        <f>IF(OR(S177="",VLOOKUP(S$1,Services!$A$1:$B$25,2,0)="Exclude"),"",IF($D177=1,IF(OR(price_limit="",price_limit="No Limit"),IF(S177="Yes",1,2),IF(SUMIFS(WhatIf!$W:$W,WhatIf!$Q:$Q,S$1,WhatIf!$R:$R,S177)&lt;=price_limit,IF(S177="Yes",1,2),"")),""))</f>
        <v/>
      </c>
      <c r="BO177" s="161" t="str">
        <f>IF(OR(T177="",VLOOKUP(T$1,Services!$A$1:$B$25,2,0)="Exclude"),"",IF($D177=1,IF(OR(price_limit="",price_limit="No Limit"),IF(T177="Yes",1,2),IF(SUMIFS(WhatIf!$W:$W,WhatIf!$Q:$Q,T$1,WhatIf!$R:$R,T177)&lt;=price_limit,IF(T177="Yes",1,2),"")),""))</f>
        <v/>
      </c>
      <c r="BP177" s="161" t="str">
        <f>IF(OR(U177="",VLOOKUP(U$1,Services!$A$1:$B$25,2,0)="Exclude"),"",IF($D177=1,IF(OR(price_limit="",price_limit="No Limit"),IF(U177="Yes",1,2),IF(SUMIFS(WhatIf!$W:$W,WhatIf!$Q:$Q,U$1,WhatIf!$R:$R,U177)&lt;=price_limit,IF(U177="Yes",1,2),"")),""))</f>
        <v/>
      </c>
      <c r="BQ177" s="161" t="str">
        <f>IF(OR(V177="",VLOOKUP(V$1,Services!$A$1:$B$25,2,0)="Exclude"),"",IF($D177=1,IF(OR(price_limit="",price_limit="No Limit"),IF(V177="Yes",1,2),IF(SUMIFS(WhatIf!$W:$W,WhatIf!$Q:$Q,V$1,WhatIf!$R:$R,V177)&lt;=price_limit,IF(V177="Yes",1,2),"")),""))</f>
        <v/>
      </c>
      <c r="BR177" s="161" t="str">
        <f>IF(OR(W177="",VLOOKUP(W$1,Services!$A$1:$B$25,2,0)="Exclude"),"",IF($D177=1,IF(OR(price_limit="",price_limit="No Limit"),IF(W177="Yes",1,2),IF(SUMIFS(WhatIf!$W:$W,WhatIf!$Q:$Q,W$1,WhatIf!$R:$R,W177)&lt;=price_limit,IF(W177="Yes",1,2),"")),""))</f>
        <v/>
      </c>
      <c r="BS177" s="161" t="str">
        <f>IF(OR(X177="",VLOOKUP(X$1,Services!$A$1:$B$25,2,0)="Exclude"),"",IF($D177=1,IF(OR(price_limit="",price_limit="No Limit"),IF(X177="Yes",1,2),IF(SUMIFS(WhatIf!$W:$W,WhatIf!$Q:$Q,X$1,WhatIf!$R:$R,X177)&lt;=price_limit,IF(X177="Yes",1,2),"")),""))</f>
        <v/>
      </c>
      <c r="BT177" s="161" t="str">
        <f>IF(OR(Y177="",VLOOKUP(Y$1,Services!$A$1:$B$25,2,0)="Exclude"),"",IF($D177=1,IF(OR(price_limit="",price_limit="No Limit"),IF(Y177="Yes",1,2),IF(SUMIFS(WhatIf!$W:$W,WhatIf!$Q:$Q,Y$1,WhatIf!$R:$R,Y177)&lt;=price_limit,IF(Y177="Yes",1,2),"")),""))</f>
        <v/>
      </c>
      <c r="BU177" s="161" t="str">
        <f>IF(OR(Z177="",VLOOKUP(Z$1,Services!$A$1:$B$25,2,0)="Exclude"),"",IF($D177=1,IF(OR(price_limit="",price_limit="No Limit"),IF(Z177="Yes",1,2),IF(SUMIFS(WhatIf!$W:$W,WhatIf!$Q:$Q,Z$1,WhatIf!$R:$R,Z177)&lt;=price_limit,IF(Z177="Yes",1,2),"")),""))</f>
        <v/>
      </c>
      <c r="BV177" s="161"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customHeight="1" x14ac:dyDescent="0.35">
      <c r="A178" s="15" t="s">
        <v>408</v>
      </c>
      <c r="B178" s="3" t="s">
        <v>583</v>
      </c>
      <c r="C178" s="3" t="s">
        <v>177</v>
      </c>
      <c r="D178" s="8" t="str">
        <f t="shared" ca="1" si="8"/>
        <v/>
      </c>
      <c r="F178" s="4" t="s">
        <v>396</v>
      </c>
      <c r="G178" s="4" t="s">
        <v>396</v>
      </c>
      <c r="H178" s="4" t="s">
        <v>396</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1" t="str">
        <f>IF(OR(E178="",VLOOKUP(E$1,Services!$A$1:$B$25,2,0)="Exclude"),"",IF($D178=1,IF(OR(price_limit="",price_limit="No Limit"),IF(E178="Yes",1,2),IF(SUMIFS(WhatIf!$W:$W,WhatIf!$Q:$Q,E$1,WhatIf!$R:$R,E178)&lt;=price_limit,IF(E178="Yes",1,2),"")),""))</f>
        <v/>
      </c>
      <c r="BA178" s="161" t="str">
        <f ca="1">IF(OR(F178="",VLOOKUP(F$1,Services!$A$1:$B$25,2,0)="Exclude"),"",IF($D178=1,IF(OR(price_limit="",price_limit="No Limit"),IF(F178="Yes",1,2),IF(SUMIFS(WhatIf!$W:$W,WhatIf!$Q:$Q,F$1,WhatIf!$R:$R,F178)&lt;=price_limit,IF(F178="Yes",1,2),"")),""))</f>
        <v/>
      </c>
      <c r="BB178" s="161" t="str">
        <f ca="1">IF(OR(G178="",VLOOKUP(G$1,Services!$A$1:$B$25,2,0)="Exclude"),"",IF($D178=1,IF(OR(price_limit="",price_limit="No Limit"),IF(G178="Yes",1,2),IF(SUMIFS(WhatIf!$W:$W,WhatIf!$Q:$Q,G$1,WhatIf!$R:$R,G178)&lt;=price_limit,IF(G178="Yes",1,2),"")),""))</f>
        <v/>
      </c>
      <c r="BC178" s="161" t="str">
        <f ca="1">IF(OR(H178="",VLOOKUP(H$1,Services!$A$1:$B$25,2,0)="Exclude"),"",IF($D178=1,IF(OR(price_limit="",price_limit="No Limit"),IF(H178="Yes",1,2),IF(SUMIFS(WhatIf!$W:$W,WhatIf!$Q:$Q,H$1,WhatIf!$R:$R,H178)&lt;=price_limit,IF(H178="Yes",1,2),"")),""))</f>
        <v/>
      </c>
      <c r="BD178" s="161" t="str">
        <f>IF(OR(I178="",VLOOKUP(I$1,Services!$A$1:$B$25,2,0)="Exclude"),"",IF($D178=1,IF(OR(price_limit="",price_limit="No Limit"),IF(I178="Yes",1,2),IF(SUMIFS(WhatIf!$W:$W,WhatIf!$Q:$Q,I$1,WhatIf!$R:$R,I178)&lt;=price_limit,IF(I178="Yes",1,2),"")),""))</f>
        <v/>
      </c>
      <c r="BE178" s="161" t="str">
        <f>IF(OR(J178="",VLOOKUP(J$1,Services!$A$1:$B$25,2,0)="Exclude"),"",IF($D178=1,IF(OR(price_limit="",price_limit="No Limit"),IF(J178="Yes",1,2),IF(SUMIFS(WhatIf!$W:$W,WhatIf!$Q:$Q,J$1,WhatIf!$R:$R,J178)&lt;=price_limit,IF(J178="Yes",1,2),"")),""))</f>
        <v/>
      </c>
      <c r="BF178" s="161" t="str">
        <f>IF(OR(K178="",VLOOKUP(K$1,Services!$A$1:$B$25,2,0)="Exclude"),"",IF($D178=1,IF(OR(price_limit="",price_limit="No Limit"),IF(K178="Yes",1,2),IF(SUMIFS(WhatIf!$W:$W,WhatIf!$Q:$Q,K$1,WhatIf!$R:$R,K178)&lt;=price_limit,IF(K178="Yes",1,2),"")),""))</f>
        <v/>
      </c>
      <c r="BG178" s="161" t="str">
        <f>IF(OR(L178="",VLOOKUP(L$1,Services!$A$1:$B$25,2,0)="Exclude"),"",IF($D178=1,IF(OR(price_limit="",price_limit="No Limit"),IF(L178="Yes",1,2),IF(SUMIFS(WhatIf!$W:$W,WhatIf!$Q:$Q,L$1,WhatIf!$R:$R,L178)&lt;=price_limit,IF(L178="Yes",1,2),"")),""))</f>
        <v/>
      </c>
      <c r="BH178" s="161" t="str">
        <f>IF(OR(M178="",VLOOKUP(M$1,Services!$A$1:$B$25,2,0)="Exclude"),"",IF($D178=1,IF(OR(price_limit="",price_limit="No Limit"),IF(M178="Yes",1,2),IF(SUMIFS(WhatIf!$W:$W,WhatIf!$Q:$Q,M$1,WhatIf!$R:$R,M178)&lt;=price_limit,IF(M178="Yes",1,2),"")),""))</f>
        <v/>
      </c>
      <c r="BI178" s="161" t="str">
        <f>IF(OR(N178="",VLOOKUP(N$1,Services!$A$1:$B$25,2,0)="Exclude"),"",IF($D178=1,IF(OR(price_limit="",price_limit="No Limit"),IF(N178="Yes",1,2),IF(SUMIFS(WhatIf!$W:$W,WhatIf!$Q:$Q,N$1,WhatIf!$R:$R,N178)&lt;=price_limit,IF(N178="Yes",1,2),"")),""))</f>
        <v/>
      </c>
      <c r="BJ178" s="161" t="str">
        <f>IF(OR(O178="",VLOOKUP(O$1,Services!$A$1:$B$25,2,0)="Exclude"),"",IF($D178=1,IF(OR(price_limit="",price_limit="No Limit"),IF(O178="Yes",1,2),IF(SUMIFS(WhatIf!$W:$W,WhatIf!$Q:$Q,O$1,WhatIf!$R:$R,O178)&lt;=price_limit,IF(O178="Yes",1,2),"")),""))</f>
        <v/>
      </c>
      <c r="BK178" s="161" t="str">
        <f>IF(OR(P178="",VLOOKUP(P$1,Services!$A$1:$B$25,2,0)="Exclude"),"",IF($D178=1,IF(OR(price_limit="",price_limit="No Limit"),IF(P178="Yes",1,2),IF(SUMIFS(WhatIf!$W:$W,WhatIf!$Q:$Q,P$1,WhatIf!$R:$R,P178)&lt;=price_limit,IF(P178="Yes",1,2),"")),""))</f>
        <v/>
      </c>
      <c r="BL178" s="161" t="str">
        <f>IF(OR(Q178="",VLOOKUP(Q$1,Services!$A$1:$B$25,2,0)="Exclude"),"",IF($D178=1,IF(OR(price_limit="",price_limit="No Limit"),IF(Q178="Yes",1,2),IF(SUMIFS(WhatIf!$W:$W,WhatIf!$Q:$Q,Q$1,WhatIf!$R:$R,Q178)&lt;=price_limit,IF(Q178="Yes",1,2),"")),""))</f>
        <v/>
      </c>
      <c r="BM178" s="161" t="str">
        <f>IF(OR(R178="",VLOOKUP(R$1,Services!$A$1:$B$25,2,0)="Exclude"),"",IF($D178=1,IF(OR(price_limit="",price_limit="No Limit"),IF(R178="Yes",1,2),IF(SUMIFS(WhatIf!$W:$W,WhatIf!$Q:$Q,R$1,WhatIf!$R:$R,R178)&lt;=price_limit,IF(R178="Yes",1,2),"")),""))</f>
        <v/>
      </c>
      <c r="BN178" s="161" t="str">
        <f>IF(OR(S178="",VLOOKUP(S$1,Services!$A$1:$B$25,2,0)="Exclude"),"",IF($D178=1,IF(OR(price_limit="",price_limit="No Limit"),IF(S178="Yes",1,2),IF(SUMIFS(WhatIf!$W:$W,WhatIf!$Q:$Q,S$1,WhatIf!$R:$R,S178)&lt;=price_limit,IF(S178="Yes",1,2),"")),""))</f>
        <v/>
      </c>
      <c r="BO178" s="161" t="str">
        <f>IF(OR(T178="",VLOOKUP(T$1,Services!$A$1:$B$25,2,0)="Exclude"),"",IF($D178=1,IF(OR(price_limit="",price_limit="No Limit"),IF(T178="Yes",1,2),IF(SUMIFS(WhatIf!$W:$W,WhatIf!$Q:$Q,T$1,WhatIf!$R:$R,T178)&lt;=price_limit,IF(T178="Yes",1,2),"")),""))</f>
        <v/>
      </c>
      <c r="BP178" s="161" t="str">
        <f>IF(OR(U178="",VLOOKUP(U$1,Services!$A$1:$B$25,2,0)="Exclude"),"",IF($D178=1,IF(OR(price_limit="",price_limit="No Limit"),IF(U178="Yes",1,2),IF(SUMIFS(WhatIf!$W:$W,WhatIf!$Q:$Q,U$1,WhatIf!$R:$R,U178)&lt;=price_limit,IF(U178="Yes",1,2),"")),""))</f>
        <v/>
      </c>
      <c r="BQ178" s="161" t="str">
        <f>IF(OR(V178="",VLOOKUP(V$1,Services!$A$1:$B$25,2,0)="Exclude"),"",IF($D178=1,IF(OR(price_limit="",price_limit="No Limit"),IF(V178="Yes",1,2),IF(SUMIFS(WhatIf!$W:$W,WhatIf!$Q:$Q,V$1,WhatIf!$R:$R,V178)&lt;=price_limit,IF(V178="Yes",1,2),"")),""))</f>
        <v/>
      </c>
      <c r="BR178" s="161" t="str">
        <f>IF(OR(W178="",VLOOKUP(W$1,Services!$A$1:$B$25,2,0)="Exclude"),"",IF($D178=1,IF(OR(price_limit="",price_limit="No Limit"),IF(W178="Yes",1,2),IF(SUMIFS(WhatIf!$W:$W,WhatIf!$Q:$Q,W$1,WhatIf!$R:$R,W178)&lt;=price_limit,IF(W178="Yes",1,2),"")),""))</f>
        <v/>
      </c>
      <c r="BS178" s="161" t="str">
        <f>IF(OR(X178="",VLOOKUP(X$1,Services!$A$1:$B$25,2,0)="Exclude"),"",IF($D178=1,IF(OR(price_limit="",price_limit="No Limit"),IF(X178="Yes",1,2),IF(SUMIFS(WhatIf!$W:$W,WhatIf!$Q:$Q,X$1,WhatIf!$R:$R,X178)&lt;=price_limit,IF(X178="Yes",1,2),"")),""))</f>
        <v/>
      </c>
      <c r="BT178" s="161" t="str">
        <f>IF(OR(Y178="",VLOOKUP(Y$1,Services!$A$1:$B$25,2,0)="Exclude"),"",IF($D178=1,IF(OR(price_limit="",price_limit="No Limit"),IF(Y178="Yes",1,2),IF(SUMIFS(WhatIf!$W:$W,WhatIf!$Q:$Q,Y$1,WhatIf!$R:$R,Y178)&lt;=price_limit,IF(Y178="Yes",1,2),"")),""))</f>
        <v/>
      </c>
      <c r="BU178" s="161" t="str">
        <f>IF(OR(Z178="",VLOOKUP(Z$1,Services!$A$1:$B$25,2,0)="Exclude"),"",IF($D178=1,IF(OR(price_limit="",price_limit="No Limit"),IF(Z178="Yes",1,2),IF(SUMIFS(WhatIf!$W:$W,WhatIf!$Q:$Q,Z$1,WhatIf!$R:$R,Z178)&lt;=price_limit,IF(Z178="Yes",1,2),"")),""))</f>
        <v/>
      </c>
      <c r="BV178" s="161"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588</v>
      </c>
      <c r="C179" s="3" t="s">
        <v>349</v>
      </c>
      <c r="D179" s="8" t="str">
        <f t="shared" ca="1" si="8"/>
        <v/>
      </c>
      <c r="F179" s="4" t="s">
        <v>706</v>
      </c>
      <c r="G179" s="4" t="s">
        <v>706</v>
      </c>
      <c r="H179" s="4" t="s">
        <v>706</v>
      </c>
      <c r="I179" s="8"/>
      <c r="J179" s="8"/>
      <c r="K179" s="8"/>
      <c r="L179" s="8"/>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1" t="str">
        <f>IF(OR(E179="",VLOOKUP(E$1,Services!$A$1:$B$25,2,0)="Exclude"),"",IF($D179=1,IF(OR(price_limit="",price_limit="No Limit"),IF(E179="Yes",1,2),IF(SUMIFS(WhatIf!$W:$W,WhatIf!$Q:$Q,E$1,WhatIf!$R:$R,E179)&lt;=price_limit,IF(E179="Yes",1,2),"")),""))</f>
        <v/>
      </c>
      <c r="BA179" s="161" t="str">
        <f ca="1">IF(OR(F179="",VLOOKUP(F$1,Services!$A$1:$B$25,2,0)="Exclude"),"",IF($D179=1,IF(OR(price_limit="",price_limit="No Limit"),IF(F179="Yes",1,2),IF(SUMIFS(WhatIf!$W:$W,WhatIf!$Q:$Q,F$1,WhatIf!$R:$R,F179)&lt;=price_limit,IF(F179="Yes",1,2),"")),""))</f>
        <v/>
      </c>
      <c r="BB179" s="161" t="str">
        <f ca="1">IF(OR(G179="",VLOOKUP(G$1,Services!$A$1:$B$25,2,0)="Exclude"),"",IF($D179=1,IF(OR(price_limit="",price_limit="No Limit"),IF(G179="Yes",1,2),IF(SUMIFS(WhatIf!$W:$W,WhatIf!$Q:$Q,G$1,WhatIf!$R:$R,G179)&lt;=price_limit,IF(G179="Yes",1,2),"")),""))</f>
        <v/>
      </c>
      <c r="BC179" s="161" t="str">
        <f ca="1">IF(OR(H179="",VLOOKUP(H$1,Services!$A$1:$B$25,2,0)="Exclude"),"",IF($D179=1,IF(OR(price_limit="",price_limit="No Limit"),IF(H179="Yes",1,2),IF(SUMIFS(WhatIf!$W:$W,WhatIf!$Q:$Q,H$1,WhatIf!$R:$R,H179)&lt;=price_limit,IF(H179="Yes",1,2),"")),""))</f>
        <v/>
      </c>
      <c r="BD179" s="161" t="str">
        <f>IF(OR(I179="",VLOOKUP(I$1,Services!$A$1:$B$25,2,0)="Exclude"),"",IF($D179=1,IF(OR(price_limit="",price_limit="No Limit"),IF(I179="Yes",1,2),IF(SUMIFS(WhatIf!$W:$W,WhatIf!$Q:$Q,I$1,WhatIf!$R:$R,I179)&lt;=price_limit,IF(I179="Yes",1,2),"")),""))</f>
        <v/>
      </c>
      <c r="BE179" s="161" t="str">
        <f>IF(OR(J179="",VLOOKUP(J$1,Services!$A$1:$B$25,2,0)="Exclude"),"",IF($D179=1,IF(OR(price_limit="",price_limit="No Limit"),IF(J179="Yes",1,2),IF(SUMIFS(WhatIf!$W:$W,WhatIf!$Q:$Q,J$1,WhatIf!$R:$R,J179)&lt;=price_limit,IF(J179="Yes",1,2),"")),""))</f>
        <v/>
      </c>
      <c r="BF179" s="161" t="str">
        <f>IF(OR(K179="",VLOOKUP(K$1,Services!$A$1:$B$25,2,0)="Exclude"),"",IF($D179=1,IF(OR(price_limit="",price_limit="No Limit"),IF(K179="Yes",1,2),IF(SUMIFS(WhatIf!$W:$W,WhatIf!$Q:$Q,K$1,WhatIf!$R:$R,K179)&lt;=price_limit,IF(K179="Yes",1,2),"")),""))</f>
        <v/>
      </c>
      <c r="BG179" s="161" t="str">
        <f>IF(OR(L179="",VLOOKUP(L$1,Services!$A$1:$B$25,2,0)="Exclude"),"",IF($D179=1,IF(OR(price_limit="",price_limit="No Limit"),IF(L179="Yes",1,2),IF(SUMIFS(WhatIf!$W:$W,WhatIf!$Q:$Q,L$1,WhatIf!$R:$R,L179)&lt;=price_limit,IF(L179="Yes",1,2),"")),""))</f>
        <v/>
      </c>
      <c r="BH179" s="161" t="str">
        <f>IF(OR(M179="",VLOOKUP(M$1,Services!$A$1:$B$25,2,0)="Exclude"),"",IF($D179=1,IF(OR(price_limit="",price_limit="No Limit"),IF(M179="Yes",1,2),IF(SUMIFS(WhatIf!$W:$W,WhatIf!$Q:$Q,M$1,WhatIf!$R:$R,M179)&lt;=price_limit,IF(M179="Yes",1,2),"")),""))</f>
        <v/>
      </c>
      <c r="BI179" s="161" t="str">
        <f>IF(OR(N179="",VLOOKUP(N$1,Services!$A$1:$B$25,2,0)="Exclude"),"",IF($D179=1,IF(OR(price_limit="",price_limit="No Limit"),IF(N179="Yes",1,2),IF(SUMIFS(WhatIf!$W:$W,WhatIf!$Q:$Q,N$1,WhatIf!$R:$R,N179)&lt;=price_limit,IF(N179="Yes",1,2),"")),""))</f>
        <v/>
      </c>
      <c r="BJ179" s="161" t="str">
        <f>IF(OR(O179="",VLOOKUP(O$1,Services!$A$1:$B$25,2,0)="Exclude"),"",IF($D179=1,IF(OR(price_limit="",price_limit="No Limit"),IF(O179="Yes",1,2),IF(SUMIFS(WhatIf!$W:$W,WhatIf!$Q:$Q,O$1,WhatIf!$R:$R,O179)&lt;=price_limit,IF(O179="Yes",1,2),"")),""))</f>
        <v/>
      </c>
      <c r="BK179" s="161" t="str">
        <f>IF(OR(P179="",VLOOKUP(P$1,Services!$A$1:$B$25,2,0)="Exclude"),"",IF($D179=1,IF(OR(price_limit="",price_limit="No Limit"),IF(P179="Yes",1,2),IF(SUMIFS(WhatIf!$W:$W,WhatIf!$Q:$Q,P$1,WhatIf!$R:$R,P179)&lt;=price_limit,IF(P179="Yes",1,2),"")),""))</f>
        <v/>
      </c>
      <c r="BL179" s="161" t="str">
        <f>IF(OR(Q179="",VLOOKUP(Q$1,Services!$A$1:$B$25,2,0)="Exclude"),"",IF($D179=1,IF(OR(price_limit="",price_limit="No Limit"),IF(Q179="Yes",1,2),IF(SUMIFS(WhatIf!$W:$W,WhatIf!$Q:$Q,Q$1,WhatIf!$R:$R,Q179)&lt;=price_limit,IF(Q179="Yes",1,2),"")),""))</f>
        <v/>
      </c>
      <c r="BM179" s="161" t="str">
        <f>IF(OR(R179="",VLOOKUP(R$1,Services!$A$1:$B$25,2,0)="Exclude"),"",IF($D179=1,IF(OR(price_limit="",price_limit="No Limit"),IF(R179="Yes",1,2),IF(SUMIFS(WhatIf!$W:$W,WhatIf!$Q:$Q,R$1,WhatIf!$R:$R,R179)&lt;=price_limit,IF(R179="Yes",1,2),"")),""))</f>
        <v/>
      </c>
      <c r="BN179" s="161" t="str">
        <f>IF(OR(S179="",VLOOKUP(S$1,Services!$A$1:$B$25,2,0)="Exclude"),"",IF($D179=1,IF(OR(price_limit="",price_limit="No Limit"),IF(S179="Yes",1,2),IF(SUMIFS(WhatIf!$W:$W,WhatIf!$Q:$Q,S$1,WhatIf!$R:$R,S179)&lt;=price_limit,IF(S179="Yes",1,2),"")),""))</f>
        <v/>
      </c>
      <c r="BO179" s="161" t="str">
        <f>IF(OR(T179="",VLOOKUP(T$1,Services!$A$1:$B$25,2,0)="Exclude"),"",IF($D179=1,IF(OR(price_limit="",price_limit="No Limit"),IF(T179="Yes",1,2),IF(SUMIFS(WhatIf!$W:$W,WhatIf!$Q:$Q,T$1,WhatIf!$R:$R,T179)&lt;=price_limit,IF(T179="Yes",1,2),"")),""))</f>
        <v/>
      </c>
      <c r="BP179" s="161" t="str">
        <f>IF(OR(U179="",VLOOKUP(U$1,Services!$A$1:$B$25,2,0)="Exclude"),"",IF($D179=1,IF(OR(price_limit="",price_limit="No Limit"),IF(U179="Yes",1,2),IF(SUMIFS(WhatIf!$W:$W,WhatIf!$Q:$Q,U$1,WhatIf!$R:$R,U179)&lt;=price_limit,IF(U179="Yes",1,2),"")),""))</f>
        <v/>
      </c>
      <c r="BQ179" s="161" t="str">
        <f>IF(OR(V179="",VLOOKUP(V$1,Services!$A$1:$B$25,2,0)="Exclude"),"",IF($D179=1,IF(OR(price_limit="",price_limit="No Limit"),IF(V179="Yes",1,2),IF(SUMIFS(WhatIf!$W:$W,WhatIf!$Q:$Q,V$1,WhatIf!$R:$R,V179)&lt;=price_limit,IF(V179="Yes",1,2),"")),""))</f>
        <v/>
      </c>
      <c r="BR179" s="161" t="str">
        <f>IF(OR(W179="",VLOOKUP(W$1,Services!$A$1:$B$25,2,0)="Exclude"),"",IF($D179=1,IF(OR(price_limit="",price_limit="No Limit"),IF(W179="Yes",1,2),IF(SUMIFS(WhatIf!$W:$W,WhatIf!$Q:$Q,W$1,WhatIf!$R:$R,W179)&lt;=price_limit,IF(W179="Yes",1,2),"")),""))</f>
        <v/>
      </c>
      <c r="BS179" s="161" t="str">
        <f>IF(OR(X179="",VLOOKUP(X$1,Services!$A$1:$B$25,2,0)="Exclude"),"",IF($D179=1,IF(OR(price_limit="",price_limit="No Limit"),IF(X179="Yes",1,2),IF(SUMIFS(WhatIf!$W:$W,WhatIf!$Q:$Q,X$1,WhatIf!$R:$R,X179)&lt;=price_limit,IF(X179="Yes",1,2),"")),""))</f>
        <v/>
      </c>
      <c r="BT179" s="161" t="str">
        <f>IF(OR(Y179="",VLOOKUP(Y$1,Services!$A$1:$B$25,2,0)="Exclude"),"",IF($D179=1,IF(OR(price_limit="",price_limit="No Limit"),IF(Y179="Yes",1,2),IF(SUMIFS(WhatIf!$W:$W,WhatIf!$Q:$Q,Y$1,WhatIf!$R:$R,Y179)&lt;=price_limit,IF(Y179="Yes",1,2),"")),""))</f>
        <v/>
      </c>
      <c r="BU179" s="161" t="str">
        <f>IF(OR(Z179="",VLOOKUP(Z$1,Services!$A$1:$B$25,2,0)="Exclude"),"",IF($D179=1,IF(OR(price_limit="",price_limit="No Limit"),IF(Z179="Yes",1,2),IF(SUMIFS(WhatIf!$W:$W,WhatIf!$Q:$Q,Z$1,WhatIf!$R:$R,Z179)&lt;=price_limit,IF(Z179="Yes",1,2),"")),""))</f>
        <v/>
      </c>
      <c r="BV179" s="161"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customHeight="1" x14ac:dyDescent="0.35">
      <c r="A180" s="15" t="s">
        <v>397</v>
      </c>
      <c r="B180" s="3" t="s">
        <v>954</v>
      </c>
      <c r="C180" s="3" t="s">
        <v>229</v>
      </c>
      <c r="D180" s="8" t="str">
        <f t="shared" ca="1" si="8"/>
        <v/>
      </c>
      <c r="F180" s="4" t="s">
        <v>397</v>
      </c>
      <c r="G180" s="4" t="s">
        <v>397</v>
      </c>
      <c r="H180" s="4" t="s">
        <v>397</v>
      </c>
      <c r="I180" s="8"/>
      <c r="J180" s="8"/>
      <c r="K180" s="8"/>
      <c r="L180" s="8"/>
      <c r="M180" s="8" t="s">
        <v>954</v>
      </c>
      <c r="N180" s="8"/>
      <c r="O180" s="8" t="s">
        <v>1</v>
      </c>
      <c r="P180" s="8"/>
      <c r="Q180" s="8" t="s">
        <v>1</v>
      </c>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1" t="str">
        <f>IF(OR(E180="",VLOOKUP(E$1,Services!$A$1:$B$25,2,0)="Exclude"),"",IF($D180=1,IF(OR(price_limit="",price_limit="No Limit"),IF(E180="Yes",1,2),IF(SUMIFS(WhatIf!$W:$W,WhatIf!$Q:$Q,E$1,WhatIf!$R:$R,E180)&lt;=price_limit,IF(E180="Yes",1,2),"")),""))</f>
        <v/>
      </c>
      <c r="BA180" s="161" t="str">
        <f ca="1">IF(OR(F180="",VLOOKUP(F$1,Services!$A$1:$B$25,2,0)="Exclude"),"",IF($D180=1,IF(OR(price_limit="",price_limit="No Limit"),IF(F180="Yes",1,2),IF(SUMIFS(WhatIf!$W:$W,WhatIf!$Q:$Q,F$1,WhatIf!$R:$R,F180)&lt;=price_limit,IF(F180="Yes",1,2),"")),""))</f>
        <v/>
      </c>
      <c r="BB180" s="161" t="str">
        <f ca="1">IF(OR(G180="",VLOOKUP(G$1,Services!$A$1:$B$25,2,0)="Exclude"),"",IF($D180=1,IF(OR(price_limit="",price_limit="No Limit"),IF(G180="Yes",1,2),IF(SUMIFS(WhatIf!$W:$W,WhatIf!$Q:$Q,G$1,WhatIf!$R:$R,G180)&lt;=price_limit,IF(G180="Yes",1,2),"")),""))</f>
        <v/>
      </c>
      <c r="BC180" s="161" t="str">
        <f ca="1">IF(OR(H180="",VLOOKUP(H$1,Services!$A$1:$B$25,2,0)="Exclude"),"",IF($D180=1,IF(OR(price_limit="",price_limit="No Limit"),IF(H180="Yes",1,2),IF(SUMIFS(WhatIf!$W:$W,WhatIf!$Q:$Q,H$1,WhatIf!$R:$R,H180)&lt;=price_limit,IF(H180="Yes",1,2),"")),""))</f>
        <v/>
      </c>
      <c r="BD180" s="161" t="str">
        <f>IF(OR(I180="",VLOOKUP(I$1,Services!$A$1:$B$25,2,0)="Exclude"),"",IF($D180=1,IF(OR(price_limit="",price_limit="No Limit"),IF(I180="Yes",1,2),IF(SUMIFS(WhatIf!$W:$W,WhatIf!$Q:$Q,I$1,WhatIf!$R:$R,I180)&lt;=price_limit,IF(I180="Yes",1,2),"")),""))</f>
        <v/>
      </c>
      <c r="BE180" s="161" t="str">
        <f>IF(OR(J180="",VLOOKUP(J$1,Services!$A$1:$B$25,2,0)="Exclude"),"",IF($D180=1,IF(OR(price_limit="",price_limit="No Limit"),IF(J180="Yes",1,2),IF(SUMIFS(WhatIf!$W:$W,WhatIf!$Q:$Q,J$1,WhatIf!$R:$R,J180)&lt;=price_limit,IF(J180="Yes",1,2),"")),""))</f>
        <v/>
      </c>
      <c r="BF180" s="161" t="str">
        <f>IF(OR(K180="",VLOOKUP(K$1,Services!$A$1:$B$25,2,0)="Exclude"),"",IF($D180=1,IF(OR(price_limit="",price_limit="No Limit"),IF(K180="Yes",1,2),IF(SUMIFS(WhatIf!$W:$W,WhatIf!$Q:$Q,K$1,WhatIf!$R:$R,K180)&lt;=price_limit,IF(K180="Yes",1,2),"")),""))</f>
        <v/>
      </c>
      <c r="BG180" s="161" t="str">
        <f>IF(OR(L180="",VLOOKUP(L$1,Services!$A$1:$B$25,2,0)="Exclude"),"",IF($D180=1,IF(OR(price_limit="",price_limit="No Limit"),IF(L180="Yes",1,2),IF(SUMIFS(WhatIf!$W:$W,WhatIf!$Q:$Q,L$1,WhatIf!$R:$R,L180)&lt;=price_limit,IF(L180="Yes",1,2),"")),""))</f>
        <v/>
      </c>
      <c r="BH180" s="161" t="str">
        <f ca="1">IF(OR(M180="",VLOOKUP(M$1,Services!$A$1:$B$25,2,0)="Exclude"),"",IF($D180=1,IF(OR(price_limit="",price_limit="No Limit"),IF(M180="Yes",1,2),IF(SUMIFS(WhatIf!$W:$W,WhatIf!$Q:$Q,M$1,WhatIf!$R:$R,M180)&lt;=price_limit,IF(M180="Yes",1,2),"")),""))</f>
        <v/>
      </c>
      <c r="BI180" s="161" t="str">
        <f>IF(OR(N180="",VLOOKUP(N$1,Services!$A$1:$B$25,2,0)="Exclude"),"",IF($D180=1,IF(OR(price_limit="",price_limit="No Limit"),IF(N180="Yes",1,2),IF(SUMIFS(WhatIf!$W:$W,WhatIf!$Q:$Q,N$1,WhatIf!$R:$R,N180)&lt;=price_limit,IF(N180="Yes",1,2),"")),""))</f>
        <v/>
      </c>
      <c r="BJ180" s="161" t="str">
        <f ca="1">IF(OR(O180="",VLOOKUP(O$1,Services!$A$1:$B$25,2,0)="Exclude"),"",IF($D180=1,IF(OR(price_limit="",price_limit="No Limit"),IF(O180="Yes",1,2),IF(SUMIFS(WhatIf!$W:$W,WhatIf!$Q:$Q,O$1,WhatIf!$R:$R,O180)&lt;=price_limit,IF(O180="Yes",1,2),"")),""))</f>
        <v/>
      </c>
      <c r="BK180" s="161" t="str">
        <f>IF(OR(P180="",VLOOKUP(P$1,Services!$A$1:$B$25,2,0)="Exclude"),"",IF($D180=1,IF(OR(price_limit="",price_limit="No Limit"),IF(P180="Yes",1,2),IF(SUMIFS(WhatIf!$W:$W,WhatIf!$Q:$Q,P$1,WhatIf!$R:$R,P180)&lt;=price_limit,IF(P180="Yes",1,2),"")),""))</f>
        <v/>
      </c>
      <c r="BL180" s="161" t="str">
        <f ca="1">IF(OR(Q180="",VLOOKUP(Q$1,Services!$A$1:$B$25,2,0)="Exclude"),"",IF($D180=1,IF(OR(price_limit="",price_limit="No Limit"),IF(Q180="Yes",1,2),IF(SUMIFS(WhatIf!$W:$W,WhatIf!$Q:$Q,Q$1,WhatIf!$R:$R,Q180)&lt;=price_limit,IF(Q180="Yes",1,2),"")),""))</f>
        <v/>
      </c>
      <c r="BM180" s="161" t="str">
        <f>IF(OR(R180="",VLOOKUP(R$1,Services!$A$1:$B$25,2,0)="Exclude"),"",IF($D180=1,IF(OR(price_limit="",price_limit="No Limit"),IF(R180="Yes",1,2),IF(SUMIFS(WhatIf!$W:$W,WhatIf!$Q:$Q,R$1,WhatIf!$R:$R,R180)&lt;=price_limit,IF(R180="Yes",1,2),"")),""))</f>
        <v/>
      </c>
      <c r="BN180" s="161" t="str">
        <f>IF(OR(S180="",VLOOKUP(S$1,Services!$A$1:$B$25,2,0)="Exclude"),"",IF($D180=1,IF(OR(price_limit="",price_limit="No Limit"),IF(S180="Yes",1,2),IF(SUMIFS(WhatIf!$W:$W,WhatIf!$Q:$Q,S$1,WhatIf!$R:$R,S180)&lt;=price_limit,IF(S180="Yes",1,2),"")),""))</f>
        <v/>
      </c>
      <c r="BO180" s="161" t="str">
        <f>IF(OR(T180="",VLOOKUP(T$1,Services!$A$1:$B$25,2,0)="Exclude"),"",IF($D180=1,IF(OR(price_limit="",price_limit="No Limit"),IF(T180="Yes",1,2),IF(SUMIFS(WhatIf!$W:$W,WhatIf!$Q:$Q,T$1,WhatIf!$R:$R,T180)&lt;=price_limit,IF(T180="Yes",1,2),"")),""))</f>
        <v/>
      </c>
      <c r="BP180" s="161" t="str">
        <f>IF(OR(U180="",VLOOKUP(U$1,Services!$A$1:$B$25,2,0)="Exclude"),"",IF($D180=1,IF(OR(price_limit="",price_limit="No Limit"),IF(U180="Yes",1,2),IF(SUMIFS(WhatIf!$W:$W,WhatIf!$Q:$Q,U$1,WhatIf!$R:$R,U180)&lt;=price_limit,IF(U180="Yes",1,2),"")),""))</f>
        <v/>
      </c>
      <c r="BQ180" s="161" t="str">
        <f>IF(OR(V180="",VLOOKUP(V$1,Services!$A$1:$B$25,2,0)="Exclude"),"",IF($D180=1,IF(OR(price_limit="",price_limit="No Limit"),IF(V180="Yes",1,2),IF(SUMIFS(WhatIf!$W:$W,WhatIf!$Q:$Q,V$1,WhatIf!$R:$R,V180)&lt;=price_limit,IF(V180="Yes",1,2),"")),""))</f>
        <v/>
      </c>
      <c r="BR180" s="161" t="str">
        <f>IF(OR(W180="",VLOOKUP(W$1,Services!$A$1:$B$25,2,0)="Exclude"),"",IF($D180=1,IF(OR(price_limit="",price_limit="No Limit"),IF(W180="Yes",1,2),IF(SUMIFS(WhatIf!$W:$W,WhatIf!$Q:$Q,W$1,WhatIf!$R:$R,W180)&lt;=price_limit,IF(W180="Yes",1,2),"")),""))</f>
        <v/>
      </c>
      <c r="BS180" s="161" t="str">
        <f>IF(OR(X180="",VLOOKUP(X$1,Services!$A$1:$B$25,2,0)="Exclude"),"",IF($D180=1,IF(OR(price_limit="",price_limit="No Limit"),IF(X180="Yes",1,2),IF(SUMIFS(WhatIf!$W:$W,WhatIf!$Q:$Q,X$1,WhatIf!$R:$R,X180)&lt;=price_limit,IF(X180="Yes",1,2),"")),""))</f>
        <v/>
      </c>
      <c r="BT180" s="161" t="str">
        <f>IF(OR(Y180="",VLOOKUP(Y$1,Services!$A$1:$B$25,2,0)="Exclude"),"",IF($D180=1,IF(OR(price_limit="",price_limit="No Limit"),IF(Y180="Yes",1,2),IF(SUMIFS(WhatIf!$W:$W,WhatIf!$Q:$Q,Y$1,WhatIf!$R:$R,Y180)&lt;=price_limit,IF(Y180="Yes",1,2),"")),""))</f>
        <v/>
      </c>
      <c r="BU180" s="161" t="str">
        <f>IF(OR(Z180="",VLOOKUP(Z$1,Services!$A$1:$B$25,2,0)="Exclude"),"",IF($D180=1,IF(OR(price_limit="",price_limit="No Limit"),IF(Z180="Yes",1,2),IF(SUMIFS(WhatIf!$W:$W,WhatIf!$Q:$Q,Z$1,WhatIf!$R:$R,Z180)&lt;=price_limit,IF(Z180="Yes",1,2),"")),""))</f>
        <v/>
      </c>
      <c r="BV180" s="161"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5" customHeight="1" x14ac:dyDescent="0.35">
      <c r="A181" s="15" t="s">
        <v>1165</v>
      </c>
      <c r="C181" s="3" t="s">
        <v>346</v>
      </c>
      <c r="D181" s="8" t="str">
        <f t="shared" ca="1" si="8"/>
        <v/>
      </c>
      <c r="I181" s="8"/>
      <c r="J181" s="8"/>
      <c r="K181" s="8"/>
      <c r="L181" s="8"/>
      <c r="M181" s="8"/>
      <c r="N181" s="8"/>
      <c r="O181" s="8"/>
      <c r="P181" s="8"/>
      <c r="Q181" s="8" t="s">
        <v>1</v>
      </c>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1" t="str">
        <f>IF(OR(E181="",VLOOKUP(E$1,Services!$A$1:$B$25,2,0)="Exclude"),"",IF($D181=1,IF(OR(price_limit="",price_limit="No Limit"),IF(E181="Yes",1,2),IF(SUMIFS(WhatIf!$W:$W,WhatIf!$Q:$Q,E$1,WhatIf!$R:$R,E181)&lt;=price_limit,IF(E181="Yes",1,2),"")),""))</f>
        <v/>
      </c>
      <c r="BA181" s="161" t="str">
        <f>IF(OR(F181="",VLOOKUP(F$1,Services!$A$1:$B$25,2,0)="Exclude"),"",IF($D181=1,IF(OR(price_limit="",price_limit="No Limit"),IF(F181="Yes",1,2),IF(SUMIFS(WhatIf!$W:$W,WhatIf!$Q:$Q,F$1,WhatIf!$R:$R,F181)&lt;=price_limit,IF(F181="Yes",1,2),"")),""))</f>
        <v/>
      </c>
      <c r="BB181" s="161" t="str">
        <f>IF(OR(G181="",VLOOKUP(G$1,Services!$A$1:$B$25,2,0)="Exclude"),"",IF($D181=1,IF(OR(price_limit="",price_limit="No Limit"),IF(G181="Yes",1,2),IF(SUMIFS(WhatIf!$W:$W,WhatIf!$Q:$Q,G$1,WhatIf!$R:$R,G181)&lt;=price_limit,IF(G181="Yes",1,2),"")),""))</f>
        <v/>
      </c>
      <c r="BC181" s="161" t="str">
        <f>IF(OR(H181="",VLOOKUP(H$1,Services!$A$1:$B$25,2,0)="Exclude"),"",IF($D181=1,IF(OR(price_limit="",price_limit="No Limit"),IF(H181="Yes",1,2),IF(SUMIFS(WhatIf!$W:$W,WhatIf!$Q:$Q,H$1,WhatIf!$R:$R,H181)&lt;=price_limit,IF(H181="Yes",1,2),"")),""))</f>
        <v/>
      </c>
      <c r="BD181" s="161" t="str">
        <f>IF(OR(I181="",VLOOKUP(I$1,Services!$A$1:$B$25,2,0)="Exclude"),"",IF($D181=1,IF(OR(price_limit="",price_limit="No Limit"),IF(I181="Yes",1,2),IF(SUMIFS(WhatIf!$W:$W,WhatIf!$Q:$Q,I$1,WhatIf!$R:$R,I181)&lt;=price_limit,IF(I181="Yes",1,2),"")),""))</f>
        <v/>
      </c>
      <c r="BE181" s="161" t="str">
        <f>IF(OR(J181="",VLOOKUP(J$1,Services!$A$1:$B$25,2,0)="Exclude"),"",IF($D181=1,IF(OR(price_limit="",price_limit="No Limit"),IF(J181="Yes",1,2),IF(SUMIFS(WhatIf!$W:$W,WhatIf!$Q:$Q,J$1,WhatIf!$R:$R,J181)&lt;=price_limit,IF(J181="Yes",1,2),"")),""))</f>
        <v/>
      </c>
      <c r="BF181" s="161" t="str">
        <f>IF(OR(K181="",VLOOKUP(K$1,Services!$A$1:$B$25,2,0)="Exclude"),"",IF($D181=1,IF(OR(price_limit="",price_limit="No Limit"),IF(K181="Yes",1,2),IF(SUMIFS(WhatIf!$W:$W,WhatIf!$Q:$Q,K$1,WhatIf!$R:$R,K181)&lt;=price_limit,IF(K181="Yes",1,2),"")),""))</f>
        <v/>
      </c>
      <c r="BG181" s="161" t="str">
        <f>IF(OR(L181="",VLOOKUP(L$1,Services!$A$1:$B$25,2,0)="Exclude"),"",IF($D181=1,IF(OR(price_limit="",price_limit="No Limit"),IF(L181="Yes",1,2),IF(SUMIFS(WhatIf!$W:$W,WhatIf!$Q:$Q,L$1,WhatIf!$R:$R,L181)&lt;=price_limit,IF(L181="Yes",1,2),"")),""))</f>
        <v/>
      </c>
      <c r="BH181" s="161" t="str">
        <f>IF(OR(M181="",VLOOKUP(M$1,Services!$A$1:$B$25,2,0)="Exclude"),"",IF($D181=1,IF(OR(price_limit="",price_limit="No Limit"),IF(M181="Yes",1,2),IF(SUMIFS(WhatIf!$W:$W,WhatIf!$Q:$Q,M$1,WhatIf!$R:$R,M181)&lt;=price_limit,IF(M181="Yes",1,2),"")),""))</f>
        <v/>
      </c>
      <c r="BI181" s="161" t="str">
        <f>IF(OR(N181="",VLOOKUP(N$1,Services!$A$1:$B$25,2,0)="Exclude"),"",IF($D181=1,IF(OR(price_limit="",price_limit="No Limit"),IF(N181="Yes",1,2),IF(SUMIFS(WhatIf!$W:$W,WhatIf!$Q:$Q,N$1,WhatIf!$R:$R,N181)&lt;=price_limit,IF(N181="Yes",1,2),"")),""))</f>
        <v/>
      </c>
      <c r="BJ181" s="161" t="str">
        <f>IF(OR(O181="",VLOOKUP(O$1,Services!$A$1:$B$25,2,0)="Exclude"),"",IF($D181=1,IF(OR(price_limit="",price_limit="No Limit"),IF(O181="Yes",1,2),IF(SUMIFS(WhatIf!$W:$W,WhatIf!$Q:$Q,O$1,WhatIf!$R:$R,O181)&lt;=price_limit,IF(O181="Yes",1,2),"")),""))</f>
        <v/>
      </c>
      <c r="BK181" s="161" t="str">
        <f>IF(OR(P181="",VLOOKUP(P$1,Services!$A$1:$B$25,2,0)="Exclude"),"",IF($D181=1,IF(OR(price_limit="",price_limit="No Limit"),IF(P181="Yes",1,2),IF(SUMIFS(WhatIf!$W:$W,WhatIf!$Q:$Q,P$1,WhatIf!$R:$R,P181)&lt;=price_limit,IF(P181="Yes",1,2),"")),""))</f>
        <v/>
      </c>
      <c r="BL181" s="161" t="str">
        <f ca="1">IF(OR(Q181="",VLOOKUP(Q$1,Services!$A$1:$B$25,2,0)="Exclude"),"",IF($D181=1,IF(OR(price_limit="",price_limit="No Limit"),IF(Q181="Yes",1,2),IF(SUMIFS(WhatIf!$W:$W,WhatIf!$Q:$Q,Q$1,WhatIf!$R:$R,Q181)&lt;=price_limit,IF(Q181="Yes",1,2),"")),""))</f>
        <v/>
      </c>
      <c r="BM181" s="161" t="str">
        <f>IF(OR(R181="",VLOOKUP(R$1,Services!$A$1:$B$25,2,0)="Exclude"),"",IF($D181=1,IF(OR(price_limit="",price_limit="No Limit"),IF(R181="Yes",1,2),IF(SUMIFS(WhatIf!$W:$W,WhatIf!$Q:$Q,R$1,WhatIf!$R:$R,R181)&lt;=price_limit,IF(R181="Yes",1,2),"")),""))</f>
        <v/>
      </c>
      <c r="BN181" s="161" t="str">
        <f>IF(OR(S181="",VLOOKUP(S$1,Services!$A$1:$B$25,2,0)="Exclude"),"",IF($D181=1,IF(OR(price_limit="",price_limit="No Limit"),IF(S181="Yes",1,2),IF(SUMIFS(WhatIf!$W:$W,WhatIf!$Q:$Q,S$1,WhatIf!$R:$R,S181)&lt;=price_limit,IF(S181="Yes",1,2),"")),""))</f>
        <v/>
      </c>
      <c r="BO181" s="161" t="str">
        <f>IF(OR(T181="",VLOOKUP(T$1,Services!$A$1:$B$25,2,0)="Exclude"),"",IF($D181=1,IF(OR(price_limit="",price_limit="No Limit"),IF(T181="Yes",1,2),IF(SUMIFS(WhatIf!$W:$W,WhatIf!$Q:$Q,T$1,WhatIf!$R:$R,T181)&lt;=price_limit,IF(T181="Yes",1,2),"")),""))</f>
        <v/>
      </c>
      <c r="BP181" s="161" t="str">
        <f>IF(OR(U181="",VLOOKUP(U$1,Services!$A$1:$B$25,2,0)="Exclude"),"",IF($D181=1,IF(OR(price_limit="",price_limit="No Limit"),IF(U181="Yes",1,2),IF(SUMIFS(WhatIf!$W:$W,WhatIf!$Q:$Q,U$1,WhatIf!$R:$R,U181)&lt;=price_limit,IF(U181="Yes",1,2),"")),""))</f>
        <v/>
      </c>
      <c r="BQ181" s="161" t="str">
        <f>IF(OR(V181="",VLOOKUP(V$1,Services!$A$1:$B$25,2,0)="Exclude"),"",IF($D181=1,IF(OR(price_limit="",price_limit="No Limit"),IF(V181="Yes",1,2),IF(SUMIFS(WhatIf!$W:$W,WhatIf!$Q:$Q,V$1,WhatIf!$R:$R,V181)&lt;=price_limit,IF(V181="Yes",1,2),"")),""))</f>
        <v/>
      </c>
      <c r="BR181" s="161" t="str">
        <f>IF(OR(W181="",VLOOKUP(W$1,Services!$A$1:$B$25,2,0)="Exclude"),"",IF($D181=1,IF(OR(price_limit="",price_limit="No Limit"),IF(W181="Yes",1,2),IF(SUMIFS(WhatIf!$W:$W,WhatIf!$Q:$Q,W$1,WhatIf!$R:$R,W181)&lt;=price_limit,IF(W181="Yes",1,2),"")),""))</f>
        <v/>
      </c>
      <c r="BS181" s="161" t="str">
        <f>IF(OR(X181="",VLOOKUP(X$1,Services!$A$1:$B$25,2,0)="Exclude"),"",IF($D181=1,IF(OR(price_limit="",price_limit="No Limit"),IF(X181="Yes",1,2),IF(SUMIFS(WhatIf!$W:$W,WhatIf!$Q:$Q,X$1,WhatIf!$R:$R,X181)&lt;=price_limit,IF(X181="Yes",1,2),"")),""))</f>
        <v/>
      </c>
      <c r="BT181" s="161" t="str">
        <f>IF(OR(Y181="",VLOOKUP(Y$1,Services!$A$1:$B$25,2,0)="Exclude"),"",IF($D181=1,IF(OR(price_limit="",price_limit="No Limit"),IF(Y181="Yes",1,2),IF(SUMIFS(WhatIf!$W:$W,WhatIf!$Q:$Q,Y$1,WhatIf!$R:$R,Y181)&lt;=price_limit,IF(Y181="Yes",1,2),"")),""))</f>
        <v/>
      </c>
      <c r="BU181" s="161" t="str">
        <f>IF(OR(Z181="",VLOOKUP(Z$1,Services!$A$1:$B$25,2,0)="Exclude"),"",IF($D181=1,IF(OR(price_limit="",price_limit="No Limit"),IF(Z181="Yes",1,2),IF(SUMIFS(WhatIf!$W:$W,WhatIf!$Q:$Q,Z$1,WhatIf!$R:$R,Z181)&lt;=price_limit,IF(Z181="Yes",1,2),"")),""))</f>
        <v/>
      </c>
      <c r="BV181" s="161"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
      <c r="A182" s="15" t="s">
        <v>1158</v>
      </c>
      <c r="C182" s="3" t="s">
        <v>345</v>
      </c>
      <c r="D182" s="8" t="str">
        <f t="shared" ca="1" si="8"/>
        <v/>
      </c>
      <c r="Q182" s="4" t="s">
        <v>1</v>
      </c>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1" t="str">
        <f>IF(OR(E182="",VLOOKUP(E$1,Services!$A$1:$B$25,2,0)="Exclude"),"",IF($D182=1,IF(OR(price_limit="",price_limit="No Limit"),IF(E182="Yes",1,2),IF(SUMIFS(WhatIf!$W:$W,WhatIf!$Q:$Q,E$1,WhatIf!$R:$R,E182)&lt;=price_limit,IF(E182="Yes",1,2),"")),""))</f>
        <v/>
      </c>
      <c r="BA182" s="161" t="str">
        <f>IF(OR(F182="",VLOOKUP(F$1,Services!$A$1:$B$25,2,0)="Exclude"),"",IF($D182=1,IF(OR(price_limit="",price_limit="No Limit"),IF(F182="Yes",1,2),IF(SUMIFS(WhatIf!$W:$W,WhatIf!$Q:$Q,F$1,WhatIf!$R:$R,F182)&lt;=price_limit,IF(F182="Yes",1,2),"")),""))</f>
        <v/>
      </c>
      <c r="BB182" s="161" t="str">
        <f>IF(OR(G182="",VLOOKUP(G$1,Services!$A$1:$B$25,2,0)="Exclude"),"",IF($D182=1,IF(OR(price_limit="",price_limit="No Limit"),IF(G182="Yes",1,2),IF(SUMIFS(WhatIf!$W:$W,WhatIf!$Q:$Q,G$1,WhatIf!$R:$R,G182)&lt;=price_limit,IF(G182="Yes",1,2),"")),""))</f>
        <v/>
      </c>
      <c r="BC182" s="161" t="str">
        <f>IF(OR(H182="",VLOOKUP(H$1,Services!$A$1:$B$25,2,0)="Exclude"),"",IF($D182=1,IF(OR(price_limit="",price_limit="No Limit"),IF(H182="Yes",1,2),IF(SUMIFS(WhatIf!$W:$W,WhatIf!$Q:$Q,H$1,WhatIf!$R:$R,H182)&lt;=price_limit,IF(H182="Yes",1,2),"")),""))</f>
        <v/>
      </c>
      <c r="BD182" s="161" t="str">
        <f>IF(OR(I182="",VLOOKUP(I$1,Services!$A$1:$B$25,2,0)="Exclude"),"",IF($D182=1,IF(OR(price_limit="",price_limit="No Limit"),IF(I182="Yes",1,2),IF(SUMIFS(WhatIf!$W:$W,WhatIf!$Q:$Q,I$1,WhatIf!$R:$R,I182)&lt;=price_limit,IF(I182="Yes",1,2),"")),""))</f>
        <v/>
      </c>
      <c r="BE182" s="161" t="str">
        <f>IF(OR(J182="",VLOOKUP(J$1,Services!$A$1:$B$25,2,0)="Exclude"),"",IF($D182=1,IF(OR(price_limit="",price_limit="No Limit"),IF(J182="Yes",1,2),IF(SUMIFS(WhatIf!$W:$W,WhatIf!$Q:$Q,J$1,WhatIf!$R:$R,J182)&lt;=price_limit,IF(J182="Yes",1,2),"")),""))</f>
        <v/>
      </c>
      <c r="BF182" s="161" t="str">
        <f>IF(OR(K182="",VLOOKUP(K$1,Services!$A$1:$B$25,2,0)="Exclude"),"",IF($D182=1,IF(OR(price_limit="",price_limit="No Limit"),IF(K182="Yes",1,2),IF(SUMIFS(WhatIf!$W:$W,WhatIf!$Q:$Q,K$1,WhatIf!$R:$R,K182)&lt;=price_limit,IF(K182="Yes",1,2),"")),""))</f>
        <v/>
      </c>
      <c r="BG182" s="161" t="str">
        <f>IF(OR(L182="",VLOOKUP(L$1,Services!$A$1:$B$25,2,0)="Exclude"),"",IF($D182=1,IF(OR(price_limit="",price_limit="No Limit"),IF(L182="Yes",1,2),IF(SUMIFS(WhatIf!$W:$W,WhatIf!$Q:$Q,L$1,WhatIf!$R:$R,L182)&lt;=price_limit,IF(L182="Yes",1,2),"")),""))</f>
        <v/>
      </c>
      <c r="BH182" s="161" t="str">
        <f>IF(OR(M182="",VLOOKUP(M$1,Services!$A$1:$B$25,2,0)="Exclude"),"",IF($D182=1,IF(OR(price_limit="",price_limit="No Limit"),IF(M182="Yes",1,2),IF(SUMIFS(WhatIf!$W:$W,WhatIf!$Q:$Q,M$1,WhatIf!$R:$R,M182)&lt;=price_limit,IF(M182="Yes",1,2),"")),""))</f>
        <v/>
      </c>
      <c r="BI182" s="161" t="str">
        <f>IF(OR(N182="",VLOOKUP(N$1,Services!$A$1:$B$25,2,0)="Exclude"),"",IF($D182=1,IF(OR(price_limit="",price_limit="No Limit"),IF(N182="Yes",1,2),IF(SUMIFS(WhatIf!$W:$W,WhatIf!$Q:$Q,N$1,WhatIf!$R:$R,N182)&lt;=price_limit,IF(N182="Yes",1,2),"")),""))</f>
        <v/>
      </c>
      <c r="BJ182" s="161" t="str">
        <f>IF(OR(O182="",VLOOKUP(O$1,Services!$A$1:$B$25,2,0)="Exclude"),"",IF($D182=1,IF(OR(price_limit="",price_limit="No Limit"),IF(O182="Yes",1,2),IF(SUMIFS(WhatIf!$W:$W,WhatIf!$Q:$Q,O$1,WhatIf!$R:$R,O182)&lt;=price_limit,IF(O182="Yes",1,2),"")),""))</f>
        <v/>
      </c>
      <c r="BK182" s="161" t="str">
        <f>IF(OR(P182="",VLOOKUP(P$1,Services!$A$1:$B$25,2,0)="Exclude"),"",IF($D182=1,IF(OR(price_limit="",price_limit="No Limit"),IF(P182="Yes",1,2),IF(SUMIFS(WhatIf!$W:$W,WhatIf!$Q:$Q,P$1,WhatIf!$R:$R,P182)&lt;=price_limit,IF(P182="Yes",1,2),"")),""))</f>
        <v/>
      </c>
      <c r="BL182" s="161" t="str">
        <f ca="1">IF(OR(Q182="",VLOOKUP(Q$1,Services!$A$1:$B$25,2,0)="Exclude"),"",IF($D182=1,IF(OR(price_limit="",price_limit="No Limit"),IF(Q182="Yes",1,2),IF(SUMIFS(WhatIf!$W:$W,WhatIf!$Q:$Q,Q$1,WhatIf!$R:$R,Q182)&lt;=price_limit,IF(Q182="Yes",1,2),"")),""))</f>
        <v/>
      </c>
      <c r="BM182" s="161" t="str">
        <f>IF(OR(R182="",VLOOKUP(R$1,Services!$A$1:$B$25,2,0)="Exclude"),"",IF($D182=1,IF(OR(price_limit="",price_limit="No Limit"),IF(R182="Yes",1,2),IF(SUMIFS(WhatIf!$W:$W,WhatIf!$Q:$Q,R$1,WhatIf!$R:$R,R182)&lt;=price_limit,IF(R182="Yes",1,2),"")),""))</f>
        <v/>
      </c>
      <c r="BN182" s="161" t="str">
        <f>IF(OR(S182="",VLOOKUP(S$1,Services!$A$1:$B$25,2,0)="Exclude"),"",IF($D182=1,IF(OR(price_limit="",price_limit="No Limit"),IF(S182="Yes",1,2),IF(SUMIFS(WhatIf!$W:$W,WhatIf!$Q:$Q,S$1,WhatIf!$R:$R,S182)&lt;=price_limit,IF(S182="Yes",1,2),"")),""))</f>
        <v/>
      </c>
      <c r="BO182" s="161" t="str">
        <f>IF(OR(T182="",VLOOKUP(T$1,Services!$A$1:$B$25,2,0)="Exclude"),"",IF($D182=1,IF(OR(price_limit="",price_limit="No Limit"),IF(T182="Yes",1,2),IF(SUMIFS(WhatIf!$W:$W,WhatIf!$Q:$Q,T$1,WhatIf!$R:$R,T182)&lt;=price_limit,IF(T182="Yes",1,2),"")),""))</f>
        <v/>
      </c>
      <c r="BP182" s="161" t="str">
        <f>IF(OR(U182="",VLOOKUP(U$1,Services!$A$1:$B$25,2,0)="Exclude"),"",IF($D182=1,IF(OR(price_limit="",price_limit="No Limit"),IF(U182="Yes",1,2),IF(SUMIFS(WhatIf!$W:$W,WhatIf!$Q:$Q,U$1,WhatIf!$R:$R,U182)&lt;=price_limit,IF(U182="Yes",1,2),"")),""))</f>
        <v/>
      </c>
      <c r="BQ182" s="161" t="str">
        <f>IF(OR(V182="",VLOOKUP(V$1,Services!$A$1:$B$25,2,0)="Exclude"),"",IF($D182=1,IF(OR(price_limit="",price_limit="No Limit"),IF(V182="Yes",1,2),IF(SUMIFS(WhatIf!$W:$W,WhatIf!$Q:$Q,V$1,WhatIf!$R:$R,V182)&lt;=price_limit,IF(V182="Yes",1,2),"")),""))</f>
        <v/>
      </c>
      <c r="BR182" s="161" t="str">
        <f>IF(OR(W182="",VLOOKUP(W$1,Services!$A$1:$B$25,2,0)="Exclude"),"",IF($D182=1,IF(OR(price_limit="",price_limit="No Limit"),IF(W182="Yes",1,2),IF(SUMIFS(WhatIf!$W:$W,WhatIf!$Q:$Q,W$1,WhatIf!$R:$R,W182)&lt;=price_limit,IF(W182="Yes",1,2),"")),""))</f>
        <v/>
      </c>
      <c r="BS182" s="161" t="str">
        <f>IF(OR(X182="",VLOOKUP(X$1,Services!$A$1:$B$25,2,0)="Exclude"),"",IF($D182=1,IF(OR(price_limit="",price_limit="No Limit"),IF(X182="Yes",1,2),IF(SUMIFS(WhatIf!$W:$W,WhatIf!$Q:$Q,X$1,WhatIf!$R:$R,X182)&lt;=price_limit,IF(X182="Yes",1,2),"")),""))</f>
        <v/>
      </c>
      <c r="BT182" s="161" t="str">
        <f>IF(OR(Y182="",VLOOKUP(Y$1,Services!$A$1:$B$25,2,0)="Exclude"),"",IF($D182=1,IF(OR(price_limit="",price_limit="No Limit"),IF(Y182="Yes",1,2),IF(SUMIFS(WhatIf!$W:$W,WhatIf!$Q:$Q,Y$1,WhatIf!$R:$R,Y182)&lt;=price_limit,IF(Y182="Yes",1,2),"")),""))</f>
        <v/>
      </c>
      <c r="BU182" s="161" t="str">
        <f>IF(OR(Z182="",VLOOKUP(Z$1,Services!$A$1:$B$25,2,0)="Exclude"),"",IF($D182=1,IF(OR(price_limit="",price_limit="No Limit"),IF(Z182="Yes",1,2),IF(SUMIFS(WhatIf!$W:$W,WhatIf!$Q:$Q,Z$1,WhatIf!$R:$R,Z182)&lt;=price_limit,IF(Z182="Yes",1,2),"")),""))</f>
        <v/>
      </c>
      <c r="BV182" s="161"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customHeight="1" x14ac:dyDescent="0.35">
      <c r="A183" s="15" t="s">
        <v>574</v>
      </c>
      <c r="C183" s="3" t="s">
        <v>177</v>
      </c>
      <c r="D183" s="8" t="str">
        <f t="shared" ca="1" si="8"/>
        <v/>
      </c>
      <c r="F183" s="4" t="s">
        <v>574</v>
      </c>
      <c r="G183" s="4" t="s">
        <v>574</v>
      </c>
      <c r="H183" s="4" t="s">
        <v>574</v>
      </c>
      <c r="I183" s="8"/>
      <c r="J183" s="8"/>
      <c r="K183" s="8"/>
      <c r="L183" s="8"/>
      <c r="M183" s="8"/>
      <c r="N183" s="8"/>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1" t="str">
        <f>IF(OR(E183="",VLOOKUP(E$1,Services!$A$1:$B$25,2,0)="Exclude"),"",IF($D183=1,IF(OR(price_limit="",price_limit="No Limit"),IF(E183="Yes",1,2),IF(SUMIFS(WhatIf!$W:$W,WhatIf!$Q:$Q,E$1,WhatIf!$R:$R,E183)&lt;=price_limit,IF(E183="Yes",1,2),"")),""))</f>
        <v/>
      </c>
      <c r="BA183" s="161" t="str">
        <f ca="1">IF(OR(F183="",VLOOKUP(F$1,Services!$A$1:$B$25,2,0)="Exclude"),"",IF($D183=1,IF(OR(price_limit="",price_limit="No Limit"),IF(F183="Yes",1,2),IF(SUMIFS(WhatIf!$W:$W,WhatIf!$Q:$Q,F$1,WhatIf!$R:$R,F183)&lt;=price_limit,IF(F183="Yes",1,2),"")),""))</f>
        <v/>
      </c>
      <c r="BB183" s="161" t="str">
        <f ca="1">IF(OR(G183="",VLOOKUP(G$1,Services!$A$1:$B$25,2,0)="Exclude"),"",IF($D183=1,IF(OR(price_limit="",price_limit="No Limit"),IF(G183="Yes",1,2),IF(SUMIFS(WhatIf!$W:$W,WhatIf!$Q:$Q,G$1,WhatIf!$R:$R,G183)&lt;=price_limit,IF(G183="Yes",1,2),"")),""))</f>
        <v/>
      </c>
      <c r="BC183" s="161" t="str">
        <f ca="1">IF(OR(H183="",VLOOKUP(H$1,Services!$A$1:$B$25,2,0)="Exclude"),"",IF($D183=1,IF(OR(price_limit="",price_limit="No Limit"),IF(H183="Yes",1,2),IF(SUMIFS(WhatIf!$W:$W,WhatIf!$Q:$Q,H$1,WhatIf!$R:$R,H183)&lt;=price_limit,IF(H183="Yes",1,2),"")),""))</f>
        <v/>
      </c>
      <c r="BD183" s="161" t="str">
        <f>IF(OR(I183="",VLOOKUP(I$1,Services!$A$1:$B$25,2,0)="Exclude"),"",IF($D183=1,IF(OR(price_limit="",price_limit="No Limit"),IF(I183="Yes",1,2),IF(SUMIFS(WhatIf!$W:$W,WhatIf!$Q:$Q,I$1,WhatIf!$R:$R,I183)&lt;=price_limit,IF(I183="Yes",1,2),"")),""))</f>
        <v/>
      </c>
      <c r="BE183" s="161" t="str">
        <f>IF(OR(J183="",VLOOKUP(J$1,Services!$A$1:$B$25,2,0)="Exclude"),"",IF($D183=1,IF(OR(price_limit="",price_limit="No Limit"),IF(J183="Yes",1,2),IF(SUMIFS(WhatIf!$W:$W,WhatIf!$Q:$Q,J$1,WhatIf!$R:$R,J183)&lt;=price_limit,IF(J183="Yes",1,2),"")),""))</f>
        <v/>
      </c>
      <c r="BF183" s="161" t="str">
        <f>IF(OR(K183="",VLOOKUP(K$1,Services!$A$1:$B$25,2,0)="Exclude"),"",IF($D183=1,IF(OR(price_limit="",price_limit="No Limit"),IF(K183="Yes",1,2),IF(SUMIFS(WhatIf!$W:$W,WhatIf!$Q:$Q,K$1,WhatIf!$R:$R,K183)&lt;=price_limit,IF(K183="Yes",1,2),"")),""))</f>
        <v/>
      </c>
      <c r="BG183" s="161" t="str">
        <f>IF(OR(L183="",VLOOKUP(L$1,Services!$A$1:$B$25,2,0)="Exclude"),"",IF($D183=1,IF(OR(price_limit="",price_limit="No Limit"),IF(L183="Yes",1,2),IF(SUMIFS(WhatIf!$W:$W,WhatIf!$Q:$Q,L$1,WhatIf!$R:$R,L183)&lt;=price_limit,IF(L183="Yes",1,2),"")),""))</f>
        <v/>
      </c>
      <c r="BH183" s="161" t="str">
        <f>IF(OR(M183="",VLOOKUP(M$1,Services!$A$1:$B$25,2,0)="Exclude"),"",IF($D183=1,IF(OR(price_limit="",price_limit="No Limit"),IF(M183="Yes",1,2),IF(SUMIFS(WhatIf!$W:$W,WhatIf!$Q:$Q,M$1,WhatIf!$R:$R,M183)&lt;=price_limit,IF(M183="Yes",1,2),"")),""))</f>
        <v/>
      </c>
      <c r="BI183" s="161" t="str">
        <f>IF(OR(N183="",VLOOKUP(N$1,Services!$A$1:$B$25,2,0)="Exclude"),"",IF($D183=1,IF(OR(price_limit="",price_limit="No Limit"),IF(N183="Yes",1,2),IF(SUMIFS(WhatIf!$W:$W,WhatIf!$Q:$Q,N$1,WhatIf!$R:$R,N183)&lt;=price_limit,IF(N183="Yes",1,2),"")),""))</f>
        <v/>
      </c>
      <c r="BJ183" s="161" t="str">
        <f>IF(OR(O183="",VLOOKUP(O$1,Services!$A$1:$B$25,2,0)="Exclude"),"",IF($D183=1,IF(OR(price_limit="",price_limit="No Limit"),IF(O183="Yes",1,2),IF(SUMIFS(WhatIf!$W:$W,WhatIf!$Q:$Q,O$1,WhatIf!$R:$R,O183)&lt;=price_limit,IF(O183="Yes",1,2),"")),""))</f>
        <v/>
      </c>
      <c r="BK183" s="161" t="str">
        <f>IF(OR(P183="",VLOOKUP(P$1,Services!$A$1:$B$25,2,0)="Exclude"),"",IF($D183=1,IF(OR(price_limit="",price_limit="No Limit"),IF(P183="Yes",1,2),IF(SUMIFS(WhatIf!$W:$W,WhatIf!$Q:$Q,P$1,WhatIf!$R:$R,P183)&lt;=price_limit,IF(P183="Yes",1,2),"")),""))</f>
        <v/>
      </c>
      <c r="BL183" s="161" t="str">
        <f>IF(OR(Q183="",VLOOKUP(Q$1,Services!$A$1:$B$25,2,0)="Exclude"),"",IF($D183=1,IF(OR(price_limit="",price_limit="No Limit"),IF(Q183="Yes",1,2),IF(SUMIFS(WhatIf!$W:$W,WhatIf!$Q:$Q,Q$1,WhatIf!$R:$R,Q183)&lt;=price_limit,IF(Q183="Yes",1,2),"")),""))</f>
        <v/>
      </c>
      <c r="BM183" s="161" t="str">
        <f>IF(OR(R183="",VLOOKUP(R$1,Services!$A$1:$B$25,2,0)="Exclude"),"",IF($D183=1,IF(OR(price_limit="",price_limit="No Limit"),IF(R183="Yes",1,2),IF(SUMIFS(WhatIf!$W:$W,WhatIf!$Q:$Q,R$1,WhatIf!$R:$R,R183)&lt;=price_limit,IF(R183="Yes",1,2),"")),""))</f>
        <v/>
      </c>
      <c r="BN183" s="161" t="str">
        <f>IF(OR(S183="",VLOOKUP(S$1,Services!$A$1:$B$25,2,0)="Exclude"),"",IF($D183=1,IF(OR(price_limit="",price_limit="No Limit"),IF(S183="Yes",1,2),IF(SUMIFS(WhatIf!$W:$W,WhatIf!$Q:$Q,S$1,WhatIf!$R:$R,S183)&lt;=price_limit,IF(S183="Yes",1,2),"")),""))</f>
        <v/>
      </c>
      <c r="BO183" s="161" t="str">
        <f>IF(OR(T183="",VLOOKUP(T$1,Services!$A$1:$B$25,2,0)="Exclude"),"",IF($D183=1,IF(OR(price_limit="",price_limit="No Limit"),IF(T183="Yes",1,2),IF(SUMIFS(WhatIf!$W:$W,WhatIf!$Q:$Q,T$1,WhatIf!$R:$R,T183)&lt;=price_limit,IF(T183="Yes",1,2),"")),""))</f>
        <v/>
      </c>
      <c r="BP183" s="161" t="str">
        <f>IF(OR(U183="",VLOOKUP(U$1,Services!$A$1:$B$25,2,0)="Exclude"),"",IF($D183=1,IF(OR(price_limit="",price_limit="No Limit"),IF(U183="Yes",1,2),IF(SUMIFS(WhatIf!$W:$W,WhatIf!$Q:$Q,U$1,WhatIf!$R:$R,U183)&lt;=price_limit,IF(U183="Yes",1,2),"")),""))</f>
        <v/>
      </c>
      <c r="BQ183" s="161" t="str">
        <f>IF(OR(V183="",VLOOKUP(V$1,Services!$A$1:$B$25,2,0)="Exclude"),"",IF($D183=1,IF(OR(price_limit="",price_limit="No Limit"),IF(V183="Yes",1,2),IF(SUMIFS(WhatIf!$W:$W,WhatIf!$Q:$Q,V$1,WhatIf!$R:$R,V183)&lt;=price_limit,IF(V183="Yes",1,2),"")),""))</f>
        <v/>
      </c>
      <c r="BR183" s="161" t="str">
        <f>IF(OR(W183="",VLOOKUP(W$1,Services!$A$1:$B$25,2,0)="Exclude"),"",IF($D183=1,IF(OR(price_limit="",price_limit="No Limit"),IF(W183="Yes",1,2),IF(SUMIFS(WhatIf!$W:$W,WhatIf!$Q:$Q,W$1,WhatIf!$R:$R,W183)&lt;=price_limit,IF(W183="Yes",1,2),"")),""))</f>
        <v/>
      </c>
      <c r="BS183" s="161" t="str">
        <f>IF(OR(X183="",VLOOKUP(X$1,Services!$A$1:$B$25,2,0)="Exclude"),"",IF($D183=1,IF(OR(price_limit="",price_limit="No Limit"),IF(X183="Yes",1,2),IF(SUMIFS(WhatIf!$W:$W,WhatIf!$Q:$Q,X$1,WhatIf!$R:$R,X183)&lt;=price_limit,IF(X183="Yes",1,2),"")),""))</f>
        <v/>
      </c>
      <c r="BT183" s="161" t="str">
        <f>IF(OR(Y183="",VLOOKUP(Y$1,Services!$A$1:$B$25,2,0)="Exclude"),"",IF($D183=1,IF(OR(price_limit="",price_limit="No Limit"),IF(Y183="Yes",1,2),IF(SUMIFS(WhatIf!$W:$W,WhatIf!$Q:$Q,Y$1,WhatIf!$R:$R,Y183)&lt;=price_limit,IF(Y183="Yes",1,2),"")),""))</f>
        <v/>
      </c>
      <c r="BU183" s="161" t="str">
        <f>IF(OR(Z183="",VLOOKUP(Z$1,Services!$A$1:$B$25,2,0)="Exclude"),"",IF($D183=1,IF(OR(price_limit="",price_limit="No Limit"),IF(Z183="Yes",1,2),IF(SUMIFS(WhatIf!$W:$W,WhatIf!$Q:$Q,Z$1,WhatIf!$R:$R,Z183)&lt;=price_limit,IF(Z183="Yes",1,2),"")),""))</f>
        <v/>
      </c>
      <c r="BV183" s="161"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customHeight="1" x14ac:dyDescent="0.35">
      <c r="A184" s="15" t="s">
        <v>725</v>
      </c>
      <c r="C184" s="3" t="s">
        <v>229</v>
      </c>
      <c r="D184" s="8" t="str">
        <f t="shared" ca="1" si="8"/>
        <v/>
      </c>
      <c r="I184" s="8"/>
      <c r="J184" s="8"/>
      <c r="K184" s="8"/>
      <c r="L184" s="8"/>
      <c r="M184" s="8"/>
      <c r="N184" s="8"/>
      <c r="O184" s="8"/>
      <c r="P184" s="8" t="s">
        <v>1</v>
      </c>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1" t="str">
        <f>IF(OR(E184="",VLOOKUP(E$1,Services!$A$1:$B$25,2,0)="Exclude"),"",IF($D184=1,IF(OR(price_limit="",price_limit="No Limit"),IF(E184="Yes",1,2),IF(SUMIFS(WhatIf!$W:$W,WhatIf!$Q:$Q,E$1,WhatIf!$R:$R,E184)&lt;=price_limit,IF(E184="Yes",1,2),"")),""))</f>
        <v/>
      </c>
      <c r="BA184" s="161" t="str">
        <f>IF(OR(F184="",VLOOKUP(F$1,Services!$A$1:$B$25,2,0)="Exclude"),"",IF($D184=1,IF(OR(price_limit="",price_limit="No Limit"),IF(F184="Yes",1,2),IF(SUMIFS(WhatIf!$W:$W,WhatIf!$Q:$Q,F$1,WhatIf!$R:$R,F184)&lt;=price_limit,IF(F184="Yes",1,2),"")),""))</f>
        <v/>
      </c>
      <c r="BB184" s="161" t="str">
        <f>IF(OR(G184="",VLOOKUP(G$1,Services!$A$1:$B$25,2,0)="Exclude"),"",IF($D184=1,IF(OR(price_limit="",price_limit="No Limit"),IF(G184="Yes",1,2),IF(SUMIFS(WhatIf!$W:$W,WhatIf!$Q:$Q,G$1,WhatIf!$R:$R,G184)&lt;=price_limit,IF(G184="Yes",1,2),"")),""))</f>
        <v/>
      </c>
      <c r="BC184" s="161" t="str">
        <f>IF(OR(H184="",VLOOKUP(H$1,Services!$A$1:$B$25,2,0)="Exclude"),"",IF($D184=1,IF(OR(price_limit="",price_limit="No Limit"),IF(H184="Yes",1,2),IF(SUMIFS(WhatIf!$W:$W,WhatIf!$Q:$Q,H$1,WhatIf!$R:$R,H184)&lt;=price_limit,IF(H184="Yes",1,2),"")),""))</f>
        <v/>
      </c>
      <c r="BD184" s="161" t="str">
        <f>IF(OR(I184="",VLOOKUP(I$1,Services!$A$1:$B$25,2,0)="Exclude"),"",IF($D184=1,IF(OR(price_limit="",price_limit="No Limit"),IF(I184="Yes",1,2),IF(SUMIFS(WhatIf!$W:$W,WhatIf!$Q:$Q,I$1,WhatIf!$R:$R,I184)&lt;=price_limit,IF(I184="Yes",1,2),"")),""))</f>
        <v/>
      </c>
      <c r="BE184" s="161" t="str">
        <f>IF(OR(J184="",VLOOKUP(J$1,Services!$A$1:$B$25,2,0)="Exclude"),"",IF($D184=1,IF(OR(price_limit="",price_limit="No Limit"),IF(J184="Yes",1,2),IF(SUMIFS(WhatIf!$W:$W,WhatIf!$Q:$Q,J$1,WhatIf!$R:$R,J184)&lt;=price_limit,IF(J184="Yes",1,2),"")),""))</f>
        <v/>
      </c>
      <c r="BF184" s="161" t="str">
        <f>IF(OR(K184="",VLOOKUP(K$1,Services!$A$1:$B$25,2,0)="Exclude"),"",IF($D184=1,IF(OR(price_limit="",price_limit="No Limit"),IF(K184="Yes",1,2),IF(SUMIFS(WhatIf!$W:$W,WhatIf!$Q:$Q,K$1,WhatIf!$R:$R,K184)&lt;=price_limit,IF(K184="Yes",1,2),"")),""))</f>
        <v/>
      </c>
      <c r="BG184" s="161" t="str">
        <f>IF(OR(L184="",VLOOKUP(L$1,Services!$A$1:$B$25,2,0)="Exclude"),"",IF($D184=1,IF(OR(price_limit="",price_limit="No Limit"),IF(L184="Yes",1,2),IF(SUMIFS(WhatIf!$W:$W,WhatIf!$Q:$Q,L$1,WhatIf!$R:$R,L184)&lt;=price_limit,IF(L184="Yes",1,2),"")),""))</f>
        <v/>
      </c>
      <c r="BH184" s="161" t="str">
        <f>IF(OR(M184="",VLOOKUP(M$1,Services!$A$1:$B$25,2,0)="Exclude"),"",IF($D184=1,IF(OR(price_limit="",price_limit="No Limit"),IF(M184="Yes",1,2),IF(SUMIFS(WhatIf!$W:$W,WhatIf!$Q:$Q,M$1,WhatIf!$R:$R,M184)&lt;=price_limit,IF(M184="Yes",1,2),"")),""))</f>
        <v/>
      </c>
      <c r="BI184" s="161" t="str">
        <f>IF(OR(N184="",VLOOKUP(N$1,Services!$A$1:$B$25,2,0)="Exclude"),"",IF($D184=1,IF(OR(price_limit="",price_limit="No Limit"),IF(N184="Yes",1,2),IF(SUMIFS(WhatIf!$W:$W,WhatIf!$Q:$Q,N$1,WhatIf!$R:$R,N184)&lt;=price_limit,IF(N184="Yes",1,2),"")),""))</f>
        <v/>
      </c>
      <c r="BJ184" s="161" t="str">
        <f>IF(OR(O184="",VLOOKUP(O$1,Services!$A$1:$B$25,2,0)="Exclude"),"",IF($D184=1,IF(OR(price_limit="",price_limit="No Limit"),IF(O184="Yes",1,2),IF(SUMIFS(WhatIf!$W:$W,WhatIf!$Q:$Q,O$1,WhatIf!$R:$R,O184)&lt;=price_limit,IF(O184="Yes",1,2),"")),""))</f>
        <v/>
      </c>
      <c r="BK184" s="161" t="str">
        <f ca="1">IF(OR(P184="",VLOOKUP(P$1,Services!$A$1:$B$25,2,0)="Exclude"),"",IF($D184=1,IF(OR(price_limit="",price_limit="No Limit"),IF(P184="Yes",1,2),IF(SUMIFS(WhatIf!$W:$W,WhatIf!$Q:$Q,P$1,WhatIf!$R:$R,P184)&lt;=price_limit,IF(P184="Yes",1,2),"")),""))</f>
        <v/>
      </c>
      <c r="BL184" s="161" t="str">
        <f>IF(OR(Q184="",VLOOKUP(Q$1,Services!$A$1:$B$25,2,0)="Exclude"),"",IF($D184=1,IF(OR(price_limit="",price_limit="No Limit"),IF(Q184="Yes",1,2),IF(SUMIFS(WhatIf!$W:$W,WhatIf!$Q:$Q,Q$1,WhatIf!$R:$R,Q184)&lt;=price_limit,IF(Q184="Yes",1,2),"")),""))</f>
        <v/>
      </c>
      <c r="BM184" s="161" t="str">
        <f>IF(OR(R184="",VLOOKUP(R$1,Services!$A$1:$B$25,2,0)="Exclude"),"",IF($D184=1,IF(OR(price_limit="",price_limit="No Limit"),IF(R184="Yes",1,2),IF(SUMIFS(WhatIf!$W:$W,WhatIf!$Q:$Q,R$1,WhatIf!$R:$R,R184)&lt;=price_limit,IF(R184="Yes",1,2),"")),""))</f>
        <v/>
      </c>
      <c r="BN184" s="161" t="str">
        <f>IF(OR(S184="",VLOOKUP(S$1,Services!$A$1:$B$25,2,0)="Exclude"),"",IF($D184=1,IF(OR(price_limit="",price_limit="No Limit"),IF(S184="Yes",1,2),IF(SUMIFS(WhatIf!$W:$W,WhatIf!$Q:$Q,S$1,WhatIf!$R:$R,S184)&lt;=price_limit,IF(S184="Yes",1,2),"")),""))</f>
        <v/>
      </c>
      <c r="BO184" s="161" t="str">
        <f>IF(OR(T184="",VLOOKUP(T$1,Services!$A$1:$B$25,2,0)="Exclude"),"",IF($D184=1,IF(OR(price_limit="",price_limit="No Limit"),IF(T184="Yes",1,2),IF(SUMIFS(WhatIf!$W:$W,WhatIf!$Q:$Q,T$1,WhatIf!$R:$R,T184)&lt;=price_limit,IF(T184="Yes",1,2),"")),""))</f>
        <v/>
      </c>
      <c r="BP184" s="161" t="str">
        <f>IF(OR(U184="",VLOOKUP(U$1,Services!$A$1:$B$25,2,0)="Exclude"),"",IF($D184=1,IF(OR(price_limit="",price_limit="No Limit"),IF(U184="Yes",1,2),IF(SUMIFS(WhatIf!$W:$W,WhatIf!$Q:$Q,U$1,WhatIf!$R:$R,U184)&lt;=price_limit,IF(U184="Yes",1,2),"")),""))</f>
        <v/>
      </c>
      <c r="BQ184" s="161" t="str">
        <f>IF(OR(V184="",VLOOKUP(V$1,Services!$A$1:$B$25,2,0)="Exclude"),"",IF($D184=1,IF(OR(price_limit="",price_limit="No Limit"),IF(V184="Yes",1,2),IF(SUMIFS(WhatIf!$W:$W,WhatIf!$Q:$Q,V$1,WhatIf!$R:$R,V184)&lt;=price_limit,IF(V184="Yes",1,2),"")),""))</f>
        <v/>
      </c>
      <c r="BR184" s="161" t="str">
        <f>IF(OR(W184="",VLOOKUP(W$1,Services!$A$1:$B$25,2,0)="Exclude"),"",IF($D184=1,IF(OR(price_limit="",price_limit="No Limit"),IF(W184="Yes",1,2),IF(SUMIFS(WhatIf!$W:$W,WhatIf!$Q:$Q,W$1,WhatIf!$R:$R,W184)&lt;=price_limit,IF(W184="Yes",1,2),"")),""))</f>
        <v/>
      </c>
      <c r="BS184" s="161" t="str">
        <f>IF(OR(X184="",VLOOKUP(X$1,Services!$A$1:$B$25,2,0)="Exclude"),"",IF($D184=1,IF(OR(price_limit="",price_limit="No Limit"),IF(X184="Yes",1,2),IF(SUMIFS(WhatIf!$W:$W,WhatIf!$Q:$Q,X$1,WhatIf!$R:$R,X184)&lt;=price_limit,IF(X184="Yes",1,2),"")),""))</f>
        <v/>
      </c>
      <c r="BT184" s="161" t="str">
        <f>IF(OR(Y184="",VLOOKUP(Y$1,Services!$A$1:$B$25,2,0)="Exclude"),"",IF($D184=1,IF(OR(price_limit="",price_limit="No Limit"),IF(Y184="Yes",1,2),IF(SUMIFS(WhatIf!$W:$W,WhatIf!$Q:$Q,Y$1,WhatIf!$R:$R,Y184)&lt;=price_limit,IF(Y184="Yes",1,2),"")),""))</f>
        <v/>
      </c>
      <c r="BU184" s="161" t="str">
        <f>IF(OR(Z184="",VLOOKUP(Z$1,Services!$A$1:$B$25,2,0)="Exclude"),"",IF($D184=1,IF(OR(price_limit="",price_limit="No Limit"),IF(Z184="Yes",1,2),IF(SUMIFS(WhatIf!$W:$W,WhatIf!$Q:$Q,Z$1,WhatIf!$R:$R,Z184)&lt;=price_limit,IF(Z184="Yes",1,2),"")),""))</f>
        <v/>
      </c>
      <c r="BV184" s="161"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3" customHeight="1" x14ac:dyDescent="0.3">
      <c r="A185" s="15" t="s">
        <v>960</v>
      </c>
      <c r="C185" s="3" t="s">
        <v>229</v>
      </c>
      <c r="D185" s="8" t="str">
        <f t="shared" ca="1" si="8"/>
        <v/>
      </c>
      <c r="O185" s="8" t="s">
        <v>605</v>
      </c>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1" t="str">
        <f>IF(OR(E185="",VLOOKUP(E$1,Services!$A$1:$B$25,2,0)="Exclude"),"",IF($D185=1,IF(OR(price_limit="",price_limit="No Limit"),IF(E185="Yes",1,2),IF(SUMIFS(WhatIf!$W:$W,WhatIf!$Q:$Q,E$1,WhatIf!$R:$R,E185)&lt;=price_limit,IF(E185="Yes",1,2),"")),""))</f>
        <v/>
      </c>
      <c r="BA185" s="161" t="str">
        <f>IF(OR(F185="",VLOOKUP(F$1,Services!$A$1:$B$25,2,0)="Exclude"),"",IF($D185=1,IF(OR(price_limit="",price_limit="No Limit"),IF(F185="Yes",1,2),IF(SUMIFS(WhatIf!$W:$W,WhatIf!$Q:$Q,F$1,WhatIf!$R:$R,F185)&lt;=price_limit,IF(F185="Yes",1,2),"")),""))</f>
        <v/>
      </c>
      <c r="BB185" s="161" t="str">
        <f>IF(OR(G185="",VLOOKUP(G$1,Services!$A$1:$B$25,2,0)="Exclude"),"",IF($D185=1,IF(OR(price_limit="",price_limit="No Limit"),IF(G185="Yes",1,2),IF(SUMIFS(WhatIf!$W:$W,WhatIf!$Q:$Q,G$1,WhatIf!$R:$R,G185)&lt;=price_limit,IF(G185="Yes",1,2),"")),""))</f>
        <v/>
      </c>
      <c r="BC185" s="161" t="str">
        <f>IF(OR(H185="",VLOOKUP(H$1,Services!$A$1:$B$25,2,0)="Exclude"),"",IF($D185=1,IF(OR(price_limit="",price_limit="No Limit"),IF(H185="Yes",1,2),IF(SUMIFS(WhatIf!$W:$W,WhatIf!$Q:$Q,H$1,WhatIf!$R:$R,H185)&lt;=price_limit,IF(H185="Yes",1,2),"")),""))</f>
        <v/>
      </c>
      <c r="BD185" s="161" t="str">
        <f>IF(OR(I185="",VLOOKUP(I$1,Services!$A$1:$B$25,2,0)="Exclude"),"",IF($D185=1,IF(OR(price_limit="",price_limit="No Limit"),IF(I185="Yes",1,2),IF(SUMIFS(WhatIf!$W:$W,WhatIf!$Q:$Q,I$1,WhatIf!$R:$R,I185)&lt;=price_limit,IF(I185="Yes",1,2),"")),""))</f>
        <v/>
      </c>
      <c r="BE185" s="161" t="str">
        <f>IF(OR(J185="",VLOOKUP(J$1,Services!$A$1:$B$25,2,0)="Exclude"),"",IF($D185=1,IF(OR(price_limit="",price_limit="No Limit"),IF(J185="Yes",1,2),IF(SUMIFS(WhatIf!$W:$W,WhatIf!$Q:$Q,J$1,WhatIf!$R:$R,J185)&lt;=price_limit,IF(J185="Yes",1,2),"")),""))</f>
        <v/>
      </c>
      <c r="BF185" s="161" t="str">
        <f>IF(OR(K185="",VLOOKUP(K$1,Services!$A$1:$B$25,2,0)="Exclude"),"",IF($D185=1,IF(OR(price_limit="",price_limit="No Limit"),IF(K185="Yes",1,2),IF(SUMIFS(WhatIf!$W:$W,WhatIf!$Q:$Q,K$1,WhatIf!$R:$R,K185)&lt;=price_limit,IF(K185="Yes",1,2),"")),""))</f>
        <v/>
      </c>
      <c r="BG185" s="161" t="str">
        <f>IF(OR(L185="",VLOOKUP(L$1,Services!$A$1:$B$25,2,0)="Exclude"),"",IF($D185=1,IF(OR(price_limit="",price_limit="No Limit"),IF(L185="Yes",1,2),IF(SUMIFS(WhatIf!$W:$W,WhatIf!$Q:$Q,L$1,WhatIf!$R:$R,L185)&lt;=price_limit,IF(L185="Yes",1,2),"")),""))</f>
        <v/>
      </c>
      <c r="BH185" s="161" t="str">
        <f>IF(OR(M185="",VLOOKUP(M$1,Services!$A$1:$B$25,2,0)="Exclude"),"",IF($D185=1,IF(OR(price_limit="",price_limit="No Limit"),IF(M185="Yes",1,2),IF(SUMIFS(WhatIf!$W:$W,WhatIf!$Q:$Q,M$1,WhatIf!$R:$R,M185)&lt;=price_limit,IF(M185="Yes",1,2),"")),""))</f>
        <v/>
      </c>
      <c r="BI185" s="161" t="str">
        <f>IF(OR(N185="",VLOOKUP(N$1,Services!$A$1:$B$25,2,0)="Exclude"),"",IF($D185=1,IF(OR(price_limit="",price_limit="No Limit"),IF(N185="Yes",1,2),IF(SUMIFS(WhatIf!$W:$W,WhatIf!$Q:$Q,N$1,WhatIf!$R:$R,N185)&lt;=price_limit,IF(N185="Yes",1,2),"")),""))</f>
        <v/>
      </c>
      <c r="BJ185" s="161" t="str">
        <f ca="1">IF(OR(O185="",VLOOKUP(O$1,Services!$A$1:$B$25,2,0)="Exclude"),"",IF($D185=1,IF(OR(price_limit="",price_limit="No Limit"),IF(O185="Yes",1,2),IF(SUMIFS(WhatIf!$W:$W,WhatIf!$Q:$Q,O$1,WhatIf!$R:$R,O185)&lt;=price_limit,IF(O185="Yes",1,2),"")),""))</f>
        <v/>
      </c>
      <c r="BK185" s="161" t="str">
        <f>IF(OR(P185="",VLOOKUP(P$1,Services!$A$1:$B$25,2,0)="Exclude"),"",IF($D185=1,IF(OR(price_limit="",price_limit="No Limit"),IF(P185="Yes",1,2),IF(SUMIFS(WhatIf!$W:$W,WhatIf!$Q:$Q,P$1,WhatIf!$R:$R,P185)&lt;=price_limit,IF(P185="Yes",1,2),"")),""))</f>
        <v/>
      </c>
      <c r="BL185" s="161" t="str">
        <f>IF(OR(Q185="",VLOOKUP(Q$1,Services!$A$1:$B$25,2,0)="Exclude"),"",IF($D185=1,IF(OR(price_limit="",price_limit="No Limit"),IF(Q185="Yes",1,2),IF(SUMIFS(WhatIf!$W:$W,WhatIf!$Q:$Q,Q$1,WhatIf!$R:$R,Q185)&lt;=price_limit,IF(Q185="Yes",1,2),"")),""))</f>
        <v/>
      </c>
      <c r="BM185" s="161" t="str">
        <f>IF(OR(R185="",VLOOKUP(R$1,Services!$A$1:$B$25,2,0)="Exclude"),"",IF($D185=1,IF(OR(price_limit="",price_limit="No Limit"),IF(R185="Yes",1,2),IF(SUMIFS(WhatIf!$W:$W,WhatIf!$Q:$Q,R$1,WhatIf!$R:$R,R185)&lt;=price_limit,IF(R185="Yes",1,2),"")),""))</f>
        <v/>
      </c>
      <c r="BN185" s="161" t="str">
        <f>IF(OR(S185="",VLOOKUP(S$1,Services!$A$1:$B$25,2,0)="Exclude"),"",IF($D185=1,IF(OR(price_limit="",price_limit="No Limit"),IF(S185="Yes",1,2),IF(SUMIFS(WhatIf!$W:$W,WhatIf!$Q:$Q,S$1,WhatIf!$R:$R,S185)&lt;=price_limit,IF(S185="Yes",1,2),"")),""))</f>
        <v/>
      </c>
      <c r="BO185" s="161" t="str">
        <f>IF(OR(T185="",VLOOKUP(T$1,Services!$A$1:$B$25,2,0)="Exclude"),"",IF($D185=1,IF(OR(price_limit="",price_limit="No Limit"),IF(T185="Yes",1,2),IF(SUMIFS(WhatIf!$W:$W,WhatIf!$Q:$Q,T$1,WhatIf!$R:$R,T185)&lt;=price_limit,IF(T185="Yes",1,2),"")),""))</f>
        <v/>
      </c>
      <c r="BP185" s="161" t="str">
        <f>IF(OR(U185="",VLOOKUP(U$1,Services!$A$1:$B$25,2,0)="Exclude"),"",IF($D185=1,IF(OR(price_limit="",price_limit="No Limit"),IF(U185="Yes",1,2),IF(SUMIFS(WhatIf!$W:$W,WhatIf!$Q:$Q,U$1,WhatIf!$R:$R,U185)&lt;=price_limit,IF(U185="Yes",1,2),"")),""))</f>
        <v/>
      </c>
      <c r="BQ185" s="161" t="str">
        <f>IF(OR(V185="",VLOOKUP(V$1,Services!$A$1:$B$25,2,0)="Exclude"),"",IF($D185=1,IF(OR(price_limit="",price_limit="No Limit"),IF(V185="Yes",1,2),IF(SUMIFS(WhatIf!$W:$W,WhatIf!$Q:$Q,V$1,WhatIf!$R:$R,V185)&lt;=price_limit,IF(V185="Yes",1,2),"")),""))</f>
        <v/>
      </c>
      <c r="BR185" s="161" t="str">
        <f>IF(OR(W185="",VLOOKUP(W$1,Services!$A$1:$B$25,2,0)="Exclude"),"",IF($D185=1,IF(OR(price_limit="",price_limit="No Limit"),IF(W185="Yes",1,2),IF(SUMIFS(WhatIf!$W:$W,WhatIf!$Q:$Q,W$1,WhatIf!$R:$R,W185)&lt;=price_limit,IF(W185="Yes",1,2),"")),""))</f>
        <v/>
      </c>
      <c r="BS185" s="161" t="str">
        <f>IF(OR(X185="",VLOOKUP(X$1,Services!$A$1:$B$25,2,0)="Exclude"),"",IF($D185=1,IF(OR(price_limit="",price_limit="No Limit"),IF(X185="Yes",1,2),IF(SUMIFS(WhatIf!$W:$W,WhatIf!$Q:$Q,X$1,WhatIf!$R:$R,X185)&lt;=price_limit,IF(X185="Yes",1,2),"")),""))</f>
        <v/>
      </c>
      <c r="BT185" s="161" t="str">
        <f>IF(OR(Y185="",VLOOKUP(Y$1,Services!$A$1:$B$25,2,0)="Exclude"),"",IF($D185=1,IF(OR(price_limit="",price_limit="No Limit"),IF(Y185="Yes",1,2),IF(SUMIFS(WhatIf!$W:$W,WhatIf!$Q:$Q,Y$1,WhatIf!$R:$R,Y185)&lt;=price_limit,IF(Y185="Yes",1,2),"")),""))</f>
        <v/>
      </c>
      <c r="BU185" s="161" t="str">
        <f>IF(OR(Z185="",VLOOKUP(Z$1,Services!$A$1:$B$25,2,0)="Exclude"),"",IF($D185=1,IF(OR(price_limit="",price_limit="No Limit"),IF(Z185="Yes",1,2),IF(SUMIFS(WhatIf!$W:$W,WhatIf!$Q:$Q,Z$1,WhatIf!$R:$R,Z185)&lt;=price_limit,IF(Z185="Yes",1,2),"")),""))</f>
        <v/>
      </c>
      <c r="BV185" s="161"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31</v>
      </c>
      <c r="B186" s="3" t="s">
        <v>241</v>
      </c>
      <c r="C186" s="3" t="s">
        <v>177</v>
      </c>
      <c r="D186" s="8" t="str">
        <f t="shared" ca="1" si="8"/>
        <v/>
      </c>
      <c r="G186" s="4" t="s">
        <v>1</v>
      </c>
      <c r="H186" s="4" t="s">
        <v>1</v>
      </c>
      <c r="I186" s="8" t="s">
        <v>1</v>
      </c>
      <c r="J186" s="8" t="s">
        <v>1</v>
      </c>
      <c r="K186" s="8" t="s">
        <v>1</v>
      </c>
      <c r="L186" s="8" t="s">
        <v>1</v>
      </c>
      <c r="M186" s="8" t="s">
        <v>1</v>
      </c>
      <c r="N186" s="8" t="s">
        <v>1</v>
      </c>
      <c r="O186" s="8" t="s">
        <v>1</v>
      </c>
      <c r="P186" s="8"/>
      <c r="Q186" s="8"/>
      <c r="R186" s="8"/>
      <c r="S186" s="8"/>
      <c r="T186" s="8"/>
      <c r="U186" s="8"/>
      <c r="V186" s="8" t="s">
        <v>1</v>
      </c>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1" t="str">
        <f>IF(OR(E186="",VLOOKUP(E$1,Services!$A$1:$B$25,2,0)="Exclude"),"",IF($D186=1,IF(OR(price_limit="",price_limit="No Limit"),IF(E186="Yes",1,2),IF(SUMIFS(WhatIf!$W:$W,WhatIf!$Q:$Q,E$1,WhatIf!$R:$R,E186)&lt;=price_limit,IF(E186="Yes",1,2),"")),""))</f>
        <v/>
      </c>
      <c r="BA186" s="161" t="str">
        <f>IF(OR(F186="",VLOOKUP(F$1,Services!$A$1:$B$25,2,0)="Exclude"),"",IF($D186=1,IF(OR(price_limit="",price_limit="No Limit"),IF(F186="Yes",1,2),IF(SUMIFS(WhatIf!$W:$W,WhatIf!$Q:$Q,F$1,WhatIf!$R:$R,F186)&lt;=price_limit,IF(F186="Yes",1,2),"")),""))</f>
        <v/>
      </c>
      <c r="BB186" s="161" t="str">
        <f ca="1">IF(OR(G186="",VLOOKUP(G$1,Services!$A$1:$B$25,2,0)="Exclude"),"",IF($D186=1,IF(OR(price_limit="",price_limit="No Limit"),IF(G186="Yes",1,2),IF(SUMIFS(WhatIf!$W:$W,WhatIf!$Q:$Q,G$1,WhatIf!$R:$R,G186)&lt;=price_limit,IF(G186="Yes",1,2),"")),""))</f>
        <v/>
      </c>
      <c r="BC186" s="161" t="str">
        <f ca="1">IF(OR(H186="",VLOOKUP(H$1,Services!$A$1:$B$25,2,0)="Exclude"),"",IF($D186=1,IF(OR(price_limit="",price_limit="No Limit"),IF(H186="Yes",1,2),IF(SUMIFS(WhatIf!$W:$W,WhatIf!$Q:$Q,H$1,WhatIf!$R:$R,H186)&lt;=price_limit,IF(H186="Yes",1,2),"")),""))</f>
        <v/>
      </c>
      <c r="BD186" s="161" t="str">
        <f ca="1">IF(OR(I186="",VLOOKUP(I$1,Services!$A$1:$B$25,2,0)="Exclude"),"",IF($D186=1,IF(OR(price_limit="",price_limit="No Limit"),IF(I186="Yes",1,2),IF(SUMIFS(WhatIf!$W:$W,WhatIf!$Q:$Q,I$1,WhatIf!$R:$R,I186)&lt;=price_limit,IF(I186="Yes",1,2),"")),""))</f>
        <v/>
      </c>
      <c r="BE186" s="161" t="str">
        <f ca="1">IF(OR(J186="",VLOOKUP(J$1,Services!$A$1:$B$25,2,0)="Exclude"),"",IF($D186=1,IF(OR(price_limit="",price_limit="No Limit"),IF(J186="Yes",1,2),IF(SUMIFS(WhatIf!$W:$W,WhatIf!$Q:$Q,J$1,WhatIf!$R:$R,J186)&lt;=price_limit,IF(J186="Yes",1,2),"")),""))</f>
        <v/>
      </c>
      <c r="BF186" s="161" t="str">
        <f ca="1">IF(OR(K186="",VLOOKUP(K$1,Services!$A$1:$B$25,2,0)="Exclude"),"",IF($D186=1,IF(OR(price_limit="",price_limit="No Limit"),IF(K186="Yes",1,2),IF(SUMIFS(WhatIf!$W:$W,WhatIf!$Q:$Q,K$1,WhatIf!$R:$R,K186)&lt;=price_limit,IF(K186="Yes",1,2),"")),""))</f>
        <v/>
      </c>
      <c r="BG186" s="161" t="str">
        <f ca="1">IF(OR(L186="",VLOOKUP(L$1,Services!$A$1:$B$25,2,0)="Exclude"),"",IF($D186=1,IF(OR(price_limit="",price_limit="No Limit"),IF(L186="Yes",1,2),IF(SUMIFS(WhatIf!$W:$W,WhatIf!$Q:$Q,L$1,WhatIf!$R:$R,L186)&lt;=price_limit,IF(L186="Yes",1,2),"")),""))</f>
        <v/>
      </c>
      <c r="BH186" s="161" t="str">
        <f ca="1">IF(OR(M186="",VLOOKUP(M$1,Services!$A$1:$B$25,2,0)="Exclude"),"",IF($D186=1,IF(OR(price_limit="",price_limit="No Limit"),IF(M186="Yes",1,2),IF(SUMIFS(WhatIf!$W:$W,WhatIf!$Q:$Q,M$1,WhatIf!$R:$R,M186)&lt;=price_limit,IF(M186="Yes",1,2),"")),""))</f>
        <v/>
      </c>
      <c r="BI186" s="161" t="str">
        <f ca="1">IF(OR(N186="",VLOOKUP(N$1,Services!$A$1:$B$25,2,0)="Exclude"),"",IF($D186=1,IF(OR(price_limit="",price_limit="No Limit"),IF(N186="Yes",1,2),IF(SUMIFS(WhatIf!$W:$W,WhatIf!$Q:$Q,N$1,WhatIf!$R:$R,N186)&lt;=price_limit,IF(N186="Yes",1,2),"")),""))</f>
        <v/>
      </c>
      <c r="BJ186" s="161" t="str">
        <f ca="1">IF(OR(O186="",VLOOKUP(O$1,Services!$A$1:$B$25,2,0)="Exclude"),"",IF($D186=1,IF(OR(price_limit="",price_limit="No Limit"),IF(O186="Yes",1,2),IF(SUMIFS(WhatIf!$W:$W,WhatIf!$Q:$Q,O$1,WhatIf!$R:$R,O186)&lt;=price_limit,IF(O186="Yes",1,2),"")),""))</f>
        <v/>
      </c>
      <c r="BK186" s="161" t="str">
        <f>IF(OR(P186="",VLOOKUP(P$1,Services!$A$1:$B$25,2,0)="Exclude"),"",IF($D186=1,IF(OR(price_limit="",price_limit="No Limit"),IF(P186="Yes",1,2),IF(SUMIFS(WhatIf!$W:$W,WhatIf!$Q:$Q,P$1,WhatIf!$R:$R,P186)&lt;=price_limit,IF(P186="Yes",1,2),"")),""))</f>
        <v/>
      </c>
      <c r="BL186" s="161" t="str">
        <f>IF(OR(Q186="",VLOOKUP(Q$1,Services!$A$1:$B$25,2,0)="Exclude"),"",IF($D186=1,IF(OR(price_limit="",price_limit="No Limit"),IF(Q186="Yes",1,2),IF(SUMIFS(WhatIf!$W:$W,WhatIf!$Q:$Q,Q$1,WhatIf!$R:$R,Q186)&lt;=price_limit,IF(Q186="Yes",1,2),"")),""))</f>
        <v/>
      </c>
      <c r="BM186" s="161" t="str">
        <f>IF(OR(R186="",VLOOKUP(R$1,Services!$A$1:$B$25,2,0)="Exclude"),"",IF($D186=1,IF(OR(price_limit="",price_limit="No Limit"),IF(R186="Yes",1,2),IF(SUMIFS(WhatIf!$W:$W,WhatIf!$Q:$Q,R$1,WhatIf!$R:$R,R186)&lt;=price_limit,IF(R186="Yes",1,2),"")),""))</f>
        <v/>
      </c>
      <c r="BN186" s="161" t="str">
        <f>IF(OR(S186="",VLOOKUP(S$1,Services!$A$1:$B$25,2,0)="Exclude"),"",IF($D186=1,IF(OR(price_limit="",price_limit="No Limit"),IF(S186="Yes",1,2),IF(SUMIFS(WhatIf!$W:$W,WhatIf!$Q:$Q,S$1,WhatIf!$R:$R,S186)&lt;=price_limit,IF(S186="Yes",1,2),"")),""))</f>
        <v/>
      </c>
      <c r="BO186" s="161" t="str">
        <f>IF(OR(T186="",VLOOKUP(T$1,Services!$A$1:$B$25,2,0)="Exclude"),"",IF($D186=1,IF(OR(price_limit="",price_limit="No Limit"),IF(T186="Yes",1,2),IF(SUMIFS(WhatIf!$W:$W,WhatIf!$Q:$Q,T$1,WhatIf!$R:$R,T186)&lt;=price_limit,IF(T186="Yes",1,2),"")),""))</f>
        <v/>
      </c>
      <c r="BP186" s="161" t="str">
        <f>IF(OR(U186="",VLOOKUP(U$1,Services!$A$1:$B$25,2,0)="Exclude"),"",IF($D186=1,IF(OR(price_limit="",price_limit="No Limit"),IF(U186="Yes",1,2),IF(SUMIFS(WhatIf!$W:$W,WhatIf!$Q:$Q,U$1,WhatIf!$R:$R,U186)&lt;=price_limit,IF(U186="Yes",1,2),"")),""))</f>
        <v/>
      </c>
      <c r="BQ186" s="161" t="str">
        <f ca="1">IF(OR(V186="",VLOOKUP(V$1,Services!$A$1:$B$25,2,0)="Exclude"),"",IF($D186=1,IF(OR(price_limit="",price_limit="No Limit"),IF(V186="Yes",1,2),IF(SUMIFS(WhatIf!$W:$W,WhatIf!$Q:$Q,V$1,WhatIf!$R:$R,V186)&lt;=price_limit,IF(V186="Yes",1,2),"")),""))</f>
        <v/>
      </c>
      <c r="BR186" s="161" t="str">
        <f>IF(OR(W186="",VLOOKUP(W$1,Services!$A$1:$B$25,2,0)="Exclude"),"",IF($D186=1,IF(OR(price_limit="",price_limit="No Limit"),IF(W186="Yes",1,2),IF(SUMIFS(WhatIf!$W:$W,WhatIf!$Q:$Q,W$1,WhatIf!$R:$R,W186)&lt;=price_limit,IF(W186="Yes",1,2),"")),""))</f>
        <v/>
      </c>
      <c r="BS186" s="161" t="str">
        <f>IF(OR(X186="",VLOOKUP(X$1,Services!$A$1:$B$25,2,0)="Exclude"),"",IF($D186=1,IF(OR(price_limit="",price_limit="No Limit"),IF(X186="Yes",1,2),IF(SUMIFS(WhatIf!$W:$W,WhatIf!$Q:$Q,X$1,WhatIf!$R:$R,X186)&lt;=price_limit,IF(X186="Yes",1,2),"")),""))</f>
        <v/>
      </c>
      <c r="BT186" s="161" t="str">
        <f>IF(OR(Y186="",VLOOKUP(Y$1,Services!$A$1:$B$25,2,0)="Exclude"),"",IF($D186=1,IF(OR(price_limit="",price_limit="No Limit"),IF(Y186="Yes",1,2),IF(SUMIFS(WhatIf!$W:$W,WhatIf!$Q:$Q,Y$1,WhatIf!$R:$R,Y186)&lt;=price_limit,IF(Y186="Yes",1,2),"")),""))</f>
        <v/>
      </c>
      <c r="BU186" s="161" t="str">
        <f>IF(OR(Z186="",VLOOKUP(Z$1,Services!$A$1:$B$25,2,0)="Exclude"),"",IF($D186=1,IF(OR(price_limit="",price_limit="No Limit"),IF(Z186="Yes",1,2),IF(SUMIFS(WhatIf!$W:$W,WhatIf!$Q:$Q,Z$1,WhatIf!$R:$R,Z186)&lt;=price_limit,IF(Z186="Yes",1,2),"")),""))</f>
        <v/>
      </c>
      <c r="BV186" s="161"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
      <c r="A187" s="15" t="s">
        <v>1319</v>
      </c>
      <c r="C187" s="3" t="s">
        <v>177</v>
      </c>
      <c r="D187" s="8" t="str">
        <f t="shared" ca="1" si="8"/>
        <v/>
      </c>
      <c r="O187" s="4" t="s">
        <v>1</v>
      </c>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1" t="str">
        <f>IF(OR(E187="",VLOOKUP(E$1,Services!$A$1:$B$25,2,0)="Exclude"),"",IF($D187=1,IF(OR(price_limit="",price_limit="No Limit"),IF(E187="Yes",1,2),IF(SUMIFS(WhatIf!$W:$W,WhatIf!$Q:$Q,E$1,WhatIf!$R:$R,E187)&lt;=price_limit,IF(E187="Yes",1,2),"")),""))</f>
        <v/>
      </c>
      <c r="BA187" s="161" t="str">
        <f>IF(OR(F187="",VLOOKUP(F$1,Services!$A$1:$B$25,2,0)="Exclude"),"",IF($D187=1,IF(OR(price_limit="",price_limit="No Limit"),IF(F187="Yes",1,2),IF(SUMIFS(WhatIf!$W:$W,WhatIf!$Q:$Q,F$1,WhatIf!$R:$R,F187)&lt;=price_limit,IF(F187="Yes",1,2),"")),""))</f>
        <v/>
      </c>
      <c r="BB187" s="161" t="str">
        <f>IF(OR(G187="",VLOOKUP(G$1,Services!$A$1:$B$25,2,0)="Exclude"),"",IF($D187=1,IF(OR(price_limit="",price_limit="No Limit"),IF(G187="Yes",1,2),IF(SUMIFS(WhatIf!$W:$W,WhatIf!$Q:$Q,G$1,WhatIf!$R:$R,G187)&lt;=price_limit,IF(G187="Yes",1,2),"")),""))</f>
        <v/>
      </c>
      <c r="BC187" s="161" t="str">
        <f>IF(OR(H187="",VLOOKUP(H$1,Services!$A$1:$B$25,2,0)="Exclude"),"",IF($D187=1,IF(OR(price_limit="",price_limit="No Limit"),IF(H187="Yes",1,2),IF(SUMIFS(WhatIf!$W:$W,WhatIf!$Q:$Q,H$1,WhatIf!$R:$R,H187)&lt;=price_limit,IF(H187="Yes",1,2),"")),""))</f>
        <v/>
      </c>
      <c r="BD187" s="161" t="str">
        <f>IF(OR(I187="",VLOOKUP(I$1,Services!$A$1:$B$25,2,0)="Exclude"),"",IF($D187=1,IF(OR(price_limit="",price_limit="No Limit"),IF(I187="Yes",1,2),IF(SUMIFS(WhatIf!$W:$W,WhatIf!$Q:$Q,I$1,WhatIf!$R:$R,I187)&lt;=price_limit,IF(I187="Yes",1,2),"")),""))</f>
        <v/>
      </c>
      <c r="BE187" s="161" t="str">
        <f>IF(OR(J187="",VLOOKUP(J$1,Services!$A$1:$B$25,2,0)="Exclude"),"",IF($D187=1,IF(OR(price_limit="",price_limit="No Limit"),IF(J187="Yes",1,2),IF(SUMIFS(WhatIf!$W:$W,WhatIf!$Q:$Q,J$1,WhatIf!$R:$R,J187)&lt;=price_limit,IF(J187="Yes",1,2),"")),""))</f>
        <v/>
      </c>
      <c r="BF187" s="161" t="str">
        <f>IF(OR(K187="",VLOOKUP(K$1,Services!$A$1:$B$25,2,0)="Exclude"),"",IF($D187=1,IF(OR(price_limit="",price_limit="No Limit"),IF(K187="Yes",1,2),IF(SUMIFS(WhatIf!$W:$W,WhatIf!$Q:$Q,K$1,WhatIf!$R:$R,K187)&lt;=price_limit,IF(K187="Yes",1,2),"")),""))</f>
        <v/>
      </c>
      <c r="BG187" s="161" t="str">
        <f>IF(OR(L187="",VLOOKUP(L$1,Services!$A$1:$B$25,2,0)="Exclude"),"",IF($D187=1,IF(OR(price_limit="",price_limit="No Limit"),IF(L187="Yes",1,2),IF(SUMIFS(WhatIf!$W:$W,WhatIf!$Q:$Q,L$1,WhatIf!$R:$R,L187)&lt;=price_limit,IF(L187="Yes",1,2),"")),""))</f>
        <v/>
      </c>
      <c r="BH187" s="161" t="str">
        <f>IF(OR(M187="",VLOOKUP(M$1,Services!$A$1:$B$25,2,0)="Exclude"),"",IF($D187=1,IF(OR(price_limit="",price_limit="No Limit"),IF(M187="Yes",1,2),IF(SUMIFS(WhatIf!$W:$W,WhatIf!$Q:$Q,M$1,WhatIf!$R:$R,M187)&lt;=price_limit,IF(M187="Yes",1,2),"")),""))</f>
        <v/>
      </c>
      <c r="BI187" s="161" t="str">
        <f>IF(OR(N187="",VLOOKUP(N$1,Services!$A$1:$B$25,2,0)="Exclude"),"",IF($D187=1,IF(OR(price_limit="",price_limit="No Limit"),IF(N187="Yes",1,2),IF(SUMIFS(WhatIf!$W:$W,WhatIf!$Q:$Q,N$1,WhatIf!$R:$R,N187)&lt;=price_limit,IF(N187="Yes",1,2),"")),""))</f>
        <v/>
      </c>
      <c r="BJ187" s="161" t="str">
        <f ca="1">IF(OR(O187="",VLOOKUP(O$1,Services!$A$1:$B$25,2,0)="Exclude"),"",IF($D187=1,IF(OR(price_limit="",price_limit="No Limit"),IF(O187="Yes",1,2),IF(SUMIFS(WhatIf!$W:$W,WhatIf!$Q:$Q,O$1,WhatIf!$R:$R,O187)&lt;=price_limit,IF(O187="Yes",1,2),"")),""))</f>
        <v/>
      </c>
      <c r="BK187" s="161" t="str">
        <f>IF(OR(P187="",VLOOKUP(P$1,Services!$A$1:$B$25,2,0)="Exclude"),"",IF($D187=1,IF(OR(price_limit="",price_limit="No Limit"),IF(P187="Yes",1,2),IF(SUMIFS(WhatIf!$W:$W,WhatIf!$Q:$Q,P$1,WhatIf!$R:$R,P187)&lt;=price_limit,IF(P187="Yes",1,2),"")),""))</f>
        <v/>
      </c>
      <c r="BL187" s="161" t="str">
        <f>IF(OR(Q187="",VLOOKUP(Q$1,Services!$A$1:$B$25,2,0)="Exclude"),"",IF($D187=1,IF(OR(price_limit="",price_limit="No Limit"),IF(Q187="Yes",1,2),IF(SUMIFS(WhatIf!$W:$W,WhatIf!$Q:$Q,Q$1,WhatIf!$R:$R,Q187)&lt;=price_limit,IF(Q187="Yes",1,2),"")),""))</f>
        <v/>
      </c>
      <c r="BM187" s="161" t="str">
        <f>IF(OR(R187="",VLOOKUP(R$1,Services!$A$1:$B$25,2,0)="Exclude"),"",IF($D187=1,IF(OR(price_limit="",price_limit="No Limit"),IF(R187="Yes",1,2),IF(SUMIFS(WhatIf!$W:$W,WhatIf!$Q:$Q,R$1,WhatIf!$R:$R,R187)&lt;=price_limit,IF(R187="Yes",1,2),"")),""))</f>
        <v/>
      </c>
      <c r="BN187" s="161" t="str">
        <f>IF(OR(S187="",VLOOKUP(S$1,Services!$A$1:$B$25,2,0)="Exclude"),"",IF($D187=1,IF(OR(price_limit="",price_limit="No Limit"),IF(S187="Yes",1,2),IF(SUMIFS(WhatIf!$W:$W,WhatIf!$Q:$Q,S$1,WhatIf!$R:$R,S187)&lt;=price_limit,IF(S187="Yes",1,2),"")),""))</f>
        <v/>
      </c>
      <c r="BO187" s="161" t="str">
        <f>IF(OR(T187="",VLOOKUP(T$1,Services!$A$1:$B$25,2,0)="Exclude"),"",IF($D187=1,IF(OR(price_limit="",price_limit="No Limit"),IF(T187="Yes",1,2),IF(SUMIFS(WhatIf!$W:$W,WhatIf!$Q:$Q,T$1,WhatIf!$R:$R,T187)&lt;=price_limit,IF(T187="Yes",1,2),"")),""))</f>
        <v/>
      </c>
      <c r="BP187" s="161" t="str">
        <f>IF(OR(U187="",VLOOKUP(U$1,Services!$A$1:$B$25,2,0)="Exclude"),"",IF($D187=1,IF(OR(price_limit="",price_limit="No Limit"),IF(U187="Yes",1,2),IF(SUMIFS(WhatIf!$W:$W,WhatIf!$Q:$Q,U$1,WhatIf!$R:$R,U187)&lt;=price_limit,IF(U187="Yes",1,2),"")),""))</f>
        <v/>
      </c>
      <c r="BQ187" s="161" t="str">
        <f>IF(OR(V187="",VLOOKUP(V$1,Services!$A$1:$B$25,2,0)="Exclude"),"",IF($D187=1,IF(OR(price_limit="",price_limit="No Limit"),IF(V187="Yes",1,2),IF(SUMIFS(WhatIf!$W:$W,WhatIf!$Q:$Q,V$1,WhatIf!$R:$R,V187)&lt;=price_limit,IF(V187="Yes",1,2),"")),""))</f>
        <v/>
      </c>
      <c r="BR187" s="161" t="str">
        <f>IF(OR(W187="",VLOOKUP(W$1,Services!$A$1:$B$25,2,0)="Exclude"),"",IF($D187=1,IF(OR(price_limit="",price_limit="No Limit"),IF(W187="Yes",1,2),IF(SUMIFS(WhatIf!$W:$W,WhatIf!$Q:$Q,W$1,WhatIf!$R:$R,W187)&lt;=price_limit,IF(W187="Yes",1,2),"")),""))</f>
        <v/>
      </c>
      <c r="BS187" s="161" t="str">
        <f>IF(OR(X187="",VLOOKUP(X$1,Services!$A$1:$B$25,2,0)="Exclude"),"",IF($D187=1,IF(OR(price_limit="",price_limit="No Limit"),IF(X187="Yes",1,2),IF(SUMIFS(WhatIf!$W:$W,WhatIf!$Q:$Q,X$1,WhatIf!$R:$R,X187)&lt;=price_limit,IF(X187="Yes",1,2),"")),""))</f>
        <v/>
      </c>
      <c r="BT187" s="161" t="str">
        <f>IF(OR(Y187="",VLOOKUP(Y$1,Services!$A$1:$B$25,2,0)="Exclude"),"",IF($D187=1,IF(OR(price_limit="",price_limit="No Limit"),IF(Y187="Yes",1,2),IF(SUMIFS(WhatIf!$W:$W,WhatIf!$Q:$Q,Y$1,WhatIf!$R:$R,Y187)&lt;=price_limit,IF(Y187="Yes",1,2),"")),""))</f>
        <v/>
      </c>
      <c r="BU187" s="161" t="str">
        <f>IF(OR(Z187="",VLOOKUP(Z$1,Services!$A$1:$B$25,2,0)="Exclude"),"",IF($D187=1,IF(OR(price_limit="",price_limit="No Limit"),IF(Z187="Yes",1,2),IF(SUMIFS(WhatIf!$W:$W,WhatIf!$Q:$Q,Z$1,WhatIf!$R:$R,Z187)&lt;=price_limit,IF(Z187="Yes",1,2),"")),""))</f>
        <v/>
      </c>
      <c r="BV187" s="161"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5" customHeight="1" x14ac:dyDescent="0.35">
      <c r="A188" s="15" t="s">
        <v>804</v>
      </c>
      <c r="C188" s="3" t="s">
        <v>349</v>
      </c>
      <c r="D188" s="8" t="str">
        <f t="shared" ca="1" si="8"/>
        <v/>
      </c>
      <c r="I188" s="4" t="s">
        <v>797</v>
      </c>
      <c r="J188" s="4" t="s">
        <v>797</v>
      </c>
      <c r="K188" s="8" t="s">
        <v>797</v>
      </c>
      <c r="L188" s="8" t="s">
        <v>797</v>
      </c>
      <c r="M188" s="8"/>
      <c r="N188" s="8"/>
      <c r="O188" s="8"/>
      <c r="P188" s="8"/>
      <c r="Q188" s="8"/>
      <c r="R188" s="8"/>
      <c r="S188" s="8"/>
      <c r="T188" s="8"/>
      <c r="U188" s="8"/>
      <c r="V188" s="4" t="s">
        <v>797</v>
      </c>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1" t="str">
        <f>IF(OR(E188="",VLOOKUP(E$1,Services!$A$1:$B$25,2,0)="Exclude"),"",IF($D188=1,IF(OR(price_limit="",price_limit="No Limit"),IF(E188="Yes",1,2),IF(SUMIFS(WhatIf!$W:$W,WhatIf!$Q:$Q,E$1,WhatIf!$R:$R,E188)&lt;=price_limit,IF(E188="Yes",1,2),"")),""))</f>
        <v/>
      </c>
      <c r="BA188" s="161" t="str">
        <f>IF(OR(F188="",VLOOKUP(F$1,Services!$A$1:$B$25,2,0)="Exclude"),"",IF($D188=1,IF(OR(price_limit="",price_limit="No Limit"),IF(F188="Yes",1,2),IF(SUMIFS(WhatIf!$W:$W,WhatIf!$Q:$Q,F$1,WhatIf!$R:$R,F188)&lt;=price_limit,IF(F188="Yes",1,2),"")),""))</f>
        <v/>
      </c>
      <c r="BB188" s="161" t="str">
        <f>IF(OR(G188="",VLOOKUP(G$1,Services!$A$1:$B$25,2,0)="Exclude"),"",IF($D188=1,IF(OR(price_limit="",price_limit="No Limit"),IF(G188="Yes",1,2),IF(SUMIFS(WhatIf!$W:$W,WhatIf!$Q:$Q,G$1,WhatIf!$R:$R,G188)&lt;=price_limit,IF(G188="Yes",1,2),"")),""))</f>
        <v/>
      </c>
      <c r="BC188" s="161" t="str">
        <f>IF(OR(H188="",VLOOKUP(H$1,Services!$A$1:$B$25,2,0)="Exclude"),"",IF($D188=1,IF(OR(price_limit="",price_limit="No Limit"),IF(H188="Yes",1,2),IF(SUMIFS(WhatIf!$W:$W,WhatIf!$Q:$Q,H$1,WhatIf!$R:$R,H188)&lt;=price_limit,IF(H188="Yes",1,2),"")),""))</f>
        <v/>
      </c>
      <c r="BD188" s="161" t="str">
        <f ca="1">IF(OR(I188="",VLOOKUP(I$1,Services!$A$1:$B$25,2,0)="Exclude"),"",IF($D188=1,IF(OR(price_limit="",price_limit="No Limit"),IF(I188="Yes",1,2),IF(SUMIFS(WhatIf!$W:$W,WhatIf!$Q:$Q,I$1,WhatIf!$R:$R,I188)&lt;=price_limit,IF(I188="Yes",1,2),"")),""))</f>
        <v/>
      </c>
      <c r="BE188" s="161" t="str">
        <f ca="1">IF(OR(J188="",VLOOKUP(J$1,Services!$A$1:$B$25,2,0)="Exclude"),"",IF($D188=1,IF(OR(price_limit="",price_limit="No Limit"),IF(J188="Yes",1,2),IF(SUMIFS(WhatIf!$W:$W,WhatIf!$Q:$Q,J$1,WhatIf!$R:$R,J188)&lt;=price_limit,IF(J188="Yes",1,2),"")),""))</f>
        <v/>
      </c>
      <c r="BF188" s="161" t="str">
        <f ca="1">IF(OR(K188="",VLOOKUP(K$1,Services!$A$1:$B$25,2,0)="Exclude"),"",IF($D188=1,IF(OR(price_limit="",price_limit="No Limit"),IF(K188="Yes",1,2),IF(SUMIFS(WhatIf!$W:$W,WhatIf!$Q:$Q,K$1,WhatIf!$R:$R,K188)&lt;=price_limit,IF(K188="Yes",1,2),"")),""))</f>
        <v/>
      </c>
      <c r="BG188" s="161" t="str">
        <f ca="1">IF(OR(L188="",VLOOKUP(L$1,Services!$A$1:$B$25,2,0)="Exclude"),"",IF($D188=1,IF(OR(price_limit="",price_limit="No Limit"),IF(L188="Yes",1,2),IF(SUMIFS(WhatIf!$W:$W,WhatIf!$Q:$Q,L$1,WhatIf!$R:$R,L188)&lt;=price_limit,IF(L188="Yes",1,2),"")),""))</f>
        <v/>
      </c>
      <c r="BH188" s="161" t="str">
        <f>IF(OR(M188="",VLOOKUP(M$1,Services!$A$1:$B$25,2,0)="Exclude"),"",IF($D188=1,IF(OR(price_limit="",price_limit="No Limit"),IF(M188="Yes",1,2),IF(SUMIFS(WhatIf!$W:$W,WhatIf!$Q:$Q,M$1,WhatIf!$R:$R,M188)&lt;=price_limit,IF(M188="Yes",1,2),"")),""))</f>
        <v/>
      </c>
      <c r="BI188" s="161" t="str">
        <f>IF(OR(N188="",VLOOKUP(N$1,Services!$A$1:$B$25,2,0)="Exclude"),"",IF($D188=1,IF(OR(price_limit="",price_limit="No Limit"),IF(N188="Yes",1,2),IF(SUMIFS(WhatIf!$W:$W,WhatIf!$Q:$Q,N$1,WhatIf!$R:$R,N188)&lt;=price_limit,IF(N188="Yes",1,2),"")),""))</f>
        <v/>
      </c>
      <c r="BJ188" s="161" t="str">
        <f>IF(OR(O188="",VLOOKUP(O$1,Services!$A$1:$B$25,2,0)="Exclude"),"",IF($D188=1,IF(OR(price_limit="",price_limit="No Limit"),IF(O188="Yes",1,2),IF(SUMIFS(WhatIf!$W:$W,WhatIf!$Q:$Q,O$1,WhatIf!$R:$R,O188)&lt;=price_limit,IF(O188="Yes",1,2),"")),""))</f>
        <v/>
      </c>
      <c r="BK188" s="161" t="str">
        <f>IF(OR(P188="",VLOOKUP(P$1,Services!$A$1:$B$25,2,0)="Exclude"),"",IF($D188=1,IF(OR(price_limit="",price_limit="No Limit"),IF(P188="Yes",1,2),IF(SUMIFS(WhatIf!$W:$W,WhatIf!$Q:$Q,P$1,WhatIf!$R:$R,P188)&lt;=price_limit,IF(P188="Yes",1,2),"")),""))</f>
        <v/>
      </c>
      <c r="BL188" s="161" t="str">
        <f>IF(OR(Q188="",VLOOKUP(Q$1,Services!$A$1:$B$25,2,0)="Exclude"),"",IF($D188=1,IF(OR(price_limit="",price_limit="No Limit"),IF(Q188="Yes",1,2),IF(SUMIFS(WhatIf!$W:$W,WhatIf!$Q:$Q,Q$1,WhatIf!$R:$R,Q188)&lt;=price_limit,IF(Q188="Yes",1,2),"")),""))</f>
        <v/>
      </c>
      <c r="BM188" s="161" t="str">
        <f>IF(OR(R188="",VLOOKUP(R$1,Services!$A$1:$B$25,2,0)="Exclude"),"",IF($D188=1,IF(OR(price_limit="",price_limit="No Limit"),IF(R188="Yes",1,2),IF(SUMIFS(WhatIf!$W:$W,WhatIf!$Q:$Q,R$1,WhatIf!$R:$R,R188)&lt;=price_limit,IF(R188="Yes",1,2),"")),""))</f>
        <v/>
      </c>
      <c r="BN188" s="161" t="str">
        <f>IF(OR(S188="",VLOOKUP(S$1,Services!$A$1:$B$25,2,0)="Exclude"),"",IF($D188=1,IF(OR(price_limit="",price_limit="No Limit"),IF(S188="Yes",1,2),IF(SUMIFS(WhatIf!$W:$W,WhatIf!$Q:$Q,S$1,WhatIf!$R:$R,S188)&lt;=price_limit,IF(S188="Yes",1,2),"")),""))</f>
        <v/>
      </c>
      <c r="BO188" s="161" t="str">
        <f>IF(OR(T188="",VLOOKUP(T$1,Services!$A$1:$B$25,2,0)="Exclude"),"",IF($D188=1,IF(OR(price_limit="",price_limit="No Limit"),IF(T188="Yes",1,2),IF(SUMIFS(WhatIf!$W:$W,WhatIf!$Q:$Q,T$1,WhatIf!$R:$R,T188)&lt;=price_limit,IF(T188="Yes",1,2),"")),""))</f>
        <v/>
      </c>
      <c r="BP188" s="161" t="str">
        <f>IF(OR(U188="",VLOOKUP(U$1,Services!$A$1:$B$25,2,0)="Exclude"),"",IF($D188=1,IF(OR(price_limit="",price_limit="No Limit"),IF(U188="Yes",1,2),IF(SUMIFS(WhatIf!$W:$W,WhatIf!$Q:$Q,U$1,WhatIf!$R:$R,U188)&lt;=price_limit,IF(U188="Yes",1,2),"")),""))</f>
        <v/>
      </c>
      <c r="BQ188" s="161" t="str">
        <f ca="1">IF(OR(V188="",VLOOKUP(V$1,Services!$A$1:$B$25,2,0)="Exclude"),"",IF($D188=1,IF(OR(price_limit="",price_limit="No Limit"),IF(V188="Yes",1,2),IF(SUMIFS(WhatIf!$W:$W,WhatIf!$Q:$Q,V$1,WhatIf!$R:$R,V188)&lt;=price_limit,IF(V188="Yes",1,2),"")),""))</f>
        <v/>
      </c>
      <c r="BR188" s="161" t="str">
        <f>IF(OR(W188="",VLOOKUP(W$1,Services!$A$1:$B$25,2,0)="Exclude"),"",IF($D188=1,IF(OR(price_limit="",price_limit="No Limit"),IF(W188="Yes",1,2),IF(SUMIFS(WhatIf!$W:$W,WhatIf!$Q:$Q,W$1,WhatIf!$R:$R,W188)&lt;=price_limit,IF(W188="Yes",1,2),"")),""))</f>
        <v/>
      </c>
      <c r="BS188" s="161" t="str">
        <f>IF(OR(X188="",VLOOKUP(X$1,Services!$A$1:$B$25,2,0)="Exclude"),"",IF($D188=1,IF(OR(price_limit="",price_limit="No Limit"),IF(X188="Yes",1,2),IF(SUMIFS(WhatIf!$W:$W,WhatIf!$Q:$Q,X$1,WhatIf!$R:$R,X188)&lt;=price_limit,IF(X188="Yes",1,2),"")),""))</f>
        <v/>
      </c>
      <c r="BT188" s="161" t="str">
        <f>IF(OR(Y188="",VLOOKUP(Y$1,Services!$A$1:$B$25,2,0)="Exclude"),"",IF($D188=1,IF(OR(price_limit="",price_limit="No Limit"),IF(Y188="Yes",1,2),IF(SUMIFS(WhatIf!$W:$W,WhatIf!$Q:$Q,Y$1,WhatIf!$R:$R,Y188)&lt;=price_limit,IF(Y188="Yes",1,2),"")),""))</f>
        <v/>
      </c>
      <c r="BU188" s="161" t="str">
        <f>IF(OR(Z188="",VLOOKUP(Z$1,Services!$A$1:$B$25,2,0)="Exclude"),"",IF($D188=1,IF(OR(price_limit="",price_limit="No Limit"),IF(Z188="Yes",1,2),IF(SUMIFS(WhatIf!$W:$W,WhatIf!$Q:$Q,Z$1,WhatIf!$R:$R,Z188)&lt;=price_limit,IF(Z188="Yes",1,2),"")),""))</f>
        <v/>
      </c>
      <c r="BV188" s="161"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
      <c r="A189" s="15" t="s">
        <v>625</v>
      </c>
      <c r="C189" s="3" t="s">
        <v>185</v>
      </c>
      <c r="D189" s="8" t="str">
        <f t="shared" ca="1" si="8"/>
        <v/>
      </c>
      <c r="F189" s="8" t="s">
        <v>625</v>
      </c>
      <c r="G189" s="8" t="s">
        <v>625</v>
      </c>
      <c r="H189" s="8" t="s">
        <v>625</v>
      </c>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1" t="str">
        <f>IF(OR(E189="",VLOOKUP(E$1,Services!$A$1:$B$25,2,0)="Exclude"),"",IF($D189=1,IF(OR(price_limit="",price_limit="No Limit"),IF(E189="Yes",1,2),IF(SUMIFS(WhatIf!$W:$W,WhatIf!$Q:$Q,E$1,WhatIf!$R:$R,E189)&lt;=price_limit,IF(E189="Yes",1,2),"")),""))</f>
        <v/>
      </c>
      <c r="BA189" s="161" t="str">
        <f ca="1">IF(OR(F189="",VLOOKUP(F$1,Services!$A$1:$B$25,2,0)="Exclude"),"",IF($D189=1,IF(OR(price_limit="",price_limit="No Limit"),IF(F189="Yes",1,2),IF(SUMIFS(WhatIf!$W:$W,WhatIf!$Q:$Q,F$1,WhatIf!$R:$R,F189)&lt;=price_limit,IF(F189="Yes",1,2),"")),""))</f>
        <v/>
      </c>
      <c r="BB189" s="161" t="str">
        <f ca="1">IF(OR(G189="",VLOOKUP(G$1,Services!$A$1:$B$25,2,0)="Exclude"),"",IF($D189=1,IF(OR(price_limit="",price_limit="No Limit"),IF(G189="Yes",1,2),IF(SUMIFS(WhatIf!$W:$W,WhatIf!$Q:$Q,G$1,WhatIf!$R:$R,G189)&lt;=price_limit,IF(G189="Yes",1,2),"")),""))</f>
        <v/>
      </c>
      <c r="BC189" s="161" t="str">
        <f ca="1">IF(OR(H189="",VLOOKUP(H$1,Services!$A$1:$B$25,2,0)="Exclude"),"",IF($D189=1,IF(OR(price_limit="",price_limit="No Limit"),IF(H189="Yes",1,2),IF(SUMIFS(WhatIf!$W:$W,WhatIf!$Q:$Q,H$1,WhatIf!$R:$R,H189)&lt;=price_limit,IF(H189="Yes",1,2),"")),""))</f>
        <v/>
      </c>
      <c r="BD189" s="161" t="str">
        <f>IF(OR(I189="",VLOOKUP(I$1,Services!$A$1:$B$25,2,0)="Exclude"),"",IF($D189=1,IF(OR(price_limit="",price_limit="No Limit"),IF(I189="Yes",1,2),IF(SUMIFS(WhatIf!$W:$W,WhatIf!$Q:$Q,I$1,WhatIf!$R:$R,I189)&lt;=price_limit,IF(I189="Yes",1,2),"")),""))</f>
        <v/>
      </c>
      <c r="BE189" s="161" t="str">
        <f>IF(OR(J189="",VLOOKUP(J$1,Services!$A$1:$B$25,2,0)="Exclude"),"",IF($D189=1,IF(OR(price_limit="",price_limit="No Limit"),IF(J189="Yes",1,2),IF(SUMIFS(WhatIf!$W:$W,WhatIf!$Q:$Q,J$1,WhatIf!$R:$R,J189)&lt;=price_limit,IF(J189="Yes",1,2),"")),""))</f>
        <v/>
      </c>
      <c r="BF189" s="161" t="str">
        <f>IF(OR(K189="",VLOOKUP(K$1,Services!$A$1:$B$25,2,0)="Exclude"),"",IF($D189=1,IF(OR(price_limit="",price_limit="No Limit"),IF(K189="Yes",1,2),IF(SUMIFS(WhatIf!$W:$W,WhatIf!$Q:$Q,K$1,WhatIf!$R:$R,K189)&lt;=price_limit,IF(K189="Yes",1,2),"")),""))</f>
        <v/>
      </c>
      <c r="BG189" s="161" t="str">
        <f>IF(OR(L189="",VLOOKUP(L$1,Services!$A$1:$B$25,2,0)="Exclude"),"",IF($D189=1,IF(OR(price_limit="",price_limit="No Limit"),IF(L189="Yes",1,2),IF(SUMIFS(WhatIf!$W:$W,WhatIf!$Q:$Q,L$1,WhatIf!$R:$R,L189)&lt;=price_limit,IF(L189="Yes",1,2),"")),""))</f>
        <v/>
      </c>
      <c r="BH189" s="161" t="str">
        <f>IF(OR(M189="",VLOOKUP(M$1,Services!$A$1:$B$25,2,0)="Exclude"),"",IF($D189=1,IF(OR(price_limit="",price_limit="No Limit"),IF(M189="Yes",1,2),IF(SUMIFS(WhatIf!$W:$W,WhatIf!$Q:$Q,M$1,WhatIf!$R:$R,M189)&lt;=price_limit,IF(M189="Yes",1,2),"")),""))</f>
        <v/>
      </c>
      <c r="BI189" s="161" t="str">
        <f>IF(OR(N189="",VLOOKUP(N$1,Services!$A$1:$B$25,2,0)="Exclude"),"",IF($D189=1,IF(OR(price_limit="",price_limit="No Limit"),IF(N189="Yes",1,2),IF(SUMIFS(WhatIf!$W:$W,WhatIf!$Q:$Q,N$1,WhatIf!$R:$R,N189)&lt;=price_limit,IF(N189="Yes",1,2),"")),""))</f>
        <v/>
      </c>
      <c r="BJ189" s="161" t="str">
        <f>IF(OR(O189="",VLOOKUP(O$1,Services!$A$1:$B$25,2,0)="Exclude"),"",IF($D189=1,IF(OR(price_limit="",price_limit="No Limit"),IF(O189="Yes",1,2),IF(SUMIFS(WhatIf!$W:$W,WhatIf!$Q:$Q,O$1,WhatIf!$R:$R,O189)&lt;=price_limit,IF(O189="Yes",1,2),"")),""))</f>
        <v/>
      </c>
      <c r="BK189" s="161" t="str">
        <f>IF(OR(P189="",VLOOKUP(P$1,Services!$A$1:$B$25,2,0)="Exclude"),"",IF($D189=1,IF(OR(price_limit="",price_limit="No Limit"),IF(P189="Yes",1,2),IF(SUMIFS(WhatIf!$W:$W,WhatIf!$Q:$Q,P$1,WhatIf!$R:$R,P189)&lt;=price_limit,IF(P189="Yes",1,2),"")),""))</f>
        <v/>
      </c>
      <c r="BL189" s="161" t="str">
        <f>IF(OR(Q189="",VLOOKUP(Q$1,Services!$A$1:$B$25,2,0)="Exclude"),"",IF($D189=1,IF(OR(price_limit="",price_limit="No Limit"),IF(Q189="Yes",1,2),IF(SUMIFS(WhatIf!$W:$W,WhatIf!$Q:$Q,Q$1,WhatIf!$R:$R,Q189)&lt;=price_limit,IF(Q189="Yes",1,2),"")),""))</f>
        <v/>
      </c>
      <c r="BM189" s="161" t="str">
        <f>IF(OR(R189="",VLOOKUP(R$1,Services!$A$1:$B$25,2,0)="Exclude"),"",IF($D189=1,IF(OR(price_limit="",price_limit="No Limit"),IF(R189="Yes",1,2),IF(SUMIFS(WhatIf!$W:$W,WhatIf!$Q:$Q,R$1,WhatIf!$R:$R,R189)&lt;=price_limit,IF(R189="Yes",1,2),"")),""))</f>
        <v/>
      </c>
      <c r="BN189" s="161" t="str">
        <f>IF(OR(S189="",VLOOKUP(S$1,Services!$A$1:$B$25,2,0)="Exclude"),"",IF($D189=1,IF(OR(price_limit="",price_limit="No Limit"),IF(S189="Yes",1,2),IF(SUMIFS(WhatIf!$W:$W,WhatIf!$Q:$Q,S$1,WhatIf!$R:$R,S189)&lt;=price_limit,IF(S189="Yes",1,2),"")),""))</f>
        <v/>
      </c>
      <c r="BO189" s="161" t="str">
        <f>IF(OR(T189="",VLOOKUP(T$1,Services!$A$1:$B$25,2,0)="Exclude"),"",IF($D189=1,IF(OR(price_limit="",price_limit="No Limit"),IF(T189="Yes",1,2),IF(SUMIFS(WhatIf!$W:$W,WhatIf!$Q:$Q,T$1,WhatIf!$R:$R,T189)&lt;=price_limit,IF(T189="Yes",1,2),"")),""))</f>
        <v/>
      </c>
      <c r="BP189" s="161" t="str">
        <f>IF(OR(U189="",VLOOKUP(U$1,Services!$A$1:$B$25,2,0)="Exclude"),"",IF($D189=1,IF(OR(price_limit="",price_limit="No Limit"),IF(U189="Yes",1,2),IF(SUMIFS(WhatIf!$W:$W,WhatIf!$Q:$Q,U$1,WhatIf!$R:$R,U189)&lt;=price_limit,IF(U189="Yes",1,2),"")),""))</f>
        <v/>
      </c>
      <c r="BQ189" s="161" t="str">
        <f>IF(OR(V189="",VLOOKUP(V$1,Services!$A$1:$B$25,2,0)="Exclude"),"",IF($D189=1,IF(OR(price_limit="",price_limit="No Limit"),IF(V189="Yes",1,2),IF(SUMIFS(WhatIf!$W:$W,WhatIf!$Q:$Q,V$1,WhatIf!$R:$R,V189)&lt;=price_limit,IF(V189="Yes",1,2),"")),""))</f>
        <v/>
      </c>
      <c r="BR189" s="161" t="str">
        <f>IF(OR(W189="",VLOOKUP(W$1,Services!$A$1:$B$25,2,0)="Exclude"),"",IF($D189=1,IF(OR(price_limit="",price_limit="No Limit"),IF(W189="Yes",1,2),IF(SUMIFS(WhatIf!$W:$W,WhatIf!$Q:$Q,W$1,WhatIf!$R:$R,W189)&lt;=price_limit,IF(W189="Yes",1,2),"")),""))</f>
        <v/>
      </c>
      <c r="BS189" s="161" t="str">
        <f>IF(OR(X189="",VLOOKUP(X$1,Services!$A$1:$B$25,2,0)="Exclude"),"",IF($D189=1,IF(OR(price_limit="",price_limit="No Limit"),IF(X189="Yes",1,2),IF(SUMIFS(WhatIf!$W:$W,WhatIf!$Q:$Q,X$1,WhatIf!$R:$R,X189)&lt;=price_limit,IF(X189="Yes",1,2),"")),""))</f>
        <v/>
      </c>
      <c r="BT189" s="161" t="str">
        <f>IF(OR(Y189="",VLOOKUP(Y$1,Services!$A$1:$B$25,2,0)="Exclude"),"",IF($D189=1,IF(OR(price_limit="",price_limit="No Limit"),IF(Y189="Yes",1,2),IF(SUMIFS(WhatIf!$W:$W,WhatIf!$Q:$Q,Y$1,WhatIf!$R:$R,Y189)&lt;=price_limit,IF(Y189="Yes",1,2),"")),""))</f>
        <v/>
      </c>
      <c r="BU189" s="161" t="str">
        <f>IF(OR(Z189="",VLOOKUP(Z$1,Services!$A$1:$B$25,2,0)="Exclude"),"",IF($D189=1,IF(OR(price_limit="",price_limit="No Limit"),IF(Z189="Yes",1,2),IF(SUMIFS(WhatIf!$W:$W,WhatIf!$Q:$Q,Z$1,WhatIf!$R:$R,Z189)&lt;=price_limit,IF(Z189="Yes",1,2),"")),""))</f>
        <v/>
      </c>
      <c r="BV189" s="161"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3" customHeight="1" x14ac:dyDescent="0.35">
      <c r="A190" s="15" t="s">
        <v>805</v>
      </c>
      <c r="C190" s="3" t="s">
        <v>184</v>
      </c>
      <c r="D190" s="8" t="str">
        <f t="shared" ca="1" si="8"/>
        <v/>
      </c>
      <c r="I190" s="4" t="s">
        <v>231</v>
      </c>
      <c r="J190" s="4" t="s">
        <v>231</v>
      </c>
      <c r="K190" s="8" t="s">
        <v>231</v>
      </c>
      <c r="L190" s="8" t="s">
        <v>231</v>
      </c>
      <c r="M190" s="8"/>
      <c r="N190" s="8"/>
      <c r="O190" s="8"/>
      <c r="P190" s="8"/>
      <c r="Q190" s="8"/>
      <c r="R190" s="8"/>
      <c r="S190" s="8"/>
      <c r="T190" s="8"/>
      <c r="U190" s="8"/>
      <c r="V190" s="8" t="s">
        <v>1</v>
      </c>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1" t="str">
        <f>IF(OR(E190="",VLOOKUP(E$1,Services!$A$1:$B$25,2,0)="Exclude"),"",IF($D190=1,IF(OR(price_limit="",price_limit="No Limit"),IF(E190="Yes",1,2),IF(SUMIFS(WhatIf!$W:$W,WhatIf!$Q:$Q,E$1,WhatIf!$R:$R,E190)&lt;=price_limit,IF(E190="Yes",1,2),"")),""))</f>
        <v/>
      </c>
      <c r="BA190" s="161" t="str">
        <f>IF(OR(F190="",VLOOKUP(F$1,Services!$A$1:$B$25,2,0)="Exclude"),"",IF($D190=1,IF(OR(price_limit="",price_limit="No Limit"),IF(F190="Yes",1,2),IF(SUMIFS(WhatIf!$W:$W,WhatIf!$Q:$Q,F$1,WhatIf!$R:$R,F190)&lt;=price_limit,IF(F190="Yes",1,2),"")),""))</f>
        <v/>
      </c>
      <c r="BB190" s="161" t="str">
        <f>IF(OR(G190="",VLOOKUP(G$1,Services!$A$1:$B$25,2,0)="Exclude"),"",IF($D190=1,IF(OR(price_limit="",price_limit="No Limit"),IF(G190="Yes",1,2),IF(SUMIFS(WhatIf!$W:$W,WhatIf!$Q:$Q,G$1,WhatIf!$R:$R,G190)&lt;=price_limit,IF(G190="Yes",1,2),"")),""))</f>
        <v/>
      </c>
      <c r="BC190" s="161" t="str">
        <f>IF(OR(H190="",VLOOKUP(H$1,Services!$A$1:$B$25,2,0)="Exclude"),"",IF($D190=1,IF(OR(price_limit="",price_limit="No Limit"),IF(H190="Yes",1,2),IF(SUMIFS(WhatIf!$W:$W,WhatIf!$Q:$Q,H$1,WhatIf!$R:$R,H190)&lt;=price_limit,IF(H190="Yes",1,2),"")),""))</f>
        <v/>
      </c>
      <c r="BD190" s="161" t="str">
        <f ca="1">IF(OR(I190="",VLOOKUP(I$1,Services!$A$1:$B$25,2,0)="Exclude"),"",IF($D190=1,IF(OR(price_limit="",price_limit="No Limit"),IF(I190="Yes",1,2),IF(SUMIFS(WhatIf!$W:$W,WhatIf!$Q:$Q,I$1,WhatIf!$R:$R,I190)&lt;=price_limit,IF(I190="Yes",1,2),"")),""))</f>
        <v/>
      </c>
      <c r="BE190" s="161" t="str">
        <f ca="1">IF(OR(J190="",VLOOKUP(J$1,Services!$A$1:$B$25,2,0)="Exclude"),"",IF($D190=1,IF(OR(price_limit="",price_limit="No Limit"),IF(J190="Yes",1,2),IF(SUMIFS(WhatIf!$W:$W,WhatIf!$Q:$Q,J$1,WhatIf!$R:$R,J190)&lt;=price_limit,IF(J190="Yes",1,2),"")),""))</f>
        <v/>
      </c>
      <c r="BF190" s="161" t="str">
        <f ca="1">IF(OR(K190="",VLOOKUP(K$1,Services!$A$1:$B$25,2,0)="Exclude"),"",IF($D190=1,IF(OR(price_limit="",price_limit="No Limit"),IF(K190="Yes",1,2),IF(SUMIFS(WhatIf!$W:$W,WhatIf!$Q:$Q,K$1,WhatIf!$R:$R,K190)&lt;=price_limit,IF(K190="Yes",1,2),"")),""))</f>
        <v/>
      </c>
      <c r="BG190" s="161" t="str">
        <f ca="1">IF(OR(L190="",VLOOKUP(L$1,Services!$A$1:$B$25,2,0)="Exclude"),"",IF($D190=1,IF(OR(price_limit="",price_limit="No Limit"),IF(L190="Yes",1,2),IF(SUMIFS(WhatIf!$W:$W,WhatIf!$Q:$Q,L$1,WhatIf!$R:$R,L190)&lt;=price_limit,IF(L190="Yes",1,2),"")),""))</f>
        <v/>
      </c>
      <c r="BH190" s="161" t="str">
        <f>IF(OR(M190="",VLOOKUP(M$1,Services!$A$1:$B$25,2,0)="Exclude"),"",IF($D190=1,IF(OR(price_limit="",price_limit="No Limit"),IF(M190="Yes",1,2),IF(SUMIFS(WhatIf!$W:$W,WhatIf!$Q:$Q,M$1,WhatIf!$R:$R,M190)&lt;=price_limit,IF(M190="Yes",1,2),"")),""))</f>
        <v/>
      </c>
      <c r="BI190" s="161" t="str">
        <f>IF(OR(N190="",VLOOKUP(N$1,Services!$A$1:$B$25,2,0)="Exclude"),"",IF($D190=1,IF(OR(price_limit="",price_limit="No Limit"),IF(N190="Yes",1,2),IF(SUMIFS(WhatIf!$W:$W,WhatIf!$Q:$Q,N$1,WhatIf!$R:$R,N190)&lt;=price_limit,IF(N190="Yes",1,2),"")),""))</f>
        <v/>
      </c>
      <c r="BJ190" s="161" t="str">
        <f>IF(OR(O190="",VLOOKUP(O$1,Services!$A$1:$B$25,2,0)="Exclude"),"",IF($D190=1,IF(OR(price_limit="",price_limit="No Limit"),IF(O190="Yes",1,2),IF(SUMIFS(WhatIf!$W:$W,WhatIf!$Q:$Q,O$1,WhatIf!$R:$R,O190)&lt;=price_limit,IF(O190="Yes",1,2),"")),""))</f>
        <v/>
      </c>
      <c r="BK190" s="161" t="str">
        <f>IF(OR(P190="",VLOOKUP(P$1,Services!$A$1:$B$25,2,0)="Exclude"),"",IF($D190=1,IF(OR(price_limit="",price_limit="No Limit"),IF(P190="Yes",1,2),IF(SUMIFS(WhatIf!$W:$W,WhatIf!$Q:$Q,P$1,WhatIf!$R:$R,P190)&lt;=price_limit,IF(P190="Yes",1,2),"")),""))</f>
        <v/>
      </c>
      <c r="BL190" s="161" t="str">
        <f>IF(OR(Q190="",VLOOKUP(Q$1,Services!$A$1:$B$25,2,0)="Exclude"),"",IF($D190=1,IF(OR(price_limit="",price_limit="No Limit"),IF(Q190="Yes",1,2),IF(SUMIFS(WhatIf!$W:$W,WhatIf!$Q:$Q,Q$1,WhatIf!$R:$R,Q190)&lt;=price_limit,IF(Q190="Yes",1,2),"")),""))</f>
        <v/>
      </c>
      <c r="BM190" s="161" t="str">
        <f>IF(OR(R190="",VLOOKUP(R$1,Services!$A$1:$B$25,2,0)="Exclude"),"",IF($D190=1,IF(OR(price_limit="",price_limit="No Limit"),IF(R190="Yes",1,2),IF(SUMIFS(WhatIf!$W:$W,WhatIf!$Q:$Q,R$1,WhatIf!$R:$R,R190)&lt;=price_limit,IF(R190="Yes",1,2),"")),""))</f>
        <v/>
      </c>
      <c r="BN190" s="161" t="str">
        <f>IF(OR(S190="",VLOOKUP(S$1,Services!$A$1:$B$25,2,0)="Exclude"),"",IF($D190=1,IF(OR(price_limit="",price_limit="No Limit"),IF(S190="Yes",1,2),IF(SUMIFS(WhatIf!$W:$W,WhatIf!$Q:$Q,S$1,WhatIf!$R:$R,S190)&lt;=price_limit,IF(S190="Yes",1,2),"")),""))</f>
        <v/>
      </c>
      <c r="BO190" s="161" t="str">
        <f>IF(OR(T190="",VLOOKUP(T$1,Services!$A$1:$B$25,2,0)="Exclude"),"",IF($D190=1,IF(OR(price_limit="",price_limit="No Limit"),IF(T190="Yes",1,2),IF(SUMIFS(WhatIf!$W:$W,WhatIf!$Q:$Q,T$1,WhatIf!$R:$R,T190)&lt;=price_limit,IF(T190="Yes",1,2),"")),""))</f>
        <v/>
      </c>
      <c r="BP190" s="161" t="str">
        <f>IF(OR(U190="",VLOOKUP(U$1,Services!$A$1:$B$25,2,0)="Exclude"),"",IF($D190=1,IF(OR(price_limit="",price_limit="No Limit"),IF(U190="Yes",1,2),IF(SUMIFS(WhatIf!$W:$W,WhatIf!$Q:$Q,U$1,WhatIf!$R:$R,U190)&lt;=price_limit,IF(U190="Yes",1,2),"")),""))</f>
        <v/>
      </c>
      <c r="BQ190" s="161" t="str">
        <f ca="1">IF(OR(V190="",VLOOKUP(V$1,Services!$A$1:$B$25,2,0)="Exclude"),"",IF($D190=1,IF(OR(price_limit="",price_limit="No Limit"),IF(V190="Yes",1,2),IF(SUMIFS(WhatIf!$W:$W,WhatIf!$Q:$Q,V$1,WhatIf!$R:$R,V190)&lt;=price_limit,IF(V190="Yes",1,2),"")),""))</f>
        <v/>
      </c>
      <c r="BR190" s="161" t="str">
        <f>IF(OR(W190="",VLOOKUP(W$1,Services!$A$1:$B$25,2,0)="Exclude"),"",IF($D190=1,IF(OR(price_limit="",price_limit="No Limit"),IF(W190="Yes",1,2),IF(SUMIFS(WhatIf!$W:$W,WhatIf!$Q:$Q,W$1,WhatIf!$R:$R,W190)&lt;=price_limit,IF(W190="Yes",1,2),"")),""))</f>
        <v/>
      </c>
      <c r="BS190" s="161" t="str">
        <f>IF(OR(X190="",VLOOKUP(X$1,Services!$A$1:$B$25,2,0)="Exclude"),"",IF($D190=1,IF(OR(price_limit="",price_limit="No Limit"),IF(X190="Yes",1,2),IF(SUMIFS(WhatIf!$W:$W,WhatIf!$Q:$Q,X$1,WhatIf!$R:$R,X190)&lt;=price_limit,IF(X190="Yes",1,2),"")),""))</f>
        <v/>
      </c>
      <c r="BT190" s="161" t="str">
        <f>IF(OR(Y190="",VLOOKUP(Y$1,Services!$A$1:$B$25,2,0)="Exclude"),"",IF($D190=1,IF(OR(price_limit="",price_limit="No Limit"),IF(Y190="Yes",1,2),IF(SUMIFS(WhatIf!$W:$W,WhatIf!$Q:$Q,Y$1,WhatIf!$R:$R,Y190)&lt;=price_limit,IF(Y190="Yes",1,2),"")),""))</f>
        <v/>
      </c>
      <c r="BU190" s="161" t="str">
        <f>IF(OR(Z190="",VLOOKUP(Z$1,Services!$A$1:$B$25,2,0)="Exclude"),"",IF($D190=1,IF(OR(price_limit="",price_limit="No Limit"),IF(Z190="Yes",1,2),IF(SUMIFS(WhatIf!$W:$W,WhatIf!$Q:$Q,Z$1,WhatIf!$R:$R,Z190)&lt;=price_limit,IF(Z190="Yes",1,2),"")),""))</f>
        <v/>
      </c>
      <c r="BV190" s="161"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5">
      <c r="A191" s="15" t="s">
        <v>216</v>
      </c>
      <c r="B191" s="3" t="s">
        <v>635</v>
      </c>
      <c r="C191" s="3" t="s">
        <v>184</v>
      </c>
      <c r="D191" s="8" t="str">
        <f t="shared" ca="1" si="8"/>
        <v/>
      </c>
      <c r="F191" s="4" t="s">
        <v>887</v>
      </c>
      <c r="G191" s="4" t="s">
        <v>887</v>
      </c>
      <c r="H191" s="4" t="s">
        <v>887</v>
      </c>
      <c r="I191" s="8" t="s">
        <v>231</v>
      </c>
      <c r="J191" s="8" t="s">
        <v>231</v>
      </c>
      <c r="K191" s="8" t="s">
        <v>231</v>
      </c>
      <c r="L191" s="8" t="s">
        <v>231</v>
      </c>
      <c r="M191" s="8"/>
      <c r="N191" s="8"/>
      <c r="O191" s="8"/>
      <c r="P191" s="8"/>
      <c r="Q191" s="8"/>
      <c r="R191" s="8"/>
      <c r="S191" s="8"/>
      <c r="T191" s="8"/>
      <c r="U191" s="8"/>
      <c r="V191" s="8" t="s">
        <v>1</v>
      </c>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1" t="str">
        <f>IF(OR(E191="",VLOOKUP(E$1,Services!$A$1:$B$25,2,0)="Exclude"),"",IF($D191=1,IF(OR(price_limit="",price_limit="No Limit"),IF(E191="Yes",1,2),IF(SUMIFS(WhatIf!$W:$W,WhatIf!$Q:$Q,E$1,WhatIf!$R:$R,E191)&lt;=price_limit,IF(E191="Yes",1,2),"")),""))</f>
        <v/>
      </c>
      <c r="BA191" s="161" t="str">
        <f ca="1">IF(OR(F191="",VLOOKUP(F$1,Services!$A$1:$B$25,2,0)="Exclude"),"",IF($D191=1,IF(OR(price_limit="",price_limit="No Limit"),IF(F191="Yes",1,2),IF(SUMIFS(WhatIf!$W:$W,WhatIf!$Q:$Q,F$1,WhatIf!$R:$R,F191)&lt;=price_limit,IF(F191="Yes",1,2),"")),""))</f>
        <v/>
      </c>
      <c r="BB191" s="161" t="str">
        <f ca="1">IF(OR(G191="",VLOOKUP(G$1,Services!$A$1:$B$25,2,0)="Exclude"),"",IF($D191=1,IF(OR(price_limit="",price_limit="No Limit"),IF(G191="Yes",1,2),IF(SUMIFS(WhatIf!$W:$W,WhatIf!$Q:$Q,G$1,WhatIf!$R:$R,G191)&lt;=price_limit,IF(G191="Yes",1,2),"")),""))</f>
        <v/>
      </c>
      <c r="BC191" s="161" t="str">
        <f ca="1">IF(OR(H191="",VLOOKUP(H$1,Services!$A$1:$B$25,2,0)="Exclude"),"",IF($D191=1,IF(OR(price_limit="",price_limit="No Limit"),IF(H191="Yes",1,2),IF(SUMIFS(WhatIf!$W:$W,WhatIf!$Q:$Q,H$1,WhatIf!$R:$R,H191)&lt;=price_limit,IF(H191="Yes",1,2),"")),""))</f>
        <v/>
      </c>
      <c r="BD191" s="161" t="str">
        <f ca="1">IF(OR(I191="",VLOOKUP(I$1,Services!$A$1:$B$25,2,0)="Exclude"),"",IF($D191=1,IF(OR(price_limit="",price_limit="No Limit"),IF(I191="Yes",1,2),IF(SUMIFS(WhatIf!$W:$W,WhatIf!$Q:$Q,I$1,WhatIf!$R:$R,I191)&lt;=price_limit,IF(I191="Yes",1,2),"")),""))</f>
        <v/>
      </c>
      <c r="BE191" s="161" t="str">
        <f ca="1">IF(OR(J191="",VLOOKUP(J$1,Services!$A$1:$B$25,2,0)="Exclude"),"",IF($D191=1,IF(OR(price_limit="",price_limit="No Limit"),IF(J191="Yes",1,2),IF(SUMIFS(WhatIf!$W:$W,WhatIf!$Q:$Q,J$1,WhatIf!$R:$R,J191)&lt;=price_limit,IF(J191="Yes",1,2),"")),""))</f>
        <v/>
      </c>
      <c r="BF191" s="161" t="str">
        <f ca="1">IF(OR(K191="",VLOOKUP(K$1,Services!$A$1:$B$25,2,0)="Exclude"),"",IF($D191=1,IF(OR(price_limit="",price_limit="No Limit"),IF(K191="Yes",1,2),IF(SUMIFS(WhatIf!$W:$W,WhatIf!$Q:$Q,K$1,WhatIf!$R:$R,K191)&lt;=price_limit,IF(K191="Yes",1,2),"")),""))</f>
        <v/>
      </c>
      <c r="BG191" s="161" t="str">
        <f ca="1">IF(OR(L191="",VLOOKUP(L$1,Services!$A$1:$B$25,2,0)="Exclude"),"",IF($D191=1,IF(OR(price_limit="",price_limit="No Limit"),IF(L191="Yes",1,2),IF(SUMIFS(WhatIf!$W:$W,WhatIf!$Q:$Q,L$1,WhatIf!$R:$R,L191)&lt;=price_limit,IF(L191="Yes",1,2),"")),""))</f>
        <v/>
      </c>
      <c r="BH191" s="161" t="str">
        <f>IF(OR(M191="",VLOOKUP(M$1,Services!$A$1:$B$25,2,0)="Exclude"),"",IF($D191=1,IF(OR(price_limit="",price_limit="No Limit"),IF(M191="Yes",1,2),IF(SUMIFS(WhatIf!$W:$W,WhatIf!$Q:$Q,M$1,WhatIf!$R:$R,M191)&lt;=price_limit,IF(M191="Yes",1,2),"")),""))</f>
        <v/>
      </c>
      <c r="BI191" s="161" t="str">
        <f>IF(OR(N191="",VLOOKUP(N$1,Services!$A$1:$B$25,2,0)="Exclude"),"",IF($D191=1,IF(OR(price_limit="",price_limit="No Limit"),IF(N191="Yes",1,2),IF(SUMIFS(WhatIf!$W:$W,WhatIf!$Q:$Q,N$1,WhatIf!$R:$R,N191)&lt;=price_limit,IF(N191="Yes",1,2),"")),""))</f>
        <v/>
      </c>
      <c r="BJ191" s="161" t="str">
        <f>IF(OR(O191="",VLOOKUP(O$1,Services!$A$1:$B$25,2,0)="Exclude"),"",IF($D191=1,IF(OR(price_limit="",price_limit="No Limit"),IF(O191="Yes",1,2),IF(SUMIFS(WhatIf!$W:$W,WhatIf!$Q:$Q,O$1,WhatIf!$R:$R,O191)&lt;=price_limit,IF(O191="Yes",1,2),"")),""))</f>
        <v/>
      </c>
      <c r="BK191" s="161" t="str">
        <f>IF(OR(P191="",VLOOKUP(P$1,Services!$A$1:$B$25,2,0)="Exclude"),"",IF($D191=1,IF(OR(price_limit="",price_limit="No Limit"),IF(P191="Yes",1,2),IF(SUMIFS(WhatIf!$W:$W,WhatIf!$Q:$Q,P$1,WhatIf!$R:$R,P191)&lt;=price_limit,IF(P191="Yes",1,2),"")),""))</f>
        <v/>
      </c>
      <c r="BL191" s="161" t="str">
        <f>IF(OR(Q191="",VLOOKUP(Q$1,Services!$A$1:$B$25,2,0)="Exclude"),"",IF($D191=1,IF(OR(price_limit="",price_limit="No Limit"),IF(Q191="Yes",1,2),IF(SUMIFS(WhatIf!$W:$W,WhatIf!$Q:$Q,Q$1,WhatIf!$R:$R,Q191)&lt;=price_limit,IF(Q191="Yes",1,2),"")),""))</f>
        <v/>
      </c>
      <c r="BM191" s="161" t="str">
        <f>IF(OR(R191="",VLOOKUP(R$1,Services!$A$1:$B$25,2,0)="Exclude"),"",IF($D191=1,IF(OR(price_limit="",price_limit="No Limit"),IF(R191="Yes",1,2),IF(SUMIFS(WhatIf!$W:$W,WhatIf!$Q:$Q,R$1,WhatIf!$R:$R,R191)&lt;=price_limit,IF(R191="Yes",1,2),"")),""))</f>
        <v/>
      </c>
      <c r="BN191" s="161" t="str">
        <f>IF(OR(S191="",VLOOKUP(S$1,Services!$A$1:$B$25,2,0)="Exclude"),"",IF($D191=1,IF(OR(price_limit="",price_limit="No Limit"),IF(S191="Yes",1,2),IF(SUMIFS(WhatIf!$W:$W,WhatIf!$Q:$Q,S$1,WhatIf!$R:$R,S191)&lt;=price_limit,IF(S191="Yes",1,2),"")),""))</f>
        <v/>
      </c>
      <c r="BO191" s="161" t="str">
        <f>IF(OR(T191="",VLOOKUP(T$1,Services!$A$1:$B$25,2,0)="Exclude"),"",IF($D191=1,IF(OR(price_limit="",price_limit="No Limit"),IF(T191="Yes",1,2),IF(SUMIFS(WhatIf!$W:$W,WhatIf!$Q:$Q,T$1,WhatIf!$R:$R,T191)&lt;=price_limit,IF(T191="Yes",1,2),"")),""))</f>
        <v/>
      </c>
      <c r="BP191" s="161" t="str">
        <f>IF(OR(U191="",VLOOKUP(U$1,Services!$A$1:$B$25,2,0)="Exclude"),"",IF($D191=1,IF(OR(price_limit="",price_limit="No Limit"),IF(U191="Yes",1,2),IF(SUMIFS(WhatIf!$W:$W,WhatIf!$Q:$Q,U$1,WhatIf!$R:$R,U191)&lt;=price_limit,IF(U191="Yes",1,2),"")),""))</f>
        <v/>
      </c>
      <c r="BQ191" s="161" t="str">
        <f ca="1">IF(OR(V191="",VLOOKUP(V$1,Services!$A$1:$B$25,2,0)="Exclude"),"",IF($D191=1,IF(OR(price_limit="",price_limit="No Limit"),IF(V191="Yes",1,2),IF(SUMIFS(WhatIf!$W:$W,WhatIf!$Q:$Q,V$1,WhatIf!$R:$R,V191)&lt;=price_limit,IF(V191="Yes",1,2),"")),""))</f>
        <v/>
      </c>
      <c r="BR191" s="161" t="str">
        <f>IF(OR(W191="",VLOOKUP(W$1,Services!$A$1:$B$25,2,0)="Exclude"),"",IF($D191=1,IF(OR(price_limit="",price_limit="No Limit"),IF(W191="Yes",1,2),IF(SUMIFS(WhatIf!$W:$W,WhatIf!$Q:$Q,W$1,WhatIf!$R:$R,W191)&lt;=price_limit,IF(W191="Yes",1,2),"")),""))</f>
        <v/>
      </c>
      <c r="BS191" s="161" t="str">
        <f>IF(OR(X191="",VLOOKUP(X$1,Services!$A$1:$B$25,2,0)="Exclude"),"",IF($D191=1,IF(OR(price_limit="",price_limit="No Limit"),IF(X191="Yes",1,2),IF(SUMIFS(WhatIf!$W:$W,WhatIf!$Q:$Q,X$1,WhatIf!$R:$R,X191)&lt;=price_limit,IF(X191="Yes",1,2),"")),""))</f>
        <v/>
      </c>
      <c r="BT191" s="161" t="str">
        <f>IF(OR(Y191="",VLOOKUP(Y$1,Services!$A$1:$B$25,2,0)="Exclude"),"",IF($D191=1,IF(OR(price_limit="",price_limit="No Limit"),IF(Y191="Yes",1,2),IF(SUMIFS(WhatIf!$W:$W,WhatIf!$Q:$Q,Y$1,WhatIf!$R:$R,Y191)&lt;=price_limit,IF(Y191="Yes",1,2),"")),""))</f>
        <v/>
      </c>
      <c r="BU191" s="161" t="str">
        <f>IF(OR(Z191="",VLOOKUP(Z$1,Services!$A$1:$B$25,2,0)="Exclude"),"",IF($D191=1,IF(OR(price_limit="",price_limit="No Limit"),IF(Z191="Yes",1,2),IF(SUMIFS(WhatIf!$W:$W,WhatIf!$Q:$Q,Z$1,WhatIf!$R:$R,Z191)&lt;=price_limit,IF(Z191="Yes",1,2),"")),""))</f>
        <v/>
      </c>
      <c r="BV191" s="161"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 customHeight="1" x14ac:dyDescent="0.3">
      <c r="A192" s="15" t="s">
        <v>1326</v>
      </c>
      <c r="C192" s="3" t="s">
        <v>184</v>
      </c>
      <c r="D192" s="8" t="str">
        <f t="shared" ca="1" si="8"/>
        <v/>
      </c>
      <c r="R192" s="4" t="s">
        <v>1</v>
      </c>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1" t="str">
        <f>IF(OR(E192="",VLOOKUP(E$1,Services!$A$1:$B$25,2,0)="Exclude"),"",IF($D192=1,IF(OR(price_limit="",price_limit="No Limit"),IF(E192="Yes",1,2),IF(SUMIFS(WhatIf!$W:$W,WhatIf!$Q:$Q,E$1,WhatIf!$R:$R,E192)&lt;=price_limit,IF(E192="Yes",1,2),"")),""))</f>
        <v/>
      </c>
      <c r="BA192" s="161" t="str">
        <f>IF(OR(F192="",VLOOKUP(F$1,Services!$A$1:$B$25,2,0)="Exclude"),"",IF($D192=1,IF(OR(price_limit="",price_limit="No Limit"),IF(F192="Yes",1,2),IF(SUMIFS(WhatIf!$W:$W,WhatIf!$Q:$Q,F$1,WhatIf!$R:$R,F192)&lt;=price_limit,IF(F192="Yes",1,2),"")),""))</f>
        <v/>
      </c>
      <c r="BB192" s="161" t="str">
        <f>IF(OR(G192="",VLOOKUP(G$1,Services!$A$1:$B$25,2,0)="Exclude"),"",IF($D192=1,IF(OR(price_limit="",price_limit="No Limit"),IF(G192="Yes",1,2),IF(SUMIFS(WhatIf!$W:$W,WhatIf!$Q:$Q,G$1,WhatIf!$R:$R,G192)&lt;=price_limit,IF(G192="Yes",1,2),"")),""))</f>
        <v/>
      </c>
      <c r="BC192" s="161" t="str">
        <f>IF(OR(H192="",VLOOKUP(H$1,Services!$A$1:$B$25,2,0)="Exclude"),"",IF($D192=1,IF(OR(price_limit="",price_limit="No Limit"),IF(H192="Yes",1,2),IF(SUMIFS(WhatIf!$W:$W,WhatIf!$Q:$Q,H$1,WhatIf!$R:$R,H192)&lt;=price_limit,IF(H192="Yes",1,2),"")),""))</f>
        <v/>
      </c>
      <c r="BD192" s="161" t="str">
        <f>IF(OR(I192="",VLOOKUP(I$1,Services!$A$1:$B$25,2,0)="Exclude"),"",IF($D192=1,IF(OR(price_limit="",price_limit="No Limit"),IF(I192="Yes",1,2),IF(SUMIFS(WhatIf!$W:$W,WhatIf!$Q:$Q,I$1,WhatIf!$R:$R,I192)&lt;=price_limit,IF(I192="Yes",1,2),"")),""))</f>
        <v/>
      </c>
      <c r="BE192" s="161" t="str">
        <f>IF(OR(J192="",VLOOKUP(J$1,Services!$A$1:$B$25,2,0)="Exclude"),"",IF($D192=1,IF(OR(price_limit="",price_limit="No Limit"),IF(J192="Yes",1,2),IF(SUMIFS(WhatIf!$W:$W,WhatIf!$Q:$Q,J$1,WhatIf!$R:$R,J192)&lt;=price_limit,IF(J192="Yes",1,2),"")),""))</f>
        <v/>
      </c>
      <c r="BF192" s="161" t="str">
        <f>IF(OR(K192="",VLOOKUP(K$1,Services!$A$1:$B$25,2,0)="Exclude"),"",IF($D192=1,IF(OR(price_limit="",price_limit="No Limit"),IF(K192="Yes",1,2),IF(SUMIFS(WhatIf!$W:$W,WhatIf!$Q:$Q,K$1,WhatIf!$R:$R,K192)&lt;=price_limit,IF(K192="Yes",1,2),"")),""))</f>
        <v/>
      </c>
      <c r="BG192" s="161" t="str">
        <f>IF(OR(L192="",VLOOKUP(L$1,Services!$A$1:$B$25,2,0)="Exclude"),"",IF($D192=1,IF(OR(price_limit="",price_limit="No Limit"),IF(L192="Yes",1,2),IF(SUMIFS(WhatIf!$W:$W,WhatIf!$Q:$Q,L$1,WhatIf!$R:$R,L192)&lt;=price_limit,IF(L192="Yes",1,2),"")),""))</f>
        <v/>
      </c>
      <c r="BH192" s="161" t="str">
        <f>IF(OR(M192="",VLOOKUP(M$1,Services!$A$1:$B$25,2,0)="Exclude"),"",IF($D192=1,IF(OR(price_limit="",price_limit="No Limit"),IF(M192="Yes",1,2),IF(SUMIFS(WhatIf!$W:$W,WhatIf!$Q:$Q,M$1,WhatIf!$R:$R,M192)&lt;=price_limit,IF(M192="Yes",1,2),"")),""))</f>
        <v/>
      </c>
      <c r="BI192" s="161" t="str">
        <f>IF(OR(N192="",VLOOKUP(N$1,Services!$A$1:$B$25,2,0)="Exclude"),"",IF($D192=1,IF(OR(price_limit="",price_limit="No Limit"),IF(N192="Yes",1,2),IF(SUMIFS(WhatIf!$W:$W,WhatIf!$Q:$Q,N$1,WhatIf!$R:$R,N192)&lt;=price_limit,IF(N192="Yes",1,2),"")),""))</f>
        <v/>
      </c>
      <c r="BJ192" s="161" t="str">
        <f>IF(OR(O192="",VLOOKUP(O$1,Services!$A$1:$B$25,2,0)="Exclude"),"",IF($D192=1,IF(OR(price_limit="",price_limit="No Limit"),IF(O192="Yes",1,2),IF(SUMIFS(WhatIf!$W:$W,WhatIf!$Q:$Q,O$1,WhatIf!$R:$R,O192)&lt;=price_limit,IF(O192="Yes",1,2),"")),""))</f>
        <v/>
      </c>
      <c r="BK192" s="161" t="str">
        <f>IF(OR(P192="",VLOOKUP(P$1,Services!$A$1:$B$25,2,0)="Exclude"),"",IF($D192=1,IF(OR(price_limit="",price_limit="No Limit"),IF(P192="Yes",1,2),IF(SUMIFS(WhatIf!$W:$W,WhatIf!$Q:$Q,P$1,WhatIf!$R:$R,P192)&lt;=price_limit,IF(P192="Yes",1,2),"")),""))</f>
        <v/>
      </c>
      <c r="BL192" s="161" t="str">
        <f>IF(OR(Q192="",VLOOKUP(Q$1,Services!$A$1:$B$25,2,0)="Exclude"),"",IF($D192=1,IF(OR(price_limit="",price_limit="No Limit"),IF(Q192="Yes",1,2),IF(SUMIFS(WhatIf!$W:$W,WhatIf!$Q:$Q,Q$1,WhatIf!$R:$R,Q192)&lt;=price_limit,IF(Q192="Yes",1,2),"")),""))</f>
        <v/>
      </c>
      <c r="BM192" s="161" t="str">
        <f ca="1">IF(OR(R192="",VLOOKUP(R$1,Services!$A$1:$B$25,2,0)="Exclude"),"",IF($D192=1,IF(OR(price_limit="",price_limit="No Limit"),IF(R192="Yes",1,2),IF(SUMIFS(WhatIf!$W:$W,WhatIf!$Q:$Q,R$1,WhatIf!$R:$R,R192)&lt;=price_limit,IF(R192="Yes",1,2),"")),""))</f>
        <v/>
      </c>
      <c r="BN192" s="161" t="str">
        <f>IF(OR(S192="",VLOOKUP(S$1,Services!$A$1:$B$25,2,0)="Exclude"),"",IF($D192=1,IF(OR(price_limit="",price_limit="No Limit"),IF(S192="Yes",1,2),IF(SUMIFS(WhatIf!$W:$W,WhatIf!$Q:$Q,S$1,WhatIf!$R:$R,S192)&lt;=price_limit,IF(S192="Yes",1,2),"")),""))</f>
        <v/>
      </c>
      <c r="BO192" s="161" t="str">
        <f>IF(OR(T192="",VLOOKUP(T$1,Services!$A$1:$B$25,2,0)="Exclude"),"",IF($D192=1,IF(OR(price_limit="",price_limit="No Limit"),IF(T192="Yes",1,2),IF(SUMIFS(WhatIf!$W:$W,WhatIf!$Q:$Q,T$1,WhatIf!$R:$R,T192)&lt;=price_limit,IF(T192="Yes",1,2),"")),""))</f>
        <v/>
      </c>
      <c r="BP192" s="161" t="str">
        <f>IF(OR(U192="",VLOOKUP(U$1,Services!$A$1:$B$25,2,0)="Exclude"),"",IF($D192=1,IF(OR(price_limit="",price_limit="No Limit"),IF(U192="Yes",1,2),IF(SUMIFS(WhatIf!$W:$W,WhatIf!$Q:$Q,U$1,WhatIf!$R:$R,U192)&lt;=price_limit,IF(U192="Yes",1,2),"")),""))</f>
        <v/>
      </c>
      <c r="BQ192" s="161" t="str">
        <f>IF(OR(V192="",VLOOKUP(V$1,Services!$A$1:$B$25,2,0)="Exclude"),"",IF($D192=1,IF(OR(price_limit="",price_limit="No Limit"),IF(V192="Yes",1,2),IF(SUMIFS(WhatIf!$W:$W,WhatIf!$Q:$Q,V$1,WhatIf!$R:$R,V192)&lt;=price_limit,IF(V192="Yes",1,2),"")),""))</f>
        <v/>
      </c>
      <c r="BR192" s="161" t="str">
        <f>IF(OR(W192="",VLOOKUP(W$1,Services!$A$1:$B$25,2,0)="Exclude"),"",IF($D192=1,IF(OR(price_limit="",price_limit="No Limit"),IF(W192="Yes",1,2),IF(SUMIFS(WhatIf!$W:$W,WhatIf!$Q:$Q,W$1,WhatIf!$R:$R,W192)&lt;=price_limit,IF(W192="Yes",1,2),"")),""))</f>
        <v/>
      </c>
      <c r="BS192" s="161" t="str">
        <f>IF(OR(X192="",VLOOKUP(X$1,Services!$A$1:$B$25,2,0)="Exclude"),"",IF($D192=1,IF(OR(price_limit="",price_limit="No Limit"),IF(X192="Yes",1,2),IF(SUMIFS(WhatIf!$W:$W,WhatIf!$Q:$Q,X$1,WhatIf!$R:$R,X192)&lt;=price_limit,IF(X192="Yes",1,2),"")),""))</f>
        <v/>
      </c>
      <c r="BT192" s="161" t="str">
        <f>IF(OR(Y192="",VLOOKUP(Y$1,Services!$A$1:$B$25,2,0)="Exclude"),"",IF($D192=1,IF(OR(price_limit="",price_limit="No Limit"),IF(Y192="Yes",1,2),IF(SUMIFS(WhatIf!$W:$W,WhatIf!$Q:$Q,Y$1,WhatIf!$R:$R,Y192)&lt;=price_limit,IF(Y192="Yes",1,2),"")),""))</f>
        <v/>
      </c>
      <c r="BU192" s="161" t="str">
        <f>IF(OR(Z192="",VLOOKUP(Z$1,Services!$A$1:$B$25,2,0)="Exclude"),"",IF($D192=1,IF(OR(price_limit="",price_limit="No Limit"),IF(Z192="Yes",1,2),IF(SUMIFS(WhatIf!$W:$W,WhatIf!$Q:$Q,Z$1,WhatIf!$R:$R,Z192)&lt;=price_limit,IF(Z192="Yes",1,2),"")),""))</f>
        <v/>
      </c>
      <c r="BV192" s="161"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726</v>
      </c>
      <c r="C193" s="3" t="s">
        <v>229</v>
      </c>
      <c r="D193" s="8" t="str">
        <f t="shared" ca="1" si="8"/>
        <v/>
      </c>
      <c r="I193" s="8"/>
      <c r="J193" s="8"/>
      <c r="K193" s="8"/>
      <c r="L193" s="8"/>
      <c r="M193" s="8"/>
      <c r="N193" s="8"/>
      <c r="O193" s="8"/>
      <c r="P193" s="8" t="s">
        <v>1</v>
      </c>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1" t="str">
        <f>IF(OR(E193="",VLOOKUP(E$1,Services!$A$1:$B$25,2,0)="Exclude"),"",IF($D193=1,IF(OR(price_limit="",price_limit="No Limit"),IF(E193="Yes",1,2),IF(SUMIFS(WhatIf!$W:$W,WhatIf!$Q:$Q,E$1,WhatIf!$R:$R,E193)&lt;=price_limit,IF(E193="Yes",1,2),"")),""))</f>
        <v/>
      </c>
      <c r="BA193" s="161" t="str">
        <f>IF(OR(F193="",VLOOKUP(F$1,Services!$A$1:$B$25,2,0)="Exclude"),"",IF($D193=1,IF(OR(price_limit="",price_limit="No Limit"),IF(F193="Yes",1,2),IF(SUMIFS(WhatIf!$W:$W,WhatIf!$Q:$Q,F$1,WhatIf!$R:$R,F193)&lt;=price_limit,IF(F193="Yes",1,2),"")),""))</f>
        <v/>
      </c>
      <c r="BB193" s="161" t="str">
        <f>IF(OR(G193="",VLOOKUP(G$1,Services!$A$1:$B$25,2,0)="Exclude"),"",IF($D193=1,IF(OR(price_limit="",price_limit="No Limit"),IF(G193="Yes",1,2),IF(SUMIFS(WhatIf!$W:$W,WhatIf!$Q:$Q,G$1,WhatIf!$R:$R,G193)&lt;=price_limit,IF(G193="Yes",1,2),"")),""))</f>
        <v/>
      </c>
      <c r="BC193" s="161" t="str">
        <f>IF(OR(H193="",VLOOKUP(H$1,Services!$A$1:$B$25,2,0)="Exclude"),"",IF($D193=1,IF(OR(price_limit="",price_limit="No Limit"),IF(H193="Yes",1,2),IF(SUMIFS(WhatIf!$W:$W,WhatIf!$Q:$Q,H$1,WhatIf!$R:$R,H193)&lt;=price_limit,IF(H193="Yes",1,2),"")),""))</f>
        <v/>
      </c>
      <c r="BD193" s="161" t="str">
        <f>IF(OR(I193="",VLOOKUP(I$1,Services!$A$1:$B$25,2,0)="Exclude"),"",IF($D193=1,IF(OR(price_limit="",price_limit="No Limit"),IF(I193="Yes",1,2),IF(SUMIFS(WhatIf!$W:$W,WhatIf!$Q:$Q,I$1,WhatIf!$R:$R,I193)&lt;=price_limit,IF(I193="Yes",1,2),"")),""))</f>
        <v/>
      </c>
      <c r="BE193" s="161" t="str">
        <f>IF(OR(J193="",VLOOKUP(J$1,Services!$A$1:$B$25,2,0)="Exclude"),"",IF($D193=1,IF(OR(price_limit="",price_limit="No Limit"),IF(J193="Yes",1,2),IF(SUMIFS(WhatIf!$W:$W,WhatIf!$Q:$Q,J$1,WhatIf!$R:$R,J193)&lt;=price_limit,IF(J193="Yes",1,2),"")),""))</f>
        <v/>
      </c>
      <c r="BF193" s="161" t="str">
        <f>IF(OR(K193="",VLOOKUP(K$1,Services!$A$1:$B$25,2,0)="Exclude"),"",IF($D193=1,IF(OR(price_limit="",price_limit="No Limit"),IF(K193="Yes",1,2),IF(SUMIFS(WhatIf!$W:$W,WhatIf!$Q:$Q,K$1,WhatIf!$R:$R,K193)&lt;=price_limit,IF(K193="Yes",1,2),"")),""))</f>
        <v/>
      </c>
      <c r="BG193" s="161" t="str">
        <f>IF(OR(L193="",VLOOKUP(L$1,Services!$A$1:$B$25,2,0)="Exclude"),"",IF($D193=1,IF(OR(price_limit="",price_limit="No Limit"),IF(L193="Yes",1,2),IF(SUMIFS(WhatIf!$W:$W,WhatIf!$Q:$Q,L$1,WhatIf!$R:$R,L193)&lt;=price_limit,IF(L193="Yes",1,2),"")),""))</f>
        <v/>
      </c>
      <c r="BH193" s="161" t="str">
        <f>IF(OR(M193="",VLOOKUP(M$1,Services!$A$1:$B$25,2,0)="Exclude"),"",IF($D193=1,IF(OR(price_limit="",price_limit="No Limit"),IF(M193="Yes",1,2),IF(SUMIFS(WhatIf!$W:$W,WhatIf!$Q:$Q,M$1,WhatIf!$R:$R,M193)&lt;=price_limit,IF(M193="Yes",1,2),"")),""))</f>
        <v/>
      </c>
      <c r="BI193" s="161" t="str">
        <f>IF(OR(N193="",VLOOKUP(N$1,Services!$A$1:$B$25,2,0)="Exclude"),"",IF($D193=1,IF(OR(price_limit="",price_limit="No Limit"),IF(N193="Yes",1,2),IF(SUMIFS(WhatIf!$W:$W,WhatIf!$Q:$Q,N$1,WhatIf!$R:$R,N193)&lt;=price_limit,IF(N193="Yes",1,2),"")),""))</f>
        <v/>
      </c>
      <c r="BJ193" s="161" t="str">
        <f>IF(OR(O193="",VLOOKUP(O$1,Services!$A$1:$B$25,2,0)="Exclude"),"",IF($D193=1,IF(OR(price_limit="",price_limit="No Limit"),IF(O193="Yes",1,2),IF(SUMIFS(WhatIf!$W:$W,WhatIf!$Q:$Q,O$1,WhatIf!$R:$R,O193)&lt;=price_limit,IF(O193="Yes",1,2),"")),""))</f>
        <v/>
      </c>
      <c r="BK193" s="161" t="str">
        <f ca="1">IF(OR(P193="",VLOOKUP(P$1,Services!$A$1:$B$25,2,0)="Exclude"),"",IF($D193=1,IF(OR(price_limit="",price_limit="No Limit"),IF(P193="Yes",1,2),IF(SUMIFS(WhatIf!$W:$W,WhatIf!$Q:$Q,P$1,WhatIf!$R:$R,P193)&lt;=price_limit,IF(P193="Yes",1,2),"")),""))</f>
        <v/>
      </c>
      <c r="BL193" s="161" t="str">
        <f>IF(OR(Q193="",VLOOKUP(Q$1,Services!$A$1:$B$25,2,0)="Exclude"),"",IF($D193=1,IF(OR(price_limit="",price_limit="No Limit"),IF(Q193="Yes",1,2),IF(SUMIFS(WhatIf!$W:$W,WhatIf!$Q:$Q,Q$1,WhatIf!$R:$R,Q193)&lt;=price_limit,IF(Q193="Yes",1,2),"")),""))</f>
        <v/>
      </c>
      <c r="BM193" s="161" t="str">
        <f>IF(OR(R193="",VLOOKUP(R$1,Services!$A$1:$B$25,2,0)="Exclude"),"",IF($D193=1,IF(OR(price_limit="",price_limit="No Limit"),IF(R193="Yes",1,2),IF(SUMIFS(WhatIf!$W:$W,WhatIf!$Q:$Q,R$1,WhatIf!$R:$R,R193)&lt;=price_limit,IF(R193="Yes",1,2),"")),""))</f>
        <v/>
      </c>
      <c r="BN193" s="161" t="str">
        <f>IF(OR(S193="",VLOOKUP(S$1,Services!$A$1:$B$25,2,0)="Exclude"),"",IF($D193=1,IF(OR(price_limit="",price_limit="No Limit"),IF(S193="Yes",1,2),IF(SUMIFS(WhatIf!$W:$W,WhatIf!$Q:$Q,S$1,WhatIf!$R:$R,S193)&lt;=price_limit,IF(S193="Yes",1,2),"")),""))</f>
        <v/>
      </c>
      <c r="BO193" s="161" t="str">
        <f>IF(OR(T193="",VLOOKUP(T$1,Services!$A$1:$B$25,2,0)="Exclude"),"",IF($D193=1,IF(OR(price_limit="",price_limit="No Limit"),IF(T193="Yes",1,2),IF(SUMIFS(WhatIf!$W:$W,WhatIf!$Q:$Q,T$1,WhatIf!$R:$R,T193)&lt;=price_limit,IF(T193="Yes",1,2),"")),""))</f>
        <v/>
      </c>
      <c r="BP193" s="161" t="str">
        <f>IF(OR(U193="",VLOOKUP(U$1,Services!$A$1:$B$25,2,0)="Exclude"),"",IF($D193=1,IF(OR(price_limit="",price_limit="No Limit"),IF(U193="Yes",1,2),IF(SUMIFS(WhatIf!$W:$W,WhatIf!$Q:$Q,U$1,WhatIf!$R:$R,U193)&lt;=price_limit,IF(U193="Yes",1,2),"")),""))</f>
        <v/>
      </c>
      <c r="BQ193" s="161" t="str">
        <f>IF(OR(V193="",VLOOKUP(V$1,Services!$A$1:$B$25,2,0)="Exclude"),"",IF($D193=1,IF(OR(price_limit="",price_limit="No Limit"),IF(V193="Yes",1,2),IF(SUMIFS(WhatIf!$W:$W,WhatIf!$Q:$Q,V$1,WhatIf!$R:$R,V193)&lt;=price_limit,IF(V193="Yes",1,2),"")),""))</f>
        <v/>
      </c>
      <c r="BR193" s="161" t="str">
        <f>IF(OR(W193="",VLOOKUP(W$1,Services!$A$1:$B$25,2,0)="Exclude"),"",IF($D193=1,IF(OR(price_limit="",price_limit="No Limit"),IF(W193="Yes",1,2),IF(SUMIFS(WhatIf!$W:$W,WhatIf!$Q:$Q,W$1,WhatIf!$R:$R,W193)&lt;=price_limit,IF(W193="Yes",1,2),"")),""))</f>
        <v/>
      </c>
      <c r="BS193" s="161" t="str">
        <f>IF(OR(X193="",VLOOKUP(X$1,Services!$A$1:$B$25,2,0)="Exclude"),"",IF($D193=1,IF(OR(price_limit="",price_limit="No Limit"),IF(X193="Yes",1,2),IF(SUMIFS(WhatIf!$W:$W,WhatIf!$Q:$Q,X$1,WhatIf!$R:$R,X193)&lt;=price_limit,IF(X193="Yes",1,2),"")),""))</f>
        <v/>
      </c>
      <c r="BT193" s="161" t="str">
        <f>IF(OR(Y193="",VLOOKUP(Y$1,Services!$A$1:$B$25,2,0)="Exclude"),"",IF($D193=1,IF(OR(price_limit="",price_limit="No Limit"),IF(Y193="Yes",1,2),IF(SUMIFS(WhatIf!$W:$W,WhatIf!$Q:$Q,Y$1,WhatIf!$R:$R,Y193)&lt;=price_limit,IF(Y193="Yes",1,2),"")),""))</f>
        <v/>
      </c>
      <c r="BU193" s="161" t="str">
        <f>IF(OR(Z193="",VLOOKUP(Z$1,Services!$A$1:$B$25,2,0)="Exclude"),"",IF($D193=1,IF(OR(price_limit="",price_limit="No Limit"),IF(Z193="Yes",1,2),IF(SUMIFS(WhatIf!$W:$W,WhatIf!$Q:$Q,Z$1,WhatIf!$R:$R,Z193)&lt;=price_limit,IF(Z193="Yes",1,2),"")),""))</f>
        <v/>
      </c>
      <c r="BV193" s="161"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38.5" customHeight="1" x14ac:dyDescent="0.35">
      <c r="A194" s="15" t="s">
        <v>638</v>
      </c>
      <c r="C194" s="3" t="s">
        <v>177</v>
      </c>
      <c r="D194" s="8" t="str">
        <f t="shared" ref="D194:D257" ca="1" si="11">IF(CA194=0,"",IF(CA194&lt;=VALUE(MID(marker_pick,1,1)),1,""))</f>
        <v/>
      </c>
      <c r="I194" s="8"/>
      <c r="J194" s="8"/>
      <c r="K194" s="8"/>
      <c r="L194" s="8"/>
      <c r="M194" s="8"/>
      <c r="N194" s="8"/>
      <c r="O194" s="8" t="s">
        <v>1117</v>
      </c>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1" t="str">
        <f>IF(OR(E194="",VLOOKUP(E$1,Services!$A$1:$B$25,2,0)="Exclude"),"",IF($D194=1,IF(OR(price_limit="",price_limit="No Limit"),IF(E194="Yes",1,2),IF(SUMIFS(WhatIf!$W:$W,WhatIf!$Q:$Q,E$1,WhatIf!$R:$R,E194)&lt;=price_limit,IF(E194="Yes",1,2),"")),""))</f>
        <v/>
      </c>
      <c r="BA194" s="161" t="str">
        <f>IF(OR(F194="",VLOOKUP(F$1,Services!$A$1:$B$25,2,0)="Exclude"),"",IF($D194=1,IF(OR(price_limit="",price_limit="No Limit"),IF(F194="Yes",1,2),IF(SUMIFS(WhatIf!$W:$W,WhatIf!$Q:$Q,F$1,WhatIf!$R:$R,F194)&lt;=price_limit,IF(F194="Yes",1,2),"")),""))</f>
        <v/>
      </c>
      <c r="BB194" s="161" t="str">
        <f>IF(OR(G194="",VLOOKUP(G$1,Services!$A$1:$B$25,2,0)="Exclude"),"",IF($D194=1,IF(OR(price_limit="",price_limit="No Limit"),IF(G194="Yes",1,2),IF(SUMIFS(WhatIf!$W:$W,WhatIf!$Q:$Q,G$1,WhatIf!$R:$R,G194)&lt;=price_limit,IF(G194="Yes",1,2),"")),""))</f>
        <v/>
      </c>
      <c r="BC194" s="161" t="str">
        <f>IF(OR(H194="",VLOOKUP(H$1,Services!$A$1:$B$25,2,0)="Exclude"),"",IF($D194=1,IF(OR(price_limit="",price_limit="No Limit"),IF(H194="Yes",1,2),IF(SUMIFS(WhatIf!$W:$W,WhatIf!$Q:$Q,H$1,WhatIf!$R:$R,H194)&lt;=price_limit,IF(H194="Yes",1,2),"")),""))</f>
        <v/>
      </c>
      <c r="BD194" s="161" t="str">
        <f>IF(OR(I194="",VLOOKUP(I$1,Services!$A$1:$B$25,2,0)="Exclude"),"",IF($D194=1,IF(OR(price_limit="",price_limit="No Limit"),IF(I194="Yes",1,2),IF(SUMIFS(WhatIf!$W:$W,WhatIf!$Q:$Q,I$1,WhatIf!$R:$R,I194)&lt;=price_limit,IF(I194="Yes",1,2),"")),""))</f>
        <v/>
      </c>
      <c r="BE194" s="161" t="str">
        <f>IF(OR(J194="",VLOOKUP(J$1,Services!$A$1:$B$25,2,0)="Exclude"),"",IF($D194=1,IF(OR(price_limit="",price_limit="No Limit"),IF(J194="Yes",1,2),IF(SUMIFS(WhatIf!$W:$W,WhatIf!$Q:$Q,J$1,WhatIf!$R:$R,J194)&lt;=price_limit,IF(J194="Yes",1,2),"")),""))</f>
        <v/>
      </c>
      <c r="BF194" s="161" t="str">
        <f>IF(OR(K194="",VLOOKUP(K$1,Services!$A$1:$B$25,2,0)="Exclude"),"",IF($D194=1,IF(OR(price_limit="",price_limit="No Limit"),IF(K194="Yes",1,2),IF(SUMIFS(WhatIf!$W:$W,WhatIf!$Q:$Q,K$1,WhatIf!$R:$R,K194)&lt;=price_limit,IF(K194="Yes",1,2),"")),""))</f>
        <v/>
      </c>
      <c r="BG194" s="161" t="str">
        <f>IF(OR(L194="",VLOOKUP(L$1,Services!$A$1:$B$25,2,0)="Exclude"),"",IF($D194=1,IF(OR(price_limit="",price_limit="No Limit"),IF(L194="Yes",1,2),IF(SUMIFS(WhatIf!$W:$W,WhatIf!$Q:$Q,L$1,WhatIf!$R:$R,L194)&lt;=price_limit,IF(L194="Yes",1,2),"")),""))</f>
        <v/>
      </c>
      <c r="BH194" s="161" t="str">
        <f>IF(OR(M194="",VLOOKUP(M$1,Services!$A$1:$B$25,2,0)="Exclude"),"",IF($D194=1,IF(OR(price_limit="",price_limit="No Limit"),IF(M194="Yes",1,2),IF(SUMIFS(WhatIf!$W:$W,WhatIf!$Q:$Q,M$1,WhatIf!$R:$R,M194)&lt;=price_limit,IF(M194="Yes",1,2),"")),""))</f>
        <v/>
      </c>
      <c r="BI194" s="161" t="str">
        <f>IF(OR(N194="",VLOOKUP(N$1,Services!$A$1:$B$25,2,0)="Exclude"),"",IF($D194=1,IF(OR(price_limit="",price_limit="No Limit"),IF(N194="Yes",1,2),IF(SUMIFS(WhatIf!$W:$W,WhatIf!$Q:$Q,N$1,WhatIf!$R:$R,N194)&lt;=price_limit,IF(N194="Yes",1,2),"")),""))</f>
        <v/>
      </c>
      <c r="BJ194" s="161" t="str">
        <f ca="1">IF(OR(O194="",VLOOKUP(O$1,Services!$A$1:$B$25,2,0)="Exclude"),"",IF($D194=1,IF(OR(price_limit="",price_limit="No Limit"),IF(O194="Yes",1,2),IF(SUMIFS(WhatIf!$W:$W,WhatIf!$Q:$Q,O$1,WhatIf!$R:$R,O194)&lt;=price_limit,IF(O194="Yes",1,2),"")),""))</f>
        <v/>
      </c>
      <c r="BK194" s="161" t="str">
        <f>IF(OR(P194="",VLOOKUP(P$1,Services!$A$1:$B$25,2,0)="Exclude"),"",IF($D194=1,IF(OR(price_limit="",price_limit="No Limit"),IF(P194="Yes",1,2),IF(SUMIFS(WhatIf!$W:$W,WhatIf!$Q:$Q,P$1,WhatIf!$R:$R,P194)&lt;=price_limit,IF(P194="Yes",1,2),"")),""))</f>
        <v/>
      </c>
      <c r="BL194" s="161" t="str">
        <f>IF(OR(Q194="",VLOOKUP(Q$1,Services!$A$1:$B$25,2,0)="Exclude"),"",IF($D194=1,IF(OR(price_limit="",price_limit="No Limit"),IF(Q194="Yes",1,2),IF(SUMIFS(WhatIf!$W:$W,WhatIf!$Q:$Q,Q$1,WhatIf!$R:$R,Q194)&lt;=price_limit,IF(Q194="Yes",1,2),"")),""))</f>
        <v/>
      </c>
      <c r="BM194" s="161" t="str">
        <f>IF(OR(R194="",VLOOKUP(R$1,Services!$A$1:$B$25,2,0)="Exclude"),"",IF($D194=1,IF(OR(price_limit="",price_limit="No Limit"),IF(R194="Yes",1,2),IF(SUMIFS(WhatIf!$W:$W,WhatIf!$Q:$Q,R$1,WhatIf!$R:$R,R194)&lt;=price_limit,IF(R194="Yes",1,2),"")),""))</f>
        <v/>
      </c>
      <c r="BN194" s="161" t="str">
        <f>IF(OR(S194="",VLOOKUP(S$1,Services!$A$1:$B$25,2,0)="Exclude"),"",IF($D194=1,IF(OR(price_limit="",price_limit="No Limit"),IF(S194="Yes",1,2),IF(SUMIFS(WhatIf!$W:$W,WhatIf!$Q:$Q,S$1,WhatIf!$R:$R,S194)&lt;=price_limit,IF(S194="Yes",1,2),"")),""))</f>
        <v/>
      </c>
      <c r="BO194" s="161" t="str">
        <f>IF(OR(T194="",VLOOKUP(T$1,Services!$A$1:$B$25,2,0)="Exclude"),"",IF($D194=1,IF(OR(price_limit="",price_limit="No Limit"),IF(T194="Yes",1,2),IF(SUMIFS(WhatIf!$W:$W,WhatIf!$Q:$Q,T$1,WhatIf!$R:$R,T194)&lt;=price_limit,IF(T194="Yes",1,2),"")),""))</f>
        <v/>
      </c>
      <c r="BP194" s="161" t="str">
        <f>IF(OR(U194="",VLOOKUP(U$1,Services!$A$1:$B$25,2,0)="Exclude"),"",IF($D194=1,IF(OR(price_limit="",price_limit="No Limit"),IF(U194="Yes",1,2),IF(SUMIFS(WhatIf!$W:$W,WhatIf!$Q:$Q,U$1,WhatIf!$R:$R,U194)&lt;=price_limit,IF(U194="Yes",1,2),"")),""))</f>
        <v/>
      </c>
      <c r="BQ194" s="161" t="str">
        <f>IF(OR(V194="",VLOOKUP(V$1,Services!$A$1:$B$25,2,0)="Exclude"),"",IF($D194=1,IF(OR(price_limit="",price_limit="No Limit"),IF(V194="Yes",1,2),IF(SUMIFS(WhatIf!$W:$W,WhatIf!$Q:$Q,V$1,WhatIf!$R:$R,V194)&lt;=price_limit,IF(V194="Yes",1,2),"")),""))</f>
        <v/>
      </c>
      <c r="BR194" s="161" t="str">
        <f>IF(OR(W194="",VLOOKUP(W$1,Services!$A$1:$B$25,2,0)="Exclude"),"",IF($D194=1,IF(OR(price_limit="",price_limit="No Limit"),IF(W194="Yes",1,2),IF(SUMIFS(WhatIf!$W:$W,WhatIf!$Q:$Q,W$1,WhatIf!$R:$R,W194)&lt;=price_limit,IF(W194="Yes",1,2),"")),""))</f>
        <v/>
      </c>
      <c r="BS194" s="161" t="str">
        <f>IF(OR(X194="",VLOOKUP(X$1,Services!$A$1:$B$25,2,0)="Exclude"),"",IF($D194=1,IF(OR(price_limit="",price_limit="No Limit"),IF(X194="Yes",1,2),IF(SUMIFS(WhatIf!$W:$W,WhatIf!$Q:$Q,X$1,WhatIf!$R:$R,X194)&lt;=price_limit,IF(X194="Yes",1,2),"")),""))</f>
        <v/>
      </c>
      <c r="BT194" s="161" t="str">
        <f>IF(OR(Y194="",VLOOKUP(Y$1,Services!$A$1:$B$25,2,0)="Exclude"),"",IF($D194=1,IF(OR(price_limit="",price_limit="No Limit"),IF(Y194="Yes",1,2),IF(SUMIFS(WhatIf!$W:$W,WhatIf!$Q:$Q,Y$1,WhatIf!$R:$R,Y194)&lt;=price_limit,IF(Y194="Yes",1,2),"")),""))</f>
        <v/>
      </c>
      <c r="BU194" s="161" t="str">
        <f>IF(OR(Z194="",VLOOKUP(Z$1,Services!$A$1:$B$25,2,0)="Exclude"),"",IF($D194=1,IF(OR(price_limit="",price_limit="No Limit"),IF(Z194="Yes",1,2),IF(SUMIFS(WhatIf!$W:$W,WhatIf!$Q:$Q,Z$1,WhatIf!$R:$R,Z194)&lt;=price_limit,IF(Z194="Yes",1,2),"")),""))</f>
        <v/>
      </c>
      <c r="BV194" s="161"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customHeight="1" x14ac:dyDescent="0.35">
      <c r="A195" s="15" t="s">
        <v>609</v>
      </c>
      <c r="B195" s="3" t="s">
        <v>707</v>
      </c>
      <c r="C195" s="3" t="s">
        <v>184</v>
      </c>
      <c r="D195" s="8" t="str">
        <f t="shared" ca="1" si="11"/>
        <v/>
      </c>
      <c r="F195" s="4" t="s">
        <v>887</v>
      </c>
      <c r="G195" s="4" t="s">
        <v>887</v>
      </c>
      <c r="H195" s="4" t="s">
        <v>887</v>
      </c>
      <c r="I195" s="8"/>
      <c r="J195" s="8"/>
      <c r="K195" s="8"/>
      <c r="L195" s="8"/>
      <c r="M195" s="8"/>
      <c r="N195" s="8"/>
      <c r="O195" s="8"/>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1" t="str">
        <f>IF(OR(E195="",VLOOKUP(E$1,Services!$A$1:$B$25,2,0)="Exclude"),"",IF($D195=1,IF(OR(price_limit="",price_limit="No Limit"),IF(E195="Yes",1,2),IF(SUMIFS(WhatIf!$W:$W,WhatIf!$Q:$Q,E$1,WhatIf!$R:$R,E195)&lt;=price_limit,IF(E195="Yes",1,2),"")),""))</f>
        <v/>
      </c>
      <c r="BA195" s="161" t="str">
        <f ca="1">IF(OR(F195="",VLOOKUP(F$1,Services!$A$1:$B$25,2,0)="Exclude"),"",IF($D195=1,IF(OR(price_limit="",price_limit="No Limit"),IF(F195="Yes",1,2),IF(SUMIFS(WhatIf!$W:$W,WhatIf!$Q:$Q,F$1,WhatIf!$R:$R,F195)&lt;=price_limit,IF(F195="Yes",1,2),"")),""))</f>
        <v/>
      </c>
      <c r="BB195" s="161" t="str">
        <f ca="1">IF(OR(G195="",VLOOKUP(G$1,Services!$A$1:$B$25,2,0)="Exclude"),"",IF($D195=1,IF(OR(price_limit="",price_limit="No Limit"),IF(G195="Yes",1,2),IF(SUMIFS(WhatIf!$W:$W,WhatIf!$Q:$Q,G$1,WhatIf!$R:$R,G195)&lt;=price_limit,IF(G195="Yes",1,2),"")),""))</f>
        <v/>
      </c>
      <c r="BC195" s="161" t="str">
        <f ca="1">IF(OR(H195="",VLOOKUP(H$1,Services!$A$1:$B$25,2,0)="Exclude"),"",IF($D195=1,IF(OR(price_limit="",price_limit="No Limit"),IF(H195="Yes",1,2),IF(SUMIFS(WhatIf!$W:$W,WhatIf!$Q:$Q,H$1,WhatIf!$R:$R,H195)&lt;=price_limit,IF(H195="Yes",1,2),"")),""))</f>
        <v/>
      </c>
      <c r="BD195" s="161" t="str">
        <f>IF(OR(I195="",VLOOKUP(I$1,Services!$A$1:$B$25,2,0)="Exclude"),"",IF($D195=1,IF(OR(price_limit="",price_limit="No Limit"),IF(I195="Yes",1,2),IF(SUMIFS(WhatIf!$W:$W,WhatIf!$Q:$Q,I$1,WhatIf!$R:$R,I195)&lt;=price_limit,IF(I195="Yes",1,2),"")),""))</f>
        <v/>
      </c>
      <c r="BE195" s="161" t="str">
        <f>IF(OR(J195="",VLOOKUP(J$1,Services!$A$1:$B$25,2,0)="Exclude"),"",IF($D195=1,IF(OR(price_limit="",price_limit="No Limit"),IF(J195="Yes",1,2),IF(SUMIFS(WhatIf!$W:$W,WhatIf!$Q:$Q,J$1,WhatIf!$R:$R,J195)&lt;=price_limit,IF(J195="Yes",1,2),"")),""))</f>
        <v/>
      </c>
      <c r="BF195" s="161" t="str">
        <f>IF(OR(K195="",VLOOKUP(K$1,Services!$A$1:$B$25,2,0)="Exclude"),"",IF($D195=1,IF(OR(price_limit="",price_limit="No Limit"),IF(K195="Yes",1,2),IF(SUMIFS(WhatIf!$W:$W,WhatIf!$Q:$Q,K$1,WhatIf!$R:$R,K195)&lt;=price_limit,IF(K195="Yes",1,2),"")),""))</f>
        <v/>
      </c>
      <c r="BG195" s="161" t="str">
        <f>IF(OR(L195="",VLOOKUP(L$1,Services!$A$1:$B$25,2,0)="Exclude"),"",IF($D195=1,IF(OR(price_limit="",price_limit="No Limit"),IF(L195="Yes",1,2),IF(SUMIFS(WhatIf!$W:$W,WhatIf!$Q:$Q,L$1,WhatIf!$R:$R,L195)&lt;=price_limit,IF(L195="Yes",1,2),"")),""))</f>
        <v/>
      </c>
      <c r="BH195" s="161" t="str">
        <f>IF(OR(M195="",VLOOKUP(M$1,Services!$A$1:$B$25,2,0)="Exclude"),"",IF($D195=1,IF(OR(price_limit="",price_limit="No Limit"),IF(M195="Yes",1,2),IF(SUMIFS(WhatIf!$W:$W,WhatIf!$Q:$Q,M$1,WhatIf!$R:$R,M195)&lt;=price_limit,IF(M195="Yes",1,2),"")),""))</f>
        <v/>
      </c>
      <c r="BI195" s="161" t="str">
        <f>IF(OR(N195="",VLOOKUP(N$1,Services!$A$1:$B$25,2,0)="Exclude"),"",IF($D195=1,IF(OR(price_limit="",price_limit="No Limit"),IF(N195="Yes",1,2),IF(SUMIFS(WhatIf!$W:$W,WhatIf!$Q:$Q,N$1,WhatIf!$R:$R,N195)&lt;=price_limit,IF(N195="Yes",1,2),"")),""))</f>
        <v/>
      </c>
      <c r="BJ195" s="161" t="str">
        <f>IF(OR(O195="",VLOOKUP(O$1,Services!$A$1:$B$25,2,0)="Exclude"),"",IF($D195=1,IF(OR(price_limit="",price_limit="No Limit"),IF(O195="Yes",1,2),IF(SUMIFS(WhatIf!$W:$W,WhatIf!$Q:$Q,O$1,WhatIf!$R:$R,O195)&lt;=price_limit,IF(O195="Yes",1,2),"")),""))</f>
        <v/>
      </c>
      <c r="BK195" s="161" t="str">
        <f>IF(OR(P195="",VLOOKUP(P$1,Services!$A$1:$B$25,2,0)="Exclude"),"",IF($D195=1,IF(OR(price_limit="",price_limit="No Limit"),IF(P195="Yes",1,2),IF(SUMIFS(WhatIf!$W:$W,WhatIf!$Q:$Q,P$1,WhatIf!$R:$R,P195)&lt;=price_limit,IF(P195="Yes",1,2),"")),""))</f>
        <v/>
      </c>
      <c r="BL195" s="161" t="str">
        <f>IF(OR(Q195="",VLOOKUP(Q$1,Services!$A$1:$B$25,2,0)="Exclude"),"",IF($D195=1,IF(OR(price_limit="",price_limit="No Limit"),IF(Q195="Yes",1,2),IF(SUMIFS(WhatIf!$W:$W,WhatIf!$Q:$Q,Q$1,WhatIf!$R:$R,Q195)&lt;=price_limit,IF(Q195="Yes",1,2),"")),""))</f>
        <v/>
      </c>
      <c r="BM195" s="161" t="str">
        <f>IF(OR(R195="",VLOOKUP(R$1,Services!$A$1:$B$25,2,0)="Exclude"),"",IF($D195=1,IF(OR(price_limit="",price_limit="No Limit"),IF(R195="Yes",1,2),IF(SUMIFS(WhatIf!$W:$W,WhatIf!$Q:$Q,R$1,WhatIf!$R:$R,R195)&lt;=price_limit,IF(R195="Yes",1,2),"")),""))</f>
        <v/>
      </c>
      <c r="BN195" s="161" t="str">
        <f>IF(OR(S195="",VLOOKUP(S$1,Services!$A$1:$B$25,2,0)="Exclude"),"",IF($D195=1,IF(OR(price_limit="",price_limit="No Limit"),IF(S195="Yes",1,2),IF(SUMIFS(WhatIf!$W:$W,WhatIf!$Q:$Q,S$1,WhatIf!$R:$R,S195)&lt;=price_limit,IF(S195="Yes",1,2),"")),""))</f>
        <v/>
      </c>
      <c r="BO195" s="161" t="str">
        <f>IF(OR(T195="",VLOOKUP(T$1,Services!$A$1:$B$25,2,0)="Exclude"),"",IF($D195=1,IF(OR(price_limit="",price_limit="No Limit"),IF(T195="Yes",1,2),IF(SUMIFS(WhatIf!$W:$W,WhatIf!$Q:$Q,T$1,WhatIf!$R:$R,T195)&lt;=price_limit,IF(T195="Yes",1,2),"")),""))</f>
        <v/>
      </c>
      <c r="BP195" s="161" t="str">
        <f>IF(OR(U195="",VLOOKUP(U$1,Services!$A$1:$B$25,2,0)="Exclude"),"",IF($D195=1,IF(OR(price_limit="",price_limit="No Limit"),IF(U195="Yes",1,2),IF(SUMIFS(WhatIf!$W:$W,WhatIf!$Q:$Q,U$1,WhatIf!$R:$R,U195)&lt;=price_limit,IF(U195="Yes",1,2),"")),""))</f>
        <v/>
      </c>
      <c r="BQ195" s="161" t="str">
        <f>IF(OR(V195="",VLOOKUP(V$1,Services!$A$1:$B$25,2,0)="Exclude"),"",IF($D195=1,IF(OR(price_limit="",price_limit="No Limit"),IF(V195="Yes",1,2),IF(SUMIFS(WhatIf!$W:$W,WhatIf!$Q:$Q,V$1,WhatIf!$R:$R,V195)&lt;=price_limit,IF(V195="Yes",1,2),"")),""))</f>
        <v/>
      </c>
      <c r="BR195" s="161" t="str">
        <f>IF(OR(W195="",VLOOKUP(W$1,Services!$A$1:$B$25,2,0)="Exclude"),"",IF($D195=1,IF(OR(price_limit="",price_limit="No Limit"),IF(W195="Yes",1,2),IF(SUMIFS(WhatIf!$W:$W,WhatIf!$Q:$Q,W$1,WhatIf!$R:$R,W195)&lt;=price_limit,IF(W195="Yes",1,2),"")),""))</f>
        <v/>
      </c>
      <c r="BS195" s="161" t="str">
        <f>IF(OR(X195="",VLOOKUP(X$1,Services!$A$1:$B$25,2,0)="Exclude"),"",IF($D195=1,IF(OR(price_limit="",price_limit="No Limit"),IF(X195="Yes",1,2),IF(SUMIFS(WhatIf!$W:$W,WhatIf!$Q:$Q,X$1,WhatIf!$R:$R,X195)&lt;=price_limit,IF(X195="Yes",1,2),"")),""))</f>
        <v/>
      </c>
      <c r="BT195" s="161" t="str">
        <f>IF(OR(Y195="",VLOOKUP(Y$1,Services!$A$1:$B$25,2,0)="Exclude"),"",IF($D195=1,IF(OR(price_limit="",price_limit="No Limit"),IF(Y195="Yes",1,2),IF(SUMIFS(WhatIf!$W:$W,WhatIf!$Q:$Q,Y$1,WhatIf!$R:$R,Y195)&lt;=price_limit,IF(Y195="Yes",1,2),"")),""))</f>
        <v/>
      </c>
      <c r="BU195" s="161" t="str">
        <f>IF(OR(Z195="",VLOOKUP(Z$1,Services!$A$1:$B$25,2,0)="Exclude"),"",IF($D195=1,IF(OR(price_limit="",price_limit="No Limit"),IF(Z195="Yes",1,2),IF(SUMIFS(WhatIf!$W:$W,WhatIf!$Q:$Q,Z$1,WhatIf!$R:$R,Z195)&lt;=price_limit,IF(Z195="Yes",1,2),"")),""))</f>
        <v/>
      </c>
      <c r="BV195" s="161"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3" customHeight="1" x14ac:dyDescent="0.3">
      <c r="A196" s="15" t="s">
        <v>1281</v>
      </c>
      <c r="C196" s="3" t="s">
        <v>229</v>
      </c>
      <c r="D196" s="8" t="str">
        <f t="shared" ca="1" si="11"/>
        <v/>
      </c>
      <c r="R196" s="4" t="s">
        <v>1</v>
      </c>
      <c r="S196" s="4" t="s">
        <v>1</v>
      </c>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1" t="str">
        <f>IF(OR(E196="",VLOOKUP(E$1,Services!$A$1:$B$25,2,0)="Exclude"),"",IF($D196=1,IF(OR(price_limit="",price_limit="No Limit"),IF(E196="Yes",1,2),IF(SUMIFS(WhatIf!$W:$W,WhatIf!$Q:$Q,E$1,WhatIf!$R:$R,E196)&lt;=price_limit,IF(E196="Yes",1,2),"")),""))</f>
        <v/>
      </c>
      <c r="BA196" s="161" t="str">
        <f>IF(OR(F196="",VLOOKUP(F$1,Services!$A$1:$B$25,2,0)="Exclude"),"",IF($D196=1,IF(OR(price_limit="",price_limit="No Limit"),IF(F196="Yes",1,2),IF(SUMIFS(WhatIf!$W:$W,WhatIf!$Q:$Q,F$1,WhatIf!$R:$R,F196)&lt;=price_limit,IF(F196="Yes",1,2),"")),""))</f>
        <v/>
      </c>
      <c r="BB196" s="161" t="str">
        <f>IF(OR(G196="",VLOOKUP(G$1,Services!$A$1:$B$25,2,0)="Exclude"),"",IF($D196=1,IF(OR(price_limit="",price_limit="No Limit"),IF(G196="Yes",1,2),IF(SUMIFS(WhatIf!$W:$W,WhatIf!$Q:$Q,G$1,WhatIf!$R:$R,G196)&lt;=price_limit,IF(G196="Yes",1,2),"")),""))</f>
        <v/>
      </c>
      <c r="BC196" s="161" t="str">
        <f>IF(OR(H196="",VLOOKUP(H$1,Services!$A$1:$B$25,2,0)="Exclude"),"",IF($D196=1,IF(OR(price_limit="",price_limit="No Limit"),IF(H196="Yes",1,2),IF(SUMIFS(WhatIf!$W:$W,WhatIf!$Q:$Q,H$1,WhatIf!$R:$R,H196)&lt;=price_limit,IF(H196="Yes",1,2),"")),""))</f>
        <v/>
      </c>
      <c r="BD196" s="161" t="str">
        <f>IF(OR(I196="",VLOOKUP(I$1,Services!$A$1:$B$25,2,0)="Exclude"),"",IF($D196=1,IF(OR(price_limit="",price_limit="No Limit"),IF(I196="Yes",1,2),IF(SUMIFS(WhatIf!$W:$W,WhatIf!$Q:$Q,I$1,WhatIf!$R:$R,I196)&lt;=price_limit,IF(I196="Yes",1,2),"")),""))</f>
        <v/>
      </c>
      <c r="BE196" s="161" t="str">
        <f>IF(OR(J196="",VLOOKUP(J$1,Services!$A$1:$B$25,2,0)="Exclude"),"",IF($D196=1,IF(OR(price_limit="",price_limit="No Limit"),IF(J196="Yes",1,2),IF(SUMIFS(WhatIf!$W:$W,WhatIf!$Q:$Q,J$1,WhatIf!$R:$R,J196)&lt;=price_limit,IF(J196="Yes",1,2),"")),""))</f>
        <v/>
      </c>
      <c r="BF196" s="161" t="str">
        <f>IF(OR(K196="",VLOOKUP(K$1,Services!$A$1:$B$25,2,0)="Exclude"),"",IF($D196=1,IF(OR(price_limit="",price_limit="No Limit"),IF(K196="Yes",1,2),IF(SUMIFS(WhatIf!$W:$W,WhatIf!$Q:$Q,K$1,WhatIf!$R:$R,K196)&lt;=price_limit,IF(K196="Yes",1,2),"")),""))</f>
        <v/>
      </c>
      <c r="BG196" s="161" t="str">
        <f>IF(OR(L196="",VLOOKUP(L$1,Services!$A$1:$B$25,2,0)="Exclude"),"",IF($D196=1,IF(OR(price_limit="",price_limit="No Limit"),IF(L196="Yes",1,2),IF(SUMIFS(WhatIf!$W:$W,WhatIf!$Q:$Q,L$1,WhatIf!$R:$R,L196)&lt;=price_limit,IF(L196="Yes",1,2),"")),""))</f>
        <v/>
      </c>
      <c r="BH196" s="161" t="str">
        <f>IF(OR(M196="",VLOOKUP(M$1,Services!$A$1:$B$25,2,0)="Exclude"),"",IF($D196=1,IF(OR(price_limit="",price_limit="No Limit"),IF(M196="Yes",1,2),IF(SUMIFS(WhatIf!$W:$W,WhatIf!$Q:$Q,M$1,WhatIf!$R:$R,M196)&lt;=price_limit,IF(M196="Yes",1,2),"")),""))</f>
        <v/>
      </c>
      <c r="BI196" s="161" t="str">
        <f>IF(OR(N196="",VLOOKUP(N$1,Services!$A$1:$B$25,2,0)="Exclude"),"",IF($D196=1,IF(OR(price_limit="",price_limit="No Limit"),IF(N196="Yes",1,2),IF(SUMIFS(WhatIf!$W:$W,WhatIf!$Q:$Q,N$1,WhatIf!$R:$R,N196)&lt;=price_limit,IF(N196="Yes",1,2),"")),""))</f>
        <v/>
      </c>
      <c r="BJ196" s="161" t="str">
        <f>IF(OR(O196="",VLOOKUP(O$1,Services!$A$1:$B$25,2,0)="Exclude"),"",IF($D196=1,IF(OR(price_limit="",price_limit="No Limit"),IF(O196="Yes",1,2),IF(SUMIFS(WhatIf!$W:$W,WhatIf!$Q:$Q,O$1,WhatIf!$R:$R,O196)&lt;=price_limit,IF(O196="Yes",1,2),"")),""))</f>
        <v/>
      </c>
      <c r="BK196" s="161" t="str">
        <f>IF(OR(P196="",VLOOKUP(P$1,Services!$A$1:$B$25,2,0)="Exclude"),"",IF($D196=1,IF(OR(price_limit="",price_limit="No Limit"),IF(P196="Yes",1,2),IF(SUMIFS(WhatIf!$W:$W,WhatIf!$Q:$Q,P$1,WhatIf!$R:$R,P196)&lt;=price_limit,IF(P196="Yes",1,2),"")),""))</f>
        <v/>
      </c>
      <c r="BL196" s="161" t="str">
        <f>IF(OR(Q196="",VLOOKUP(Q$1,Services!$A$1:$B$25,2,0)="Exclude"),"",IF($D196=1,IF(OR(price_limit="",price_limit="No Limit"),IF(Q196="Yes",1,2),IF(SUMIFS(WhatIf!$W:$W,WhatIf!$Q:$Q,Q$1,WhatIf!$R:$R,Q196)&lt;=price_limit,IF(Q196="Yes",1,2),"")),""))</f>
        <v/>
      </c>
      <c r="BM196" s="161" t="str">
        <f ca="1">IF(OR(R196="",VLOOKUP(R$1,Services!$A$1:$B$25,2,0)="Exclude"),"",IF($D196=1,IF(OR(price_limit="",price_limit="No Limit"),IF(R196="Yes",1,2),IF(SUMIFS(WhatIf!$W:$W,WhatIf!$Q:$Q,R$1,WhatIf!$R:$R,R196)&lt;=price_limit,IF(R196="Yes",1,2),"")),""))</f>
        <v/>
      </c>
      <c r="BN196" s="161" t="str">
        <f ca="1">IF(OR(S196="",VLOOKUP(S$1,Services!$A$1:$B$25,2,0)="Exclude"),"",IF($D196=1,IF(OR(price_limit="",price_limit="No Limit"),IF(S196="Yes",1,2),IF(SUMIFS(WhatIf!$W:$W,WhatIf!$Q:$Q,S$1,WhatIf!$R:$R,S196)&lt;=price_limit,IF(S196="Yes",1,2),"")),""))</f>
        <v/>
      </c>
      <c r="BO196" s="161" t="str">
        <f>IF(OR(T196="",VLOOKUP(T$1,Services!$A$1:$B$25,2,0)="Exclude"),"",IF($D196=1,IF(OR(price_limit="",price_limit="No Limit"),IF(T196="Yes",1,2),IF(SUMIFS(WhatIf!$W:$W,WhatIf!$Q:$Q,T$1,WhatIf!$R:$R,T196)&lt;=price_limit,IF(T196="Yes",1,2),"")),""))</f>
        <v/>
      </c>
      <c r="BP196" s="161" t="str">
        <f>IF(OR(U196="",VLOOKUP(U$1,Services!$A$1:$B$25,2,0)="Exclude"),"",IF($D196=1,IF(OR(price_limit="",price_limit="No Limit"),IF(U196="Yes",1,2),IF(SUMIFS(WhatIf!$W:$W,WhatIf!$Q:$Q,U$1,WhatIf!$R:$R,U196)&lt;=price_limit,IF(U196="Yes",1,2),"")),""))</f>
        <v/>
      </c>
      <c r="BQ196" s="161" t="str">
        <f>IF(OR(V196="",VLOOKUP(V$1,Services!$A$1:$B$25,2,0)="Exclude"),"",IF($D196=1,IF(OR(price_limit="",price_limit="No Limit"),IF(V196="Yes",1,2),IF(SUMIFS(WhatIf!$W:$W,WhatIf!$Q:$Q,V$1,WhatIf!$R:$R,V196)&lt;=price_limit,IF(V196="Yes",1,2),"")),""))</f>
        <v/>
      </c>
      <c r="BR196" s="161" t="str">
        <f>IF(OR(W196="",VLOOKUP(W$1,Services!$A$1:$B$25,2,0)="Exclude"),"",IF($D196=1,IF(OR(price_limit="",price_limit="No Limit"),IF(W196="Yes",1,2),IF(SUMIFS(WhatIf!$W:$W,WhatIf!$Q:$Q,W$1,WhatIf!$R:$R,W196)&lt;=price_limit,IF(W196="Yes",1,2),"")),""))</f>
        <v/>
      </c>
      <c r="BS196" s="161" t="str">
        <f>IF(OR(X196="",VLOOKUP(X$1,Services!$A$1:$B$25,2,0)="Exclude"),"",IF($D196=1,IF(OR(price_limit="",price_limit="No Limit"),IF(X196="Yes",1,2),IF(SUMIFS(WhatIf!$W:$W,WhatIf!$Q:$Q,X$1,WhatIf!$R:$R,X196)&lt;=price_limit,IF(X196="Yes",1,2),"")),""))</f>
        <v/>
      </c>
      <c r="BT196" s="161" t="str">
        <f>IF(OR(Y196="",VLOOKUP(Y$1,Services!$A$1:$B$25,2,0)="Exclude"),"",IF($D196=1,IF(OR(price_limit="",price_limit="No Limit"),IF(Y196="Yes",1,2),IF(SUMIFS(WhatIf!$W:$W,WhatIf!$Q:$Q,Y$1,WhatIf!$R:$R,Y196)&lt;=price_limit,IF(Y196="Yes",1,2),"")),""))</f>
        <v/>
      </c>
      <c r="BU196" s="161" t="str">
        <f>IF(OR(Z196="",VLOOKUP(Z$1,Services!$A$1:$B$25,2,0)="Exclude"),"",IF($D196=1,IF(OR(price_limit="",price_limit="No Limit"),IF(Z196="Yes",1,2),IF(SUMIFS(WhatIf!$W:$W,WhatIf!$Q:$Q,Z$1,WhatIf!$R:$R,Z196)&lt;=price_limit,IF(Z196="Yes",1,2),"")),""))</f>
        <v/>
      </c>
      <c r="BV196" s="161"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3" customHeight="1" x14ac:dyDescent="0.35">
      <c r="A197" s="15" t="s">
        <v>98</v>
      </c>
      <c r="B197" s="3" t="s">
        <v>913</v>
      </c>
      <c r="C197" s="3" t="s">
        <v>747</v>
      </c>
      <c r="D197" s="8" t="str">
        <f t="shared" ca="1" si="11"/>
        <v/>
      </c>
      <c r="I197" s="8"/>
      <c r="J197" s="8"/>
      <c r="K197" s="8"/>
      <c r="L197" s="8"/>
      <c r="M197" s="8"/>
      <c r="N197" s="8"/>
      <c r="O197" s="8" t="s">
        <v>1072</v>
      </c>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1" t="str">
        <f>IF(OR(E197="",VLOOKUP(E$1,Services!$A$1:$B$25,2,0)="Exclude"),"",IF($D197=1,IF(OR(price_limit="",price_limit="No Limit"),IF(E197="Yes",1,2),IF(SUMIFS(WhatIf!$W:$W,WhatIf!$Q:$Q,E$1,WhatIf!$R:$R,E197)&lt;=price_limit,IF(E197="Yes",1,2),"")),""))</f>
        <v/>
      </c>
      <c r="BA197" s="161" t="str">
        <f>IF(OR(F197="",VLOOKUP(F$1,Services!$A$1:$B$25,2,0)="Exclude"),"",IF($D197=1,IF(OR(price_limit="",price_limit="No Limit"),IF(F197="Yes",1,2),IF(SUMIFS(WhatIf!$W:$W,WhatIf!$Q:$Q,F$1,WhatIf!$R:$R,F197)&lt;=price_limit,IF(F197="Yes",1,2),"")),""))</f>
        <v/>
      </c>
      <c r="BB197" s="161" t="str">
        <f>IF(OR(G197="",VLOOKUP(G$1,Services!$A$1:$B$25,2,0)="Exclude"),"",IF($D197=1,IF(OR(price_limit="",price_limit="No Limit"),IF(G197="Yes",1,2),IF(SUMIFS(WhatIf!$W:$W,WhatIf!$Q:$Q,G$1,WhatIf!$R:$R,G197)&lt;=price_limit,IF(G197="Yes",1,2),"")),""))</f>
        <v/>
      </c>
      <c r="BC197" s="161" t="str">
        <f>IF(OR(H197="",VLOOKUP(H$1,Services!$A$1:$B$25,2,0)="Exclude"),"",IF($D197=1,IF(OR(price_limit="",price_limit="No Limit"),IF(H197="Yes",1,2),IF(SUMIFS(WhatIf!$W:$W,WhatIf!$Q:$Q,H$1,WhatIf!$R:$R,H197)&lt;=price_limit,IF(H197="Yes",1,2),"")),""))</f>
        <v/>
      </c>
      <c r="BD197" s="161" t="str">
        <f>IF(OR(I197="",VLOOKUP(I$1,Services!$A$1:$B$25,2,0)="Exclude"),"",IF($D197=1,IF(OR(price_limit="",price_limit="No Limit"),IF(I197="Yes",1,2),IF(SUMIFS(WhatIf!$W:$W,WhatIf!$Q:$Q,I$1,WhatIf!$R:$R,I197)&lt;=price_limit,IF(I197="Yes",1,2),"")),""))</f>
        <v/>
      </c>
      <c r="BE197" s="161" t="str">
        <f>IF(OR(J197="",VLOOKUP(J$1,Services!$A$1:$B$25,2,0)="Exclude"),"",IF($D197=1,IF(OR(price_limit="",price_limit="No Limit"),IF(J197="Yes",1,2),IF(SUMIFS(WhatIf!$W:$W,WhatIf!$Q:$Q,J$1,WhatIf!$R:$R,J197)&lt;=price_limit,IF(J197="Yes",1,2),"")),""))</f>
        <v/>
      </c>
      <c r="BF197" s="161" t="str">
        <f>IF(OR(K197="",VLOOKUP(K$1,Services!$A$1:$B$25,2,0)="Exclude"),"",IF($D197=1,IF(OR(price_limit="",price_limit="No Limit"),IF(K197="Yes",1,2),IF(SUMIFS(WhatIf!$W:$W,WhatIf!$Q:$Q,K$1,WhatIf!$R:$R,K197)&lt;=price_limit,IF(K197="Yes",1,2),"")),""))</f>
        <v/>
      </c>
      <c r="BG197" s="161" t="str">
        <f>IF(OR(L197="",VLOOKUP(L$1,Services!$A$1:$B$25,2,0)="Exclude"),"",IF($D197=1,IF(OR(price_limit="",price_limit="No Limit"),IF(L197="Yes",1,2),IF(SUMIFS(WhatIf!$W:$W,WhatIf!$Q:$Q,L$1,WhatIf!$R:$R,L197)&lt;=price_limit,IF(L197="Yes",1,2),"")),""))</f>
        <v/>
      </c>
      <c r="BH197" s="161" t="str">
        <f>IF(OR(M197="",VLOOKUP(M$1,Services!$A$1:$B$25,2,0)="Exclude"),"",IF($D197=1,IF(OR(price_limit="",price_limit="No Limit"),IF(M197="Yes",1,2),IF(SUMIFS(WhatIf!$W:$W,WhatIf!$Q:$Q,M$1,WhatIf!$R:$R,M197)&lt;=price_limit,IF(M197="Yes",1,2),"")),""))</f>
        <v/>
      </c>
      <c r="BI197" s="161" t="str">
        <f>IF(OR(N197="",VLOOKUP(N$1,Services!$A$1:$B$25,2,0)="Exclude"),"",IF($D197=1,IF(OR(price_limit="",price_limit="No Limit"),IF(N197="Yes",1,2),IF(SUMIFS(WhatIf!$W:$W,WhatIf!$Q:$Q,N$1,WhatIf!$R:$R,N197)&lt;=price_limit,IF(N197="Yes",1,2),"")),""))</f>
        <v/>
      </c>
      <c r="BJ197" s="161" t="str">
        <f ca="1">IF(OR(O197="",VLOOKUP(O$1,Services!$A$1:$B$25,2,0)="Exclude"),"",IF($D197=1,IF(OR(price_limit="",price_limit="No Limit"),IF(O197="Yes",1,2),IF(SUMIFS(WhatIf!$W:$W,WhatIf!$Q:$Q,O$1,WhatIf!$R:$R,O197)&lt;=price_limit,IF(O197="Yes",1,2),"")),""))</f>
        <v/>
      </c>
      <c r="BK197" s="161" t="str">
        <f>IF(OR(P197="",VLOOKUP(P$1,Services!$A$1:$B$25,2,0)="Exclude"),"",IF($D197=1,IF(OR(price_limit="",price_limit="No Limit"),IF(P197="Yes",1,2),IF(SUMIFS(WhatIf!$W:$W,WhatIf!$Q:$Q,P$1,WhatIf!$R:$R,P197)&lt;=price_limit,IF(P197="Yes",1,2),"")),""))</f>
        <v/>
      </c>
      <c r="BL197" s="161" t="str">
        <f>IF(OR(Q197="",VLOOKUP(Q$1,Services!$A$1:$B$25,2,0)="Exclude"),"",IF($D197=1,IF(OR(price_limit="",price_limit="No Limit"),IF(Q197="Yes",1,2),IF(SUMIFS(WhatIf!$W:$W,WhatIf!$Q:$Q,Q$1,WhatIf!$R:$R,Q197)&lt;=price_limit,IF(Q197="Yes",1,2),"")),""))</f>
        <v/>
      </c>
      <c r="BM197" s="161" t="str">
        <f>IF(OR(R197="",VLOOKUP(R$1,Services!$A$1:$B$25,2,0)="Exclude"),"",IF($D197=1,IF(OR(price_limit="",price_limit="No Limit"),IF(R197="Yes",1,2),IF(SUMIFS(WhatIf!$W:$W,WhatIf!$Q:$Q,R$1,WhatIf!$R:$R,R197)&lt;=price_limit,IF(R197="Yes",1,2),"")),""))</f>
        <v/>
      </c>
      <c r="BN197" s="161" t="str">
        <f>IF(OR(S197="",VLOOKUP(S$1,Services!$A$1:$B$25,2,0)="Exclude"),"",IF($D197=1,IF(OR(price_limit="",price_limit="No Limit"),IF(S197="Yes",1,2),IF(SUMIFS(WhatIf!$W:$W,WhatIf!$Q:$Q,S$1,WhatIf!$R:$R,S197)&lt;=price_limit,IF(S197="Yes",1,2),"")),""))</f>
        <v/>
      </c>
      <c r="BO197" s="161" t="str">
        <f>IF(OR(T197="",VLOOKUP(T$1,Services!$A$1:$B$25,2,0)="Exclude"),"",IF($D197=1,IF(OR(price_limit="",price_limit="No Limit"),IF(T197="Yes",1,2),IF(SUMIFS(WhatIf!$W:$W,WhatIf!$Q:$Q,T$1,WhatIf!$R:$R,T197)&lt;=price_limit,IF(T197="Yes",1,2),"")),""))</f>
        <v/>
      </c>
      <c r="BP197" s="161" t="str">
        <f>IF(OR(U197="",VLOOKUP(U$1,Services!$A$1:$B$25,2,0)="Exclude"),"",IF($D197=1,IF(OR(price_limit="",price_limit="No Limit"),IF(U197="Yes",1,2),IF(SUMIFS(WhatIf!$W:$W,WhatIf!$Q:$Q,U$1,WhatIf!$R:$R,U197)&lt;=price_limit,IF(U197="Yes",1,2),"")),""))</f>
        <v/>
      </c>
      <c r="BQ197" s="161" t="str">
        <f>IF(OR(V197="",VLOOKUP(V$1,Services!$A$1:$B$25,2,0)="Exclude"),"",IF($D197=1,IF(OR(price_limit="",price_limit="No Limit"),IF(V197="Yes",1,2),IF(SUMIFS(WhatIf!$W:$W,WhatIf!$Q:$Q,V$1,WhatIf!$R:$R,V197)&lt;=price_limit,IF(V197="Yes",1,2),"")),""))</f>
        <v/>
      </c>
      <c r="BR197" s="161" t="str">
        <f>IF(OR(W197="",VLOOKUP(W$1,Services!$A$1:$B$25,2,0)="Exclude"),"",IF($D197=1,IF(OR(price_limit="",price_limit="No Limit"),IF(W197="Yes",1,2),IF(SUMIFS(WhatIf!$W:$W,WhatIf!$Q:$Q,W$1,WhatIf!$R:$R,W197)&lt;=price_limit,IF(W197="Yes",1,2),"")),""))</f>
        <v/>
      </c>
      <c r="BS197" s="161" t="str">
        <f>IF(OR(X197="",VLOOKUP(X$1,Services!$A$1:$B$25,2,0)="Exclude"),"",IF($D197=1,IF(OR(price_limit="",price_limit="No Limit"),IF(X197="Yes",1,2),IF(SUMIFS(WhatIf!$W:$W,WhatIf!$Q:$Q,X$1,WhatIf!$R:$R,X197)&lt;=price_limit,IF(X197="Yes",1,2),"")),""))</f>
        <v/>
      </c>
      <c r="BT197" s="161" t="str">
        <f>IF(OR(Y197="",VLOOKUP(Y$1,Services!$A$1:$B$25,2,0)="Exclude"),"",IF($D197=1,IF(OR(price_limit="",price_limit="No Limit"),IF(Y197="Yes",1,2),IF(SUMIFS(WhatIf!$W:$W,WhatIf!$Q:$Q,Y$1,WhatIf!$R:$R,Y197)&lt;=price_limit,IF(Y197="Yes",1,2),"")),""))</f>
        <v/>
      </c>
      <c r="BU197" s="161" t="str">
        <f>IF(OR(Z197="",VLOOKUP(Z$1,Services!$A$1:$B$25,2,0)="Exclude"),"",IF($D197=1,IF(OR(price_limit="",price_limit="No Limit"),IF(Z197="Yes",1,2),IF(SUMIFS(WhatIf!$W:$W,WhatIf!$Q:$Q,Z$1,WhatIf!$R:$R,Z197)&lt;=price_limit,IF(Z197="Yes",1,2),"")),""))</f>
        <v/>
      </c>
      <c r="BV197" s="161"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5">
      <c r="A198" s="15" t="s">
        <v>806</v>
      </c>
      <c r="C198" s="3" t="s">
        <v>184</v>
      </c>
      <c r="D198" s="8" t="str">
        <f t="shared" ca="1" si="11"/>
        <v/>
      </c>
      <c r="I198" s="4" t="s">
        <v>231</v>
      </c>
      <c r="J198" s="4" t="s">
        <v>231</v>
      </c>
      <c r="K198" s="8" t="s">
        <v>231</v>
      </c>
      <c r="L198" s="8" t="s">
        <v>231</v>
      </c>
      <c r="M198" s="8"/>
      <c r="N198" s="8"/>
      <c r="O198" s="8"/>
      <c r="P198" s="8"/>
      <c r="Q198" s="8"/>
      <c r="R198" s="8"/>
      <c r="S198" s="8"/>
      <c r="T198" s="8"/>
      <c r="U198" s="8"/>
      <c r="V198" s="8" t="s">
        <v>1</v>
      </c>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1" t="str">
        <f>IF(OR(E198="",VLOOKUP(E$1,Services!$A$1:$B$25,2,0)="Exclude"),"",IF($D198=1,IF(OR(price_limit="",price_limit="No Limit"),IF(E198="Yes",1,2),IF(SUMIFS(WhatIf!$W:$W,WhatIf!$Q:$Q,E$1,WhatIf!$R:$R,E198)&lt;=price_limit,IF(E198="Yes",1,2),"")),""))</f>
        <v/>
      </c>
      <c r="BA198" s="161" t="str">
        <f>IF(OR(F198="",VLOOKUP(F$1,Services!$A$1:$B$25,2,0)="Exclude"),"",IF($D198=1,IF(OR(price_limit="",price_limit="No Limit"),IF(F198="Yes",1,2),IF(SUMIFS(WhatIf!$W:$W,WhatIf!$Q:$Q,F$1,WhatIf!$R:$R,F198)&lt;=price_limit,IF(F198="Yes",1,2),"")),""))</f>
        <v/>
      </c>
      <c r="BB198" s="161" t="str">
        <f>IF(OR(G198="",VLOOKUP(G$1,Services!$A$1:$B$25,2,0)="Exclude"),"",IF($D198=1,IF(OR(price_limit="",price_limit="No Limit"),IF(G198="Yes",1,2),IF(SUMIFS(WhatIf!$W:$W,WhatIf!$Q:$Q,G$1,WhatIf!$R:$R,G198)&lt;=price_limit,IF(G198="Yes",1,2),"")),""))</f>
        <v/>
      </c>
      <c r="BC198" s="161" t="str">
        <f>IF(OR(H198="",VLOOKUP(H$1,Services!$A$1:$B$25,2,0)="Exclude"),"",IF($D198=1,IF(OR(price_limit="",price_limit="No Limit"),IF(H198="Yes",1,2),IF(SUMIFS(WhatIf!$W:$W,WhatIf!$Q:$Q,H$1,WhatIf!$R:$R,H198)&lt;=price_limit,IF(H198="Yes",1,2),"")),""))</f>
        <v/>
      </c>
      <c r="BD198" s="161" t="str">
        <f ca="1">IF(OR(I198="",VLOOKUP(I$1,Services!$A$1:$B$25,2,0)="Exclude"),"",IF($D198=1,IF(OR(price_limit="",price_limit="No Limit"),IF(I198="Yes",1,2),IF(SUMIFS(WhatIf!$W:$W,WhatIf!$Q:$Q,I$1,WhatIf!$R:$R,I198)&lt;=price_limit,IF(I198="Yes",1,2),"")),""))</f>
        <v/>
      </c>
      <c r="BE198" s="161" t="str">
        <f ca="1">IF(OR(J198="",VLOOKUP(J$1,Services!$A$1:$B$25,2,0)="Exclude"),"",IF($D198=1,IF(OR(price_limit="",price_limit="No Limit"),IF(J198="Yes",1,2),IF(SUMIFS(WhatIf!$W:$W,WhatIf!$Q:$Q,J$1,WhatIf!$R:$R,J198)&lt;=price_limit,IF(J198="Yes",1,2),"")),""))</f>
        <v/>
      </c>
      <c r="BF198" s="161" t="str">
        <f ca="1">IF(OR(K198="",VLOOKUP(K$1,Services!$A$1:$B$25,2,0)="Exclude"),"",IF($D198=1,IF(OR(price_limit="",price_limit="No Limit"),IF(K198="Yes",1,2),IF(SUMIFS(WhatIf!$W:$W,WhatIf!$Q:$Q,K$1,WhatIf!$R:$R,K198)&lt;=price_limit,IF(K198="Yes",1,2),"")),""))</f>
        <v/>
      </c>
      <c r="BG198" s="161" t="str">
        <f ca="1">IF(OR(L198="",VLOOKUP(L$1,Services!$A$1:$B$25,2,0)="Exclude"),"",IF($D198=1,IF(OR(price_limit="",price_limit="No Limit"),IF(L198="Yes",1,2),IF(SUMIFS(WhatIf!$W:$W,WhatIf!$Q:$Q,L$1,WhatIf!$R:$R,L198)&lt;=price_limit,IF(L198="Yes",1,2),"")),""))</f>
        <v/>
      </c>
      <c r="BH198" s="161" t="str">
        <f>IF(OR(M198="",VLOOKUP(M$1,Services!$A$1:$B$25,2,0)="Exclude"),"",IF($D198=1,IF(OR(price_limit="",price_limit="No Limit"),IF(M198="Yes",1,2),IF(SUMIFS(WhatIf!$W:$W,WhatIf!$Q:$Q,M$1,WhatIf!$R:$R,M198)&lt;=price_limit,IF(M198="Yes",1,2),"")),""))</f>
        <v/>
      </c>
      <c r="BI198" s="161" t="str">
        <f>IF(OR(N198="",VLOOKUP(N$1,Services!$A$1:$B$25,2,0)="Exclude"),"",IF($D198=1,IF(OR(price_limit="",price_limit="No Limit"),IF(N198="Yes",1,2),IF(SUMIFS(WhatIf!$W:$W,WhatIf!$Q:$Q,N$1,WhatIf!$R:$R,N198)&lt;=price_limit,IF(N198="Yes",1,2),"")),""))</f>
        <v/>
      </c>
      <c r="BJ198" s="161" t="str">
        <f>IF(OR(O198="",VLOOKUP(O$1,Services!$A$1:$B$25,2,0)="Exclude"),"",IF($D198=1,IF(OR(price_limit="",price_limit="No Limit"),IF(O198="Yes",1,2),IF(SUMIFS(WhatIf!$W:$W,WhatIf!$Q:$Q,O$1,WhatIf!$R:$R,O198)&lt;=price_limit,IF(O198="Yes",1,2),"")),""))</f>
        <v/>
      </c>
      <c r="BK198" s="161" t="str">
        <f>IF(OR(P198="",VLOOKUP(P$1,Services!$A$1:$B$25,2,0)="Exclude"),"",IF($D198=1,IF(OR(price_limit="",price_limit="No Limit"),IF(P198="Yes",1,2),IF(SUMIFS(WhatIf!$W:$W,WhatIf!$Q:$Q,P$1,WhatIf!$R:$R,P198)&lt;=price_limit,IF(P198="Yes",1,2),"")),""))</f>
        <v/>
      </c>
      <c r="BL198" s="161" t="str">
        <f>IF(OR(Q198="",VLOOKUP(Q$1,Services!$A$1:$B$25,2,0)="Exclude"),"",IF($D198=1,IF(OR(price_limit="",price_limit="No Limit"),IF(Q198="Yes",1,2),IF(SUMIFS(WhatIf!$W:$W,WhatIf!$Q:$Q,Q$1,WhatIf!$R:$R,Q198)&lt;=price_limit,IF(Q198="Yes",1,2),"")),""))</f>
        <v/>
      </c>
      <c r="BM198" s="161" t="str">
        <f>IF(OR(R198="",VLOOKUP(R$1,Services!$A$1:$B$25,2,0)="Exclude"),"",IF($D198=1,IF(OR(price_limit="",price_limit="No Limit"),IF(R198="Yes",1,2),IF(SUMIFS(WhatIf!$W:$W,WhatIf!$Q:$Q,R$1,WhatIf!$R:$R,R198)&lt;=price_limit,IF(R198="Yes",1,2),"")),""))</f>
        <v/>
      </c>
      <c r="BN198" s="161" t="str">
        <f>IF(OR(S198="",VLOOKUP(S$1,Services!$A$1:$B$25,2,0)="Exclude"),"",IF($D198=1,IF(OR(price_limit="",price_limit="No Limit"),IF(S198="Yes",1,2),IF(SUMIFS(WhatIf!$W:$W,WhatIf!$Q:$Q,S$1,WhatIf!$R:$R,S198)&lt;=price_limit,IF(S198="Yes",1,2),"")),""))</f>
        <v/>
      </c>
      <c r="BO198" s="161" t="str">
        <f>IF(OR(T198="",VLOOKUP(T$1,Services!$A$1:$B$25,2,0)="Exclude"),"",IF($D198=1,IF(OR(price_limit="",price_limit="No Limit"),IF(T198="Yes",1,2),IF(SUMIFS(WhatIf!$W:$W,WhatIf!$Q:$Q,T$1,WhatIf!$R:$R,T198)&lt;=price_limit,IF(T198="Yes",1,2),"")),""))</f>
        <v/>
      </c>
      <c r="BP198" s="161" t="str">
        <f>IF(OR(U198="",VLOOKUP(U$1,Services!$A$1:$B$25,2,0)="Exclude"),"",IF($D198=1,IF(OR(price_limit="",price_limit="No Limit"),IF(U198="Yes",1,2),IF(SUMIFS(WhatIf!$W:$W,WhatIf!$Q:$Q,U$1,WhatIf!$R:$R,U198)&lt;=price_limit,IF(U198="Yes",1,2),"")),""))</f>
        <v/>
      </c>
      <c r="BQ198" s="161" t="str">
        <f ca="1">IF(OR(V198="",VLOOKUP(V$1,Services!$A$1:$B$25,2,0)="Exclude"),"",IF($D198=1,IF(OR(price_limit="",price_limit="No Limit"),IF(V198="Yes",1,2),IF(SUMIFS(WhatIf!$W:$W,WhatIf!$Q:$Q,V$1,WhatIf!$R:$R,V198)&lt;=price_limit,IF(V198="Yes",1,2),"")),""))</f>
        <v/>
      </c>
      <c r="BR198" s="161" t="str">
        <f>IF(OR(W198="",VLOOKUP(W$1,Services!$A$1:$B$25,2,0)="Exclude"),"",IF($D198=1,IF(OR(price_limit="",price_limit="No Limit"),IF(W198="Yes",1,2),IF(SUMIFS(WhatIf!$W:$W,WhatIf!$Q:$Q,W$1,WhatIf!$R:$R,W198)&lt;=price_limit,IF(W198="Yes",1,2),"")),""))</f>
        <v/>
      </c>
      <c r="BS198" s="161" t="str">
        <f>IF(OR(X198="",VLOOKUP(X$1,Services!$A$1:$B$25,2,0)="Exclude"),"",IF($D198=1,IF(OR(price_limit="",price_limit="No Limit"),IF(X198="Yes",1,2),IF(SUMIFS(WhatIf!$W:$W,WhatIf!$Q:$Q,X$1,WhatIf!$R:$R,X198)&lt;=price_limit,IF(X198="Yes",1,2),"")),""))</f>
        <v/>
      </c>
      <c r="BT198" s="161" t="str">
        <f>IF(OR(Y198="",VLOOKUP(Y$1,Services!$A$1:$B$25,2,0)="Exclude"),"",IF($D198=1,IF(OR(price_limit="",price_limit="No Limit"),IF(Y198="Yes",1,2),IF(SUMIFS(WhatIf!$W:$W,WhatIf!$Q:$Q,Y$1,WhatIf!$R:$R,Y198)&lt;=price_limit,IF(Y198="Yes",1,2),"")),""))</f>
        <v/>
      </c>
      <c r="BU198" s="161" t="str">
        <f>IF(OR(Z198="",VLOOKUP(Z$1,Services!$A$1:$B$25,2,0)="Exclude"),"",IF($D198=1,IF(OR(price_limit="",price_limit="No Limit"),IF(Z198="Yes",1,2),IF(SUMIFS(WhatIf!$W:$W,WhatIf!$Q:$Q,Z$1,WhatIf!$R:$R,Z198)&lt;=price_limit,IF(Z198="Yes",1,2),"")),""))</f>
        <v/>
      </c>
      <c r="BV198" s="161"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customHeight="1" x14ac:dyDescent="0.3">
      <c r="A199" s="15" t="s">
        <v>1196</v>
      </c>
      <c r="C199" s="3" t="s">
        <v>349</v>
      </c>
      <c r="D199" s="8" t="str">
        <f t="shared" ca="1" si="11"/>
        <v/>
      </c>
      <c r="F199" s="4" t="s">
        <v>1197</v>
      </c>
      <c r="G199" s="4" t="s">
        <v>1197</v>
      </c>
      <c r="H199" s="4" t="s">
        <v>1197</v>
      </c>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1" t="str">
        <f>IF(OR(E199="",VLOOKUP(E$1,Services!$A$1:$B$25,2,0)="Exclude"),"",IF($D199=1,IF(OR(price_limit="",price_limit="No Limit"),IF(E199="Yes",1,2),IF(SUMIFS(WhatIf!$W:$W,WhatIf!$Q:$Q,E$1,WhatIf!$R:$R,E199)&lt;=price_limit,IF(E199="Yes",1,2),"")),""))</f>
        <v/>
      </c>
      <c r="BA199" s="161" t="str">
        <f ca="1">IF(OR(F199="",VLOOKUP(F$1,Services!$A$1:$B$25,2,0)="Exclude"),"",IF($D199=1,IF(OR(price_limit="",price_limit="No Limit"),IF(F199="Yes",1,2),IF(SUMIFS(WhatIf!$W:$W,WhatIf!$Q:$Q,F$1,WhatIf!$R:$R,F199)&lt;=price_limit,IF(F199="Yes",1,2),"")),""))</f>
        <v/>
      </c>
      <c r="BB199" s="161" t="str">
        <f ca="1">IF(OR(G199="",VLOOKUP(G$1,Services!$A$1:$B$25,2,0)="Exclude"),"",IF($D199=1,IF(OR(price_limit="",price_limit="No Limit"),IF(G199="Yes",1,2),IF(SUMIFS(WhatIf!$W:$W,WhatIf!$Q:$Q,G$1,WhatIf!$R:$R,G199)&lt;=price_limit,IF(G199="Yes",1,2),"")),""))</f>
        <v/>
      </c>
      <c r="BC199" s="161" t="str">
        <f ca="1">IF(OR(H199="",VLOOKUP(H$1,Services!$A$1:$B$25,2,0)="Exclude"),"",IF($D199=1,IF(OR(price_limit="",price_limit="No Limit"),IF(H199="Yes",1,2),IF(SUMIFS(WhatIf!$W:$W,WhatIf!$Q:$Q,H$1,WhatIf!$R:$R,H199)&lt;=price_limit,IF(H199="Yes",1,2),"")),""))</f>
        <v/>
      </c>
      <c r="BD199" s="161" t="str">
        <f>IF(OR(I199="",VLOOKUP(I$1,Services!$A$1:$B$25,2,0)="Exclude"),"",IF($D199=1,IF(OR(price_limit="",price_limit="No Limit"),IF(I199="Yes",1,2),IF(SUMIFS(WhatIf!$W:$W,WhatIf!$Q:$Q,I$1,WhatIf!$R:$R,I199)&lt;=price_limit,IF(I199="Yes",1,2),"")),""))</f>
        <v/>
      </c>
      <c r="BE199" s="161" t="str">
        <f>IF(OR(J199="",VLOOKUP(J$1,Services!$A$1:$B$25,2,0)="Exclude"),"",IF($D199=1,IF(OR(price_limit="",price_limit="No Limit"),IF(J199="Yes",1,2),IF(SUMIFS(WhatIf!$W:$W,WhatIf!$Q:$Q,J$1,WhatIf!$R:$R,J199)&lt;=price_limit,IF(J199="Yes",1,2),"")),""))</f>
        <v/>
      </c>
      <c r="BF199" s="161" t="str">
        <f>IF(OR(K199="",VLOOKUP(K$1,Services!$A$1:$B$25,2,0)="Exclude"),"",IF($D199=1,IF(OR(price_limit="",price_limit="No Limit"),IF(K199="Yes",1,2),IF(SUMIFS(WhatIf!$W:$W,WhatIf!$Q:$Q,K$1,WhatIf!$R:$R,K199)&lt;=price_limit,IF(K199="Yes",1,2),"")),""))</f>
        <v/>
      </c>
      <c r="BG199" s="161" t="str">
        <f>IF(OR(L199="",VLOOKUP(L$1,Services!$A$1:$B$25,2,0)="Exclude"),"",IF($D199=1,IF(OR(price_limit="",price_limit="No Limit"),IF(L199="Yes",1,2),IF(SUMIFS(WhatIf!$W:$W,WhatIf!$Q:$Q,L$1,WhatIf!$R:$R,L199)&lt;=price_limit,IF(L199="Yes",1,2),"")),""))</f>
        <v/>
      </c>
      <c r="BH199" s="161" t="str">
        <f>IF(OR(M199="",VLOOKUP(M$1,Services!$A$1:$B$25,2,0)="Exclude"),"",IF($D199=1,IF(OR(price_limit="",price_limit="No Limit"),IF(M199="Yes",1,2),IF(SUMIFS(WhatIf!$W:$W,WhatIf!$Q:$Q,M$1,WhatIf!$R:$R,M199)&lt;=price_limit,IF(M199="Yes",1,2),"")),""))</f>
        <v/>
      </c>
      <c r="BI199" s="161" t="str">
        <f>IF(OR(N199="",VLOOKUP(N$1,Services!$A$1:$B$25,2,0)="Exclude"),"",IF($D199=1,IF(OR(price_limit="",price_limit="No Limit"),IF(N199="Yes",1,2),IF(SUMIFS(WhatIf!$W:$W,WhatIf!$Q:$Q,N$1,WhatIf!$R:$R,N199)&lt;=price_limit,IF(N199="Yes",1,2),"")),""))</f>
        <v/>
      </c>
      <c r="BJ199" s="161" t="str">
        <f>IF(OR(O199="",VLOOKUP(O$1,Services!$A$1:$B$25,2,0)="Exclude"),"",IF($D199=1,IF(OR(price_limit="",price_limit="No Limit"),IF(O199="Yes",1,2),IF(SUMIFS(WhatIf!$W:$W,WhatIf!$Q:$Q,O$1,WhatIf!$R:$R,O199)&lt;=price_limit,IF(O199="Yes",1,2),"")),""))</f>
        <v/>
      </c>
      <c r="BK199" s="161" t="str">
        <f>IF(OR(P199="",VLOOKUP(P$1,Services!$A$1:$B$25,2,0)="Exclude"),"",IF($D199=1,IF(OR(price_limit="",price_limit="No Limit"),IF(P199="Yes",1,2),IF(SUMIFS(WhatIf!$W:$W,WhatIf!$Q:$Q,P$1,WhatIf!$R:$R,P199)&lt;=price_limit,IF(P199="Yes",1,2),"")),""))</f>
        <v/>
      </c>
      <c r="BL199" s="161" t="str">
        <f>IF(OR(Q199="",VLOOKUP(Q$1,Services!$A$1:$B$25,2,0)="Exclude"),"",IF($D199=1,IF(OR(price_limit="",price_limit="No Limit"),IF(Q199="Yes",1,2),IF(SUMIFS(WhatIf!$W:$W,WhatIf!$Q:$Q,Q$1,WhatIf!$R:$R,Q199)&lt;=price_limit,IF(Q199="Yes",1,2),"")),""))</f>
        <v/>
      </c>
      <c r="BM199" s="161" t="str">
        <f>IF(OR(R199="",VLOOKUP(R$1,Services!$A$1:$B$25,2,0)="Exclude"),"",IF($D199=1,IF(OR(price_limit="",price_limit="No Limit"),IF(R199="Yes",1,2),IF(SUMIFS(WhatIf!$W:$W,WhatIf!$Q:$Q,R$1,WhatIf!$R:$R,R199)&lt;=price_limit,IF(R199="Yes",1,2),"")),""))</f>
        <v/>
      </c>
      <c r="BN199" s="161" t="str">
        <f>IF(OR(S199="",VLOOKUP(S$1,Services!$A$1:$B$25,2,0)="Exclude"),"",IF($D199=1,IF(OR(price_limit="",price_limit="No Limit"),IF(S199="Yes",1,2),IF(SUMIFS(WhatIf!$W:$W,WhatIf!$Q:$Q,S$1,WhatIf!$R:$R,S199)&lt;=price_limit,IF(S199="Yes",1,2),"")),""))</f>
        <v/>
      </c>
      <c r="BO199" s="161" t="str">
        <f>IF(OR(T199="",VLOOKUP(T$1,Services!$A$1:$B$25,2,0)="Exclude"),"",IF($D199=1,IF(OR(price_limit="",price_limit="No Limit"),IF(T199="Yes",1,2),IF(SUMIFS(WhatIf!$W:$W,WhatIf!$Q:$Q,T$1,WhatIf!$R:$R,T199)&lt;=price_limit,IF(T199="Yes",1,2),"")),""))</f>
        <v/>
      </c>
      <c r="BP199" s="161" t="str">
        <f>IF(OR(U199="",VLOOKUP(U$1,Services!$A$1:$B$25,2,0)="Exclude"),"",IF($D199=1,IF(OR(price_limit="",price_limit="No Limit"),IF(U199="Yes",1,2),IF(SUMIFS(WhatIf!$W:$W,WhatIf!$Q:$Q,U$1,WhatIf!$R:$R,U199)&lt;=price_limit,IF(U199="Yes",1,2),"")),""))</f>
        <v/>
      </c>
      <c r="BQ199" s="161" t="str">
        <f>IF(OR(V199="",VLOOKUP(V$1,Services!$A$1:$B$25,2,0)="Exclude"),"",IF($D199=1,IF(OR(price_limit="",price_limit="No Limit"),IF(V199="Yes",1,2),IF(SUMIFS(WhatIf!$W:$W,WhatIf!$Q:$Q,V$1,WhatIf!$R:$R,V199)&lt;=price_limit,IF(V199="Yes",1,2),"")),""))</f>
        <v/>
      </c>
      <c r="BR199" s="161" t="str">
        <f>IF(OR(W199="",VLOOKUP(W$1,Services!$A$1:$B$25,2,0)="Exclude"),"",IF($D199=1,IF(OR(price_limit="",price_limit="No Limit"),IF(W199="Yes",1,2),IF(SUMIFS(WhatIf!$W:$W,WhatIf!$Q:$Q,W$1,WhatIf!$R:$R,W199)&lt;=price_limit,IF(W199="Yes",1,2),"")),""))</f>
        <v/>
      </c>
      <c r="BS199" s="161" t="str">
        <f>IF(OR(X199="",VLOOKUP(X$1,Services!$A$1:$B$25,2,0)="Exclude"),"",IF($D199=1,IF(OR(price_limit="",price_limit="No Limit"),IF(X199="Yes",1,2),IF(SUMIFS(WhatIf!$W:$W,WhatIf!$Q:$Q,X$1,WhatIf!$R:$R,X199)&lt;=price_limit,IF(X199="Yes",1,2),"")),""))</f>
        <v/>
      </c>
      <c r="BT199" s="161" t="str">
        <f>IF(OR(Y199="",VLOOKUP(Y$1,Services!$A$1:$B$25,2,0)="Exclude"),"",IF($D199=1,IF(OR(price_limit="",price_limit="No Limit"),IF(Y199="Yes",1,2),IF(SUMIFS(WhatIf!$W:$W,WhatIf!$Q:$Q,Y$1,WhatIf!$R:$R,Y199)&lt;=price_limit,IF(Y199="Yes",1,2),"")),""))</f>
        <v/>
      </c>
      <c r="BU199" s="161" t="str">
        <f>IF(OR(Z199="",VLOOKUP(Z$1,Services!$A$1:$B$25,2,0)="Exclude"),"",IF($D199=1,IF(OR(price_limit="",price_limit="No Limit"),IF(Z199="Yes",1,2),IF(SUMIFS(WhatIf!$W:$W,WhatIf!$Q:$Q,Z$1,WhatIf!$R:$R,Z199)&lt;=price_limit,IF(Z199="Yes",1,2),"")),""))</f>
        <v/>
      </c>
      <c r="BV199" s="161"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3" customHeight="1" x14ac:dyDescent="0.35">
      <c r="A200" s="15" t="s">
        <v>33</v>
      </c>
      <c r="B200" s="3" t="s">
        <v>205</v>
      </c>
      <c r="C200" s="3" t="s">
        <v>185</v>
      </c>
      <c r="D200" s="8">
        <f t="shared" ca="1" si="11"/>
        <v>1</v>
      </c>
      <c r="F200" s="4" t="s">
        <v>1</v>
      </c>
      <c r="H200" s="4" t="s">
        <v>1</v>
      </c>
      <c r="I200" s="8" t="s">
        <v>1</v>
      </c>
      <c r="J200" s="8" t="s">
        <v>1</v>
      </c>
      <c r="K200" s="8" t="s">
        <v>1</v>
      </c>
      <c r="L200" s="8" t="s">
        <v>1</v>
      </c>
      <c r="M200" s="8" t="s">
        <v>1</v>
      </c>
      <c r="N200" s="8" t="s">
        <v>1</v>
      </c>
      <c r="O200" s="8" t="s">
        <v>1</v>
      </c>
      <c r="P200" s="8"/>
      <c r="Q200" s="8"/>
      <c r="R200" s="8" t="s">
        <v>1</v>
      </c>
      <c r="S200" s="8" t="s">
        <v>1</v>
      </c>
      <c r="T200" s="8" t="s">
        <v>1</v>
      </c>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f ca="1">IF(AND($D200=1,ISNUMBER(MATCH(M$1&amp;M200&amp;"x",WhatIf!$X:$X,0))),1,"")</f>
        <v>1</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f t="shared" ca="1" si="12"/>
        <v>1</v>
      </c>
      <c r="AZ200" s="161" t="str">
        <f>IF(OR(E200="",VLOOKUP(E$1,Services!$A$1:$B$25,2,0)="Exclude"),"",IF($D200=1,IF(OR(price_limit="",price_limit="No Limit"),IF(E200="Yes",1,2),IF(SUMIFS(WhatIf!$W:$W,WhatIf!$Q:$Q,E$1,WhatIf!$R:$R,E200)&lt;=price_limit,IF(E200="Yes",1,2),"")),""))</f>
        <v/>
      </c>
      <c r="BA200" s="161">
        <f ca="1">IF(OR(F200="",VLOOKUP(F$1,Services!$A$1:$B$25,2,0)="Exclude"),"",IF($D200=1,IF(OR(price_limit="",price_limit="No Limit"),IF(F200="Yes",1,2),IF(SUMIFS(WhatIf!$W:$W,WhatIf!$Q:$Q,F$1,WhatIf!$R:$R,F200)&lt;=price_limit,IF(F200="Yes",1,2),"")),""))</f>
        <v>1</v>
      </c>
      <c r="BB200" s="161" t="str">
        <f>IF(OR(G200="",VLOOKUP(G$1,Services!$A$1:$B$25,2,0)="Exclude"),"",IF($D200=1,IF(OR(price_limit="",price_limit="No Limit"),IF(G200="Yes",1,2),IF(SUMIFS(WhatIf!$W:$W,WhatIf!$Q:$Q,G$1,WhatIf!$R:$R,G200)&lt;=price_limit,IF(G200="Yes",1,2),"")),""))</f>
        <v/>
      </c>
      <c r="BC200" s="161">
        <f ca="1">IF(OR(H200="",VLOOKUP(H$1,Services!$A$1:$B$25,2,0)="Exclude"),"",IF($D200=1,IF(OR(price_limit="",price_limit="No Limit"),IF(H200="Yes",1,2),IF(SUMIFS(WhatIf!$W:$W,WhatIf!$Q:$Q,H$1,WhatIf!$R:$R,H200)&lt;=price_limit,IF(H200="Yes",1,2),"")),""))</f>
        <v>1</v>
      </c>
      <c r="BD200" s="161">
        <f ca="1">IF(OR(I200="",VLOOKUP(I$1,Services!$A$1:$B$25,2,0)="Exclude"),"",IF($D200=1,IF(OR(price_limit="",price_limit="No Limit"),IF(I200="Yes",1,2),IF(SUMIFS(WhatIf!$W:$W,WhatIf!$Q:$Q,I$1,WhatIf!$R:$R,I200)&lt;=price_limit,IF(I200="Yes",1,2),"")),""))</f>
        <v>1</v>
      </c>
      <c r="BE200" s="161">
        <f ca="1">IF(OR(J200="",VLOOKUP(J$1,Services!$A$1:$B$25,2,0)="Exclude"),"",IF($D200=1,IF(OR(price_limit="",price_limit="No Limit"),IF(J200="Yes",1,2),IF(SUMIFS(WhatIf!$W:$W,WhatIf!$Q:$Q,J$1,WhatIf!$R:$R,J200)&lt;=price_limit,IF(J200="Yes",1,2),"")),""))</f>
        <v>1</v>
      </c>
      <c r="BF200" s="161">
        <f ca="1">IF(OR(K200="",VLOOKUP(K$1,Services!$A$1:$B$25,2,0)="Exclude"),"",IF($D200=1,IF(OR(price_limit="",price_limit="No Limit"),IF(K200="Yes",1,2),IF(SUMIFS(WhatIf!$W:$W,WhatIf!$Q:$Q,K$1,WhatIf!$R:$R,K200)&lt;=price_limit,IF(K200="Yes",1,2),"")),""))</f>
        <v>1</v>
      </c>
      <c r="BG200" s="161">
        <f ca="1">IF(OR(L200="",VLOOKUP(L$1,Services!$A$1:$B$25,2,0)="Exclude"),"",IF($D200=1,IF(OR(price_limit="",price_limit="No Limit"),IF(L200="Yes",1,2),IF(SUMIFS(WhatIf!$W:$W,WhatIf!$Q:$Q,L$1,WhatIf!$R:$R,L200)&lt;=price_limit,IF(L200="Yes",1,2),"")),""))</f>
        <v>1</v>
      </c>
      <c r="BH200" s="161">
        <f ca="1">IF(OR(M200="",VLOOKUP(M$1,Services!$A$1:$B$25,2,0)="Exclude"),"",IF($D200=1,IF(OR(price_limit="",price_limit="No Limit"),IF(M200="Yes",1,2),IF(SUMIFS(WhatIf!$W:$W,WhatIf!$Q:$Q,M$1,WhatIf!$R:$R,M200)&lt;=price_limit,IF(M200="Yes",1,2),"")),""))</f>
        <v>1</v>
      </c>
      <c r="BI200" s="161">
        <f ca="1">IF(OR(N200="",VLOOKUP(N$1,Services!$A$1:$B$25,2,0)="Exclude"),"",IF($D200=1,IF(OR(price_limit="",price_limit="No Limit"),IF(N200="Yes",1,2),IF(SUMIFS(WhatIf!$W:$W,WhatIf!$Q:$Q,N$1,WhatIf!$R:$R,N200)&lt;=price_limit,IF(N200="Yes",1,2),"")),""))</f>
        <v>1</v>
      </c>
      <c r="BJ200" s="161">
        <f ca="1">IF(OR(O200="",VLOOKUP(O$1,Services!$A$1:$B$25,2,0)="Exclude"),"",IF($D200=1,IF(OR(price_limit="",price_limit="No Limit"),IF(O200="Yes",1,2),IF(SUMIFS(WhatIf!$W:$W,WhatIf!$Q:$Q,O$1,WhatIf!$R:$R,O200)&lt;=price_limit,IF(O200="Yes",1,2),"")),""))</f>
        <v>1</v>
      </c>
      <c r="BK200" s="161" t="str">
        <f>IF(OR(P200="",VLOOKUP(P$1,Services!$A$1:$B$25,2,0)="Exclude"),"",IF($D200=1,IF(OR(price_limit="",price_limit="No Limit"),IF(P200="Yes",1,2),IF(SUMIFS(WhatIf!$W:$W,WhatIf!$Q:$Q,P$1,WhatIf!$R:$R,P200)&lt;=price_limit,IF(P200="Yes",1,2),"")),""))</f>
        <v/>
      </c>
      <c r="BL200" s="161" t="str">
        <f>IF(OR(Q200="",VLOOKUP(Q$1,Services!$A$1:$B$25,2,0)="Exclude"),"",IF($D200=1,IF(OR(price_limit="",price_limit="No Limit"),IF(Q200="Yes",1,2),IF(SUMIFS(WhatIf!$W:$W,WhatIf!$Q:$Q,Q$1,WhatIf!$R:$R,Q200)&lt;=price_limit,IF(Q200="Yes",1,2),"")),""))</f>
        <v/>
      </c>
      <c r="BM200" s="161">
        <f ca="1">IF(OR(R200="",VLOOKUP(R$1,Services!$A$1:$B$25,2,0)="Exclude"),"",IF($D200=1,IF(OR(price_limit="",price_limit="No Limit"),IF(R200="Yes",1,2),IF(SUMIFS(WhatIf!$W:$W,WhatIf!$Q:$Q,R$1,WhatIf!$R:$R,R200)&lt;=price_limit,IF(R200="Yes",1,2),"")),""))</f>
        <v>1</v>
      </c>
      <c r="BN200" s="161">
        <f ca="1">IF(OR(S200="",VLOOKUP(S$1,Services!$A$1:$B$25,2,0)="Exclude"),"",IF($D200=1,IF(OR(price_limit="",price_limit="No Limit"),IF(S200="Yes",1,2),IF(SUMIFS(WhatIf!$W:$W,WhatIf!$Q:$Q,S$1,WhatIf!$R:$R,S200)&lt;=price_limit,IF(S200="Yes",1,2),"")),""))</f>
        <v>1</v>
      </c>
      <c r="BO200" s="161">
        <f ca="1">IF(OR(T200="",VLOOKUP(T$1,Services!$A$1:$B$25,2,0)="Exclude"),"",IF($D200=1,IF(OR(price_limit="",price_limit="No Limit"),IF(T200="Yes",1,2),IF(SUMIFS(WhatIf!$W:$W,WhatIf!$Q:$Q,T$1,WhatIf!$R:$R,T200)&lt;=price_limit,IF(T200="Yes",1,2),"")),""))</f>
        <v>1</v>
      </c>
      <c r="BP200" s="161" t="str">
        <f>IF(OR(U200="",VLOOKUP(U$1,Services!$A$1:$B$25,2,0)="Exclude"),"",IF($D200=1,IF(OR(price_limit="",price_limit="No Limit"),IF(U200="Yes",1,2),IF(SUMIFS(WhatIf!$W:$W,WhatIf!$Q:$Q,U$1,WhatIf!$R:$R,U200)&lt;=price_limit,IF(U200="Yes",1,2),"")),""))</f>
        <v/>
      </c>
      <c r="BQ200" s="161" t="str">
        <f>IF(OR(V200="",VLOOKUP(V$1,Services!$A$1:$B$25,2,0)="Exclude"),"",IF($D200=1,IF(OR(price_limit="",price_limit="No Limit"),IF(V200="Yes",1,2),IF(SUMIFS(WhatIf!$W:$W,WhatIf!$Q:$Q,V$1,WhatIf!$R:$R,V200)&lt;=price_limit,IF(V200="Yes",1,2),"")),""))</f>
        <v/>
      </c>
      <c r="BR200" s="161" t="str">
        <f>IF(OR(W200="",VLOOKUP(W$1,Services!$A$1:$B$25,2,0)="Exclude"),"",IF($D200=1,IF(OR(price_limit="",price_limit="No Limit"),IF(W200="Yes",1,2),IF(SUMIFS(WhatIf!$W:$W,WhatIf!$Q:$Q,W$1,WhatIf!$R:$R,W200)&lt;=price_limit,IF(W200="Yes",1,2),"")),""))</f>
        <v/>
      </c>
      <c r="BS200" s="161" t="str">
        <f>IF(OR(X200="",VLOOKUP(X$1,Services!$A$1:$B$25,2,0)="Exclude"),"",IF($D200=1,IF(OR(price_limit="",price_limit="No Limit"),IF(X200="Yes",1,2),IF(SUMIFS(WhatIf!$W:$W,WhatIf!$Q:$Q,X$1,WhatIf!$R:$R,X200)&lt;=price_limit,IF(X200="Yes",1,2),"")),""))</f>
        <v/>
      </c>
      <c r="BT200" s="161" t="str">
        <f>IF(OR(Y200="",VLOOKUP(Y$1,Services!$A$1:$B$25,2,0)="Exclude"),"",IF($D200=1,IF(OR(price_limit="",price_limit="No Limit"),IF(Y200="Yes",1,2),IF(SUMIFS(WhatIf!$W:$W,WhatIf!$Q:$Q,Y$1,WhatIf!$R:$R,Y200)&lt;=price_limit,IF(Y200="Yes",1,2),"")),""))</f>
        <v/>
      </c>
      <c r="BU200" s="161" t="str">
        <f>IF(OR(Z200="",VLOOKUP(Z$1,Services!$A$1:$B$25,2,0)="Exclude"),"",IF($D200=1,IF(OR(price_limit="",price_limit="No Limit"),IF(Z200="Yes",1,2),IF(SUMIFS(WhatIf!$W:$W,WhatIf!$Q:$Q,Z$1,WhatIf!$R:$R,Z200)&lt;=price_limit,IF(Z200="Yes",1,2),"")),""))</f>
        <v/>
      </c>
      <c r="BV200" s="161"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2</v>
      </c>
    </row>
    <row r="201" spans="1:79" ht="13" customHeight="1" x14ac:dyDescent="0.35">
      <c r="A201" s="15" t="s">
        <v>158</v>
      </c>
      <c r="B201" s="3" t="s">
        <v>101</v>
      </c>
      <c r="C201" s="3" t="s">
        <v>185</v>
      </c>
      <c r="D201" s="8" t="str">
        <f t="shared" ca="1" si="11"/>
        <v/>
      </c>
      <c r="F201" s="4" t="s">
        <v>1</v>
      </c>
      <c r="H201" s="4" t="s">
        <v>1</v>
      </c>
      <c r="I201" s="8" t="s">
        <v>1</v>
      </c>
      <c r="J201" s="8" t="s">
        <v>1</v>
      </c>
      <c r="K201" s="8" t="s">
        <v>1</v>
      </c>
      <c r="L201" s="8" t="s">
        <v>1</v>
      </c>
      <c r="M201" s="8" t="s">
        <v>1</v>
      </c>
      <c r="N201" s="8" t="s">
        <v>1</v>
      </c>
      <c r="O201" s="8" t="s">
        <v>1</v>
      </c>
      <c r="P201" s="8"/>
      <c r="Q201" s="8"/>
      <c r="R201" s="8" t="s">
        <v>1</v>
      </c>
      <c r="S201" s="8" t="s">
        <v>1</v>
      </c>
      <c r="T201" s="8" t="s">
        <v>1</v>
      </c>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1" t="str">
        <f>IF(OR(E201="",VLOOKUP(E$1,Services!$A$1:$B$25,2,0)="Exclude"),"",IF($D201=1,IF(OR(price_limit="",price_limit="No Limit"),IF(E201="Yes",1,2),IF(SUMIFS(WhatIf!$W:$W,WhatIf!$Q:$Q,E$1,WhatIf!$R:$R,E201)&lt;=price_limit,IF(E201="Yes",1,2),"")),""))</f>
        <v/>
      </c>
      <c r="BA201" s="161" t="str">
        <f ca="1">IF(OR(F201="",VLOOKUP(F$1,Services!$A$1:$B$25,2,0)="Exclude"),"",IF($D201=1,IF(OR(price_limit="",price_limit="No Limit"),IF(F201="Yes",1,2),IF(SUMIFS(WhatIf!$W:$W,WhatIf!$Q:$Q,F$1,WhatIf!$R:$R,F201)&lt;=price_limit,IF(F201="Yes",1,2),"")),""))</f>
        <v/>
      </c>
      <c r="BB201" s="161" t="str">
        <f>IF(OR(G201="",VLOOKUP(G$1,Services!$A$1:$B$25,2,0)="Exclude"),"",IF($D201=1,IF(OR(price_limit="",price_limit="No Limit"),IF(G201="Yes",1,2),IF(SUMIFS(WhatIf!$W:$W,WhatIf!$Q:$Q,G$1,WhatIf!$R:$R,G201)&lt;=price_limit,IF(G201="Yes",1,2),"")),""))</f>
        <v/>
      </c>
      <c r="BC201" s="161" t="str">
        <f ca="1">IF(OR(H201="",VLOOKUP(H$1,Services!$A$1:$B$25,2,0)="Exclude"),"",IF($D201=1,IF(OR(price_limit="",price_limit="No Limit"),IF(H201="Yes",1,2),IF(SUMIFS(WhatIf!$W:$W,WhatIf!$Q:$Q,H$1,WhatIf!$R:$R,H201)&lt;=price_limit,IF(H201="Yes",1,2),"")),""))</f>
        <v/>
      </c>
      <c r="BD201" s="161" t="str">
        <f ca="1">IF(OR(I201="",VLOOKUP(I$1,Services!$A$1:$B$25,2,0)="Exclude"),"",IF($D201=1,IF(OR(price_limit="",price_limit="No Limit"),IF(I201="Yes",1,2),IF(SUMIFS(WhatIf!$W:$W,WhatIf!$Q:$Q,I$1,WhatIf!$R:$R,I201)&lt;=price_limit,IF(I201="Yes",1,2),"")),""))</f>
        <v/>
      </c>
      <c r="BE201" s="161" t="str">
        <f ca="1">IF(OR(J201="",VLOOKUP(J$1,Services!$A$1:$B$25,2,0)="Exclude"),"",IF($D201=1,IF(OR(price_limit="",price_limit="No Limit"),IF(J201="Yes",1,2),IF(SUMIFS(WhatIf!$W:$W,WhatIf!$Q:$Q,J$1,WhatIf!$R:$R,J201)&lt;=price_limit,IF(J201="Yes",1,2),"")),""))</f>
        <v/>
      </c>
      <c r="BF201" s="161" t="str">
        <f ca="1">IF(OR(K201="",VLOOKUP(K$1,Services!$A$1:$B$25,2,0)="Exclude"),"",IF($D201=1,IF(OR(price_limit="",price_limit="No Limit"),IF(K201="Yes",1,2),IF(SUMIFS(WhatIf!$W:$W,WhatIf!$Q:$Q,K$1,WhatIf!$R:$R,K201)&lt;=price_limit,IF(K201="Yes",1,2),"")),""))</f>
        <v/>
      </c>
      <c r="BG201" s="161" t="str">
        <f ca="1">IF(OR(L201="",VLOOKUP(L$1,Services!$A$1:$B$25,2,0)="Exclude"),"",IF($D201=1,IF(OR(price_limit="",price_limit="No Limit"),IF(L201="Yes",1,2),IF(SUMIFS(WhatIf!$W:$W,WhatIf!$Q:$Q,L$1,WhatIf!$R:$R,L201)&lt;=price_limit,IF(L201="Yes",1,2),"")),""))</f>
        <v/>
      </c>
      <c r="BH201" s="161" t="str">
        <f ca="1">IF(OR(M201="",VLOOKUP(M$1,Services!$A$1:$B$25,2,0)="Exclude"),"",IF($D201=1,IF(OR(price_limit="",price_limit="No Limit"),IF(M201="Yes",1,2),IF(SUMIFS(WhatIf!$W:$W,WhatIf!$Q:$Q,M$1,WhatIf!$R:$R,M201)&lt;=price_limit,IF(M201="Yes",1,2),"")),""))</f>
        <v/>
      </c>
      <c r="BI201" s="161" t="str">
        <f ca="1">IF(OR(N201="",VLOOKUP(N$1,Services!$A$1:$B$25,2,0)="Exclude"),"",IF($D201=1,IF(OR(price_limit="",price_limit="No Limit"),IF(N201="Yes",1,2),IF(SUMIFS(WhatIf!$W:$W,WhatIf!$Q:$Q,N$1,WhatIf!$R:$R,N201)&lt;=price_limit,IF(N201="Yes",1,2),"")),""))</f>
        <v/>
      </c>
      <c r="BJ201" s="161" t="str">
        <f ca="1">IF(OR(O201="",VLOOKUP(O$1,Services!$A$1:$B$25,2,0)="Exclude"),"",IF($D201=1,IF(OR(price_limit="",price_limit="No Limit"),IF(O201="Yes",1,2),IF(SUMIFS(WhatIf!$W:$W,WhatIf!$Q:$Q,O$1,WhatIf!$R:$R,O201)&lt;=price_limit,IF(O201="Yes",1,2),"")),""))</f>
        <v/>
      </c>
      <c r="BK201" s="161" t="str">
        <f>IF(OR(P201="",VLOOKUP(P$1,Services!$A$1:$B$25,2,0)="Exclude"),"",IF($D201=1,IF(OR(price_limit="",price_limit="No Limit"),IF(P201="Yes",1,2),IF(SUMIFS(WhatIf!$W:$W,WhatIf!$Q:$Q,P$1,WhatIf!$R:$R,P201)&lt;=price_limit,IF(P201="Yes",1,2),"")),""))</f>
        <v/>
      </c>
      <c r="BL201" s="161" t="str">
        <f>IF(OR(Q201="",VLOOKUP(Q$1,Services!$A$1:$B$25,2,0)="Exclude"),"",IF($D201=1,IF(OR(price_limit="",price_limit="No Limit"),IF(Q201="Yes",1,2),IF(SUMIFS(WhatIf!$W:$W,WhatIf!$Q:$Q,Q$1,WhatIf!$R:$R,Q201)&lt;=price_limit,IF(Q201="Yes",1,2),"")),""))</f>
        <v/>
      </c>
      <c r="BM201" s="161" t="str">
        <f ca="1">IF(OR(R201="",VLOOKUP(R$1,Services!$A$1:$B$25,2,0)="Exclude"),"",IF($D201=1,IF(OR(price_limit="",price_limit="No Limit"),IF(R201="Yes",1,2),IF(SUMIFS(WhatIf!$W:$W,WhatIf!$Q:$Q,R$1,WhatIf!$R:$R,R201)&lt;=price_limit,IF(R201="Yes",1,2),"")),""))</f>
        <v/>
      </c>
      <c r="BN201" s="161" t="str">
        <f ca="1">IF(OR(S201="",VLOOKUP(S$1,Services!$A$1:$B$25,2,0)="Exclude"),"",IF($D201=1,IF(OR(price_limit="",price_limit="No Limit"),IF(S201="Yes",1,2),IF(SUMIFS(WhatIf!$W:$W,WhatIf!$Q:$Q,S$1,WhatIf!$R:$R,S201)&lt;=price_limit,IF(S201="Yes",1,2),"")),""))</f>
        <v/>
      </c>
      <c r="BO201" s="161" t="str">
        <f ca="1">IF(OR(T201="",VLOOKUP(T$1,Services!$A$1:$B$25,2,0)="Exclude"),"",IF($D201=1,IF(OR(price_limit="",price_limit="No Limit"),IF(T201="Yes",1,2),IF(SUMIFS(WhatIf!$W:$W,WhatIf!$Q:$Q,T$1,WhatIf!$R:$R,T201)&lt;=price_limit,IF(T201="Yes",1,2),"")),""))</f>
        <v/>
      </c>
      <c r="BP201" s="161" t="str">
        <f>IF(OR(U201="",VLOOKUP(U$1,Services!$A$1:$B$25,2,0)="Exclude"),"",IF($D201=1,IF(OR(price_limit="",price_limit="No Limit"),IF(U201="Yes",1,2),IF(SUMIFS(WhatIf!$W:$W,WhatIf!$Q:$Q,U$1,WhatIf!$R:$R,U201)&lt;=price_limit,IF(U201="Yes",1,2),"")),""))</f>
        <v/>
      </c>
      <c r="BQ201" s="161" t="str">
        <f>IF(OR(V201="",VLOOKUP(V$1,Services!$A$1:$B$25,2,0)="Exclude"),"",IF($D201=1,IF(OR(price_limit="",price_limit="No Limit"),IF(V201="Yes",1,2),IF(SUMIFS(WhatIf!$W:$W,WhatIf!$Q:$Q,V$1,WhatIf!$R:$R,V201)&lt;=price_limit,IF(V201="Yes",1,2),"")),""))</f>
        <v/>
      </c>
      <c r="BR201" s="161" t="str">
        <f>IF(OR(W201="",VLOOKUP(W$1,Services!$A$1:$B$25,2,0)="Exclude"),"",IF($D201=1,IF(OR(price_limit="",price_limit="No Limit"),IF(W201="Yes",1,2),IF(SUMIFS(WhatIf!$W:$W,WhatIf!$Q:$Q,W$1,WhatIf!$R:$R,W201)&lt;=price_limit,IF(W201="Yes",1,2),"")),""))</f>
        <v/>
      </c>
      <c r="BS201" s="161" t="str">
        <f>IF(OR(X201="",VLOOKUP(X$1,Services!$A$1:$B$25,2,0)="Exclude"),"",IF($D201=1,IF(OR(price_limit="",price_limit="No Limit"),IF(X201="Yes",1,2),IF(SUMIFS(WhatIf!$W:$W,WhatIf!$Q:$Q,X$1,WhatIf!$R:$R,X201)&lt;=price_limit,IF(X201="Yes",1,2),"")),""))</f>
        <v/>
      </c>
      <c r="BT201" s="161" t="str">
        <f>IF(OR(Y201="",VLOOKUP(Y$1,Services!$A$1:$B$25,2,0)="Exclude"),"",IF($D201=1,IF(OR(price_limit="",price_limit="No Limit"),IF(Y201="Yes",1,2),IF(SUMIFS(WhatIf!$W:$W,WhatIf!$Q:$Q,Y$1,WhatIf!$R:$R,Y201)&lt;=price_limit,IF(Y201="Yes",1,2),"")),""))</f>
        <v/>
      </c>
      <c r="BU201" s="161" t="str">
        <f>IF(OR(Z201="",VLOOKUP(Z$1,Services!$A$1:$B$25,2,0)="Exclude"),"",IF($D201=1,IF(OR(price_limit="",price_limit="No Limit"),IF(Z201="Yes",1,2),IF(SUMIFS(WhatIf!$W:$W,WhatIf!$Q:$Q,Z$1,WhatIf!$R:$R,Z201)&lt;=price_limit,IF(Z201="Yes",1,2),"")),""))</f>
        <v/>
      </c>
      <c r="BV201" s="161"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5">
      <c r="A202" s="15" t="s">
        <v>195</v>
      </c>
      <c r="B202" s="3" t="s">
        <v>138</v>
      </c>
      <c r="C202" s="3" t="s">
        <v>185</v>
      </c>
      <c r="D202" s="8" t="str">
        <f t="shared" ca="1" si="11"/>
        <v/>
      </c>
      <c r="F202" s="5" t="s">
        <v>1</v>
      </c>
      <c r="G202" s="5"/>
      <c r="H202" s="5" t="s">
        <v>1</v>
      </c>
      <c r="I202" s="8"/>
      <c r="J202" s="8"/>
      <c r="K202" s="8"/>
      <c r="L202" s="8"/>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1" t="str">
        <f>IF(OR(E202="",VLOOKUP(E$1,Services!$A$1:$B$25,2,0)="Exclude"),"",IF($D202=1,IF(OR(price_limit="",price_limit="No Limit"),IF(E202="Yes",1,2),IF(SUMIFS(WhatIf!$W:$W,WhatIf!$Q:$Q,E$1,WhatIf!$R:$R,E202)&lt;=price_limit,IF(E202="Yes",1,2),"")),""))</f>
        <v/>
      </c>
      <c r="BA202" s="161" t="str">
        <f ca="1">IF(OR(F202="",VLOOKUP(F$1,Services!$A$1:$B$25,2,0)="Exclude"),"",IF($D202=1,IF(OR(price_limit="",price_limit="No Limit"),IF(F202="Yes",1,2),IF(SUMIFS(WhatIf!$W:$W,WhatIf!$Q:$Q,F$1,WhatIf!$R:$R,F202)&lt;=price_limit,IF(F202="Yes",1,2),"")),""))</f>
        <v/>
      </c>
      <c r="BB202" s="161" t="str">
        <f>IF(OR(G202="",VLOOKUP(G$1,Services!$A$1:$B$25,2,0)="Exclude"),"",IF($D202=1,IF(OR(price_limit="",price_limit="No Limit"),IF(G202="Yes",1,2),IF(SUMIFS(WhatIf!$W:$W,WhatIf!$Q:$Q,G$1,WhatIf!$R:$R,G202)&lt;=price_limit,IF(G202="Yes",1,2),"")),""))</f>
        <v/>
      </c>
      <c r="BC202" s="161" t="str">
        <f ca="1">IF(OR(H202="",VLOOKUP(H$1,Services!$A$1:$B$25,2,0)="Exclude"),"",IF($D202=1,IF(OR(price_limit="",price_limit="No Limit"),IF(H202="Yes",1,2),IF(SUMIFS(WhatIf!$W:$W,WhatIf!$Q:$Q,H$1,WhatIf!$R:$R,H202)&lt;=price_limit,IF(H202="Yes",1,2),"")),""))</f>
        <v/>
      </c>
      <c r="BD202" s="161" t="str">
        <f>IF(OR(I202="",VLOOKUP(I$1,Services!$A$1:$B$25,2,0)="Exclude"),"",IF($D202=1,IF(OR(price_limit="",price_limit="No Limit"),IF(I202="Yes",1,2),IF(SUMIFS(WhatIf!$W:$W,WhatIf!$Q:$Q,I$1,WhatIf!$R:$R,I202)&lt;=price_limit,IF(I202="Yes",1,2),"")),""))</f>
        <v/>
      </c>
      <c r="BE202" s="161" t="str">
        <f>IF(OR(J202="",VLOOKUP(J$1,Services!$A$1:$B$25,2,0)="Exclude"),"",IF($D202=1,IF(OR(price_limit="",price_limit="No Limit"),IF(J202="Yes",1,2),IF(SUMIFS(WhatIf!$W:$W,WhatIf!$Q:$Q,J$1,WhatIf!$R:$R,J202)&lt;=price_limit,IF(J202="Yes",1,2),"")),""))</f>
        <v/>
      </c>
      <c r="BF202" s="161" t="str">
        <f>IF(OR(K202="",VLOOKUP(K$1,Services!$A$1:$B$25,2,0)="Exclude"),"",IF($D202=1,IF(OR(price_limit="",price_limit="No Limit"),IF(K202="Yes",1,2),IF(SUMIFS(WhatIf!$W:$W,WhatIf!$Q:$Q,K$1,WhatIf!$R:$R,K202)&lt;=price_limit,IF(K202="Yes",1,2),"")),""))</f>
        <v/>
      </c>
      <c r="BG202" s="161" t="str">
        <f>IF(OR(L202="",VLOOKUP(L$1,Services!$A$1:$B$25,2,0)="Exclude"),"",IF($D202=1,IF(OR(price_limit="",price_limit="No Limit"),IF(L202="Yes",1,2),IF(SUMIFS(WhatIf!$W:$W,WhatIf!$Q:$Q,L$1,WhatIf!$R:$R,L202)&lt;=price_limit,IF(L202="Yes",1,2),"")),""))</f>
        <v/>
      </c>
      <c r="BH202" s="161" t="str">
        <f>IF(OR(M202="",VLOOKUP(M$1,Services!$A$1:$B$25,2,0)="Exclude"),"",IF($D202=1,IF(OR(price_limit="",price_limit="No Limit"),IF(M202="Yes",1,2),IF(SUMIFS(WhatIf!$W:$W,WhatIf!$Q:$Q,M$1,WhatIf!$R:$R,M202)&lt;=price_limit,IF(M202="Yes",1,2),"")),""))</f>
        <v/>
      </c>
      <c r="BI202" s="161" t="str">
        <f>IF(OR(N202="",VLOOKUP(N$1,Services!$A$1:$B$25,2,0)="Exclude"),"",IF($D202=1,IF(OR(price_limit="",price_limit="No Limit"),IF(N202="Yes",1,2),IF(SUMIFS(WhatIf!$W:$W,WhatIf!$Q:$Q,N$1,WhatIf!$R:$R,N202)&lt;=price_limit,IF(N202="Yes",1,2),"")),""))</f>
        <v/>
      </c>
      <c r="BJ202" s="161" t="str">
        <f>IF(OR(O202="",VLOOKUP(O$1,Services!$A$1:$B$25,2,0)="Exclude"),"",IF($D202=1,IF(OR(price_limit="",price_limit="No Limit"),IF(O202="Yes",1,2),IF(SUMIFS(WhatIf!$W:$W,WhatIf!$Q:$Q,O$1,WhatIf!$R:$R,O202)&lt;=price_limit,IF(O202="Yes",1,2),"")),""))</f>
        <v/>
      </c>
      <c r="BK202" s="161" t="str">
        <f>IF(OR(P202="",VLOOKUP(P$1,Services!$A$1:$B$25,2,0)="Exclude"),"",IF($D202=1,IF(OR(price_limit="",price_limit="No Limit"),IF(P202="Yes",1,2),IF(SUMIFS(WhatIf!$W:$W,WhatIf!$Q:$Q,P$1,WhatIf!$R:$R,P202)&lt;=price_limit,IF(P202="Yes",1,2),"")),""))</f>
        <v/>
      </c>
      <c r="BL202" s="161" t="str">
        <f>IF(OR(Q202="",VLOOKUP(Q$1,Services!$A$1:$B$25,2,0)="Exclude"),"",IF($D202=1,IF(OR(price_limit="",price_limit="No Limit"),IF(Q202="Yes",1,2),IF(SUMIFS(WhatIf!$W:$W,WhatIf!$Q:$Q,Q$1,WhatIf!$R:$R,Q202)&lt;=price_limit,IF(Q202="Yes",1,2),"")),""))</f>
        <v/>
      </c>
      <c r="BM202" s="161" t="str">
        <f>IF(OR(R202="",VLOOKUP(R$1,Services!$A$1:$B$25,2,0)="Exclude"),"",IF($D202=1,IF(OR(price_limit="",price_limit="No Limit"),IF(R202="Yes",1,2),IF(SUMIFS(WhatIf!$W:$W,WhatIf!$Q:$Q,R$1,WhatIf!$R:$R,R202)&lt;=price_limit,IF(R202="Yes",1,2),"")),""))</f>
        <v/>
      </c>
      <c r="BN202" s="161" t="str">
        <f>IF(OR(S202="",VLOOKUP(S$1,Services!$A$1:$B$25,2,0)="Exclude"),"",IF($D202=1,IF(OR(price_limit="",price_limit="No Limit"),IF(S202="Yes",1,2),IF(SUMIFS(WhatIf!$W:$W,WhatIf!$Q:$Q,S$1,WhatIf!$R:$R,S202)&lt;=price_limit,IF(S202="Yes",1,2),"")),""))</f>
        <v/>
      </c>
      <c r="BO202" s="161" t="str">
        <f>IF(OR(T202="",VLOOKUP(T$1,Services!$A$1:$B$25,2,0)="Exclude"),"",IF($D202=1,IF(OR(price_limit="",price_limit="No Limit"),IF(T202="Yes",1,2),IF(SUMIFS(WhatIf!$W:$W,WhatIf!$Q:$Q,T$1,WhatIf!$R:$R,T202)&lt;=price_limit,IF(T202="Yes",1,2),"")),""))</f>
        <v/>
      </c>
      <c r="BP202" s="161" t="str">
        <f>IF(OR(U202="",VLOOKUP(U$1,Services!$A$1:$B$25,2,0)="Exclude"),"",IF($D202=1,IF(OR(price_limit="",price_limit="No Limit"),IF(U202="Yes",1,2),IF(SUMIFS(WhatIf!$W:$W,WhatIf!$Q:$Q,U$1,WhatIf!$R:$R,U202)&lt;=price_limit,IF(U202="Yes",1,2),"")),""))</f>
        <v/>
      </c>
      <c r="BQ202" s="161" t="str">
        <f>IF(OR(V202="",VLOOKUP(V$1,Services!$A$1:$B$25,2,0)="Exclude"),"",IF($D202=1,IF(OR(price_limit="",price_limit="No Limit"),IF(V202="Yes",1,2),IF(SUMIFS(WhatIf!$W:$W,WhatIf!$Q:$Q,V$1,WhatIf!$R:$R,V202)&lt;=price_limit,IF(V202="Yes",1,2),"")),""))</f>
        <v/>
      </c>
      <c r="BR202" s="161" t="str">
        <f>IF(OR(W202="",VLOOKUP(W$1,Services!$A$1:$B$25,2,0)="Exclude"),"",IF($D202=1,IF(OR(price_limit="",price_limit="No Limit"),IF(W202="Yes",1,2),IF(SUMIFS(WhatIf!$W:$W,WhatIf!$Q:$Q,W$1,WhatIf!$R:$R,W202)&lt;=price_limit,IF(W202="Yes",1,2),"")),""))</f>
        <v/>
      </c>
      <c r="BS202" s="161" t="str">
        <f>IF(OR(X202="",VLOOKUP(X$1,Services!$A$1:$B$25,2,0)="Exclude"),"",IF($D202=1,IF(OR(price_limit="",price_limit="No Limit"),IF(X202="Yes",1,2),IF(SUMIFS(WhatIf!$W:$W,WhatIf!$Q:$Q,X$1,WhatIf!$R:$R,X202)&lt;=price_limit,IF(X202="Yes",1,2),"")),""))</f>
        <v/>
      </c>
      <c r="BT202" s="161" t="str">
        <f>IF(OR(Y202="",VLOOKUP(Y$1,Services!$A$1:$B$25,2,0)="Exclude"),"",IF($D202=1,IF(OR(price_limit="",price_limit="No Limit"),IF(Y202="Yes",1,2),IF(SUMIFS(WhatIf!$W:$W,WhatIf!$Q:$Q,Y$1,WhatIf!$R:$R,Y202)&lt;=price_limit,IF(Y202="Yes",1,2),"")),""))</f>
        <v/>
      </c>
      <c r="BU202" s="161" t="str">
        <f>IF(OR(Z202="",VLOOKUP(Z$1,Services!$A$1:$B$25,2,0)="Exclude"),"",IF($D202=1,IF(OR(price_limit="",price_limit="No Limit"),IF(Z202="Yes",1,2),IF(SUMIFS(WhatIf!$W:$W,WhatIf!$Q:$Q,Z$1,WhatIf!$R:$R,Z202)&lt;=price_limit,IF(Z202="Yes",1,2),"")),""))</f>
        <v/>
      </c>
      <c r="BV202" s="161"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5" customHeight="1" x14ac:dyDescent="0.35">
      <c r="A203" s="15" t="s">
        <v>233</v>
      </c>
      <c r="B203" s="3" t="s">
        <v>205</v>
      </c>
      <c r="C203" s="3" t="s">
        <v>185</v>
      </c>
      <c r="D203" s="8" t="str">
        <f t="shared" ca="1" si="11"/>
        <v/>
      </c>
      <c r="I203" s="8"/>
      <c r="J203" s="8"/>
      <c r="K203" s="8"/>
      <c r="L203" s="8"/>
      <c r="M203" s="8"/>
      <c r="N203" s="8" t="s">
        <v>1</v>
      </c>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1" t="str">
        <f>IF(OR(E203="",VLOOKUP(E$1,Services!$A$1:$B$25,2,0)="Exclude"),"",IF($D203=1,IF(OR(price_limit="",price_limit="No Limit"),IF(E203="Yes",1,2),IF(SUMIFS(WhatIf!$W:$W,WhatIf!$Q:$Q,E$1,WhatIf!$R:$R,E203)&lt;=price_limit,IF(E203="Yes",1,2),"")),""))</f>
        <v/>
      </c>
      <c r="BA203" s="161" t="str">
        <f>IF(OR(F203="",VLOOKUP(F$1,Services!$A$1:$B$25,2,0)="Exclude"),"",IF($D203=1,IF(OR(price_limit="",price_limit="No Limit"),IF(F203="Yes",1,2),IF(SUMIFS(WhatIf!$W:$W,WhatIf!$Q:$Q,F$1,WhatIf!$R:$R,F203)&lt;=price_limit,IF(F203="Yes",1,2),"")),""))</f>
        <v/>
      </c>
      <c r="BB203" s="161" t="str">
        <f>IF(OR(G203="",VLOOKUP(G$1,Services!$A$1:$B$25,2,0)="Exclude"),"",IF($D203=1,IF(OR(price_limit="",price_limit="No Limit"),IF(G203="Yes",1,2),IF(SUMIFS(WhatIf!$W:$W,WhatIf!$Q:$Q,G$1,WhatIf!$R:$R,G203)&lt;=price_limit,IF(G203="Yes",1,2),"")),""))</f>
        <v/>
      </c>
      <c r="BC203" s="161" t="str">
        <f>IF(OR(H203="",VLOOKUP(H$1,Services!$A$1:$B$25,2,0)="Exclude"),"",IF($D203=1,IF(OR(price_limit="",price_limit="No Limit"),IF(H203="Yes",1,2),IF(SUMIFS(WhatIf!$W:$W,WhatIf!$Q:$Q,H$1,WhatIf!$R:$R,H203)&lt;=price_limit,IF(H203="Yes",1,2),"")),""))</f>
        <v/>
      </c>
      <c r="BD203" s="161" t="str">
        <f>IF(OR(I203="",VLOOKUP(I$1,Services!$A$1:$B$25,2,0)="Exclude"),"",IF($D203=1,IF(OR(price_limit="",price_limit="No Limit"),IF(I203="Yes",1,2),IF(SUMIFS(WhatIf!$W:$W,WhatIf!$Q:$Q,I$1,WhatIf!$R:$R,I203)&lt;=price_limit,IF(I203="Yes",1,2),"")),""))</f>
        <v/>
      </c>
      <c r="BE203" s="161" t="str">
        <f>IF(OR(J203="",VLOOKUP(J$1,Services!$A$1:$B$25,2,0)="Exclude"),"",IF($D203=1,IF(OR(price_limit="",price_limit="No Limit"),IF(J203="Yes",1,2),IF(SUMIFS(WhatIf!$W:$W,WhatIf!$Q:$Q,J$1,WhatIf!$R:$R,J203)&lt;=price_limit,IF(J203="Yes",1,2),"")),""))</f>
        <v/>
      </c>
      <c r="BF203" s="161" t="str">
        <f>IF(OR(K203="",VLOOKUP(K$1,Services!$A$1:$B$25,2,0)="Exclude"),"",IF($D203=1,IF(OR(price_limit="",price_limit="No Limit"),IF(K203="Yes",1,2),IF(SUMIFS(WhatIf!$W:$W,WhatIf!$Q:$Q,K$1,WhatIf!$R:$R,K203)&lt;=price_limit,IF(K203="Yes",1,2),"")),""))</f>
        <v/>
      </c>
      <c r="BG203" s="161" t="str">
        <f>IF(OR(L203="",VLOOKUP(L$1,Services!$A$1:$B$25,2,0)="Exclude"),"",IF($D203=1,IF(OR(price_limit="",price_limit="No Limit"),IF(L203="Yes",1,2),IF(SUMIFS(WhatIf!$W:$W,WhatIf!$Q:$Q,L$1,WhatIf!$R:$R,L203)&lt;=price_limit,IF(L203="Yes",1,2),"")),""))</f>
        <v/>
      </c>
      <c r="BH203" s="161" t="str">
        <f>IF(OR(M203="",VLOOKUP(M$1,Services!$A$1:$B$25,2,0)="Exclude"),"",IF($D203=1,IF(OR(price_limit="",price_limit="No Limit"),IF(M203="Yes",1,2),IF(SUMIFS(WhatIf!$W:$W,WhatIf!$Q:$Q,M$1,WhatIf!$R:$R,M203)&lt;=price_limit,IF(M203="Yes",1,2),"")),""))</f>
        <v/>
      </c>
      <c r="BI203" s="161" t="str">
        <f ca="1">IF(OR(N203="",VLOOKUP(N$1,Services!$A$1:$B$25,2,0)="Exclude"),"",IF($D203=1,IF(OR(price_limit="",price_limit="No Limit"),IF(N203="Yes",1,2),IF(SUMIFS(WhatIf!$W:$W,WhatIf!$Q:$Q,N$1,WhatIf!$R:$R,N203)&lt;=price_limit,IF(N203="Yes",1,2),"")),""))</f>
        <v/>
      </c>
      <c r="BJ203" s="161" t="str">
        <f>IF(OR(O203="",VLOOKUP(O$1,Services!$A$1:$B$25,2,0)="Exclude"),"",IF($D203=1,IF(OR(price_limit="",price_limit="No Limit"),IF(O203="Yes",1,2),IF(SUMIFS(WhatIf!$W:$W,WhatIf!$Q:$Q,O$1,WhatIf!$R:$R,O203)&lt;=price_limit,IF(O203="Yes",1,2),"")),""))</f>
        <v/>
      </c>
      <c r="BK203" s="161" t="str">
        <f>IF(OR(P203="",VLOOKUP(P$1,Services!$A$1:$B$25,2,0)="Exclude"),"",IF($D203=1,IF(OR(price_limit="",price_limit="No Limit"),IF(P203="Yes",1,2),IF(SUMIFS(WhatIf!$W:$W,WhatIf!$Q:$Q,P$1,WhatIf!$R:$R,P203)&lt;=price_limit,IF(P203="Yes",1,2),"")),""))</f>
        <v/>
      </c>
      <c r="BL203" s="161" t="str">
        <f>IF(OR(Q203="",VLOOKUP(Q$1,Services!$A$1:$B$25,2,0)="Exclude"),"",IF($D203=1,IF(OR(price_limit="",price_limit="No Limit"),IF(Q203="Yes",1,2),IF(SUMIFS(WhatIf!$W:$W,WhatIf!$Q:$Q,Q$1,WhatIf!$R:$R,Q203)&lt;=price_limit,IF(Q203="Yes",1,2),"")),""))</f>
        <v/>
      </c>
      <c r="BM203" s="161" t="str">
        <f>IF(OR(R203="",VLOOKUP(R$1,Services!$A$1:$B$25,2,0)="Exclude"),"",IF($D203=1,IF(OR(price_limit="",price_limit="No Limit"),IF(R203="Yes",1,2),IF(SUMIFS(WhatIf!$W:$W,WhatIf!$Q:$Q,R$1,WhatIf!$R:$R,R203)&lt;=price_limit,IF(R203="Yes",1,2),"")),""))</f>
        <v/>
      </c>
      <c r="BN203" s="161" t="str">
        <f>IF(OR(S203="",VLOOKUP(S$1,Services!$A$1:$B$25,2,0)="Exclude"),"",IF($D203=1,IF(OR(price_limit="",price_limit="No Limit"),IF(S203="Yes",1,2),IF(SUMIFS(WhatIf!$W:$W,WhatIf!$Q:$Q,S$1,WhatIf!$R:$R,S203)&lt;=price_limit,IF(S203="Yes",1,2),"")),""))</f>
        <v/>
      </c>
      <c r="BO203" s="161" t="str">
        <f>IF(OR(T203="",VLOOKUP(T$1,Services!$A$1:$B$25,2,0)="Exclude"),"",IF($D203=1,IF(OR(price_limit="",price_limit="No Limit"),IF(T203="Yes",1,2),IF(SUMIFS(WhatIf!$W:$W,WhatIf!$Q:$Q,T$1,WhatIf!$R:$R,T203)&lt;=price_limit,IF(T203="Yes",1,2),"")),""))</f>
        <v/>
      </c>
      <c r="BP203" s="161" t="str">
        <f>IF(OR(U203="",VLOOKUP(U$1,Services!$A$1:$B$25,2,0)="Exclude"),"",IF($D203=1,IF(OR(price_limit="",price_limit="No Limit"),IF(U203="Yes",1,2),IF(SUMIFS(WhatIf!$W:$W,WhatIf!$Q:$Q,U$1,WhatIf!$R:$R,U203)&lt;=price_limit,IF(U203="Yes",1,2),"")),""))</f>
        <v/>
      </c>
      <c r="BQ203" s="161" t="str">
        <f>IF(OR(V203="",VLOOKUP(V$1,Services!$A$1:$B$25,2,0)="Exclude"),"",IF($D203=1,IF(OR(price_limit="",price_limit="No Limit"),IF(V203="Yes",1,2),IF(SUMIFS(WhatIf!$W:$W,WhatIf!$Q:$Q,V$1,WhatIf!$R:$R,V203)&lt;=price_limit,IF(V203="Yes",1,2),"")),""))</f>
        <v/>
      </c>
      <c r="BR203" s="161" t="str">
        <f>IF(OR(W203="",VLOOKUP(W$1,Services!$A$1:$B$25,2,0)="Exclude"),"",IF($D203=1,IF(OR(price_limit="",price_limit="No Limit"),IF(W203="Yes",1,2),IF(SUMIFS(WhatIf!$W:$W,WhatIf!$Q:$Q,W$1,WhatIf!$R:$R,W203)&lt;=price_limit,IF(W203="Yes",1,2),"")),""))</f>
        <v/>
      </c>
      <c r="BS203" s="161" t="str">
        <f>IF(OR(X203="",VLOOKUP(X$1,Services!$A$1:$B$25,2,0)="Exclude"),"",IF($D203=1,IF(OR(price_limit="",price_limit="No Limit"),IF(X203="Yes",1,2),IF(SUMIFS(WhatIf!$W:$W,WhatIf!$Q:$Q,X$1,WhatIf!$R:$R,X203)&lt;=price_limit,IF(X203="Yes",1,2),"")),""))</f>
        <v/>
      </c>
      <c r="BT203" s="161" t="str">
        <f>IF(OR(Y203="",VLOOKUP(Y$1,Services!$A$1:$B$25,2,0)="Exclude"),"",IF($D203=1,IF(OR(price_limit="",price_limit="No Limit"),IF(Y203="Yes",1,2),IF(SUMIFS(WhatIf!$W:$W,WhatIf!$Q:$Q,Y$1,WhatIf!$R:$R,Y203)&lt;=price_limit,IF(Y203="Yes",1,2),"")),""))</f>
        <v/>
      </c>
      <c r="BU203" s="161" t="str">
        <f>IF(OR(Z203="",VLOOKUP(Z$1,Services!$A$1:$B$25,2,0)="Exclude"),"",IF($D203=1,IF(OR(price_limit="",price_limit="No Limit"),IF(Z203="Yes",1,2),IF(SUMIFS(WhatIf!$W:$W,WhatIf!$Q:$Q,Z$1,WhatIf!$R:$R,Z203)&lt;=price_limit,IF(Z203="Yes",1,2),"")),""))</f>
        <v/>
      </c>
      <c r="BV203" s="161"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customHeight="1" x14ac:dyDescent="0.35">
      <c r="A204" s="15" t="s">
        <v>100</v>
      </c>
      <c r="B204" s="3" t="s">
        <v>205</v>
      </c>
      <c r="C204" s="3" t="s">
        <v>184</v>
      </c>
      <c r="D204" s="8" t="str">
        <f t="shared" ca="1" si="11"/>
        <v/>
      </c>
      <c r="I204" s="8" t="s">
        <v>231</v>
      </c>
      <c r="J204" s="8" t="s">
        <v>231</v>
      </c>
      <c r="K204" s="8" t="s">
        <v>231</v>
      </c>
      <c r="L204" s="8" t="s">
        <v>231</v>
      </c>
      <c r="M204" s="8" t="s">
        <v>1144</v>
      </c>
      <c r="N204" s="8" t="s">
        <v>231</v>
      </c>
      <c r="O204" s="8" t="s">
        <v>1117</v>
      </c>
      <c r="P204" s="8"/>
      <c r="Q204" s="8"/>
      <c r="R204" s="8" t="s">
        <v>1</v>
      </c>
      <c r="S204" s="8" t="s">
        <v>1</v>
      </c>
      <c r="T204" s="8" t="s">
        <v>1</v>
      </c>
      <c r="U204" s="8" t="s">
        <v>1</v>
      </c>
      <c r="V204" s="8" t="s">
        <v>1</v>
      </c>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1" t="str">
        <f>IF(OR(E204="",VLOOKUP(E$1,Services!$A$1:$B$25,2,0)="Exclude"),"",IF($D204=1,IF(OR(price_limit="",price_limit="No Limit"),IF(E204="Yes",1,2),IF(SUMIFS(WhatIf!$W:$W,WhatIf!$Q:$Q,E$1,WhatIf!$R:$R,E204)&lt;=price_limit,IF(E204="Yes",1,2),"")),""))</f>
        <v/>
      </c>
      <c r="BA204" s="161" t="str">
        <f>IF(OR(F204="",VLOOKUP(F$1,Services!$A$1:$B$25,2,0)="Exclude"),"",IF($D204=1,IF(OR(price_limit="",price_limit="No Limit"),IF(F204="Yes",1,2),IF(SUMIFS(WhatIf!$W:$W,WhatIf!$Q:$Q,F$1,WhatIf!$R:$R,F204)&lt;=price_limit,IF(F204="Yes",1,2),"")),""))</f>
        <v/>
      </c>
      <c r="BB204" s="161" t="str">
        <f>IF(OR(G204="",VLOOKUP(G$1,Services!$A$1:$B$25,2,0)="Exclude"),"",IF($D204=1,IF(OR(price_limit="",price_limit="No Limit"),IF(G204="Yes",1,2),IF(SUMIFS(WhatIf!$W:$W,WhatIf!$Q:$Q,G$1,WhatIf!$R:$R,G204)&lt;=price_limit,IF(G204="Yes",1,2),"")),""))</f>
        <v/>
      </c>
      <c r="BC204" s="161" t="str">
        <f>IF(OR(H204="",VLOOKUP(H$1,Services!$A$1:$B$25,2,0)="Exclude"),"",IF($D204=1,IF(OR(price_limit="",price_limit="No Limit"),IF(H204="Yes",1,2),IF(SUMIFS(WhatIf!$W:$W,WhatIf!$Q:$Q,H$1,WhatIf!$R:$R,H204)&lt;=price_limit,IF(H204="Yes",1,2),"")),""))</f>
        <v/>
      </c>
      <c r="BD204" s="161" t="str">
        <f ca="1">IF(OR(I204="",VLOOKUP(I$1,Services!$A$1:$B$25,2,0)="Exclude"),"",IF($D204=1,IF(OR(price_limit="",price_limit="No Limit"),IF(I204="Yes",1,2),IF(SUMIFS(WhatIf!$W:$W,WhatIf!$Q:$Q,I$1,WhatIf!$R:$R,I204)&lt;=price_limit,IF(I204="Yes",1,2),"")),""))</f>
        <v/>
      </c>
      <c r="BE204" s="161" t="str">
        <f ca="1">IF(OR(J204="",VLOOKUP(J$1,Services!$A$1:$B$25,2,0)="Exclude"),"",IF($D204=1,IF(OR(price_limit="",price_limit="No Limit"),IF(J204="Yes",1,2),IF(SUMIFS(WhatIf!$W:$W,WhatIf!$Q:$Q,J$1,WhatIf!$R:$R,J204)&lt;=price_limit,IF(J204="Yes",1,2),"")),""))</f>
        <v/>
      </c>
      <c r="BF204" s="161" t="str">
        <f ca="1">IF(OR(K204="",VLOOKUP(K$1,Services!$A$1:$B$25,2,0)="Exclude"),"",IF($D204=1,IF(OR(price_limit="",price_limit="No Limit"),IF(K204="Yes",1,2),IF(SUMIFS(WhatIf!$W:$W,WhatIf!$Q:$Q,K$1,WhatIf!$R:$R,K204)&lt;=price_limit,IF(K204="Yes",1,2),"")),""))</f>
        <v/>
      </c>
      <c r="BG204" s="161" t="str">
        <f ca="1">IF(OR(L204="",VLOOKUP(L$1,Services!$A$1:$B$25,2,0)="Exclude"),"",IF($D204=1,IF(OR(price_limit="",price_limit="No Limit"),IF(L204="Yes",1,2),IF(SUMIFS(WhatIf!$W:$W,WhatIf!$Q:$Q,L$1,WhatIf!$R:$R,L204)&lt;=price_limit,IF(L204="Yes",1,2),"")),""))</f>
        <v/>
      </c>
      <c r="BH204" s="161" t="str">
        <f ca="1">IF(OR(M204="",VLOOKUP(M$1,Services!$A$1:$B$25,2,0)="Exclude"),"",IF($D204=1,IF(OR(price_limit="",price_limit="No Limit"),IF(M204="Yes",1,2),IF(SUMIFS(WhatIf!$W:$W,WhatIf!$Q:$Q,M$1,WhatIf!$R:$R,M204)&lt;=price_limit,IF(M204="Yes",1,2),"")),""))</f>
        <v/>
      </c>
      <c r="BI204" s="161" t="str">
        <f ca="1">IF(OR(N204="",VLOOKUP(N$1,Services!$A$1:$B$25,2,0)="Exclude"),"",IF($D204=1,IF(OR(price_limit="",price_limit="No Limit"),IF(N204="Yes",1,2),IF(SUMIFS(WhatIf!$W:$W,WhatIf!$Q:$Q,N$1,WhatIf!$R:$R,N204)&lt;=price_limit,IF(N204="Yes",1,2),"")),""))</f>
        <v/>
      </c>
      <c r="BJ204" s="161" t="str">
        <f ca="1">IF(OR(O204="",VLOOKUP(O$1,Services!$A$1:$B$25,2,0)="Exclude"),"",IF($D204=1,IF(OR(price_limit="",price_limit="No Limit"),IF(O204="Yes",1,2),IF(SUMIFS(WhatIf!$W:$W,WhatIf!$Q:$Q,O$1,WhatIf!$R:$R,O204)&lt;=price_limit,IF(O204="Yes",1,2),"")),""))</f>
        <v/>
      </c>
      <c r="BK204" s="161" t="str">
        <f>IF(OR(P204="",VLOOKUP(P$1,Services!$A$1:$B$25,2,0)="Exclude"),"",IF($D204=1,IF(OR(price_limit="",price_limit="No Limit"),IF(P204="Yes",1,2),IF(SUMIFS(WhatIf!$W:$W,WhatIf!$Q:$Q,P$1,WhatIf!$R:$R,P204)&lt;=price_limit,IF(P204="Yes",1,2),"")),""))</f>
        <v/>
      </c>
      <c r="BL204" s="161" t="str">
        <f>IF(OR(Q204="",VLOOKUP(Q$1,Services!$A$1:$B$25,2,0)="Exclude"),"",IF($D204=1,IF(OR(price_limit="",price_limit="No Limit"),IF(Q204="Yes",1,2),IF(SUMIFS(WhatIf!$W:$W,WhatIf!$Q:$Q,Q$1,WhatIf!$R:$R,Q204)&lt;=price_limit,IF(Q204="Yes",1,2),"")),""))</f>
        <v/>
      </c>
      <c r="BM204" s="161" t="str">
        <f ca="1">IF(OR(R204="",VLOOKUP(R$1,Services!$A$1:$B$25,2,0)="Exclude"),"",IF($D204=1,IF(OR(price_limit="",price_limit="No Limit"),IF(R204="Yes",1,2),IF(SUMIFS(WhatIf!$W:$W,WhatIf!$Q:$Q,R$1,WhatIf!$R:$R,R204)&lt;=price_limit,IF(R204="Yes",1,2),"")),""))</f>
        <v/>
      </c>
      <c r="BN204" s="161" t="str">
        <f ca="1">IF(OR(S204="",VLOOKUP(S$1,Services!$A$1:$B$25,2,0)="Exclude"),"",IF($D204=1,IF(OR(price_limit="",price_limit="No Limit"),IF(S204="Yes",1,2),IF(SUMIFS(WhatIf!$W:$W,WhatIf!$Q:$Q,S$1,WhatIf!$R:$R,S204)&lt;=price_limit,IF(S204="Yes",1,2),"")),""))</f>
        <v/>
      </c>
      <c r="BO204" s="161" t="str">
        <f ca="1">IF(OR(T204="",VLOOKUP(T$1,Services!$A$1:$B$25,2,0)="Exclude"),"",IF($D204=1,IF(OR(price_limit="",price_limit="No Limit"),IF(T204="Yes",1,2),IF(SUMIFS(WhatIf!$W:$W,WhatIf!$Q:$Q,T$1,WhatIf!$R:$R,T204)&lt;=price_limit,IF(T204="Yes",1,2),"")),""))</f>
        <v/>
      </c>
      <c r="BP204" s="161" t="str">
        <f ca="1">IF(OR(U204="",VLOOKUP(U$1,Services!$A$1:$B$25,2,0)="Exclude"),"",IF($D204=1,IF(OR(price_limit="",price_limit="No Limit"),IF(U204="Yes",1,2),IF(SUMIFS(WhatIf!$W:$W,WhatIf!$Q:$Q,U$1,WhatIf!$R:$R,U204)&lt;=price_limit,IF(U204="Yes",1,2),"")),""))</f>
        <v/>
      </c>
      <c r="BQ204" s="161" t="str">
        <f ca="1">IF(OR(V204="",VLOOKUP(V$1,Services!$A$1:$B$25,2,0)="Exclude"),"",IF($D204=1,IF(OR(price_limit="",price_limit="No Limit"),IF(V204="Yes",1,2),IF(SUMIFS(WhatIf!$W:$W,WhatIf!$Q:$Q,V$1,WhatIf!$R:$R,V204)&lt;=price_limit,IF(V204="Yes",1,2),"")),""))</f>
        <v/>
      </c>
      <c r="BR204" s="161" t="str">
        <f>IF(OR(W204="",VLOOKUP(W$1,Services!$A$1:$B$25,2,0)="Exclude"),"",IF($D204=1,IF(OR(price_limit="",price_limit="No Limit"),IF(W204="Yes",1,2),IF(SUMIFS(WhatIf!$W:$W,WhatIf!$Q:$Q,W$1,WhatIf!$R:$R,W204)&lt;=price_limit,IF(W204="Yes",1,2),"")),""))</f>
        <v/>
      </c>
      <c r="BS204" s="161" t="str">
        <f>IF(OR(X204="",VLOOKUP(X$1,Services!$A$1:$B$25,2,0)="Exclude"),"",IF($D204=1,IF(OR(price_limit="",price_limit="No Limit"),IF(X204="Yes",1,2),IF(SUMIFS(WhatIf!$W:$W,WhatIf!$Q:$Q,X$1,WhatIf!$R:$R,X204)&lt;=price_limit,IF(X204="Yes",1,2),"")),""))</f>
        <v/>
      </c>
      <c r="BT204" s="161" t="str">
        <f>IF(OR(Y204="",VLOOKUP(Y$1,Services!$A$1:$B$25,2,0)="Exclude"),"",IF($D204=1,IF(OR(price_limit="",price_limit="No Limit"),IF(Y204="Yes",1,2),IF(SUMIFS(WhatIf!$W:$W,WhatIf!$Q:$Q,Y$1,WhatIf!$R:$R,Y204)&lt;=price_limit,IF(Y204="Yes",1,2),"")),""))</f>
        <v/>
      </c>
      <c r="BU204" s="161" t="str">
        <f>IF(OR(Z204="",VLOOKUP(Z$1,Services!$A$1:$B$25,2,0)="Exclude"),"",IF($D204=1,IF(OR(price_limit="",price_limit="No Limit"),IF(Z204="Yes",1,2),IF(SUMIFS(WhatIf!$W:$W,WhatIf!$Q:$Q,Z$1,WhatIf!$R:$R,Z204)&lt;=price_limit,IF(Z204="Yes",1,2),"")),""))</f>
        <v/>
      </c>
      <c r="BV204" s="161"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38.5" customHeight="1" x14ac:dyDescent="0.35">
      <c r="A205" s="15" t="s">
        <v>295</v>
      </c>
      <c r="B205" s="3" t="s">
        <v>678</v>
      </c>
      <c r="C205" s="3" t="s">
        <v>185</v>
      </c>
      <c r="D205" s="8" t="str">
        <f t="shared" ca="1" si="11"/>
        <v/>
      </c>
      <c r="F205" s="4" t="s">
        <v>384</v>
      </c>
      <c r="H205" s="4" t="s">
        <v>384</v>
      </c>
      <c r="I205" s="8"/>
      <c r="J205" s="8" t="s">
        <v>1</v>
      </c>
      <c r="K205" s="8" t="s">
        <v>1</v>
      </c>
      <c r="L205" s="8" t="s">
        <v>1</v>
      </c>
      <c r="M205" s="8" t="s">
        <v>1</v>
      </c>
      <c r="N205" s="8" t="s">
        <v>1</v>
      </c>
      <c r="O205" s="8" t="s">
        <v>605</v>
      </c>
      <c r="P205" s="8"/>
      <c r="Q205" s="8"/>
      <c r="R205" s="8" t="s">
        <v>1</v>
      </c>
      <c r="S205" s="8" t="s">
        <v>1</v>
      </c>
      <c r="T205" s="8" t="s">
        <v>1</v>
      </c>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1" t="str">
        <f>IF(OR(E205="",VLOOKUP(E$1,Services!$A$1:$B$25,2,0)="Exclude"),"",IF($D205=1,IF(OR(price_limit="",price_limit="No Limit"),IF(E205="Yes",1,2),IF(SUMIFS(WhatIf!$W:$W,WhatIf!$Q:$Q,E$1,WhatIf!$R:$R,E205)&lt;=price_limit,IF(E205="Yes",1,2),"")),""))</f>
        <v/>
      </c>
      <c r="BA205" s="161" t="str">
        <f ca="1">IF(OR(F205="",VLOOKUP(F$1,Services!$A$1:$B$25,2,0)="Exclude"),"",IF($D205=1,IF(OR(price_limit="",price_limit="No Limit"),IF(F205="Yes",1,2),IF(SUMIFS(WhatIf!$W:$W,WhatIf!$Q:$Q,F$1,WhatIf!$R:$R,F205)&lt;=price_limit,IF(F205="Yes",1,2),"")),""))</f>
        <v/>
      </c>
      <c r="BB205" s="161" t="str">
        <f>IF(OR(G205="",VLOOKUP(G$1,Services!$A$1:$B$25,2,0)="Exclude"),"",IF($D205=1,IF(OR(price_limit="",price_limit="No Limit"),IF(G205="Yes",1,2),IF(SUMIFS(WhatIf!$W:$W,WhatIf!$Q:$Q,G$1,WhatIf!$R:$R,G205)&lt;=price_limit,IF(G205="Yes",1,2),"")),""))</f>
        <v/>
      </c>
      <c r="BC205" s="161" t="str">
        <f ca="1">IF(OR(H205="",VLOOKUP(H$1,Services!$A$1:$B$25,2,0)="Exclude"),"",IF($D205=1,IF(OR(price_limit="",price_limit="No Limit"),IF(H205="Yes",1,2),IF(SUMIFS(WhatIf!$W:$W,WhatIf!$Q:$Q,H$1,WhatIf!$R:$R,H205)&lt;=price_limit,IF(H205="Yes",1,2),"")),""))</f>
        <v/>
      </c>
      <c r="BD205" s="161" t="str">
        <f>IF(OR(I205="",VLOOKUP(I$1,Services!$A$1:$B$25,2,0)="Exclude"),"",IF($D205=1,IF(OR(price_limit="",price_limit="No Limit"),IF(I205="Yes",1,2),IF(SUMIFS(WhatIf!$W:$W,WhatIf!$Q:$Q,I$1,WhatIf!$R:$R,I205)&lt;=price_limit,IF(I205="Yes",1,2),"")),""))</f>
        <v/>
      </c>
      <c r="BE205" s="161" t="str">
        <f ca="1">IF(OR(J205="",VLOOKUP(J$1,Services!$A$1:$B$25,2,0)="Exclude"),"",IF($D205=1,IF(OR(price_limit="",price_limit="No Limit"),IF(J205="Yes",1,2),IF(SUMIFS(WhatIf!$W:$W,WhatIf!$Q:$Q,J$1,WhatIf!$R:$R,J205)&lt;=price_limit,IF(J205="Yes",1,2),"")),""))</f>
        <v/>
      </c>
      <c r="BF205" s="161" t="str">
        <f ca="1">IF(OR(K205="",VLOOKUP(K$1,Services!$A$1:$B$25,2,0)="Exclude"),"",IF($D205=1,IF(OR(price_limit="",price_limit="No Limit"),IF(K205="Yes",1,2),IF(SUMIFS(WhatIf!$W:$W,WhatIf!$Q:$Q,K$1,WhatIf!$R:$R,K205)&lt;=price_limit,IF(K205="Yes",1,2),"")),""))</f>
        <v/>
      </c>
      <c r="BG205" s="161" t="str">
        <f ca="1">IF(OR(L205="",VLOOKUP(L$1,Services!$A$1:$B$25,2,0)="Exclude"),"",IF($D205=1,IF(OR(price_limit="",price_limit="No Limit"),IF(L205="Yes",1,2),IF(SUMIFS(WhatIf!$W:$W,WhatIf!$Q:$Q,L$1,WhatIf!$R:$R,L205)&lt;=price_limit,IF(L205="Yes",1,2),"")),""))</f>
        <v/>
      </c>
      <c r="BH205" s="161" t="str">
        <f ca="1">IF(OR(M205="",VLOOKUP(M$1,Services!$A$1:$B$25,2,0)="Exclude"),"",IF($D205=1,IF(OR(price_limit="",price_limit="No Limit"),IF(M205="Yes",1,2),IF(SUMIFS(WhatIf!$W:$W,WhatIf!$Q:$Q,M$1,WhatIf!$R:$R,M205)&lt;=price_limit,IF(M205="Yes",1,2),"")),""))</f>
        <v/>
      </c>
      <c r="BI205" s="161" t="str">
        <f ca="1">IF(OR(N205="",VLOOKUP(N$1,Services!$A$1:$B$25,2,0)="Exclude"),"",IF($D205=1,IF(OR(price_limit="",price_limit="No Limit"),IF(N205="Yes",1,2),IF(SUMIFS(WhatIf!$W:$W,WhatIf!$Q:$Q,N$1,WhatIf!$R:$R,N205)&lt;=price_limit,IF(N205="Yes",1,2),"")),""))</f>
        <v/>
      </c>
      <c r="BJ205" s="161" t="str">
        <f ca="1">IF(OR(O205="",VLOOKUP(O$1,Services!$A$1:$B$25,2,0)="Exclude"),"",IF($D205=1,IF(OR(price_limit="",price_limit="No Limit"),IF(O205="Yes",1,2),IF(SUMIFS(WhatIf!$W:$W,WhatIf!$Q:$Q,O$1,WhatIf!$R:$R,O205)&lt;=price_limit,IF(O205="Yes",1,2),"")),""))</f>
        <v/>
      </c>
      <c r="BK205" s="161" t="str">
        <f>IF(OR(P205="",VLOOKUP(P$1,Services!$A$1:$B$25,2,0)="Exclude"),"",IF($D205=1,IF(OR(price_limit="",price_limit="No Limit"),IF(P205="Yes",1,2),IF(SUMIFS(WhatIf!$W:$W,WhatIf!$Q:$Q,P$1,WhatIf!$R:$R,P205)&lt;=price_limit,IF(P205="Yes",1,2),"")),""))</f>
        <v/>
      </c>
      <c r="BL205" s="161" t="str">
        <f>IF(OR(Q205="",VLOOKUP(Q$1,Services!$A$1:$B$25,2,0)="Exclude"),"",IF($D205=1,IF(OR(price_limit="",price_limit="No Limit"),IF(Q205="Yes",1,2),IF(SUMIFS(WhatIf!$W:$W,WhatIf!$Q:$Q,Q$1,WhatIf!$R:$R,Q205)&lt;=price_limit,IF(Q205="Yes",1,2),"")),""))</f>
        <v/>
      </c>
      <c r="BM205" s="161" t="str">
        <f ca="1">IF(OR(R205="",VLOOKUP(R$1,Services!$A$1:$B$25,2,0)="Exclude"),"",IF($D205=1,IF(OR(price_limit="",price_limit="No Limit"),IF(R205="Yes",1,2),IF(SUMIFS(WhatIf!$W:$W,WhatIf!$Q:$Q,R$1,WhatIf!$R:$R,R205)&lt;=price_limit,IF(R205="Yes",1,2),"")),""))</f>
        <v/>
      </c>
      <c r="BN205" s="161" t="str">
        <f ca="1">IF(OR(S205="",VLOOKUP(S$1,Services!$A$1:$B$25,2,0)="Exclude"),"",IF($D205=1,IF(OR(price_limit="",price_limit="No Limit"),IF(S205="Yes",1,2),IF(SUMIFS(WhatIf!$W:$W,WhatIf!$Q:$Q,S$1,WhatIf!$R:$R,S205)&lt;=price_limit,IF(S205="Yes",1,2),"")),""))</f>
        <v/>
      </c>
      <c r="BO205" s="161" t="str">
        <f ca="1">IF(OR(T205="",VLOOKUP(T$1,Services!$A$1:$B$25,2,0)="Exclude"),"",IF($D205=1,IF(OR(price_limit="",price_limit="No Limit"),IF(T205="Yes",1,2),IF(SUMIFS(WhatIf!$W:$W,WhatIf!$Q:$Q,T$1,WhatIf!$R:$R,T205)&lt;=price_limit,IF(T205="Yes",1,2),"")),""))</f>
        <v/>
      </c>
      <c r="BP205" s="161" t="str">
        <f>IF(OR(U205="",VLOOKUP(U$1,Services!$A$1:$B$25,2,0)="Exclude"),"",IF($D205=1,IF(OR(price_limit="",price_limit="No Limit"),IF(U205="Yes",1,2),IF(SUMIFS(WhatIf!$W:$W,WhatIf!$Q:$Q,U$1,WhatIf!$R:$R,U205)&lt;=price_limit,IF(U205="Yes",1,2),"")),""))</f>
        <v/>
      </c>
      <c r="BQ205" s="161" t="str">
        <f>IF(OR(V205="",VLOOKUP(V$1,Services!$A$1:$B$25,2,0)="Exclude"),"",IF($D205=1,IF(OR(price_limit="",price_limit="No Limit"),IF(V205="Yes",1,2),IF(SUMIFS(WhatIf!$W:$W,WhatIf!$Q:$Q,V$1,WhatIf!$R:$R,V205)&lt;=price_limit,IF(V205="Yes",1,2),"")),""))</f>
        <v/>
      </c>
      <c r="BR205" s="161" t="str">
        <f>IF(OR(W205="",VLOOKUP(W$1,Services!$A$1:$B$25,2,0)="Exclude"),"",IF($D205=1,IF(OR(price_limit="",price_limit="No Limit"),IF(W205="Yes",1,2),IF(SUMIFS(WhatIf!$W:$W,WhatIf!$Q:$Q,W$1,WhatIf!$R:$R,W205)&lt;=price_limit,IF(W205="Yes",1,2),"")),""))</f>
        <v/>
      </c>
      <c r="BS205" s="161" t="str">
        <f>IF(OR(X205="",VLOOKUP(X$1,Services!$A$1:$B$25,2,0)="Exclude"),"",IF($D205=1,IF(OR(price_limit="",price_limit="No Limit"),IF(X205="Yes",1,2),IF(SUMIFS(WhatIf!$W:$W,WhatIf!$Q:$Q,X$1,WhatIf!$R:$R,X205)&lt;=price_limit,IF(X205="Yes",1,2),"")),""))</f>
        <v/>
      </c>
      <c r="BT205" s="161" t="str">
        <f>IF(OR(Y205="",VLOOKUP(Y$1,Services!$A$1:$B$25,2,0)="Exclude"),"",IF($D205=1,IF(OR(price_limit="",price_limit="No Limit"),IF(Y205="Yes",1,2),IF(SUMIFS(WhatIf!$W:$W,WhatIf!$Q:$Q,Y$1,WhatIf!$R:$R,Y205)&lt;=price_limit,IF(Y205="Yes",1,2),"")),""))</f>
        <v/>
      </c>
      <c r="BU205" s="161" t="str">
        <f>IF(OR(Z205="",VLOOKUP(Z$1,Services!$A$1:$B$25,2,0)="Exclude"),"",IF($D205=1,IF(OR(price_limit="",price_limit="No Limit"),IF(Z205="Yes",1,2),IF(SUMIFS(WhatIf!$W:$W,WhatIf!$Q:$Q,Z$1,WhatIf!$R:$R,Z205)&lt;=price_limit,IF(Z205="Yes",1,2),"")),""))</f>
        <v/>
      </c>
      <c r="BV205" s="161"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5">
      <c r="A206" s="15" t="s">
        <v>296</v>
      </c>
      <c r="B206" s="3" t="s">
        <v>198</v>
      </c>
      <c r="C206" s="3" t="s">
        <v>185</v>
      </c>
      <c r="D206" s="8" t="str">
        <f t="shared" ca="1" si="11"/>
        <v/>
      </c>
      <c r="F206" s="4" t="s">
        <v>384</v>
      </c>
      <c r="H206" s="4" t="s">
        <v>384</v>
      </c>
      <c r="I206" s="8"/>
      <c r="J206" s="8" t="s">
        <v>1</v>
      </c>
      <c r="K206" s="8" t="s">
        <v>1</v>
      </c>
      <c r="L206" s="8" t="s">
        <v>1</v>
      </c>
      <c r="M206" s="8" t="s">
        <v>1</v>
      </c>
      <c r="N206" s="8" t="s">
        <v>1</v>
      </c>
      <c r="O206" s="8" t="s">
        <v>605</v>
      </c>
      <c r="P206" s="8"/>
      <c r="Q206" s="8"/>
      <c r="R206" s="8" t="s">
        <v>1</v>
      </c>
      <c r="S206" s="8" t="s">
        <v>1</v>
      </c>
      <c r="T206" s="8" t="s">
        <v>1</v>
      </c>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1" t="str">
        <f>IF(OR(E206="",VLOOKUP(E$1,Services!$A$1:$B$25,2,0)="Exclude"),"",IF($D206=1,IF(OR(price_limit="",price_limit="No Limit"),IF(E206="Yes",1,2),IF(SUMIFS(WhatIf!$W:$W,WhatIf!$Q:$Q,E$1,WhatIf!$R:$R,E206)&lt;=price_limit,IF(E206="Yes",1,2),"")),""))</f>
        <v/>
      </c>
      <c r="BA206" s="161" t="str">
        <f ca="1">IF(OR(F206="",VLOOKUP(F$1,Services!$A$1:$B$25,2,0)="Exclude"),"",IF($D206=1,IF(OR(price_limit="",price_limit="No Limit"),IF(F206="Yes",1,2),IF(SUMIFS(WhatIf!$W:$W,WhatIf!$Q:$Q,F$1,WhatIf!$R:$R,F206)&lt;=price_limit,IF(F206="Yes",1,2),"")),""))</f>
        <v/>
      </c>
      <c r="BB206" s="161" t="str">
        <f>IF(OR(G206="",VLOOKUP(G$1,Services!$A$1:$B$25,2,0)="Exclude"),"",IF($D206=1,IF(OR(price_limit="",price_limit="No Limit"),IF(G206="Yes",1,2),IF(SUMIFS(WhatIf!$W:$W,WhatIf!$Q:$Q,G$1,WhatIf!$R:$R,G206)&lt;=price_limit,IF(G206="Yes",1,2),"")),""))</f>
        <v/>
      </c>
      <c r="BC206" s="161" t="str">
        <f ca="1">IF(OR(H206="",VLOOKUP(H$1,Services!$A$1:$B$25,2,0)="Exclude"),"",IF($D206=1,IF(OR(price_limit="",price_limit="No Limit"),IF(H206="Yes",1,2),IF(SUMIFS(WhatIf!$W:$W,WhatIf!$Q:$Q,H$1,WhatIf!$R:$R,H206)&lt;=price_limit,IF(H206="Yes",1,2),"")),""))</f>
        <v/>
      </c>
      <c r="BD206" s="161" t="str">
        <f>IF(OR(I206="",VLOOKUP(I$1,Services!$A$1:$B$25,2,0)="Exclude"),"",IF($D206=1,IF(OR(price_limit="",price_limit="No Limit"),IF(I206="Yes",1,2),IF(SUMIFS(WhatIf!$W:$W,WhatIf!$Q:$Q,I$1,WhatIf!$R:$R,I206)&lt;=price_limit,IF(I206="Yes",1,2),"")),""))</f>
        <v/>
      </c>
      <c r="BE206" s="161" t="str">
        <f ca="1">IF(OR(J206="",VLOOKUP(J$1,Services!$A$1:$B$25,2,0)="Exclude"),"",IF($D206=1,IF(OR(price_limit="",price_limit="No Limit"),IF(J206="Yes",1,2),IF(SUMIFS(WhatIf!$W:$W,WhatIf!$Q:$Q,J$1,WhatIf!$R:$R,J206)&lt;=price_limit,IF(J206="Yes",1,2),"")),""))</f>
        <v/>
      </c>
      <c r="BF206" s="161" t="str">
        <f ca="1">IF(OR(K206="",VLOOKUP(K$1,Services!$A$1:$B$25,2,0)="Exclude"),"",IF($D206=1,IF(OR(price_limit="",price_limit="No Limit"),IF(K206="Yes",1,2),IF(SUMIFS(WhatIf!$W:$W,WhatIf!$Q:$Q,K$1,WhatIf!$R:$R,K206)&lt;=price_limit,IF(K206="Yes",1,2),"")),""))</f>
        <v/>
      </c>
      <c r="BG206" s="161" t="str">
        <f ca="1">IF(OR(L206="",VLOOKUP(L$1,Services!$A$1:$B$25,2,0)="Exclude"),"",IF($D206=1,IF(OR(price_limit="",price_limit="No Limit"),IF(L206="Yes",1,2),IF(SUMIFS(WhatIf!$W:$W,WhatIf!$Q:$Q,L$1,WhatIf!$R:$R,L206)&lt;=price_limit,IF(L206="Yes",1,2),"")),""))</f>
        <v/>
      </c>
      <c r="BH206" s="161" t="str">
        <f ca="1">IF(OR(M206="",VLOOKUP(M$1,Services!$A$1:$B$25,2,0)="Exclude"),"",IF($D206=1,IF(OR(price_limit="",price_limit="No Limit"),IF(M206="Yes",1,2),IF(SUMIFS(WhatIf!$W:$W,WhatIf!$Q:$Q,M$1,WhatIf!$R:$R,M206)&lt;=price_limit,IF(M206="Yes",1,2),"")),""))</f>
        <v/>
      </c>
      <c r="BI206" s="161" t="str">
        <f ca="1">IF(OR(N206="",VLOOKUP(N$1,Services!$A$1:$B$25,2,0)="Exclude"),"",IF($D206=1,IF(OR(price_limit="",price_limit="No Limit"),IF(N206="Yes",1,2),IF(SUMIFS(WhatIf!$W:$W,WhatIf!$Q:$Q,N$1,WhatIf!$R:$R,N206)&lt;=price_limit,IF(N206="Yes",1,2),"")),""))</f>
        <v/>
      </c>
      <c r="BJ206" s="161" t="str">
        <f ca="1">IF(OR(O206="",VLOOKUP(O$1,Services!$A$1:$B$25,2,0)="Exclude"),"",IF($D206=1,IF(OR(price_limit="",price_limit="No Limit"),IF(O206="Yes",1,2),IF(SUMIFS(WhatIf!$W:$W,WhatIf!$Q:$Q,O$1,WhatIf!$R:$R,O206)&lt;=price_limit,IF(O206="Yes",1,2),"")),""))</f>
        <v/>
      </c>
      <c r="BK206" s="161" t="str">
        <f>IF(OR(P206="",VLOOKUP(P$1,Services!$A$1:$B$25,2,0)="Exclude"),"",IF($D206=1,IF(OR(price_limit="",price_limit="No Limit"),IF(P206="Yes",1,2),IF(SUMIFS(WhatIf!$W:$W,WhatIf!$Q:$Q,P$1,WhatIf!$R:$R,P206)&lt;=price_limit,IF(P206="Yes",1,2),"")),""))</f>
        <v/>
      </c>
      <c r="BL206" s="161" t="str">
        <f>IF(OR(Q206="",VLOOKUP(Q$1,Services!$A$1:$B$25,2,0)="Exclude"),"",IF($D206=1,IF(OR(price_limit="",price_limit="No Limit"),IF(Q206="Yes",1,2),IF(SUMIFS(WhatIf!$W:$W,WhatIf!$Q:$Q,Q$1,WhatIf!$R:$R,Q206)&lt;=price_limit,IF(Q206="Yes",1,2),"")),""))</f>
        <v/>
      </c>
      <c r="BM206" s="161" t="str">
        <f ca="1">IF(OR(R206="",VLOOKUP(R$1,Services!$A$1:$B$25,2,0)="Exclude"),"",IF($D206=1,IF(OR(price_limit="",price_limit="No Limit"),IF(R206="Yes",1,2),IF(SUMIFS(WhatIf!$W:$W,WhatIf!$Q:$Q,R$1,WhatIf!$R:$R,R206)&lt;=price_limit,IF(R206="Yes",1,2),"")),""))</f>
        <v/>
      </c>
      <c r="BN206" s="161" t="str">
        <f ca="1">IF(OR(S206="",VLOOKUP(S$1,Services!$A$1:$B$25,2,0)="Exclude"),"",IF($D206=1,IF(OR(price_limit="",price_limit="No Limit"),IF(S206="Yes",1,2),IF(SUMIFS(WhatIf!$W:$W,WhatIf!$Q:$Q,S$1,WhatIf!$R:$R,S206)&lt;=price_limit,IF(S206="Yes",1,2),"")),""))</f>
        <v/>
      </c>
      <c r="BO206" s="161" t="str">
        <f ca="1">IF(OR(T206="",VLOOKUP(T$1,Services!$A$1:$B$25,2,0)="Exclude"),"",IF($D206=1,IF(OR(price_limit="",price_limit="No Limit"),IF(T206="Yes",1,2),IF(SUMIFS(WhatIf!$W:$W,WhatIf!$Q:$Q,T$1,WhatIf!$R:$R,T206)&lt;=price_limit,IF(T206="Yes",1,2),"")),""))</f>
        <v/>
      </c>
      <c r="BP206" s="161" t="str">
        <f>IF(OR(U206="",VLOOKUP(U$1,Services!$A$1:$B$25,2,0)="Exclude"),"",IF($D206=1,IF(OR(price_limit="",price_limit="No Limit"),IF(U206="Yes",1,2),IF(SUMIFS(WhatIf!$W:$W,WhatIf!$Q:$Q,U$1,WhatIf!$R:$R,U206)&lt;=price_limit,IF(U206="Yes",1,2),"")),""))</f>
        <v/>
      </c>
      <c r="BQ206" s="161" t="str">
        <f>IF(OR(V206="",VLOOKUP(V$1,Services!$A$1:$B$25,2,0)="Exclude"),"",IF($D206=1,IF(OR(price_limit="",price_limit="No Limit"),IF(V206="Yes",1,2),IF(SUMIFS(WhatIf!$W:$W,WhatIf!$Q:$Q,V$1,WhatIf!$R:$R,V206)&lt;=price_limit,IF(V206="Yes",1,2),"")),""))</f>
        <v/>
      </c>
      <c r="BR206" s="161" t="str">
        <f>IF(OR(W206="",VLOOKUP(W$1,Services!$A$1:$B$25,2,0)="Exclude"),"",IF($D206=1,IF(OR(price_limit="",price_limit="No Limit"),IF(W206="Yes",1,2),IF(SUMIFS(WhatIf!$W:$W,WhatIf!$Q:$Q,W$1,WhatIf!$R:$R,W206)&lt;=price_limit,IF(W206="Yes",1,2),"")),""))</f>
        <v/>
      </c>
      <c r="BS206" s="161" t="str">
        <f>IF(OR(X206="",VLOOKUP(X$1,Services!$A$1:$B$25,2,0)="Exclude"),"",IF($D206=1,IF(OR(price_limit="",price_limit="No Limit"),IF(X206="Yes",1,2),IF(SUMIFS(WhatIf!$W:$W,WhatIf!$Q:$Q,X$1,WhatIf!$R:$R,X206)&lt;=price_limit,IF(X206="Yes",1,2),"")),""))</f>
        <v/>
      </c>
      <c r="BT206" s="161" t="str">
        <f>IF(OR(Y206="",VLOOKUP(Y$1,Services!$A$1:$B$25,2,0)="Exclude"),"",IF($D206=1,IF(OR(price_limit="",price_limit="No Limit"),IF(Y206="Yes",1,2),IF(SUMIFS(WhatIf!$W:$W,WhatIf!$Q:$Q,Y$1,WhatIf!$R:$R,Y206)&lt;=price_limit,IF(Y206="Yes",1,2),"")),""))</f>
        <v/>
      </c>
      <c r="BU206" s="161" t="str">
        <f>IF(OR(Z206="",VLOOKUP(Z$1,Services!$A$1:$B$25,2,0)="Exclude"),"",IF($D206=1,IF(OR(price_limit="",price_limit="No Limit"),IF(Z206="Yes",1,2),IF(SUMIFS(WhatIf!$W:$W,WhatIf!$Q:$Q,Z$1,WhatIf!$R:$R,Z206)&lt;=price_limit,IF(Z206="Yes",1,2),"")),""))</f>
        <v/>
      </c>
      <c r="BV206" s="161"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38.5" customHeight="1" x14ac:dyDescent="0.3">
      <c r="A207" s="15" t="s">
        <v>1091</v>
      </c>
      <c r="C207" s="3" t="s">
        <v>184</v>
      </c>
      <c r="D207" s="8" t="str">
        <f t="shared" ca="1" si="11"/>
        <v/>
      </c>
      <c r="O207" s="8" t="s">
        <v>1117</v>
      </c>
      <c r="R207" s="4" t="s">
        <v>1</v>
      </c>
      <c r="S207" s="4" t="s">
        <v>1</v>
      </c>
      <c r="U207" s="4" t="s">
        <v>1</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1" t="str">
        <f>IF(OR(E207="",VLOOKUP(E$1,Services!$A$1:$B$25,2,0)="Exclude"),"",IF($D207=1,IF(OR(price_limit="",price_limit="No Limit"),IF(E207="Yes",1,2),IF(SUMIFS(WhatIf!$W:$W,WhatIf!$Q:$Q,E$1,WhatIf!$R:$R,E207)&lt;=price_limit,IF(E207="Yes",1,2),"")),""))</f>
        <v/>
      </c>
      <c r="BA207" s="161" t="str">
        <f>IF(OR(F207="",VLOOKUP(F$1,Services!$A$1:$B$25,2,0)="Exclude"),"",IF($D207=1,IF(OR(price_limit="",price_limit="No Limit"),IF(F207="Yes",1,2),IF(SUMIFS(WhatIf!$W:$W,WhatIf!$Q:$Q,F$1,WhatIf!$R:$R,F207)&lt;=price_limit,IF(F207="Yes",1,2),"")),""))</f>
        <v/>
      </c>
      <c r="BB207" s="161" t="str">
        <f>IF(OR(G207="",VLOOKUP(G$1,Services!$A$1:$B$25,2,0)="Exclude"),"",IF($D207=1,IF(OR(price_limit="",price_limit="No Limit"),IF(G207="Yes",1,2),IF(SUMIFS(WhatIf!$W:$W,WhatIf!$Q:$Q,G$1,WhatIf!$R:$R,G207)&lt;=price_limit,IF(G207="Yes",1,2),"")),""))</f>
        <v/>
      </c>
      <c r="BC207" s="161" t="str">
        <f>IF(OR(H207="",VLOOKUP(H$1,Services!$A$1:$B$25,2,0)="Exclude"),"",IF($D207=1,IF(OR(price_limit="",price_limit="No Limit"),IF(H207="Yes",1,2),IF(SUMIFS(WhatIf!$W:$W,WhatIf!$Q:$Q,H$1,WhatIf!$R:$R,H207)&lt;=price_limit,IF(H207="Yes",1,2),"")),""))</f>
        <v/>
      </c>
      <c r="BD207" s="161" t="str">
        <f>IF(OR(I207="",VLOOKUP(I$1,Services!$A$1:$B$25,2,0)="Exclude"),"",IF($D207=1,IF(OR(price_limit="",price_limit="No Limit"),IF(I207="Yes",1,2),IF(SUMIFS(WhatIf!$W:$W,WhatIf!$Q:$Q,I$1,WhatIf!$R:$R,I207)&lt;=price_limit,IF(I207="Yes",1,2),"")),""))</f>
        <v/>
      </c>
      <c r="BE207" s="161" t="str">
        <f>IF(OR(J207="",VLOOKUP(J$1,Services!$A$1:$B$25,2,0)="Exclude"),"",IF($D207=1,IF(OR(price_limit="",price_limit="No Limit"),IF(J207="Yes",1,2),IF(SUMIFS(WhatIf!$W:$W,WhatIf!$Q:$Q,J$1,WhatIf!$R:$R,J207)&lt;=price_limit,IF(J207="Yes",1,2),"")),""))</f>
        <v/>
      </c>
      <c r="BF207" s="161" t="str">
        <f>IF(OR(K207="",VLOOKUP(K$1,Services!$A$1:$B$25,2,0)="Exclude"),"",IF($D207=1,IF(OR(price_limit="",price_limit="No Limit"),IF(K207="Yes",1,2),IF(SUMIFS(WhatIf!$W:$W,WhatIf!$Q:$Q,K$1,WhatIf!$R:$R,K207)&lt;=price_limit,IF(K207="Yes",1,2),"")),""))</f>
        <v/>
      </c>
      <c r="BG207" s="161" t="str">
        <f>IF(OR(L207="",VLOOKUP(L$1,Services!$A$1:$B$25,2,0)="Exclude"),"",IF($D207=1,IF(OR(price_limit="",price_limit="No Limit"),IF(L207="Yes",1,2),IF(SUMIFS(WhatIf!$W:$W,WhatIf!$Q:$Q,L$1,WhatIf!$R:$R,L207)&lt;=price_limit,IF(L207="Yes",1,2),"")),""))</f>
        <v/>
      </c>
      <c r="BH207" s="161" t="str">
        <f>IF(OR(M207="",VLOOKUP(M$1,Services!$A$1:$B$25,2,0)="Exclude"),"",IF($D207=1,IF(OR(price_limit="",price_limit="No Limit"),IF(M207="Yes",1,2),IF(SUMIFS(WhatIf!$W:$W,WhatIf!$Q:$Q,M$1,WhatIf!$R:$R,M207)&lt;=price_limit,IF(M207="Yes",1,2),"")),""))</f>
        <v/>
      </c>
      <c r="BI207" s="161" t="str">
        <f>IF(OR(N207="",VLOOKUP(N$1,Services!$A$1:$B$25,2,0)="Exclude"),"",IF($D207=1,IF(OR(price_limit="",price_limit="No Limit"),IF(N207="Yes",1,2),IF(SUMIFS(WhatIf!$W:$W,WhatIf!$Q:$Q,N$1,WhatIf!$R:$R,N207)&lt;=price_limit,IF(N207="Yes",1,2),"")),""))</f>
        <v/>
      </c>
      <c r="BJ207" s="161" t="str">
        <f ca="1">IF(OR(O207="",VLOOKUP(O$1,Services!$A$1:$B$25,2,0)="Exclude"),"",IF($D207=1,IF(OR(price_limit="",price_limit="No Limit"),IF(O207="Yes",1,2),IF(SUMIFS(WhatIf!$W:$W,WhatIf!$Q:$Q,O$1,WhatIf!$R:$R,O207)&lt;=price_limit,IF(O207="Yes",1,2),"")),""))</f>
        <v/>
      </c>
      <c r="BK207" s="161" t="str">
        <f>IF(OR(P207="",VLOOKUP(P$1,Services!$A$1:$B$25,2,0)="Exclude"),"",IF($D207=1,IF(OR(price_limit="",price_limit="No Limit"),IF(P207="Yes",1,2),IF(SUMIFS(WhatIf!$W:$W,WhatIf!$Q:$Q,P$1,WhatIf!$R:$R,P207)&lt;=price_limit,IF(P207="Yes",1,2),"")),""))</f>
        <v/>
      </c>
      <c r="BL207" s="161" t="str">
        <f>IF(OR(Q207="",VLOOKUP(Q$1,Services!$A$1:$B$25,2,0)="Exclude"),"",IF($D207=1,IF(OR(price_limit="",price_limit="No Limit"),IF(Q207="Yes",1,2),IF(SUMIFS(WhatIf!$W:$W,WhatIf!$Q:$Q,Q$1,WhatIf!$R:$R,Q207)&lt;=price_limit,IF(Q207="Yes",1,2),"")),""))</f>
        <v/>
      </c>
      <c r="BM207" s="161" t="str">
        <f ca="1">IF(OR(R207="",VLOOKUP(R$1,Services!$A$1:$B$25,2,0)="Exclude"),"",IF($D207=1,IF(OR(price_limit="",price_limit="No Limit"),IF(R207="Yes",1,2),IF(SUMIFS(WhatIf!$W:$W,WhatIf!$Q:$Q,R$1,WhatIf!$R:$R,R207)&lt;=price_limit,IF(R207="Yes",1,2),"")),""))</f>
        <v/>
      </c>
      <c r="BN207" s="161" t="str">
        <f ca="1">IF(OR(S207="",VLOOKUP(S$1,Services!$A$1:$B$25,2,0)="Exclude"),"",IF($D207=1,IF(OR(price_limit="",price_limit="No Limit"),IF(S207="Yes",1,2),IF(SUMIFS(WhatIf!$W:$W,WhatIf!$Q:$Q,S$1,WhatIf!$R:$R,S207)&lt;=price_limit,IF(S207="Yes",1,2),"")),""))</f>
        <v/>
      </c>
      <c r="BO207" s="161" t="str">
        <f>IF(OR(T207="",VLOOKUP(T$1,Services!$A$1:$B$25,2,0)="Exclude"),"",IF($D207=1,IF(OR(price_limit="",price_limit="No Limit"),IF(T207="Yes",1,2),IF(SUMIFS(WhatIf!$W:$W,WhatIf!$Q:$Q,T$1,WhatIf!$R:$R,T207)&lt;=price_limit,IF(T207="Yes",1,2),"")),""))</f>
        <v/>
      </c>
      <c r="BP207" s="161" t="str">
        <f ca="1">IF(OR(U207="",VLOOKUP(U$1,Services!$A$1:$B$25,2,0)="Exclude"),"",IF($D207=1,IF(OR(price_limit="",price_limit="No Limit"),IF(U207="Yes",1,2),IF(SUMIFS(WhatIf!$W:$W,WhatIf!$Q:$Q,U$1,WhatIf!$R:$R,U207)&lt;=price_limit,IF(U207="Yes",1,2),"")),""))</f>
        <v/>
      </c>
      <c r="BQ207" s="161" t="str">
        <f>IF(OR(V207="",VLOOKUP(V$1,Services!$A$1:$B$25,2,0)="Exclude"),"",IF($D207=1,IF(OR(price_limit="",price_limit="No Limit"),IF(V207="Yes",1,2),IF(SUMIFS(WhatIf!$W:$W,WhatIf!$Q:$Q,V$1,WhatIf!$R:$R,V207)&lt;=price_limit,IF(V207="Yes",1,2),"")),""))</f>
        <v/>
      </c>
      <c r="BR207" s="161" t="str">
        <f>IF(OR(W207="",VLOOKUP(W$1,Services!$A$1:$B$25,2,0)="Exclude"),"",IF($D207=1,IF(OR(price_limit="",price_limit="No Limit"),IF(W207="Yes",1,2),IF(SUMIFS(WhatIf!$W:$W,WhatIf!$Q:$Q,W$1,WhatIf!$R:$R,W207)&lt;=price_limit,IF(W207="Yes",1,2),"")),""))</f>
        <v/>
      </c>
      <c r="BS207" s="161" t="str">
        <f>IF(OR(X207="",VLOOKUP(X$1,Services!$A$1:$B$25,2,0)="Exclude"),"",IF($D207=1,IF(OR(price_limit="",price_limit="No Limit"),IF(X207="Yes",1,2),IF(SUMIFS(WhatIf!$W:$W,WhatIf!$Q:$Q,X$1,WhatIf!$R:$R,X207)&lt;=price_limit,IF(X207="Yes",1,2),"")),""))</f>
        <v/>
      </c>
      <c r="BT207" s="161" t="str">
        <f>IF(OR(Y207="",VLOOKUP(Y$1,Services!$A$1:$B$25,2,0)="Exclude"),"",IF($D207=1,IF(OR(price_limit="",price_limit="No Limit"),IF(Y207="Yes",1,2),IF(SUMIFS(WhatIf!$W:$W,WhatIf!$Q:$Q,Y$1,WhatIf!$R:$R,Y207)&lt;=price_limit,IF(Y207="Yes",1,2),"")),""))</f>
        <v/>
      </c>
      <c r="BU207" s="161" t="str">
        <f>IF(OR(Z207="",VLOOKUP(Z$1,Services!$A$1:$B$25,2,0)="Exclude"),"",IF($D207=1,IF(OR(price_limit="",price_limit="No Limit"),IF(Z207="Yes",1,2),IF(SUMIFS(WhatIf!$W:$W,WhatIf!$Q:$Q,Z$1,WhatIf!$R:$R,Z207)&lt;=price_limit,IF(Z207="Yes",1,2),"")),""))</f>
        <v/>
      </c>
      <c r="BV207" s="161"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customHeight="1" x14ac:dyDescent="0.3">
      <c r="A208" s="15" t="s">
        <v>1092</v>
      </c>
      <c r="C208" s="3" t="s">
        <v>184</v>
      </c>
      <c r="D208" s="8" t="str">
        <f t="shared" ca="1" si="11"/>
        <v/>
      </c>
      <c r="I208" s="8" t="s">
        <v>231</v>
      </c>
      <c r="J208" s="8" t="s">
        <v>231</v>
      </c>
      <c r="K208" s="8" t="s">
        <v>231</v>
      </c>
      <c r="L208" s="8" t="s">
        <v>231</v>
      </c>
      <c r="O208" s="8" t="s">
        <v>1117</v>
      </c>
      <c r="R208" s="4" t="s">
        <v>1</v>
      </c>
      <c r="S208" s="4" t="s">
        <v>1</v>
      </c>
      <c r="U208" s="4" t="s">
        <v>1</v>
      </c>
      <c r="V208" s="8" t="s">
        <v>1</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1" t="str">
        <f>IF(OR(E208="",VLOOKUP(E$1,Services!$A$1:$B$25,2,0)="Exclude"),"",IF($D208=1,IF(OR(price_limit="",price_limit="No Limit"),IF(E208="Yes",1,2),IF(SUMIFS(WhatIf!$W:$W,WhatIf!$Q:$Q,E$1,WhatIf!$R:$R,E208)&lt;=price_limit,IF(E208="Yes",1,2),"")),""))</f>
        <v/>
      </c>
      <c r="BA208" s="161" t="str">
        <f>IF(OR(F208="",VLOOKUP(F$1,Services!$A$1:$B$25,2,0)="Exclude"),"",IF($D208=1,IF(OR(price_limit="",price_limit="No Limit"),IF(F208="Yes",1,2),IF(SUMIFS(WhatIf!$W:$W,WhatIf!$Q:$Q,F$1,WhatIf!$R:$R,F208)&lt;=price_limit,IF(F208="Yes",1,2),"")),""))</f>
        <v/>
      </c>
      <c r="BB208" s="161" t="str">
        <f>IF(OR(G208="",VLOOKUP(G$1,Services!$A$1:$B$25,2,0)="Exclude"),"",IF($D208=1,IF(OR(price_limit="",price_limit="No Limit"),IF(G208="Yes",1,2),IF(SUMIFS(WhatIf!$W:$W,WhatIf!$Q:$Q,G$1,WhatIf!$R:$R,G208)&lt;=price_limit,IF(G208="Yes",1,2),"")),""))</f>
        <v/>
      </c>
      <c r="BC208" s="161" t="str">
        <f>IF(OR(H208="",VLOOKUP(H$1,Services!$A$1:$B$25,2,0)="Exclude"),"",IF($D208=1,IF(OR(price_limit="",price_limit="No Limit"),IF(H208="Yes",1,2),IF(SUMIFS(WhatIf!$W:$W,WhatIf!$Q:$Q,H$1,WhatIf!$R:$R,H208)&lt;=price_limit,IF(H208="Yes",1,2),"")),""))</f>
        <v/>
      </c>
      <c r="BD208" s="161" t="str">
        <f ca="1">IF(OR(I208="",VLOOKUP(I$1,Services!$A$1:$B$25,2,0)="Exclude"),"",IF($D208=1,IF(OR(price_limit="",price_limit="No Limit"),IF(I208="Yes",1,2),IF(SUMIFS(WhatIf!$W:$W,WhatIf!$Q:$Q,I$1,WhatIf!$R:$R,I208)&lt;=price_limit,IF(I208="Yes",1,2),"")),""))</f>
        <v/>
      </c>
      <c r="BE208" s="161" t="str">
        <f ca="1">IF(OR(J208="",VLOOKUP(J$1,Services!$A$1:$B$25,2,0)="Exclude"),"",IF($D208=1,IF(OR(price_limit="",price_limit="No Limit"),IF(J208="Yes",1,2),IF(SUMIFS(WhatIf!$W:$W,WhatIf!$Q:$Q,J$1,WhatIf!$R:$R,J208)&lt;=price_limit,IF(J208="Yes",1,2),"")),""))</f>
        <v/>
      </c>
      <c r="BF208" s="161" t="str">
        <f ca="1">IF(OR(K208="",VLOOKUP(K$1,Services!$A$1:$B$25,2,0)="Exclude"),"",IF($D208=1,IF(OR(price_limit="",price_limit="No Limit"),IF(K208="Yes",1,2),IF(SUMIFS(WhatIf!$W:$W,WhatIf!$Q:$Q,K$1,WhatIf!$R:$R,K208)&lt;=price_limit,IF(K208="Yes",1,2),"")),""))</f>
        <v/>
      </c>
      <c r="BG208" s="161" t="str">
        <f ca="1">IF(OR(L208="",VLOOKUP(L$1,Services!$A$1:$B$25,2,0)="Exclude"),"",IF($D208=1,IF(OR(price_limit="",price_limit="No Limit"),IF(L208="Yes",1,2),IF(SUMIFS(WhatIf!$W:$W,WhatIf!$Q:$Q,L$1,WhatIf!$R:$R,L208)&lt;=price_limit,IF(L208="Yes",1,2),"")),""))</f>
        <v/>
      </c>
      <c r="BH208" s="161" t="str">
        <f>IF(OR(M208="",VLOOKUP(M$1,Services!$A$1:$B$25,2,0)="Exclude"),"",IF($D208=1,IF(OR(price_limit="",price_limit="No Limit"),IF(M208="Yes",1,2),IF(SUMIFS(WhatIf!$W:$W,WhatIf!$Q:$Q,M$1,WhatIf!$R:$R,M208)&lt;=price_limit,IF(M208="Yes",1,2),"")),""))</f>
        <v/>
      </c>
      <c r="BI208" s="161" t="str">
        <f>IF(OR(N208="",VLOOKUP(N$1,Services!$A$1:$B$25,2,0)="Exclude"),"",IF($D208=1,IF(OR(price_limit="",price_limit="No Limit"),IF(N208="Yes",1,2),IF(SUMIFS(WhatIf!$W:$W,WhatIf!$Q:$Q,N$1,WhatIf!$R:$R,N208)&lt;=price_limit,IF(N208="Yes",1,2),"")),""))</f>
        <v/>
      </c>
      <c r="BJ208" s="161" t="str">
        <f ca="1">IF(OR(O208="",VLOOKUP(O$1,Services!$A$1:$B$25,2,0)="Exclude"),"",IF($D208=1,IF(OR(price_limit="",price_limit="No Limit"),IF(O208="Yes",1,2),IF(SUMIFS(WhatIf!$W:$W,WhatIf!$Q:$Q,O$1,WhatIf!$R:$R,O208)&lt;=price_limit,IF(O208="Yes",1,2),"")),""))</f>
        <v/>
      </c>
      <c r="BK208" s="161" t="str">
        <f>IF(OR(P208="",VLOOKUP(P$1,Services!$A$1:$B$25,2,0)="Exclude"),"",IF($D208=1,IF(OR(price_limit="",price_limit="No Limit"),IF(P208="Yes",1,2),IF(SUMIFS(WhatIf!$W:$W,WhatIf!$Q:$Q,P$1,WhatIf!$R:$R,P208)&lt;=price_limit,IF(P208="Yes",1,2),"")),""))</f>
        <v/>
      </c>
      <c r="BL208" s="161" t="str">
        <f>IF(OR(Q208="",VLOOKUP(Q$1,Services!$A$1:$B$25,2,0)="Exclude"),"",IF($D208=1,IF(OR(price_limit="",price_limit="No Limit"),IF(Q208="Yes",1,2),IF(SUMIFS(WhatIf!$W:$W,WhatIf!$Q:$Q,Q$1,WhatIf!$R:$R,Q208)&lt;=price_limit,IF(Q208="Yes",1,2),"")),""))</f>
        <v/>
      </c>
      <c r="BM208" s="161" t="str">
        <f ca="1">IF(OR(R208="",VLOOKUP(R$1,Services!$A$1:$B$25,2,0)="Exclude"),"",IF($D208=1,IF(OR(price_limit="",price_limit="No Limit"),IF(R208="Yes",1,2),IF(SUMIFS(WhatIf!$W:$W,WhatIf!$Q:$Q,R$1,WhatIf!$R:$R,R208)&lt;=price_limit,IF(R208="Yes",1,2),"")),""))</f>
        <v/>
      </c>
      <c r="BN208" s="161" t="str">
        <f ca="1">IF(OR(S208="",VLOOKUP(S$1,Services!$A$1:$B$25,2,0)="Exclude"),"",IF($D208=1,IF(OR(price_limit="",price_limit="No Limit"),IF(S208="Yes",1,2),IF(SUMIFS(WhatIf!$W:$W,WhatIf!$Q:$Q,S$1,WhatIf!$R:$R,S208)&lt;=price_limit,IF(S208="Yes",1,2),"")),""))</f>
        <v/>
      </c>
      <c r="BO208" s="161" t="str">
        <f>IF(OR(T208="",VLOOKUP(T$1,Services!$A$1:$B$25,2,0)="Exclude"),"",IF($D208=1,IF(OR(price_limit="",price_limit="No Limit"),IF(T208="Yes",1,2),IF(SUMIFS(WhatIf!$W:$W,WhatIf!$Q:$Q,T$1,WhatIf!$R:$R,T208)&lt;=price_limit,IF(T208="Yes",1,2),"")),""))</f>
        <v/>
      </c>
      <c r="BP208" s="161" t="str">
        <f ca="1">IF(OR(U208="",VLOOKUP(U$1,Services!$A$1:$B$25,2,0)="Exclude"),"",IF($D208=1,IF(OR(price_limit="",price_limit="No Limit"),IF(U208="Yes",1,2),IF(SUMIFS(WhatIf!$W:$W,WhatIf!$Q:$Q,U$1,WhatIf!$R:$R,U208)&lt;=price_limit,IF(U208="Yes",1,2),"")),""))</f>
        <v/>
      </c>
      <c r="BQ208" s="161" t="str">
        <f ca="1">IF(OR(V208="",VLOOKUP(V$1,Services!$A$1:$B$25,2,0)="Exclude"),"",IF($D208=1,IF(OR(price_limit="",price_limit="No Limit"),IF(V208="Yes",1,2),IF(SUMIFS(WhatIf!$W:$W,WhatIf!$Q:$Q,V$1,WhatIf!$R:$R,V208)&lt;=price_limit,IF(V208="Yes",1,2),"")),""))</f>
        <v/>
      </c>
      <c r="BR208" s="161" t="str">
        <f>IF(OR(W208="",VLOOKUP(W$1,Services!$A$1:$B$25,2,0)="Exclude"),"",IF($D208=1,IF(OR(price_limit="",price_limit="No Limit"),IF(W208="Yes",1,2),IF(SUMIFS(WhatIf!$W:$W,WhatIf!$Q:$Q,W$1,WhatIf!$R:$R,W208)&lt;=price_limit,IF(W208="Yes",1,2),"")),""))</f>
        <v/>
      </c>
      <c r="BS208" s="161" t="str">
        <f>IF(OR(X208="",VLOOKUP(X$1,Services!$A$1:$B$25,2,0)="Exclude"),"",IF($D208=1,IF(OR(price_limit="",price_limit="No Limit"),IF(X208="Yes",1,2),IF(SUMIFS(WhatIf!$W:$W,WhatIf!$Q:$Q,X$1,WhatIf!$R:$R,X208)&lt;=price_limit,IF(X208="Yes",1,2),"")),""))</f>
        <v/>
      </c>
      <c r="BT208" s="161" t="str">
        <f>IF(OR(Y208="",VLOOKUP(Y$1,Services!$A$1:$B$25,2,0)="Exclude"),"",IF($D208=1,IF(OR(price_limit="",price_limit="No Limit"),IF(Y208="Yes",1,2),IF(SUMIFS(WhatIf!$W:$W,WhatIf!$Q:$Q,Y$1,WhatIf!$R:$R,Y208)&lt;=price_limit,IF(Y208="Yes",1,2),"")),""))</f>
        <v/>
      </c>
      <c r="BU208" s="161" t="str">
        <f>IF(OR(Z208="",VLOOKUP(Z$1,Services!$A$1:$B$25,2,0)="Exclude"),"",IF($D208=1,IF(OR(price_limit="",price_limit="No Limit"),IF(Z208="Yes",1,2),IF(SUMIFS(WhatIf!$W:$W,WhatIf!$Q:$Q,Z$1,WhatIf!$R:$R,Z208)&lt;=price_limit,IF(Z208="Yes",1,2),"")),""))</f>
        <v/>
      </c>
      <c r="BV208" s="161"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181</v>
      </c>
      <c r="B209" s="3" t="s">
        <v>699</v>
      </c>
      <c r="C209" s="3" t="s">
        <v>184</v>
      </c>
      <c r="D209" s="8" t="str">
        <f t="shared" ca="1" si="11"/>
        <v/>
      </c>
      <c r="F209" s="4" t="s">
        <v>704</v>
      </c>
      <c r="G209" s="4" t="s">
        <v>704</v>
      </c>
      <c r="H209" s="4" t="s">
        <v>704</v>
      </c>
      <c r="I209" s="8" t="s">
        <v>231</v>
      </c>
      <c r="J209" s="8" t="s">
        <v>231</v>
      </c>
      <c r="K209" s="8" t="s">
        <v>231</v>
      </c>
      <c r="L209" s="8" t="s">
        <v>231</v>
      </c>
      <c r="M209" s="8" t="s">
        <v>1144</v>
      </c>
      <c r="N209" s="8"/>
      <c r="O209" s="8" t="s">
        <v>1</v>
      </c>
      <c r="P209" s="8"/>
      <c r="Q209" s="8"/>
      <c r="R209" s="8" t="s">
        <v>1</v>
      </c>
      <c r="S209" s="8" t="s">
        <v>1</v>
      </c>
      <c r="T209" s="8"/>
      <c r="U209" s="8" t="s">
        <v>1</v>
      </c>
      <c r="V209" s="8" t="s">
        <v>1</v>
      </c>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1" t="str">
        <f>IF(OR(E209="",VLOOKUP(E$1,Services!$A$1:$B$25,2,0)="Exclude"),"",IF($D209=1,IF(OR(price_limit="",price_limit="No Limit"),IF(E209="Yes",1,2),IF(SUMIFS(WhatIf!$W:$W,WhatIf!$Q:$Q,E$1,WhatIf!$R:$R,E209)&lt;=price_limit,IF(E209="Yes",1,2),"")),""))</f>
        <v/>
      </c>
      <c r="BA209" s="161" t="str">
        <f ca="1">IF(OR(F209="",VLOOKUP(F$1,Services!$A$1:$B$25,2,0)="Exclude"),"",IF($D209=1,IF(OR(price_limit="",price_limit="No Limit"),IF(F209="Yes",1,2),IF(SUMIFS(WhatIf!$W:$W,WhatIf!$Q:$Q,F$1,WhatIf!$R:$R,F209)&lt;=price_limit,IF(F209="Yes",1,2),"")),""))</f>
        <v/>
      </c>
      <c r="BB209" s="161" t="str">
        <f ca="1">IF(OR(G209="",VLOOKUP(G$1,Services!$A$1:$B$25,2,0)="Exclude"),"",IF($D209=1,IF(OR(price_limit="",price_limit="No Limit"),IF(G209="Yes",1,2),IF(SUMIFS(WhatIf!$W:$W,WhatIf!$Q:$Q,G$1,WhatIf!$R:$R,G209)&lt;=price_limit,IF(G209="Yes",1,2),"")),""))</f>
        <v/>
      </c>
      <c r="BC209" s="161" t="str">
        <f ca="1">IF(OR(H209="",VLOOKUP(H$1,Services!$A$1:$B$25,2,0)="Exclude"),"",IF($D209=1,IF(OR(price_limit="",price_limit="No Limit"),IF(H209="Yes",1,2),IF(SUMIFS(WhatIf!$W:$W,WhatIf!$Q:$Q,H$1,WhatIf!$R:$R,H209)&lt;=price_limit,IF(H209="Yes",1,2),"")),""))</f>
        <v/>
      </c>
      <c r="BD209" s="161" t="str">
        <f ca="1">IF(OR(I209="",VLOOKUP(I$1,Services!$A$1:$B$25,2,0)="Exclude"),"",IF($D209=1,IF(OR(price_limit="",price_limit="No Limit"),IF(I209="Yes",1,2),IF(SUMIFS(WhatIf!$W:$W,WhatIf!$Q:$Q,I$1,WhatIf!$R:$R,I209)&lt;=price_limit,IF(I209="Yes",1,2),"")),""))</f>
        <v/>
      </c>
      <c r="BE209" s="161" t="str">
        <f ca="1">IF(OR(J209="",VLOOKUP(J$1,Services!$A$1:$B$25,2,0)="Exclude"),"",IF($D209=1,IF(OR(price_limit="",price_limit="No Limit"),IF(J209="Yes",1,2),IF(SUMIFS(WhatIf!$W:$W,WhatIf!$Q:$Q,J$1,WhatIf!$R:$R,J209)&lt;=price_limit,IF(J209="Yes",1,2),"")),""))</f>
        <v/>
      </c>
      <c r="BF209" s="161" t="str">
        <f ca="1">IF(OR(K209="",VLOOKUP(K$1,Services!$A$1:$B$25,2,0)="Exclude"),"",IF($D209=1,IF(OR(price_limit="",price_limit="No Limit"),IF(K209="Yes",1,2),IF(SUMIFS(WhatIf!$W:$W,WhatIf!$Q:$Q,K$1,WhatIf!$R:$R,K209)&lt;=price_limit,IF(K209="Yes",1,2),"")),""))</f>
        <v/>
      </c>
      <c r="BG209" s="161" t="str">
        <f ca="1">IF(OR(L209="",VLOOKUP(L$1,Services!$A$1:$B$25,2,0)="Exclude"),"",IF($D209=1,IF(OR(price_limit="",price_limit="No Limit"),IF(L209="Yes",1,2),IF(SUMIFS(WhatIf!$W:$W,WhatIf!$Q:$Q,L$1,WhatIf!$R:$R,L209)&lt;=price_limit,IF(L209="Yes",1,2),"")),""))</f>
        <v/>
      </c>
      <c r="BH209" s="161" t="str">
        <f ca="1">IF(OR(M209="",VLOOKUP(M$1,Services!$A$1:$B$25,2,0)="Exclude"),"",IF($D209=1,IF(OR(price_limit="",price_limit="No Limit"),IF(M209="Yes",1,2),IF(SUMIFS(WhatIf!$W:$W,WhatIf!$Q:$Q,M$1,WhatIf!$R:$R,M209)&lt;=price_limit,IF(M209="Yes",1,2),"")),""))</f>
        <v/>
      </c>
      <c r="BI209" s="161" t="str">
        <f>IF(OR(N209="",VLOOKUP(N$1,Services!$A$1:$B$25,2,0)="Exclude"),"",IF($D209=1,IF(OR(price_limit="",price_limit="No Limit"),IF(N209="Yes",1,2),IF(SUMIFS(WhatIf!$W:$W,WhatIf!$Q:$Q,N$1,WhatIf!$R:$R,N209)&lt;=price_limit,IF(N209="Yes",1,2),"")),""))</f>
        <v/>
      </c>
      <c r="BJ209" s="161" t="str">
        <f ca="1">IF(OR(O209="",VLOOKUP(O$1,Services!$A$1:$B$25,2,0)="Exclude"),"",IF($D209=1,IF(OR(price_limit="",price_limit="No Limit"),IF(O209="Yes",1,2),IF(SUMIFS(WhatIf!$W:$W,WhatIf!$Q:$Q,O$1,WhatIf!$R:$R,O209)&lt;=price_limit,IF(O209="Yes",1,2),"")),""))</f>
        <v/>
      </c>
      <c r="BK209" s="161" t="str">
        <f>IF(OR(P209="",VLOOKUP(P$1,Services!$A$1:$B$25,2,0)="Exclude"),"",IF($D209=1,IF(OR(price_limit="",price_limit="No Limit"),IF(P209="Yes",1,2),IF(SUMIFS(WhatIf!$W:$W,WhatIf!$Q:$Q,P$1,WhatIf!$R:$R,P209)&lt;=price_limit,IF(P209="Yes",1,2),"")),""))</f>
        <v/>
      </c>
      <c r="BL209" s="161" t="str">
        <f>IF(OR(Q209="",VLOOKUP(Q$1,Services!$A$1:$B$25,2,0)="Exclude"),"",IF($D209=1,IF(OR(price_limit="",price_limit="No Limit"),IF(Q209="Yes",1,2),IF(SUMIFS(WhatIf!$W:$W,WhatIf!$Q:$Q,Q$1,WhatIf!$R:$R,Q209)&lt;=price_limit,IF(Q209="Yes",1,2),"")),""))</f>
        <v/>
      </c>
      <c r="BM209" s="161" t="str">
        <f ca="1">IF(OR(R209="",VLOOKUP(R$1,Services!$A$1:$B$25,2,0)="Exclude"),"",IF($D209=1,IF(OR(price_limit="",price_limit="No Limit"),IF(R209="Yes",1,2),IF(SUMIFS(WhatIf!$W:$W,WhatIf!$Q:$Q,R$1,WhatIf!$R:$R,R209)&lt;=price_limit,IF(R209="Yes",1,2),"")),""))</f>
        <v/>
      </c>
      <c r="BN209" s="161" t="str">
        <f ca="1">IF(OR(S209="",VLOOKUP(S$1,Services!$A$1:$B$25,2,0)="Exclude"),"",IF($D209=1,IF(OR(price_limit="",price_limit="No Limit"),IF(S209="Yes",1,2),IF(SUMIFS(WhatIf!$W:$W,WhatIf!$Q:$Q,S$1,WhatIf!$R:$R,S209)&lt;=price_limit,IF(S209="Yes",1,2),"")),""))</f>
        <v/>
      </c>
      <c r="BO209" s="161" t="str">
        <f>IF(OR(T209="",VLOOKUP(T$1,Services!$A$1:$B$25,2,0)="Exclude"),"",IF($D209=1,IF(OR(price_limit="",price_limit="No Limit"),IF(T209="Yes",1,2),IF(SUMIFS(WhatIf!$W:$W,WhatIf!$Q:$Q,T$1,WhatIf!$R:$R,T209)&lt;=price_limit,IF(T209="Yes",1,2),"")),""))</f>
        <v/>
      </c>
      <c r="BP209" s="161" t="str">
        <f ca="1">IF(OR(U209="",VLOOKUP(U$1,Services!$A$1:$B$25,2,0)="Exclude"),"",IF($D209=1,IF(OR(price_limit="",price_limit="No Limit"),IF(U209="Yes",1,2),IF(SUMIFS(WhatIf!$W:$W,WhatIf!$Q:$Q,U$1,WhatIf!$R:$R,U209)&lt;=price_limit,IF(U209="Yes",1,2),"")),""))</f>
        <v/>
      </c>
      <c r="BQ209" s="161" t="str">
        <f ca="1">IF(OR(V209="",VLOOKUP(V$1,Services!$A$1:$B$25,2,0)="Exclude"),"",IF($D209=1,IF(OR(price_limit="",price_limit="No Limit"),IF(V209="Yes",1,2),IF(SUMIFS(WhatIf!$W:$W,WhatIf!$Q:$Q,V$1,WhatIf!$R:$R,V209)&lt;=price_limit,IF(V209="Yes",1,2),"")),""))</f>
        <v/>
      </c>
      <c r="BR209" s="161" t="str">
        <f>IF(OR(W209="",VLOOKUP(W$1,Services!$A$1:$B$25,2,0)="Exclude"),"",IF($D209=1,IF(OR(price_limit="",price_limit="No Limit"),IF(W209="Yes",1,2),IF(SUMIFS(WhatIf!$W:$W,WhatIf!$Q:$Q,W$1,WhatIf!$R:$R,W209)&lt;=price_limit,IF(W209="Yes",1,2),"")),""))</f>
        <v/>
      </c>
      <c r="BS209" s="161" t="str">
        <f>IF(OR(X209="",VLOOKUP(X$1,Services!$A$1:$B$25,2,0)="Exclude"),"",IF($D209=1,IF(OR(price_limit="",price_limit="No Limit"),IF(X209="Yes",1,2),IF(SUMIFS(WhatIf!$W:$W,WhatIf!$Q:$Q,X$1,WhatIf!$R:$R,X209)&lt;=price_limit,IF(X209="Yes",1,2),"")),""))</f>
        <v/>
      </c>
      <c r="BT209" s="161" t="str">
        <f>IF(OR(Y209="",VLOOKUP(Y$1,Services!$A$1:$B$25,2,0)="Exclude"),"",IF($D209=1,IF(OR(price_limit="",price_limit="No Limit"),IF(Y209="Yes",1,2),IF(SUMIFS(WhatIf!$W:$W,WhatIf!$Q:$Q,Y$1,WhatIf!$R:$R,Y209)&lt;=price_limit,IF(Y209="Yes",1,2),"")),""))</f>
        <v/>
      </c>
      <c r="BU209" s="161" t="str">
        <f>IF(OR(Z209="",VLOOKUP(Z$1,Services!$A$1:$B$25,2,0)="Exclude"),"",IF($D209=1,IF(OR(price_limit="",price_limit="No Limit"),IF(Z209="Yes",1,2),IF(SUMIFS(WhatIf!$W:$W,WhatIf!$Q:$Q,Z$1,WhatIf!$R:$R,Z209)&lt;=price_limit,IF(Z209="Yes",1,2),"")),""))</f>
        <v/>
      </c>
      <c r="BV209" s="161"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3" customHeight="1" x14ac:dyDescent="0.35">
      <c r="A210" s="15" t="s">
        <v>608</v>
      </c>
      <c r="B210" s="3" t="s">
        <v>974</v>
      </c>
      <c r="C210" s="3" t="s">
        <v>184</v>
      </c>
      <c r="D210" s="8" t="str">
        <f t="shared" ca="1" si="11"/>
        <v/>
      </c>
      <c r="I210" s="8"/>
      <c r="J210" s="8"/>
      <c r="K210" s="8"/>
      <c r="L210" s="8"/>
      <c r="M210" s="8"/>
      <c r="N210" s="8"/>
      <c r="O210" s="8"/>
      <c r="P210" s="8"/>
      <c r="Q210" s="8"/>
      <c r="R210" s="8" t="s">
        <v>1</v>
      </c>
      <c r="S210" s="8"/>
      <c r="T210" s="8"/>
      <c r="U210" s="8" t="s">
        <v>1</v>
      </c>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1" t="str">
        <f>IF(OR(E210="",VLOOKUP(E$1,Services!$A$1:$B$25,2,0)="Exclude"),"",IF($D210=1,IF(OR(price_limit="",price_limit="No Limit"),IF(E210="Yes",1,2),IF(SUMIFS(WhatIf!$W:$W,WhatIf!$Q:$Q,E$1,WhatIf!$R:$R,E210)&lt;=price_limit,IF(E210="Yes",1,2),"")),""))</f>
        <v/>
      </c>
      <c r="BA210" s="161" t="str">
        <f>IF(OR(F210="",VLOOKUP(F$1,Services!$A$1:$B$25,2,0)="Exclude"),"",IF($D210=1,IF(OR(price_limit="",price_limit="No Limit"),IF(F210="Yes",1,2),IF(SUMIFS(WhatIf!$W:$W,WhatIf!$Q:$Q,F$1,WhatIf!$R:$R,F210)&lt;=price_limit,IF(F210="Yes",1,2),"")),""))</f>
        <v/>
      </c>
      <c r="BB210" s="161" t="str">
        <f>IF(OR(G210="",VLOOKUP(G$1,Services!$A$1:$B$25,2,0)="Exclude"),"",IF($D210=1,IF(OR(price_limit="",price_limit="No Limit"),IF(G210="Yes",1,2),IF(SUMIFS(WhatIf!$W:$W,WhatIf!$Q:$Q,G$1,WhatIf!$R:$R,G210)&lt;=price_limit,IF(G210="Yes",1,2),"")),""))</f>
        <v/>
      </c>
      <c r="BC210" s="161" t="str">
        <f>IF(OR(H210="",VLOOKUP(H$1,Services!$A$1:$B$25,2,0)="Exclude"),"",IF($D210=1,IF(OR(price_limit="",price_limit="No Limit"),IF(H210="Yes",1,2),IF(SUMIFS(WhatIf!$W:$W,WhatIf!$Q:$Q,H$1,WhatIf!$R:$R,H210)&lt;=price_limit,IF(H210="Yes",1,2),"")),""))</f>
        <v/>
      </c>
      <c r="BD210" s="161" t="str">
        <f>IF(OR(I210="",VLOOKUP(I$1,Services!$A$1:$B$25,2,0)="Exclude"),"",IF($D210=1,IF(OR(price_limit="",price_limit="No Limit"),IF(I210="Yes",1,2),IF(SUMIFS(WhatIf!$W:$W,WhatIf!$Q:$Q,I$1,WhatIf!$R:$R,I210)&lt;=price_limit,IF(I210="Yes",1,2),"")),""))</f>
        <v/>
      </c>
      <c r="BE210" s="161" t="str">
        <f>IF(OR(J210="",VLOOKUP(J$1,Services!$A$1:$B$25,2,0)="Exclude"),"",IF($D210=1,IF(OR(price_limit="",price_limit="No Limit"),IF(J210="Yes",1,2),IF(SUMIFS(WhatIf!$W:$W,WhatIf!$Q:$Q,J$1,WhatIf!$R:$R,J210)&lt;=price_limit,IF(J210="Yes",1,2),"")),""))</f>
        <v/>
      </c>
      <c r="BF210" s="161" t="str">
        <f>IF(OR(K210="",VLOOKUP(K$1,Services!$A$1:$B$25,2,0)="Exclude"),"",IF($D210=1,IF(OR(price_limit="",price_limit="No Limit"),IF(K210="Yes",1,2),IF(SUMIFS(WhatIf!$W:$W,WhatIf!$Q:$Q,K$1,WhatIf!$R:$R,K210)&lt;=price_limit,IF(K210="Yes",1,2),"")),""))</f>
        <v/>
      </c>
      <c r="BG210" s="161" t="str">
        <f>IF(OR(L210="",VLOOKUP(L$1,Services!$A$1:$B$25,2,0)="Exclude"),"",IF($D210=1,IF(OR(price_limit="",price_limit="No Limit"),IF(L210="Yes",1,2),IF(SUMIFS(WhatIf!$W:$W,WhatIf!$Q:$Q,L$1,WhatIf!$R:$R,L210)&lt;=price_limit,IF(L210="Yes",1,2),"")),""))</f>
        <v/>
      </c>
      <c r="BH210" s="161" t="str">
        <f>IF(OR(M210="",VLOOKUP(M$1,Services!$A$1:$B$25,2,0)="Exclude"),"",IF($D210=1,IF(OR(price_limit="",price_limit="No Limit"),IF(M210="Yes",1,2),IF(SUMIFS(WhatIf!$W:$W,WhatIf!$Q:$Q,M$1,WhatIf!$R:$R,M210)&lt;=price_limit,IF(M210="Yes",1,2),"")),""))</f>
        <v/>
      </c>
      <c r="BI210" s="161" t="str">
        <f>IF(OR(N210="",VLOOKUP(N$1,Services!$A$1:$B$25,2,0)="Exclude"),"",IF($D210=1,IF(OR(price_limit="",price_limit="No Limit"),IF(N210="Yes",1,2),IF(SUMIFS(WhatIf!$W:$W,WhatIf!$Q:$Q,N$1,WhatIf!$R:$R,N210)&lt;=price_limit,IF(N210="Yes",1,2),"")),""))</f>
        <v/>
      </c>
      <c r="BJ210" s="161" t="str">
        <f>IF(OR(O210="",VLOOKUP(O$1,Services!$A$1:$B$25,2,0)="Exclude"),"",IF($D210=1,IF(OR(price_limit="",price_limit="No Limit"),IF(O210="Yes",1,2),IF(SUMIFS(WhatIf!$W:$W,WhatIf!$Q:$Q,O$1,WhatIf!$R:$R,O210)&lt;=price_limit,IF(O210="Yes",1,2),"")),""))</f>
        <v/>
      </c>
      <c r="BK210" s="161" t="str">
        <f>IF(OR(P210="",VLOOKUP(P$1,Services!$A$1:$B$25,2,0)="Exclude"),"",IF($D210=1,IF(OR(price_limit="",price_limit="No Limit"),IF(P210="Yes",1,2),IF(SUMIFS(WhatIf!$W:$W,WhatIf!$Q:$Q,P$1,WhatIf!$R:$R,P210)&lt;=price_limit,IF(P210="Yes",1,2),"")),""))</f>
        <v/>
      </c>
      <c r="BL210" s="161" t="str">
        <f>IF(OR(Q210="",VLOOKUP(Q$1,Services!$A$1:$B$25,2,0)="Exclude"),"",IF($D210=1,IF(OR(price_limit="",price_limit="No Limit"),IF(Q210="Yes",1,2),IF(SUMIFS(WhatIf!$W:$W,WhatIf!$Q:$Q,Q$1,WhatIf!$R:$R,Q210)&lt;=price_limit,IF(Q210="Yes",1,2),"")),""))</f>
        <v/>
      </c>
      <c r="BM210" s="161" t="str">
        <f ca="1">IF(OR(R210="",VLOOKUP(R$1,Services!$A$1:$B$25,2,0)="Exclude"),"",IF($D210=1,IF(OR(price_limit="",price_limit="No Limit"),IF(R210="Yes",1,2),IF(SUMIFS(WhatIf!$W:$W,WhatIf!$Q:$Q,R$1,WhatIf!$R:$R,R210)&lt;=price_limit,IF(R210="Yes",1,2),"")),""))</f>
        <v/>
      </c>
      <c r="BN210" s="161" t="str">
        <f>IF(OR(S210="",VLOOKUP(S$1,Services!$A$1:$B$25,2,0)="Exclude"),"",IF($D210=1,IF(OR(price_limit="",price_limit="No Limit"),IF(S210="Yes",1,2),IF(SUMIFS(WhatIf!$W:$W,WhatIf!$Q:$Q,S$1,WhatIf!$R:$R,S210)&lt;=price_limit,IF(S210="Yes",1,2),"")),""))</f>
        <v/>
      </c>
      <c r="BO210" s="161" t="str">
        <f>IF(OR(T210="",VLOOKUP(T$1,Services!$A$1:$B$25,2,0)="Exclude"),"",IF($D210=1,IF(OR(price_limit="",price_limit="No Limit"),IF(T210="Yes",1,2),IF(SUMIFS(WhatIf!$W:$W,WhatIf!$Q:$Q,T$1,WhatIf!$R:$R,T210)&lt;=price_limit,IF(T210="Yes",1,2),"")),""))</f>
        <v/>
      </c>
      <c r="BP210" s="161" t="str">
        <f ca="1">IF(OR(U210="",VLOOKUP(U$1,Services!$A$1:$B$25,2,0)="Exclude"),"",IF($D210=1,IF(OR(price_limit="",price_limit="No Limit"),IF(U210="Yes",1,2),IF(SUMIFS(WhatIf!$W:$W,WhatIf!$Q:$Q,U$1,WhatIf!$R:$R,U210)&lt;=price_limit,IF(U210="Yes",1,2),"")),""))</f>
        <v/>
      </c>
      <c r="BQ210" s="161" t="str">
        <f>IF(OR(V210="",VLOOKUP(V$1,Services!$A$1:$B$25,2,0)="Exclude"),"",IF($D210=1,IF(OR(price_limit="",price_limit="No Limit"),IF(V210="Yes",1,2),IF(SUMIFS(WhatIf!$W:$W,WhatIf!$Q:$Q,V$1,WhatIf!$R:$R,V210)&lt;=price_limit,IF(V210="Yes",1,2),"")),""))</f>
        <v/>
      </c>
      <c r="BR210" s="161" t="str">
        <f>IF(OR(W210="",VLOOKUP(W$1,Services!$A$1:$B$25,2,0)="Exclude"),"",IF($D210=1,IF(OR(price_limit="",price_limit="No Limit"),IF(W210="Yes",1,2),IF(SUMIFS(WhatIf!$W:$W,WhatIf!$Q:$Q,W$1,WhatIf!$R:$R,W210)&lt;=price_limit,IF(W210="Yes",1,2),"")),""))</f>
        <v/>
      </c>
      <c r="BS210" s="161" t="str">
        <f>IF(OR(X210="",VLOOKUP(X$1,Services!$A$1:$B$25,2,0)="Exclude"),"",IF($D210=1,IF(OR(price_limit="",price_limit="No Limit"),IF(X210="Yes",1,2),IF(SUMIFS(WhatIf!$W:$W,WhatIf!$Q:$Q,X$1,WhatIf!$R:$R,X210)&lt;=price_limit,IF(X210="Yes",1,2),"")),""))</f>
        <v/>
      </c>
      <c r="BT210" s="161" t="str">
        <f>IF(OR(Y210="",VLOOKUP(Y$1,Services!$A$1:$B$25,2,0)="Exclude"),"",IF($D210=1,IF(OR(price_limit="",price_limit="No Limit"),IF(Y210="Yes",1,2),IF(SUMIFS(WhatIf!$W:$W,WhatIf!$Q:$Q,Y$1,WhatIf!$R:$R,Y210)&lt;=price_limit,IF(Y210="Yes",1,2),"")),""))</f>
        <v/>
      </c>
      <c r="BU210" s="161" t="str">
        <f>IF(OR(Z210="",VLOOKUP(Z$1,Services!$A$1:$B$25,2,0)="Exclude"),"",IF($D210=1,IF(OR(price_limit="",price_limit="No Limit"),IF(Z210="Yes",1,2),IF(SUMIFS(WhatIf!$W:$W,WhatIf!$Q:$Q,Z$1,WhatIf!$R:$R,Z210)&lt;=price_limit,IF(Z210="Yes",1,2),"")),""))</f>
        <v/>
      </c>
      <c r="BV210" s="161"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customHeight="1" x14ac:dyDescent="0.3">
      <c r="A211" s="15" t="s">
        <v>1054</v>
      </c>
      <c r="C211" s="3" t="s">
        <v>185</v>
      </c>
      <c r="D211" s="8" t="str">
        <f t="shared" ca="1" si="11"/>
        <v/>
      </c>
      <c r="R211" s="4" t="s">
        <v>1</v>
      </c>
      <c r="S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1" t="str">
        <f>IF(OR(E211="",VLOOKUP(E$1,Services!$A$1:$B$25,2,0)="Exclude"),"",IF($D211=1,IF(OR(price_limit="",price_limit="No Limit"),IF(E211="Yes",1,2),IF(SUMIFS(WhatIf!$W:$W,WhatIf!$Q:$Q,E$1,WhatIf!$R:$R,E211)&lt;=price_limit,IF(E211="Yes",1,2),"")),""))</f>
        <v/>
      </c>
      <c r="BA211" s="161" t="str">
        <f>IF(OR(F211="",VLOOKUP(F$1,Services!$A$1:$B$25,2,0)="Exclude"),"",IF($D211=1,IF(OR(price_limit="",price_limit="No Limit"),IF(F211="Yes",1,2),IF(SUMIFS(WhatIf!$W:$W,WhatIf!$Q:$Q,F$1,WhatIf!$R:$R,F211)&lt;=price_limit,IF(F211="Yes",1,2),"")),""))</f>
        <v/>
      </c>
      <c r="BB211" s="161" t="str">
        <f>IF(OR(G211="",VLOOKUP(G$1,Services!$A$1:$B$25,2,0)="Exclude"),"",IF($D211=1,IF(OR(price_limit="",price_limit="No Limit"),IF(G211="Yes",1,2),IF(SUMIFS(WhatIf!$W:$W,WhatIf!$Q:$Q,G$1,WhatIf!$R:$R,G211)&lt;=price_limit,IF(G211="Yes",1,2),"")),""))</f>
        <v/>
      </c>
      <c r="BC211" s="161" t="str">
        <f>IF(OR(H211="",VLOOKUP(H$1,Services!$A$1:$B$25,2,0)="Exclude"),"",IF($D211=1,IF(OR(price_limit="",price_limit="No Limit"),IF(H211="Yes",1,2),IF(SUMIFS(WhatIf!$W:$W,WhatIf!$Q:$Q,H$1,WhatIf!$R:$R,H211)&lt;=price_limit,IF(H211="Yes",1,2),"")),""))</f>
        <v/>
      </c>
      <c r="BD211" s="161" t="str">
        <f>IF(OR(I211="",VLOOKUP(I$1,Services!$A$1:$B$25,2,0)="Exclude"),"",IF($D211=1,IF(OR(price_limit="",price_limit="No Limit"),IF(I211="Yes",1,2),IF(SUMIFS(WhatIf!$W:$W,WhatIf!$Q:$Q,I$1,WhatIf!$R:$R,I211)&lt;=price_limit,IF(I211="Yes",1,2),"")),""))</f>
        <v/>
      </c>
      <c r="BE211" s="161" t="str">
        <f>IF(OR(J211="",VLOOKUP(J$1,Services!$A$1:$B$25,2,0)="Exclude"),"",IF($D211=1,IF(OR(price_limit="",price_limit="No Limit"),IF(J211="Yes",1,2),IF(SUMIFS(WhatIf!$W:$W,WhatIf!$Q:$Q,J$1,WhatIf!$R:$R,J211)&lt;=price_limit,IF(J211="Yes",1,2),"")),""))</f>
        <v/>
      </c>
      <c r="BF211" s="161" t="str">
        <f>IF(OR(K211="",VLOOKUP(K$1,Services!$A$1:$B$25,2,0)="Exclude"),"",IF($D211=1,IF(OR(price_limit="",price_limit="No Limit"),IF(K211="Yes",1,2),IF(SUMIFS(WhatIf!$W:$W,WhatIf!$Q:$Q,K$1,WhatIf!$R:$R,K211)&lt;=price_limit,IF(K211="Yes",1,2),"")),""))</f>
        <v/>
      </c>
      <c r="BG211" s="161" t="str">
        <f>IF(OR(L211="",VLOOKUP(L$1,Services!$A$1:$B$25,2,0)="Exclude"),"",IF($D211=1,IF(OR(price_limit="",price_limit="No Limit"),IF(L211="Yes",1,2),IF(SUMIFS(WhatIf!$W:$W,WhatIf!$Q:$Q,L$1,WhatIf!$R:$R,L211)&lt;=price_limit,IF(L211="Yes",1,2),"")),""))</f>
        <v/>
      </c>
      <c r="BH211" s="161" t="str">
        <f>IF(OR(M211="",VLOOKUP(M$1,Services!$A$1:$B$25,2,0)="Exclude"),"",IF($D211=1,IF(OR(price_limit="",price_limit="No Limit"),IF(M211="Yes",1,2),IF(SUMIFS(WhatIf!$W:$W,WhatIf!$Q:$Q,M$1,WhatIf!$R:$R,M211)&lt;=price_limit,IF(M211="Yes",1,2),"")),""))</f>
        <v/>
      </c>
      <c r="BI211" s="161" t="str">
        <f>IF(OR(N211="",VLOOKUP(N$1,Services!$A$1:$B$25,2,0)="Exclude"),"",IF($D211=1,IF(OR(price_limit="",price_limit="No Limit"),IF(N211="Yes",1,2),IF(SUMIFS(WhatIf!$W:$W,WhatIf!$Q:$Q,N$1,WhatIf!$R:$R,N211)&lt;=price_limit,IF(N211="Yes",1,2),"")),""))</f>
        <v/>
      </c>
      <c r="BJ211" s="161" t="str">
        <f>IF(OR(O211="",VLOOKUP(O$1,Services!$A$1:$B$25,2,0)="Exclude"),"",IF($D211=1,IF(OR(price_limit="",price_limit="No Limit"),IF(O211="Yes",1,2),IF(SUMIFS(WhatIf!$W:$W,WhatIf!$Q:$Q,O$1,WhatIf!$R:$R,O211)&lt;=price_limit,IF(O211="Yes",1,2),"")),""))</f>
        <v/>
      </c>
      <c r="BK211" s="161" t="str">
        <f>IF(OR(P211="",VLOOKUP(P$1,Services!$A$1:$B$25,2,0)="Exclude"),"",IF($D211=1,IF(OR(price_limit="",price_limit="No Limit"),IF(P211="Yes",1,2),IF(SUMIFS(WhatIf!$W:$W,WhatIf!$Q:$Q,P$1,WhatIf!$R:$R,P211)&lt;=price_limit,IF(P211="Yes",1,2),"")),""))</f>
        <v/>
      </c>
      <c r="BL211" s="161" t="str">
        <f>IF(OR(Q211="",VLOOKUP(Q$1,Services!$A$1:$B$25,2,0)="Exclude"),"",IF($D211=1,IF(OR(price_limit="",price_limit="No Limit"),IF(Q211="Yes",1,2),IF(SUMIFS(WhatIf!$W:$W,WhatIf!$Q:$Q,Q$1,WhatIf!$R:$R,Q211)&lt;=price_limit,IF(Q211="Yes",1,2),"")),""))</f>
        <v/>
      </c>
      <c r="BM211" s="161" t="str">
        <f ca="1">IF(OR(R211="",VLOOKUP(R$1,Services!$A$1:$B$25,2,0)="Exclude"),"",IF($D211=1,IF(OR(price_limit="",price_limit="No Limit"),IF(R211="Yes",1,2),IF(SUMIFS(WhatIf!$W:$W,WhatIf!$Q:$Q,R$1,WhatIf!$R:$R,R211)&lt;=price_limit,IF(R211="Yes",1,2),"")),""))</f>
        <v/>
      </c>
      <c r="BN211" s="161" t="str">
        <f ca="1">IF(OR(S211="",VLOOKUP(S$1,Services!$A$1:$B$25,2,0)="Exclude"),"",IF($D211=1,IF(OR(price_limit="",price_limit="No Limit"),IF(S211="Yes",1,2),IF(SUMIFS(WhatIf!$W:$W,WhatIf!$Q:$Q,S$1,WhatIf!$R:$R,S211)&lt;=price_limit,IF(S211="Yes",1,2),"")),""))</f>
        <v/>
      </c>
      <c r="BO211" s="161" t="str">
        <f>IF(OR(T211="",VLOOKUP(T$1,Services!$A$1:$B$25,2,0)="Exclude"),"",IF($D211=1,IF(OR(price_limit="",price_limit="No Limit"),IF(T211="Yes",1,2),IF(SUMIFS(WhatIf!$W:$W,WhatIf!$Q:$Q,T$1,WhatIf!$R:$R,T211)&lt;=price_limit,IF(T211="Yes",1,2),"")),""))</f>
        <v/>
      </c>
      <c r="BP211" s="161" t="str">
        <f>IF(OR(U211="",VLOOKUP(U$1,Services!$A$1:$B$25,2,0)="Exclude"),"",IF($D211=1,IF(OR(price_limit="",price_limit="No Limit"),IF(U211="Yes",1,2),IF(SUMIFS(WhatIf!$W:$W,WhatIf!$Q:$Q,U$1,WhatIf!$R:$R,U211)&lt;=price_limit,IF(U211="Yes",1,2),"")),""))</f>
        <v/>
      </c>
      <c r="BQ211" s="161" t="str">
        <f>IF(OR(V211="",VLOOKUP(V$1,Services!$A$1:$B$25,2,0)="Exclude"),"",IF($D211=1,IF(OR(price_limit="",price_limit="No Limit"),IF(V211="Yes",1,2),IF(SUMIFS(WhatIf!$W:$W,WhatIf!$Q:$Q,V$1,WhatIf!$R:$R,V211)&lt;=price_limit,IF(V211="Yes",1,2),"")),""))</f>
        <v/>
      </c>
      <c r="BR211" s="161" t="str">
        <f>IF(OR(W211="",VLOOKUP(W$1,Services!$A$1:$B$25,2,0)="Exclude"),"",IF($D211=1,IF(OR(price_limit="",price_limit="No Limit"),IF(W211="Yes",1,2),IF(SUMIFS(WhatIf!$W:$W,WhatIf!$Q:$Q,W$1,WhatIf!$R:$R,W211)&lt;=price_limit,IF(W211="Yes",1,2),"")),""))</f>
        <v/>
      </c>
      <c r="BS211" s="161" t="str">
        <f>IF(OR(X211="",VLOOKUP(X$1,Services!$A$1:$B$25,2,0)="Exclude"),"",IF($D211=1,IF(OR(price_limit="",price_limit="No Limit"),IF(X211="Yes",1,2),IF(SUMIFS(WhatIf!$W:$W,WhatIf!$Q:$Q,X$1,WhatIf!$R:$R,X211)&lt;=price_limit,IF(X211="Yes",1,2),"")),""))</f>
        <v/>
      </c>
      <c r="BT211" s="161" t="str">
        <f>IF(OR(Y211="",VLOOKUP(Y$1,Services!$A$1:$B$25,2,0)="Exclude"),"",IF($D211=1,IF(OR(price_limit="",price_limit="No Limit"),IF(Y211="Yes",1,2),IF(SUMIFS(WhatIf!$W:$W,WhatIf!$Q:$Q,Y$1,WhatIf!$R:$R,Y211)&lt;=price_limit,IF(Y211="Yes",1,2),"")),""))</f>
        <v/>
      </c>
      <c r="BU211" s="161" t="str">
        <f>IF(OR(Z211="",VLOOKUP(Z$1,Services!$A$1:$B$25,2,0)="Exclude"),"",IF($D211=1,IF(OR(price_limit="",price_limit="No Limit"),IF(Z211="Yes",1,2),IF(SUMIFS(WhatIf!$W:$W,WhatIf!$Q:$Q,Z$1,WhatIf!$R:$R,Z211)&lt;=price_limit,IF(Z211="Yes",1,2),"")),""))</f>
        <v/>
      </c>
      <c r="BV211" s="161"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customHeight="1" x14ac:dyDescent="0.35">
      <c r="A212" s="15" t="s">
        <v>415</v>
      </c>
      <c r="B212" s="3" t="s">
        <v>494</v>
      </c>
      <c r="C212" s="3" t="s">
        <v>191</v>
      </c>
      <c r="D212" s="8" t="str">
        <f t="shared" ca="1" si="11"/>
        <v/>
      </c>
      <c r="I212" s="8"/>
      <c r="J212" s="8"/>
      <c r="K212" s="8"/>
      <c r="L212" s="8"/>
      <c r="M212" s="8"/>
      <c r="N212" s="8"/>
      <c r="O212" s="8" t="s">
        <v>1063</v>
      </c>
      <c r="P212" s="8" t="s">
        <v>1</v>
      </c>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1" t="str">
        <f>IF(OR(E212="",VLOOKUP(E$1,Services!$A$1:$B$25,2,0)="Exclude"),"",IF($D212=1,IF(OR(price_limit="",price_limit="No Limit"),IF(E212="Yes",1,2),IF(SUMIFS(WhatIf!$W:$W,WhatIf!$Q:$Q,E$1,WhatIf!$R:$R,E212)&lt;=price_limit,IF(E212="Yes",1,2),"")),""))</f>
        <v/>
      </c>
      <c r="BA212" s="161" t="str">
        <f>IF(OR(F212="",VLOOKUP(F$1,Services!$A$1:$B$25,2,0)="Exclude"),"",IF($D212=1,IF(OR(price_limit="",price_limit="No Limit"),IF(F212="Yes",1,2),IF(SUMIFS(WhatIf!$W:$W,WhatIf!$Q:$Q,F$1,WhatIf!$R:$R,F212)&lt;=price_limit,IF(F212="Yes",1,2),"")),""))</f>
        <v/>
      </c>
      <c r="BB212" s="161" t="str">
        <f>IF(OR(G212="",VLOOKUP(G$1,Services!$A$1:$B$25,2,0)="Exclude"),"",IF($D212=1,IF(OR(price_limit="",price_limit="No Limit"),IF(G212="Yes",1,2),IF(SUMIFS(WhatIf!$W:$W,WhatIf!$Q:$Q,G$1,WhatIf!$R:$R,G212)&lt;=price_limit,IF(G212="Yes",1,2),"")),""))</f>
        <v/>
      </c>
      <c r="BC212" s="161" t="str">
        <f>IF(OR(H212="",VLOOKUP(H$1,Services!$A$1:$B$25,2,0)="Exclude"),"",IF($D212=1,IF(OR(price_limit="",price_limit="No Limit"),IF(H212="Yes",1,2),IF(SUMIFS(WhatIf!$W:$W,WhatIf!$Q:$Q,H$1,WhatIf!$R:$R,H212)&lt;=price_limit,IF(H212="Yes",1,2),"")),""))</f>
        <v/>
      </c>
      <c r="BD212" s="161" t="str">
        <f>IF(OR(I212="",VLOOKUP(I$1,Services!$A$1:$B$25,2,0)="Exclude"),"",IF($D212=1,IF(OR(price_limit="",price_limit="No Limit"),IF(I212="Yes",1,2),IF(SUMIFS(WhatIf!$W:$W,WhatIf!$Q:$Q,I$1,WhatIf!$R:$R,I212)&lt;=price_limit,IF(I212="Yes",1,2),"")),""))</f>
        <v/>
      </c>
      <c r="BE212" s="161" t="str">
        <f>IF(OR(J212="",VLOOKUP(J$1,Services!$A$1:$B$25,2,0)="Exclude"),"",IF($D212=1,IF(OR(price_limit="",price_limit="No Limit"),IF(J212="Yes",1,2),IF(SUMIFS(WhatIf!$W:$W,WhatIf!$Q:$Q,J$1,WhatIf!$R:$R,J212)&lt;=price_limit,IF(J212="Yes",1,2),"")),""))</f>
        <v/>
      </c>
      <c r="BF212" s="161" t="str">
        <f>IF(OR(K212="",VLOOKUP(K$1,Services!$A$1:$B$25,2,0)="Exclude"),"",IF($D212=1,IF(OR(price_limit="",price_limit="No Limit"),IF(K212="Yes",1,2),IF(SUMIFS(WhatIf!$W:$W,WhatIf!$Q:$Q,K$1,WhatIf!$R:$R,K212)&lt;=price_limit,IF(K212="Yes",1,2),"")),""))</f>
        <v/>
      </c>
      <c r="BG212" s="161" t="str">
        <f>IF(OR(L212="",VLOOKUP(L$1,Services!$A$1:$B$25,2,0)="Exclude"),"",IF($D212=1,IF(OR(price_limit="",price_limit="No Limit"),IF(L212="Yes",1,2),IF(SUMIFS(WhatIf!$W:$W,WhatIf!$Q:$Q,L$1,WhatIf!$R:$R,L212)&lt;=price_limit,IF(L212="Yes",1,2),"")),""))</f>
        <v/>
      </c>
      <c r="BH212" s="161" t="str">
        <f>IF(OR(M212="",VLOOKUP(M$1,Services!$A$1:$B$25,2,0)="Exclude"),"",IF($D212=1,IF(OR(price_limit="",price_limit="No Limit"),IF(M212="Yes",1,2),IF(SUMIFS(WhatIf!$W:$W,WhatIf!$Q:$Q,M$1,WhatIf!$R:$R,M212)&lt;=price_limit,IF(M212="Yes",1,2),"")),""))</f>
        <v/>
      </c>
      <c r="BI212" s="161" t="str">
        <f>IF(OR(N212="",VLOOKUP(N$1,Services!$A$1:$B$25,2,0)="Exclude"),"",IF($D212=1,IF(OR(price_limit="",price_limit="No Limit"),IF(N212="Yes",1,2),IF(SUMIFS(WhatIf!$W:$W,WhatIf!$Q:$Q,N$1,WhatIf!$R:$R,N212)&lt;=price_limit,IF(N212="Yes",1,2),"")),""))</f>
        <v/>
      </c>
      <c r="BJ212" s="161" t="str">
        <f ca="1">IF(OR(O212="",VLOOKUP(O$1,Services!$A$1:$B$25,2,0)="Exclude"),"",IF($D212=1,IF(OR(price_limit="",price_limit="No Limit"),IF(O212="Yes",1,2),IF(SUMIFS(WhatIf!$W:$W,WhatIf!$Q:$Q,O$1,WhatIf!$R:$R,O212)&lt;=price_limit,IF(O212="Yes",1,2),"")),""))</f>
        <v/>
      </c>
      <c r="BK212" s="161" t="str">
        <f ca="1">IF(OR(P212="",VLOOKUP(P$1,Services!$A$1:$B$25,2,0)="Exclude"),"",IF($D212=1,IF(OR(price_limit="",price_limit="No Limit"),IF(P212="Yes",1,2),IF(SUMIFS(WhatIf!$W:$W,WhatIf!$Q:$Q,P$1,WhatIf!$R:$R,P212)&lt;=price_limit,IF(P212="Yes",1,2),"")),""))</f>
        <v/>
      </c>
      <c r="BL212" s="161" t="str">
        <f>IF(OR(Q212="",VLOOKUP(Q$1,Services!$A$1:$B$25,2,0)="Exclude"),"",IF($D212=1,IF(OR(price_limit="",price_limit="No Limit"),IF(Q212="Yes",1,2),IF(SUMIFS(WhatIf!$W:$W,WhatIf!$Q:$Q,Q$1,WhatIf!$R:$R,Q212)&lt;=price_limit,IF(Q212="Yes",1,2),"")),""))</f>
        <v/>
      </c>
      <c r="BM212" s="161" t="str">
        <f>IF(OR(R212="",VLOOKUP(R$1,Services!$A$1:$B$25,2,0)="Exclude"),"",IF($D212=1,IF(OR(price_limit="",price_limit="No Limit"),IF(R212="Yes",1,2),IF(SUMIFS(WhatIf!$W:$W,WhatIf!$Q:$Q,R$1,WhatIf!$R:$R,R212)&lt;=price_limit,IF(R212="Yes",1,2),"")),""))</f>
        <v/>
      </c>
      <c r="BN212" s="161" t="str">
        <f>IF(OR(S212="",VLOOKUP(S$1,Services!$A$1:$B$25,2,0)="Exclude"),"",IF($D212=1,IF(OR(price_limit="",price_limit="No Limit"),IF(S212="Yes",1,2),IF(SUMIFS(WhatIf!$W:$W,WhatIf!$Q:$Q,S$1,WhatIf!$R:$R,S212)&lt;=price_limit,IF(S212="Yes",1,2),"")),""))</f>
        <v/>
      </c>
      <c r="BO212" s="161" t="str">
        <f>IF(OR(T212="",VLOOKUP(T$1,Services!$A$1:$B$25,2,0)="Exclude"),"",IF($D212=1,IF(OR(price_limit="",price_limit="No Limit"),IF(T212="Yes",1,2),IF(SUMIFS(WhatIf!$W:$W,WhatIf!$Q:$Q,T$1,WhatIf!$R:$R,T212)&lt;=price_limit,IF(T212="Yes",1,2),"")),""))</f>
        <v/>
      </c>
      <c r="BP212" s="161" t="str">
        <f>IF(OR(U212="",VLOOKUP(U$1,Services!$A$1:$B$25,2,0)="Exclude"),"",IF($D212=1,IF(OR(price_limit="",price_limit="No Limit"),IF(U212="Yes",1,2),IF(SUMIFS(WhatIf!$W:$W,WhatIf!$Q:$Q,U$1,WhatIf!$R:$R,U212)&lt;=price_limit,IF(U212="Yes",1,2),"")),""))</f>
        <v/>
      </c>
      <c r="BQ212" s="161" t="str">
        <f>IF(OR(V212="",VLOOKUP(V$1,Services!$A$1:$B$25,2,0)="Exclude"),"",IF($D212=1,IF(OR(price_limit="",price_limit="No Limit"),IF(V212="Yes",1,2),IF(SUMIFS(WhatIf!$W:$W,WhatIf!$Q:$Q,V$1,WhatIf!$R:$R,V212)&lt;=price_limit,IF(V212="Yes",1,2),"")),""))</f>
        <v/>
      </c>
      <c r="BR212" s="161" t="str">
        <f>IF(OR(W212="",VLOOKUP(W$1,Services!$A$1:$B$25,2,0)="Exclude"),"",IF($D212=1,IF(OR(price_limit="",price_limit="No Limit"),IF(W212="Yes",1,2),IF(SUMIFS(WhatIf!$W:$W,WhatIf!$Q:$Q,W$1,WhatIf!$R:$R,W212)&lt;=price_limit,IF(W212="Yes",1,2),"")),""))</f>
        <v/>
      </c>
      <c r="BS212" s="161" t="str">
        <f>IF(OR(X212="",VLOOKUP(X$1,Services!$A$1:$B$25,2,0)="Exclude"),"",IF($D212=1,IF(OR(price_limit="",price_limit="No Limit"),IF(X212="Yes",1,2),IF(SUMIFS(WhatIf!$W:$W,WhatIf!$Q:$Q,X$1,WhatIf!$R:$R,X212)&lt;=price_limit,IF(X212="Yes",1,2),"")),""))</f>
        <v/>
      </c>
      <c r="BT212" s="161" t="str">
        <f>IF(OR(Y212="",VLOOKUP(Y$1,Services!$A$1:$B$25,2,0)="Exclude"),"",IF($D212=1,IF(OR(price_limit="",price_limit="No Limit"),IF(Y212="Yes",1,2),IF(SUMIFS(WhatIf!$W:$W,WhatIf!$Q:$Q,Y$1,WhatIf!$R:$R,Y212)&lt;=price_limit,IF(Y212="Yes",1,2),"")),""))</f>
        <v/>
      </c>
      <c r="BU212" s="161" t="str">
        <f>IF(OR(Z212="",VLOOKUP(Z$1,Services!$A$1:$B$25,2,0)="Exclude"),"",IF($D212=1,IF(OR(price_limit="",price_limit="No Limit"),IF(Z212="Yes",1,2),IF(SUMIFS(WhatIf!$W:$W,WhatIf!$Q:$Q,Z$1,WhatIf!$R:$R,Z212)&lt;=price_limit,IF(Z212="Yes",1,2),"")),""))</f>
        <v/>
      </c>
      <c r="BV212" s="161"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5" customHeight="1" x14ac:dyDescent="0.35">
      <c r="A213" s="15" t="s">
        <v>1283</v>
      </c>
      <c r="C213" s="3" t="s">
        <v>184</v>
      </c>
      <c r="D213" s="8" t="str">
        <f t="shared" ca="1" si="11"/>
        <v/>
      </c>
      <c r="I213" s="8"/>
      <c r="J213" s="8"/>
      <c r="K213" s="8"/>
      <c r="L213" s="8"/>
      <c r="M213" s="8"/>
      <c r="N213" s="8"/>
      <c r="O213" s="8" t="s">
        <v>1117</v>
      </c>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1" t="str">
        <f>IF(OR(E213="",VLOOKUP(E$1,Services!$A$1:$B$25,2,0)="Exclude"),"",IF($D213=1,IF(OR(price_limit="",price_limit="No Limit"),IF(E213="Yes",1,2),IF(SUMIFS(WhatIf!$W:$W,WhatIf!$Q:$Q,E$1,WhatIf!$R:$R,E213)&lt;=price_limit,IF(E213="Yes",1,2),"")),""))</f>
        <v/>
      </c>
      <c r="BA213" s="161" t="str">
        <f>IF(OR(F213="",VLOOKUP(F$1,Services!$A$1:$B$25,2,0)="Exclude"),"",IF($D213=1,IF(OR(price_limit="",price_limit="No Limit"),IF(F213="Yes",1,2),IF(SUMIFS(WhatIf!$W:$W,WhatIf!$Q:$Q,F$1,WhatIf!$R:$R,F213)&lt;=price_limit,IF(F213="Yes",1,2),"")),""))</f>
        <v/>
      </c>
      <c r="BB213" s="161" t="str">
        <f>IF(OR(G213="",VLOOKUP(G$1,Services!$A$1:$B$25,2,0)="Exclude"),"",IF($D213=1,IF(OR(price_limit="",price_limit="No Limit"),IF(G213="Yes",1,2),IF(SUMIFS(WhatIf!$W:$W,WhatIf!$Q:$Q,G$1,WhatIf!$R:$R,G213)&lt;=price_limit,IF(G213="Yes",1,2),"")),""))</f>
        <v/>
      </c>
      <c r="BC213" s="161" t="str">
        <f>IF(OR(H213="",VLOOKUP(H$1,Services!$A$1:$B$25,2,0)="Exclude"),"",IF($D213=1,IF(OR(price_limit="",price_limit="No Limit"),IF(H213="Yes",1,2),IF(SUMIFS(WhatIf!$W:$W,WhatIf!$Q:$Q,H$1,WhatIf!$R:$R,H213)&lt;=price_limit,IF(H213="Yes",1,2),"")),""))</f>
        <v/>
      </c>
      <c r="BD213" s="161" t="str">
        <f>IF(OR(I213="",VLOOKUP(I$1,Services!$A$1:$B$25,2,0)="Exclude"),"",IF($D213=1,IF(OR(price_limit="",price_limit="No Limit"),IF(I213="Yes",1,2),IF(SUMIFS(WhatIf!$W:$W,WhatIf!$Q:$Q,I$1,WhatIf!$R:$R,I213)&lt;=price_limit,IF(I213="Yes",1,2),"")),""))</f>
        <v/>
      </c>
      <c r="BE213" s="161" t="str">
        <f>IF(OR(J213="",VLOOKUP(J$1,Services!$A$1:$B$25,2,0)="Exclude"),"",IF($D213=1,IF(OR(price_limit="",price_limit="No Limit"),IF(J213="Yes",1,2),IF(SUMIFS(WhatIf!$W:$W,WhatIf!$Q:$Q,J$1,WhatIf!$R:$R,J213)&lt;=price_limit,IF(J213="Yes",1,2),"")),""))</f>
        <v/>
      </c>
      <c r="BF213" s="161" t="str">
        <f>IF(OR(K213="",VLOOKUP(K$1,Services!$A$1:$B$25,2,0)="Exclude"),"",IF($D213=1,IF(OR(price_limit="",price_limit="No Limit"),IF(K213="Yes",1,2),IF(SUMIFS(WhatIf!$W:$W,WhatIf!$Q:$Q,K$1,WhatIf!$R:$R,K213)&lt;=price_limit,IF(K213="Yes",1,2),"")),""))</f>
        <v/>
      </c>
      <c r="BG213" s="161" t="str">
        <f>IF(OR(L213="",VLOOKUP(L$1,Services!$A$1:$B$25,2,0)="Exclude"),"",IF($D213=1,IF(OR(price_limit="",price_limit="No Limit"),IF(L213="Yes",1,2),IF(SUMIFS(WhatIf!$W:$W,WhatIf!$Q:$Q,L$1,WhatIf!$R:$R,L213)&lt;=price_limit,IF(L213="Yes",1,2),"")),""))</f>
        <v/>
      </c>
      <c r="BH213" s="161" t="str">
        <f>IF(OR(M213="",VLOOKUP(M$1,Services!$A$1:$B$25,2,0)="Exclude"),"",IF($D213=1,IF(OR(price_limit="",price_limit="No Limit"),IF(M213="Yes",1,2),IF(SUMIFS(WhatIf!$W:$W,WhatIf!$Q:$Q,M$1,WhatIf!$R:$R,M213)&lt;=price_limit,IF(M213="Yes",1,2),"")),""))</f>
        <v/>
      </c>
      <c r="BI213" s="161" t="str">
        <f>IF(OR(N213="",VLOOKUP(N$1,Services!$A$1:$B$25,2,0)="Exclude"),"",IF($D213=1,IF(OR(price_limit="",price_limit="No Limit"),IF(N213="Yes",1,2),IF(SUMIFS(WhatIf!$W:$W,WhatIf!$Q:$Q,N$1,WhatIf!$R:$R,N213)&lt;=price_limit,IF(N213="Yes",1,2),"")),""))</f>
        <v/>
      </c>
      <c r="BJ213" s="161" t="str">
        <f ca="1">IF(OR(O213="",VLOOKUP(O$1,Services!$A$1:$B$25,2,0)="Exclude"),"",IF($D213=1,IF(OR(price_limit="",price_limit="No Limit"),IF(O213="Yes",1,2),IF(SUMIFS(WhatIf!$W:$W,WhatIf!$Q:$Q,O$1,WhatIf!$R:$R,O213)&lt;=price_limit,IF(O213="Yes",1,2),"")),""))</f>
        <v/>
      </c>
      <c r="BK213" s="161" t="str">
        <f>IF(OR(P213="",VLOOKUP(P$1,Services!$A$1:$B$25,2,0)="Exclude"),"",IF($D213=1,IF(OR(price_limit="",price_limit="No Limit"),IF(P213="Yes",1,2),IF(SUMIFS(WhatIf!$W:$W,WhatIf!$Q:$Q,P$1,WhatIf!$R:$R,P213)&lt;=price_limit,IF(P213="Yes",1,2),"")),""))</f>
        <v/>
      </c>
      <c r="BL213" s="161" t="str">
        <f>IF(OR(Q213="",VLOOKUP(Q$1,Services!$A$1:$B$25,2,0)="Exclude"),"",IF($D213=1,IF(OR(price_limit="",price_limit="No Limit"),IF(Q213="Yes",1,2),IF(SUMIFS(WhatIf!$W:$W,WhatIf!$Q:$Q,Q$1,WhatIf!$R:$R,Q213)&lt;=price_limit,IF(Q213="Yes",1,2),"")),""))</f>
        <v/>
      </c>
      <c r="BM213" s="161" t="str">
        <f>IF(OR(R213="",VLOOKUP(R$1,Services!$A$1:$B$25,2,0)="Exclude"),"",IF($D213=1,IF(OR(price_limit="",price_limit="No Limit"),IF(R213="Yes",1,2),IF(SUMIFS(WhatIf!$W:$W,WhatIf!$Q:$Q,R$1,WhatIf!$R:$R,R213)&lt;=price_limit,IF(R213="Yes",1,2),"")),""))</f>
        <v/>
      </c>
      <c r="BN213" s="161" t="str">
        <f>IF(OR(S213="",VLOOKUP(S$1,Services!$A$1:$B$25,2,0)="Exclude"),"",IF($D213=1,IF(OR(price_limit="",price_limit="No Limit"),IF(S213="Yes",1,2),IF(SUMIFS(WhatIf!$W:$W,WhatIf!$Q:$Q,S$1,WhatIf!$R:$R,S213)&lt;=price_limit,IF(S213="Yes",1,2),"")),""))</f>
        <v/>
      </c>
      <c r="BO213" s="161" t="str">
        <f>IF(OR(T213="",VLOOKUP(T$1,Services!$A$1:$B$25,2,0)="Exclude"),"",IF($D213=1,IF(OR(price_limit="",price_limit="No Limit"),IF(T213="Yes",1,2),IF(SUMIFS(WhatIf!$W:$W,WhatIf!$Q:$Q,T$1,WhatIf!$R:$R,T213)&lt;=price_limit,IF(T213="Yes",1,2),"")),""))</f>
        <v/>
      </c>
      <c r="BP213" s="161" t="str">
        <f>IF(OR(U213="",VLOOKUP(U$1,Services!$A$1:$B$25,2,0)="Exclude"),"",IF($D213=1,IF(OR(price_limit="",price_limit="No Limit"),IF(U213="Yes",1,2),IF(SUMIFS(WhatIf!$W:$W,WhatIf!$Q:$Q,U$1,WhatIf!$R:$R,U213)&lt;=price_limit,IF(U213="Yes",1,2),"")),""))</f>
        <v/>
      </c>
      <c r="BQ213" s="161" t="str">
        <f>IF(OR(V213="",VLOOKUP(V$1,Services!$A$1:$B$25,2,0)="Exclude"),"",IF($D213=1,IF(OR(price_limit="",price_limit="No Limit"),IF(V213="Yes",1,2),IF(SUMIFS(WhatIf!$W:$W,WhatIf!$Q:$Q,V$1,WhatIf!$R:$R,V213)&lt;=price_limit,IF(V213="Yes",1,2),"")),""))</f>
        <v/>
      </c>
      <c r="BR213" s="161" t="str">
        <f>IF(OR(W213="",VLOOKUP(W$1,Services!$A$1:$B$25,2,0)="Exclude"),"",IF($D213=1,IF(OR(price_limit="",price_limit="No Limit"),IF(W213="Yes",1,2),IF(SUMIFS(WhatIf!$W:$W,WhatIf!$Q:$Q,W$1,WhatIf!$R:$R,W213)&lt;=price_limit,IF(W213="Yes",1,2),"")),""))</f>
        <v/>
      </c>
      <c r="BS213" s="161" t="str">
        <f>IF(OR(X213="",VLOOKUP(X$1,Services!$A$1:$B$25,2,0)="Exclude"),"",IF($D213=1,IF(OR(price_limit="",price_limit="No Limit"),IF(X213="Yes",1,2),IF(SUMIFS(WhatIf!$W:$W,WhatIf!$Q:$Q,X$1,WhatIf!$R:$R,X213)&lt;=price_limit,IF(X213="Yes",1,2),"")),""))</f>
        <v/>
      </c>
      <c r="BT213" s="161" t="str">
        <f>IF(OR(Y213="",VLOOKUP(Y$1,Services!$A$1:$B$25,2,0)="Exclude"),"",IF($D213=1,IF(OR(price_limit="",price_limit="No Limit"),IF(Y213="Yes",1,2),IF(SUMIFS(WhatIf!$W:$W,WhatIf!$Q:$Q,Y$1,WhatIf!$R:$R,Y213)&lt;=price_limit,IF(Y213="Yes",1,2),"")),""))</f>
        <v/>
      </c>
      <c r="BU213" s="161" t="str">
        <f>IF(OR(Z213="",VLOOKUP(Z$1,Services!$A$1:$B$25,2,0)="Exclude"),"",IF($D213=1,IF(OR(price_limit="",price_limit="No Limit"),IF(Z213="Yes",1,2),IF(SUMIFS(WhatIf!$W:$W,WhatIf!$Q:$Q,Z$1,WhatIf!$R:$R,Z213)&lt;=price_limit,IF(Z213="Yes",1,2),"")),""))</f>
        <v/>
      </c>
      <c r="BV213" s="161"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5" customHeight="1" x14ac:dyDescent="0.3">
      <c r="A214" s="15" t="s">
        <v>1153</v>
      </c>
      <c r="C214" s="3" t="s">
        <v>229</v>
      </c>
      <c r="D214" s="8" t="str">
        <f t="shared" ca="1" si="11"/>
        <v/>
      </c>
      <c r="O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1" t="str">
        <f>IF(OR(E214="",VLOOKUP(E$1,Services!$A$1:$B$25,2,0)="Exclude"),"",IF($D214=1,IF(OR(price_limit="",price_limit="No Limit"),IF(E214="Yes",1,2),IF(SUMIFS(WhatIf!$W:$W,WhatIf!$Q:$Q,E$1,WhatIf!$R:$R,E214)&lt;=price_limit,IF(E214="Yes",1,2),"")),""))</f>
        <v/>
      </c>
      <c r="BA214" s="161" t="str">
        <f>IF(OR(F214="",VLOOKUP(F$1,Services!$A$1:$B$25,2,0)="Exclude"),"",IF($D214=1,IF(OR(price_limit="",price_limit="No Limit"),IF(F214="Yes",1,2),IF(SUMIFS(WhatIf!$W:$W,WhatIf!$Q:$Q,F$1,WhatIf!$R:$R,F214)&lt;=price_limit,IF(F214="Yes",1,2),"")),""))</f>
        <v/>
      </c>
      <c r="BB214" s="161" t="str">
        <f>IF(OR(G214="",VLOOKUP(G$1,Services!$A$1:$B$25,2,0)="Exclude"),"",IF($D214=1,IF(OR(price_limit="",price_limit="No Limit"),IF(G214="Yes",1,2),IF(SUMIFS(WhatIf!$W:$W,WhatIf!$Q:$Q,G$1,WhatIf!$R:$R,G214)&lt;=price_limit,IF(G214="Yes",1,2),"")),""))</f>
        <v/>
      </c>
      <c r="BC214" s="161" t="str">
        <f>IF(OR(H214="",VLOOKUP(H$1,Services!$A$1:$B$25,2,0)="Exclude"),"",IF($D214=1,IF(OR(price_limit="",price_limit="No Limit"),IF(H214="Yes",1,2),IF(SUMIFS(WhatIf!$W:$W,WhatIf!$Q:$Q,H$1,WhatIf!$R:$R,H214)&lt;=price_limit,IF(H214="Yes",1,2),"")),""))</f>
        <v/>
      </c>
      <c r="BD214" s="161" t="str">
        <f>IF(OR(I214="",VLOOKUP(I$1,Services!$A$1:$B$25,2,0)="Exclude"),"",IF($D214=1,IF(OR(price_limit="",price_limit="No Limit"),IF(I214="Yes",1,2),IF(SUMIFS(WhatIf!$W:$W,WhatIf!$Q:$Q,I$1,WhatIf!$R:$R,I214)&lt;=price_limit,IF(I214="Yes",1,2),"")),""))</f>
        <v/>
      </c>
      <c r="BE214" s="161" t="str">
        <f>IF(OR(J214="",VLOOKUP(J$1,Services!$A$1:$B$25,2,0)="Exclude"),"",IF($D214=1,IF(OR(price_limit="",price_limit="No Limit"),IF(J214="Yes",1,2),IF(SUMIFS(WhatIf!$W:$W,WhatIf!$Q:$Q,J$1,WhatIf!$R:$R,J214)&lt;=price_limit,IF(J214="Yes",1,2),"")),""))</f>
        <v/>
      </c>
      <c r="BF214" s="161" t="str">
        <f>IF(OR(K214="",VLOOKUP(K$1,Services!$A$1:$B$25,2,0)="Exclude"),"",IF($D214=1,IF(OR(price_limit="",price_limit="No Limit"),IF(K214="Yes",1,2),IF(SUMIFS(WhatIf!$W:$W,WhatIf!$Q:$Q,K$1,WhatIf!$R:$R,K214)&lt;=price_limit,IF(K214="Yes",1,2),"")),""))</f>
        <v/>
      </c>
      <c r="BG214" s="161" t="str">
        <f>IF(OR(L214="",VLOOKUP(L$1,Services!$A$1:$B$25,2,0)="Exclude"),"",IF($D214=1,IF(OR(price_limit="",price_limit="No Limit"),IF(L214="Yes",1,2),IF(SUMIFS(WhatIf!$W:$W,WhatIf!$Q:$Q,L$1,WhatIf!$R:$R,L214)&lt;=price_limit,IF(L214="Yes",1,2),"")),""))</f>
        <v/>
      </c>
      <c r="BH214" s="161" t="str">
        <f>IF(OR(M214="",VLOOKUP(M$1,Services!$A$1:$B$25,2,0)="Exclude"),"",IF($D214=1,IF(OR(price_limit="",price_limit="No Limit"),IF(M214="Yes",1,2),IF(SUMIFS(WhatIf!$W:$W,WhatIf!$Q:$Q,M$1,WhatIf!$R:$R,M214)&lt;=price_limit,IF(M214="Yes",1,2),"")),""))</f>
        <v/>
      </c>
      <c r="BI214" s="161" t="str">
        <f>IF(OR(N214="",VLOOKUP(N$1,Services!$A$1:$B$25,2,0)="Exclude"),"",IF($D214=1,IF(OR(price_limit="",price_limit="No Limit"),IF(N214="Yes",1,2),IF(SUMIFS(WhatIf!$W:$W,WhatIf!$Q:$Q,N$1,WhatIf!$R:$R,N214)&lt;=price_limit,IF(N214="Yes",1,2),"")),""))</f>
        <v/>
      </c>
      <c r="BJ214" s="161" t="str">
        <f ca="1">IF(OR(O214="",VLOOKUP(O$1,Services!$A$1:$B$25,2,0)="Exclude"),"",IF($D214=1,IF(OR(price_limit="",price_limit="No Limit"),IF(O214="Yes",1,2),IF(SUMIFS(WhatIf!$W:$W,WhatIf!$Q:$Q,O$1,WhatIf!$R:$R,O214)&lt;=price_limit,IF(O214="Yes",1,2),"")),""))</f>
        <v/>
      </c>
      <c r="BK214" s="161" t="str">
        <f>IF(OR(P214="",VLOOKUP(P$1,Services!$A$1:$B$25,2,0)="Exclude"),"",IF($D214=1,IF(OR(price_limit="",price_limit="No Limit"),IF(P214="Yes",1,2),IF(SUMIFS(WhatIf!$W:$W,WhatIf!$Q:$Q,P$1,WhatIf!$R:$R,P214)&lt;=price_limit,IF(P214="Yes",1,2),"")),""))</f>
        <v/>
      </c>
      <c r="BL214" s="161" t="str">
        <f>IF(OR(Q214="",VLOOKUP(Q$1,Services!$A$1:$B$25,2,0)="Exclude"),"",IF($D214=1,IF(OR(price_limit="",price_limit="No Limit"),IF(Q214="Yes",1,2),IF(SUMIFS(WhatIf!$W:$W,WhatIf!$Q:$Q,Q$1,WhatIf!$R:$R,Q214)&lt;=price_limit,IF(Q214="Yes",1,2),"")),""))</f>
        <v/>
      </c>
      <c r="BM214" s="161" t="str">
        <f>IF(OR(R214="",VLOOKUP(R$1,Services!$A$1:$B$25,2,0)="Exclude"),"",IF($D214=1,IF(OR(price_limit="",price_limit="No Limit"),IF(R214="Yes",1,2),IF(SUMIFS(WhatIf!$W:$W,WhatIf!$Q:$Q,R$1,WhatIf!$R:$R,R214)&lt;=price_limit,IF(R214="Yes",1,2),"")),""))</f>
        <v/>
      </c>
      <c r="BN214" s="161" t="str">
        <f>IF(OR(S214="",VLOOKUP(S$1,Services!$A$1:$B$25,2,0)="Exclude"),"",IF($D214=1,IF(OR(price_limit="",price_limit="No Limit"),IF(S214="Yes",1,2),IF(SUMIFS(WhatIf!$W:$W,WhatIf!$Q:$Q,S$1,WhatIf!$R:$R,S214)&lt;=price_limit,IF(S214="Yes",1,2),"")),""))</f>
        <v/>
      </c>
      <c r="BO214" s="161" t="str">
        <f>IF(OR(T214="",VLOOKUP(T$1,Services!$A$1:$B$25,2,0)="Exclude"),"",IF($D214=1,IF(OR(price_limit="",price_limit="No Limit"),IF(T214="Yes",1,2),IF(SUMIFS(WhatIf!$W:$W,WhatIf!$Q:$Q,T$1,WhatIf!$R:$R,T214)&lt;=price_limit,IF(T214="Yes",1,2),"")),""))</f>
        <v/>
      </c>
      <c r="BP214" s="161" t="str">
        <f>IF(OR(U214="",VLOOKUP(U$1,Services!$A$1:$B$25,2,0)="Exclude"),"",IF($D214=1,IF(OR(price_limit="",price_limit="No Limit"),IF(U214="Yes",1,2),IF(SUMIFS(WhatIf!$W:$W,WhatIf!$Q:$Q,U$1,WhatIf!$R:$R,U214)&lt;=price_limit,IF(U214="Yes",1,2),"")),""))</f>
        <v/>
      </c>
      <c r="BQ214" s="161" t="str">
        <f>IF(OR(V214="",VLOOKUP(V$1,Services!$A$1:$B$25,2,0)="Exclude"),"",IF($D214=1,IF(OR(price_limit="",price_limit="No Limit"),IF(V214="Yes",1,2),IF(SUMIFS(WhatIf!$W:$W,WhatIf!$Q:$Q,V$1,WhatIf!$R:$R,V214)&lt;=price_limit,IF(V214="Yes",1,2),"")),""))</f>
        <v/>
      </c>
      <c r="BR214" s="161" t="str">
        <f>IF(OR(W214="",VLOOKUP(W$1,Services!$A$1:$B$25,2,0)="Exclude"),"",IF($D214=1,IF(OR(price_limit="",price_limit="No Limit"),IF(W214="Yes",1,2),IF(SUMIFS(WhatIf!$W:$W,WhatIf!$Q:$Q,W$1,WhatIf!$R:$R,W214)&lt;=price_limit,IF(W214="Yes",1,2),"")),""))</f>
        <v/>
      </c>
      <c r="BS214" s="161" t="str">
        <f>IF(OR(X214="",VLOOKUP(X$1,Services!$A$1:$B$25,2,0)="Exclude"),"",IF($D214=1,IF(OR(price_limit="",price_limit="No Limit"),IF(X214="Yes",1,2),IF(SUMIFS(WhatIf!$W:$W,WhatIf!$Q:$Q,X$1,WhatIf!$R:$R,X214)&lt;=price_limit,IF(X214="Yes",1,2),"")),""))</f>
        <v/>
      </c>
      <c r="BT214" s="161" t="str">
        <f>IF(OR(Y214="",VLOOKUP(Y$1,Services!$A$1:$B$25,2,0)="Exclude"),"",IF($D214=1,IF(OR(price_limit="",price_limit="No Limit"),IF(Y214="Yes",1,2),IF(SUMIFS(WhatIf!$W:$W,WhatIf!$Q:$Q,Y$1,WhatIf!$R:$R,Y214)&lt;=price_limit,IF(Y214="Yes",1,2),"")),""))</f>
        <v/>
      </c>
      <c r="BU214" s="161" t="str">
        <f>IF(OR(Z214="",VLOOKUP(Z$1,Services!$A$1:$B$25,2,0)="Exclude"),"",IF($D214=1,IF(OR(price_limit="",price_limit="No Limit"),IF(Z214="Yes",1,2),IF(SUMIFS(WhatIf!$W:$W,WhatIf!$Q:$Q,Z$1,WhatIf!$R:$R,Z214)&lt;=price_limit,IF(Z214="Yes",1,2),"")),""))</f>
        <v/>
      </c>
      <c r="BV214" s="161"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 customHeight="1" x14ac:dyDescent="0.3">
      <c r="A215" s="15" t="s">
        <v>1058</v>
      </c>
      <c r="B215" s="3" t="s">
        <v>1059</v>
      </c>
      <c r="C215" s="3" t="s">
        <v>346</v>
      </c>
      <c r="D215" s="8" t="str">
        <f t="shared" ca="1" si="11"/>
        <v/>
      </c>
      <c r="E215" s="4" t="s">
        <v>1006</v>
      </c>
      <c r="Q215" s="4" t="s">
        <v>1</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1" t="str">
        <f ca="1">IF(OR(E215="",VLOOKUP(E$1,Services!$A$1:$B$25,2,0)="Exclude"),"",IF($D215=1,IF(OR(price_limit="",price_limit="No Limit"),IF(E215="Yes",1,2),IF(SUMIFS(WhatIf!$W:$W,WhatIf!$Q:$Q,E$1,WhatIf!$R:$R,E215)&lt;=price_limit,IF(E215="Yes",1,2),"")),""))</f>
        <v/>
      </c>
      <c r="BA215" s="161" t="str">
        <f>IF(OR(F215="",VLOOKUP(F$1,Services!$A$1:$B$25,2,0)="Exclude"),"",IF($D215=1,IF(OR(price_limit="",price_limit="No Limit"),IF(F215="Yes",1,2),IF(SUMIFS(WhatIf!$W:$W,WhatIf!$Q:$Q,F$1,WhatIf!$R:$R,F215)&lt;=price_limit,IF(F215="Yes",1,2),"")),""))</f>
        <v/>
      </c>
      <c r="BB215" s="161" t="str">
        <f>IF(OR(G215="",VLOOKUP(G$1,Services!$A$1:$B$25,2,0)="Exclude"),"",IF($D215=1,IF(OR(price_limit="",price_limit="No Limit"),IF(G215="Yes",1,2),IF(SUMIFS(WhatIf!$W:$W,WhatIf!$Q:$Q,G$1,WhatIf!$R:$R,G215)&lt;=price_limit,IF(G215="Yes",1,2),"")),""))</f>
        <v/>
      </c>
      <c r="BC215" s="161" t="str">
        <f>IF(OR(H215="",VLOOKUP(H$1,Services!$A$1:$B$25,2,0)="Exclude"),"",IF($D215=1,IF(OR(price_limit="",price_limit="No Limit"),IF(H215="Yes",1,2),IF(SUMIFS(WhatIf!$W:$W,WhatIf!$Q:$Q,H$1,WhatIf!$R:$R,H215)&lt;=price_limit,IF(H215="Yes",1,2),"")),""))</f>
        <v/>
      </c>
      <c r="BD215" s="161" t="str">
        <f>IF(OR(I215="",VLOOKUP(I$1,Services!$A$1:$B$25,2,0)="Exclude"),"",IF($D215=1,IF(OR(price_limit="",price_limit="No Limit"),IF(I215="Yes",1,2),IF(SUMIFS(WhatIf!$W:$W,WhatIf!$Q:$Q,I$1,WhatIf!$R:$R,I215)&lt;=price_limit,IF(I215="Yes",1,2),"")),""))</f>
        <v/>
      </c>
      <c r="BE215" s="161" t="str">
        <f>IF(OR(J215="",VLOOKUP(J$1,Services!$A$1:$B$25,2,0)="Exclude"),"",IF($D215=1,IF(OR(price_limit="",price_limit="No Limit"),IF(J215="Yes",1,2),IF(SUMIFS(WhatIf!$W:$W,WhatIf!$Q:$Q,J$1,WhatIf!$R:$R,J215)&lt;=price_limit,IF(J215="Yes",1,2),"")),""))</f>
        <v/>
      </c>
      <c r="BF215" s="161" t="str">
        <f>IF(OR(K215="",VLOOKUP(K$1,Services!$A$1:$B$25,2,0)="Exclude"),"",IF($D215=1,IF(OR(price_limit="",price_limit="No Limit"),IF(K215="Yes",1,2),IF(SUMIFS(WhatIf!$W:$W,WhatIf!$Q:$Q,K$1,WhatIf!$R:$R,K215)&lt;=price_limit,IF(K215="Yes",1,2),"")),""))</f>
        <v/>
      </c>
      <c r="BG215" s="161" t="str">
        <f>IF(OR(L215="",VLOOKUP(L$1,Services!$A$1:$B$25,2,0)="Exclude"),"",IF($D215=1,IF(OR(price_limit="",price_limit="No Limit"),IF(L215="Yes",1,2),IF(SUMIFS(WhatIf!$W:$W,WhatIf!$Q:$Q,L$1,WhatIf!$R:$R,L215)&lt;=price_limit,IF(L215="Yes",1,2),"")),""))</f>
        <v/>
      </c>
      <c r="BH215" s="161" t="str">
        <f>IF(OR(M215="",VLOOKUP(M$1,Services!$A$1:$B$25,2,0)="Exclude"),"",IF($D215=1,IF(OR(price_limit="",price_limit="No Limit"),IF(M215="Yes",1,2),IF(SUMIFS(WhatIf!$W:$W,WhatIf!$Q:$Q,M$1,WhatIf!$R:$R,M215)&lt;=price_limit,IF(M215="Yes",1,2),"")),""))</f>
        <v/>
      </c>
      <c r="BI215" s="161" t="str">
        <f>IF(OR(N215="",VLOOKUP(N$1,Services!$A$1:$B$25,2,0)="Exclude"),"",IF($D215=1,IF(OR(price_limit="",price_limit="No Limit"),IF(N215="Yes",1,2),IF(SUMIFS(WhatIf!$W:$W,WhatIf!$Q:$Q,N$1,WhatIf!$R:$R,N215)&lt;=price_limit,IF(N215="Yes",1,2),"")),""))</f>
        <v/>
      </c>
      <c r="BJ215" s="161" t="str">
        <f>IF(OR(O215="",VLOOKUP(O$1,Services!$A$1:$B$25,2,0)="Exclude"),"",IF($D215=1,IF(OR(price_limit="",price_limit="No Limit"),IF(O215="Yes",1,2),IF(SUMIFS(WhatIf!$W:$W,WhatIf!$Q:$Q,O$1,WhatIf!$R:$R,O215)&lt;=price_limit,IF(O215="Yes",1,2),"")),""))</f>
        <v/>
      </c>
      <c r="BK215" s="161" t="str">
        <f>IF(OR(P215="",VLOOKUP(P$1,Services!$A$1:$B$25,2,0)="Exclude"),"",IF($D215=1,IF(OR(price_limit="",price_limit="No Limit"),IF(P215="Yes",1,2),IF(SUMIFS(WhatIf!$W:$W,WhatIf!$Q:$Q,P$1,WhatIf!$R:$R,P215)&lt;=price_limit,IF(P215="Yes",1,2),"")),""))</f>
        <v/>
      </c>
      <c r="BL215" s="161" t="str">
        <f ca="1">IF(OR(Q215="",VLOOKUP(Q$1,Services!$A$1:$B$25,2,0)="Exclude"),"",IF($D215=1,IF(OR(price_limit="",price_limit="No Limit"),IF(Q215="Yes",1,2),IF(SUMIFS(WhatIf!$W:$W,WhatIf!$Q:$Q,Q$1,WhatIf!$R:$R,Q215)&lt;=price_limit,IF(Q215="Yes",1,2),"")),""))</f>
        <v/>
      </c>
      <c r="BM215" s="161" t="str">
        <f>IF(OR(R215="",VLOOKUP(R$1,Services!$A$1:$B$25,2,0)="Exclude"),"",IF($D215=1,IF(OR(price_limit="",price_limit="No Limit"),IF(R215="Yes",1,2),IF(SUMIFS(WhatIf!$W:$W,WhatIf!$Q:$Q,R$1,WhatIf!$R:$R,R215)&lt;=price_limit,IF(R215="Yes",1,2),"")),""))</f>
        <v/>
      </c>
      <c r="BN215" s="161" t="str">
        <f>IF(OR(S215="",VLOOKUP(S$1,Services!$A$1:$B$25,2,0)="Exclude"),"",IF($D215=1,IF(OR(price_limit="",price_limit="No Limit"),IF(S215="Yes",1,2),IF(SUMIFS(WhatIf!$W:$W,WhatIf!$Q:$Q,S$1,WhatIf!$R:$R,S215)&lt;=price_limit,IF(S215="Yes",1,2),"")),""))</f>
        <v/>
      </c>
      <c r="BO215" s="161" t="str">
        <f>IF(OR(T215="",VLOOKUP(T$1,Services!$A$1:$B$25,2,0)="Exclude"),"",IF($D215=1,IF(OR(price_limit="",price_limit="No Limit"),IF(T215="Yes",1,2),IF(SUMIFS(WhatIf!$W:$W,WhatIf!$Q:$Q,T$1,WhatIf!$R:$R,T215)&lt;=price_limit,IF(T215="Yes",1,2),"")),""))</f>
        <v/>
      </c>
      <c r="BP215" s="161" t="str">
        <f>IF(OR(U215="",VLOOKUP(U$1,Services!$A$1:$B$25,2,0)="Exclude"),"",IF($D215=1,IF(OR(price_limit="",price_limit="No Limit"),IF(U215="Yes",1,2),IF(SUMIFS(WhatIf!$W:$W,WhatIf!$Q:$Q,U$1,WhatIf!$R:$R,U215)&lt;=price_limit,IF(U215="Yes",1,2),"")),""))</f>
        <v/>
      </c>
      <c r="BQ215" s="161" t="str">
        <f>IF(OR(V215="",VLOOKUP(V$1,Services!$A$1:$B$25,2,0)="Exclude"),"",IF($D215=1,IF(OR(price_limit="",price_limit="No Limit"),IF(V215="Yes",1,2),IF(SUMIFS(WhatIf!$W:$W,WhatIf!$Q:$Q,V$1,WhatIf!$R:$R,V215)&lt;=price_limit,IF(V215="Yes",1,2),"")),""))</f>
        <v/>
      </c>
      <c r="BR215" s="161" t="str">
        <f>IF(OR(W215="",VLOOKUP(W$1,Services!$A$1:$B$25,2,0)="Exclude"),"",IF($D215=1,IF(OR(price_limit="",price_limit="No Limit"),IF(W215="Yes",1,2),IF(SUMIFS(WhatIf!$W:$W,WhatIf!$Q:$Q,W$1,WhatIf!$R:$R,W215)&lt;=price_limit,IF(W215="Yes",1,2),"")),""))</f>
        <v/>
      </c>
      <c r="BS215" s="161" t="str">
        <f>IF(OR(X215="",VLOOKUP(X$1,Services!$A$1:$B$25,2,0)="Exclude"),"",IF($D215=1,IF(OR(price_limit="",price_limit="No Limit"),IF(X215="Yes",1,2),IF(SUMIFS(WhatIf!$W:$W,WhatIf!$Q:$Q,X$1,WhatIf!$R:$R,X215)&lt;=price_limit,IF(X215="Yes",1,2),"")),""))</f>
        <v/>
      </c>
      <c r="BT215" s="161" t="str">
        <f>IF(OR(Y215="",VLOOKUP(Y$1,Services!$A$1:$B$25,2,0)="Exclude"),"",IF($D215=1,IF(OR(price_limit="",price_limit="No Limit"),IF(Y215="Yes",1,2),IF(SUMIFS(WhatIf!$W:$W,WhatIf!$Q:$Q,Y$1,WhatIf!$R:$R,Y215)&lt;=price_limit,IF(Y215="Yes",1,2),"")),""))</f>
        <v/>
      </c>
      <c r="BU215" s="161" t="str">
        <f>IF(OR(Z215="",VLOOKUP(Z$1,Services!$A$1:$B$25,2,0)="Exclude"),"",IF($D215=1,IF(OR(price_limit="",price_limit="No Limit"),IF(Z215="Yes",1,2),IF(SUMIFS(WhatIf!$W:$W,WhatIf!$Q:$Q,Z$1,WhatIf!$R:$R,Z215)&lt;=price_limit,IF(Z215="Yes",1,2),"")),""))</f>
        <v/>
      </c>
      <c r="BV215" s="161"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
      <c r="A216" s="15" t="s">
        <v>1027</v>
      </c>
      <c r="C216" s="3" t="s">
        <v>346</v>
      </c>
      <c r="D216" s="8" t="str">
        <f t="shared" ca="1" si="11"/>
        <v/>
      </c>
      <c r="M216" s="4" t="s">
        <v>1027</v>
      </c>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1" t="str">
        <f>IF(OR(E216="",VLOOKUP(E$1,Services!$A$1:$B$25,2,0)="Exclude"),"",IF($D216=1,IF(OR(price_limit="",price_limit="No Limit"),IF(E216="Yes",1,2),IF(SUMIFS(WhatIf!$W:$W,WhatIf!$Q:$Q,E$1,WhatIf!$R:$R,E216)&lt;=price_limit,IF(E216="Yes",1,2),"")),""))</f>
        <v/>
      </c>
      <c r="BA216" s="161" t="str">
        <f>IF(OR(F216="",VLOOKUP(F$1,Services!$A$1:$B$25,2,0)="Exclude"),"",IF($D216=1,IF(OR(price_limit="",price_limit="No Limit"),IF(F216="Yes",1,2),IF(SUMIFS(WhatIf!$W:$W,WhatIf!$Q:$Q,F$1,WhatIf!$R:$R,F216)&lt;=price_limit,IF(F216="Yes",1,2),"")),""))</f>
        <v/>
      </c>
      <c r="BB216" s="161" t="str">
        <f>IF(OR(G216="",VLOOKUP(G$1,Services!$A$1:$B$25,2,0)="Exclude"),"",IF($D216=1,IF(OR(price_limit="",price_limit="No Limit"),IF(G216="Yes",1,2),IF(SUMIFS(WhatIf!$W:$W,WhatIf!$Q:$Q,G$1,WhatIf!$R:$R,G216)&lt;=price_limit,IF(G216="Yes",1,2),"")),""))</f>
        <v/>
      </c>
      <c r="BC216" s="161" t="str">
        <f>IF(OR(H216="",VLOOKUP(H$1,Services!$A$1:$B$25,2,0)="Exclude"),"",IF($D216=1,IF(OR(price_limit="",price_limit="No Limit"),IF(H216="Yes",1,2),IF(SUMIFS(WhatIf!$W:$W,WhatIf!$Q:$Q,H$1,WhatIf!$R:$R,H216)&lt;=price_limit,IF(H216="Yes",1,2),"")),""))</f>
        <v/>
      </c>
      <c r="BD216" s="161" t="str">
        <f>IF(OR(I216="",VLOOKUP(I$1,Services!$A$1:$B$25,2,0)="Exclude"),"",IF($D216=1,IF(OR(price_limit="",price_limit="No Limit"),IF(I216="Yes",1,2),IF(SUMIFS(WhatIf!$W:$W,WhatIf!$Q:$Q,I$1,WhatIf!$R:$R,I216)&lt;=price_limit,IF(I216="Yes",1,2),"")),""))</f>
        <v/>
      </c>
      <c r="BE216" s="161" t="str">
        <f>IF(OR(J216="",VLOOKUP(J$1,Services!$A$1:$B$25,2,0)="Exclude"),"",IF($D216=1,IF(OR(price_limit="",price_limit="No Limit"),IF(J216="Yes",1,2),IF(SUMIFS(WhatIf!$W:$W,WhatIf!$Q:$Q,J$1,WhatIf!$R:$R,J216)&lt;=price_limit,IF(J216="Yes",1,2),"")),""))</f>
        <v/>
      </c>
      <c r="BF216" s="161" t="str">
        <f>IF(OR(K216="",VLOOKUP(K$1,Services!$A$1:$B$25,2,0)="Exclude"),"",IF($D216=1,IF(OR(price_limit="",price_limit="No Limit"),IF(K216="Yes",1,2),IF(SUMIFS(WhatIf!$W:$W,WhatIf!$Q:$Q,K$1,WhatIf!$R:$R,K216)&lt;=price_limit,IF(K216="Yes",1,2),"")),""))</f>
        <v/>
      </c>
      <c r="BG216" s="161" t="str">
        <f>IF(OR(L216="",VLOOKUP(L$1,Services!$A$1:$B$25,2,0)="Exclude"),"",IF($D216=1,IF(OR(price_limit="",price_limit="No Limit"),IF(L216="Yes",1,2),IF(SUMIFS(WhatIf!$W:$W,WhatIf!$Q:$Q,L$1,WhatIf!$R:$R,L216)&lt;=price_limit,IF(L216="Yes",1,2),"")),""))</f>
        <v/>
      </c>
      <c r="BH216" s="161" t="str">
        <f ca="1">IF(OR(M216="",VLOOKUP(M$1,Services!$A$1:$B$25,2,0)="Exclude"),"",IF($D216=1,IF(OR(price_limit="",price_limit="No Limit"),IF(M216="Yes",1,2),IF(SUMIFS(WhatIf!$W:$W,WhatIf!$Q:$Q,M$1,WhatIf!$R:$R,M216)&lt;=price_limit,IF(M216="Yes",1,2),"")),""))</f>
        <v/>
      </c>
      <c r="BI216" s="161" t="str">
        <f>IF(OR(N216="",VLOOKUP(N$1,Services!$A$1:$B$25,2,0)="Exclude"),"",IF($D216=1,IF(OR(price_limit="",price_limit="No Limit"),IF(N216="Yes",1,2),IF(SUMIFS(WhatIf!$W:$W,WhatIf!$Q:$Q,N$1,WhatIf!$R:$R,N216)&lt;=price_limit,IF(N216="Yes",1,2),"")),""))</f>
        <v/>
      </c>
      <c r="BJ216" s="161" t="str">
        <f>IF(OR(O216="",VLOOKUP(O$1,Services!$A$1:$B$25,2,0)="Exclude"),"",IF($D216=1,IF(OR(price_limit="",price_limit="No Limit"),IF(O216="Yes",1,2),IF(SUMIFS(WhatIf!$W:$W,WhatIf!$Q:$Q,O$1,WhatIf!$R:$R,O216)&lt;=price_limit,IF(O216="Yes",1,2),"")),""))</f>
        <v/>
      </c>
      <c r="BK216" s="161" t="str">
        <f>IF(OR(P216="",VLOOKUP(P$1,Services!$A$1:$B$25,2,0)="Exclude"),"",IF($D216=1,IF(OR(price_limit="",price_limit="No Limit"),IF(P216="Yes",1,2),IF(SUMIFS(WhatIf!$W:$W,WhatIf!$Q:$Q,P$1,WhatIf!$R:$R,P216)&lt;=price_limit,IF(P216="Yes",1,2),"")),""))</f>
        <v/>
      </c>
      <c r="BL216" s="161" t="str">
        <f>IF(OR(Q216="",VLOOKUP(Q$1,Services!$A$1:$B$25,2,0)="Exclude"),"",IF($D216=1,IF(OR(price_limit="",price_limit="No Limit"),IF(Q216="Yes",1,2),IF(SUMIFS(WhatIf!$W:$W,WhatIf!$Q:$Q,Q$1,WhatIf!$R:$R,Q216)&lt;=price_limit,IF(Q216="Yes",1,2),"")),""))</f>
        <v/>
      </c>
      <c r="BM216" s="161" t="str">
        <f>IF(OR(R216="",VLOOKUP(R$1,Services!$A$1:$B$25,2,0)="Exclude"),"",IF($D216=1,IF(OR(price_limit="",price_limit="No Limit"),IF(R216="Yes",1,2),IF(SUMIFS(WhatIf!$W:$W,WhatIf!$Q:$Q,R$1,WhatIf!$R:$R,R216)&lt;=price_limit,IF(R216="Yes",1,2),"")),""))</f>
        <v/>
      </c>
      <c r="BN216" s="161" t="str">
        <f>IF(OR(S216="",VLOOKUP(S$1,Services!$A$1:$B$25,2,0)="Exclude"),"",IF($D216=1,IF(OR(price_limit="",price_limit="No Limit"),IF(S216="Yes",1,2),IF(SUMIFS(WhatIf!$W:$W,WhatIf!$Q:$Q,S$1,WhatIf!$R:$R,S216)&lt;=price_limit,IF(S216="Yes",1,2),"")),""))</f>
        <v/>
      </c>
      <c r="BO216" s="161" t="str">
        <f>IF(OR(T216="",VLOOKUP(T$1,Services!$A$1:$B$25,2,0)="Exclude"),"",IF($D216=1,IF(OR(price_limit="",price_limit="No Limit"),IF(T216="Yes",1,2),IF(SUMIFS(WhatIf!$W:$W,WhatIf!$Q:$Q,T$1,WhatIf!$R:$R,T216)&lt;=price_limit,IF(T216="Yes",1,2),"")),""))</f>
        <v/>
      </c>
      <c r="BP216" s="161" t="str">
        <f>IF(OR(U216="",VLOOKUP(U$1,Services!$A$1:$B$25,2,0)="Exclude"),"",IF($D216=1,IF(OR(price_limit="",price_limit="No Limit"),IF(U216="Yes",1,2),IF(SUMIFS(WhatIf!$W:$W,WhatIf!$Q:$Q,U$1,WhatIf!$R:$R,U216)&lt;=price_limit,IF(U216="Yes",1,2),"")),""))</f>
        <v/>
      </c>
      <c r="BQ216" s="161" t="str">
        <f>IF(OR(V216="",VLOOKUP(V$1,Services!$A$1:$B$25,2,0)="Exclude"),"",IF($D216=1,IF(OR(price_limit="",price_limit="No Limit"),IF(V216="Yes",1,2),IF(SUMIFS(WhatIf!$W:$W,WhatIf!$Q:$Q,V$1,WhatIf!$R:$R,V216)&lt;=price_limit,IF(V216="Yes",1,2),"")),""))</f>
        <v/>
      </c>
      <c r="BR216" s="161" t="str">
        <f>IF(OR(W216="",VLOOKUP(W$1,Services!$A$1:$B$25,2,0)="Exclude"),"",IF($D216=1,IF(OR(price_limit="",price_limit="No Limit"),IF(W216="Yes",1,2),IF(SUMIFS(WhatIf!$W:$W,WhatIf!$Q:$Q,W$1,WhatIf!$R:$R,W216)&lt;=price_limit,IF(W216="Yes",1,2),"")),""))</f>
        <v/>
      </c>
      <c r="BS216" s="161" t="str">
        <f>IF(OR(X216="",VLOOKUP(X$1,Services!$A$1:$B$25,2,0)="Exclude"),"",IF($D216=1,IF(OR(price_limit="",price_limit="No Limit"),IF(X216="Yes",1,2),IF(SUMIFS(WhatIf!$W:$W,WhatIf!$Q:$Q,X$1,WhatIf!$R:$R,X216)&lt;=price_limit,IF(X216="Yes",1,2),"")),""))</f>
        <v/>
      </c>
      <c r="BT216" s="161" t="str">
        <f>IF(OR(Y216="",VLOOKUP(Y$1,Services!$A$1:$B$25,2,0)="Exclude"),"",IF($D216=1,IF(OR(price_limit="",price_limit="No Limit"),IF(Y216="Yes",1,2),IF(SUMIFS(WhatIf!$W:$W,WhatIf!$Q:$Q,Y$1,WhatIf!$R:$R,Y216)&lt;=price_limit,IF(Y216="Yes",1,2),"")),""))</f>
        <v/>
      </c>
      <c r="BU216" s="161" t="str">
        <f>IF(OR(Z216="",VLOOKUP(Z$1,Services!$A$1:$B$25,2,0)="Exclude"),"",IF($D216=1,IF(OR(price_limit="",price_limit="No Limit"),IF(Z216="Yes",1,2),IF(SUMIFS(WhatIf!$W:$W,WhatIf!$Q:$Q,Z$1,WhatIf!$R:$R,Z216)&lt;=price_limit,IF(Z216="Yes",1,2),"")),""))</f>
        <v/>
      </c>
      <c r="BV216" s="161"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customHeight="1" x14ac:dyDescent="0.35">
      <c r="A217" s="15" t="s">
        <v>1219</v>
      </c>
      <c r="C217" s="3" t="s">
        <v>185</v>
      </c>
      <c r="D217" s="8" t="str">
        <f t="shared" ca="1" si="11"/>
        <v/>
      </c>
      <c r="I217" s="8"/>
      <c r="J217" s="8"/>
      <c r="K217" s="8"/>
      <c r="L217" s="8"/>
      <c r="M217" s="8"/>
      <c r="N217" s="8" t="s">
        <v>185</v>
      </c>
      <c r="O217" s="8"/>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1" t="str">
        <f>IF(OR(E217="",VLOOKUP(E$1,Services!$A$1:$B$25,2,0)="Exclude"),"",IF($D217=1,IF(OR(price_limit="",price_limit="No Limit"),IF(E217="Yes",1,2),IF(SUMIFS(WhatIf!$W:$W,WhatIf!$Q:$Q,E$1,WhatIf!$R:$R,E217)&lt;=price_limit,IF(E217="Yes",1,2),"")),""))</f>
        <v/>
      </c>
      <c r="BA217" s="161" t="str">
        <f>IF(OR(F217="",VLOOKUP(F$1,Services!$A$1:$B$25,2,0)="Exclude"),"",IF($D217=1,IF(OR(price_limit="",price_limit="No Limit"),IF(F217="Yes",1,2),IF(SUMIFS(WhatIf!$W:$W,WhatIf!$Q:$Q,F$1,WhatIf!$R:$R,F217)&lt;=price_limit,IF(F217="Yes",1,2),"")),""))</f>
        <v/>
      </c>
      <c r="BB217" s="161" t="str">
        <f>IF(OR(G217="",VLOOKUP(G$1,Services!$A$1:$B$25,2,0)="Exclude"),"",IF($D217=1,IF(OR(price_limit="",price_limit="No Limit"),IF(G217="Yes",1,2),IF(SUMIFS(WhatIf!$W:$W,WhatIf!$Q:$Q,G$1,WhatIf!$R:$R,G217)&lt;=price_limit,IF(G217="Yes",1,2),"")),""))</f>
        <v/>
      </c>
      <c r="BC217" s="161" t="str">
        <f>IF(OR(H217="",VLOOKUP(H$1,Services!$A$1:$B$25,2,0)="Exclude"),"",IF($D217=1,IF(OR(price_limit="",price_limit="No Limit"),IF(H217="Yes",1,2),IF(SUMIFS(WhatIf!$W:$W,WhatIf!$Q:$Q,H$1,WhatIf!$R:$R,H217)&lt;=price_limit,IF(H217="Yes",1,2),"")),""))</f>
        <v/>
      </c>
      <c r="BD217" s="161" t="str">
        <f>IF(OR(I217="",VLOOKUP(I$1,Services!$A$1:$B$25,2,0)="Exclude"),"",IF($D217=1,IF(OR(price_limit="",price_limit="No Limit"),IF(I217="Yes",1,2),IF(SUMIFS(WhatIf!$W:$W,WhatIf!$Q:$Q,I$1,WhatIf!$R:$R,I217)&lt;=price_limit,IF(I217="Yes",1,2),"")),""))</f>
        <v/>
      </c>
      <c r="BE217" s="161" t="str">
        <f>IF(OR(J217="",VLOOKUP(J$1,Services!$A$1:$B$25,2,0)="Exclude"),"",IF($D217=1,IF(OR(price_limit="",price_limit="No Limit"),IF(J217="Yes",1,2),IF(SUMIFS(WhatIf!$W:$W,WhatIf!$Q:$Q,J$1,WhatIf!$R:$R,J217)&lt;=price_limit,IF(J217="Yes",1,2),"")),""))</f>
        <v/>
      </c>
      <c r="BF217" s="161" t="str">
        <f>IF(OR(K217="",VLOOKUP(K$1,Services!$A$1:$B$25,2,0)="Exclude"),"",IF($D217=1,IF(OR(price_limit="",price_limit="No Limit"),IF(K217="Yes",1,2),IF(SUMIFS(WhatIf!$W:$W,WhatIf!$Q:$Q,K$1,WhatIf!$R:$R,K217)&lt;=price_limit,IF(K217="Yes",1,2),"")),""))</f>
        <v/>
      </c>
      <c r="BG217" s="161" t="str">
        <f>IF(OR(L217="",VLOOKUP(L$1,Services!$A$1:$B$25,2,0)="Exclude"),"",IF($D217=1,IF(OR(price_limit="",price_limit="No Limit"),IF(L217="Yes",1,2),IF(SUMIFS(WhatIf!$W:$W,WhatIf!$Q:$Q,L$1,WhatIf!$R:$R,L217)&lt;=price_limit,IF(L217="Yes",1,2),"")),""))</f>
        <v/>
      </c>
      <c r="BH217" s="161" t="str">
        <f>IF(OR(M217="",VLOOKUP(M$1,Services!$A$1:$B$25,2,0)="Exclude"),"",IF($D217=1,IF(OR(price_limit="",price_limit="No Limit"),IF(M217="Yes",1,2),IF(SUMIFS(WhatIf!$W:$W,WhatIf!$Q:$Q,M$1,WhatIf!$R:$R,M217)&lt;=price_limit,IF(M217="Yes",1,2),"")),""))</f>
        <v/>
      </c>
      <c r="BI217" s="161" t="str">
        <f ca="1">IF(OR(N217="",VLOOKUP(N$1,Services!$A$1:$B$25,2,0)="Exclude"),"",IF($D217=1,IF(OR(price_limit="",price_limit="No Limit"),IF(N217="Yes",1,2),IF(SUMIFS(WhatIf!$W:$W,WhatIf!$Q:$Q,N$1,WhatIf!$R:$R,N217)&lt;=price_limit,IF(N217="Yes",1,2),"")),""))</f>
        <v/>
      </c>
      <c r="BJ217" s="161" t="str">
        <f>IF(OR(O217="",VLOOKUP(O$1,Services!$A$1:$B$25,2,0)="Exclude"),"",IF($D217=1,IF(OR(price_limit="",price_limit="No Limit"),IF(O217="Yes",1,2),IF(SUMIFS(WhatIf!$W:$W,WhatIf!$Q:$Q,O$1,WhatIf!$R:$R,O217)&lt;=price_limit,IF(O217="Yes",1,2),"")),""))</f>
        <v/>
      </c>
      <c r="BK217" s="161" t="str">
        <f>IF(OR(P217="",VLOOKUP(P$1,Services!$A$1:$B$25,2,0)="Exclude"),"",IF($D217=1,IF(OR(price_limit="",price_limit="No Limit"),IF(P217="Yes",1,2),IF(SUMIFS(WhatIf!$W:$W,WhatIf!$Q:$Q,P$1,WhatIf!$R:$R,P217)&lt;=price_limit,IF(P217="Yes",1,2),"")),""))</f>
        <v/>
      </c>
      <c r="BL217" s="161" t="str">
        <f>IF(OR(Q217="",VLOOKUP(Q$1,Services!$A$1:$B$25,2,0)="Exclude"),"",IF($D217=1,IF(OR(price_limit="",price_limit="No Limit"),IF(Q217="Yes",1,2),IF(SUMIFS(WhatIf!$W:$W,WhatIf!$Q:$Q,Q$1,WhatIf!$R:$R,Q217)&lt;=price_limit,IF(Q217="Yes",1,2),"")),""))</f>
        <v/>
      </c>
      <c r="BM217" s="161" t="str">
        <f>IF(OR(R217="",VLOOKUP(R$1,Services!$A$1:$B$25,2,0)="Exclude"),"",IF($D217=1,IF(OR(price_limit="",price_limit="No Limit"),IF(R217="Yes",1,2),IF(SUMIFS(WhatIf!$W:$W,WhatIf!$Q:$Q,R$1,WhatIf!$R:$R,R217)&lt;=price_limit,IF(R217="Yes",1,2),"")),""))</f>
        <v/>
      </c>
      <c r="BN217" s="161" t="str">
        <f>IF(OR(S217="",VLOOKUP(S$1,Services!$A$1:$B$25,2,0)="Exclude"),"",IF($D217=1,IF(OR(price_limit="",price_limit="No Limit"),IF(S217="Yes",1,2),IF(SUMIFS(WhatIf!$W:$W,WhatIf!$Q:$Q,S$1,WhatIf!$R:$R,S217)&lt;=price_limit,IF(S217="Yes",1,2),"")),""))</f>
        <v/>
      </c>
      <c r="BO217" s="161" t="str">
        <f>IF(OR(T217="",VLOOKUP(T$1,Services!$A$1:$B$25,2,0)="Exclude"),"",IF($D217=1,IF(OR(price_limit="",price_limit="No Limit"),IF(T217="Yes",1,2),IF(SUMIFS(WhatIf!$W:$W,WhatIf!$Q:$Q,T$1,WhatIf!$R:$R,T217)&lt;=price_limit,IF(T217="Yes",1,2),"")),""))</f>
        <v/>
      </c>
      <c r="BP217" s="161" t="str">
        <f>IF(OR(U217="",VLOOKUP(U$1,Services!$A$1:$B$25,2,0)="Exclude"),"",IF($D217=1,IF(OR(price_limit="",price_limit="No Limit"),IF(U217="Yes",1,2),IF(SUMIFS(WhatIf!$W:$W,WhatIf!$Q:$Q,U$1,WhatIf!$R:$R,U217)&lt;=price_limit,IF(U217="Yes",1,2),"")),""))</f>
        <v/>
      </c>
      <c r="BQ217" s="161" t="str">
        <f>IF(OR(V217="",VLOOKUP(V$1,Services!$A$1:$B$25,2,0)="Exclude"),"",IF($D217=1,IF(OR(price_limit="",price_limit="No Limit"),IF(V217="Yes",1,2),IF(SUMIFS(WhatIf!$W:$W,WhatIf!$Q:$Q,V$1,WhatIf!$R:$R,V217)&lt;=price_limit,IF(V217="Yes",1,2),"")),""))</f>
        <v/>
      </c>
      <c r="BR217" s="161" t="str">
        <f>IF(OR(W217="",VLOOKUP(W$1,Services!$A$1:$B$25,2,0)="Exclude"),"",IF($D217=1,IF(OR(price_limit="",price_limit="No Limit"),IF(W217="Yes",1,2),IF(SUMIFS(WhatIf!$W:$W,WhatIf!$Q:$Q,W$1,WhatIf!$R:$R,W217)&lt;=price_limit,IF(W217="Yes",1,2),"")),""))</f>
        <v/>
      </c>
      <c r="BS217" s="161" t="str">
        <f>IF(OR(X217="",VLOOKUP(X$1,Services!$A$1:$B$25,2,0)="Exclude"),"",IF($D217=1,IF(OR(price_limit="",price_limit="No Limit"),IF(X217="Yes",1,2),IF(SUMIFS(WhatIf!$W:$W,WhatIf!$Q:$Q,X$1,WhatIf!$R:$R,X217)&lt;=price_limit,IF(X217="Yes",1,2),"")),""))</f>
        <v/>
      </c>
      <c r="BT217" s="161" t="str">
        <f>IF(OR(Y217="",VLOOKUP(Y$1,Services!$A$1:$B$25,2,0)="Exclude"),"",IF($D217=1,IF(OR(price_limit="",price_limit="No Limit"),IF(Y217="Yes",1,2),IF(SUMIFS(WhatIf!$W:$W,WhatIf!$Q:$Q,Y$1,WhatIf!$R:$R,Y217)&lt;=price_limit,IF(Y217="Yes",1,2),"")),""))</f>
        <v/>
      </c>
      <c r="BU217" s="161" t="str">
        <f>IF(OR(Z217="",VLOOKUP(Z$1,Services!$A$1:$B$25,2,0)="Exclude"),"",IF($D217=1,IF(OR(price_limit="",price_limit="No Limit"),IF(Z217="Yes",1,2),IF(SUMIFS(WhatIf!$W:$W,WhatIf!$Q:$Q,Z$1,WhatIf!$R:$R,Z217)&lt;=price_limit,IF(Z217="Yes",1,2),"")),""))</f>
        <v/>
      </c>
      <c r="BV217" s="161"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5">
      <c r="A218" s="15" t="s">
        <v>1216</v>
      </c>
      <c r="B218" s="3" t="s">
        <v>1220</v>
      </c>
      <c r="C218" s="3" t="s">
        <v>185</v>
      </c>
      <c r="D218" s="8" t="str">
        <f t="shared" ca="1" si="11"/>
        <v/>
      </c>
      <c r="I218" s="8"/>
      <c r="J218" s="8" t="s">
        <v>1</v>
      </c>
      <c r="K218" s="8" t="s">
        <v>1</v>
      </c>
      <c r="L218" s="8" t="s">
        <v>1</v>
      </c>
      <c r="M218" s="4" t="s">
        <v>702</v>
      </c>
      <c r="N218" s="8" t="s">
        <v>185</v>
      </c>
      <c r="O218" s="8"/>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1" t="str">
        <f>IF(OR(E218="",VLOOKUP(E$1,Services!$A$1:$B$25,2,0)="Exclude"),"",IF($D218=1,IF(OR(price_limit="",price_limit="No Limit"),IF(E218="Yes",1,2),IF(SUMIFS(WhatIf!$W:$W,WhatIf!$Q:$Q,E$1,WhatIf!$R:$R,E218)&lt;=price_limit,IF(E218="Yes",1,2),"")),""))</f>
        <v/>
      </c>
      <c r="BA218" s="161" t="str">
        <f>IF(OR(F218="",VLOOKUP(F$1,Services!$A$1:$B$25,2,0)="Exclude"),"",IF($D218=1,IF(OR(price_limit="",price_limit="No Limit"),IF(F218="Yes",1,2),IF(SUMIFS(WhatIf!$W:$W,WhatIf!$Q:$Q,F$1,WhatIf!$R:$R,F218)&lt;=price_limit,IF(F218="Yes",1,2),"")),""))</f>
        <v/>
      </c>
      <c r="BB218" s="161" t="str">
        <f>IF(OR(G218="",VLOOKUP(G$1,Services!$A$1:$B$25,2,0)="Exclude"),"",IF($D218=1,IF(OR(price_limit="",price_limit="No Limit"),IF(G218="Yes",1,2),IF(SUMIFS(WhatIf!$W:$W,WhatIf!$Q:$Q,G$1,WhatIf!$R:$R,G218)&lt;=price_limit,IF(G218="Yes",1,2),"")),""))</f>
        <v/>
      </c>
      <c r="BC218" s="161" t="str">
        <f>IF(OR(H218="",VLOOKUP(H$1,Services!$A$1:$B$25,2,0)="Exclude"),"",IF($D218=1,IF(OR(price_limit="",price_limit="No Limit"),IF(H218="Yes",1,2),IF(SUMIFS(WhatIf!$W:$W,WhatIf!$Q:$Q,H$1,WhatIf!$R:$R,H218)&lt;=price_limit,IF(H218="Yes",1,2),"")),""))</f>
        <v/>
      </c>
      <c r="BD218" s="161" t="str">
        <f>IF(OR(I218="",VLOOKUP(I$1,Services!$A$1:$B$25,2,0)="Exclude"),"",IF($D218=1,IF(OR(price_limit="",price_limit="No Limit"),IF(I218="Yes",1,2),IF(SUMIFS(WhatIf!$W:$W,WhatIf!$Q:$Q,I$1,WhatIf!$R:$R,I218)&lt;=price_limit,IF(I218="Yes",1,2),"")),""))</f>
        <v/>
      </c>
      <c r="BE218" s="161" t="str">
        <f ca="1">IF(OR(J218="",VLOOKUP(J$1,Services!$A$1:$B$25,2,0)="Exclude"),"",IF($D218=1,IF(OR(price_limit="",price_limit="No Limit"),IF(J218="Yes",1,2),IF(SUMIFS(WhatIf!$W:$W,WhatIf!$Q:$Q,J$1,WhatIf!$R:$R,J218)&lt;=price_limit,IF(J218="Yes",1,2),"")),""))</f>
        <v/>
      </c>
      <c r="BF218" s="161" t="str">
        <f ca="1">IF(OR(K218="",VLOOKUP(K$1,Services!$A$1:$B$25,2,0)="Exclude"),"",IF($D218=1,IF(OR(price_limit="",price_limit="No Limit"),IF(K218="Yes",1,2),IF(SUMIFS(WhatIf!$W:$W,WhatIf!$Q:$Q,K$1,WhatIf!$R:$R,K218)&lt;=price_limit,IF(K218="Yes",1,2),"")),""))</f>
        <v/>
      </c>
      <c r="BG218" s="161" t="str">
        <f ca="1">IF(OR(L218="",VLOOKUP(L$1,Services!$A$1:$B$25,2,0)="Exclude"),"",IF($D218=1,IF(OR(price_limit="",price_limit="No Limit"),IF(L218="Yes",1,2),IF(SUMIFS(WhatIf!$W:$W,WhatIf!$Q:$Q,L$1,WhatIf!$R:$R,L218)&lt;=price_limit,IF(L218="Yes",1,2),"")),""))</f>
        <v/>
      </c>
      <c r="BH218" s="161" t="str">
        <f ca="1">IF(OR(M218="",VLOOKUP(M$1,Services!$A$1:$B$25,2,0)="Exclude"),"",IF($D218=1,IF(OR(price_limit="",price_limit="No Limit"),IF(M218="Yes",1,2),IF(SUMIFS(WhatIf!$W:$W,WhatIf!$Q:$Q,M$1,WhatIf!$R:$R,M218)&lt;=price_limit,IF(M218="Yes",1,2),"")),""))</f>
        <v/>
      </c>
      <c r="BI218" s="161" t="str">
        <f ca="1">IF(OR(N218="",VLOOKUP(N$1,Services!$A$1:$B$25,2,0)="Exclude"),"",IF($D218=1,IF(OR(price_limit="",price_limit="No Limit"),IF(N218="Yes",1,2),IF(SUMIFS(WhatIf!$W:$W,WhatIf!$Q:$Q,N$1,WhatIf!$R:$R,N218)&lt;=price_limit,IF(N218="Yes",1,2),"")),""))</f>
        <v/>
      </c>
      <c r="BJ218" s="161" t="str">
        <f>IF(OR(O218="",VLOOKUP(O$1,Services!$A$1:$B$25,2,0)="Exclude"),"",IF($D218=1,IF(OR(price_limit="",price_limit="No Limit"),IF(O218="Yes",1,2),IF(SUMIFS(WhatIf!$W:$W,WhatIf!$Q:$Q,O$1,WhatIf!$R:$R,O218)&lt;=price_limit,IF(O218="Yes",1,2),"")),""))</f>
        <v/>
      </c>
      <c r="BK218" s="161" t="str">
        <f>IF(OR(P218="",VLOOKUP(P$1,Services!$A$1:$B$25,2,0)="Exclude"),"",IF($D218=1,IF(OR(price_limit="",price_limit="No Limit"),IF(P218="Yes",1,2),IF(SUMIFS(WhatIf!$W:$W,WhatIf!$Q:$Q,P$1,WhatIf!$R:$R,P218)&lt;=price_limit,IF(P218="Yes",1,2),"")),""))</f>
        <v/>
      </c>
      <c r="BL218" s="161" t="str">
        <f>IF(OR(Q218="",VLOOKUP(Q$1,Services!$A$1:$B$25,2,0)="Exclude"),"",IF($D218=1,IF(OR(price_limit="",price_limit="No Limit"),IF(Q218="Yes",1,2),IF(SUMIFS(WhatIf!$W:$W,WhatIf!$Q:$Q,Q$1,WhatIf!$R:$R,Q218)&lt;=price_limit,IF(Q218="Yes",1,2),"")),""))</f>
        <v/>
      </c>
      <c r="BM218" s="161" t="str">
        <f>IF(OR(R218="",VLOOKUP(R$1,Services!$A$1:$B$25,2,0)="Exclude"),"",IF($D218=1,IF(OR(price_limit="",price_limit="No Limit"),IF(R218="Yes",1,2),IF(SUMIFS(WhatIf!$W:$W,WhatIf!$Q:$Q,R$1,WhatIf!$R:$R,R218)&lt;=price_limit,IF(R218="Yes",1,2),"")),""))</f>
        <v/>
      </c>
      <c r="BN218" s="161" t="str">
        <f>IF(OR(S218="",VLOOKUP(S$1,Services!$A$1:$B$25,2,0)="Exclude"),"",IF($D218=1,IF(OR(price_limit="",price_limit="No Limit"),IF(S218="Yes",1,2),IF(SUMIFS(WhatIf!$W:$W,WhatIf!$Q:$Q,S$1,WhatIf!$R:$R,S218)&lt;=price_limit,IF(S218="Yes",1,2),"")),""))</f>
        <v/>
      </c>
      <c r="BO218" s="161" t="str">
        <f>IF(OR(T218="",VLOOKUP(T$1,Services!$A$1:$B$25,2,0)="Exclude"),"",IF($D218=1,IF(OR(price_limit="",price_limit="No Limit"),IF(T218="Yes",1,2),IF(SUMIFS(WhatIf!$W:$W,WhatIf!$Q:$Q,T$1,WhatIf!$R:$R,T218)&lt;=price_limit,IF(T218="Yes",1,2),"")),""))</f>
        <v/>
      </c>
      <c r="BP218" s="161" t="str">
        <f>IF(OR(U218="",VLOOKUP(U$1,Services!$A$1:$B$25,2,0)="Exclude"),"",IF($D218=1,IF(OR(price_limit="",price_limit="No Limit"),IF(U218="Yes",1,2),IF(SUMIFS(WhatIf!$W:$W,WhatIf!$Q:$Q,U$1,WhatIf!$R:$R,U218)&lt;=price_limit,IF(U218="Yes",1,2),"")),""))</f>
        <v/>
      </c>
      <c r="BQ218" s="161" t="str">
        <f>IF(OR(V218="",VLOOKUP(V$1,Services!$A$1:$B$25,2,0)="Exclude"),"",IF($D218=1,IF(OR(price_limit="",price_limit="No Limit"),IF(V218="Yes",1,2),IF(SUMIFS(WhatIf!$W:$W,WhatIf!$Q:$Q,V$1,WhatIf!$R:$R,V218)&lt;=price_limit,IF(V218="Yes",1,2),"")),""))</f>
        <v/>
      </c>
      <c r="BR218" s="161" t="str">
        <f>IF(OR(W218="",VLOOKUP(W$1,Services!$A$1:$B$25,2,0)="Exclude"),"",IF($D218=1,IF(OR(price_limit="",price_limit="No Limit"),IF(W218="Yes",1,2),IF(SUMIFS(WhatIf!$W:$W,WhatIf!$Q:$Q,W$1,WhatIf!$R:$R,W218)&lt;=price_limit,IF(W218="Yes",1,2),"")),""))</f>
        <v/>
      </c>
      <c r="BS218" s="161" t="str">
        <f>IF(OR(X218="",VLOOKUP(X$1,Services!$A$1:$B$25,2,0)="Exclude"),"",IF($D218=1,IF(OR(price_limit="",price_limit="No Limit"),IF(X218="Yes",1,2),IF(SUMIFS(WhatIf!$W:$W,WhatIf!$Q:$Q,X$1,WhatIf!$R:$R,X218)&lt;=price_limit,IF(X218="Yes",1,2),"")),""))</f>
        <v/>
      </c>
      <c r="BT218" s="161" t="str">
        <f>IF(OR(Y218="",VLOOKUP(Y$1,Services!$A$1:$B$25,2,0)="Exclude"),"",IF($D218=1,IF(OR(price_limit="",price_limit="No Limit"),IF(Y218="Yes",1,2),IF(SUMIFS(WhatIf!$W:$W,WhatIf!$Q:$Q,Y$1,WhatIf!$R:$R,Y218)&lt;=price_limit,IF(Y218="Yes",1,2),"")),""))</f>
        <v/>
      </c>
      <c r="BU218" s="161" t="str">
        <f>IF(OR(Z218="",VLOOKUP(Z$1,Services!$A$1:$B$25,2,0)="Exclude"),"",IF($D218=1,IF(OR(price_limit="",price_limit="No Limit"),IF(Z218="Yes",1,2),IF(SUMIFS(WhatIf!$W:$W,WhatIf!$Q:$Q,Z$1,WhatIf!$R:$R,Z218)&lt;=price_limit,IF(Z218="Yes",1,2),"")),""))</f>
        <v/>
      </c>
      <c r="BV218" s="161"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
      <c r="A219" s="15" t="s">
        <v>1173</v>
      </c>
      <c r="C219" s="3" t="s">
        <v>191</v>
      </c>
      <c r="D219" s="8" t="str">
        <f t="shared" ca="1" si="11"/>
        <v/>
      </c>
      <c r="P219" s="4" t="s">
        <v>1</v>
      </c>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1" t="str">
        <f>IF(OR(E219="",VLOOKUP(E$1,Services!$A$1:$B$25,2,0)="Exclude"),"",IF($D219=1,IF(OR(price_limit="",price_limit="No Limit"),IF(E219="Yes",1,2),IF(SUMIFS(WhatIf!$W:$W,WhatIf!$Q:$Q,E$1,WhatIf!$R:$R,E219)&lt;=price_limit,IF(E219="Yes",1,2),"")),""))</f>
        <v/>
      </c>
      <c r="BA219" s="161" t="str">
        <f>IF(OR(F219="",VLOOKUP(F$1,Services!$A$1:$B$25,2,0)="Exclude"),"",IF($D219=1,IF(OR(price_limit="",price_limit="No Limit"),IF(F219="Yes",1,2),IF(SUMIFS(WhatIf!$W:$W,WhatIf!$Q:$Q,F$1,WhatIf!$R:$R,F219)&lt;=price_limit,IF(F219="Yes",1,2),"")),""))</f>
        <v/>
      </c>
      <c r="BB219" s="161" t="str">
        <f>IF(OR(G219="",VLOOKUP(G$1,Services!$A$1:$B$25,2,0)="Exclude"),"",IF($D219=1,IF(OR(price_limit="",price_limit="No Limit"),IF(G219="Yes",1,2),IF(SUMIFS(WhatIf!$W:$W,WhatIf!$Q:$Q,G$1,WhatIf!$R:$R,G219)&lt;=price_limit,IF(G219="Yes",1,2),"")),""))</f>
        <v/>
      </c>
      <c r="BC219" s="161" t="str">
        <f>IF(OR(H219="",VLOOKUP(H$1,Services!$A$1:$B$25,2,0)="Exclude"),"",IF($D219=1,IF(OR(price_limit="",price_limit="No Limit"),IF(H219="Yes",1,2),IF(SUMIFS(WhatIf!$W:$W,WhatIf!$Q:$Q,H$1,WhatIf!$R:$R,H219)&lt;=price_limit,IF(H219="Yes",1,2),"")),""))</f>
        <v/>
      </c>
      <c r="BD219" s="161" t="str">
        <f>IF(OR(I219="",VLOOKUP(I$1,Services!$A$1:$B$25,2,0)="Exclude"),"",IF($D219=1,IF(OR(price_limit="",price_limit="No Limit"),IF(I219="Yes",1,2),IF(SUMIFS(WhatIf!$W:$W,WhatIf!$Q:$Q,I$1,WhatIf!$R:$R,I219)&lt;=price_limit,IF(I219="Yes",1,2),"")),""))</f>
        <v/>
      </c>
      <c r="BE219" s="161" t="str">
        <f>IF(OR(J219="",VLOOKUP(J$1,Services!$A$1:$B$25,2,0)="Exclude"),"",IF($D219=1,IF(OR(price_limit="",price_limit="No Limit"),IF(J219="Yes",1,2),IF(SUMIFS(WhatIf!$W:$W,WhatIf!$Q:$Q,J$1,WhatIf!$R:$R,J219)&lt;=price_limit,IF(J219="Yes",1,2),"")),""))</f>
        <v/>
      </c>
      <c r="BF219" s="161" t="str">
        <f>IF(OR(K219="",VLOOKUP(K$1,Services!$A$1:$B$25,2,0)="Exclude"),"",IF($D219=1,IF(OR(price_limit="",price_limit="No Limit"),IF(K219="Yes",1,2),IF(SUMIFS(WhatIf!$W:$W,WhatIf!$Q:$Q,K$1,WhatIf!$R:$R,K219)&lt;=price_limit,IF(K219="Yes",1,2),"")),""))</f>
        <v/>
      </c>
      <c r="BG219" s="161" t="str">
        <f>IF(OR(L219="",VLOOKUP(L$1,Services!$A$1:$B$25,2,0)="Exclude"),"",IF($D219=1,IF(OR(price_limit="",price_limit="No Limit"),IF(L219="Yes",1,2),IF(SUMIFS(WhatIf!$W:$W,WhatIf!$Q:$Q,L$1,WhatIf!$R:$R,L219)&lt;=price_limit,IF(L219="Yes",1,2),"")),""))</f>
        <v/>
      </c>
      <c r="BH219" s="161" t="str">
        <f>IF(OR(M219="",VLOOKUP(M$1,Services!$A$1:$B$25,2,0)="Exclude"),"",IF($D219=1,IF(OR(price_limit="",price_limit="No Limit"),IF(M219="Yes",1,2),IF(SUMIFS(WhatIf!$W:$W,WhatIf!$Q:$Q,M$1,WhatIf!$R:$R,M219)&lt;=price_limit,IF(M219="Yes",1,2),"")),""))</f>
        <v/>
      </c>
      <c r="BI219" s="161" t="str">
        <f>IF(OR(N219="",VLOOKUP(N$1,Services!$A$1:$B$25,2,0)="Exclude"),"",IF($D219=1,IF(OR(price_limit="",price_limit="No Limit"),IF(N219="Yes",1,2),IF(SUMIFS(WhatIf!$W:$W,WhatIf!$Q:$Q,N$1,WhatIf!$R:$R,N219)&lt;=price_limit,IF(N219="Yes",1,2),"")),""))</f>
        <v/>
      </c>
      <c r="BJ219" s="161" t="str">
        <f>IF(OR(O219="",VLOOKUP(O$1,Services!$A$1:$B$25,2,0)="Exclude"),"",IF($D219=1,IF(OR(price_limit="",price_limit="No Limit"),IF(O219="Yes",1,2),IF(SUMIFS(WhatIf!$W:$W,WhatIf!$Q:$Q,O$1,WhatIf!$R:$R,O219)&lt;=price_limit,IF(O219="Yes",1,2),"")),""))</f>
        <v/>
      </c>
      <c r="BK219" s="161" t="str">
        <f ca="1">IF(OR(P219="",VLOOKUP(P$1,Services!$A$1:$B$25,2,0)="Exclude"),"",IF($D219=1,IF(OR(price_limit="",price_limit="No Limit"),IF(P219="Yes",1,2),IF(SUMIFS(WhatIf!$W:$W,WhatIf!$Q:$Q,P$1,WhatIf!$R:$R,P219)&lt;=price_limit,IF(P219="Yes",1,2),"")),""))</f>
        <v/>
      </c>
      <c r="BL219" s="161" t="str">
        <f>IF(OR(Q219="",VLOOKUP(Q$1,Services!$A$1:$B$25,2,0)="Exclude"),"",IF($D219=1,IF(OR(price_limit="",price_limit="No Limit"),IF(Q219="Yes",1,2),IF(SUMIFS(WhatIf!$W:$W,WhatIf!$Q:$Q,Q$1,WhatIf!$R:$R,Q219)&lt;=price_limit,IF(Q219="Yes",1,2),"")),""))</f>
        <v/>
      </c>
      <c r="BM219" s="161" t="str">
        <f>IF(OR(R219="",VLOOKUP(R$1,Services!$A$1:$B$25,2,0)="Exclude"),"",IF($D219=1,IF(OR(price_limit="",price_limit="No Limit"),IF(R219="Yes",1,2),IF(SUMIFS(WhatIf!$W:$W,WhatIf!$Q:$Q,R$1,WhatIf!$R:$R,R219)&lt;=price_limit,IF(R219="Yes",1,2),"")),""))</f>
        <v/>
      </c>
      <c r="BN219" s="161" t="str">
        <f>IF(OR(S219="",VLOOKUP(S$1,Services!$A$1:$B$25,2,0)="Exclude"),"",IF($D219=1,IF(OR(price_limit="",price_limit="No Limit"),IF(S219="Yes",1,2),IF(SUMIFS(WhatIf!$W:$W,WhatIf!$Q:$Q,S$1,WhatIf!$R:$R,S219)&lt;=price_limit,IF(S219="Yes",1,2),"")),""))</f>
        <v/>
      </c>
      <c r="BO219" s="161" t="str">
        <f>IF(OR(T219="",VLOOKUP(T$1,Services!$A$1:$B$25,2,0)="Exclude"),"",IF($D219=1,IF(OR(price_limit="",price_limit="No Limit"),IF(T219="Yes",1,2),IF(SUMIFS(WhatIf!$W:$W,WhatIf!$Q:$Q,T$1,WhatIf!$R:$R,T219)&lt;=price_limit,IF(T219="Yes",1,2),"")),""))</f>
        <v/>
      </c>
      <c r="BP219" s="161" t="str">
        <f>IF(OR(U219="",VLOOKUP(U$1,Services!$A$1:$B$25,2,0)="Exclude"),"",IF($D219=1,IF(OR(price_limit="",price_limit="No Limit"),IF(U219="Yes",1,2),IF(SUMIFS(WhatIf!$W:$W,WhatIf!$Q:$Q,U$1,WhatIf!$R:$R,U219)&lt;=price_limit,IF(U219="Yes",1,2),"")),""))</f>
        <v/>
      </c>
      <c r="BQ219" s="161" t="str">
        <f>IF(OR(V219="",VLOOKUP(V$1,Services!$A$1:$B$25,2,0)="Exclude"),"",IF($D219=1,IF(OR(price_limit="",price_limit="No Limit"),IF(V219="Yes",1,2),IF(SUMIFS(WhatIf!$W:$W,WhatIf!$Q:$Q,V$1,WhatIf!$R:$R,V219)&lt;=price_limit,IF(V219="Yes",1,2),"")),""))</f>
        <v/>
      </c>
      <c r="BR219" s="161" t="str">
        <f>IF(OR(W219="",VLOOKUP(W$1,Services!$A$1:$B$25,2,0)="Exclude"),"",IF($D219=1,IF(OR(price_limit="",price_limit="No Limit"),IF(W219="Yes",1,2),IF(SUMIFS(WhatIf!$W:$W,WhatIf!$Q:$Q,W$1,WhatIf!$R:$R,W219)&lt;=price_limit,IF(W219="Yes",1,2),"")),""))</f>
        <v/>
      </c>
      <c r="BS219" s="161" t="str">
        <f>IF(OR(X219="",VLOOKUP(X$1,Services!$A$1:$B$25,2,0)="Exclude"),"",IF($D219=1,IF(OR(price_limit="",price_limit="No Limit"),IF(X219="Yes",1,2),IF(SUMIFS(WhatIf!$W:$W,WhatIf!$Q:$Q,X$1,WhatIf!$R:$R,X219)&lt;=price_limit,IF(X219="Yes",1,2),"")),""))</f>
        <v/>
      </c>
      <c r="BT219" s="161" t="str">
        <f>IF(OR(Y219="",VLOOKUP(Y$1,Services!$A$1:$B$25,2,0)="Exclude"),"",IF($D219=1,IF(OR(price_limit="",price_limit="No Limit"),IF(Y219="Yes",1,2),IF(SUMIFS(WhatIf!$W:$W,WhatIf!$Q:$Q,Y$1,WhatIf!$R:$R,Y219)&lt;=price_limit,IF(Y219="Yes",1,2),"")),""))</f>
        <v/>
      </c>
      <c r="BU219" s="161" t="str">
        <f>IF(OR(Z219="",VLOOKUP(Z$1,Services!$A$1:$B$25,2,0)="Exclude"),"",IF($D219=1,IF(OR(price_limit="",price_limit="No Limit"),IF(Z219="Yes",1,2),IF(SUMIFS(WhatIf!$W:$W,WhatIf!$Q:$Q,Z$1,WhatIf!$R:$R,Z219)&lt;=price_limit,IF(Z219="Yes",1,2),"")),""))</f>
        <v/>
      </c>
      <c r="BV219" s="161"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customHeight="1" x14ac:dyDescent="0.35">
      <c r="A220" s="15" t="s">
        <v>694</v>
      </c>
      <c r="B220" s="3" t="s">
        <v>967</v>
      </c>
      <c r="C220" s="3" t="s">
        <v>229</v>
      </c>
      <c r="D220" s="8" t="str">
        <f t="shared" ca="1" si="11"/>
        <v/>
      </c>
      <c r="E220" s="4" t="s">
        <v>1</v>
      </c>
      <c r="F220" s="4" t="s">
        <v>385</v>
      </c>
      <c r="G220" s="4" t="s">
        <v>385</v>
      </c>
      <c r="H220" s="4" t="s">
        <v>385</v>
      </c>
      <c r="I220" s="8"/>
      <c r="J220" s="8"/>
      <c r="K220" s="8"/>
      <c r="L220" s="8"/>
      <c r="M220" s="8"/>
      <c r="N220" s="8"/>
      <c r="O220" s="8"/>
      <c r="P220" s="8"/>
      <c r="Q220" s="8" t="s">
        <v>1</v>
      </c>
      <c r="R220" s="8" t="s">
        <v>1</v>
      </c>
      <c r="S220" s="8" t="s">
        <v>1</v>
      </c>
      <c r="T220" s="8" t="s">
        <v>1</v>
      </c>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1" t="str">
        <f ca="1">IF(OR(E220="",VLOOKUP(E$1,Services!$A$1:$B$25,2,0)="Exclude"),"",IF($D220=1,IF(OR(price_limit="",price_limit="No Limit"),IF(E220="Yes",1,2),IF(SUMIFS(WhatIf!$W:$W,WhatIf!$Q:$Q,E$1,WhatIf!$R:$R,E220)&lt;=price_limit,IF(E220="Yes",1,2),"")),""))</f>
        <v/>
      </c>
      <c r="BA220" s="161" t="str">
        <f ca="1">IF(OR(F220="",VLOOKUP(F$1,Services!$A$1:$B$25,2,0)="Exclude"),"",IF($D220=1,IF(OR(price_limit="",price_limit="No Limit"),IF(F220="Yes",1,2),IF(SUMIFS(WhatIf!$W:$W,WhatIf!$Q:$Q,F$1,WhatIf!$R:$R,F220)&lt;=price_limit,IF(F220="Yes",1,2),"")),""))</f>
        <v/>
      </c>
      <c r="BB220" s="161" t="str">
        <f ca="1">IF(OR(G220="",VLOOKUP(G$1,Services!$A$1:$B$25,2,0)="Exclude"),"",IF($D220=1,IF(OR(price_limit="",price_limit="No Limit"),IF(G220="Yes",1,2),IF(SUMIFS(WhatIf!$W:$W,WhatIf!$Q:$Q,G$1,WhatIf!$R:$R,G220)&lt;=price_limit,IF(G220="Yes",1,2),"")),""))</f>
        <v/>
      </c>
      <c r="BC220" s="161" t="str">
        <f ca="1">IF(OR(H220="",VLOOKUP(H$1,Services!$A$1:$B$25,2,0)="Exclude"),"",IF($D220=1,IF(OR(price_limit="",price_limit="No Limit"),IF(H220="Yes",1,2),IF(SUMIFS(WhatIf!$W:$W,WhatIf!$Q:$Q,H$1,WhatIf!$R:$R,H220)&lt;=price_limit,IF(H220="Yes",1,2),"")),""))</f>
        <v/>
      </c>
      <c r="BD220" s="161" t="str">
        <f>IF(OR(I220="",VLOOKUP(I$1,Services!$A$1:$B$25,2,0)="Exclude"),"",IF($D220=1,IF(OR(price_limit="",price_limit="No Limit"),IF(I220="Yes",1,2),IF(SUMIFS(WhatIf!$W:$W,WhatIf!$Q:$Q,I$1,WhatIf!$R:$R,I220)&lt;=price_limit,IF(I220="Yes",1,2),"")),""))</f>
        <v/>
      </c>
      <c r="BE220" s="161" t="str">
        <f>IF(OR(J220="",VLOOKUP(J$1,Services!$A$1:$B$25,2,0)="Exclude"),"",IF($D220=1,IF(OR(price_limit="",price_limit="No Limit"),IF(J220="Yes",1,2),IF(SUMIFS(WhatIf!$W:$W,WhatIf!$Q:$Q,J$1,WhatIf!$R:$R,J220)&lt;=price_limit,IF(J220="Yes",1,2),"")),""))</f>
        <v/>
      </c>
      <c r="BF220" s="161" t="str">
        <f>IF(OR(K220="",VLOOKUP(K$1,Services!$A$1:$B$25,2,0)="Exclude"),"",IF($D220=1,IF(OR(price_limit="",price_limit="No Limit"),IF(K220="Yes",1,2),IF(SUMIFS(WhatIf!$W:$W,WhatIf!$Q:$Q,K$1,WhatIf!$R:$R,K220)&lt;=price_limit,IF(K220="Yes",1,2),"")),""))</f>
        <v/>
      </c>
      <c r="BG220" s="161" t="str">
        <f>IF(OR(L220="",VLOOKUP(L$1,Services!$A$1:$B$25,2,0)="Exclude"),"",IF($D220=1,IF(OR(price_limit="",price_limit="No Limit"),IF(L220="Yes",1,2),IF(SUMIFS(WhatIf!$W:$W,WhatIf!$Q:$Q,L$1,WhatIf!$R:$R,L220)&lt;=price_limit,IF(L220="Yes",1,2),"")),""))</f>
        <v/>
      </c>
      <c r="BH220" s="161" t="str">
        <f>IF(OR(M220="",VLOOKUP(M$1,Services!$A$1:$B$25,2,0)="Exclude"),"",IF($D220=1,IF(OR(price_limit="",price_limit="No Limit"),IF(M220="Yes",1,2),IF(SUMIFS(WhatIf!$W:$W,WhatIf!$Q:$Q,M$1,WhatIf!$R:$R,M220)&lt;=price_limit,IF(M220="Yes",1,2),"")),""))</f>
        <v/>
      </c>
      <c r="BI220" s="161" t="str">
        <f>IF(OR(N220="",VLOOKUP(N$1,Services!$A$1:$B$25,2,0)="Exclude"),"",IF($D220=1,IF(OR(price_limit="",price_limit="No Limit"),IF(N220="Yes",1,2),IF(SUMIFS(WhatIf!$W:$W,WhatIf!$Q:$Q,N$1,WhatIf!$R:$R,N220)&lt;=price_limit,IF(N220="Yes",1,2),"")),""))</f>
        <v/>
      </c>
      <c r="BJ220" s="161" t="str">
        <f>IF(OR(O220="",VLOOKUP(O$1,Services!$A$1:$B$25,2,0)="Exclude"),"",IF($D220=1,IF(OR(price_limit="",price_limit="No Limit"),IF(O220="Yes",1,2),IF(SUMIFS(WhatIf!$W:$W,WhatIf!$Q:$Q,O$1,WhatIf!$R:$R,O220)&lt;=price_limit,IF(O220="Yes",1,2),"")),""))</f>
        <v/>
      </c>
      <c r="BK220" s="161" t="str">
        <f>IF(OR(P220="",VLOOKUP(P$1,Services!$A$1:$B$25,2,0)="Exclude"),"",IF($D220=1,IF(OR(price_limit="",price_limit="No Limit"),IF(P220="Yes",1,2),IF(SUMIFS(WhatIf!$W:$W,WhatIf!$Q:$Q,P$1,WhatIf!$R:$R,P220)&lt;=price_limit,IF(P220="Yes",1,2),"")),""))</f>
        <v/>
      </c>
      <c r="BL220" s="161" t="str">
        <f ca="1">IF(OR(Q220="",VLOOKUP(Q$1,Services!$A$1:$B$25,2,0)="Exclude"),"",IF($D220=1,IF(OR(price_limit="",price_limit="No Limit"),IF(Q220="Yes",1,2),IF(SUMIFS(WhatIf!$W:$W,WhatIf!$Q:$Q,Q$1,WhatIf!$R:$R,Q220)&lt;=price_limit,IF(Q220="Yes",1,2),"")),""))</f>
        <v/>
      </c>
      <c r="BM220" s="161" t="str">
        <f ca="1">IF(OR(R220="",VLOOKUP(R$1,Services!$A$1:$B$25,2,0)="Exclude"),"",IF($D220=1,IF(OR(price_limit="",price_limit="No Limit"),IF(R220="Yes",1,2),IF(SUMIFS(WhatIf!$W:$W,WhatIf!$Q:$Q,R$1,WhatIf!$R:$R,R220)&lt;=price_limit,IF(R220="Yes",1,2),"")),""))</f>
        <v/>
      </c>
      <c r="BN220" s="161" t="str">
        <f ca="1">IF(OR(S220="",VLOOKUP(S$1,Services!$A$1:$B$25,2,0)="Exclude"),"",IF($D220=1,IF(OR(price_limit="",price_limit="No Limit"),IF(S220="Yes",1,2),IF(SUMIFS(WhatIf!$W:$W,WhatIf!$Q:$Q,S$1,WhatIf!$R:$R,S220)&lt;=price_limit,IF(S220="Yes",1,2),"")),""))</f>
        <v/>
      </c>
      <c r="BO220" s="161" t="str">
        <f ca="1">IF(OR(T220="",VLOOKUP(T$1,Services!$A$1:$B$25,2,0)="Exclude"),"",IF($D220=1,IF(OR(price_limit="",price_limit="No Limit"),IF(T220="Yes",1,2),IF(SUMIFS(WhatIf!$W:$W,WhatIf!$Q:$Q,T$1,WhatIf!$R:$R,T220)&lt;=price_limit,IF(T220="Yes",1,2),"")),""))</f>
        <v/>
      </c>
      <c r="BP220" s="161" t="str">
        <f>IF(OR(U220="",VLOOKUP(U$1,Services!$A$1:$B$25,2,0)="Exclude"),"",IF($D220=1,IF(OR(price_limit="",price_limit="No Limit"),IF(U220="Yes",1,2),IF(SUMIFS(WhatIf!$W:$W,WhatIf!$Q:$Q,U$1,WhatIf!$R:$R,U220)&lt;=price_limit,IF(U220="Yes",1,2),"")),""))</f>
        <v/>
      </c>
      <c r="BQ220" s="161" t="str">
        <f>IF(OR(V220="",VLOOKUP(V$1,Services!$A$1:$B$25,2,0)="Exclude"),"",IF($D220=1,IF(OR(price_limit="",price_limit="No Limit"),IF(V220="Yes",1,2),IF(SUMIFS(WhatIf!$W:$W,WhatIf!$Q:$Q,V$1,WhatIf!$R:$R,V220)&lt;=price_limit,IF(V220="Yes",1,2),"")),""))</f>
        <v/>
      </c>
      <c r="BR220" s="161" t="str">
        <f>IF(OR(W220="",VLOOKUP(W$1,Services!$A$1:$B$25,2,0)="Exclude"),"",IF($D220=1,IF(OR(price_limit="",price_limit="No Limit"),IF(W220="Yes",1,2),IF(SUMIFS(WhatIf!$W:$W,WhatIf!$Q:$Q,W$1,WhatIf!$R:$R,W220)&lt;=price_limit,IF(W220="Yes",1,2),"")),""))</f>
        <v/>
      </c>
      <c r="BS220" s="161" t="str">
        <f>IF(OR(X220="",VLOOKUP(X$1,Services!$A$1:$B$25,2,0)="Exclude"),"",IF($D220=1,IF(OR(price_limit="",price_limit="No Limit"),IF(X220="Yes",1,2),IF(SUMIFS(WhatIf!$W:$W,WhatIf!$Q:$Q,X$1,WhatIf!$R:$R,X220)&lt;=price_limit,IF(X220="Yes",1,2),"")),""))</f>
        <v/>
      </c>
      <c r="BT220" s="161" t="str">
        <f>IF(OR(Y220="",VLOOKUP(Y$1,Services!$A$1:$B$25,2,0)="Exclude"),"",IF($D220=1,IF(OR(price_limit="",price_limit="No Limit"),IF(Y220="Yes",1,2),IF(SUMIFS(WhatIf!$W:$W,WhatIf!$Q:$Q,Y$1,WhatIf!$R:$R,Y220)&lt;=price_limit,IF(Y220="Yes",1,2),"")),""))</f>
        <v/>
      </c>
      <c r="BU220" s="161" t="str">
        <f>IF(OR(Z220="",VLOOKUP(Z$1,Services!$A$1:$B$25,2,0)="Exclude"),"",IF($D220=1,IF(OR(price_limit="",price_limit="No Limit"),IF(Z220="Yes",1,2),IF(SUMIFS(WhatIf!$W:$W,WhatIf!$Q:$Q,Z$1,WhatIf!$R:$R,Z220)&lt;=price_limit,IF(Z220="Yes",1,2),"")),""))</f>
        <v/>
      </c>
      <c r="BV220" s="161"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 customHeight="1" x14ac:dyDescent="0.35">
      <c r="A221" s="15" t="s">
        <v>102</v>
      </c>
      <c r="B221" s="3" t="s">
        <v>1309</v>
      </c>
      <c r="C221" s="3" t="s">
        <v>185</v>
      </c>
      <c r="D221" s="8" t="str">
        <f t="shared" ca="1" si="11"/>
        <v/>
      </c>
      <c r="I221" s="8"/>
      <c r="J221" s="8"/>
      <c r="K221" s="8"/>
      <c r="L221" s="8"/>
      <c r="M221" s="8" t="s">
        <v>702</v>
      </c>
      <c r="N221" s="8"/>
      <c r="O221" s="8" t="s">
        <v>660</v>
      </c>
      <c r="P221" s="8" t="s">
        <v>210</v>
      </c>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1" t="str">
        <f>IF(OR(E221="",VLOOKUP(E$1,Services!$A$1:$B$25,2,0)="Exclude"),"",IF($D221=1,IF(OR(price_limit="",price_limit="No Limit"),IF(E221="Yes",1,2),IF(SUMIFS(WhatIf!$W:$W,WhatIf!$Q:$Q,E$1,WhatIf!$R:$R,E221)&lt;=price_limit,IF(E221="Yes",1,2),"")),""))</f>
        <v/>
      </c>
      <c r="BA221" s="161" t="str">
        <f>IF(OR(F221="",VLOOKUP(F$1,Services!$A$1:$B$25,2,0)="Exclude"),"",IF($D221=1,IF(OR(price_limit="",price_limit="No Limit"),IF(F221="Yes",1,2),IF(SUMIFS(WhatIf!$W:$W,WhatIf!$Q:$Q,F$1,WhatIf!$R:$R,F221)&lt;=price_limit,IF(F221="Yes",1,2),"")),""))</f>
        <v/>
      </c>
      <c r="BB221" s="161" t="str">
        <f>IF(OR(G221="",VLOOKUP(G$1,Services!$A$1:$B$25,2,0)="Exclude"),"",IF($D221=1,IF(OR(price_limit="",price_limit="No Limit"),IF(G221="Yes",1,2),IF(SUMIFS(WhatIf!$W:$W,WhatIf!$Q:$Q,G$1,WhatIf!$R:$R,G221)&lt;=price_limit,IF(G221="Yes",1,2),"")),""))</f>
        <v/>
      </c>
      <c r="BC221" s="161" t="str">
        <f>IF(OR(H221="",VLOOKUP(H$1,Services!$A$1:$B$25,2,0)="Exclude"),"",IF($D221=1,IF(OR(price_limit="",price_limit="No Limit"),IF(H221="Yes",1,2),IF(SUMIFS(WhatIf!$W:$W,WhatIf!$Q:$Q,H$1,WhatIf!$R:$R,H221)&lt;=price_limit,IF(H221="Yes",1,2),"")),""))</f>
        <v/>
      </c>
      <c r="BD221" s="161" t="str">
        <f>IF(OR(I221="",VLOOKUP(I$1,Services!$A$1:$B$25,2,0)="Exclude"),"",IF($D221=1,IF(OR(price_limit="",price_limit="No Limit"),IF(I221="Yes",1,2),IF(SUMIFS(WhatIf!$W:$W,WhatIf!$Q:$Q,I$1,WhatIf!$R:$R,I221)&lt;=price_limit,IF(I221="Yes",1,2),"")),""))</f>
        <v/>
      </c>
      <c r="BE221" s="161" t="str">
        <f>IF(OR(J221="",VLOOKUP(J$1,Services!$A$1:$B$25,2,0)="Exclude"),"",IF($D221=1,IF(OR(price_limit="",price_limit="No Limit"),IF(J221="Yes",1,2),IF(SUMIFS(WhatIf!$W:$W,WhatIf!$Q:$Q,J$1,WhatIf!$R:$R,J221)&lt;=price_limit,IF(J221="Yes",1,2),"")),""))</f>
        <v/>
      </c>
      <c r="BF221" s="161" t="str">
        <f>IF(OR(K221="",VLOOKUP(K$1,Services!$A$1:$B$25,2,0)="Exclude"),"",IF($D221=1,IF(OR(price_limit="",price_limit="No Limit"),IF(K221="Yes",1,2),IF(SUMIFS(WhatIf!$W:$W,WhatIf!$Q:$Q,K$1,WhatIf!$R:$R,K221)&lt;=price_limit,IF(K221="Yes",1,2),"")),""))</f>
        <v/>
      </c>
      <c r="BG221" s="161" t="str">
        <f>IF(OR(L221="",VLOOKUP(L$1,Services!$A$1:$B$25,2,0)="Exclude"),"",IF($D221=1,IF(OR(price_limit="",price_limit="No Limit"),IF(L221="Yes",1,2),IF(SUMIFS(WhatIf!$W:$W,WhatIf!$Q:$Q,L$1,WhatIf!$R:$R,L221)&lt;=price_limit,IF(L221="Yes",1,2),"")),""))</f>
        <v/>
      </c>
      <c r="BH221" s="161" t="str">
        <f ca="1">IF(OR(M221="",VLOOKUP(M$1,Services!$A$1:$B$25,2,0)="Exclude"),"",IF($D221=1,IF(OR(price_limit="",price_limit="No Limit"),IF(M221="Yes",1,2),IF(SUMIFS(WhatIf!$W:$W,WhatIf!$Q:$Q,M$1,WhatIf!$R:$R,M221)&lt;=price_limit,IF(M221="Yes",1,2),"")),""))</f>
        <v/>
      </c>
      <c r="BI221" s="161" t="str">
        <f>IF(OR(N221="",VLOOKUP(N$1,Services!$A$1:$B$25,2,0)="Exclude"),"",IF($D221=1,IF(OR(price_limit="",price_limit="No Limit"),IF(N221="Yes",1,2),IF(SUMIFS(WhatIf!$W:$W,WhatIf!$Q:$Q,N$1,WhatIf!$R:$R,N221)&lt;=price_limit,IF(N221="Yes",1,2),"")),""))</f>
        <v/>
      </c>
      <c r="BJ221" s="161" t="str">
        <f ca="1">IF(OR(O221="",VLOOKUP(O$1,Services!$A$1:$B$25,2,0)="Exclude"),"",IF($D221=1,IF(OR(price_limit="",price_limit="No Limit"),IF(O221="Yes",1,2),IF(SUMIFS(WhatIf!$W:$W,WhatIf!$Q:$Q,O$1,WhatIf!$R:$R,O221)&lt;=price_limit,IF(O221="Yes",1,2),"")),""))</f>
        <v/>
      </c>
      <c r="BK221" s="161" t="str">
        <f ca="1">IF(OR(P221="",VLOOKUP(P$1,Services!$A$1:$B$25,2,0)="Exclude"),"",IF($D221=1,IF(OR(price_limit="",price_limit="No Limit"),IF(P221="Yes",1,2),IF(SUMIFS(WhatIf!$W:$W,WhatIf!$Q:$Q,P$1,WhatIf!$R:$R,P221)&lt;=price_limit,IF(P221="Yes",1,2),"")),""))</f>
        <v/>
      </c>
      <c r="BL221" s="161" t="str">
        <f>IF(OR(Q221="",VLOOKUP(Q$1,Services!$A$1:$B$25,2,0)="Exclude"),"",IF($D221=1,IF(OR(price_limit="",price_limit="No Limit"),IF(Q221="Yes",1,2),IF(SUMIFS(WhatIf!$W:$W,WhatIf!$Q:$Q,Q$1,WhatIf!$R:$R,Q221)&lt;=price_limit,IF(Q221="Yes",1,2),"")),""))</f>
        <v/>
      </c>
      <c r="BM221" s="161" t="str">
        <f>IF(OR(R221="",VLOOKUP(R$1,Services!$A$1:$B$25,2,0)="Exclude"),"",IF($D221=1,IF(OR(price_limit="",price_limit="No Limit"),IF(R221="Yes",1,2),IF(SUMIFS(WhatIf!$W:$W,WhatIf!$Q:$Q,R$1,WhatIf!$R:$R,R221)&lt;=price_limit,IF(R221="Yes",1,2),"")),""))</f>
        <v/>
      </c>
      <c r="BN221" s="161" t="str">
        <f>IF(OR(S221="",VLOOKUP(S$1,Services!$A$1:$B$25,2,0)="Exclude"),"",IF($D221=1,IF(OR(price_limit="",price_limit="No Limit"),IF(S221="Yes",1,2),IF(SUMIFS(WhatIf!$W:$W,WhatIf!$Q:$Q,S$1,WhatIf!$R:$R,S221)&lt;=price_limit,IF(S221="Yes",1,2),"")),""))</f>
        <v/>
      </c>
      <c r="BO221" s="161" t="str">
        <f>IF(OR(T221="",VLOOKUP(T$1,Services!$A$1:$B$25,2,0)="Exclude"),"",IF($D221=1,IF(OR(price_limit="",price_limit="No Limit"),IF(T221="Yes",1,2),IF(SUMIFS(WhatIf!$W:$W,WhatIf!$Q:$Q,T$1,WhatIf!$R:$R,T221)&lt;=price_limit,IF(T221="Yes",1,2),"")),""))</f>
        <v/>
      </c>
      <c r="BP221" s="161" t="str">
        <f>IF(OR(U221="",VLOOKUP(U$1,Services!$A$1:$B$25,2,0)="Exclude"),"",IF($D221=1,IF(OR(price_limit="",price_limit="No Limit"),IF(U221="Yes",1,2),IF(SUMIFS(WhatIf!$W:$W,WhatIf!$Q:$Q,U$1,WhatIf!$R:$R,U221)&lt;=price_limit,IF(U221="Yes",1,2),"")),""))</f>
        <v/>
      </c>
      <c r="BQ221" s="161" t="str">
        <f>IF(OR(V221="",VLOOKUP(V$1,Services!$A$1:$B$25,2,0)="Exclude"),"",IF($D221=1,IF(OR(price_limit="",price_limit="No Limit"),IF(V221="Yes",1,2),IF(SUMIFS(WhatIf!$W:$W,WhatIf!$Q:$Q,V$1,WhatIf!$R:$R,V221)&lt;=price_limit,IF(V221="Yes",1,2),"")),""))</f>
        <v/>
      </c>
      <c r="BR221" s="161" t="str">
        <f>IF(OR(W221="",VLOOKUP(W$1,Services!$A$1:$B$25,2,0)="Exclude"),"",IF($D221=1,IF(OR(price_limit="",price_limit="No Limit"),IF(W221="Yes",1,2),IF(SUMIFS(WhatIf!$W:$W,WhatIf!$Q:$Q,W$1,WhatIf!$R:$R,W221)&lt;=price_limit,IF(W221="Yes",1,2),"")),""))</f>
        <v/>
      </c>
      <c r="BS221" s="161" t="str">
        <f>IF(OR(X221="",VLOOKUP(X$1,Services!$A$1:$B$25,2,0)="Exclude"),"",IF($D221=1,IF(OR(price_limit="",price_limit="No Limit"),IF(X221="Yes",1,2),IF(SUMIFS(WhatIf!$W:$W,WhatIf!$Q:$Q,X$1,WhatIf!$R:$R,X221)&lt;=price_limit,IF(X221="Yes",1,2),"")),""))</f>
        <v/>
      </c>
      <c r="BT221" s="161" t="str">
        <f>IF(OR(Y221="",VLOOKUP(Y$1,Services!$A$1:$B$25,2,0)="Exclude"),"",IF($D221=1,IF(OR(price_limit="",price_limit="No Limit"),IF(Y221="Yes",1,2),IF(SUMIFS(WhatIf!$W:$W,WhatIf!$Q:$Q,Y$1,WhatIf!$R:$R,Y221)&lt;=price_limit,IF(Y221="Yes",1,2),"")),""))</f>
        <v/>
      </c>
      <c r="BU221" s="161" t="str">
        <f>IF(OR(Z221="",VLOOKUP(Z$1,Services!$A$1:$B$25,2,0)="Exclude"),"",IF($D221=1,IF(OR(price_limit="",price_limit="No Limit"),IF(Z221="Yes",1,2),IF(SUMIFS(WhatIf!$W:$W,WhatIf!$Q:$Q,Z$1,WhatIf!$R:$R,Z221)&lt;=price_limit,IF(Z221="Yes",1,2),"")),""))</f>
        <v/>
      </c>
      <c r="BV221" s="161"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38.5" customHeight="1" x14ac:dyDescent="0.35">
      <c r="A222" s="15" t="s">
        <v>807</v>
      </c>
      <c r="B222" s="3" t="s">
        <v>1306</v>
      </c>
      <c r="C222" s="3" t="s">
        <v>349</v>
      </c>
      <c r="D222" s="8" t="str">
        <f t="shared" ca="1" si="11"/>
        <v/>
      </c>
      <c r="I222" s="4" t="s">
        <v>808</v>
      </c>
      <c r="J222" s="4" t="s">
        <v>808</v>
      </c>
      <c r="K222" s="8" t="s">
        <v>808</v>
      </c>
      <c r="L222" s="8" t="s">
        <v>808</v>
      </c>
      <c r="M222" s="8"/>
      <c r="N222" s="8"/>
      <c r="O222" s="8"/>
      <c r="P222" s="8"/>
      <c r="Q222" s="8"/>
      <c r="R222" s="8"/>
      <c r="S222" s="8"/>
      <c r="T222" s="8"/>
      <c r="U222" s="8"/>
      <c r="V222" s="4" t="s">
        <v>808</v>
      </c>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1" t="str">
        <f>IF(OR(E222="",VLOOKUP(E$1,Services!$A$1:$B$25,2,0)="Exclude"),"",IF($D222=1,IF(OR(price_limit="",price_limit="No Limit"),IF(E222="Yes",1,2),IF(SUMIFS(WhatIf!$W:$W,WhatIf!$Q:$Q,E$1,WhatIf!$R:$R,E222)&lt;=price_limit,IF(E222="Yes",1,2),"")),""))</f>
        <v/>
      </c>
      <c r="BA222" s="161" t="str">
        <f>IF(OR(F222="",VLOOKUP(F$1,Services!$A$1:$B$25,2,0)="Exclude"),"",IF($D222=1,IF(OR(price_limit="",price_limit="No Limit"),IF(F222="Yes",1,2),IF(SUMIFS(WhatIf!$W:$W,WhatIf!$Q:$Q,F$1,WhatIf!$R:$R,F222)&lt;=price_limit,IF(F222="Yes",1,2),"")),""))</f>
        <v/>
      </c>
      <c r="BB222" s="161" t="str">
        <f>IF(OR(G222="",VLOOKUP(G$1,Services!$A$1:$B$25,2,0)="Exclude"),"",IF($D222=1,IF(OR(price_limit="",price_limit="No Limit"),IF(G222="Yes",1,2),IF(SUMIFS(WhatIf!$W:$W,WhatIf!$Q:$Q,G$1,WhatIf!$R:$R,G222)&lt;=price_limit,IF(G222="Yes",1,2),"")),""))</f>
        <v/>
      </c>
      <c r="BC222" s="161" t="str">
        <f>IF(OR(H222="",VLOOKUP(H$1,Services!$A$1:$B$25,2,0)="Exclude"),"",IF($D222=1,IF(OR(price_limit="",price_limit="No Limit"),IF(H222="Yes",1,2),IF(SUMIFS(WhatIf!$W:$W,WhatIf!$Q:$Q,H$1,WhatIf!$R:$R,H222)&lt;=price_limit,IF(H222="Yes",1,2),"")),""))</f>
        <v/>
      </c>
      <c r="BD222" s="161" t="str">
        <f ca="1">IF(OR(I222="",VLOOKUP(I$1,Services!$A$1:$B$25,2,0)="Exclude"),"",IF($D222=1,IF(OR(price_limit="",price_limit="No Limit"),IF(I222="Yes",1,2),IF(SUMIFS(WhatIf!$W:$W,WhatIf!$Q:$Q,I$1,WhatIf!$R:$R,I222)&lt;=price_limit,IF(I222="Yes",1,2),"")),""))</f>
        <v/>
      </c>
      <c r="BE222" s="161" t="str">
        <f ca="1">IF(OR(J222="",VLOOKUP(J$1,Services!$A$1:$B$25,2,0)="Exclude"),"",IF($D222=1,IF(OR(price_limit="",price_limit="No Limit"),IF(J222="Yes",1,2),IF(SUMIFS(WhatIf!$W:$W,WhatIf!$Q:$Q,J$1,WhatIf!$R:$R,J222)&lt;=price_limit,IF(J222="Yes",1,2),"")),""))</f>
        <v/>
      </c>
      <c r="BF222" s="161" t="str">
        <f ca="1">IF(OR(K222="",VLOOKUP(K$1,Services!$A$1:$B$25,2,0)="Exclude"),"",IF($D222=1,IF(OR(price_limit="",price_limit="No Limit"),IF(K222="Yes",1,2),IF(SUMIFS(WhatIf!$W:$W,WhatIf!$Q:$Q,K$1,WhatIf!$R:$R,K222)&lt;=price_limit,IF(K222="Yes",1,2),"")),""))</f>
        <v/>
      </c>
      <c r="BG222" s="161" t="str">
        <f ca="1">IF(OR(L222="",VLOOKUP(L$1,Services!$A$1:$B$25,2,0)="Exclude"),"",IF($D222=1,IF(OR(price_limit="",price_limit="No Limit"),IF(L222="Yes",1,2),IF(SUMIFS(WhatIf!$W:$W,WhatIf!$Q:$Q,L$1,WhatIf!$R:$R,L222)&lt;=price_limit,IF(L222="Yes",1,2),"")),""))</f>
        <v/>
      </c>
      <c r="BH222" s="161" t="str">
        <f>IF(OR(M222="",VLOOKUP(M$1,Services!$A$1:$B$25,2,0)="Exclude"),"",IF($D222=1,IF(OR(price_limit="",price_limit="No Limit"),IF(M222="Yes",1,2),IF(SUMIFS(WhatIf!$W:$W,WhatIf!$Q:$Q,M$1,WhatIf!$R:$R,M222)&lt;=price_limit,IF(M222="Yes",1,2),"")),""))</f>
        <v/>
      </c>
      <c r="BI222" s="161" t="str">
        <f>IF(OR(N222="",VLOOKUP(N$1,Services!$A$1:$B$25,2,0)="Exclude"),"",IF($D222=1,IF(OR(price_limit="",price_limit="No Limit"),IF(N222="Yes",1,2),IF(SUMIFS(WhatIf!$W:$W,WhatIf!$Q:$Q,N$1,WhatIf!$R:$R,N222)&lt;=price_limit,IF(N222="Yes",1,2),"")),""))</f>
        <v/>
      </c>
      <c r="BJ222" s="161" t="str">
        <f>IF(OR(O222="",VLOOKUP(O$1,Services!$A$1:$B$25,2,0)="Exclude"),"",IF($D222=1,IF(OR(price_limit="",price_limit="No Limit"),IF(O222="Yes",1,2),IF(SUMIFS(WhatIf!$W:$W,WhatIf!$Q:$Q,O$1,WhatIf!$R:$R,O222)&lt;=price_limit,IF(O222="Yes",1,2),"")),""))</f>
        <v/>
      </c>
      <c r="BK222" s="161" t="str">
        <f>IF(OR(P222="",VLOOKUP(P$1,Services!$A$1:$B$25,2,0)="Exclude"),"",IF($D222=1,IF(OR(price_limit="",price_limit="No Limit"),IF(P222="Yes",1,2),IF(SUMIFS(WhatIf!$W:$W,WhatIf!$Q:$Q,P$1,WhatIf!$R:$R,P222)&lt;=price_limit,IF(P222="Yes",1,2),"")),""))</f>
        <v/>
      </c>
      <c r="BL222" s="161" t="str">
        <f>IF(OR(Q222="",VLOOKUP(Q$1,Services!$A$1:$B$25,2,0)="Exclude"),"",IF($D222=1,IF(OR(price_limit="",price_limit="No Limit"),IF(Q222="Yes",1,2),IF(SUMIFS(WhatIf!$W:$W,WhatIf!$Q:$Q,Q$1,WhatIf!$R:$R,Q222)&lt;=price_limit,IF(Q222="Yes",1,2),"")),""))</f>
        <v/>
      </c>
      <c r="BM222" s="161" t="str">
        <f>IF(OR(R222="",VLOOKUP(R$1,Services!$A$1:$B$25,2,0)="Exclude"),"",IF($D222=1,IF(OR(price_limit="",price_limit="No Limit"),IF(R222="Yes",1,2),IF(SUMIFS(WhatIf!$W:$W,WhatIf!$Q:$Q,R$1,WhatIf!$R:$R,R222)&lt;=price_limit,IF(R222="Yes",1,2),"")),""))</f>
        <v/>
      </c>
      <c r="BN222" s="161" t="str">
        <f>IF(OR(S222="",VLOOKUP(S$1,Services!$A$1:$B$25,2,0)="Exclude"),"",IF($D222=1,IF(OR(price_limit="",price_limit="No Limit"),IF(S222="Yes",1,2),IF(SUMIFS(WhatIf!$W:$W,WhatIf!$Q:$Q,S$1,WhatIf!$R:$R,S222)&lt;=price_limit,IF(S222="Yes",1,2),"")),""))</f>
        <v/>
      </c>
      <c r="BO222" s="161" t="str">
        <f>IF(OR(T222="",VLOOKUP(T$1,Services!$A$1:$B$25,2,0)="Exclude"),"",IF($D222=1,IF(OR(price_limit="",price_limit="No Limit"),IF(T222="Yes",1,2),IF(SUMIFS(WhatIf!$W:$W,WhatIf!$Q:$Q,T$1,WhatIf!$R:$R,T222)&lt;=price_limit,IF(T222="Yes",1,2),"")),""))</f>
        <v/>
      </c>
      <c r="BP222" s="161" t="str">
        <f>IF(OR(U222="",VLOOKUP(U$1,Services!$A$1:$B$25,2,0)="Exclude"),"",IF($D222=1,IF(OR(price_limit="",price_limit="No Limit"),IF(U222="Yes",1,2),IF(SUMIFS(WhatIf!$W:$W,WhatIf!$Q:$Q,U$1,WhatIf!$R:$R,U222)&lt;=price_limit,IF(U222="Yes",1,2),"")),""))</f>
        <v/>
      </c>
      <c r="BQ222" s="161" t="str">
        <f ca="1">IF(OR(V222="",VLOOKUP(V$1,Services!$A$1:$B$25,2,0)="Exclude"),"",IF($D222=1,IF(OR(price_limit="",price_limit="No Limit"),IF(V222="Yes",1,2),IF(SUMIFS(WhatIf!$W:$W,WhatIf!$Q:$Q,V$1,WhatIf!$R:$R,V222)&lt;=price_limit,IF(V222="Yes",1,2),"")),""))</f>
        <v/>
      </c>
      <c r="BR222" s="161" t="str">
        <f>IF(OR(W222="",VLOOKUP(W$1,Services!$A$1:$B$25,2,0)="Exclude"),"",IF($D222=1,IF(OR(price_limit="",price_limit="No Limit"),IF(W222="Yes",1,2),IF(SUMIFS(WhatIf!$W:$W,WhatIf!$Q:$Q,W$1,WhatIf!$R:$R,W222)&lt;=price_limit,IF(W222="Yes",1,2),"")),""))</f>
        <v/>
      </c>
      <c r="BS222" s="161" t="str">
        <f>IF(OR(X222="",VLOOKUP(X$1,Services!$A$1:$B$25,2,0)="Exclude"),"",IF($D222=1,IF(OR(price_limit="",price_limit="No Limit"),IF(X222="Yes",1,2),IF(SUMIFS(WhatIf!$W:$W,WhatIf!$Q:$Q,X$1,WhatIf!$R:$R,X222)&lt;=price_limit,IF(X222="Yes",1,2),"")),""))</f>
        <v/>
      </c>
      <c r="BT222" s="161" t="str">
        <f>IF(OR(Y222="",VLOOKUP(Y$1,Services!$A$1:$B$25,2,0)="Exclude"),"",IF($D222=1,IF(OR(price_limit="",price_limit="No Limit"),IF(Y222="Yes",1,2),IF(SUMIFS(WhatIf!$W:$W,WhatIf!$Q:$Q,Y$1,WhatIf!$R:$R,Y222)&lt;=price_limit,IF(Y222="Yes",1,2),"")),""))</f>
        <v/>
      </c>
      <c r="BU222" s="161" t="str">
        <f>IF(OR(Z222="",VLOOKUP(Z$1,Services!$A$1:$B$25,2,0)="Exclude"),"",IF($D222=1,IF(OR(price_limit="",price_limit="No Limit"),IF(Z222="Yes",1,2),IF(SUMIFS(WhatIf!$W:$W,WhatIf!$Q:$Q,Z$1,WhatIf!$R:$R,Z222)&lt;=price_limit,IF(Z222="Yes",1,2),"")),""))</f>
        <v/>
      </c>
      <c r="BV222" s="161"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5">
      <c r="A223" s="15" t="s">
        <v>716</v>
      </c>
      <c r="B223" s="3" t="s">
        <v>205</v>
      </c>
      <c r="C223" s="3" t="s">
        <v>185</v>
      </c>
      <c r="D223" s="8" t="str">
        <f t="shared" ca="1" si="11"/>
        <v/>
      </c>
      <c r="I223" s="8"/>
      <c r="J223" s="8"/>
      <c r="K223" s="8"/>
      <c r="L223" s="8"/>
      <c r="M223" s="8"/>
      <c r="N223" s="8"/>
      <c r="O223" s="8"/>
      <c r="P223" s="8" t="s">
        <v>1</v>
      </c>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1" t="str">
        <f>IF(OR(E223="",VLOOKUP(E$1,Services!$A$1:$B$25,2,0)="Exclude"),"",IF($D223=1,IF(OR(price_limit="",price_limit="No Limit"),IF(E223="Yes",1,2),IF(SUMIFS(WhatIf!$W:$W,WhatIf!$Q:$Q,E$1,WhatIf!$R:$R,E223)&lt;=price_limit,IF(E223="Yes",1,2),"")),""))</f>
        <v/>
      </c>
      <c r="BA223" s="161" t="str">
        <f>IF(OR(F223="",VLOOKUP(F$1,Services!$A$1:$B$25,2,0)="Exclude"),"",IF($D223=1,IF(OR(price_limit="",price_limit="No Limit"),IF(F223="Yes",1,2),IF(SUMIFS(WhatIf!$W:$W,WhatIf!$Q:$Q,F$1,WhatIf!$R:$R,F223)&lt;=price_limit,IF(F223="Yes",1,2),"")),""))</f>
        <v/>
      </c>
      <c r="BB223" s="161" t="str">
        <f>IF(OR(G223="",VLOOKUP(G$1,Services!$A$1:$B$25,2,0)="Exclude"),"",IF($D223=1,IF(OR(price_limit="",price_limit="No Limit"),IF(G223="Yes",1,2),IF(SUMIFS(WhatIf!$W:$W,WhatIf!$Q:$Q,G$1,WhatIf!$R:$R,G223)&lt;=price_limit,IF(G223="Yes",1,2),"")),""))</f>
        <v/>
      </c>
      <c r="BC223" s="161" t="str">
        <f>IF(OR(H223="",VLOOKUP(H$1,Services!$A$1:$B$25,2,0)="Exclude"),"",IF($D223=1,IF(OR(price_limit="",price_limit="No Limit"),IF(H223="Yes",1,2),IF(SUMIFS(WhatIf!$W:$W,WhatIf!$Q:$Q,H$1,WhatIf!$R:$R,H223)&lt;=price_limit,IF(H223="Yes",1,2),"")),""))</f>
        <v/>
      </c>
      <c r="BD223" s="161" t="str">
        <f>IF(OR(I223="",VLOOKUP(I$1,Services!$A$1:$B$25,2,0)="Exclude"),"",IF($D223=1,IF(OR(price_limit="",price_limit="No Limit"),IF(I223="Yes",1,2),IF(SUMIFS(WhatIf!$W:$W,WhatIf!$Q:$Q,I$1,WhatIf!$R:$R,I223)&lt;=price_limit,IF(I223="Yes",1,2),"")),""))</f>
        <v/>
      </c>
      <c r="BE223" s="161" t="str">
        <f>IF(OR(J223="",VLOOKUP(J$1,Services!$A$1:$B$25,2,0)="Exclude"),"",IF($D223=1,IF(OR(price_limit="",price_limit="No Limit"),IF(J223="Yes",1,2),IF(SUMIFS(WhatIf!$W:$W,WhatIf!$Q:$Q,J$1,WhatIf!$R:$R,J223)&lt;=price_limit,IF(J223="Yes",1,2),"")),""))</f>
        <v/>
      </c>
      <c r="BF223" s="161" t="str">
        <f>IF(OR(K223="",VLOOKUP(K$1,Services!$A$1:$B$25,2,0)="Exclude"),"",IF($D223=1,IF(OR(price_limit="",price_limit="No Limit"),IF(K223="Yes",1,2),IF(SUMIFS(WhatIf!$W:$W,WhatIf!$Q:$Q,K$1,WhatIf!$R:$R,K223)&lt;=price_limit,IF(K223="Yes",1,2),"")),""))</f>
        <v/>
      </c>
      <c r="BG223" s="161" t="str">
        <f>IF(OR(L223="",VLOOKUP(L$1,Services!$A$1:$B$25,2,0)="Exclude"),"",IF($D223=1,IF(OR(price_limit="",price_limit="No Limit"),IF(L223="Yes",1,2),IF(SUMIFS(WhatIf!$W:$W,WhatIf!$Q:$Q,L$1,WhatIf!$R:$R,L223)&lt;=price_limit,IF(L223="Yes",1,2),"")),""))</f>
        <v/>
      </c>
      <c r="BH223" s="161" t="str">
        <f>IF(OR(M223="",VLOOKUP(M$1,Services!$A$1:$B$25,2,0)="Exclude"),"",IF($D223=1,IF(OR(price_limit="",price_limit="No Limit"),IF(M223="Yes",1,2),IF(SUMIFS(WhatIf!$W:$W,WhatIf!$Q:$Q,M$1,WhatIf!$R:$R,M223)&lt;=price_limit,IF(M223="Yes",1,2),"")),""))</f>
        <v/>
      </c>
      <c r="BI223" s="161" t="str">
        <f>IF(OR(N223="",VLOOKUP(N$1,Services!$A$1:$B$25,2,0)="Exclude"),"",IF($D223=1,IF(OR(price_limit="",price_limit="No Limit"),IF(N223="Yes",1,2),IF(SUMIFS(WhatIf!$W:$W,WhatIf!$Q:$Q,N$1,WhatIf!$R:$R,N223)&lt;=price_limit,IF(N223="Yes",1,2),"")),""))</f>
        <v/>
      </c>
      <c r="BJ223" s="161" t="str">
        <f>IF(OR(O223="",VLOOKUP(O$1,Services!$A$1:$B$25,2,0)="Exclude"),"",IF($D223=1,IF(OR(price_limit="",price_limit="No Limit"),IF(O223="Yes",1,2),IF(SUMIFS(WhatIf!$W:$W,WhatIf!$Q:$Q,O$1,WhatIf!$R:$R,O223)&lt;=price_limit,IF(O223="Yes",1,2),"")),""))</f>
        <v/>
      </c>
      <c r="BK223" s="161" t="str">
        <f ca="1">IF(OR(P223="",VLOOKUP(P$1,Services!$A$1:$B$25,2,0)="Exclude"),"",IF($D223=1,IF(OR(price_limit="",price_limit="No Limit"),IF(P223="Yes",1,2),IF(SUMIFS(WhatIf!$W:$W,WhatIf!$Q:$Q,P$1,WhatIf!$R:$R,P223)&lt;=price_limit,IF(P223="Yes",1,2),"")),""))</f>
        <v/>
      </c>
      <c r="BL223" s="161" t="str">
        <f>IF(OR(Q223="",VLOOKUP(Q$1,Services!$A$1:$B$25,2,0)="Exclude"),"",IF($D223=1,IF(OR(price_limit="",price_limit="No Limit"),IF(Q223="Yes",1,2),IF(SUMIFS(WhatIf!$W:$W,WhatIf!$Q:$Q,Q$1,WhatIf!$R:$R,Q223)&lt;=price_limit,IF(Q223="Yes",1,2),"")),""))</f>
        <v/>
      </c>
      <c r="BM223" s="161" t="str">
        <f>IF(OR(R223="",VLOOKUP(R$1,Services!$A$1:$B$25,2,0)="Exclude"),"",IF($D223=1,IF(OR(price_limit="",price_limit="No Limit"),IF(R223="Yes",1,2),IF(SUMIFS(WhatIf!$W:$W,WhatIf!$Q:$Q,R$1,WhatIf!$R:$R,R223)&lt;=price_limit,IF(R223="Yes",1,2),"")),""))</f>
        <v/>
      </c>
      <c r="BN223" s="161" t="str">
        <f>IF(OR(S223="",VLOOKUP(S$1,Services!$A$1:$B$25,2,0)="Exclude"),"",IF($D223=1,IF(OR(price_limit="",price_limit="No Limit"),IF(S223="Yes",1,2),IF(SUMIFS(WhatIf!$W:$W,WhatIf!$Q:$Q,S$1,WhatIf!$R:$R,S223)&lt;=price_limit,IF(S223="Yes",1,2),"")),""))</f>
        <v/>
      </c>
      <c r="BO223" s="161" t="str">
        <f>IF(OR(T223="",VLOOKUP(T$1,Services!$A$1:$B$25,2,0)="Exclude"),"",IF($D223=1,IF(OR(price_limit="",price_limit="No Limit"),IF(T223="Yes",1,2),IF(SUMIFS(WhatIf!$W:$W,WhatIf!$Q:$Q,T$1,WhatIf!$R:$R,T223)&lt;=price_limit,IF(T223="Yes",1,2),"")),""))</f>
        <v/>
      </c>
      <c r="BP223" s="161" t="str">
        <f>IF(OR(U223="",VLOOKUP(U$1,Services!$A$1:$B$25,2,0)="Exclude"),"",IF($D223=1,IF(OR(price_limit="",price_limit="No Limit"),IF(U223="Yes",1,2),IF(SUMIFS(WhatIf!$W:$W,WhatIf!$Q:$Q,U$1,WhatIf!$R:$R,U223)&lt;=price_limit,IF(U223="Yes",1,2),"")),""))</f>
        <v/>
      </c>
      <c r="BQ223" s="161" t="str">
        <f>IF(OR(V223="",VLOOKUP(V$1,Services!$A$1:$B$25,2,0)="Exclude"),"",IF($D223=1,IF(OR(price_limit="",price_limit="No Limit"),IF(V223="Yes",1,2),IF(SUMIFS(WhatIf!$W:$W,WhatIf!$Q:$Q,V$1,WhatIf!$R:$R,V223)&lt;=price_limit,IF(V223="Yes",1,2),"")),""))</f>
        <v/>
      </c>
      <c r="BR223" s="161" t="str">
        <f>IF(OR(W223="",VLOOKUP(W$1,Services!$A$1:$B$25,2,0)="Exclude"),"",IF($D223=1,IF(OR(price_limit="",price_limit="No Limit"),IF(W223="Yes",1,2),IF(SUMIFS(WhatIf!$W:$W,WhatIf!$Q:$Q,W$1,WhatIf!$R:$R,W223)&lt;=price_limit,IF(W223="Yes",1,2),"")),""))</f>
        <v/>
      </c>
      <c r="BS223" s="161" t="str">
        <f>IF(OR(X223="",VLOOKUP(X$1,Services!$A$1:$B$25,2,0)="Exclude"),"",IF($D223=1,IF(OR(price_limit="",price_limit="No Limit"),IF(X223="Yes",1,2),IF(SUMIFS(WhatIf!$W:$W,WhatIf!$Q:$Q,X$1,WhatIf!$R:$R,X223)&lt;=price_limit,IF(X223="Yes",1,2),"")),""))</f>
        <v/>
      </c>
      <c r="BT223" s="161" t="str">
        <f>IF(OR(Y223="",VLOOKUP(Y$1,Services!$A$1:$B$25,2,0)="Exclude"),"",IF($D223=1,IF(OR(price_limit="",price_limit="No Limit"),IF(Y223="Yes",1,2),IF(SUMIFS(WhatIf!$W:$W,WhatIf!$Q:$Q,Y$1,WhatIf!$R:$R,Y223)&lt;=price_limit,IF(Y223="Yes",1,2),"")),""))</f>
        <v/>
      </c>
      <c r="BU223" s="161" t="str">
        <f>IF(OR(Z223="",VLOOKUP(Z$1,Services!$A$1:$B$25,2,0)="Exclude"),"",IF($D223=1,IF(OR(price_limit="",price_limit="No Limit"),IF(Z223="Yes",1,2),IF(SUMIFS(WhatIf!$W:$W,WhatIf!$Q:$Q,Z$1,WhatIf!$R:$R,Z223)&lt;=price_limit,IF(Z223="Yes",1,2),"")),""))</f>
        <v/>
      </c>
      <c r="BV223" s="161"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566</v>
      </c>
      <c r="B224" s="3" t="s">
        <v>205</v>
      </c>
      <c r="C224" s="3" t="s">
        <v>184</v>
      </c>
      <c r="D224" s="8" t="str">
        <f t="shared" ca="1" si="11"/>
        <v/>
      </c>
      <c r="F224" s="4" t="s">
        <v>566</v>
      </c>
      <c r="G224" s="4" t="s">
        <v>566</v>
      </c>
      <c r="H224" s="4" t="s">
        <v>566</v>
      </c>
      <c r="I224" s="8"/>
      <c r="J224" s="8"/>
      <c r="K224" s="8"/>
      <c r="L224" s="8"/>
      <c r="M224" s="8"/>
      <c r="N224" s="8"/>
      <c r="O224" s="8"/>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1" t="str">
        <f>IF(OR(E224="",VLOOKUP(E$1,Services!$A$1:$B$25,2,0)="Exclude"),"",IF($D224=1,IF(OR(price_limit="",price_limit="No Limit"),IF(E224="Yes",1,2),IF(SUMIFS(WhatIf!$W:$W,WhatIf!$Q:$Q,E$1,WhatIf!$R:$R,E224)&lt;=price_limit,IF(E224="Yes",1,2),"")),""))</f>
        <v/>
      </c>
      <c r="BA224" s="161" t="str">
        <f ca="1">IF(OR(F224="",VLOOKUP(F$1,Services!$A$1:$B$25,2,0)="Exclude"),"",IF($D224=1,IF(OR(price_limit="",price_limit="No Limit"),IF(F224="Yes",1,2),IF(SUMIFS(WhatIf!$W:$W,WhatIf!$Q:$Q,F$1,WhatIf!$R:$R,F224)&lt;=price_limit,IF(F224="Yes",1,2),"")),""))</f>
        <v/>
      </c>
      <c r="BB224" s="161" t="str">
        <f ca="1">IF(OR(G224="",VLOOKUP(G$1,Services!$A$1:$B$25,2,0)="Exclude"),"",IF($D224=1,IF(OR(price_limit="",price_limit="No Limit"),IF(G224="Yes",1,2),IF(SUMIFS(WhatIf!$W:$W,WhatIf!$Q:$Q,G$1,WhatIf!$R:$R,G224)&lt;=price_limit,IF(G224="Yes",1,2),"")),""))</f>
        <v/>
      </c>
      <c r="BC224" s="161" t="str">
        <f ca="1">IF(OR(H224="",VLOOKUP(H$1,Services!$A$1:$B$25,2,0)="Exclude"),"",IF($D224=1,IF(OR(price_limit="",price_limit="No Limit"),IF(H224="Yes",1,2),IF(SUMIFS(WhatIf!$W:$W,WhatIf!$Q:$Q,H$1,WhatIf!$R:$R,H224)&lt;=price_limit,IF(H224="Yes",1,2),"")),""))</f>
        <v/>
      </c>
      <c r="BD224" s="161" t="str">
        <f>IF(OR(I224="",VLOOKUP(I$1,Services!$A$1:$B$25,2,0)="Exclude"),"",IF($D224=1,IF(OR(price_limit="",price_limit="No Limit"),IF(I224="Yes",1,2),IF(SUMIFS(WhatIf!$W:$W,WhatIf!$Q:$Q,I$1,WhatIf!$R:$R,I224)&lt;=price_limit,IF(I224="Yes",1,2),"")),""))</f>
        <v/>
      </c>
      <c r="BE224" s="161" t="str">
        <f>IF(OR(J224="",VLOOKUP(J$1,Services!$A$1:$B$25,2,0)="Exclude"),"",IF($D224=1,IF(OR(price_limit="",price_limit="No Limit"),IF(J224="Yes",1,2),IF(SUMIFS(WhatIf!$W:$W,WhatIf!$Q:$Q,J$1,WhatIf!$R:$R,J224)&lt;=price_limit,IF(J224="Yes",1,2),"")),""))</f>
        <v/>
      </c>
      <c r="BF224" s="161" t="str">
        <f>IF(OR(K224="",VLOOKUP(K$1,Services!$A$1:$B$25,2,0)="Exclude"),"",IF($D224=1,IF(OR(price_limit="",price_limit="No Limit"),IF(K224="Yes",1,2),IF(SUMIFS(WhatIf!$W:$W,WhatIf!$Q:$Q,K$1,WhatIf!$R:$R,K224)&lt;=price_limit,IF(K224="Yes",1,2),"")),""))</f>
        <v/>
      </c>
      <c r="BG224" s="161" t="str">
        <f>IF(OR(L224="",VLOOKUP(L$1,Services!$A$1:$B$25,2,0)="Exclude"),"",IF($D224=1,IF(OR(price_limit="",price_limit="No Limit"),IF(L224="Yes",1,2),IF(SUMIFS(WhatIf!$W:$W,WhatIf!$Q:$Q,L$1,WhatIf!$R:$R,L224)&lt;=price_limit,IF(L224="Yes",1,2),"")),""))</f>
        <v/>
      </c>
      <c r="BH224" s="161" t="str">
        <f>IF(OR(M224="",VLOOKUP(M$1,Services!$A$1:$B$25,2,0)="Exclude"),"",IF($D224=1,IF(OR(price_limit="",price_limit="No Limit"),IF(M224="Yes",1,2),IF(SUMIFS(WhatIf!$W:$W,WhatIf!$Q:$Q,M$1,WhatIf!$R:$R,M224)&lt;=price_limit,IF(M224="Yes",1,2),"")),""))</f>
        <v/>
      </c>
      <c r="BI224" s="161" t="str">
        <f>IF(OR(N224="",VLOOKUP(N$1,Services!$A$1:$B$25,2,0)="Exclude"),"",IF($D224=1,IF(OR(price_limit="",price_limit="No Limit"),IF(N224="Yes",1,2),IF(SUMIFS(WhatIf!$W:$W,WhatIf!$Q:$Q,N$1,WhatIf!$R:$R,N224)&lt;=price_limit,IF(N224="Yes",1,2),"")),""))</f>
        <v/>
      </c>
      <c r="BJ224" s="161" t="str">
        <f>IF(OR(O224="",VLOOKUP(O$1,Services!$A$1:$B$25,2,0)="Exclude"),"",IF($D224=1,IF(OR(price_limit="",price_limit="No Limit"),IF(O224="Yes",1,2),IF(SUMIFS(WhatIf!$W:$W,WhatIf!$Q:$Q,O$1,WhatIf!$R:$R,O224)&lt;=price_limit,IF(O224="Yes",1,2),"")),""))</f>
        <v/>
      </c>
      <c r="BK224" s="161" t="str">
        <f>IF(OR(P224="",VLOOKUP(P$1,Services!$A$1:$B$25,2,0)="Exclude"),"",IF($D224=1,IF(OR(price_limit="",price_limit="No Limit"),IF(P224="Yes",1,2),IF(SUMIFS(WhatIf!$W:$W,WhatIf!$Q:$Q,P$1,WhatIf!$R:$R,P224)&lt;=price_limit,IF(P224="Yes",1,2),"")),""))</f>
        <v/>
      </c>
      <c r="BL224" s="161" t="str">
        <f>IF(OR(Q224="",VLOOKUP(Q$1,Services!$A$1:$B$25,2,0)="Exclude"),"",IF($D224=1,IF(OR(price_limit="",price_limit="No Limit"),IF(Q224="Yes",1,2),IF(SUMIFS(WhatIf!$W:$W,WhatIf!$Q:$Q,Q$1,WhatIf!$R:$R,Q224)&lt;=price_limit,IF(Q224="Yes",1,2),"")),""))</f>
        <v/>
      </c>
      <c r="BM224" s="161" t="str">
        <f>IF(OR(R224="",VLOOKUP(R$1,Services!$A$1:$B$25,2,0)="Exclude"),"",IF($D224=1,IF(OR(price_limit="",price_limit="No Limit"),IF(R224="Yes",1,2),IF(SUMIFS(WhatIf!$W:$W,WhatIf!$Q:$Q,R$1,WhatIf!$R:$R,R224)&lt;=price_limit,IF(R224="Yes",1,2),"")),""))</f>
        <v/>
      </c>
      <c r="BN224" s="161" t="str">
        <f>IF(OR(S224="",VLOOKUP(S$1,Services!$A$1:$B$25,2,0)="Exclude"),"",IF($D224=1,IF(OR(price_limit="",price_limit="No Limit"),IF(S224="Yes",1,2),IF(SUMIFS(WhatIf!$W:$W,WhatIf!$Q:$Q,S$1,WhatIf!$R:$R,S224)&lt;=price_limit,IF(S224="Yes",1,2),"")),""))</f>
        <v/>
      </c>
      <c r="BO224" s="161" t="str">
        <f>IF(OR(T224="",VLOOKUP(T$1,Services!$A$1:$B$25,2,0)="Exclude"),"",IF($D224=1,IF(OR(price_limit="",price_limit="No Limit"),IF(T224="Yes",1,2),IF(SUMIFS(WhatIf!$W:$W,WhatIf!$Q:$Q,T$1,WhatIf!$R:$R,T224)&lt;=price_limit,IF(T224="Yes",1,2),"")),""))</f>
        <v/>
      </c>
      <c r="BP224" s="161" t="str">
        <f>IF(OR(U224="",VLOOKUP(U$1,Services!$A$1:$B$25,2,0)="Exclude"),"",IF($D224=1,IF(OR(price_limit="",price_limit="No Limit"),IF(U224="Yes",1,2),IF(SUMIFS(WhatIf!$W:$W,WhatIf!$Q:$Q,U$1,WhatIf!$R:$R,U224)&lt;=price_limit,IF(U224="Yes",1,2),"")),""))</f>
        <v/>
      </c>
      <c r="BQ224" s="161" t="str">
        <f>IF(OR(V224="",VLOOKUP(V$1,Services!$A$1:$B$25,2,0)="Exclude"),"",IF($D224=1,IF(OR(price_limit="",price_limit="No Limit"),IF(V224="Yes",1,2),IF(SUMIFS(WhatIf!$W:$W,WhatIf!$Q:$Q,V$1,WhatIf!$R:$R,V224)&lt;=price_limit,IF(V224="Yes",1,2),"")),""))</f>
        <v/>
      </c>
      <c r="BR224" s="161" t="str">
        <f>IF(OR(W224="",VLOOKUP(W$1,Services!$A$1:$B$25,2,0)="Exclude"),"",IF($D224=1,IF(OR(price_limit="",price_limit="No Limit"),IF(W224="Yes",1,2),IF(SUMIFS(WhatIf!$W:$W,WhatIf!$Q:$Q,W$1,WhatIf!$R:$R,W224)&lt;=price_limit,IF(W224="Yes",1,2),"")),""))</f>
        <v/>
      </c>
      <c r="BS224" s="161" t="str">
        <f>IF(OR(X224="",VLOOKUP(X$1,Services!$A$1:$B$25,2,0)="Exclude"),"",IF($D224=1,IF(OR(price_limit="",price_limit="No Limit"),IF(X224="Yes",1,2),IF(SUMIFS(WhatIf!$W:$W,WhatIf!$Q:$Q,X$1,WhatIf!$R:$R,X224)&lt;=price_limit,IF(X224="Yes",1,2),"")),""))</f>
        <v/>
      </c>
      <c r="BT224" s="161" t="str">
        <f>IF(OR(Y224="",VLOOKUP(Y$1,Services!$A$1:$B$25,2,0)="Exclude"),"",IF($D224=1,IF(OR(price_limit="",price_limit="No Limit"),IF(Y224="Yes",1,2),IF(SUMIFS(WhatIf!$W:$W,WhatIf!$Q:$Q,Y$1,WhatIf!$R:$R,Y224)&lt;=price_limit,IF(Y224="Yes",1,2),"")),""))</f>
        <v/>
      </c>
      <c r="BU224" s="161" t="str">
        <f>IF(OR(Z224="",VLOOKUP(Z$1,Services!$A$1:$B$25,2,0)="Exclude"),"",IF($D224=1,IF(OR(price_limit="",price_limit="No Limit"),IF(Z224="Yes",1,2),IF(SUMIFS(WhatIf!$W:$W,WhatIf!$Q:$Q,Z$1,WhatIf!$R:$R,Z224)&lt;=price_limit,IF(Z224="Yes",1,2),"")),""))</f>
        <v/>
      </c>
      <c r="BV224" s="161"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38.5" customHeight="1" x14ac:dyDescent="0.35">
      <c r="A225" s="15" t="s">
        <v>449</v>
      </c>
      <c r="C225" s="3" t="s">
        <v>745</v>
      </c>
      <c r="D225" s="8" t="str">
        <f t="shared" ca="1" si="11"/>
        <v/>
      </c>
      <c r="I225" s="8"/>
      <c r="J225" s="8"/>
      <c r="K225" s="8" t="s">
        <v>1</v>
      </c>
      <c r="L225" s="8" t="s">
        <v>1</v>
      </c>
      <c r="M225" s="8"/>
      <c r="N225" s="8"/>
      <c r="O225" s="8"/>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1" t="str">
        <f>IF(OR(E225="",VLOOKUP(E$1,Services!$A$1:$B$25,2,0)="Exclude"),"",IF($D225=1,IF(OR(price_limit="",price_limit="No Limit"),IF(E225="Yes",1,2),IF(SUMIFS(WhatIf!$W:$W,WhatIf!$Q:$Q,E$1,WhatIf!$R:$R,E225)&lt;=price_limit,IF(E225="Yes",1,2),"")),""))</f>
        <v/>
      </c>
      <c r="BA225" s="161" t="str">
        <f>IF(OR(F225="",VLOOKUP(F$1,Services!$A$1:$B$25,2,0)="Exclude"),"",IF($D225=1,IF(OR(price_limit="",price_limit="No Limit"),IF(F225="Yes",1,2),IF(SUMIFS(WhatIf!$W:$W,WhatIf!$Q:$Q,F$1,WhatIf!$R:$R,F225)&lt;=price_limit,IF(F225="Yes",1,2),"")),""))</f>
        <v/>
      </c>
      <c r="BB225" s="161" t="str">
        <f>IF(OR(G225="",VLOOKUP(G$1,Services!$A$1:$B$25,2,0)="Exclude"),"",IF($D225=1,IF(OR(price_limit="",price_limit="No Limit"),IF(G225="Yes",1,2),IF(SUMIFS(WhatIf!$W:$W,WhatIf!$Q:$Q,G$1,WhatIf!$R:$R,G225)&lt;=price_limit,IF(G225="Yes",1,2),"")),""))</f>
        <v/>
      </c>
      <c r="BC225" s="161" t="str">
        <f>IF(OR(H225="",VLOOKUP(H$1,Services!$A$1:$B$25,2,0)="Exclude"),"",IF($D225=1,IF(OR(price_limit="",price_limit="No Limit"),IF(H225="Yes",1,2),IF(SUMIFS(WhatIf!$W:$W,WhatIf!$Q:$Q,H$1,WhatIf!$R:$R,H225)&lt;=price_limit,IF(H225="Yes",1,2),"")),""))</f>
        <v/>
      </c>
      <c r="BD225" s="161" t="str">
        <f>IF(OR(I225="",VLOOKUP(I$1,Services!$A$1:$B$25,2,0)="Exclude"),"",IF($D225=1,IF(OR(price_limit="",price_limit="No Limit"),IF(I225="Yes",1,2),IF(SUMIFS(WhatIf!$W:$W,WhatIf!$Q:$Q,I$1,WhatIf!$R:$R,I225)&lt;=price_limit,IF(I225="Yes",1,2),"")),""))</f>
        <v/>
      </c>
      <c r="BE225" s="161" t="str">
        <f>IF(OR(J225="",VLOOKUP(J$1,Services!$A$1:$B$25,2,0)="Exclude"),"",IF($D225=1,IF(OR(price_limit="",price_limit="No Limit"),IF(J225="Yes",1,2),IF(SUMIFS(WhatIf!$W:$W,WhatIf!$Q:$Q,J$1,WhatIf!$R:$R,J225)&lt;=price_limit,IF(J225="Yes",1,2),"")),""))</f>
        <v/>
      </c>
      <c r="BF225" s="161" t="str">
        <f ca="1">IF(OR(K225="",VLOOKUP(K$1,Services!$A$1:$B$25,2,0)="Exclude"),"",IF($D225=1,IF(OR(price_limit="",price_limit="No Limit"),IF(K225="Yes",1,2),IF(SUMIFS(WhatIf!$W:$W,WhatIf!$Q:$Q,K$1,WhatIf!$R:$R,K225)&lt;=price_limit,IF(K225="Yes",1,2),"")),""))</f>
        <v/>
      </c>
      <c r="BG225" s="161" t="str">
        <f ca="1">IF(OR(L225="",VLOOKUP(L$1,Services!$A$1:$B$25,2,0)="Exclude"),"",IF($D225=1,IF(OR(price_limit="",price_limit="No Limit"),IF(L225="Yes",1,2),IF(SUMIFS(WhatIf!$W:$W,WhatIf!$Q:$Q,L$1,WhatIf!$R:$R,L225)&lt;=price_limit,IF(L225="Yes",1,2),"")),""))</f>
        <v/>
      </c>
      <c r="BH225" s="161" t="str">
        <f>IF(OR(M225="",VLOOKUP(M$1,Services!$A$1:$B$25,2,0)="Exclude"),"",IF($D225=1,IF(OR(price_limit="",price_limit="No Limit"),IF(M225="Yes",1,2),IF(SUMIFS(WhatIf!$W:$W,WhatIf!$Q:$Q,M$1,WhatIf!$R:$R,M225)&lt;=price_limit,IF(M225="Yes",1,2),"")),""))</f>
        <v/>
      </c>
      <c r="BI225" s="161" t="str">
        <f>IF(OR(N225="",VLOOKUP(N$1,Services!$A$1:$B$25,2,0)="Exclude"),"",IF($D225=1,IF(OR(price_limit="",price_limit="No Limit"),IF(N225="Yes",1,2),IF(SUMIFS(WhatIf!$W:$W,WhatIf!$Q:$Q,N$1,WhatIf!$R:$R,N225)&lt;=price_limit,IF(N225="Yes",1,2),"")),""))</f>
        <v/>
      </c>
      <c r="BJ225" s="161" t="str">
        <f>IF(OR(O225="",VLOOKUP(O$1,Services!$A$1:$B$25,2,0)="Exclude"),"",IF($D225=1,IF(OR(price_limit="",price_limit="No Limit"),IF(O225="Yes",1,2),IF(SUMIFS(WhatIf!$W:$W,WhatIf!$Q:$Q,O$1,WhatIf!$R:$R,O225)&lt;=price_limit,IF(O225="Yes",1,2),"")),""))</f>
        <v/>
      </c>
      <c r="BK225" s="161" t="str">
        <f>IF(OR(P225="",VLOOKUP(P$1,Services!$A$1:$B$25,2,0)="Exclude"),"",IF($D225=1,IF(OR(price_limit="",price_limit="No Limit"),IF(P225="Yes",1,2),IF(SUMIFS(WhatIf!$W:$W,WhatIf!$Q:$Q,P$1,WhatIf!$R:$R,P225)&lt;=price_limit,IF(P225="Yes",1,2),"")),""))</f>
        <v/>
      </c>
      <c r="BL225" s="161" t="str">
        <f>IF(OR(Q225="",VLOOKUP(Q$1,Services!$A$1:$B$25,2,0)="Exclude"),"",IF($D225=1,IF(OR(price_limit="",price_limit="No Limit"),IF(Q225="Yes",1,2),IF(SUMIFS(WhatIf!$W:$W,WhatIf!$Q:$Q,Q$1,WhatIf!$R:$R,Q225)&lt;=price_limit,IF(Q225="Yes",1,2),"")),""))</f>
        <v/>
      </c>
      <c r="BM225" s="161" t="str">
        <f>IF(OR(R225="",VLOOKUP(R$1,Services!$A$1:$B$25,2,0)="Exclude"),"",IF($D225=1,IF(OR(price_limit="",price_limit="No Limit"),IF(R225="Yes",1,2),IF(SUMIFS(WhatIf!$W:$W,WhatIf!$Q:$Q,R$1,WhatIf!$R:$R,R225)&lt;=price_limit,IF(R225="Yes",1,2),"")),""))</f>
        <v/>
      </c>
      <c r="BN225" s="161" t="str">
        <f>IF(OR(S225="",VLOOKUP(S$1,Services!$A$1:$B$25,2,0)="Exclude"),"",IF($D225=1,IF(OR(price_limit="",price_limit="No Limit"),IF(S225="Yes",1,2),IF(SUMIFS(WhatIf!$W:$W,WhatIf!$Q:$Q,S$1,WhatIf!$R:$R,S225)&lt;=price_limit,IF(S225="Yes",1,2),"")),""))</f>
        <v/>
      </c>
      <c r="BO225" s="161" t="str">
        <f>IF(OR(T225="",VLOOKUP(T$1,Services!$A$1:$B$25,2,0)="Exclude"),"",IF($D225=1,IF(OR(price_limit="",price_limit="No Limit"),IF(T225="Yes",1,2),IF(SUMIFS(WhatIf!$W:$W,WhatIf!$Q:$Q,T$1,WhatIf!$R:$R,T225)&lt;=price_limit,IF(T225="Yes",1,2),"")),""))</f>
        <v/>
      </c>
      <c r="BP225" s="161" t="str">
        <f>IF(OR(U225="",VLOOKUP(U$1,Services!$A$1:$B$25,2,0)="Exclude"),"",IF($D225=1,IF(OR(price_limit="",price_limit="No Limit"),IF(U225="Yes",1,2),IF(SUMIFS(WhatIf!$W:$W,WhatIf!$Q:$Q,U$1,WhatIf!$R:$R,U225)&lt;=price_limit,IF(U225="Yes",1,2),"")),""))</f>
        <v/>
      </c>
      <c r="BQ225" s="161" t="str">
        <f>IF(OR(V225="",VLOOKUP(V$1,Services!$A$1:$B$25,2,0)="Exclude"),"",IF($D225=1,IF(OR(price_limit="",price_limit="No Limit"),IF(V225="Yes",1,2),IF(SUMIFS(WhatIf!$W:$W,WhatIf!$Q:$Q,V$1,WhatIf!$R:$R,V225)&lt;=price_limit,IF(V225="Yes",1,2),"")),""))</f>
        <v/>
      </c>
      <c r="BR225" s="161" t="str">
        <f>IF(OR(W225="",VLOOKUP(W$1,Services!$A$1:$B$25,2,0)="Exclude"),"",IF($D225=1,IF(OR(price_limit="",price_limit="No Limit"),IF(W225="Yes",1,2),IF(SUMIFS(WhatIf!$W:$W,WhatIf!$Q:$Q,W$1,WhatIf!$R:$R,W225)&lt;=price_limit,IF(W225="Yes",1,2),"")),""))</f>
        <v/>
      </c>
      <c r="BS225" s="161" t="str">
        <f>IF(OR(X225="",VLOOKUP(X$1,Services!$A$1:$B$25,2,0)="Exclude"),"",IF($D225=1,IF(OR(price_limit="",price_limit="No Limit"),IF(X225="Yes",1,2),IF(SUMIFS(WhatIf!$W:$W,WhatIf!$Q:$Q,X$1,WhatIf!$R:$R,X225)&lt;=price_limit,IF(X225="Yes",1,2),"")),""))</f>
        <v/>
      </c>
      <c r="BT225" s="161" t="str">
        <f>IF(OR(Y225="",VLOOKUP(Y$1,Services!$A$1:$B$25,2,0)="Exclude"),"",IF($D225=1,IF(OR(price_limit="",price_limit="No Limit"),IF(Y225="Yes",1,2),IF(SUMIFS(WhatIf!$W:$W,WhatIf!$Q:$Q,Y$1,WhatIf!$R:$R,Y225)&lt;=price_limit,IF(Y225="Yes",1,2),"")),""))</f>
        <v/>
      </c>
      <c r="BU225" s="161" t="str">
        <f>IF(OR(Z225="",VLOOKUP(Z$1,Services!$A$1:$B$25,2,0)="Exclude"),"",IF($D225=1,IF(OR(price_limit="",price_limit="No Limit"),IF(Z225="Yes",1,2),IF(SUMIFS(WhatIf!$W:$W,WhatIf!$Q:$Q,Z$1,WhatIf!$R:$R,Z225)&lt;=price_limit,IF(Z225="Yes",1,2),"")),""))</f>
        <v/>
      </c>
      <c r="BV225" s="161"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255</v>
      </c>
      <c r="B226" s="3" t="s">
        <v>205</v>
      </c>
      <c r="C226" s="3" t="s">
        <v>185</v>
      </c>
      <c r="D226" s="8" t="str">
        <f t="shared" ca="1" si="11"/>
        <v/>
      </c>
      <c r="I226" s="8"/>
      <c r="J226" s="8"/>
      <c r="K226" s="8"/>
      <c r="L226" s="8"/>
      <c r="M226" s="8"/>
      <c r="N226" s="8"/>
      <c r="O226" s="8"/>
      <c r="P226" s="8" t="s">
        <v>210</v>
      </c>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1" t="str">
        <f>IF(OR(E226="",VLOOKUP(E$1,Services!$A$1:$B$25,2,0)="Exclude"),"",IF($D226=1,IF(OR(price_limit="",price_limit="No Limit"),IF(E226="Yes",1,2),IF(SUMIFS(WhatIf!$W:$W,WhatIf!$Q:$Q,E$1,WhatIf!$R:$R,E226)&lt;=price_limit,IF(E226="Yes",1,2),"")),""))</f>
        <v/>
      </c>
      <c r="BA226" s="161" t="str">
        <f>IF(OR(F226="",VLOOKUP(F$1,Services!$A$1:$B$25,2,0)="Exclude"),"",IF($D226=1,IF(OR(price_limit="",price_limit="No Limit"),IF(F226="Yes",1,2),IF(SUMIFS(WhatIf!$W:$W,WhatIf!$Q:$Q,F$1,WhatIf!$R:$R,F226)&lt;=price_limit,IF(F226="Yes",1,2),"")),""))</f>
        <v/>
      </c>
      <c r="BB226" s="161" t="str">
        <f>IF(OR(G226="",VLOOKUP(G$1,Services!$A$1:$B$25,2,0)="Exclude"),"",IF($D226=1,IF(OR(price_limit="",price_limit="No Limit"),IF(G226="Yes",1,2),IF(SUMIFS(WhatIf!$W:$W,WhatIf!$Q:$Q,G$1,WhatIf!$R:$R,G226)&lt;=price_limit,IF(G226="Yes",1,2),"")),""))</f>
        <v/>
      </c>
      <c r="BC226" s="161" t="str">
        <f>IF(OR(H226="",VLOOKUP(H$1,Services!$A$1:$B$25,2,0)="Exclude"),"",IF($D226=1,IF(OR(price_limit="",price_limit="No Limit"),IF(H226="Yes",1,2),IF(SUMIFS(WhatIf!$W:$W,WhatIf!$Q:$Q,H$1,WhatIf!$R:$R,H226)&lt;=price_limit,IF(H226="Yes",1,2),"")),""))</f>
        <v/>
      </c>
      <c r="BD226" s="161" t="str">
        <f>IF(OR(I226="",VLOOKUP(I$1,Services!$A$1:$B$25,2,0)="Exclude"),"",IF($D226=1,IF(OR(price_limit="",price_limit="No Limit"),IF(I226="Yes",1,2),IF(SUMIFS(WhatIf!$W:$W,WhatIf!$Q:$Q,I$1,WhatIf!$R:$R,I226)&lt;=price_limit,IF(I226="Yes",1,2),"")),""))</f>
        <v/>
      </c>
      <c r="BE226" s="161" t="str">
        <f>IF(OR(J226="",VLOOKUP(J$1,Services!$A$1:$B$25,2,0)="Exclude"),"",IF($D226=1,IF(OR(price_limit="",price_limit="No Limit"),IF(J226="Yes",1,2),IF(SUMIFS(WhatIf!$W:$W,WhatIf!$Q:$Q,J$1,WhatIf!$R:$R,J226)&lt;=price_limit,IF(J226="Yes",1,2),"")),""))</f>
        <v/>
      </c>
      <c r="BF226" s="161" t="str">
        <f>IF(OR(K226="",VLOOKUP(K$1,Services!$A$1:$B$25,2,0)="Exclude"),"",IF($D226=1,IF(OR(price_limit="",price_limit="No Limit"),IF(K226="Yes",1,2),IF(SUMIFS(WhatIf!$W:$W,WhatIf!$Q:$Q,K$1,WhatIf!$R:$R,K226)&lt;=price_limit,IF(K226="Yes",1,2),"")),""))</f>
        <v/>
      </c>
      <c r="BG226" s="161" t="str">
        <f>IF(OR(L226="",VLOOKUP(L$1,Services!$A$1:$B$25,2,0)="Exclude"),"",IF($D226=1,IF(OR(price_limit="",price_limit="No Limit"),IF(L226="Yes",1,2),IF(SUMIFS(WhatIf!$W:$W,WhatIf!$Q:$Q,L$1,WhatIf!$R:$R,L226)&lt;=price_limit,IF(L226="Yes",1,2),"")),""))</f>
        <v/>
      </c>
      <c r="BH226" s="161" t="str">
        <f>IF(OR(M226="",VLOOKUP(M$1,Services!$A$1:$B$25,2,0)="Exclude"),"",IF($D226=1,IF(OR(price_limit="",price_limit="No Limit"),IF(M226="Yes",1,2),IF(SUMIFS(WhatIf!$W:$W,WhatIf!$Q:$Q,M$1,WhatIf!$R:$R,M226)&lt;=price_limit,IF(M226="Yes",1,2),"")),""))</f>
        <v/>
      </c>
      <c r="BI226" s="161" t="str">
        <f>IF(OR(N226="",VLOOKUP(N$1,Services!$A$1:$B$25,2,0)="Exclude"),"",IF($D226=1,IF(OR(price_limit="",price_limit="No Limit"),IF(N226="Yes",1,2),IF(SUMIFS(WhatIf!$W:$W,WhatIf!$Q:$Q,N$1,WhatIf!$R:$R,N226)&lt;=price_limit,IF(N226="Yes",1,2),"")),""))</f>
        <v/>
      </c>
      <c r="BJ226" s="161" t="str">
        <f>IF(OR(O226="",VLOOKUP(O$1,Services!$A$1:$B$25,2,0)="Exclude"),"",IF($D226=1,IF(OR(price_limit="",price_limit="No Limit"),IF(O226="Yes",1,2),IF(SUMIFS(WhatIf!$W:$W,WhatIf!$Q:$Q,O$1,WhatIf!$R:$R,O226)&lt;=price_limit,IF(O226="Yes",1,2),"")),""))</f>
        <v/>
      </c>
      <c r="BK226" s="161" t="str">
        <f ca="1">IF(OR(P226="",VLOOKUP(P$1,Services!$A$1:$B$25,2,0)="Exclude"),"",IF($D226=1,IF(OR(price_limit="",price_limit="No Limit"),IF(P226="Yes",1,2),IF(SUMIFS(WhatIf!$W:$W,WhatIf!$Q:$Q,P$1,WhatIf!$R:$R,P226)&lt;=price_limit,IF(P226="Yes",1,2),"")),""))</f>
        <v/>
      </c>
      <c r="BL226" s="161" t="str">
        <f>IF(OR(Q226="",VLOOKUP(Q$1,Services!$A$1:$B$25,2,0)="Exclude"),"",IF($D226=1,IF(OR(price_limit="",price_limit="No Limit"),IF(Q226="Yes",1,2),IF(SUMIFS(WhatIf!$W:$W,WhatIf!$Q:$Q,Q$1,WhatIf!$R:$R,Q226)&lt;=price_limit,IF(Q226="Yes",1,2),"")),""))</f>
        <v/>
      </c>
      <c r="BM226" s="161" t="str">
        <f>IF(OR(R226="",VLOOKUP(R$1,Services!$A$1:$B$25,2,0)="Exclude"),"",IF($D226=1,IF(OR(price_limit="",price_limit="No Limit"),IF(R226="Yes",1,2),IF(SUMIFS(WhatIf!$W:$W,WhatIf!$Q:$Q,R$1,WhatIf!$R:$R,R226)&lt;=price_limit,IF(R226="Yes",1,2),"")),""))</f>
        <v/>
      </c>
      <c r="BN226" s="161" t="str">
        <f>IF(OR(S226="",VLOOKUP(S$1,Services!$A$1:$B$25,2,0)="Exclude"),"",IF($D226=1,IF(OR(price_limit="",price_limit="No Limit"),IF(S226="Yes",1,2),IF(SUMIFS(WhatIf!$W:$W,WhatIf!$Q:$Q,S$1,WhatIf!$R:$R,S226)&lt;=price_limit,IF(S226="Yes",1,2),"")),""))</f>
        <v/>
      </c>
      <c r="BO226" s="161" t="str">
        <f>IF(OR(T226="",VLOOKUP(T$1,Services!$A$1:$B$25,2,0)="Exclude"),"",IF($D226=1,IF(OR(price_limit="",price_limit="No Limit"),IF(T226="Yes",1,2),IF(SUMIFS(WhatIf!$W:$W,WhatIf!$Q:$Q,T$1,WhatIf!$R:$R,T226)&lt;=price_limit,IF(T226="Yes",1,2),"")),""))</f>
        <v/>
      </c>
      <c r="BP226" s="161" t="str">
        <f>IF(OR(U226="",VLOOKUP(U$1,Services!$A$1:$B$25,2,0)="Exclude"),"",IF($D226=1,IF(OR(price_limit="",price_limit="No Limit"),IF(U226="Yes",1,2),IF(SUMIFS(WhatIf!$W:$W,WhatIf!$Q:$Q,U$1,WhatIf!$R:$R,U226)&lt;=price_limit,IF(U226="Yes",1,2),"")),""))</f>
        <v/>
      </c>
      <c r="BQ226" s="161" t="str">
        <f>IF(OR(V226="",VLOOKUP(V$1,Services!$A$1:$B$25,2,0)="Exclude"),"",IF($D226=1,IF(OR(price_limit="",price_limit="No Limit"),IF(V226="Yes",1,2),IF(SUMIFS(WhatIf!$W:$W,WhatIf!$Q:$Q,V$1,WhatIf!$R:$R,V226)&lt;=price_limit,IF(V226="Yes",1,2),"")),""))</f>
        <v/>
      </c>
      <c r="BR226" s="161" t="str">
        <f>IF(OR(W226="",VLOOKUP(W$1,Services!$A$1:$B$25,2,0)="Exclude"),"",IF($D226=1,IF(OR(price_limit="",price_limit="No Limit"),IF(W226="Yes",1,2),IF(SUMIFS(WhatIf!$W:$W,WhatIf!$Q:$Q,W$1,WhatIf!$R:$R,W226)&lt;=price_limit,IF(W226="Yes",1,2),"")),""))</f>
        <v/>
      </c>
      <c r="BS226" s="161" t="str">
        <f>IF(OR(X226="",VLOOKUP(X$1,Services!$A$1:$B$25,2,0)="Exclude"),"",IF($D226=1,IF(OR(price_limit="",price_limit="No Limit"),IF(X226="Yes",1,2),IF(SUMIFS(WhatIf!$W:$W,WhatIf!$Q:$Q,X$1,WhatIf!$R:$R,X226)&lt;=price_limit,IF(X226="Yes",1,2),"")),""))</f>
        <v/>
      </c>
      <c r="BT226" s="161" t="str">
        <f>IF(OR(Y226="",VLOOKUP(Y$1,Services!$A$1:$B$25,2,0)="Exclude"),"",IF($D226=1,IF(OR(price_limit="",price_limit="No Limit"),IF(Y226="Yes",1,2),IF(SUMIFS(WhatIf!$W:$W,WhatIf!$Q:$Q,Y$1,WhatIf!$R:$R,Y226)&lt;=price_limit,IF(Y226="Yes",1,2),"")),""))</f>
        <v/>
      </c>
      <c r="BU226" s="161" t="str">
        <f>IF(OR(Z226="",VLOOKUP(Z$1,Services!$A$1:$B$25,2,0)="Exclude"),"",IF($D226=1,IF(OR(price_limit="",price_limit="No Limit"),IF(Z226="Yes",1,2),IF(SUMIFS(WhatIf!$W:$W,WhatIf!$Q:$Q,Z$1,WhatIf!$R:$R,Z226)&lt;=price_limit,IF(Z226="Yes",1,2),"")),""))</f>
        <v/>
      </c>
      <c r="BV226" s="161"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5" customHeight="1" x14ac:dyDescent="0.35">
      <c r="A227" s="15" t="s">
        <v>35</v>
      </c>
      <c r="B227" s="3" t="s">
        <v>1047</v>
      </c>
      <c r="C227" s="3" t="s">
        <v>177</v>
      </c>
      <c r="D227" s="8" t="str">
        <f t="shared" ca="1" si="11"/>
        <v/>
      </c>
      <c r="E227" s="4" t="s">
        <v>1</v>
      </c>
      <c r="F227" s="4" t="s">
        <v>1</v>
      </c>
      <c r="G227" s="4" t="s">
        <v>1</v>
      </c>
      <c r="H227" s="4" t="s">
        <v>1</v>
      </c>
      <c r="I227" s="8" t="s">
        <v>1</v>
      </c>
      <c r="J227" s="8" t="s">
        <v>1</v>
      </c>
      <c r="K227" s="8" t="s">
        <v>1</v>
      </c>
      <c r="L227" s="8" t="s">
        <v>1</v>
      </c>
      <c r="M227" s="8" t="s">
        <v>1</v>
      </c>
      <c r="N227" s="8" t="s">
        <v>1</v>
      </c>
      <c r="O227" s="8" t="s">
        <v>1</v>
      </c>
      <c r="P227" s="8"/>
      <c r="Q227" s="8"/>
      <c r="R227" s="8" t="s">
        <v>1</v>
      </c>
      <c r="S227" s="8" t="s">
        <v>1</v>
      </c>
      <c r="T227" s="8" t="s">
        <v>1</v>
      </c>
      <c r="U227" s="8"/>
      <c r="V227" s="8" t="s">
        <v>1</v>
      </c>
      <c r="W227" s="6"/>
      <c r="X227" s="6"/>
      <c r="Y227" s="6"/>
      <c r="Z227" s="6"/>
      <c r="AA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1" t="str">
        <f ca="1">IF(OR(E227="",VLOOKUP(E$1,Services!$A$1:$B$25,2,0)="Exclude"),"",IF($D227=1,IF(OR(price_limit="",price_limit="No Limit"),IF(E227="Yes",1,2),IF(SUMIFS(WhatIf!$W:$W,WhatIf!$Q:$Q,E$1,WhatIf!$R:$R,E227)&lt;=price_limit,IF(E227="Yes",1,2),"")),""))</f>
        <v/>
      </c>
      <c r="BA227" s="161" t="str">
        <f ca="1">IF(OR(F227="",VLOOKUP(F$1,Services!$A$1:$B$25,2,0)="Exclude"),"",IF($D227=1,IF(OR(price_limit="",price_limit="No Limit"),IF(F227="Yes",1,2),IF(SUMIFS(WhatIf!$W:$W,WhatIf!$Q:$Q,F$1,WhatIf!$R:$R,F227)&lt;=price_limit,IF(F227="Yes",1,2),"")),""))</f>
        <v/>
      </c>
      <c r="BB227" s="161" t="str">
        <f ca="1">IF(OR(G227="",VLOOKUP(G$1,Services!$A$1:$B$25,2,0)="Exclude"),"",IF($D227=1,IF(OR(price_limit="",price_limit="No Limit"),IF(G227="Yes",1,2),IF(SUMIFS(WhatIf!$W:$W,WhatIf!$Q:$Q,G$1,WhatIf!$R:$R,G227)&lt;=price_limit,IF(G227="Yes",1,2),"")),""))</f>
        <v/>
      </c>
      <c r="BC227" s="161" t="str">
        <f ca="1">IF(OR(H227="",VLOOKUP(H$1,Services!$A$1:$B$25,2,0)="Exclude"),"",IF($D227=1,IF(OR(price_limit="",price_limit="No Limit"),IF(H227="Yes",1,2),IF(SUMIFS(WhatIf!$W:$W,WhatIf!$Q:$Q,H$1,WhatIf!$R:$R,H227)&lt;=price_limit,IF(H227="Yes",1,2),"")),""))</f>
        <v/>
      </c>
      <c r="BD227" s="161" t="str">
        <f ca="1">IF(OR(I227="",VLOOKUP(I$1,Services!$A$1:$B$25,2,0)="Exclude"),"",IF($D227=1,IF(OR(price_limit="",price_limit="No Limit"),IF(I227="Yes",1,2),IF(SUMIFS(WhatIf!$W:$W,WhatIf!$Q:$Q,I$1,WhatIf!$R:$R,I227)&lt;=price_limit,IF(I227="Yes",1,2),"")),""))</f>
        <v/>
      </c>
      <c r="BE227" s="161" t="str">
        <f ca="1">IF(OR(J227="",VLOOKUP(J$1,Services!$A$1:$B$25,2,0)="Exclude"),"",IF($D227=1,IF(OR(price_limit="",price_limit="No Limit"),IF(J227="Yes",1,2),IF(SUMIFS(WhatIf!$W:$W,WhatIf!$Q:$Q,J$1,WhatIf!$R:$R,J227)&lt;=price_limit,IF(J227="Yes",1,2),"")),""))</f>
        <v/>
      </c>
      <c r="BF227" s="161" t="str">
        <f ca="1">IF(OR(K227="",VLOOKUP(K$1,Services!$A$1:$B$25,2,0)="Exclude"),"",IF($D227=1,IF(OR(price_limit="",price_limit="No Limit"),IF(K227="Yes",1,2),IF(SUMIFS(WhatIf!$W:$W,WhatIf!$Q:$Q,K$1,WhatIf!$R:$R,K227)&lt;=price_limit,IF(K227="Yes",1,2),"")),""))</f>
        <v/>
      </c>
      <c r="BG227" s="161" t="str">
        <f ca="1">IF(OR(L227="",VLOOKUP(L$1,Services!$A$1:$B$25,2,0)="Exclude"),"",IF($D227=1,IF(OR(price_limit="",price_limit="No Limit"),IF(L227="Yes",1,2),IF(SUMIFS(WhatIf!$W:$W,WhatIf!$Q:$Q,L$1,WhatIf!$R:$R,L227)&lt;=price_limit,IF(L227="Yes",1,2),"")),""))</f>
        <v/>
      </c>
      <c r="BH227" s="161" t="str">
        <f ca="1">IF(OR(M227="",VLOOKUP(M$1,Services!$A$1:$B$25,2,0)="Exclude"),"",IF($D227=1,IF(OR(price_limit="",price_limit="No Limit"),IF(M227="Yes",1,2),IF(SUMIFS(WhatIf!$W:$W,WhatIf!$Q:$Q,M$1,WhatIf!$R:$R,M227)&lt;=price_limit,IF(M227="Yes",1,2),"")),""))</f>
        <v/>
      </c>
      <c r="BI227" s="161" t="str">
        <f ca="1">IF(OR(N227="",VLOOKUP(N$1,Services!$A$1:$B$25,2,0)="Exclude"),"",IF($D227=1,IF(OR(price_limit="",price_limit="No Limit"),IF(N227="Yes",1,2),IF(SUMIFS(WhatIf!$W:$W,WhatIf!$Q:$Q,N$1,WhatIf!$R:$R,N227)&lt;=price_limit,IF(N227="Yes",1,2),"")),""))</f>
        <v/>
      </c>
      <c r="BJ227" s="161" t="str">
        <f ca="1">IF(OR(O227="",VLOOKUP(O$1,Services!$A$1:$B$25,2,0)="Exclude"),"",IF($D227=1,IF(OR(price_limit="",price_limit="No Limit"),IF(O227="Yes",1,2),IF(SUMIFS(WhatIf!$W:$W,WhatIf!$Q:$Q,O$1,WhatIf!$R:$R,O227)&lt;=price_limit,IF(O227="Yes",1,2),"")),""))</f>
        <v/>
      </c>
      <c r="BK227" s="161" t="str">
        <f>IF(OR(P227="",VLOOKUP(P$1,Services!$A$1:$B$25,2,0)="Exclude"),"",IF($D227=1,IF(OR(price_limit="",price_limit="No Limit"),IF(P227="Yes",1,2),IF(SUMIFS(WhatIf!$W:$W,WhatIf!$Q:$Q,P$1,WhatIf!$R:$R,P227)&lt;=price_limit,IF(P227="Yes",1,2),"")),""))</f>
        <v/>
      </c>
      <c r="BL227" s="161" t="str">
        <f>IF(OR(Q227="",VLOOKUP(Q$1,Services!$A$1:$B$25,2,0)="Exclude"),"",IF($D227=1,IF(OR(price_limit="",price_limit="No Limit"),IF(Q227="Yes",1,2),IF(SUMIFS(WhatIf!$W:$W,WhatIf!$Q:$Q,Q$1,WhatIf!$R:$R,Q227)&lt;=price_limit,IF(Q227="Yes",1,2),"")),""))</f>
        <v/>
      </c>
      <c r="BM227" s="161" t="str">
        <f ca="1">IF(OR(R227="",VLOOKUP(R$1,Services!$A$1:$B$25,2,0)="Exclude"),"",IF($D227=1,IF(OR(price_limit="",price_limit="No Limit"),IF(R227="Yes",1,2),IF(SUMIFS(WhatIf!$W:$W,WhatIf!$Q:$Q,R$1,WhatIf!$R:$R,R227)&lt;=price_limit,IF(R227="Yes",1,2),"")),""))</f>
        <v/>
      </c>
      <c r="BN227" s="161" t="str">
        <f ca="1">IF(OR(S227="",VLOOKUP(S$1,Services!$A$1:$B$25,2,0)="Exclude"),"",IF($D227=1,IF(OR(price_limit="",price_limit="No Limit"),IF(S227="Yes",1,2),IF(SUMIFS(WhatIf!$W:$W,WhatIf!$Q:$Q,S$1,WhatIf!$R:$R,S227)&lt;=price_limit,IF(S227="Yes",1,2),"")),""))</f>
        <v/>
      </c>
      <c r="BO227" s="161" t="str">
        <f ca="1">IF(OR(T227="",VLOOKUP(T$1,Services!$A$1:$B$25,2,0)="Exclude"),"",IF($D227=1,IF(OR(price_limit="",price_limit="No Limit"),IF(T227="Yes",1,2),IF(SUMIFS(WhatIf!$W:$W,WhatIf!$Q:$Q,T$1,WhatIf!$R:$R,T227)&lt;=price_limit,IF(T227="Yes",1,2),"")),""))</f>
        <v/>
      </c>
      <c r="BP227" s="161" t="str">
        <f>IF(OR(U227="",VLOOKUP(U$1,Services!$A$1:$B$25,2,0)="Exclude"),"",IF($D227=1,IF(OR(price_limit="",price_limit="No Limit"),IF(U227="Yes",1,2),IF(SUMIFS(WhatIf!$W:$W,WhatIf!$Q:$Q,U$1,WhatIf!$R:$R,U227)&lt;=price_limit,IF(U227="Yes",1,2),"")),""))</f>
        <v/>
      </c>
      <c r="BQ227" s="161" t="str">
        <f ca="1">IF(OR(V227="",VLOOKUP(V$1,Services!$A$1:$B$25,2,0)="Exclude"),"",IF($D227=1,IF(OR(price_limit="",price_limit="No Limit"),IF(V227="Yes",1,2),IF(SUMIFS(WhatIf!$W:$W,WhatIf!$Q:$Q,V$1,WhatIf!$R:$R,V227)&lt;=price_limit,IF(V227="Yes",1,2),"")),""))</f>
        <v/>
      </c>
      <c r="BR227" s="161" t="str">
        <f>IF(OR(W227="",VLOOKUP(W$1,Services!$A$1:$B$25,2,0)="Exclude"),"",IF($D227=1,IF(OR(price_limit="",price_limit="No Limit"),IF(W227="Yes",1,2),IF(SUMIFS(WhatIf!$W:$W,WhatIf!$Q:$Q,W$1,WhatIf!$R:$R,W227)&lt;=price_limit,IF(W227="Yes",1,2),"")),""))</f>
        <v/>
      </c>
      <c r="BS227" s="161" t="str">
        <f>IF(OR(X227="",VLOOKUP(X$1,Services!$A$1:$B$25,2,0)="Exclude"),"",IF($D227=1,IF(OR(price_limit="",price_limit="No Limit"),IF(X227="Yes",1,2),IF(SUMIFS(WhatIf!$W:$W,WhatIf!$Q:$Q,X$1,WhatIf!$R:$R,X227)&lt;=price_limit,IF(X227="Yes",1,2),"")),""))</f>
        <v/>
      </c>
      <c r="BT227" s="161" t="str">
        <f>IF(OR(Y227="",VLOOKUP(Y$1,Services!$A$1:$B$25,2,0)="Exclude"),"",IF($D227=1,IF(OR(price_limit="",price_limit="No Limit"),IF(Y227="Yes",1,2),IF(SUMIFS(WhatIf!$W:$W,WhatIf!$Q:$Q,Y$1,WhatIf!$R:$R,Y227)&lt;=price_limit,IF(Y227="Yes",1,2),"")),""))</f>
        <v/>
      </c>
      <c r="BU227" s="161" t="str">
        <f>IF(OR(Z227="",VLOOKUP(Z$1,Services!$A$1:$B$25,2,0)="Exclude"),"",IF($D227=1,IF(OR(price_limit="",price_limit="No Limit"),IF(Z227="Yes",1,2),IF(SUMIFS(WhatIf!$W:$W,WhatIf!$Q:$Q,Z$1,WhatIf!$R:$R,Z227)&lt;=price_limit,IF(Z227="Yes",1,2),"")),""))</f>
        <v/>
      </c>
      <c r="BV227" s="161"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customHeight="1" x14ac:dyDescent="0.3">
      <c r="A228" s="15" t="s">
        <v>1019</v>
      </c>
      <c r="C228" s="3" t="s">
        <v>185</v>
      </c>
      <c r="D228" s="8" t="str">
        <f t="shared" ca="1" si="11"/>
        <v/>
      </c>
      <c r="P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1" t="str">
        <f>IF(OR(E228="",VLOOKUP(E$1,Services!$A$1:$B$25,2,0)="Exclude"),"",IF($D228=1,IF(OR(price_limit="",price_limit="No Limit"),IF(E228="Yes",1,2),IF(SUMIFS(WhatIf!$W:$W,WhatIf!$Q:$Q,E$1,WhatIf!$R:$R,E228)&lt;=price_limit,IF(E228="Yes",1,2),"")),""))</f>
        <v/>
      </c>
      <c r="BA228" s="161" t="str">
        <f>IF(OR(F228="",VLOOKUP(F$1,Services!$A$1:$B$25,2,0)="Exclude"),"",IF($D228=1,IF(OR(price_limit="",price_limit="No Limit"),IF(F228="Yes",1,2),IF(SUMIFS(WhatIf!$W:$W,WhatIf!$Q:$Q,F$1,WhatIf!$R:$R,F228)&lt;=price_limit,IF(F228="Yes",1,2),"")),""))</f>
        <v/>
      </c>
      <c r="BB228" s="161" t="str">
        <f>IF(OR(G228="",VLOOKUP(G$1,Services!$A$1:$B$25,2,0)="Exclude"),"",IF($D228=1,IF(OR(price_limit="",price_limit="No Limit"),IF(G228="Yes",1,2),IF(SUMIFS(WhatIf!$W:$W,WhatIf!$Q:$Q,G$1,WhatIf!$R:$R,G228)&lt;=price_limit,IF(G228="Yes",1,2),"")),""))</f>
        <v/>
      </c>
      <c r="BC228" s="161" t="str">
        <f>IF(OR(H228="",VLOOKUP(H$1,Services!$A$1:$B$25,2,0)="Exclude"),"",IF($D228=1,IF(OR(price_limit="",price_limit="No Limit"),IF(H228="Yes",1,2),IF(SUMIFS(WhatIf!$W:$W,WhatIf!$Q:$Q,H$1,WhatIf!$R:$R,H228)&lt;=price_limit,IF(H228="Yes",1,2),"")),""))</f>
        <v/>
      </c>
      <c r="BD228" s="161" t="str">
        <f>IF(OR(I228="",VLOOKUP(I$1,Services!$A$1:$B$25,2,0)="Exclude"),"",IF($D228=1,IF(OR(price_limit="",price_limit="No Limit"),IF(I228="Yes",1,2),IF(SUMIFS(WhatIf!$W:$W,WhatIf!$Q:$Q,I$1,WhatIf!$R:$R,I228)&lt;=price_limit,IF(I228="Yes",1,2),"")),""))</f>
        <v/>
      </c>
      <c r="BE228" s="161" t="str">
        <f>IF(OR(J228="",VLOOKUP(J$1,Services!$A$1:$B$25,2,0)="Exclude"),"",IF($D228=1,IF(OR(price_limit="",price_limit="No Limit"),IF(J228="Yes",1,2),IF(SUMIFS(WhatIf!$W:$W,WhatIf!$Q:$Q,J$1,WhatIf!$R:$R,J228)&lt;=price_limit,IF(J228="Yes",1,2),"")),""))</f>
        <v/>
      </c>
      <c r="BF228" s="161" t="str">
        <f>IF(OR(K228="",VLOOKUP(K$1,Services!$A$1:$B$25,2,0)="Exclude"),"",IF($D228=1,IF(OR(price_limit="",price_limit="No Limit"),IF(K228="Yes",1,2),IF(SUMIFS(WhatIf!$W:$W,WhatIf!$Q:$Q,K$1,WhatIf!$R:$R,K228)&lt;=price_limit,IF(K228="Yes",1,2),"")),""))</f>
        <v/>
      </c>
      <c r="BG228" s="161" t="str">
        <f>IF(OR(L228="",VLOOKUP(L$1,Services!$A$1:$B$25,2,0)="Exclude"),"",IF($D228=1,IF(OR(price_limit="",price_limit="No Limit"),IF(L228="Yes",1,2),IF(SUMIFS(WhatIf!$W:$W,WhatIf!$Q:$Q,L$1,WhatIf!$R:$R,L228)&lt;=price_limit,IF(L228="Yes",1,2),"")),""))</f>
        <v/>
      </c>
      <c r="BH228" s="161" t="str">
        <f>IF(OR(M228="",VLOOKUP(M$1,Services!$A$1:$B$25,2,0)="Exclude"),"",IF($D228=1,IF(OR(price_limit="",price_limit="No Limit"),IF(M228="Yes",1,2),IF(SUMIFS(WhatIf!$W:$W,WhatIf!$Q:$Q,M$1,WhatIf!$R:$R,M228)&lt;=price_limit,IF(M228="Yes",1,2),"")),""))</f>
        <v/>
      </c>
      <c r="BI228" s="161" t="str">
        <f>IF(OR(N228="",VLOOKUP(N$1,Services!$A$1:$B$25,2,0)="Exclude"),"",IF($D228=1,IF(OR(price_limit="",price_limit="No Limit"),IF(N228="Yes",1,2),IF(SUMIFS(WhatIf!$W:$W,WhatIf!$Q:$Q,N$1,WhatIf!$R:$R,N228)&lt;=price_limit,IF(N228="Yes",1,2),"")),""))</f>
        <v/>
      </c>
      <c r="BJ228" s="161" t="str">
        <f>IF(OR(O228="",VLOOKUP(O$1,Services!$A$1:$B$25,2,0)="Exclude"),"",IF($D228=1,IF(OR(price_limit="",price_limit="No Limit"),IF(O228="Yes",1,2),IF(SUMIFS(WhatIf!$W:$W,WhatIf!$Q:$Q,O$1,WhatIf!$R:$R,O228)&lt;=price_limit,IF(O228="Yes",1,2),"")),""))</f>
        <v/>
      </c>
      <c r="BK228" s="161" t="str">
        <f ca="1">IF(OR(P228="",VLOOKUP(P$1,Services!$A$1:$B$25,2,0)="Exclude"),"",IF($D228=1,IF(OR(price_limit="",price_limit="No Limit"),IF(P228="Yes",1,2),IF(SUMIFS(WhatIf!$W:$W,WhatIf!$Q:$Q,P$1,WhatIf!$R:$R,P228)&lt;=price_limit,IF(P228="Yes",1,2),"")),""))</f>
        <v/>
      </c>
      <c r="BL228" s="161" t="str">
        <f>IF(OR(Q228="",VLOOKUP(Q$1,Services!$A$1:$B$25,2,0)="Exclude"),"",IF($D228=1,IF(OR(price_limit="",price_limit="No Limit"),IF(Q228="Yes",1,2),IF(SUMIFS(WhatIf!$W:$W,WhatIf!$Q:$Q,Q$1,WhatIf!$R:$R,Q228)&lt;=price_limit,IF(Q228="Yes",1,2),"")),""))</f>
        <v/>
      </c>
      <c r="BM228" s="161" t="str">
        <f>IF(OR(R228="",VLOOKUP(R$1,Services!$A$1:$B$25,2,0)="Exclude"),"",IF($D228=1,IF(OR(price_limit="",price_limit="No Limit"),IF(R228="Yes",1,2),IF(SUMIFS(WhatIf!$W:$W,WhatIf!$Q:$Q,R$1,WhatIf!$R:$R,R228)&lt;=price_limit,IF(R228="Yes",1,2),"")),""))</f>
        <v/>
      </c>
      <c r="BN228" s="161" t="str">
        <f>IF(OR(S228="",VLOOKUP(S$1,Services!$A$1:$B$25,2,0)="Exclude"),"",IF($D228=1,IF(OR(price_limit="",price_limit="No Limit"),IF(S228="Yes",1,2),IF(SUMIFS(WhatIf!$W:$W,WhatIf!$Q:$Q,S$1,WhatIf!$R:$R,S228)&lt;=price_limit,IF(S228="Yes",1,2),"")),""))</f>
        <v/>
      </c>
      <c r="BO228" s="161" t="str">
        <f>IF(OR(T228="",VLOOKUP(T$1,Services!$A$1:$B$25,2,0)="Exclude"),"",IF($D228=1,IF(OR(price_limit="",price_limit="No Limit"),IF(T228="Yes",1,2),IF(SUMIFS(WhatIf!$W:$W,WhatIf!$Q:$Q,T$1,WhatIf!$R:$R,T228)&lt;=price_limit,IF(T228="Yes",1,2),"")),""))</f>
        <v/>
      </c>
      <c r="BP228" s="161" t="str">
        <f>IF(OR(U228="",VLOOKUP(U$1,Services!$A$1:$B$25,2,0)="Exclude"),"",IF($D228=1,IF(OR(price_limit="",price_limit="No Limit"),IF(U228="Yes",1,2),IF(SUMIFS(WhatIf!$W:$W,WhatIf!$Q:$Q,U$1,WhatIf!$R:$R,U228)&lt;=price_limit,IF(U228="Yes",1,2),"")),""))</f>
        <v/>
      </c>
      <c r="BQ228" s="161" t="str">
        <f>IF(OR(V228="",VLOOKUP(V$1,Services!$A$1:$B$25,2,0)="Exclude"),"",IF($D228=1,IF(OR(price_limit="",price_limit="No Limit"),IF(V228="Yes",1,2),IF(SUMIFS(WhatIf!$W:$W,WhatIf!$Q:$Q,V$1,WhatIf!$R:$R,V228)&lt;=price_limit,IF(V228="Yes",1,2),"")),""))</f>
        <v/>
      </c>
      <c r="BR228" s="161" t="str">
        <f>IF(OR(W228="",VLOOKUP(W$1,Services!$A$1:$B$25,2,0)="Exclude"),"",IF($D228=1,IF(OR(price_limit="",price_limit="No Limit"),IF(W228="Yes",1,2),IF(SUMIFS(WhatIf!$W:$W,WhatIf!$Q:$Q,W$1,WhatIf!$R:$R,W228)&lt;=price_limit,IF(W228="Yes",1,2),"")),""))</f>
        <v/>
      </c>
      <c r="BS228" s="161" t="str">
        <f>IF(OR(X228="",VLOOKUP(X$1,Services!$A$1:$B$25,2,0)="Exclude"),"",IF($D228=1,IF(OR(price_limit="",price_limit="No Limit"),IF(X228="Yes",1,2),IF(SUMIFS(WhatIf!$W:$W,WhatIf!$Q:$Q,X$1,WhatIf!$R:$R,X228)&lt;=price_limit,IF(X228="Yes",1,2),"")),""))</f>
        <v/>
      </c>
      <c r="BT228" s="161" t="str">
        <f>IF(OR(Y228="",VLOOKUP(Y$1,Services!$A$1:$B$25,2,0)="Exclude"),"",IF($D228=1,IF(OR(price_limit="",price_limit="No Limit"),IF(Y228="Yes",1,2),IF(SUMIFS(WhatIf!$W:$W,WhatIf!$Q:$Q,Y$1,WhatIf!$R:$R,Y228)&lt;=price_limit,IF(Y228="Yes",1,2),"")),""))</f>
        <v/>
      </c>
      <c r="BU228" s="161" t="str">
        <f>IF(OR(Z228="",VLOOKUP(Z$1,Services!$A$1:$B$25,2,0)="Exclude"),"",IF($D228=1,IF(OR(price_limit="",price_limit="No Limit"),IF(Z228="Yes",1,2),IF(SUMIFS(WhatIf!$W:$W,WhatIf!$Q:$Q,Z$1,WhatIf!$R:$R,Z228)&lt;=price_limit,IF(Z228="Yes",1,2),"")),""))</f>
        <v/>
      </c>
      <c r="BV228" s="161"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3" customHeight="1" x14ac:dyDescent="0.35">
      <c r="A229" s="15" t="s">
        <v>284</v>
      </c>
      <c r="B229" s="3" t="s">
        <v>1128</v>
      </c>
      <c r="C229" s="3" t="s">
        <v>184</v>
      </c>
      <c r="D229" s="8" t="str">
        <f t="shared" ca="1" si="11"/>
        <v/>
      </c>
      <c r="I229" s="8" t="s">
        <v>231</v>
      </c>
      <c r="J229" s="8" t="s">
        <v>231</v>
      </c>
      <c r="K229" s="8" t="s">
        <v>231</v>
      </c>
      <c r="L229" s="8" t="s">
        <v>231</v>
      </c>
      <c r="M229" s="8" t="s">
        <v>1144</v>
      </c>
      <c r="N229" s="8"/>
      <c r="O229" s="8" t="s">
        <v>665</v>
      </c>
      <c r="P229" s="8"/>
      <c r="Q229" s="8"/>
      <c r="R229" s="8" t="s">
        <v>1</v>
      </c>
      <c r="S229" s="8" t="s">
        <v>1</v>
      </c>
      <c r="T229" s="8" t="s">
        <v>1</v>
      </c>
      <c r="U229" s="8" t="s">
        <v>1</v>
      </c>
      <c r="V229" s="8" t="s">
        <v>1</v>
      </c>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1" t="str">
        <f>IF(OR(E229="",VLOOKUP(E$1,Services!$A$1:$B$25,2,0)="Exclude"),"",IF($D229=1,IF(OR(price_limit="",price_limit="No Limit"),IF(E229="Yes",1,2),IF(SUMIFS(WhatIf!$W:$W,WhatIf!$Q:$Q,E$1,WhatIf!$R:$R,E229)&lt;=price_limit,IF(E229="Yes",1,2),"")),""))</f>
        <v/>
      </c>
      <c r="BA229" s="161" t="str">
        <f>IF(OR(F229="",VLOOKUP(F$1,Services!$A$1:$B$25,2,0)="Exclude"),"",IF($D229=1,IF(OR(price_limit="",price_limit="No Limit"),IF(F229="Yes",1,2),IF(SUMIFS(WhatIf!$W:$W,WhatIf!$Q:$Q,F$1,WhatIf!$R:$R,F229)&lt;=price_limit,IF(F229="Yes",1,2),"")),""))</f>
        <v/>
      </c>
      <c r="BB229" s="161" t="str">
        <f>IF(OR(G229="",VLOOKUP(G$1,Services!$A$1:$B$25,2,0)="Exclude"),"",IF($D229=1,IF(OR(price_limit="",price_limit="No Limit"),IF(G229="Yes",1,2),IF(SUMIFS(WhatIf!$W:$W,WhatIf!$Q:$Q,G$1,WhatIf!$R:$R,G229)&lt;=price_limit,IF(G229="Yes",1,2),"")),""))</f>
        <v/>
      </c>
      <c r="BC229" s="161" t="str">
        <f>IF(OR(H229="",VLOOKUP(H$1,Services!$A$1:$B$25,2,0)="Exclude"),"",IF($D229=1,IF(OR(price_limit="",price_limit="No Limit"),IF(H229="Yes",1,2),IF(SUMIFS(WhatIf!$W:$W,WhatIf!$Q:$Q,H$1,WhatIf!$R:$R,H229)&lt;=price_limit,IF(H229="Yes",1,2),"")),""))</f>
        <v/>
      </c>
      <c r="BD229" s="161" t="str">
        <f ca="1">IF(OR(I229="",VLOOKUP(I$1,Services!$A$1:$B$25,2,0)="Exclude"),"",IF($D229=1,IF(OR(price_limit="",price_limit="No Limit"),IF(I229="Yes",1,2),IF(SUMIFS(WhatIf!$W:$W,WhatIf!$Q:$Q,I$1,WhatIf!$R:$R,I229)&lt;=price_limit,IF(I229="Yes",1,2),"")),""))</f>
        <v/>
      </c>
      <c r="BE229" s="161" t="str">
        <f ca="1">IF(OR(J229="",VLOOKUP(J$1,Services!$A$1:$B$25,2,0)="Exclude"),"",IF($D229=1,IF(OR(price_limit="",price_limit="No Limit"),IF(J229="Yes",1,2),IF(SUMIFS(WhatIf!$W:$W,WhatIf!$Q:$Q,J$1,WhatIf!$R:$R,J229)&lt;=price_limit,IF(J229="Yes",1,2),"")),""))</f>
        <v/>
      </c>
      <c r="BF229" s="161" t="str">
        <f ca="1">IF(OR(K229="",VLOOKUP(K$1,Services!$A$1:$B$25,2,0)="Exclude"),"",IF($D229=1,IF(OR(price_limit="",price_limit="No Limit"),IF(K229="Yes",1,2),IF(SUMIFS(WhatIf!$W:$W,WhatIf!$Q:$Q,K$1,WhatIf!$R:$R,K229)&lt;=price_limit,IF(K229="Yes",1,2),"")),""))</f>
        <v/>
      </c>
      <c r="BG229" s="161" t="str">
        <f ca="1">IF(OR(L229="",VLOOKUP(L$1,Services!$A$1:$B$25,2,0)="Exclude"),"",IF($D229=1,IF(OR(price_limit="",price_limit="No Limit"),IF(L229="Yes",1,2),IF(SUMIFS(WhatIf!$W:$W,WhatIf!$Q:$Q,L$1,WhatIf!$R:$R,L229)&lt;=price_limit,IF(L229="Yes",1,2),"")),""))</f>
        <v/>
      </c>
      <c r="BH229" s="161" t="str">
        <f ca="1">IF(OR(M229="",VLOOKUP(M$1,Services!$A$1:$B$25,2,0)="Exclude"),"",IF($D229=1,IF(OR(price_limit="",price_limit="No Limit"),IF(M229="Yes",1,2),IF(SUMIFS(WhatIf!$W:$W,WhatIf!$Q:$Q,M$1,WhatIf!$R:$R,M229)&lt;=price_limit,IF(M229="Yes",1,2),"")),""))</f>
        <v/>
      </c>
      <c r="BI229" s="161" t="str">
        <f>IF(OR(N229="",VLOOKUP(N$1,Services!$A$1:$B$25,2,0)="Exclude"),"",IF($D229=1,IF(OR(price_limit="",price_limit="No Limit"),IF(N229="Yes",1,2),IF(SUMIFS(WhatIf!$W:$W,WhatIf!$Q:$Q,N$1,WhatIf!$R:$R,N229)&lt;=price_limit,IF(N229="Yes",1,2),"")),""))</f>
        <v/>
      </c>
      <c r="BJ229" s="161" t="str">
        <f ca="1">IF(OR(O229="",VLOOKUP(O$1,Services!$A$1:$B$25,2,0)="Exclude"),"",IF($D229=1,IF(OR(price_limit="",price_limit="No Limit"),IF(O229="Yes",1,2),IF(SUMIFS(WhatIf!$W:$W,WhatIf!$Q:$Q,O$1,WhatIf!$R:$R,O229)&lt;=price_limit,IF(O229="Yes",1,2),"")),""))</f>
        <v/>
      </c>
      <c r="BK229" s="161" t="str">
        <f>IF(OR(P229="",VLOOKUP(P$1,Services!$A$1:$B$25,2,0)="Exclude"),"",IF($D229=1,IF(OR(price_limit="",price_limit="No Limit"),IF(P229="Yes",1,2),IF(SUMIFS(WhatIf!$W:$W,WhatIf!$Q:$Q,P$1,WhatIf!$R:$R,P229)&lt;=price_limit,IF(P229="Yes",1,2),"")),""))</f>
        <v/>
      </c>
      <c r="BL229" s="161" t="str">
        <f>IF(OR(Q229="",VLOOKUP(Q$1,Services!$A$1:$B$25,2,0)="Exclude"),"",IF($D229=1,IF(OR(price_limit="",price_limit="No Limit"),IF(Q229="Yes",1,2),IF(SUMIFS(WhatIf!$W:$W,WhatIf!$Q:$Q,Q$1,WhatIf!$R:$R,Q229)&lt;=price_limit,IF(Q229="Yes",1,2),"")),""))</f>
        <v/>
      </c>
      <c r="BM229" s="161" t="str">
        <f ca="1">IF(OR(R229="",VLOOKUP(R$1,Services!$A$1:$B$25,2,0)="Exclude"),"",IF($D229=1,IF(OR(price_limit="",price_limit="No Limit"),IF(R229="Yes",1,2),IF(SUMIFS(WhatIf!$W:$W,WhatIf!$Q:$Q,R$1,WhatIf!$R:$R,R229)&lt;=price_limit,IF(R229="Yes",1,2),"")),""))</f>
        <v/>
      </c>
      <c r="BN229" s="161" t="str">
        <f ca="1">IF(OR(S229="",VLOOKUP(S$1,Services!$A$1:$B$25,2,0)="Exclude"),"",IF($D229=1,IF(OR(price_limit="",price_limit="No Limit"),IF(S229="Yes",1,2),IF(SUMIFS(WhatIf!$W:$W,WhatIf!$Q:$Q,S$1,WhatIf!$R:$R,S229)&lt;=price_limit,IF(S229="Yes",1,2),"")),""))</f>
        <v/>
      </c>
      <c r="BO229" s="161" t="str">
        <f ca="1">IF(OR(T229="",VLOOKUP(T$1,Services!$A$1:$B$25,2,0)="Exclude"),"",IF($D229=1,IF(OR(price_limit="",price_limit="No Limit"),IF(T229="Yes",1,2),IF(SUMIFS(WhatIf!$W:$W,WhatIf!$Q:$Q,T$1,WhatIf!$R:$R,T229)&lt;=price_limit,IF(T229="Yes",1,2),"")),""))</f>
        <v/>
      </c>
      <c r="BP229" s="161" t="str">
        <f ca="1">IF(OR(U229="",VLOOKUP(U$1,Services!$A$1:$B$25,2,0)="Exclude"),"",IF($D229=1,IF(OR(price_limit="",price_limit="No Limit"),IF(U229="Yes",1,2),IF(SUMIFS(WhatIf!$W:$W,WhatIf!$Q:$Q,U$1,WhatIf!$R:$R,U229)&lt;=price_limit,IF(U229="Yes",1,2),"")),""))</f>
        <v/>
      </c>
      <c r="BQ229" s="161" t="str">
        <f ca="1">IF(OR(V229="",VLOOKUP(V$1,Services!$A$1:$B$25,2,0)="Exclude"),"",IF($D229=1,IF(OR(price_limit="",price_limit="No Limit"),IF(V229="Yes",1,2),IF(SUMIFS(WhatIf!$W:$W,WhatIf!$Q:$Q,V$1,WhatIf!$R:$R,V229)&lt;=price_limit,IF(V229="Yes",1,2),"")),""))</f>
        <v/>
      </c>
      <c r="BR229" s="161" t="str">
        <f>IF(OR(W229="",VLOOKUP(W$1,Services!$A$1:$B$25,2,0)="Exclude"),"",IF($D229=1,IF(OR(price_limit="",price_limit="No Limit"),IF(W229="Yes",1,2),IF(SUMIFS(WhatIf!$W:$W,WhatIf!$Q:$Q,W$1,WhatIf!$R:$R,W229)&lt;=price_limit,IF(W229="Yes",1,2),"")),""))</f>
        <v/>
      </c>
      <c r="BS229" s="161" t="str">
        <f>IF(OR(X229="",VLOOKUP(X$1,Services!$A$1:$B$25,2,0)="Exclude"),"",IF($D229=1,IF(OR(price_limit="",price_limit="No Limit"),IF(X229="Yes",1,2),IF(SUMIFS(WhatIf!$W:$W,WhatIf!$Q:$Q,X$1,WhatIf!$R:$R,X229)&lt;=price_limit,IF(X229="Yes",1,2),"")),""))</f>
        <v/>
      </c>
      <c r="BT229" s="161" t="str">
        <f>IF(OR(Y229="",VLOOKUP(Y$1,Services!$A$1:$B$25,2,0)="Exclude"),"",IF($D229=1,IF(OR(price_limit="",price_limit="No Limit"),IF(Y229="Yes",1,2),IF(SUMIFS(WhatIf!$W:$W,WhatIf!$Q:$Q,Y$1,WhatIf!$R:$R,Y229)&lt;=price_limit,IF(Y229="Yes",1,2),"")),""))</f>
        <v/>
      </c>
      <c r="BU229" s="161" t="str">
        <f>IF(OR(Z229="",VLOOKUP(Z$1,Services!$A$1:$B$25,2,0)="Exclude"),"",IF($D229=1,IF(OR(price_limit="",price_limit="No Limit"),IF(Z229="Yes",1,2),IF(SUMIFS(WhatIf!$W:$W,WhatIf!$Q:$Q,Z$1,WhatIf!$R:$R,Z229)&lt;=price_limit,IF(Z229="Yes",1,2),"")),""))</f>
        <v/>
      </c>
      <c r="BV229" s="161"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5">
      <c r="A230" s="15" t="s">
        <v>173</v>
      </c>
      <c r="B230" s="3" t="s">
        <v>1308</v>
      </c>
      <c r="C230" s="3" t="s">
        <v>746</v>
      </c>
      <c r="D230" s="8">
        <f t="shared" ca="1" si="11"/>
        <v>1</v>
      </c>
      <c r="G230" s="4" t="s">
        <v>1</v>
      </c>
      <c r="H230" s="4" t="s">
        <v>1</v>
      </c>
      <c r="I230" s="8" t="s">
        <v>1</v>
      </c>
      <c r="J230" s="8" t="s">
        <v>1</v>
      </c>
      <c r="K230" s="8" t="s">
        <v>1</v>
      </c>
      <c r="L230" s="8" t="s">
        <v>1</v>
      </c>
      <c r="M230" s="8" t="s">
        <v>1</v>
      </c>
      <c r="N230" s="8" t="s">
        <v>1</v>
      </c>
      <c r="O230" s="8" t="s">
        <v>1</v>
      </c>
      <c r="P230" s="8"/>
      <c r="Q230" s="8"/>
      <c r="R230" s="8" t="s">
        <v>1</v>
      </c>
      <c r="S230" s="8" t="s">
        <v>1</v>
      </c>
      <c r="T230" s="8" t="s">
        <v>1</v>
      </c>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f ca="1">IF(AND($D230=1,ISNUMBER(MATCH(M$1&amp;M230&amp;"x",WhatIf!$X:$X,0))),1,"")</f>
        <v>1</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f t="shared" ca="1" si="12"/>
        <v>1</v>
      </c>
      <c r="AZ230" s="161" t="str">
        <f>IF(OR(E230="",VLOOKUP(E$1,Services!$A$1:$B$25,2,0)="Exclude"),"",IF($D230=1,IF(OR(price_limit="",price_limit="No Limit"),IF(E230="Yes",1,2),IF(SUMIFS(WhatIf!$W:$W,WhatIf!$Q:$Q,E$1,WhatIf!$R:$R,E230)&lt;=price_limit,IF(E230="Yes",1,2),"")),""))</f>
        <v/>
      </c>
      <c r="BA230" s="161" t="str">
        <f>IF(OR(F230="",VLOOKUP(F$1,Services!$A$1:$B$25,2,0)="Exclude"),"",IF($D230=1,IF(OR(price_limit="",price_limit="No Limit"),IF(F230="Yes",1,2),IF(SUMIFS(WhatIf!$W:$W,WhatIf!$Q:$Q,F$1,WhatIf!$R:$R,F230)&lt;=price_limit,IF(F230="Yes",1,2),"")),""))</f>
        <v/>
      </c>
      <c r="BB230" s="161">
        <f ca="1">IF(OR(G230="",VLOOKUP(G$1,Services!$A$1:$B$25,2,0)="Exclude"),"",IF($D230=1,IF(OR(price_limit="",price_limit="No Limit"),IF(G230="Yes",1,2),IF(SUMIFS(WhatIf!$W:$W,WhatIf!$Q:$Q,G$1,WhatIf!$R:$R,G230)&lt;=price_limit,IF(G230="Yes",1,2),"")),""))</f>
        <v>1</v>
      </c>
      <c r="BC230" s="161">
        <f ca="1">IF(OR(H230="",VLOOKUP(H$1,Services!$A$1:$B$25,2,0)="Exclude"),"",IF($D230=1,IF(OR(price_limit="",price_limit="No Limit"),IF(H230="Yes",1,2),IF(SUMIFS(WhatIf!$W:$W,WhatIf!$Q:$Q,H$1,WhatIf!$R:$R,H230)&lt;=price_limit,IF(H230="Yes",1,2),"")),""))</f>
        <v>1</v>
      </c>
      <c r="BD230" s="161">
        <f ca="1">IF(OR(I230="",VLOOKUP(I$1,Services!$A$1:$B$25,2,0)="Exclude"),"",IF($D230=1,IF(OR(price_limit="",price_limit="No Limit"),IF(I230="Yes",1,2),IF(SUMIFS(WhatIf!$W:$W,WhatIf!$Q:$Q,I$1,WhatIf!$R:$R,I230)&lt;=price_limit,IF(I230="Yes",1,2),"")),""))</f>
        <v>1</v>
      </c>
      <c r="BE230" s="161">
        <f ca="1">IF(OR(J230="",VLOOKUP(J$1,Services!$A$1:$B$25,2,0)="Exclude"),"",IF($D230=1,IF(OR(price_limit="",price_limit="No Limit"),IF(J230="Yes",1,2),IF(SUMIFS(WhatIf!$W:$W,WhatIf!$Q:$Q,J$1,WhatIf!$R:$R,J230)&lt;=price_limit,IF(J230="Yes",1,2),"")),""))</f>
        <v>1</v>
      </c>
      <c r="BF230" s="161">
        <f ca="1">IF(OR(K230="",VLOOKUP(K$1,Services!$A$1:$B$25,2,0)="Exclude"),"",IF($D230=1,IF(OR(price_limit="",price_limit="No Limit"),IF(K230="Yes",1,2),IF(SUMIFS(WhatIf!$W:$W,WhatIf!$Q:$Q,K$1,WhatIf!$R:$R,K230)&lt;=price_limit,IF(K230="Yes",1,2),"")),""))</f>
        <v>1</v>
      </c>
      <c r="BG230" s="161">
        <f ca="1">IF(OR(L230="",VLOOKUP(L$1,Services!$A$1:$B$25,2,0)="Exclude"),"",IF($D230=1,IF(OR(price_limit="",price_limit="No Limit"),IF(L230="Yes",1,2),IF(SUMIFS(WhatIf!$W:$W,WhatIf!$Q:$Q,L$1,WhatIf!$R:$R,L230)&lt;=price_limit,IF(L230="Yes",1,2),"")),""))</f>
        <v>1</v>
      </c>
      <c r="BH230" s="161">
        <f ca="1">IF(OR(M230="",VLOOKUP(M$1,Services!$A$1:$B$25,2,0)="Exclude"),"",IF($D230=1,IF(OR(price_limit="",price_limit="No Limit"),IF(M230="Yes",1,2),IF(SUMIFS(WhatIf!$W:$W,WhatIf!$Q:$Q,M$1,WhatIf!$R:$R,M230)&lt;=price_limit,IF(M230="Yes",1,2),"")),""))</f>
        <v>1</v>
      </c>
      <c r="BI230" s="161">
        <f ca="1">IF(OR(N230="",VLOOKUP(N$1,Services!$A$1:$B$25,2,0)="Exclude"),"",IF($D230=1,IF(OR(price_limit="",price_limit="No Limit"),IF(N230="Yes",1,2),IF(SUMIFS(WhatIf!$W:$W,WhatIf!$Q:$Q,N$1,WhatIf!$R:$R,N230)&lt;=price_limit,IF(N230="Yes",1,2),"")),""))</f>
        <v>1</v>
      </c>
      <c r="BJ230" s="161">
        <f ca="1">IF(OR(O230="",VLOOKUP(O$1,Services!$A$1:$B$25,2,0)="Exclude"),"",IF($D230=1,IF(OR(price_limit="",price_limit="No Limit"),IF(O230="Yes",1,2),IF(SUMIFS(WhatIf!$W:$W,WhatIf!$Q:$Q,O$1,WhatIf!$R:$R,O230)&lt;=price_limit,IF(O230="Yes",1,2),"")),""))</f>
        <v>1</v>
      </c>
      <c r="BK230" s="161" t="str">
        <f>IF(OR(P230="",VLOOKUP(P$1,Services!$A$1:$B$25,2,0)="Exclude"),"",IF($D230=1,IF(OR(price_limit="",price_limit="No Limit"),IF(P230="Yes",1,2),IF(SUMIFS(WhatIf!$W:$W,WhatIf!$Q:$Q,P$1,WhatIf!$R:$R,P230)&lt;=price_limit,IF(P230="Yes",1,2),"")),""))</f>
        <v/>
      </c>
      <c r="BL230" s="161" t="str">
        <f>IF(OR(Q230="",VLOOKUP(Q$1,Services!$A$1:$B$25,2,0)="Exclude"),"",IF($D230=1,IF(OR(price_limit="",price_limit="No Limit"),IF(Q230="Yes",1,2),IF(SUMIFS(WhatIf!$W:$W,WhatIf!$Q:$Q,Q$1,WhatIf!$R:$R,Q230)&lt;=price_limit,IF(Q230="Yes",1,2),"")),""))</f>
        <v/>
      </c>
      <c r="BM230" s="161">
        <f ca="1">IF(OR(R230="",VLOOKUP(R$1,Services!$A$1:$B$25,2,0)="Exclude"),"",IF($D230=1,IF(OR(price_limit="",price_limit="No Limit"),IF(R230="Yes",1,2),IF(SUMIFS(WhatIf!$W:$W,WhatIf!$Q:$Q,R$1,WhatIf!$R:$R,R230)&lt;=price_limit,IF(R230="Yes",1,2),"")),""))</f>
        <v>1</v>
      </c>
      <c r="BN230" s="161">
        <f ca="1">IF(OR(S230="",VLOOKUP(S$1,Services!$A$1:$B$25,2,0)="Exclude"),"",IF($D230=1,IF(OR(price_limit="",price_limit="No Limit"),IF(S230="Yes",1,2),IF(SUMIFS(WhatIf!$W:$W,WhatIf!$Q:$Q,S$1,WhatIf!$R:$R,S230)&lt;=price_limit,IF(S230="Yes",1,2),"")),""))</f>
        <v>1</v>
      </c>
      <c r="BO230" s="161">
        <f ca="1">IF(OR(T230="",VLOOKUP(T$1,Services!$A$1:$B$25,2,0)="Exclude"),"",IF($D230=1,IF(OR(price_limit="",price_limit="No Limit"),IF(T230="Yes",1,2),IF(SUMIFS(WhatIf!$W:$W,WhatIf!$Q:$Q,T$1,WhatIf!$R:$R,T230)&lt;=price_limit,IF(T230="Yes",1,2),"")),""))</f>
        <v>1</v>
      </c>
      <c r="BP230" s="161" t="str">
        <f>IF(OR(U230="",VLOOKUP(U$1,Services!$A$1:$B$25,2,0)="Exclude"),"",IF($D230=1,IF(OR(price_limit="",price_limit="No Limit"),IF(U230="Yes",1,2),IF(SUMIFS(WhatIf!$W:$W,WhatIf!$Q:$Q,U$1,WhatIf!$R:$R,U230)&lt;=price_limit,IF(U230="Yes",1,2),"")),""))</f>
        <v/>
      </c>
      <c r="BQ230" s="161" t="str">
        <f>IF(OR(V230="",VLOOKUP(V$1,Services!$A$1:$B$25,2,0)="Exclude"),"",IF($D230=1,IF(OR(price_limit="",price_limit="No Limit"),IF(V230="Yes",1,2),IF(SUMIFS(WhatIf!$W:$W,WhatIf!$Q:$Q,V$1,WhatIf!$R:$R,V230)&lt;=price_limit,IF(V230="Yes",1,2),"")),""))</f>
        <v/>
      </c>
      <c r="BR230" s="161" t="str">
        <f>IF(OR(W230="",VLOOKUP(W$1,Services!$A$1:$B$25,2,0)="Exclude"),"",IF($D230=1,IF(OR(price_limit="",price_limit="No Limit"),IF(W230="Yes",1,2),IF(SUMIFS(WhatIf!$W:$W,WhatIf!$Q:$Q,W$1,WhatIf!$R:$R,W230)&lt;=price_limit,IF(W230="Yes",1,2),"")),""))</f>
        <v/>
      </c>
      <c r="BS230" s="161" t="str">
        <f>IF(OR(X230="",VLOOKUP(X$1,Services!$A$1:$B$25,2,0)="Exclude"),"",IF($D230=1,IF(OR(price_limit="",price_limit="No Limit"),IF(X230="Yes",1,2),IF(SUMIFS(WhatIf!$W:$W,WhatIf!$Q:$Q,X$1,WhatIf!$R:$R,X230)&lt;=price_limit,IF(X230="Yes",1,2),"")),""))</f>
        <v/>
      </c>
      <c r="BT230" s="161" t="str">
        <f>IF(OR(Y230="",VLOOKUP(Y$1,Services!$A$1:$B$25,2,0)="Exclude"),"",IF($D230=1,IF(OR(price_limit="",price_limit="No Limit"),IF(Y230="Yes",1,2),IF(SUMIFS(WhatIf!$W:$W,WhatIf!$Q:$Q,Y$1,WhatIf!$R:$R,Y230)&lt;=price_limit,IF(Y230="Yes",1,2),"")),""))</f>
        <v/>
      </c>
      <c r="BU230" s="161" t="str">
        <f>IF(OR(Z230="",VLOOKUP(Z$1,Services!$A$1:$B$25,2,0)="Exclude"),"",IF($D230=1,IF(OR(price_limit="",price_limit="No Limit"),IF(Z230="Yes",1,2),IF(SUMIFS(WhatIf!$W:$W,WhatIf!$Q:$Q,Z$1,WhatIf!$R:$R,Z230)&lt;=price_limit,IF(Z230="Yes",1,2),"")),""))</f>
        <v/>
      </c>
      <c r="BV230" s="161"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1</v>
      </c>
    </row>
    <row r="231" spans="1:79" ht="38.5" customHeight="1" x14ac:dyDescent="0.35">
      <c r="A231" s="15" t="s">
        <v>36</v>
      </c>
      <c r="B231" s="3" t="s">
        <v>217</v>
      </c>
      <c r="C231" s="3" t="s">
        <v>191</v>
      </c>
      <c r="D231" s="8" t="str">
        <f t="shared" ca="1" si="11"/>
        <v/>
      </c>
      <c r="G231" s="4" t="s">
        <v>387</v>
      </c>
      <c r="H231" s="4" t="s">
        <v>387</v>
      </c>
      <c r="I231" s="8" t="s">
        <v>1</v>
      </c>
      <c r="J231" s="8" t="s">
        <v>1</v>
      </c>
      <c r="K231" s="8" t="s">
        <v>1</v>
      </c>
      <c r="L231" s="8" t="s">
        <v>1</v>
      </c>
      <c r="M231" s="8" t="s">
        <v>1</v>
      </c>
      <c r="N231" s="8" t="s">
        <v>1</v>
      </c>
      <c r="O231" s="8" t="s">
        <v>1</v>
      </c>
      <c r="P231" s="8"/>
      <c r="Q231" s="8"/>
      <c r="R231" s="8" t="s">
        <v>1</v>
      </c>
      <c r="S231" s="8" t="s">
        <v>1</v>
      </c>
      <c r="T231" s="8" t="s">
        <v>1</v>
      </c>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1" t="str">
        <f>IF(OR(E231="",VLOOKUP(E$1,Services!$A$1:$B$25,2,0)="Exclude"),"",IF($D231=1,IF(OR(price_limit="",price_limit="No Limit"),IF(E231="Yes",1,2),IF(SUMIFS(WhatIf!$W:$W,WhatIf!$Q:$Q,E$1,WhatIf!$R:$R,E231)&lt;=price_limit,IF(E231="Yes",1,2),"")),""))</f>
        <v/>
      </c>
      <c r="BA231" s="161" t="str">
        <f>IF(OR(F231="",VLOOKUP(F$1,Services!$A$1:$B$25,2,0)="Exclude"),"",IF($D231=1,IF(OR(price_limit="",price_limit="No Limit"),IF(F231="Yes",1,2),IF(SUMIFS(WhatIf!$W:$W,WhatIf!$Q:$Q,F$1,WhatIf!$R:$R,F231)&lt;=price_limit,IF(F231="Yes",1,2),"")),""))</f>
        <v/>
      </c>
      <c r="BB231" s="161" t="str">
        <f ca="1">IF(OR(G231="",VLOOKUP(G$1,Services!$A$1:$B$25,2,0)="Exclude"),"",IF($D231=1,IF(OR(price_limit="",price_limit="No Limit"),IF(G231="Yes",1,2),IF(SUMIFS(WhatIf!$W:$W,WhatIf!$Q:$Q,G$1,WhatIf!$R:$R,G231)&lt;=price_limit,IF(G231="Yes",1,2),"")),""))</f>
        <v/>
      </c>
      <c r="BC231" s="161" t="str">
        <f ca="1">IF(OR(H231="",VLOOKUP(H$1,Services!$A$1:$B$25,2,0)="Exclude"),"",IF($D231=1,IF(OR(price_limit="",price_limit="No Limit"),IF(H231="Yes",1,2),IF(SUMIFS(WhatIf!$W:$W,WhatIf!$Q:$Q,H$1,WhatIf!$R:$R,H231)&lt;=price_limit,IF(H231="Yes",1,2),"")),""))</f>
        <v/>
      </c>
      <c r="BD231" s="161" t="str">
        <f ca="1">IF(OR(I231="",VLOOKUP(I$1,Services!$A$1:$B$25,2,0)="Exclude"),"",IF($D231=1,IF(OR(price_limit="",price_limit="No Limit"),IF(I231="Yes",1,2),IF(SUMIFS(WhatIf!$W:$W,WhatIf!$Q:$Q,I$1,WhatIf!$R:$R,I231)&lt;=price_limit,IF(I231="Yes",1,2),"")),""))</f>
        <v/>
      </c>
      <c r="BE231" s="161" t="str">
        <f ca="1">IF(OR(J231="",VLOOKUP(J$1,Services!$A$1:$B$25,2,0)="Exclude"),"",IF($D231=1,IF(OR(price_limit="",price_limit="No Limit"),IF(J231="Yes",1,2),IF(SUMIFS(WhatIf!$W:$W,WhatIf!$Q:$Q,J$1,WhatIf!$R:$R,J231)&lt;=price_limit,IF(J231="Yes",1,2),"")),""))</f>
        <v/>
      </c>
      <c r="BF231" s="161" t="str">
        <f ca="1">IF(OR(K231="",VLOOKUP(K$1,Services!$A$1:$B$25,2,0)="Exclude"),"",IF($D231=1,IF(OR(price_limit="",price_limit="No Limit"),IF(K231="Yes",1,2),IF(SUMIFS(WhatIf!$W:$W,WhatIf!$Q:$Q,K$1,WhatIf!$R:$R,K231)&lt;=price_limit,IF(K231="Yes",1,2),"")),""))</f>
        <v/>
      </c>
      <c r="BG231" s="161" t="str">
        <f ca="1">IF(OR(L231="",VLOOKUP(L$1,Services!$A$1:$B$25,2,0)="Exclude"),"",IF($D231=1,IF(OR(price_limit="",price_limit="No Limit"),IF(L231="Yes",1,2),IF(SUMIFS(WhatIf!$W:$W,WhatIf!$Q:$Q,L$1,WhatIf!$R:$R,L231)&lt;=price_limit,IF(L231="Yes",1,2),"")),""))</f>
        <v/>
      </c>
      <c r="BH231" s="161" t="str">
        <f ca="1">IF(OR(M231="",VLOOKUP(M$1,Services!$A$1:$B$25,2,0)="Exclude"),"",IF($D231=1,IF(OR(price_limit="",price_limit="No Limit"),IF(M231="Yes",1,2),IF(SUMIFS(WhatIf!$W:$W,WhatIf!$Q:$Q,M$1,WhatIf!$R:$R,M231)&lt;=price_limit,IF(M231="Yes",1,2),"")),""))</f>
        <v/>
      </c>
      <c r="BI231" s="161" t="str">
        <f ca="1">IF(OR(N231="",VLOOKUP(N$1,Services!$A$1:$B$25,2,0)="Exclude"),"",IF($D231=1,IF(OR(price_limit="",price_limit="No Limit"),IF(N231="Yes",1,2),IF(SUMIFS(WhatIf!$W:$W,WhatIf!$Q:$Q,N$1,WhatIf!$R:$R,N231)&lt;=price_limit,IF(N231="Yes",1,2),"")),""))</f>
        <v/>
      </c>
      <c r="BJ231" s="161" t="str">
        <f ca="1">IF(OR(O231="",VLOOKUP(O$1,Services!$A$1:$B$25,2,0)="Exclude"),"",IF($D231=1,IF(OR(price_limit="",price_limit="No Limit"),IF(O231="Yes",1,2),IF(SUMIFS(WhatIf!$W:$W,WhatIf!$Q:$Q,O$1,WhatIf!$R:$R,O231)&lt;=price_limit,IF(O231="Yes",1,2),"")),""))</f>
        <v/>
      </c>
      <c r="BK231" s="161" t="str">
        <f>IF(OR(P231="",VLOOKUP(P$1,Services!$A$1:$B$25,2,0)="Exclude"),"",IF($D231=1,IF(OR(price_limit="",price_limit="No Limit"),IF(P231="Yes",1,2),IF(SUMIFS(WhatIf!$W:$W,WhatIf!$Q:$Q,P$1,WhatIf!$R:$R,P231)&lt;=price_limit,IF(P231="Yes",1,2),"")),""))</f>
        <v/>
      </c>
      <c r="BL231" s="161" t="str">
        <f>IF(OR(Q231="",VLOOKUP(Q$1,Services!$A$1:$B$25,2,0)="Exclude"),"",IF($D231=1,IF(OR(price_limit="",price_limit="No Limit"),IF(Q231="Yes",1,2),IF(SUMIFS(WhatIf!$W:$W,WhatIf!$Q:$Q,Q$1,WhatIf!$R:$R,Q231)&lt;=price_limit,IF(Q231="Yes",1,2),"")),""))</f>
        <v/>
      </c>
      <c r="BM231" s="161" t="str">
        <f ca="1">IF(OR(R231="",VLOOKUP(R$1,Services!$A$1:$B$25,2,0)="Exclude"),"",IF($D231=1,IF(OR(price_limit="",price_limit="No Limit"),IF(R231="Yes",1,2),IF(SUMIFS(WhatIf!$W:$W,WhatIf!$Q:$Q,R$1,WhatIf!$R:$R,R231)&lt;=price_limit,IF(R231="Yes",1,2),"")),""))</f>
        <v/>
      </c>
      <c r="BN231" s="161" t="str">
        <f ca="1">IF(OR(S231="",VLOOKUP(S$1,Services!$A$1:$B$25,2,0)="Exclude"),"",IF($D231=1,IF(OR(price_limit="",price_limit="No Limit"),IF(S231="Yes",1,2),IF(SUMIFS(WhatIf!$W:$W,WhatIf!$Q:$Q,S$1,WhatIf!$R:$R,S231)&lt;=price_limit,IF(S231="Yes",1,2),"")),""))</f>
        <v/>
      </c>
      <c r="BO231" s="161" t="str">
        <f ca="1">IF(OR(T231="",VLOOKUP(T$1,Services!$A$1:$B$25,2,0)="Exclude"),"",IF($D231=1,IF(OR(price_limit="",price_limit="No Limit"),IF(T231="Yes",1,2),IF(SUMIFS(WhatIf!$W:$W,WhatIf!$Q:$Q,T$1,WhatIf!$R:$R,T231)&lt;=price_limit,IF(T231="Yes",1,2),"")),""))</f>
        <v/>
      </c>
      <c r="BP231" s="161" t="str">
        <f>IF(OR(U231="",VLOOKUP(U$1,Services!$A$1:$B$25,2,0)="Exclude"),"",IF($D231=1,IF(OR(price_limit="",price_limit="No Limit"),IF(U231="Yes",1,2),IF(SUMIFS(WhatIf!$W:$W,WhatIf!$Q:$Q,U$1,WhatIf!$R:$R,U231)&lt;=price_limit,IF(U231="Yes",1,2),"")),""))</f>
        <v/>
      </c>
      <c r="BQ231" s="161" t="str">
        <f>IF(OR(V231="",VLOOKUP(V$1,Services!$A$1:$B$25,2,0)="Exclude"),"",IF($D231=1,IF(OR(price_limit="",price_limit="No Limit"),IF(V231="Yes",1,2),IF(SUMIFS(WhatIf!$W:$W,WhatIf!$Q:$Q,V$1,WhatIf!$R:$R,V231)&lt;=price_limit,IF(V231="Yes",1,2),"")),""))</f>
        <v/>
      </c>
      <c r="BR231" s="161" t="str">
        <f>IF(OR(W231="",VLOOKUP(W$1,Services!$A$1:$B$25,2,0)="Exclude"),"",IF($D231=1,IF(OR(price_limit="",price_limit="No Limit"),IF(W231="Yes",1,2),IF(SUMIFS(WhatIf!$W:$W,WhatIf!$Q:$Q,W$1,WhatIf!$R:$R,W231)&lt;=price_limit,IF(W231="Yes",1,2),"")),""))</f>
        <v/>
      </c>
      <c r="BS231" s="161" t="str">
        <f>IF(OR(X231="",VLOOKUP(X$1,Services!$A$1:$B$25,2,0)="Exclude"),"",IF($D231=1,IF(OR(price_limit="",price_limit="No Limit"),IF(X231="Yes",1,2),IF(SUMIFS(WhatIf!$W:$W,WhatIf!$Q:$Q,X$1,WhatIf!$R:$R,X231)&lt;=price_limit,IF(X231="Yes",1,2),"")),""))</f>
        <v/>
      </c>
      <c r="BT231" s="161" t="str">
        <f>IF(OR(Y231="",VLOOKUP(Y$1,Services!$A$1:$B$25,2,0)="Exclude"),"",IF($D231=1,IF(OR(price_limit="",price_limit="No Limit"),IF(Y231="Yes",1,2),IF(SUMIFS(WhatIf!$W:$W,WhatIf!$Q:$Q,Y$1,WhatIf!$R:$R,Y231)&lt;=price_limit,IF(Y231="Yes",1,2),"")),""))</f>
        <v/>
      </c>
      <c r="BU231" s="161" t="str">
        <f>IF(OR(Z231="",VLOOKUP(Z$1,Services!$A$1:$B$25,2,0)="Exclude"),"",IF($D231=1,IF(OR(price_limit="",price_limit="No Limit"),IF(Z231="Yes",1,2),IF(SUMIFS(WhatIf!$W:$W,WhatIf!$Q:$Q,Z$1,WhatIf!$R:$R,Z231)&lt;=price_limit,IF(Z231="Yes",1,2),"")),""))</f>
        <v/>
      </c>
      <c r="BV231" s="161"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38.5" customHeight="1" x14ac:dyDescent="0.35">
      <c r="A232" s="15" t="s">
        <v>103</v>
      </c>
      <c r="B232" s="3" t="s">
        <v>205</v>
      </c>
      <c r="C232" s="3" t="s">
        <v>184</v>
      </c>
      <c r="D232" s="8" t="str">
        <f t="shared" ca="1" si="11"/>
        <v/>
      </c>
      <c r="I232" s="8" t="s">
        <v>231</v>
      </c>
      <c r="J232" s="8" t="s">
        <v>231</v>
      </c>
      <c r="K232" s="8" t="s">
        <v>231</v>
      </c>
      <c r="L232" s="8" t="s">
        <v>231</v>
      </c>
      <c r="M232" s="8" t="s">
        <v>1144</v>
      </c>
      <c r="N232" s="8" t="s">
        <v>231</v>
      </c>
      <c r="O232" s="8" t="s">
        <v>1117</v>
      </c>
      <c r="P232" s="8"/>
      <c r="Q232" s="8"/>
      <c r="R232" s="8" t="s">
        <v>1</v>
      </c>
      <c r="S232" s="8" t="s">
        <v>1</v>
      </c>
      <c r="T232" s="8" t="s">
        <v>1</v>
      </c>
      <c r="U232" s="8" t="s">
        <v>1</v>
      </c>
      <c r="V232" s="8" t="s">
        <v>1</v>
      </c>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1" t="str">
        <f>IF(OR(E232="",VLOOKUP(E$1,Services!$A$1:$B$25,2,0)="Exclude"),"",IF($D232=1,IF(OR(price_limit="",price_limit="No Limit"),IF(E232="Yes",1,2),IF(SUMIFS(WhatIf!$W:$W,WhatIf!$Q:$Q,E$1,WhatIf!$R:$R,E232)&lt;=price_limit,IF(E232="Yes",1,2),"")),""))</f>
        <v/>
      </c>
      <c r="BA232" s="161" t="str">
        <f>IF(OR(F232="",VLOOKUP(F$1,Services!$A$1:$B$25,2,0)="Exclude"),"",IF($D232=1,IF(OR(price_limit="",price_limit="No Limit"),IF(F232="Yes",1,2),IF(SUMIFS(WhatIf!$W:$W,WhatIf!$Q:$Q,F$1,WhatIf!$R:$R,F232)&lt;=price_limit,IF(F232="Yes",1,2),"")),""))</f>
        <v/>
      </c>
      <c r="BB232" s="161" t="str">
        <f>IF(OR(G232="",VLOOKUP(G$1,Services!$A$1:$B$25,2,0)="Exclude"),"",IF($D232=1,IF(OR(price_limit="",price_limit="No Limit"),IF(G232="Yes",1,2),IF(SUMIFS(WhatIf!$W:$W,WhatIf!$Q:$Q,G$1,WhatIf!$R:$R,G232)&lt;=price_limit,IF(G232="Yes",1,2),"")),""))</f>
        <v/>
      </c>
      <c r="BC232" s="161" t="str">
        <f>IF(OR(H232="",VLOOKUP(H$1,Services!$A$1:$B$25,2,0)="Exclude"),"",IF($D232=1,IF(OR(price_limit="",price_limit="No Limit"),IF(H232="Yes",1,2),IF(SUMIFS(WhatIf!$W:$W,WhatIf!$Q:$Q,H$1,WhatIf!$R:$R,H232)&lt;=price_limit,IF(H232="Yes",1,2),"")),""))</f>
        <v/>
      </c>
      <c r="BD232" s="161" t="str">
        <f ca="1">IF(OR(I232="",VLOOKUP(I$1,Services!$A$1:$B$25,2,0)="Exclude"),"",IF($D232=1,IF(OR(price_limit="",price_limit="No Limit"),IF(I232="Yes",1,2),IF(SUMIFS(WhatIf!$W:$W,WhatIf!$Q:$Q,I$1,WhatIf!$R:$R,I232)&lt;=price_limit,IF(I232="Yes",1,2),"")),""))</f>
        <v/>
      </c>
      <c r="BE232" s="161" t="str">
        <f ca="1">IF(OR(J232="",VLOOKUP(J$1,Services!$A$1:$B$25,2,0)="Exclude"),"",IF($D232=1,IF(OR(price_limit="",price_limit="No Limit"),IF(J232="Yes",1,2),IF(SUMIFS(WhatIf!$W:$W,WhatIf!$Q:$Q,J$1,WhatIf!$R:$R,J232)&lt;=price_limit,IF(J232="Yes",1,2),"")),""))</f>
        <v/>
      </c>
      <c r="BF232" s="161" t="str">
        <f ca="1">IF(OR(K232="",VLOOKUP(K$1,Services!$A$1:$B$25,2,0)="Exclude"),"",IF($D232=1,IF(OR(price_limit="",price_limit="No Limit"),IF(K232="Yes",1,2),IF(SUMIFS(WhatIf!$W:$W,WhatIf!$Q:$Q,K$1,WhatIf!$R:$R,K232)&lt;=price_limit,IF(K232="Yes",1,2),"")),""))</f>
        <v/>
      </c>
      <c r="BG232" s="161" t="str">
        <f ca="1">IF(OR(L232="",VLOOKUP(L$1,Services!$A$1:$B$25,2,0)="Exclude"),"",IF($D232=1,IF(OR(price_limit="",price_limit="No Limit"),IF(L232="Yes",1,2),IF(SUMIFS(WhatIf!$W:$W,WhatIf!$Q:$Q,L$1,WhatIf!$R:$R,L232)&lt;=price_limit,IF(L232="Yes",1,2),"")),""))</f>
        <v/>
      </c>
      <c r="BH232" s="161" t="str">
        <f ca="1">IF(OR(M232="",VLOOKUP(M$1,Services!$A$1:$B$25,2,0)="Exclude"),"",IF($D232=1,IF(OR(price_limit="",price_limit="No Limit"),IF(M232="Yes",1,2),IF(SUMIFS(WhatIf!$W:$W,WhatIf!$Q:$Q,M$1,WhatIf!$R:$R,M232)&lt;=price_limit,IF(M232="Yes",1,2),"")),""))</f>
        <v/>
      </c>
      <c r="BI232" s="161" t="str">
        <f ca="1">IF(OR(N232="",VLOOKUP(N$1,Services!$A$1:$B$25,2,0)="Exclude"),"",IF($D232=1,IF(OR(price_limit="",price_limit="No Limit"),IF(N232="Yes",1,2),IF(SUMIFS(WhatIf!$W:$W,WhatIf!$Q:$Q,N$1,WhatIf!$R:$R,N232)&lt;=price_limit,IF(N232="Yes",1,2),"")),""))</f>
        <v/>
      </c>
      <c r="BJ232" s="161" t="str">
        <f ca="1">IF(OR(O232="",VLOOKUP(O$1,Services!$A$1:$B$25,2,0)="Exclude"),"",IF($D232=1,IF(OR(price_limit="",price_limit="No Limit"),IF(O232="Yes",1,2),IF(SUMIFS(WhatIf!$W:$W,WhatIf!$Q:$Q,O$1,WhatIf!$R:$R,O232)&lt;=price_limit,IF(O232="Yes",1,2),"")),""))</f>
        <v/>
      </c>
      <c r="BK232" s="161" t="str">
        <f>IF(OR(P232="",VLOOKUP(P$1,Services!$A$1:$B$25,2,0)="Exclude"),"",IF($D232=1,IF(OR(price_limit="",price_limit="No Limit"),IF(P232="Yes",1,2),IF(SUMIFS(WhatIf!$W:$W,WhatIf!$Q:$Q,P$1,WhatIf!$R:$R,P232)&lt;=price_limit,IF(P232="Yes",1,2),"")),""))</f>
        <v/>
      </c>
      <c r="BL232" s="161" t="str">
        <f>IF(OR(Q232="",VLOOKUP(Q$1,Services!$A$1:$B$25,2,0)="Exclude"),"",IF($D232=1,IF(OR(price_limit="",price_limit="No Limit"),IF(Q232="Yes",1,2),IF(SUMIFS(WhatIf!$W:$W,WhatIf!$Q:$Q,Q$1,WhatIf!$R:$R,Q232)&lt;=price_limit,IF(Q232="Yes",1,2),"")),""))</f>
        <v/>
      </c>
      <c r="BM232" s="161" t="str">
        <f ca="1">IF(OR(R232="",VLOOKUP(R$1,Services!$A$1:$B$25,2,0)="Exclude"),"",IF($D232=1,IF(OR(price_limit="",price_limit="No Limit"),IF(R232="Yes",1,2),IF(SUMIFS(WhatIf!$W:$W,WhatIf!$Q:$Q,R$1,WhatIf!$R:$R,R232)&lt;=price_limit,IF(R232="Yes",1,2),"")),""))</f>
        <v/>
      </c>
      <c r="BN232" s="161" t="str">
        <f ca="1">IF(OR(S232="",VLOOKUP(S$1,Services!$A$1:$B$25,2,0)="Exclude"),"",IF($D232=1,IF(OR(price_limit="",price_limit="No Limit"),IF(S232="Yes",1,2),IF(SUMIFS(WhatIf!$W:$W,WhatIf!$Q:$Q,S$1,WhatIf!$R:$R,S232)&lt;=price_limit,IF(S232="Yes",1,2),"")),""))</f>
        <v/>
      </c>
      <c r="BO232" s="161" t="str">
        <f ca="1">IF(OR(T232="",VLOOKUP(T$1,Services!$A$1:$B$25,2,0)="Exclude"),"",IF($D232=1,IF(OR(price_limit="",price_limit="No Limit"),IF(T232="Yes",1,2),IF(SUMIFS(WhatIf!$W:$W,WhatIf!$Q:$Q,T$1,WhatIf!$R:$R,T232)&lt;=price_limit,IF(T232="Yes",1,2),"")),""))</f>
        <v/>
      </c>
      <c r="BP232" s="161" t="str">
        <f ca="1">IF(OR(U232="",VLOOKUP(U$1,Services!$A$1:$B$25,2,0)="Exclude"),"",IF($D232=1,IF(OR(price_limit="",price_limit="No Limit"),IF(U232="Yes",1,2),IF(SUMIFS(WhatIf!$W:$W,WhatIf!$Q:$Q,U$1,WhatIf!$R:$R,U232)&lt;=price_limit,IF(U232="Yes",1,2),"")),""))</f>
        <v/>
      </c>
      <c r="BQ232" s="161" t="str">
        <f ca="1">IF(OR(V232="",VLOOKUP(V$1,Services!$A$1:$B$25,2,0)="Exclude"),"",IF($D232=1,IF(OR(price_limit="",price_limit="No Limit"),IF(V232="Yes",1,2),IF(SUMIFS(WhatIf!$W:$W,WhatIf!$Q:$Q,V$1,WhatIf!$R:$R,V232)&lt;=price_limit,IF(V232="Yes",1,2),"")),""))</f>
        <v/>
      </c>
      <c r="BR232" s="161" t="str">
        <f>IF(OR(W232="",VLOOKUP(W$1,Services!$A$1:$B$25,2,0)="Exclude"),"",IF($D232=1,IF(OR(price_limit="",price_limit="No Limit"),IF(W232="Yes",1,2),IF(SUMIFS(WhatIf!$W:$W,WhatIf!$Q:$Q,W$1,WhatIf!$R:$R,W232)&lt;=price_limit,IF(W232="Yes",1,2),"")),""))</f>
        <v/>
      </c>
      <c r="BS232" s="161" t="str">
        <f>IF(OR(X232="",VLOOKUP(X$1,Services!$A$1:$B$25,2,0)="Exclude"),"",IF($D232=1,IF(OR(price_limit="",price_limit="No Limit"),IF(X232="Yes",1,2),IF(SUMIFS(WhatIf!$W:$W,WhatIf!$Q:$Q,X$1,WhatIf!$R:$R,X232)&lt;=price_limit,IF(X232="Yes",1,2),"")),""))</f>
        <v/>
      </c>
      <c r="BT232" s="161" t="str">
        <f>IF(OR(Y232="",VLOOKUP(Y$1,Services!$A$1:$B$25,2,0)="Exclude"),"",IF($D232=1,IF(OR(price_limit="",price_limit="No Limit"),IF(Y232="Yes",1,2),IF(SUMIFS(WhatIf!$W:$W,WhatIf!$Q:$Q,Y$1,WhatIf!$R:$R,Y232)&lt;=price_limit,IF(Y232="Yes",1,2),"")),""))</f>
        <v/>
      </c>
      <c r="BU232" s="161" t="str">
        <f>IF(OR(Z232="",VLOOKUP(Z$1,Services!$A$1:$B$25,2,0)="Exclude"),"",IF($D232=1,IF(OR(price_limit="",price_limit="No Limit"),IF(Z232="Yes",1,2),IF(SUMIFS(WhatIf!$W:$W,WhatIf!$Q:$Q,Z$1,WhatIf!$R:$R,Z232)&lt;=price_limit,IF(Z232="Yes",1,2),"")),""))</f>
        <v/>
      </c>
      <c r="BV232" s="161"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
      <c r="A233" s="15" t="s">
        <v>1030</v>
      </c>
      <c r="C233" s="3" t="s">
        <v>229</v>
      </c>
      <c r="D233" s="8" t="str">
        <f t="shared" ca="1" si="11"/>
        <v/>
      </c>
      <c r="I233" s="4" t="s">
        <v>1030</v>
      </c>
      <c r="J233" s="4" t="s">
        <v>1030</v>
      </c>
      <c r="K233" s="4" t="s">
        <v>1030</v>
      </c>
      <c r="L233" s="4" t="s">
        <v>1030</v>
      </c>
      <c r="M233" s="4" t="s">
        <v>1030</v>
      </c>
      <c r="O233" s="4" t="s">
        <v>1030</v>
      </c>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1" t="str">
        <f>IF(OR(E233="",VLOOKUP(E$1,Services!$A$1:$B$25,2,0)="Exclude"),"",IF($D233=1,IF(OR(price_limit="",price_limit="No Limit"),IF(E233="Yes",1,2),IF(SUMIFS(WhatIf!$W:$W,WhatIf!$Q:$Q,E$1,WhatIf!$R:$R,E233)&lt;=price_limit,IF(E233="Yes",1,2),"")),""))</f>
        <v/>
      </c>
      <c r="BA233" s="161" t="str">
        <f>IF(OR(F233="",VLOOKUP(F$1,Services!$A$1:$B$25,2,0)="Exclude"),"",IF($D233=1,IF(OR(price_limit="",price_limit="No Limit"),IF(F233="Yes",1,2),IF(SUMIFS(WhatIf!$W:$W,WhatIf!$Q:$Q,F$1,WhatIf!$R:$R,F233)&lt;=price_limit,IF(F233="Yes",1,2),"")),""))</f>
        <v/>
      </c>
      <c r="BB233" s="161" t="str">
        <f>IF(OR(G233="",VLOOKUP(G$1,Services!$A$1:$B$25,2,0)="Exclude"),"",IF($D233=1,IF(OR(price_limit="",price_limit="No Limit"),IF(G233="Yes",1,2),IF(SUMIFS(WhatIf!$W:$W,WhatIf!$Q:$Q,G$1,WhatIf!$R:$R,G233)&lt;=price_limit,IF(G233="Yes",1,2),"")),""))</f>
        <v/>
      </c>
      <c r="BC233" s="161" t="str">
        <f>IF(OR(H233="",VLOOKUP(H$1,Services!$A$1:$B$25,2,0)="Exclude"),"",IF($D233=1,IF(OR(price_limit="",price_limit="No Limit"),IF(H233="Yes",1,2),IF(SUMIFS(WhatIf!$W:$W,WhatIf!$Q:$Q,H$1,WhatIf!$R:$R,H233)&lt;=price_limit,IF(H233="Yes",1,2),"")),""))</f>
        <v/>
      </c>
      <c r="BD233" s="161" t="str">
        <f ca="1">IF(OR(I233="",VLOOKUP(I$1,Services!$A$1:$B$25,2,0)="Exclude"),"",IF($D233=1,IF(OR(price_limit="",price_limit="No Limit"),IF(I233="Yes",1,2),IF(SUMIFS(WhatIf!$W:$W,WhatIf!$Q:$Q,I$1,WhatIf!$R:$R,I233)&lt;=price_limit,IF(I233="Yes",1,2),"")),""))</f>
        <v/>
      </c>
      <c r="BE233" s="161" t="str">
        <f ca="1">IF(OR(J233="",VLOOKUP(J$1,Services!$A$1:$B$25,2,0)="Exclude"),"",IF($D233=1,IF(OR(price_limit="",price_limit="No Limit"),IF(J233="Yes",1,2),IF(SUMIFS(WhatIf!$W:$W,WhatIf!$Q:$Q,J$1,WhatIf!$R:$R,J233)&lt;=price_limit,IF(J233="Yes",1,2),"")),""))</f>
        <v/>
      </c>
      <c r="BF233" s="161" t="str">
        <f ca="1">IF(OR(K233="",VLOOKUP(K$1,Services!$A$1:$B$25,2,0)="Exclude"),"",IF($D233=1,IF(OR(price_limit="",price_limit="No Limit"),IF(K233="Yes",1,2),IF(SUMIFS(WhatIf!$W:$W,WhatIf!$Q:$Q,K$1,WhatIf!$R:$R,K233)&lt;=price_limit,IF(K233="Yes",1,2),"")),""))</f>
        <v/>
      </c>
      <c r="BG233" s="161" t="str">
        <f ca="1">IF(OR(L233="",VLOOKUP(L$1,Services!$A$1:$B$25,2,0)="Exclude"),"",IF($D233=1,IF(OR(price_limit="",price_limit="No Limit"),IF(L233="Yes",1,2),IF(SUMIFS(WhatIf!$W:$W,WhatIf!$Q:$Q,L$1,WhatIf!$R:$R,L233)&lt;=price_limit,IF(L233="Yes",1,2),"")),""))</f>
        <v/>
      </c>
      <c r="BH233" s="161" t="str">
        <f ca="1">IF(OR(M233="",VLOOKUP(M$1,Services!$A$1:$B$25,2,0)="Exclude"),"",IF($D233=1,IF(OR(price_limit="",price_limit="No Limit"),IF(M233="Yes",1,2),IF(SUMIFS(WhatIf!$W:$W,WhatIf!$Q:$Q,M$1,WhatIf!$R:$R,M233)&lt;=price_limit,IF(M233="Yes",1,2),"")),""))</f>
        <v/>
      </c>
      <c r="BI233" s="161" t="str">
        <f>IF(OR(N233="",VLOOKUP(N$1,Services!$A$1:$B$25,2,0)="Exclude"),"",IF($D233=1,IF(OR(price_limit="",price_limit="No Limit"),IF(N233="Yes",1,2),IF(SUMIFS(WhatIf!$W:$W,WhatIf!$Q:$Q,N$1,WhatIf!$R:$R,N233)&lt;=price_limit,IF(N233="Yes",1,2),"")),""))</f>
        <v/>
      </c>
      <c r="BJ233" s="161" t="str">
        <f ca="1">IF(OR(O233="",VLOOKUP(O$1,Services!$A$1:$B$25,2,0)="Exclude"),"",IF($D233=1,IF(OR(price_limit="",price_limit="No Limit"),IF(O233="Yes",1,2),IF(SUMIFS(WhatIf!$W:$W,WhatIf!$Q:$Q,O$1,WhatIf!$R:$R,O233)&lt;=price_limit,IF(O233="Yes",1,2),"")),""))</f>
        <v/>
      </c>
      <c r="BK233" s="161" t="str">
        <f>IF(OR(P233="",VLOOKUP(P$1,Services!$A$1:$B$25,2,0)="Exclude"),"",IF($D233=1,IF(OR(price_limit="",price_limit="No Limit"),IF(P233="Yes",1,2),IF(SUMIFS(WhatIf!$W:$W,WhatIf!$Q:$Q,P$1,WhatIf!$R:$R,P233)&lt;=price_limit,IF(P233="Yes",1,2),"")),""))</f>
        <v/>
      </c>
      <c r="BL233" s="161" t="str">
        <f>IF(OR(Q233="",VLOOKUP(Q$1,Services!$A$1:$B$25,2,0)="Exclude"),"",IF($D233=1,IF(OR(price_limit="",price_limit="No Limit"),IF(Q233="Yes",1,2),IF(SUMIFS(WhatIf!$W:$W,WhatIf!$Q:$Q,Q$1,WhatIf!$R:$R,Q233)&lt;=price_limit,IF(Q233="Yes",1,2),"")),""))</f>
        <v/>
      </c>
      <c r="BM233" s="161" t="str">
        <f>IF(OR(R233="",VLOOKUP(R$1,Services!$A$1:$B$25,2,0)="Exclude"),"",IF($D233=1,IF(OR(price_limit="",price_limit="No Limit"),IF(R233="Yes",1,2),IF(SUMIFS(WhatIf!$W:$W,WhatIf!$Q:$Q,R$1,WhatIf!$R:$R,R233)&lt;=price_limit,IF(R233="Yes",1,2),"")),""))</f>
        <v/>
      </c>
      <c r="BN233" s="161" t="str">
        <f>IF(OR(S233="",VLOOKUP(S$1,Services!$A$1:$B$25,2,0)="Exclude"),"",IF($D233=1,IF(OR(price_limit="",price_limit="No Limit"),IF(S233="Yes",1,2),IF(SUMIFS(WhatIf!$W:$W,WhatIf!$Q:$Q,S$1,WhatIf!$R:$R,S233)&lt;=price_limit,IF(S233="Yes",1,2),"")),""))</f>
        <v/>
      </c>
      <c r="BO233" s="161" t="str">
        <f>IF(OR(T233="",VLOOKUP(T$1,Services!$A$1:$B$25,2,0)="Exclude"),"",IF($D233=1,IF(OR(price_limit="",price_limit="No Limit"),IF(T233="Yes",1,2),IF(SUMIFS(WhatIf!$W:$W,WhatIf!$Q:$Q,T$1,WhatIf!$R:$R,T233)&lt;=price_limit,IF(T233="Yes",1,2),"")),""))</f>
        <v/>
      </c>
      <c r="BP233" s="161" t="str">
        <f>IF(OR(U233="",VLOOKUP(U$1,Services!$A$1:$B$25,2,0)="Exclude"),"",IF($D233=1,IF(OR(price_limit="",price_limit="No Limit"),IF(U233="Yes",1,2),IF(SUMIFS(WhatIf!$W:$W,WhatIf!$Q:$Q,U$1,WhatIf!$R:$R,U233)&lt;=price_limit,IF(U233="Yes",1,2),"")),""))</f>
        <v/>
      </c>
      <c r="BQ233" s="161" t="str">
        <f>IF(OR(V233="",VLOOKUP(V$1,Services!$A$1:$B$25,2,0)="Exclude"),"",IF($D233=1,IF(OR(price_limit="",price_limit="No Limit"),IF(V233="Yes",1,2),IF(SUMIFS(WhatIf!$W:$W,WhatIf!$Q:$Q,V$1,WhatIf!$R:$R,V233)&lt;=price_limit,IF(V233="Yes",1,2),"")),""))</f>
        <v/>
      </c>
      <c r="BR233" s="161" t="str">
        <f>IF(OR(W233="",VLOOKUP(W$1,Services!$A$1:$B$25,2,0)="Exclude"),"",IF($D233=1,IF(OR(price_limit="",price_limit="No Limit"),IF(W233="Yes",1,2),IF(SUMIFS(WhatIf!$W:$W,WhatIf!$Q:$Q,W$1,WhatIf!$R:$R,W233)&lt;=price_limit,IF(W233="Yes",1,2),"")),""))</f>
        <v/>
      </c>
      <c r="BS233" s="161" t="str">
        <f>IF(OR(X233="",VLOOKUP(X$1,Services!$A$1:$B$25,2,0)="Exclude"),"",IF($D233=1,IF(OR(price_limit="",price_limit="No Limit"),IF(X233="Yes",1,2),IF(SUMIFS(WhatIf!$W:$W,WhatIf!$Q:$Q,X$1,WhatIf!$R:$R,X233)&lt;=price_limit,IF(X233="Yes",1,2),"")),""))</f>
        <v/>
      </c>
      <c r="BT233" s="161" t="str">
        <f>IF(OR(Y233="",VLOOKUP(Y$1,Services!$A$1:$B$25,2,0)="Exclude"),"",IF($D233=1,IF(OR(price_limit="",price_limit="No Limit"),IF(Y233="Yes",1,2),IF(SUMIFS(WhatIf!$W:$W,WhatIf!$Q:$Q,Y$1,WhatIf!$R:$R,Y233)&lt;=price_limit,IF(Y233="Yes",1,2),"")),""))</f>
        <v/>
      </c>
      <c r="BU233" s="161" t="str">
        <f>IF(OR(Z233="",VLOOKUP(Z$1,Services!$A$1:$B$25,2,0)="Exclude"),"",IF($D233=1,IF(OR(price_limit="",price_limit="No Limit"),IF(Z233="Yes",1,2),IF(SUMIFS(WhatIf!$W:$W,WhatIf!$Q:$Q,Z$1,WhatIf!$R:$R,Z233)&lt;=price_limit,IF(Z233="Yes",1,2),"")),""))</f>
        <v/>
      </c>
      <c r="BV233" s="161"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14.5" customHeight="1" x14ac:dyDescent="0.35">
      <c r="A234" s="15" t="s">
        <v>37</v>
      </c>
      <c r="B234" s="3" t="s">
        <v>227</v>
      </c>
      <c r="C234" s="3" t="s">
        <v>191</v>
      </c>
      <c r="D234" s="8" t="str">
        <f t="shared" ca="1" si="11"/>
        <v/>
      </c>
      <c r="G234" s="4" t="s">
        <v>1</v>
      </c>
      <c r="H234" s="4" t="s">
        <v>1</v>
      </c>
      <c r="I234" s="8" t="s">
        <v>1</v>
      </c>
      <c r="J234" s="8" t="s">
        <v>1</v>
      </c>
      <c r="K234" s="8" t="s">
        <v>1</v>
      </c>
      <c r="L234" s="8" t="s">
        <v>1</v>
      </c>
      <c r="M234" s="8" t="s">
        <v>1</v>
      </c>
      <c r="N234" s="8" t="s">
        <v>1</v>
      </c>
      <c r="O234" s="8" t="s">
        <v>1</v>
      </c>
      <c r="P234" s="8"/>
      <c r="Q234" s="8"/>
      <c r="R234" s="8" t="s">
        <v>1</v>
      </c>
      <c r="S234" s="8" t="s">
        <v>1</v>
      </c>
      <c r="T234" s="8" t="s">
        <v>1</v>
      </c>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1" t="str">
        <f>IF(OR(E234="",VLOOKUP(E$1,Services!$A$1:$B$25,2,0)="Exclude"),"",IF($D234=1,IF(OR(price_limit="",price_limit="No Limit"),IF(E234="Yes",1,2),IF(SUMIFS(WhatIf!$W:$W,WhatIf!$Q:$Q,E$1,WhatIf!$R:$R,E234)&lt;=price_limit,IF(E234="Yes",1,2),"")),""))</f>
        <v/>
      </c>
      <c r="BA234" s="161" t="str">
        <f>IF(OR(F234="",VLOOKUP(F$1,Services!$A$1:$B$25,2,0)="Exclude"),"",IF($D234=1,IF(OR(price_limit="",price_limit="No Limit"),IF(F234="Yes",1,2),IF(SUMIFS(WhatIf!$W:$W,WhatIf!$Q:$Q,F$1,WhatIf!$R:$R,F234)&lt;=price_limit,IF(F234="Yes",1,2),"")),""))</f>
        <v/>
      </c>
      <c r="BB234" s="161" t="str">
        <f ca="1">IF(OR(G234="",VLOOKUP(G$1,Services!$A$1:$B$25,2,0)="Exclude"),"",IF($D234=1,IF(OR(price_limit="",price_limit="No Limit"),IF(G234="Yes",1,2),IF(SUMIFS(WhatIf!$W:$W,WhatIf!$Q:$Q,G$1,WhatIf!$R:$R,G234)&lt;=price_limit,IF(G234="Yes",1,2),"")),""))</f>
        <v/>
      </c>
      <c r="BC234" s="161" t="str">
        <f ca="1">IF(OR(H234="",VLOOKUP(H$1,Services!$A$1:$B$25,2,0)="Exclude"),"",IF($D234=1,IF(OR(price_limit="",price_limit="No Limit"),IF(H234="Yes",1,2),IF(SUMIFS(WhatIf!$W:$W,WhatIf!$Q:$Q,H$1,WhatIf!$R:$R,H234)&lt;=price_limit,IF(H234="Yes",1,2),"")),""))</f>
        <v/>
      </c>
      <c r="BD234" s="161" t="str">
        <f ca="1">IF(OR(I234="",VLOOKUP(I$1,Services!$A$1:$B$25,2,0)="Exclude"),"",IF($D234=1,IF(OR(price_limit="",price_limit="No Limit"),IF(I234="Yes",1,2),IF(SUMIFS(WhatIf!$W:$W,WhatIf!$Q:$Q,I$1,WhatIf!$R:$R,I234)&lt;=price_limit,IF(I234="Yes",1,2),"")),""))</f>
        <v/>
      </c>
      <c r="BE234" s="161" t="str">
        <f ca="1">IF(OR(J234="",VLOOKUP(J$1,Services!$A$1:$B$25,2,0)="Exclude"),"",IF($D234=1,IF(OR(price_limit="",price_limit="No Limit"),IF(J234="Yes",1,2),IF(SUMIFS(WhatIf!$W:$W,WhatIf!$Q:$Q,J$1,WhatIf!$R:$R,J234)&lt;=price_limit,IF(J234="Yes",1,2),"")),""))</f>
        <v/>
      </c>
      <c r="BF234" s="161" t="str">
        <f ca="1">IF(OR(K234="",VLOOKUP(K$1,Services!$A$1:$B$25,2,0)="Exclude"),"",IF($D234=1,IF(OR(price_limit="",price_limit="No Limit"),IF(K234="Yes",1,2),IF(SUMIFS(WhatIf!$W:$W,WhatIf!$Q:$Q,K$1,WhatIf!$R:$R,K234)&lt;=price_limit,IF(K234="Yes",1,2),"")),""))</f>
        <v/>
      </c>
      <c r="BG234" s="161" t="str">
        <f ca="1">IF(OR(L234="",VLOOKUP(L$1,Services!$A$1:$B$25,2,0)="Exclude"),"",IF($D234=1,IF(OR(price_limit="",price_limit="No Limit"),IF(L234="Yes",1,2),IF(SUMIFS(WhatIf!$W:$W,WhatIf!$Q:$Q,L$1,WhatIf!$R:$R,L234)&lt;=price_limit,IF(L234="Yes",1,2),"")),""))</f>
        <v/>
      </c>
      <c r="BH234" s="161" t="str">
        <f ca="1">IF(OR(M234="",VLOOKUP(M$1,Services!$A$1:$B$25,2,0)="Exclude"),"",IF($D234=1,IF(OR(price_limit="",price_limit="No Limit"),IF(M234="Yes",1,2),IF(SUMIFS(WhatIf!$W:$W,WhatIf!$Q:$Q,M$1,WhatIf!$R:$R,M234)&lt;=price_limit,IF(M234="Yes",1,2),"")),""))</f>
        <v/>
      </c>
      <c r="BI234" s="161" t="str">
        <f ca="1">IF(OR(N234="",VLOOKUP(N$1,Services!$A$1:$B$25,2,0)="Exclude"),"",IF($D234=1,IF(OR(price_limit="",price_limit="No Limit"),IF(N234="Yes",1,2),IF(SUMIFS(WhatIf!$W:$W,WhatIf!$Q:$Q,N$1,WhatIf!$R:$R,N234)&lt;=price_limit,IF(N234="Yes",1,2),"")),""))</f>
        <v/>
      </c>
      <c r="BJ234" s="161" t="str">
        <f ca="1">IF(OR(O234="",VLOOKUP(O$1,Services!$A$1:$B$25,2,0)="Exclude"),"",IF($D234=1,IF(OR(price_limit="",price_limit="No Limit"),IF(O234="Yes",1,2),IF(SUMIFS(WhatIf!$W:$W,WhatIf!$Q:$Q,O$1,WhatIf!$R:$R,O234)&lt;=price_limit,IF(O234="Yes",1,2),"")),""))</f>
        <v/>
      </c>
      <c r="BK234" s="161" t="str">
        <f>IF(OR(P234="",VLOOKUP(P$1,Services!$A$1:$B$25,2,0)="Exclude"),"",IF($D234=1,IF(OR(price_limit="",price_limit="No Limit"),IF(P234="Yes",1,2),IF(SUMIFS(WhatIf!$W:$W,WhatIf!$Q:$Q,P$1,WhatIf!$R:$R,P234)&lt;=price_limit,IF(P234="Yes",1,2),"")),""))</f>
        <v/>
      </c>
      <c r="BL234" s="161" t="str">
        <f>IF(OR(Q234="",VLOOKUP(Q$1,Services!$A$1:$B$25,2,0)="Exclude"),"",IF($D234=1,IF(OR(price_limit="",price_limit="No Limit"),IF(Q234="Yes",1,2),IF(SUMIFS(WhatIf!$W:$W,WhatIf!$Q:$Q,Q$1,WhatIf!$R:$R,Q234)&lt;=price_limit,IF(Q234="Yes",1,2),"")),""))</f>
        <v/>
      </c>
      <c r="BM234" s="161" t="str">
        <f ca="1">IF(OR(R234="",VLOOKUP(R$1,Services!$A$1:$B$25,2,0)="Exclude"),"",IF($D234=1,IF(OR(price_limit="",price_limit="No Limit"),IF(R234="Yes",1,2),IF(SUMIFS(WhatIf!$W:$W,WhatIf!$Q:$Q,R$1,WhatIf!$R:$R,R234)&lt;=price_limit,IF(R234="Yes",1,2),"")),""))</f>
        <v/>
      </c>
      <c r="BN234" s="161" t="str">
        <f ca="1">IF(OR(S234="",VLOOKUP(S$1,Services!$A$1:$B$25,2,0)="Exclude"),"",IF($D234=1,IF(OR(price_limit="",price_limit="No Limit"),IF(S234="Yes",1,2),IF(SUMIFS(WhatIf!$W:$W,WhatIf!$Q:$Q,S$1,WhatIf!$R:$R,S234)&lt;=price_limit,IF(S234="Yes",1,2),"")),""))</f>
        <v/>
      </c>
      <c r="BO234" s="161" t="str">
        <f ca="1">IF(OR(T234="",VLOOKUP(T$1,Services!$A$1:$B$25,2,0)="Exclude"),"",IF($D234=1,IF(OR(price_limit="",price_limit="No Limit"),IF(T234="Yes",1,2),IF(SUMIFS(WhatIf!$W:$W,WhatIf!$Q:$Q,T$1,WhatIf!$R:$R,T234)&lt;=price_limit,IF(T234="Yes",1,2),"")),""))</f>
        <v/>
      </c>
      <c r="BP234" s="161" t="str">
        <f>IF(OR(U234="",VLOOKUP(U$1,Services!$A$1:$B$25,2,0)="Exclude"),"",IF($D234=1,IF(OR(price_limit="",price_limit="No Limit"),IF(U234="Yes",1,2),IF(SUMIFS(WhatIf!$W:$W,WhatIf!$Q:$Q,U$1,WhatIf!$R:$R,U234)&lt;=price_limit,IF(U234="Yes",1,2),"")),""))</f>
        <v/>
      </c>
      <c r="BQ234" s="161" t="str">
        <f>IF(OR(V234="",VLOOKUP(V$1,Services!$A$1:$B$25,2,0)="Exclude"),"",IF($D234=1,IF(OR(price_limit="",price_limit="No Limit"),IF(V234="Yes",1,2),IF(SUMIFS(WhatIf!$W:$W,WhatIf!$Q:$Q,V$1,WhatIf!$R:$R,V234)&lt;=price_limit,IF(V234="Yes",1,2),"")),""))</f>
        <v/>
      </c>
      <c r="BR234" s="161" t="str">
        <f>IF(OR(W234="",VLOOKUP(W$1,Services!$A$1:$B$25,2,0)="Exclude"),"",IF($D234=1,IF(OR(price_limit="",price_limit="No Limit"),IF(W234="Yes",1,2),IF(SUMIFS(WhatIf!$W:$W,WhatIf!$Q:$Q,W$1,WhatIf!$R:$R,W234)&lt;=price_limit,IF(W234="Yes",1,2),"")),""))</f>
        <v/>
      </c>
      <c r="BS234" s="161" t="str">
        <f>IF(OR(X234="",VLOOKUP(X$1,Services!$A$1:$B$25,2,0)="Exclude"),"",IF($D234=1,IF(OR(price_limit="",price_limit="No Limit"),IF(X234="Yes",1,2),IF(SUMIFS(WhatIf!$W:$W,WhatIf!$Q:$Q,X$1,WhatIf!$R:$R,X234)&lt;=price_limit,IF(X234="Yes",1,2),"")),""))</f>
        <v/>
      </c>
      <c r="BT234" s="161" t="str">
        <f>IF(OR(Y234="",VLOOKUP(Y$1,Services!$A$1:$B$25,2,0)="Exclude"),"",IF($D234=1,IF(OR(price_limit="",price_limit="No Limit"),IF(Y234="Yes",1,2),IF(SUMIFS(WhatIf!$W:$W,WhatIf!$Q:$Q,Y$1,WhatIf!$R:$R,Y234)&lt;=price_limit,IF(Y234="Yes",1,2),"")),""))</f>
        <v/>
      </c>
      <c r="BU234" s="161" t="str">
        <f>IF(OR(Z234="",VLOOKUP(Z$1,Services!$A$1:$B$25,2,0)="Exclude"),"",IF($D234=1,IF(OR(price_limit="",price_limit="No Limit"),IF(Z234="Yes",1,2),IF(SUMIFS(WhatIf!$W:$W,WhatIf!$Q:$Q,Z$1,WhatIf!$R:$R,Z234)&lt;=price_limit,IF(Z234="Yes",1,2),"")),""))</f>
        <v/>
      </c>
      <c r="BV234" s="161"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5">
      <c r="A235" s="15" t="s">
        <v>104</v>
      </c>
      <c r="B235" s="3" t="s">
        <v>205</v>
      </c>
      <c r="C235" s="3" t="s">
        <v>185</v>
      </c>
      <c r="D235" s="8" t="str">
        <f t="shared" ca="1" si="11"/>
        <v/>
      </c>
      <c r="I235" s="8"/>
      <c r="J235" s="8"/>
      <c r="K235" s="8"/>
      <c r="L235" s="8"/>
      <c r="M235" s="8" t="s">
        <v>702</v>
      </c>
      <c r="N235" s="8"/>
      <c r="O235" s="8" t="s">
        <v>1072</v>
      </c>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1" t="str">
        <f>IF(OR(E235="",VLOOKUP(E$1,Services!$A$1:$B$25,2,0)="Exclude"),"",IF($D235=1,IF(OR(price_limit="",price_limit="No Limit"),IF(E235="Yes",1,2),IF(SUMIFS(WhatIf!$W:$W,WhatIf!$Q:$Q,E$1,WhatIf!$R:$R,E235)&lt;=price_limit,IF(E235="Yes",1,2),"")),""))</f>
        <v/>
      </c>
      <c r="BA235" s="161" t="str">
        <f>IF(OR(F235="",VLOOKUP(F$1,Services!$A$1:$B$25,2,0)="Exclude"),"",IF($D235=1,IF(OR(price_limit="",price_limit="No Limit"),IF(F235="Yes",1,2),IF(SUMIFS(WhatIf!$W:$W,WhatIf!$Q:$Q,F$1,WhatIf!$R:$R,F235)&lt;=price_limit,IF(F235="Yes",1,2),"")),""))</f>
        <v/>
      </c>
      <c r="BB235" s="161" t="str">
        <f>IF(OR(G235="",VLOOKUP(G$1,Services!$A$1:$B$25,2,0)="Exclude"),"",IF($D235=1,IF(OR(price_limit="",price_limit="No Limit"),IF(G235="Yes",1,2),IF(SUMIFS(WhatIf!$W:$W,WhatIf!$Q:$Q,G$1,WhatIf!$R:$R,G235)&lt;=price_limit,IF(G235="Yes",1,2),"")),""))</f>
        <v/>
      </c>
      <c r="BC235" s="161" t="str">
        <f>IF(OR(H235="",VLOOKUP(H$1,Services!$A$1:$B$25,2,0)="Exclude"),"",IF($D235=1,IF(OR(price_limit="",price_limit="No Limit"),IF(H235="Yes",1,2),IF(SUMIFS(WhatIf!$W:$W,WhatIf!$Q:$Q,H$1,WhatIf!$R:$R,H235)&lt;=price_limit,IF(H235="Yes",1,2),"")),""))</f>
        <v/>
      </c>
      <c r="BD235" s="161" t="str">
        <f>IF(OR(I235="",VLOOKUP(I$1,Services!$A$1:$B$25,2,0)="Exclude"),"",IF($D235=1,IF(OR(price_limit="",price_limit="No Limit"),IF(I235="Yes",1,2),IF(SUMIFS(WhatIf!$W:$W,WhatIf!$Q:$Q,I$1,WhatIf!$R:$R,I235)&lt;=price_limit,IF(I235="Yes",1,2),"")),""))</f>
        <v/>
      </c>
      <c r="BE235" s="161" t="str">
        <f>IF(OR(J235="",VLOOKUP(J$1,Services!$A$1:$B$25,2,0)="Exclude"),"",IF($D235=1,IF(OR(price_limit="",price_limit="No Limit"),IF(J235="Yes",1,2),IF(SUMIFS(WhatIf!$W:$W,WhatIf!$Q:$Q,J$1,WhatIf!$R:$R,J235)&lt;=price_limit,IF(J235="Yes",1,2),"")),""))</f>
        <v/>
      </c>
      <c r="BF235" s="161" t="str">
        <f>IF(OR(K235="",VLOOKUP(K$1,Services!$A$1:$B$25,2,0)="Exclude"),"",IF($D235=1,IF(OR(price_limit="",price_limit="No Limit"),IF(K235="Yes",1,2),IF(SUMIFS(WhatIf!$W:$W,WhatIf!$Q:$Q,K$1,WhatIf!$R:$R,K235)&lt;=price_limit,IF(K235="Yes",1,2),"")),""))</f>
        <v/>
      </c>
      <c r="BG235" s="161" t="str">
        <f>IF(OR(L235="",VLOOKUP(L$1,Services!$A$1:$B$25,2,0)="Exclude"),"",IF($D235=1,IF(OR(price_limit="",price_limit="No Limit"),IF(L235="Yes",1,2),IF(SUMIFS(WhatIf!$W:$W,WhatIf!$Q:$Q,L$1,WhatIf!$R:$R,L235)&lt;=price_limit,IF(L235="Yes",1,2),"")),""))</f>
        <v/>
      </c>
      <c r="BH235" s="161" t="str">
        <f ca="1">IF(OR(M235="",VLOOKUP(M$1,Services!$A$1:$B$25,2,0)="Exclude"),"",IF($D235=1,IF(OR(price_limit="",price_limit="No Limit"),IF(M235="Yes",1,2),IF(SUMIFS(WhatIf!$W:$W,WhatIf!$Q:$Q,M$1,WhatIf!$R:$R,M235)&lt;=price_limit,IF(M235="Yes",1,2),"")),""))</f>
        <v/>
      </c>
      <c r="BI235" s="161" t="str">
        <f>IF(OR(N235="",VLOOKUP(N$1,Services!$A$1:$B$25,2,0)="Exclude"),"",IF($D235=1,IF(OR(price_limit="",price_limit="No Limit"),IF(N235="Yes",1,2),IF(SUMIFS(WhatIf!$W:$W,WhatIf!$Q:$Q,N$1,WhatIf!$R:$R,N235)&lt;=price_limit,IF(N235="Yes",1,2),"")),""))</f>
        <v/>
      </c>
      <c r="BJ235" s="161" t="str">
        <f ca="1">IF(OR(O235="",VLOOKUP(O$1,Services!$A$1:$B$25,2,0)="Exclude"),"",IF($D235=1,IF(OR(price_limit="",price_limit="No Limit"),IF(O235="Yes",1,2),IF(SUMIFS(WhatIf!$W:$W,WhatIf!$Q:$Q,O$1,WhatIf!$R:$R,O235)&lt;=price_limit,IF(O235="Yes",1,2),"")),""))</f>
        <v/>
      </c>
      <c r="BK235" s="161" t="str">
        <f>IF(OR(P235="",VLOOKUP(P$1,Services!$A$1:$B$25,2,0)="Exclude"),"",IF($D235=1,IF(OR(price_limit="",price_limit="No Limit"),IF(P235="Yes",1,2),IF(SUMIFS(WhatIf!$W:$W,WhatIf!$Q:$Q,P$1,WhatIf!$R:$R,P235)&lt;=price_limit,IF(P235="Yes",1,2),"")),""))</f>
        <v/>
      </c>
      <c r="BL235" s="161" t="str">
        <f>IF(OR(Q235="",VLOOKUP(Q$1,Services!$A$1:$B$25,2,0)="Exclude"),"",IF($D235=1,IF(OR(price_limit="",price_limit="No Limit"),IF(Q235="Yes",1,2),IF(SUMIFS(WhatIf!$W:$W,WhatIf!$Q:$Q,Q$1,WhatIf!$R:$R,Q235)&lt;=price_limit,IF(Q235="Yes",1,2),"")),""))</f>
        <v/>
      </c>
      <c r="BM235" s="161" t="str">
        <f>IF(OR(R235="",VLOOKUP(R$1,Services!$A$1:$B$25,2,0)="Exclude"),"",IF($D235=1,IF(OR(price_limit="",price_limit="No Limit"),IF(R235="Yes",1,2),IF(SUMIFS(WhatIf!$W:$W,WhatIf!$Q:$Q,R$1,WhatIf!$R:$R,R235)&lt;=price_limit,IF(R235="Yes",1,2),"")),""))</f>
        <v/>
      </c>
      <c r="BN235" s="161" t="str">
        <f>IF(OR(S235="",VLOOKUP(S$1,Services!$A$1:$B$25,2,0)="Exclude"),"",IF($D235=1,IF(OR(price_limit="",price_limit="No Limit"),IF(S235="Yes",1,2),IF(SUMIFS(WhatIf!$W:$W,WhatIf!$Q:$Q,S$1,WhatIf!$R:$R,S235)&lt;=price_limit,IF(S235="Yes",1,2),"")),""))</f>
        <v/>
      </c>
      <c r="BO235" s="161" t="str">
        <f>IF(OR(T235="",VLOOKUP(T$1,Services!$A$1:$B$25,2,0)="Exclude"),"",IF($D235=1,IF(OR(price_limit="",price_limit="No Limit"),IF(T235="Yes",1,2),IF(SUMIFS(WhatIf!$W:$W,WhatIf!$Q:$Q,T$1,WhatIf!$R:$R,T235)&lt;=price_limit,IF(T235="Yes",1,2),"")),""))</f>
        <v/>
      </c>
      <c r="BP235" s="161" t="str">
        <f>IF(OR(U235="",VLOOKUP(U$1,Services!$A$1:$B$25,2,0)="Exclude"),"",IF($D235=1,IF(OR(price_limit="",price_limit="No Limit"),IF(U235="Yes",1,2),IF(SUMIFS(WhatIf!$W:$W,WhatIf!$Q:$Q,U$1,WhatIf!$R:$R,U235)&lt;=price_limit,IF(U235="Yes",1,2),"")),""))</f>
        <v/>
      </c>
      <c r="BQ235" s="161" t="str">
        <f>IF(OR(V235="",VLOOKUP(V$1,Services!$A$1:$B$25,2,0)="Exclude"),"",IF($D235=1,IF(OR(price_limit="",price_limit="No Limit"),IF(V235="Yes",1,2),IF(SUMIFS(WhatIf!$W:$W,WhatIf!$Q:$Q,V$1,WhatIf!$R:$R,V235)&lt;=price_limit,IF(V235="Yes",1,2),"")),""))</f>
        <v/>
      </c>
      <c r="BR235" s="161" t="str">
        <f>IF(OR(W235="",VLOOKUP(W$1,Services!$A$1:$B$25,2,0)="Exclude"),"",IF($D235=1,IF(OR(price_limit="",price_limit="No Limit"),IF(W235="Yes",1,2),IF(SUMIFS(WhatIf!$W:$W,WhatIf!$Q:$Q,W$1,WhatIf!$R:$R,W235)&lt;=price_limit,IF(W235="Yes",1,2),"")),""))</f>
        <v/>
      </c>
      <c r="BS235" s="161" t="str">
        <f>IF(OR(X235="",VLOOKUP(X$1,Services!$A$1:$B$25,2,0)="Exclude"),"",IF($D235=1,IF(OR(price_limit="",price_limit="No Limit"),IF(X235="Yes",1,2),IF(SUMIFS(WhatIf!$W:$W,WhatIf!$Q:$Q,X$1,WhatIf!$R:$R,X235)&lt;=price_limit,IF(X235="Yes",1,2),"")),""))</f>
        <v/>
      </c>
      <c r="BT235" s="161" t="str">
        <f>IF(OR(Y235="",VLOOKUP(Y$1,Services!$A$1:$B$25,2,0)="Exclude"),"",IF($D235=1,IF(OR(price_limit="",price_limit="No Limit"),IF(Y235="Yes",1,2),IF(SUMIFS(WhatIf!$W:$W,WhatIf!$Q:$Q,Y$1,WhatIf!$R:$R,Y235)&lt;=price_limit,IF(Y235="Yes",1,2),"")),""))</f>
        <v/>
      </c>
      <c r="BU235" s="161" t="str">
        <f>IF(OR(Z235="",VLOOKUP(Z$1,Services!$A$1:$B$25,2,0)="Exclude"),"",IF($D235=1,IF(OR(price_limit="",price_limit="No Limit"),IF(Z235="Yes",1,2),IF(SUMIFS(WhatIf!$W:$W,WhatIf!$Q:$Q,Z$1,WhatIf!$R:$R,Z235)&lt;=price_limit,IF(Z235="Yes",1,2),"")),""))</f>
        <v/>
      </c>
      <c r="BV235" s="161"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4.5" customHeight="1" x14ac:dyDescent="0.3">
      <c r="A236" s="15" t="s">
        <v>1026</v>
      </c>
      <c r="C236" s="3" t="s">
        <v>177</v>
      </c>
      <c r="D236" s="8" t="str">
        <f t="shared" ca="1" si="11"/>
        <v/>
      </c>
      <c r="M236" s="4" t="s">
        <v>1</v>
      </c>
      <c r="O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1" t="str">
        <f>IF(OR(E236="",VLOOKUP(E$1,Services!$A$1:$B$25,2,0)="Exclude"),"",IF($D236=1,IF(OR(price_limit="",price_limit="No Limit"),IF(E236="Yes",1,2),IF(SUMIFS(WhatIf!$W:$W,WhatIf!$Q:$Q,E$1,WhatIf!$R:$R,E236)&lt;=price_limit,IF(E236="Yes",1,2),"")),""))</f>
        <v/>
      </c>
      <c r="BA236" s="161" t="str">
        <f>IF(OR(F236="",VLOOKUP(F$1,Services!$A$1:$B$25,2,0)="Exclude"),"",IF($D236=1,IF(OR(price_limit="",price_limit="No Limit"),IF(F236="Yes",1,2),IF(SUMIFS(WhatIf!$W:$W,WhatIf!$Q:$Q,F$1,WhatIf!$R:$R,F236)&lt;=price_limit,IF(F236="Yes",1,2),"")),""))</f>
        <v/>
      </c>
      <c r="BB236" s="161" t="str">
        <f>IF(OR(G236="",VLOOKUP(G$1,Services!$A$1:$B$25,2,0)="Exclude"),"",IF($D236=1,IF(OR(price_limit="",price_limit="No Limit"),IF(G236="Yes",1,2),IF(SUMIFS(WhatIf!$W:$W,WhatIf!$Q:$Q,G$1,WhatIf!$R:$R,G236)&lt;=price_limit,IF(G236="Yes",1,2),"")),""))</f>
        <v/>
      </c>
      <c r="BC236" s="161" t="str">
        <f>IF(OR(H236="",VLOOKUP(H$1,Services!$A$1:$B$25,2,0)="Exclude"),"",IF($D236=1,IF(OR(price_limit="",price_limit="No Limit"),IF(H236="Yes",1,2),IF(SUMIFS(WhatIf!$W:$W,WhatIf!$Q:$Q,H$1,WhatIf!$R:$R,H236)&lt;=price_limit,IF(H236="Yes",1,2),"")),""))</f>
        <v/>
      </c>
      <c r="BD236" s="161" t="str">
        <f>IF(OR(I236="",VLOOKUP(I$1,Services!$A$1:$B$25,2,0)="Exclude"),"",IF($D236=1,IF(OR(price_limit="",price_limit="No Limit"),IF(I236="Yes",1,2),IF(SUMIFS(WhatIf!$W:$W,WhatIf!$Q:$Q,I$1,WhatIf!$R:$R,I236)&lt;=price_limit,IF(I236="Yes",1,2),"")),""))</f>
        <v/>
      </c>
      <c r="BE236" s="161" t="str">
        <f>IF(OR(J236="",VLOOKUP(J$1,Services!$A$1:$B$25,2,0)="Exclude"),"",IF($D236=1,IF(OR(price_limit="",price_limit="No Limit"),IF(J236="Yes",1,2),IF(SUMIFS(WhatIf!$W:$W,WhatIf!$Q:$Q,J$1,WhatIf!$R:$R,J236)&lt;=price_limit,IF(J236="Yes",1,2),"")),""))</f>
        <v/>
      </c>
      <c r="BF236" s="161" t="str">
        <f>IF(OR(K236="",VLOOKUP(K$1,Services!$A$1:$B$25,2,0)="Exclude"),"",IF($D236=1,IF(OR(price_limit="",price_limit="No Limit"),IF(K236="Yes",1,2),IF(SUMIFS(WhatIf!$W:$W,WhatIf!$Q:$Q,K$1,WhatIf!$R:$R,K236)&lt;=price_limit,IF(K236="Yes",1,2),"")),""))</f>
        <v/>
      </c>
      <c r="BG236" s="161" t="str">
        <f>IF(OR(L236="",VLOOKUP(L$1,Services!$A$1:$B$25,2,0)="Exclude"),"",IF($D236=1,IF(OR(price_limit="",price_limit="No Limit"),IF(L236="Yes",1,2),IF(SUMIFS(WhatIf!$W:$W,WhatIf!$Q:$Q,L$1,WhatIf!$R:$R,L236)&lt;=price_limit,IF(L236="Yes",1,2),"")),""))</f>
        <v/>
      </c>
      <c r="BH236" s="161" t="str">
        <f ca="1">IF(OR(M236="",VLOOKUP(M$1,Services!$A$1:$B$25,2,0)="Exclude"),"",IF($D236=1,IF(OR(price_limit="",price_limit="No Limit"),IF(M236="Yes",1,2),IF(SUMIFS(WhatIf!$W:$W,WhatIf!$Q:$Q,M$1,WhatIf!$R:$R,M236)&lt;=price_limit,IF(M236="Yes",1,2),"")),""))</f>
        <v/>
      </c>
      <c r="BI236" s="161" t="str">
        <f>IF(OR(N236="",VLOOKUP(N$1,Services!$A$1:$B$25,2,0)="Exclude"),"",IF($D236=1,IF(OR(price_limit="",price_limit="No Limit"),IF(N236="Yes",1,2),IF(SUMIFS(WhatIf!$W:$W,WhatIf!$Q:$Q,N$1,WhatIf!$R:$R,N236)&lt;=price_limit,IF(N236="Yes",1,2),"")),""))</f>
        <v/>
      </c>
      <c r="BJ236" s="161" t="str">
        <f ca="1">IF(OR(O236="",VLOOKUP(O$1,Services!$A$1:$B$25,2,0)="Exclude"),"",IF($D236=1,IF(OR(price_limit="",price_limit="No Limit"),IF(O236="Yes",1,2),IF(SUMIFS(WhatIf!$W:$W,WhatIf!$Q:$Q,O$1,WhatIf!$R:$R,O236)&lt;=price_limit,IF(O236="Yes",1,2),"")),""))</f>
        <v/>
      </c>
      <c r="BK236" s="161" t="str">
        <f>IF(OR(P236="",VLOOKUP(P$1,Services!$A$1:$B$25,2,0)="Exclude"),"",IF($D236=1,IF(OR(price_limit="",price_limit="No Limit"),IF(P236="Yes",1,2),IF(SUMIFS(WhatIf!$W:$W,WhatIf!$Q:$Q,P$1,WhatIf!$R:$R,P236)&lt;=price_limit,IF(P236="Yes",1,2),"")),""))</f>
        <v/>
      </c>
      <c r="BL236" s="161" t="str">
        <f>IF(OR(Q236="",VLOOKUP(Q$1,Services!$A$1:$B$25,2,0)="Exclude"),"",IF($D236=1,IF(OR(price_limit="",price_limit="No Limit"),IF(Q236="Yes",1,2),IF(SUMIFS(WhatIf!$W:$W,WhatIf!$Q:$Q,Q$1,WhatIf!$R:$R,Q236)&lt;=price_limit,IF(Q236="Yes",1,2),"")),""))</f>
        <v/>
      </c>
      <c r="BM236" s="161" t="str">
        <f>IF(OR(R236="",VLOOKUP(R$1,Services!$A$1:$B$25,2,0)="Exclude"),"",IF($D236=1,IF(OR(price_limit="",price_limit="No Limit"),IF(R236="Yes",1,2),IF(SUMIFS(WhatIf!$W:$W,WhatIf!$Q:$Q,R$1,WhatIf!$R:$R,R236)&lt;=price_limit,IF(R236="Yes",1,2),"")),""))</f>
        <v/>
      </c>
      <c r="BN236" s="161" t="str">
        <f>IF(OR(S236="",VLOOKUP(S$1,Services!$A$1:$B$25,2,0)="Exclude"),"",IF($D236=1,IF(OR(price_limit="",price_limit="No Limit"),IF(S236="Yes",1,2),IF(SUMIFS(WhatIf!$W:$W,WhatIf!$Q:$Q,S$1,WhatIf!$R:$R,S236)&lt;=price_limit,IF(S236="Yes",1,2),"")),""))</f>
        <v/>
      </c>
      <c r="BO236" s="161" t="str">
        <f>IF(OR(T236="",VLOOKUP(T$1,Services!$A$1:$B$25,2,0)="Exclude"),"",IF($D236=1,IF(OR(price_limit="",price_limit="No Limit"),IF(T236="Yes",1,2),IF(SUMIFS(WhatIf!$W:$W,WhatIf!$Q:$Q,T$1,WhatIf!$R:$R,T236)&lt;=price_limit,IF(T236="Yes",1,2),"")),""))</f>
        <v/>
      </c>
      <c r="BP236" s="161" t="str">
        <f>IF(OR(U236="",VLOOKUP(U$1,Services!$A$1:$B$25,2,0)="Exclude"),"",IF($D236=1,IF(OR(price_limit="",price_limit="No Limit"),IF(U236="Yes",1,2),IF(SUMIFS(WhatIf!$W:$W,WhatIf!$Q:$Q,U$1,WhatIf!$R:$R,U236)&lt;=price_limit,IF(U236="Yes",1,2),"")),""))</f>
        <v/>
      </c>
      <c r="BQ236" s="161" t="str">
        <f>IF(OR(V236="",VLOOKUP(V$1,Services!$A$1:$B$25,2,0)="Exclude"),"",IF($D236=1,IF(OR(price_limit="",price_limit="No Limit"),IF(V236="Yes",1,2),IF(SUMIFS(WhatIf!$W:$W,WhatIf!$Q:$Q,V$1,WhatIf!$R:$R,V236)&lt;=price_limit,IF(V236="Yes",1,2),"")),""))</f>
        <v/>
      </c>
      <c r="BR236" s="161" t="str">
        <f>IF(OR(W236="",VLOOKUP(W$1,Services!$A$1:$B$25,2,0)="Exclude"),"",IF($D236=1,IF(OR(price_limit="",price_limit="No Limit"),IF(W236="Yes",1,2),IF(SUMIFS(WhatIf!$W:$W,WhatIf!$Q:$Q,W$1,WhatIf!$R:$R,W236)&lt;=price_limit,IF(W236="Yes",1,2),"")),""))</f>
        <v/>
      </c>
      <c r="BS236" s="161" t="str">
        <f>IF(OR(X236="",VLOOKUP(X$1,Services!$A$1:$B$25,2,0)="Exclude"),"",IF($D236=1,IF(OR(price_limit="",price_limit="No Limit"),IF(X236="Yes",1,2),IF(SUMIFS(WhatIf!$W:$W,WhatIf!$Q:$Q,X$1,WhatIf!$R:$R,X236)&lt;=price_limit,IF(X236="Yes",1,2),"")),""))</f>
        <v/>
      </c>
      <c r="BT236" s="161" t="str">
        <f>IF(OR(Y236="",VLOOKUP(Y$1,Services!$A$1:$B$25,2,0)="Exclude"),"",IF($D236=1,IF(OR(price_limit="",price_limit="No Limit"),IF(Y236="Yes",1,2),IF(SUMIFS(WhatIf!$W:$W,WhatIf!$Q:$Q,Y$1,WhatIf!$R:$R,Y236)&lt;=price_limit,IF(Y236="Yes",1,2),"")),""))</f>
        <v/>
      </c>
      <c r="BU236" s="161" t="str">
        <f>IF(OR(Z236="",VLOOKUP(Z$1,Services!$A$1:$B$25,2,0)="Exclude"),"",IF($D236=1,IF(OR(price_limit="",price_limit="No Limit"),IF(Z236="Yes",1,2),IF(SUMIFS(WhatIf!$W:$W,WhatIf!$Q:$Q,Z$1,WhatIf!$R:$R,Z236)&lt;=price_limit,IF(Z236="Yes",1,2),"")),""))</f>
        <v/>
      </c>
      <c r="BV236" s="161"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5">
      <c r="A237" s="15" t="s">
        <v>159</v>
      </c>
      <c r="B237" s="3" t="s">
        <v>565</v>
      </c>
      <c r="C237" s="3" t="s">
        <v>185</v>
      </c>
      <c r="D237" s="8" t="str">
        <f t="shared" ca="1" si="11"/>
        <v/>
      </c>
      <c r="G237" s="4" t="s">
        <v>1</v>
      </c>
      <c r="H237" s="4" t="s">
        <v>1</v>
      </c>
      <c r="I237" s="8" t="s">
        <v>1</v>
      </c>
      <c r="J237" s="8" t="s">
        <v>1</v>
      </c>
      <c r="K237" s="8" t="s">
        <v>1</v>
      </c>
      <c r="L237" s="8" t="s">
        <v>1</v>
      </c>
      <c r="M237" s="8" t="s">
        <v>1</v>
      </c>
      <c r="N237" s="8" t="s">
        <v>1</v>
      </c>
      <c r="O237" s="8" t="s">
        <v>1</v>
      </c>
      <c r="P237" s="8"/>
      <c r="Q237" s="8"/>
      <c r="R237" s="8" t="s">
        <v>1</v>
      </c>
      <c r="S237" s="8" t="s">
        <v>1</v>
      </c>
      <c r="T237" s="8" t="s">
        <v>1</v>
      </c>
      <c r="U237" s="8"/>
      <c r="V237" s="8" t="s">
        <v>1</v>
      </c>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1" t="str">
        <f>IF(OR(E237="",VLOOKUP(E$1,Services!$A$1:$B$25,2,0)="Exclude"),"",IF($D237=1,IF(OR(price_limit="",price_limit="No Limit"),IF(E237="Yes",1,2),IF(SUMIFS(WhatIf!$W:$W,WhatIf!$Q:$Q,E$1,WhatIf!$R:$R,E237)&lt;=price_limit,IF(E237="Yes",1,2),"")),""))</f>
        <v/>
      </c>
      <c r="BA237" s="161" t="str">
        <f>IF(OR(F237="",VLOOKUP(F$1,Services!$A$1:$B$25,2,0)="Exclude"),"",IF($D237=1,IF(OR(price_limit="",price_limit="No Limit"),IF(F237="Yes",1,2),IF(SUMIFS(WhatIf!$W:$W,WhatIf!$Q:$Q,F$1,WhatIf!$R:$R,F237)&lt;=price_limit,IF(F237="Yes",1,2),"")),""))</f>
        <v/>
      </c>
      <c r="BB237" s="161" t="str">
        <f ca="1">IF(OR(G237="",VLOOKUP(G$1,Services!$A$1:$B$25,2,0)="Exclude"),"",IF($D237=1,IF(OR(price_limit="",price_limit="No Limit"),IF(G237="Yes",1,2),IF(SUMIFS(WhatIf!$W:$W,WhatIf!$Q:$Q,G$1,WhatIf!$R:$R,G237)&lt;=price_limit,IF(G237="Yes",1,2),"")),""))</f>
        <v/>
      </c>
      <c r="BC237" s="161" t="str">
        <f ca="1">IF(OR(H237="",VLOOKUP(H$1,Services!$A$1:$B$25,2,0)="Exclude"),"",IF($D237=1,IF(OR(price_limit="",price_limit="No Limit"),IF(H237="Yes",1,2),IF(SUMIFS(WhatIf!$W:$W,WhatIf!$Q:$Q,H$1,WhatIf!$R:$R,H237)&lt;=price_limit,IF(H237="Yes",1,2),"")),""))</f>
        <v/>
      </c>
      <c r="BD237" s="161" t="str">
        <f ca="1">IF(OR(I237="",VLOOKUP(I$1,Services!$A$1:$B$25,2,0)="Exclude"),"",IF($D237=1,IF(OR(price_limit="",price_limit="No Limit"),IF(I237="Yes",1,2),IF(SUMIFS(WhatIf!$W:$W,WhatIf!$Q:$Q,I$1,WhatIf!$R:$R,I237)&lt;=price_limit,IF(I237="Yes",1,2),"")),""))</f>
        <v/>
      </c>
      <c r="BE237" s="161" t="str">
        <f ca="1">IF(OR(J237="",VLOOKUP(J$1,Services!$A$1:$B$25,2,0)="Exclude"),"",IF($D237=1,IF(OR(price_limit="",price_limit="No Limit"),IF(J237="Yes",1,2),IF(SUMIFS(WhatIf!$W:$W,WhatIf!$Q:$Q,J$1,WhatIf!$R:$R,J237)&lt;=price_limit,IF(J237="Yes",1,2),"")),""))</f>
        <v/>
      </c>
      <c r="BF237" s="161" t="str">
        <f ca="1">IF(OR(K237="",VLOOKUP(K$1,Services!$A$1:$B$25,2,0)="Exclude"),"",IF($D237=1,IF(OR(price_limit="",price_limit="No Limit"),IF(K237="Yes",1,2),IF(SUMIFS(WhatIf!$W:$W,WhatIf!$Q:$Q,K$1,WhatIf!$R:$R,K237)&lt;=price_limit,IF(K237="Yes",1,2),"")),""))</f>
        <v/>
      </c>
      <c r="BG237" s="161" t="str">
        <f ca="1">IF(OR(L237="",VLOOKUP(L$1,Services!$A$1:$B$25,2,0)="Exclude"),"",IF($D237=1,IF(OR(price_limit="",price_limit="No Limit"),IF(L237="Yes",1,2),IF(SUMIFS(WhatIf!$W:$W,WhatIf!$Q:$Q,L$1,WhatIf!$R:$R,L237)&lt;=price_limit,IF(L237="Yes",1,2),"")),""))</f>
        <v/>
      </c>
      <c r="BH237" s="161" t="str">
        <f ca="1">IF(OR(M237="",VLOOKUP(M$1,Services!$A$1:$B$25,2,0)="Exclude"),"",IF($D237=1,IF(OR(price_limit="",price_limit="No Limit"),IF(M237="Yes",1,2),IF(SUMIFS(WhatIf!$W:$W,WhatIf!$Q:$Q,M$1,WhatIf!$R:$R,M237)&lt;=price_limit,IF(M237="Yes",1,2),"")),""))</f>
        <v/>
      </c>
      <c r="BI237" s="161" t="str">
        <f ca="1">IF(OR(N237="",VLOOKUP(N$1,Services!$A$1:$B$25,2,0)="Exclude"),"",IF($D237=1,IF(OR(price_limit="",price_limit="No Limit"),IF(N237="Yes",1,2),IF(SUMIFS(WhatIf!$W:$W,WhatIf!$Q:$Q,N$1,WhatIf!$R:$R,N237)&lt;=price_limit,IF(N237="Yes",1,2),"")),""))</f>
        <v/>
      </c>
      <c r="BJ237" s="161" t="str">
        <f ca="1">IF(OR(O237="",VLOOKUP(O$1,Services!$A$1:$B$25,2,0)="Exclude"),"",IF($D237=1,IF(OR(price_limit="",price_limit="No Limit"),IF(O237="Yes",1,2),IF(SUMIFS(WhatIf!$W:$W,WhatIf!$Q:$Q,O$1,WhatIf!$R:$R,O237)&lt;=price_limit,IF(O237="Yes",1,2),"")),""))</f>
        <v/>
      </c>
      <c r="BK237" s="161" t="str">
        <f>IF(OR(P237="",VLOOKUP(P$1,Services!$A$1:$B$25,2,0)="Exclude"),"",IF($D237=1,IF(OR(price_limit="",price_limit="No Limit"),IF(P237="Yes",1,2),IF(SUMIFS(WhatIf!$W:$W,WhatIf!$Q:$Q,P$1,WhatIf!$R:$R,P237)&lt;=price_limit,IF(P237="Yes",1,2),"")),""))</f>
        <v/>
      </c>
      <c r="BL237" s="161" t="str">
        <f>IF(OR(Q237="",VLOOKUP(Q$1,Services!$A$1:$B$25,2,0)="Exclude"),"",IF($D237=1,IF(OR(price_limit="",price_limit="No Limit"),IF(Q237="Yes",1,2),IF(SUMIFS(WhatIf!$W:$W,WhatIf!$Q:$Q,Q$1,WhatIf!$R:$R,Q237)&lt;=price_limit,IF(Q237="Yes",1,2),"")),""))</f>
        <v/>
      </c>
      <c r="BM237" s="161" t="str">
        <f ca="1">IF(OR(R237="",VLOOKUP(R$1,Services!$A$1:$B$25,2,0)="Exclude"),"",IF($D237=1,IF(OR(price_limit="",price_limit="No Limit"),IF(R237="Yes",1,2),IF(SUMIFS(WhatIf!$W:$W,WhatIf!$Q:$Q,R$1,WhatIf!$R:$R,R237)&lt;=price_limit,IF(R237="Yes",1,2),"")),""))</f>
        <v/>
      </c>
      <c r="BN237" s="161" t="str">
        <f ca="1">IF(OR(S237="",VLOOKUP(S$1,Services!$A$1:$B$25,2,0)="Exclude"),"",IF($D237=1,IF(OR(price_limit="",price_limit="No Limit"),IF(S237="Yes",1,2),IF(SUMIFS(WhatIf!$W:$W,WhatIf!$Q:$Q,S$1,WhatIf!$R:$R,S237)&lt;=price_limit,IF(S237="Yes",1,2),"")),""))</f>
        <v/>
      </c>
      <c r="BO237" s="161" t="str">
        <f ca="1">IF(OR(T237="",VLOOKUP(T$1,Services!$A$1:$B$25,2,0)="Exclude"),"",IF($D237=1,IF(OR(price_limit="",price_limit="No Limit"),IF(T237="Yes",1,2),IF(SUMIFS(WhatIf!$W:$W,WhatIf!$Q:$Q,T$1,WhatIf!$R:$R,T237)&lt;=price_limit,IF(T237="Yes",1,2),"")),""))</f>
        <v/>
      </c>
      <c r="BP237" s="161" t="str">
        <f>IF(OR(U237="",VLOOKUP(U$1,Services!$A$1:$B$25,2,0)="Exclude"),"",IF($D237=1,IF(OR(price_limit="",price_limit="No Limit"),IF(U237="Yes",1,2),IF(SUMIFS(WhatIf!$W:$W,WhatIf!$Q:$Q,U$1,WhatIf!$R:$R,U237)&lt;=price_limit,IF(U237="Yes",1,2),"")),""))</f>
        <v/>
      </c>
      <c r="BQ237" s="161" t="str">
        <f ca="1">IF(OR(V237="",VLOOKUP(V$1,Services!$A$1:$B$25,2,0)="Exclude"),"",IF($D237=1,IF(OR(price_limit="",price_limit="No Limit"),IF(V237="Yes",1,2),IF(SUMIFS(WhatIf!$W:$W,WhatIf!$Q:$Q,V$1,WhatIf!$R:$R,V237)&lt;=price_limit,IF(V237="Yes",1,2),"")),""))</f>
        <v/>
      </c>
      <c r="BR237" s="161" t="str">
        <f>IF(OR(W237="",VLOOKUP(W$1,Services!$A$1:$B$25,2,0)="Exclude"),"",IF($D237=1,IF(OR(price_limit="",price_limit="No Limit"),IF(W237="Yes",1,2),IF(SUMIFS(WhatIf!$W:$W,WhatIf!$Q:$Q,W$1,WhatIf!$R:$R,W237)&lt;=price_limit,IF(W237="Yes",1,2),"")),""))</f>
        <v/>
      </c>
      <c r="BS237" s="161" t="str">
        <f>IF(OR(X237="",VLOOKUP(X$1,Services!$A$1:$B$25,2,0)="Exclude"),"",IF($D237=1,IF(OR(price_limit="",price_limit="No Limit"),IF(X237="Yes",1,2),IF(SUMIFS(WhatIf!$W:$W,WhatIf!$Q:$Q,X$1,WhatIf!$R:$R,X237)&lt;=price_limit,IF(X237="Yes",1,2),"")),""))</f>
        <v/>
      </c>
      <c r="BT237" s="161" t="str">
        <f>IF(OR(Y237="",VLOOKUP(Y$1,Services!$A$1:$B$25,2,0)="Exclude"),"",IF($D237=1,IF(OR(price_limit="",price_limit="No Limit"),IF(Y237="Yes",1,2),IF(SUMIFS(WhatIf!$W:$W,WhatIf!$Q:$Q,Y$1,WhatIf!$R:$R,Y237)&lt;=price_limit,IF(Y237="Yes",1,2),"")),""))</f>
        <v/>
      </c>
      <c r="BU237" s="161" t="str">
        <f>IF(OR(Z237="",VLOOKUP(Z$1,Services!$A$1:$B$25,2,0)="Exclude"),"",IF($D237=1,IF(OR(price_limit="",price_limit="No Limit"),IF(Z237="Yes",1,2),IF(SUMIFS(WhatIf!$W:$W,WhatIf!$Q:$Q,Z$1,WhatIf!$R:$R,Z237)&lt;=price_limit,IF(Z237="Yes",1,2),"")),""))</f>
        <v/>
      </c>
      <c r="BV237" s="161"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5" customHeight="1" x14ac:dyDescent="0.35">
      <c r="A238" s="15" t="s">
        <v>160</v>
      </c>
      <c r="B238" s="3" t="s">
        <v>238</v>
      </c>
      <c r="C238" s="3" t="s">
        <v>185</v>
      </c>
      <c r="D238" s="8" t="str">
        <f t="shared" ca="1" si="11"/>
        <v/>
      </c>
      <c r="G238" s="4" t="s">
        <v>384</v>
      </c>
      <c r="H238" s="4" t="s">
        <v>384</v>
      </c>
      <c r="I238" s="8"/>
      <c r="J238" s="8"/>
      <c r="K238" s="8" t="s">
        <v>1</v>
      </c>
      <c r="L238" s="8" t="s">
        <v>1</v>
      </c>
      <c r="M238" s="8" t="s">
        <v>1</v>
      </c>
      <c r="N238" s="8" t="s">
        <v>1</v>
      </c>
      <c r="O238" s="8" t="s">
        <v>1</v>
      </c>
      <c r="P238" s="8"/>
      <c r="Q238" s="8"/>
      <c r="R238" s="8" t="s">
        <v>1</v>
      </c>
      <c r="S238" s="8" t="s">
        <v>1</v>
      </c>
      <c r="T238" s="8" t="s">
        <v>1</v>
      </c>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1" t="str">
        <f>IF(OR(E238="",VLOOKUP(E$1,Services!$A$1:$B$25,2,0)="Exclude"),"",IF($D238=1,IF(OR(price_limit="",price_limit="No Limit"),IF(E238="Yes",1,2),IF(SUMIFS(WhatIf!$W:$W,WhatIf!$Q:$Q,E$1,WhatIf!$R:$R,E238)&lt;=price_limit,IF(E238="Yes",1,2),"")),""))</f>
        <v/>
      </c>
      <c r="BA238" s="161" t="str">
        <f>IF(OR(F238="",VLOOKUP(F$1,Services!$A$1:$B$25,2,0)="Exclude"),"",IF($D238=1,IF(OR(price_limit="",price_limit="No Limit"),IF(F238="Yes",1,2),IF(SUMIFS(WhatIf!$W:$W,WhatIf!$Q:$Q,F$1,WhatIf!$R:$R,F238)&lt;=price_limit,IF(F238="Yes",1,2),"")),""))</f>
        <v/>
      </c>
      <c r="BB238" s="161" t="str">
        <f ca="1">IF(OR(G238="",VLOOKUP(G$1,Services!$A$1:$B$25,2,0)="Exclude"),"",IF($D238=1,IF(OR(price_limit="",price_limit="No Limit"),IF(G238="Yes",1,2),IF(SUMIFS(WhatIf!$W:$W,WhatIf!$Q:$Q,G$1,WhatIf!$R:$R,G238)&lt;=price_limit,IF(G238="Yes",1,2),"")),""))</f>
        <v/>
      </c>
      <c r="BC238" s="161" t="str">
        <f ca="1">IF(OR(H238="",VLOOKUP(H$1,Services!$A$1:$B$25,2,0)="Exclude"),"",IF($D238=1,IF(OR(price_limit="",price_limit="No Limit"),IF(H238="Yes",1,2),IF(SUMIFS(WhatIf!$W:$W,WhatIf!$Q:$Q,H$1,WhatIf!$R:$R,H238)&lt;=price_limit,IF(H238="Yes",1,2),"")),""))</f>
        <v/>
      </c>
      <c r="BD238" s="161" t="str">
        <f>IF(OR(I238="",VLOOKUP(I$1,Services!$A$1:$B$25,2,0)="Exclude"),"",IF($D238=1,IF(OR(price_limit="",price_limit="No Limit"),IF(I238="Yes",1,2),IF(SUMIFS(WhatIf!$W:$W,WhatIf!$Q:$Q,I$1,WhatIf!$R:$R,I238)&lt;=price_limit,IF(I238="Yes",1,2),"")),""))</f>
        <v/>
      </c>
      <c r="BE238" s="161" t="str">
        <f>IF(OR(J238="",VLOOKUP(J$1,Services!$A$1:$B$25,2,0)="Exclude"),"",IF($D238=1,IF(OR(price_limit="",price_limit="No Limit"),IF(J238="Yes",1,2),IF(SUMIFS(WhatIf!$W:$W,WhatIf!$Q:$Q,J$1,WhatIf!$R:$R,J238)&lt;=price_limit,IF(J238="Yes",1,2),"")),""))</f>
        <v/>
      </c>
      <c r="BF238" s="161" t="str">
        <f ca="1">IF(OR(K238="",VLOOKUP(K$1,Services!$A$1:$B$25,2,0)="Exclude"),"",IF($D238=1,IF(OR(price_limit="",price_limit="No Limit"),IF(K238="Yes",1,2),IF(SUMIFS(WhatIf!$W:$W,WhatIf!$Q:$Q,K$1,WhatIf!$R:$R,K238)&lt;=price_limit,IF(K238="Yes",1,2),"")),""))</f>
        <v/>
      </c>
      <c r="BG238" s="161" t="str">
        <f ca="1">IF(OR(L238="",VLOOKUP(L$1,Services!$A$1:$B$25,2,0)="Exclude"),"",IF($D238=1,IF(OR(price_limit="",price_limit="No Limit"),IF(L238="Yes",1,2),IF(SUMIFS(WhatIf!$W:$W,WhatIf!$Q:$Q,L$1,WhatIf!$R:$R,L238)&lt;=price_limit,IF(L238="Yes",1,2),"")),""))</f>
        <v/>
      </c>
      <c r="BH238" s="161" t="str">
        <f ca="1">IF(OR(M238="",VLOOKUP(M$1,Services!$A$1:$B$25,2,0)="Exclude"),"",IF($D238=1,IF(OR(price_limit="",price_limit="No Limit"),IF(M238="Yes",1,2),IF(SUMIFS(WhatIf!$W:$W,WhatIf!$Q:$Q,M$1,WhatIf!$R:$R,M238)&lt;=price_limit,IF(M238="Yes",1,2),"")),""))</f>
        <v/>
      </c>
      <c r="BI238" s="161" t="str">
        <f ca="1">IF(OR(N238="",VLOOKUP(N$1,Services!$A$1:$B$25,2,0)="Exclude"),"",IF($D238=1,IF(OR(price_limit="",price_limit="No Limit"),IF(N238="Yes",1,2),IF(SUMIFS(WhatIf!$W:$W,WhatIf!$Q:$Q,N$1,WhatIf!$R:$R,N238)&lt;=price_limit,IF(N238="Yes",1,2),"")),""))</f>
        <v/>
      </c>
      <c r="BJ238" s="161" t="str">
        <f ca="1">IF(OR(O238="",VLOOKUP(O$1,Services!$A$1:$B$25,2,0)="Exclude"),"",IF($D238=1,IF(OR(price_limit="",price_limit="No Limit"),IF(O238="Yes",1,2),IF(SUMIFS(WhatIf!$W:$W,WhatIf!$Q:$Q,O$1,WhatIf!$R:$R,O238)&lt;=price_limit,IF(O238="Yes",1,2),"")),""))</f>
        <v/>
      </c>
      <c r="BK238" s="161" t="str">
        <f>IF(OR(P238="",VLOOKUP(P$1,Services!$A$1:$B$25,2,0)="Exclude"),"",IF($D238=1,IF(OR(price_limit="",price_limit="No Limit"),IF(P238="Yes",1,2),IF(SUMIFS(WhatIf!$W:$W,WhatIf!$Q:$Q,P$1,WhatIf!$R:$R,P238)&lt;=price_limit,IF(P238="Yes",1,2),"")),""))</f>
        <v/>
      </c>
      <c r="BL238" s="161" t="str">
        <f>IF(OR(Q238="",VLOOKUP(Q$1,Services!$A$1:$B$25,2,0)="Exclude"),"",IF($D238=1,IF(OR(price_limit="",price_limit="No Limit"),IF(Q238="Yes",1,2),IF(SUMIFS(WhatIf!$W:$W,WhatIf!$Q:$Q,Q$1,WhatIf!$R:$R,Q238)&lt;=price_limit,IF(Q238="Yes",1,2),"")),""))</f>
        <v/>
      </c>
      <c r="BM238" s="161" t="str">
        <f ca="1">IF(OR(R238="",VLOOKUP(R$1,Services!$A$1:$B$25,2,0)="Exclude"),"",IF($D238=1,IF(OR(price_limit="",price_limit="No Limit"),IF(R238="Yes",1,2),IF(SUMIFS(WhatIf!$W:$W,WhatIf!$Q:$Q,R$1,WhatIf!$R:$R,R238)&lt;=price_limit,IF(R238="Yes",1,2),"")),""))</f>
        <v/>
      </c>
      <c r="BN238" s="161" t="str">
        <f ca="1">IF(OR(S238="",VLOOKUP(S$1,Services!$A$1:$B$25,2,0)="Exclude"),"",IF($D238=1,IF(OR(price_limit="",price_limit="No Limit"),IF(S238="Yes",1,2),IF(SUMIFS(WhatIf!$W:$W,WhatIf!$Q:$Q,S$1,WhatIf!$R:$R,S238)&lt;=price_limit,IF(S238="Yes",1,2),"")),""))</f>
        <v/>
      </c>
      <c r="BO238" s="161" t="str">
        <f ca="1">IF(OR(T238="",VLOOKUP(T$1,Services!$A$1:$B$25,2,0)="Exclude"),"",IF($D238=1,IF(OR(price_limit="",price_limit="No Limit"),IF(T238="Yes",1,2),IF(SUMIFS(WhatIf!$W:$W,WhatIf!$Q:$Q,T$1,WhatIf!$R:$R,T238)&lt;=price_limit,IF(T238="Yes",1,2),"")),""))</f>
        <v/>
      </c>
      <c r="BP238" s="161" t="str">
        <f>IF(OR(U238="",VLOOKUP(U$1,Services!$A$1:$B$25,2,0)="Exclude"),"",IF($D238=1,IF(OR(price_limit="",price_limit="No Limit"),IF(U238="Yes",1,2),IF(SUMIFS(WhatIf!$W:$W,WhatIf!$Q:$Q,U$1,WhatIf!$R:$R,U238)&lt;=price_limit,IF(U238="Yes",1,2),"")),""))</f>
        <v/>
      </c>
      <c r="BQ238" s="161" t="str">
        <f>IF(OR(V238="",VLOOKUP(V$1,Services!$A$1:$B$25,2,0)="Exclude"),"",IF($D238=1,IF(OR(price_limit="",price_limit="No Limit"),IF(V238="Yes",1,2),IF(SUMIFS(WhatIf!$W:$W,WhatIf!$Q:$Q,V$1,WhatIf!$R:$R,V238)&lt;=price_limit,IF(V238="Yes",1,2),"")),""))</f>
        <v/>
      </c>
      <c r="BR238" s="161" t="str">
        <f>IF(OR(W238="",VLOOKUP(W$1,Services!$A$1:$B$25,2,0)="Exclude"),"",IF($D238=1,IF(OR(price_limit="",price_limit="No Limit"),IF(W238="Yes",1,2),IF(SUMIFS(WhatIf!$W:$W,WhatIf!$Q:$Q,W$1,WhatIf!$R:$R,W238)&lt;=price_limit,IF(W238="Yes",1,2),"")),""))</f>
        <v/>
      </c>
      <c r="BS238" s="161" t="str">
        <f>IF(OR(X238="",VLOOKUP(X$1,Services!$A$1:$B$25,2,0)="Exclude"),"",IF($D238=1,IF(OR(price_limit="",price_limit="No Limit"),IF(X238="Yes",1,2),IF(SUMIFS(WhatIf!$W:$W,WhatIf!$Q:$Q,X$1,WhatIf!$R:$R,X238)&lt;=price_limit,IF(X238="Yes",1,2),"")),""))</f>
        <v/>
      </c>
      <c r="BT238" s="161" t="str">
        <f>IF(OR(Y238="",VLOOKUP(Y$1,Services!$A$1:$B$25,2,0)="Exclude"),"",IF($D238=1,IF(OR(price_limit="",price_limit="No Limit"),IF(Y238="Yes",1,2),IF(SUMIFS(WhatIf!$W:$W,WhatIf!$Q:$Q,Y$1,WhatIf!$R:$R,Y238)&lt;=price_limit,IF(Y238="Yes",1,2),"")),""))</f>
        <v/>
      </c>
      <c r="BU238" s="161" t="str">
        <f>IF(OR(Z238="",VLOOKUP(Z$1,Services!$A$1:$B$25,2,0)="Exclude"),"",IF($D238=1,IF(OR(price_limit="",price_limit="No Limit"),IF(Z238="Yes",1,2),IF(SUMIFS(WhatIf!$W:$W,WhatIf!$Q:$Q,Z$1,WhatIf!$R:$R,Z238)&lt;=price_limit,IF(Z238="Yes",1,2),"")),""))</f>
        <v/>
      </c>
      <c r="BV238" s="161"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customHeight="1" x14ac:dyDescent="0.3">
      <c r="A239" s="15" t="s">
        <v>1070</v>
      </c>
      <c r="C239" s="3" t="s">
        <v>191</v>
      </c>
      <c r="D239" s="8" t="str">
        <f t="shared" ca="1" si="11"/>
        <v/>
      </c>
      <c r="I239" s="4" t="s">
        <v>1</v>
      </c>
      <c r="J239" s="4" t="s">
        <v>1</v>
      </c>
      <c r="K239" s="4" t="s">
        <v>1</v>
      </c>
      <c r="L239" s="4" t="s">
        <v>1</v>
      </c>
      <c r="M239" s="4" t="s">
        <v>1</v>
      </c>
      <c r="O239" s="4" t="s">
        <v>1</v>
      </c>
      <c r="R239" s="4" t="s">
        <v>1</v>
      </c>
      <c r="S239" s="4" t="s">
        <v>1</v>
      </c>
      <c r="T239" s="4" t="s">
        <v>1</v>
      </c>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1" t="str">
        <f>IF(OR(E239="",VLOOKUP(E$1,Services!$A$1:$B$25,2,0)="Exclude"),"",IF($D239=1,IF(OR(price_limit="",price_limit="No Limit"),IF(E239="Yes",1,2),IF(SUMIFS(WhatIf!$W:$W,WhatIf!$Q:$Q,E$1,WhatIf!$R:$R,E239)&lt;=price_limit,IF(E239="Yes",1,2),"")),""))</f>
        <v/>
      </c>
      <c r="BA239" s="161" t="str">
        <f>IF(OR(F239="",VLOOKUP(F$1,Services!$A$1:$B$25,2,0)="Exclude"),"",IF($D239=1,IF(OR(price_limit="",price_limit="No Limit"),IF(F239="Yes",1,2),IF(SUMIFS(WhatIf!$W:$W,WhatIf!$Q:$Q,F$1,WhatIf!$R:$R,F239)&lt;=price_limit,IF(F239="Yes",1,2),"")),""))</f>
        <v/>
      </c>
      <c r="BB239" s="161" t="str">
        <f>IF(OR(G239="",VLOOKUP(G$1,Services!$A$1:$B$25,2,0)="Exclude"),"",IF($D239=1,IF(OR(price_limit="",price_limit="No Limit"),IF(G239="Yes",1,2),IF(SUMIFS(WhatIf!$W:$W,WhatIf!$Q:$Q,G$1,WhatIf!$R:$R,G239)&lt;=price_limit,IF(G239="Yes",1,2),"")),""))</f>
        <v/>
      </c>
      <c r="BC239" s="161" t="str">
        <f>IF(OR(H239="",VLOOKUP(H$1,Services!$A$1:$B$25,2,0)="Exclude"),"",IF($D239=1,IF(OR(price_limit="",price_limit="No Limit"),IF(H239="Yes",1,2),IF(SUMIFS(WhatIf!$W:$W,WhatIf!$Q:$Q,H$1,WhatIf!$R:$R,H239)&lt;=price_limit,IF(H239="Yes",1,2),"")),""))</f>
        <v/>
      </c>
      <c r="BD239" s="161" t="str">
        <f ca="1">IF(OR(I239="",VLOOKUP(I$1,Services!$A$1:$B$25,2,0)="Exclude"),"",IF($D239=1,IF(OR(price_limit="",price_limit="No Limit"),IF(I239="Yes",1,2),IF(SUMIFS(WhatIf!$W:$W,WhatIf!$Q:$Q,I$1,WhatIf!$R:$R,I239)&lt;=price_limit,IF(I239="Yes",1,2),"")),""))</f>
        <v/>
      </c>
      <c r="BE239" s="161" t="str">
        <f ca="1">IF(OR(J239="",VLOOKUP(J$1,Services!$A$1:$B$25,2,0)="Exclude"),"",IF($D239=1,IF(OR(price_limit="",price_limit="No Limit"),IF(J239="Yes",1,2),IF(SUMIFS(WhatIf!$W:$W,WhatIf!$Q:$Q,J$1,WhatIf!$R:$R,J239)&lt;=price_limit,IF(J239="Yes",1,2),"")),""))</f>
        <v/>
      </c>
      <c r="BF239" s="161" t="str">
        <f ca="1">IF(OR(K239="",VLOOKUP(K$1,Services!$A$1:$B$25,2,0)="Exclude"),"",IF($D239=1,IF(OR(price_limit="",price_limit="No Limit"),IF(K239="Yes",1,2),IF(SUMIFS(WhatIf!$W:$W,WhatIf!$Q:$Q,K$1,WhatIf!$R:$R,K239)&lt;=price_limit,IF(K239="Yes",1,2),"")),""))</f>
        <v/>
      </c>
      <c r="BG239" s="161" t="str">
        <f ca="1">IF(OR(L239="",VLOOKUP(L$1,Services!$A$1:$B$25,2,0)="Exclude"),"",IF($D239=1,IF(OR(price_limit="",price_limit="No Limit"),IF(L239="Yes",1,2),IF(SUMIFS(WhatIf!$W:$W,WhatIf!$Q:$Q,L$1,WhatIf!$R:$R,L239)&lt;=price_limit,IF(L239="Yes",1,2),"")),""))</f>
        <v/>
      </c>
      <c r="BH239" s="161" t="str">
        <f ca="1">IF(OR(M239="",VLOOKUP(M$1,Services!$A$1:$B$25,2,0)="Exclude"),"",IF($D239=1,IF(OR(price_limit="",price_limit="No Limit"),IF(M239="Yes",1,2),IF(SUMIFS(WhatIf!$W:$W,WhatIf!$Q:$Q,M$1,WhatIf!$R:$R,M239)&lt;=price_limit,IF(M239="Yes",1,2),"")),""))</f>
        <v/>
      </c>
      <c r="BI239" s="161" t="str">
        <f>IF(OR(N239="",VLOOKUP(N$1,Services!$A$1:$B$25,2,0)="Exclude"),"",IF($D239=1,IF(OR(price_limit="",price_limit="No Limit"),IF(N239="Yes",1,2),IF(SUMIFS(WhatIf!$W:$W,WhatIf!$Q:$Q,N$1,WhatIf!$R:$R,N239)&lt;=price_limit,IF(N239="Yes",1,2),"")),""))</f>
        <v/>
      </c>
      <c r="BJ239" s="161" t="str">
        <f ca="1">IF(OR(O239="",VLOOKUP(O$1,Services!$A$1:$B$25,2,0)="Exclude"),"",IF($D239=1,IF(OR(price_limit="",price_limit="No Limit"),IF(O239="Yes",1,2),IF(SUMIFS(WhatIf!$W:$W,WhatIf!$Q:$Q,O$1,WhatIf!$R:$R,O239)&lt;=price_limit,IF(O239="Yes",1,2),"")),""))</f>
        <v/>
      </c>
      <c r="BK239" s="161" t="str">
        <f>IF(OR(P239="",VLOOKUP(P$1,Services!$A$1:$B$25,2,0)="Exclude"),"",IF($D239=1,IF(OR(price_limit="",price_limit="No Limit"),IF(P239="Yes",1,2),IF(SUMIFS(WhatIf!$W:$W,WhatIf!$Q:$Q,P$1,WhatIf!$R:$R,P239)&lt;=price_limit,IF(P239="Yes",1,2),"")),""))</f>
        <v/>
      </c>
      <c r="BL239" s="161" t="str">
        <f>IF(OR(Q239="",VLOOKUP(Q$1,Services!$A$1:$B$25,2,0)="Exclude"),"",IF($D239=1,IF(OR(price_limit="",price_limit="No Limit"),IF(Q239="Yes",1,2),IF(SUMIFS(WhatIf!$W:$W,WhatIf!$Q:$Q,Q$1,WhatIf!$R:$R,Q239)&lt;=price_limit,IF(Q239="Yes",1,2),"")),""))</f>
        <v/>
      </c>
      <c r="BM239" s="161" t="str">
        <f ca="1">IF(OR(R239="",VLOOKUP(R$1,Services!$A$1:$B$25,2,0)="Exclude"),"",IF($D239=1,IF(OR(price_limit="",price_limit="No Limit"),IF(R239="Yes",1,2),IF(SUMIFS(WhatIf!$W:$W,WhatIf!$Q:$Q,R$1,WhatIf!$R:$R,R239)&lt;=price_limit,IF(R239="Yes",1,2),"")),""))</f>
        <v/>
      </c>
      <c r="BN239" s="161" t="str">
        <f ca="1">IF(OR(S239="",VLOOKUP(S$1,Services!$A$1:$B$25,2,0)="Exclude"),"",IF($D239=1,IF(OR(price_limit="",price_limit="No Limit"),IF(S239="Yes",1,2),IF(SUMIFS(WhatIf!$W:$W,WhatIf!$Q:$Q,S$1,WhatIf!$R:$R,S239)&lt;=price_limit,IF(S239="Yes",1,2),"")),""))</f>
        <v/>
      </c>
      <c r="BO239" s="161" t="str">
        <f ca="1">IF(OR(T239="",VLOOKUP(T$1,Services!$A$1:$B$25,2,0)="Exclude"),"",IF($D239=1,IF(OR(price_limit="",price_limit="No Limit"),IF(T239="Yes",1,2),IF(SUMIFS(WhatIf!$W:$W,WhatIf!$Q:$Q,T$1,WhatIf!$R:$R,T239)&lt;=price_limit,IF(T239="Yes",1,2),"")),""))</f>
        <v/>
      </c>
      <c r="BP239" s="161" t="str">
        <f>IF(OR(U239="",VLOOKUP(U$1,Services!$A$1:$B$25,2,0)="Exclude"),"",IF($D239=1,IF(OR(price_limit="",price_limit="No Limit"),IF(U239="Yes",1,2),IF(SUMIFS(WhatIf!$W:$W,WhatIf!$Q:$Q,U$1,WhatIf!$R:$R,U239)&lt;=price_limit,IF(U239="Yes",1,2),"")),""))</f>
        <v/>
      </c>
      <c r="BQ239" s="161" t="str">
        <f>IF(OR(V239="",VLOOKUP(V$1,Services!$A$1:$B$25,2,0)="Exclude"),"",IF($D239=1,IF(OR(price_limit="",price_limit="No Limit"),IF(V239="Yes",1,2),IF(SUMIFS(WhatIf!$W:$W,WhatIf!$Q:$Q,V$1,WhatIf!$R:$R,V239)&lt;=price_limit,IF(V239="Yes",1,2),"")),""))</f>
        <v/>
      </c>
      <c r="BR239" s="161" t="str">
        <f>IF(OR(W239="",VLOOKUP(W$1,Services!$A$1:$B$25,2,0)="Exclude"),"",IF($D239=1,IF(OR(price_limit="",price_limit="No Limit"),IF(W239="Yes",1,2),IF(SUMIFS(WhatIf!$W:$W,WhatIf!$Q:$Q,W$1,WhatIf!$R:$R,W239)&lt;=price_limit,IF(W239="Yes",1,2),"")),""))</f>
        <v/>
      </c>
      <c r="BS239" s="161" t="str">
        <f>IF(OR(X239="",VLOOKUP(X$1,Services!$A$1:$B$25,2,0)="Exclude"),"",IF($D239=1,IF(OR(price_limit="",price_limit="No Limit"),IF(X239="Yes",1,2),IF(SUMIFS(WhatIf!$W:$W,WhatIf!$Q:$Q,X$1,WhatIf!$R:$R,X239)&lt;=price_limit,IF(X239="Yes",1,2),"")),""))</f>
        <v/>
      </c>
      <c r="BT239" s="161" t="str">
        <f>IF(OR(Y239="",VLOOKUP(Y$1,Services!$A$1:$B$25,2,0)="Exclude"),"",IF($D239=1,IF(OR(price_limit="",price_limit="No Limit"),IF(Y239="Yes",1,2),IF(SUMIFS(WhatIf!$W:$W,WhatIf!$Q:$Q,Y$1,WhatIf!$R:$R,Y239)&lt;=price_limit,IF(Y239="Yes",1,2),"")),""))</f>
        <v/>
      </c>
      <c r="BU239" s="161" t="str">
        <f>IF(OR(Z239="",VLOOKUP(Z$1,Services!$A$1:$B$25,2,0)="Exclude"),"",IF($D239=1,IF(OR(price_limit="",price_limit="No Limit"),IF(Z239="Yes",1,2),IF(SUMIFS(WhatIf!$W:$W,WhatIf!$Q:$Q,Z$1,WhatIf!$R:$R,Z239)&lt;=price_limit,IF(Z239="Yes",1,2),"")),""))</f>
        <v/>
      </c>
      <c r="BV239" s="161"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customHeight="1" x14ac:dyDescent="0.35">
      <c r="A240" s="15" t="s">
        <v>256</v>
      </c>
      <c r="B240" s="3" t="s">
        <v>242</v>
      </c>
      <c r="C240" s="3" t="s">
        <v>184</v>
      </c>
      <c r="D240" s="8" t="str">
        <f t="shared" ca="1" si="11"/>
        <v/>
      </c>
      <c r="I240" s="8"/>
      <c r="J240" s="8"/>
      <c r="K240" s="8"/>
      <c r="L240" s="8"/>
      <c r="M240" s="8"/>
      <c r="N240" s="8"/>
      <c r="O240" s="8" t="s">
        <v>1117</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1" t="str">
        <f>IF(OR(E240="",VLOOKUP(E$1,Services!$A$1:$B$25,2,0)="Exclude"),"",IF($D240=1,IF(OR(price_limit="",price_limit="No Limit"),IF(E240="Yes",1,2),IF(SUMIFS(WhatIf!$W:$W,WhatIf!$Q:$Q,E$1,WhatIf!$R:$R,E240)&lt;=price_limit,IF(E240="Yes",1,2),"")),""))</f>
        <v/>
      </c>
      <c r="BA240" s="161" t="str">
        <f>IF(OR(F240="",VLOOKUP(F$1,Services!$A$1:$B$25,2,0)="Exclude"),"",IF($D240=1,IF(OR(price_limit="",price_limit="No Limit"),IF(F240="Yes",1,2),IF(SUMIFS(WhatIf!$W:$W,WhatIf!$Q:$Q,F$1,WhatIf!$R:$R,F240)&lt;=price_limit,IF(F240="Yes",1,2),"")),""))</f>
        <v/>
      </c>
      <c r="BB240" s="161" t="str">
        <f>IF(OR(G240="",VLOOKUP(G$1,Services!$A$1:$B$25,2,0)="Exclude"),"",IF($D240=1,IF(OR(price_limit="",price_limit="No Limit"),IF(G240="Yes",1,2),IF(SUMIFS(WhatIf!$W:$W,WhatIf!$Q:$Q,G$1,WhatIf!$R:$R,G240)&lt;=price_limit,IF(G240="Yes",1,2),"")),""))</f>
        <v/>
      </c>
      <c r="BC240" s="161" t="str">
        <f>IF(OR(H240="",VLOOKUP(H$1,Services!$A$1:$B$25,2,0)="Exclude"),"",IF($D240=1,IF(OR(price_limit="",price_limit="No Limit"),IF(H240="Yes",1,2),IF(SUMIFS(WhatIf!$W:$W,WhatIf!$Q:$Q,H$1,WhatIf!$R:$R,H240)&lt;=price_limit,IF(H240="Yes",1,2),"")),""))</f>
        <v/>
      </c>
      <c r="BD240" s="161" t="str">
        <f>IF(OR(I240="",VLOOKUP(I$1,Services!$A$1:$B$25,2,0)="Exclude"),"",IF($D240=1,IF(OR(price_limit="",price_limit="No Limit"),IF(I240="Yes",1,2),IF(SUMIFS(WhatIf!$W:$W,WhatIf!$Q:$Q,I$1,WhatIf!$R:$R,I240)&lt;=price_limit,IF(I240="Yes",1,2),"")),""))</f>
        <v/>
      </c>
      <c r="BE240" s="161" t="str">
        <f>IF(OR(J240="",VLOOKUP(J$1,Services!$A$1:$B$25,2,0)="Exclude"),"",IF($D240=1,IF(OR(price_limit="",price_limit="No Limit"),IF(J240="Yes",1,2),IF(SUMIFS(WhatIf!$W:$W,WhatIf!$Q:$Q,J$1,WhatIf!$R:$R,J240)&lt;=price_limit,IF(J240="Yes",1,2),"")),""))</f>
        <v/>
      </c>
      <c r="BF240" s="161" t="str">
        <f>IF(OR(K240="",VLOOKUP(K$1,Services!$A$1:$B$25,2,0)="Exclude"),"",IF($D240=1,IF(OR(price_limit="",price_limit="No Limit"),IF(K240="Yes",1,2),IF(SUMIFS(WhatIf!$W:$W,WhatIf!$Q:$Q,K$1,WhatIf!$R:$R,K240)&lt;=price_limit,IF(K240="Yes",1,2),"")),""))</f>
        <v/>
      </c>
      <c r="BG240" s="161" t="str">
        <f>IF(OR(L240="",VLOOKUP(L$1,Services!$A$1:$B$25,2,0)="Exclude"),"",IF($D240=1,IF(OR(price_limit="",price_limit="No Limit"),IF(L240="Yes",1,2),IF(SUMIFS(WhatIf!$W:$W,WhatIf!$Q:$Q,L$1,WhatIf!$R:$R,L240)&lt;=price_limit,IF(L240="Yes",1,2),"")),""))</f>
        <v/>
      </c>
      <c r="BH240" s="161" t="str">
        <f>IF(OR(M240="",VLOOKUP(M$1,Services!$A$1:$B$25,2,0)="Exclude"),"",IF($D240=1,IF(OR(price_limit="",price_limit="No Limit"),IF(M240="Yes",1,2),IF(SUMIFS(WhatIf!$W:$W,WhatIf!$Q:$Q,M$1,WhatIf!$R:$R,M240)&lt;=price_limit,IF(M240="Yes",1,2),"")),""))</f>
        <v/>
      </c>
      <c r="BI240" s="161" t="str">
        <f>IF(OR(N240="",VLOOKUP(N$1,Services!$A$1:$B$25,2,0)="Exclude"),"",IF($D240=1,IF(OR(price_limit="",price_limit="No Limit"),IF(N240="Yes",1,2),IF(SUMIFS(WhatIf!$W:$W,WhatIf!$Q:$Q,N$1,WhatIf!$R:$R,N240)&lt;=price_limit,IF(N240="Yes",1,2),"")),""))</f>
        <v/>
      </c>
      <c r="BJ240" s="161" t="str">
        <f ca="1">IF(OR(O240="",VLOOKUP(O$1,Services!$A$1:$B$25,2,0)="Exclude"),"",IF($D240=1,IF(OR(price_limit="",price_limit="No Limit"),IF(O240="Yes",1,2),IF(SUMIFS(WhatIf!$W:$W,WhatIf!$Q:$Q,O$1,WhatIf!$R:$R,O240)&lt;=price_limit,IF(O240="Yes",1,2),"")),""))</f>
        <v/>
      </c>
      <c r="BK240" s="161" t="str">
        <f>IF(OR(P240="",VLOOKUP(P$1,Services!$A$1:$B$25,2,0)="Exclude"),"",IF($D240=1,IF(OR(price_limit="",price_limit="No Limit"),IF(P240="Yes",1,2),IF(SUMIFS(WhatIf!$W:$W,WhatIf!$Q:$Q,P$1,WhatIf!$R:$R,P240)&lt;=price_limit,IF(P240="Yes",1,2),"")),""))</f>
        <v/>
      </c>
      <c r="BL240" s="161" t="str">
        <f>IF(OR(Q240="",VLOOKUP(Q$1,Services!$A$1:$B$25,2,0)="Exclude"),"",IF($D240=1,IF(OR(price_limit="",price_limit="No Limit"),IF(Q240="Yes",1,2),IF(SUMIFS(WhatIf!$W:$W,WhatIf!$Q:$Q,Q$1,WhatIf!$R:$R,Q240)&lt;=price_limit,IF(Q240="Yes",1,2),"")),""))</f>
        <v/>
      </c>
      <c r="BM240" s="161" t="str">
        <f>IF(OR(R240="",VLOOKUP(R$1,Services!$A$1:$B$25,2,0)="Exclude"),"",IF($D240=1,IF(OR(price_limit="",price_limit="No Limit"),IF(R240="Yes",1,2),IF(SUMIFS(WhatIf!$W:$W,WhatIf!$Q:$Q,R$1,WhatIf!$R:$R,R240)&lt;=price_limit,IF(R240="Yes",1,2),"")),""))</f>
        <v/>
      </c>
      <c r="BN240" s="161" t="str">
        <f>IF(OR(S240="",VLOOKUP(S$1,Services!$A$1:$B$25,2,0)="Exclude"),"",IF($D240=1,IF(OR(price_limit="",price_limit="No Limit"),IF(S240="Yes",1,2),IF(SUMIFS(WhatIf!$W:$W,WhatIf!$Q:$Q,S$1,WhatIf!$R:$R,S240)&lt;=price_limit,IF(S240="Yes",1,2),"")),""))</f>
        <v/>
      </c>
      <c r="BO240" s="161" t="str">
        <f>IF(OR(T240="",VLOOKUP(T$1,Services!$A$1:$B$25,2,0)="Exclude"),"",IF($D240=1,IF(OR(price_limit="",price_limit="No Limit"),IF(T240="Yes",1,2),IF(SUMIFS(WhatIf!$W:$W,WhatIf!$Q:$Q,T$1,WhatIf!$R:$R,T240)&lt;=price_limit,IF(T240="Yes",1,2),"")),""))</f>
        <v/>
      </c>
      <c r="BP240" s="161" t="str">
        <f>IF(OR(U240="",VLOOKUP(U$1,Services!$A$1:$B$25,2,0)="Exclude"),"",IF($D240=1,IF(OR(price_limit="",price_limit="No Limit"),IF(U240="Yes",1,2),IF(SUMIFS(WhatIf!$W:$W,WhatIf!$Q:$Q,U$1,WhatIf!$R:$R,U240)&lt;=price_limit,IF(U240="Yes",1,2),"")),""))</f>
        <v/>
      </c>
      <c r="BQ240" s="161" t="str">
        <f>IF(OR(V240="",VLOOKUP(V$1,Services!$A$1:$B$25,2,0)="Exclude"),"",IF($D240=1,IF(OR(price_limit="",price_limit="No Limit"),IF(V240="Yes",1,2),IF(SUMIFS(WhatIf!$W:$W,WhatIf!$Q:$Q,V$1,WhatIf!$R:$R,V240)&lt;=price_limit,IF(V240="Yes",1,2),"")),""))</f>
        <v/>
      </c>
      <c r="BR240" s="161" t="str">
        <f>IF(OR(W240="",VLOOKUP(W$1,Services!$A$1:$B$25,2,0)="Exclude"),"",IF($D240=1,IF(OR(price_limit="",price_limit="No Limit"),IF(W240="Yes",1,2),IF(SUMIFS(WhatIf!$W:$W,WhatIf!$Q:$Q,W$1,WhatIf!$R:$R,W240)&lt;=price_limit,IF(W240="Yes",1,2),"")),""))</f>
        <v/>
      </c>
      <c r="BS240" s="161" t="str">
        <f>IF(OR(X240="",VLOOKUP(X$1,Services!$A$1:$B$25,2,0)="Exclude"),"",IF($D240=1,IF(OR(price_limit="",price_limit="No Limit"),IF(X240="Yes",1,2),IF(SUMIFS(WhatIf!$W:$W,WhatIf!$Q:$Q,X$1,WhatIf!$R:$R,X240)&lt;=price_limit,IF(X240="Yes",1,2),"")),""))</f>
        <v/>
      </c>
      <c r="BT240" s="161" t="str">
        <f>IF(OR(Y240="",VLOOKUP(Y$1,Services!$A$1:$B$25,2,0)="Exclude"),"",IF($D240=1,IF(OR(price_limit="",price_limit="No Limit"),IF(Y240="Yes",1,2),IF(SUMIFS(WhatIf!$W:$W,WhatIf!$Q:$Q,Y$1,WhatIf!$R:$R,Y240)&lt;=price_limit,IF(Y240="Yes",1,2),"")),""))</f>
        <v/>
      </c>
      <c r="BU240" s="161" t="str">
        <f>IF(OR(Z240="",VLOOKUP(Z$1,Services!$A$1:$B$25,2,0)="Exclude"),"",IF($D240=1,IF(OR(price_limit="",price_limit="No Limit"),IF(Z240="Yes",1,2),IF(SUMIFS(WhatIf!$W:$W,WhatIf!$Q:$Q,Z$1,WhatIf!$R:$R,Z240)&lt;=price_limit,IF(Z240="Yes",1,2),"")),""))</f>
        <v/>
      </c>
      <c r="BV240" s="161"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customHeight="1" x14ac:dyDescent="0.35">
      <c r="A241" s="15" t="s">
        <v>105</v>
      </c>
      <c r="B241" s="3" t="s">
        <v>194</v>
      </c>
      <c r="C241" s="3" t="s">
        <v>191</v>
      </c>
      <c r="D241" s="8" t="str">
        <f t="shared" ca="1" si="11"/>
        <v/>
      </c>
      <c r="I241" s="8"/>
      <c r="J241" s="8"/>
      <c r="K241" s="8"/>
      <c r="L241" s="8"/>
      <c r="M241" s="8"/>
      <c r="N241" s="8"/>
      <c r="O241" s="8"/>
      <c r="P241" s="8" t="s">
        <v>1</v>
      </c>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1" t="str">
        <f>IF(OR(E241="",VLOOKUP(E$1,Services!$A$1:$B$25,2,0)="Exclude"),"",IF($D241=1,IF(OR(price_limit="",price_limit="No Limit"),IF(E241="Yes",1,2),IF(SUMIFS(WhatIf!$W:$W,WhatIf!$Q:$Q,E$1,WhatIf!$R:$R,E241)&lt;=price_limit,IF(E241="Yes",1,2),"")),""))</f>
        <v/>
      </c>
      <c r="BA241" s="161" t="str">
        <f>IF(OR(F241="",VLOOKUP(F$1,Services!$A$1:$B$25,2,0)="Exclude"),"",IF($D241=1,IF(OR(price_limit="",price_limit="No Limit"),IF(F241="Yes",1,2),IF(SUMIFS(WhatIf!$W:$W,WhatIf!$Q:$Q,F$1,WhatIf!$R:$R,F241)&lt;=price_limit,IF(F241="Yes",1,2),"")),""))</f>
        <v/>
      </c>
      <c r="BB241" s="161" t="str">
        <f>IF(OR(G241="",VLOOKUP(G$1,Services!$A$1:$B$25,2,0)="Exclude"),"",IF($D241=1,IF(OR(price_limit="",price_limit="No Limit"),IF(G241="Yes",1,2),IF(SUMIFS(WhatIf!$W:$W,WhatIf!$Q:$Q,G$1,WhatIf!$R:$R,G241)&lt;=price_limit,IF(G241="Yes",1,2),"")),""))</f>
        <v/>
      </c>
      <c r="BC241" s="161" t="str">
        <f>IF(OR(H241="",VLOOKUP(H$1,Services!$A$1:$B$25,2,0)="Exclude"),"",IF($D241=1,IF(OR(price_limit="",price_limit="No Limit"),IF(H241="Yes",1,2),IF(SUMIFS(WhatIf!$W:$W,WhatIf!$Q:$Q,H$1,WhatIf!$R:$R,H241)&lt;=price_limit,IF(H241="Yes",1,2),"")),""))</f>
        <v/>
      </c>
      <c r="BD241" s="161" t="str">
        <f>IF(OR(I241="",VLOOKUP(I$1,Services!$A$1:$B$25,2,0)="Exclude"),"",IF($D241=1,IF(OR(price_limit="",price_limit="No Limit"),IF(I241="Yes",1,2),IF(SUMIFS(WhatIf!$W:$W,WhatIf!$Q:$Q,I$1,WhatIf!$R:$R,I241)&lt;=price_limit,IF(I241="Yes",1,2),"")),""))</f>
        <v/>
      </c>
      <c r="BE241" s="161" t="str">
        <f>IF(OR(J241="",VLOOKUP(J$1,Services!$A$1:$B$25,2,0)="Exclude"),"",IF($D241=1,IF(OR(price_limit="",price_limit="No Limit"),IF(J241="Yes",1,2),IF(SUMIFS(WhatIf!$W:$W,WhatIf!$Q:$Q,J$1,WhatIf!$R:$R,J241)&lt;=price_limit,IF(J241="Yes",1,2),"")),""))</f>
        <v/>
      </c>
      <c r="BF241" s="161" t="str">
        <f>IF(OR(K241="",VLOOKUP(K$1,Services!$A$1:$B$25,2,0)="Exclude"),"",IF($D241=1,IF(OR(price_limit="",price_limit="No Limit"),IF(K241="Yes",1,2),IF(SUMIFS(WhatIf!$W:$W,WhatIf!$Q:$Q,K$1,WhatIf!$R:$R,K241)&lt;=price_limit,IF(K241="Yes",1,2),"")),""))</f>
        <v/>
      </c>
      <c r="BG241" s="161" t="str">
        <f>IF(OR(L241="",VLOOKUP(L$1,Services!$A$1:$B$25,2,0)="Exclude"),"",IF($D241=1,IF(OR(price_limit="",price_limit="No Limit"),IF(L241="Yes",1,2),IF(SUMIFS(WhatIf!$W:$W,WhatIf!$Q:$Q,L$1,WhatIf!$R:$R,L241)&lt;=price_limit,IF(L241="Yes",1,2),"")),""))</f>
        <v/>
      </c>
      <c r="BH241" s="161" t="str">
        <f>IF(OR(M241="",VLOOKUP(M$1,Services!$A$1:$B$25,2,0)="Exclude"),"",IF($D241=1,IF(OR(price_limit="",price_limit="No Limit"),IF(M241="Yes",1,2),IF(SUMIFS(WhatIf!$W:$W,WhatIf!$Q:$Q,M$1,WhatIf!$R:$R,M241)&lt;=price_limit,IF(M241="Yes",1,2),"")),""))</f>
        <v/>
      </c>
      <c r="BI241" s="161" t="str">
        <f>IF(OR(N241="",VLOOKUP(N$1,Services!$A$1:$B$25,2,0)="Exclude"),"",IF($D241=1,IF(OR(price_limit="",price_limit="No Limit"),IF(N241="Yes",1,2),IF(SUMIFS(WhatIf!$W:$W,WhatIf!$Q:$Q,N$1,WhatIf!$R:$R,N241)&lt;=price_limit,IF(N241="Yes",1,2),"")),""))</f>
        <v/>
      </c>
      <c r="BJ241" s="161" t="str">
        <f>IF(OR(O241="",VLOOKUP(O$1,Services!$A$1:$B$25,2,0)="Exclude"),"",IF($D241=1,IF(OR(price_limit="",price_limit="No Limit"),IF(O241="Yes",1,2),IF(SUMIFS(WhatIf!$W:$W,WhatIf!$Q:$Q,O$1,WhatIf!$R:$R,O241)&lt;=price_limit,IF(O241="Yes",1,2),"")),""))</f>
        <v/>
      </c>
      <c r="BK241" s="161" t="str">
        <f ca="1">IF(OR(P241="",VLOOKUP(P$1,Services!$A$1:$B$25,2,0)="Exclude"),"",IF($D241=1,IF(OR(price_limit="",price_limit="No Limit"),IF(P241="Yes",1,2),IF(SUMIFS(WhatIf!$W:$W,WhatIf!$Q:$Q,P$1,WhatIf!$R:$R,P241)&lt;=price_limit,IF(P241="Yes",1,2),"")),""))</f>
        <v/>
      </c>
      <c r="BL241" s="161" t="str">
        <f>IF(OR(Q241="",VLOOKUP(Q$1,Services!$A$1:$B$25,2,0)="Exclude"),"",IF($D241=1,IF(OR(price_limit="",price_limit="No Limit"),IF(Q241="Yes",1,2),IF(SUMIFS(WhatIf!$W:$W,WhatIf!$Q:$Q,Q$1,WhatIf!$R:$R,Q241)&lt;=price_limit,IF(Q241="Yes",1,2),"")),""))</f>
        <v/>
      </c>
      <c r="BM241" s="161" t="str">
        <f>IF(OR(R241="",VLOOKUP(R$1,Services!$A$1:$B$25,2,0)="Exclude"),"",IF($D241=1,IF(OR(price_limit="",price_limit="No Limit"),IF(R241="Yes",1,2),IF(SUMIFS(WhatIf!$W:$W,WhatIf!$Q:$Q,R$1,WhatIf!$R:$R,R241)&lt;=price_limit,IF(R241="Yes",1,2),"")),""))</f>
        <v/>
      </c>
      <c r="BN241" s="161" t="str">
        <f>IF(OR(S241="",VLOOKUP(S$1,Services!$A$1:$B$25,2,0)="Exclude"),"",IF($D241=1,IF(OR(price_limit="",price_limit="No Limit"),IF(S241="Yes",1,2),IF(SUMIFS(WhatIf!$W:$W,WhatIf!$Q:$Q,S$1,WhatIf!$R:$R,S241)&lt;=price_limit,IF(S241="Yes",1,2),"")),""))</f>
        <v/>
      </c>
      <c r="BO241" s="161" t="str">
        <f>IF(OR(T241="",VLOOKUP(T$1,Services!$A$1:$B$25,2,0)="Exclude"),"",IF($D241=1,IF(OR(price_limit="",price_limit="No Limit"),IF(T241="Yes",1,2),IF(SUMIFS(WhatIf!$W:$W,WhatIf!$Q:$Q,T$1,WhatIf!$R:$R,T241)&lt;=price_limit,IF(T241="Yes",1,2),"")),""))</f>
        <v/>
      </c>
      <c r="BP241" s="161" t="str">
        <f>IF(OR(U241="",VLOOKUP(U$1,Services!$A$1:$B$25,2,0)="Exclude"),"",IF($D241=1,IF(OR(price_limit="",price_limit="No Limit"),IF(U241="Yes",1,2),IF(SUMIFS(WhatIf!$W:$W,WhatIf!$Q:$Q,U$1,WhatIf!$R:$R,U241)&lt;=price_limit,IF(U241="Yes",1,2),"")),""))</f>
        <v/>
      </c>
      <c r="BQ241" s="161" t="str">
        <f>IF(OR(V241="",VLOOKUP(V$1,Services!$A$1:$B$25,2,0)="Exclude"),"",IF($D241=1,IF(OR(price_limit="",price_limit="No Limit"),IF(V241="Yes",1,2),IF(SUMIFS(WhatIf!$W:$W,WhatIf!$Q:$Q,V$1,WhatIf!$R:$R,V241)&lt;=price_limit,IF(V241="Yes",1,2),"")),""))</f>
        <v/>
      </c>
      <c r="BR241" s="161" t="str">
        <f>IF(OR(W241="",VLOOKUP(W$1,Services!$A$1:$B$25,2,0)="Exclude"),"",IF($D241=1,IF(OR(price_limit="",price_limit="No Limit"),IF(W241="Yes",1,2),IF(SUMIFS(WhatIf!$W:$W,WhatIf!$Q:$Q,W$1,WhatIf!$R:$R,W241)&lt;=price_limit,IF(W241="Yes",1,2),"")),""))</f>
        <v/>
      </c>
      <c r="BS241" s="161" t="str">
        <f>IF(OR(X241="",VLOOKUP(X$1,Services!$A$1:$B$25,2,0)="Exclude"),"",IF($D241=1,IF(OR(price_limit="",price_limit="No Limit"),IF(X241="Yes",1,2),IF(SUMIFS(WhatIf!$W:$W,WhatIf!$Q:$Q,X$1,WhatIf!$R:$R,X241)&lt;=price_limit,IF(X241="Yes",1,2),"")),""))</f>
        <v/>
      </c>
      <c r="BT241" s="161" t="str">
        <f>IF(OR(Y241="",VLOOKUP(Y$1,Services!$A$1:$B$25,2,0)="Exclude"),"",IF($D241=1,IF(OR(price_limit="",price_limit="No Limit"),IF(Y241="Yes",1,2),IF(SUMIFS(WhatIf!$W:$W,WhatIf!$Q:$Q,Y$1,WhatIf!$R:$R,Y241)&lt;=price_limit,IF(Y241="Yes",1,2),"")),""))</f>
        <v/>
      </c>
      <c r="BU241" s="161" t="str">
        <f>IF(OR(Z241="",VLOOKUP(Z$1,Services!$A$1:$B$25,2,0)="Exclude"),"",IF($D241=1,IF(OR(price_limit="",price_limit="No Limit"),IF(Z241="Yes",1,2),IF(SUMIFS(WhatIf!$W:$W,WhatIf!$Q:$Q,Z$1,WhatIf!$R:$R,Z241)&lt;=price_limit,IF(Z241="Yes",1,2),"")),""))</f>
        <v/>
      </c>
      <c r="BV241" s="161"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5" customHeight="1" x14ac:dyDescent="0.35">
      <c r="A242" s="15" t="s">
        <v>493</v>
      </c>
      <c r="B242" s="3" t="s">
        <v>674</v>
      </c>
      <c r="C242" s="3" t="s">
        <v>184</v>
      </c>
      <c r="D242" s="8" t="str">
        <f t="shared" ca="1" si="11"/>
        <v/>
      </c>
      <c r="F242" s="4" t="s">
        <v>704</v>
      </c>
      <c r="G242" s="4" t="s">
        <v>704</v>
      </c>
      <c r="H242" s="4" t="s">
        <v>704</v>
      </c>
      <c r="I242" s="8"/>
      <c r="J242" s="8"/>
      <c r="K242" s="8"/>
      <c r="L242" s="8"/>
      <c r="M242" s="8"/>
      <c r="N242" s="8"/>
      <c r="O242" s="8"/>
      <c r="P242" s="8" t="s">
        <v>1</v>
      </c>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1" t="str">
        <f>IF(OR(E242="",VLOOKUP(E$1,Services!$A$1:$B$25,2,0)="Exclude"),"",IF($D242=1,IF(OR(price_limit="",price_limit="No Limit"),IF(E242="Yes",1,2),IF(SUMIFS(WhatIf!$W:$W,WhatIf!$Q:$Q,E$1,WhatIf!$R:$R,E242)&lt;=price_limit,IF(E242="Yes",1,2),"")),""))</f>
        <v/>
      </c>
      <c r="BA242" s="161" t="str">
        <f ca="1">IF(OR(F242="",VLOOKUP(F$1,Services!$A$1:$B$25,2,0)="Exclude"),"",IF($D242=1,IF(OR(price_limit="",price_limit="No Limit"),IF(F242="Yes",1,2),IF(SUMIFS(WhatIf!$W:$W,WhatIf!$Q:$Q,F$1,WhatIf!$R:$R,F242)&lt;=price_limit,IF(F242="Yes",1,2),"")),""))</f>
        <v/>
      </c>
      <c r="BB242" s="161" t="str">
        <f ca="1">IF(OR(G242="",VLOOKUP(G$1,Services!$A$1:$B$25,2,0)="Exclude"),"",IF($D242=1,IF(OR(price_limit="",price_limit="No Limit"),IF(G242="Yes",1,2),IF(SUMIFS(WhatIf!$W:$W,WhatIf!$Q:$Q,G$1,WhatIf!$R:$R,G242)&lt;=price_limit,IF(G242="Yes",1,2),"")),""))</f>
        <v/>
      </c>
      <c r="BC242" s="161" t="str">
        <f ca="1">IF(OR(H242="",VLOOKUP(H$1,Services!$A$1:$B$25,2,0)="Exclude"),"",IF($D242=1,IF(OR(price_limit="",price_limit="No Limit"),IF(H242="Yes",1,2),IF(SUMIFS(WhatIf!$W:$W,WhatIf!$Q:$Q,H$1,WhatIf!$R:$R,H242)&lt;=price_limit,IF(H242="Yes",1,2),"")),""))</f>
        <v/>
      </c>
      <c r="BD242" s="161" t="str">
        <f>IF(OR(I242="",VLOOKUP(I$1,Services!$A$1:$B$25,2,0)="Exclude"),"",IF($D242=1,IF(OR(price_limit="",price_limit="No Limit"),IF(I242="Yes",1,2),IF(SUMIFS(WhatIf!$W:$W,WhatIf!$Q:$Q,I$1,WhatIf!$R:$R,I242)&lt;=price_limit,IF(I242="Yes",1,2),"")),""))</f>
        <v/>
      </c>
      <c r="BE242" s="161" t="str">
        <f>IF(OR(J242="",VLOOKUP(J$1,Services!$A$1:$B$25,2,0)="Exclude"),"",IF($D242=1,IF(OR(price_limit="",price_limit="No Limit"),IF(J242="Yes",1,2),IF(SUMIFS(WhatIf!$W:$W,WhatIf!$Q:$Q,J$1,WhatIf!$R:$R,J242)&lt;=price_limit,IF(J242="Yes",1,2),"")),""))</f>
        <v/>
      </c>
      <c r="BF242" s="161" t="str">
        <f>IF(OR(K242="",VLOOKUP(K$1,Services!$A$1:$B$25,2,0)="Exclude"),"",IF($D242=1,IF(OR(price_limit="",price_limit="No Limit"),IF(K242="Yes",1,2),IF(SUMIFS(WhatIf!$W:$W,WhatIf!$Q:$Q,K$1,WhatIf!$R:$R,K242)&lt;=price_limit,IF(K242="Yes",1,2),"")),""))</f>
        <v/>
      </c>
      <c r="BG242" s="161" t="str">
        <f>IF(OR(L242="",VLOOKUP(L$1,Services!$A$1:$B$25,2,0)="Exclude"),"",IF($D242=1,IF(OR(price_limit="",price_limit="No Limit"),IF(L242="Yes",1,2),IF(SUMIFS(WhatIf!$W:$W,WhatIf!$Q:$Q,L$1,WhatIf!$R:$R,L242)&lt;=price_limit,IF(L242="Yes",1,2),"")),""))</f>
        <v/>
      </c>
      <c r="BH242" s="161" t="str">
        <f>IF(OR(M242="",VLOOKUP(M$1,Services!$A$1:$B$25,2,0)="Exclude"),"",IF($D242=1,IF(OR(price_limit="",price_limit="No Limit"),IF(M242="Yes",1,2),IF(SUMIFS(WhatIf!$W:$W,WhatIf!$Q:$Q,M$1,WhatIf!$R:$R,M242)&lt;=price_limit,IF(M242="Yes",1,2),"")),""))</f>
        <v/>
      </c>
      <c r="BI242" s="161" t="str">
        <f>IF(OR(N242="",VLOOKUP(N$1,Services!$A$1:$B$25,2,0)="Exclude"),"",IF($D242=1,IF(OR(price_limit="",price_limit="No Limit"),IF(N242="Yes",1,2),IF(SUMIFS(WhatIf!$W:$W,WhatIf!$Q:$Q,N$1,WhatIf!$R:$R,N242)&lt;=price_limit,IF(N242="Yes",1,2),"")),""))</f>
        <v/>
      </c>
      <c r="BJ242" s="161" t="str">
        <f>IF(OR(O242="",VLOOKUP(O$1,Services!$A$1:$B$25,2,0)="Exclude"),"",IF($D242=1,IF(OR(price_limit="",price_limit="No Limit"),IF(O242="Yes",1,2),IF(SUMIFS(WhatIf!$W:$W,WhatIf!$Q:$Q,O$1,WhatIf!$R:$R,O242)&lt;=price_limit,IF(O242="Yes",1,2),"")),""))</f>
        <v/>
      </c>
      <c r="BK242" s="161" t="str">
        <f ca="1">IF(OR(P242="",VLOOKUP(P$1,Services!$A$1:$B$25,2,0)="Exclude"),"",IF($D242=1,IF(OR(price_limit="",price_limit="No Limit"),IF(P242="Yes",1,2),IF(SUMIFS(WhatIf!$W:$W,WhatIf!$Q:$Q,P$1,WhatIf!$R:$R,P242)&lt;=price_limit,IF(P242="Yes",1,2),"")),""))</f>
        <v/>
      </c>
      <c r="BL242" s="161" t="str">
        <f>IF(OR(Q242="",VLOOKUP(Q$1,Services!$A$1:$B$25,2,0)="Exclude"),"",IF($D242=1,IF(OR(price_limit="",price_limit="No Limit"),IF(Q242="Yes",1,2),IF(SUMIFS(WhatIf!$W:$W,WhatIf!$Q:$Q,Q$1,WhatIf!$R:$R,Q242)&lt;=price_limit,IF(Q242="Yes",1,2),"")),""))</f>
        <v/>
      </c>
      <c r="BM242" s="161" t="str">
        <f>IF(OR(R242="",VLOOKUP(R$1,Services!$A$1:$B$25,2,0)="Exclude"),"",IF($D242=1,IF(OR(price_limit="",price_limit="No Limit"),IF(R242="Yes",1,2),IF(SUMIFS(WhatIf!$W:$W,WhatIf!$Q:$Q,R$1,WhatIf!$R:$R,R242)&lt;=price_limit,IF(R242="Yes",1,2),"")),""))</f>
        <v/>
      </c>
      <c r="BN242" s="161" t="str">
        <f>IF(OR(S242="",VLOOKUP(S$1,Services!$A$1:$B$25,2,0)="Exclude"),"",IF($D242=1,IF(OR(price_limit="",price_limit="No Limit"),IF(S242="Yes",1,2),IF(SUMIFS(WhatIf!$W:$W,WhatIf!$Q:$Q,S$1,WhatIf!$R:$R,S242)&lt;=price_limit,IF(S242="Yes",1,2),"")),""))</f>
        <v/>
      </c>
      <c r="BO242" s="161" t="str">
        <f>IF(OR(T242="",VLOOKUP(T$1,Services!$A$1:$B$25,2,0)="Exclude"),"",IF($D242=1,IF(OR(price_limit="",price_limit="No Limit"),IF(T242="Yes",1,2),IF(SUMIFS(WhatIf!$W:$W,WhatIf!$Q:$Q,T$1,WhatIf!$R:$R,T242)&lt;=price_limit,IF(T242="Yes",1,2),"")),""))</f>
        <v/>
      </c>
      <c r="BP242" s="161" t="str">
        <f>IF(OR(U242="",VLOOKUP(U$1,Services!$A$1:$B$25,2,0)="Exclude"),"",IF($D242=1,IF(OR(price_limit="",price_limit="No Limit"),IF(U242="Yes",1,2),IF(SUMIFS(WhatIf!$W:$W,WhatIf!$Q:$Q,U$1,WhatIf!$R:$R,U242)&lt;=price_limit,IF(U242="Yes",1,2),"")),""))</f>
        <v/>
      </c>
      <c r="BQ242" s="161" t="str">
        <f>IF(OR(V242="",VLOOKUP(V$1,Services!$A$1:$B$25,2,0)="Exclude"),"",IF($D242=1,IF(OR(price_limit="",price_limit="No Limit"),IF(V242="Yes",1,2),IF(SUMIFS(WhatIf!$W:$W,WhatIf!$Q:$Q,V$1,WhatIf!$R:$R,V242)&lt;=price_limit,IF(V242="Yes",1,2),"")),""))</f>
        <v/>
      </c>
      <c r="BR242" s="161" t="str">
        <f>IF(OR(W242="",VLOOKUP(W$1,Services!$A$1:$B$25,2,0)="Exclude"),"",IF($D242=1,IF(OR(price_limit="",price_limit="No Limit"),IF(W242="Yes",1,2),IF(SUMIFS(WhatIf!$W:$W,WhatIf!$Q:$Q,W$1,WhatIf!$R:$R,W242)&lt;=price_limit,IF(W242="Yes",1,2),"")),""))</f>
        <v/>
      </c>
      <c r="BS242" s="161" t="str">
        <f>IF(OR(X242="",VLOOKUP(X$1,Services!$A$1:$B$25,2,0)="Exclude"),"",IF($D242=1,IF(OR(price_limit="",price_limit="No Limit"),IF(X242="Yes",1,2),IF(SUMIFS(WhatIf!$W:$W,WhatIf!$Q:$Q,X$1,WhatIf!$R:$R,X242)&lt;=price_limit,IF(X242="Yes",1,2),"")),""))</f>
        <v/>
      </c>
      <c r="BT242" s="161" t="str">
        <f>IF(OR(Y242="",VLOOKUP(Y$1,Services!$A$1:$B$25,2,0)="Exclude"),"",IF($D242=1,IF(OR(price_limit="",price_limit="No Limit"),IF(Y242="Yes",1,2),IF(SUMIFS(WhatIf!$W:$W,WhatIf!$Q:$Q,Y$1,WhatIf!$R:$R,Y242)&lt;=price_limit,IF(Y242="Yes",1,2),"")),""))</f>
        <v/>
      </c>
      <c r="BU242" s="161" t="str">
        <f>IF(OR(Z242="",VLOOKUP(Z$1,Services!$A$1:$B$25,2,0)="Exclude"),"",IF($D242=1,IF(OR(price_limit="",price_limit="No Limit"),IF(Z242="Yes",1,2),IF(SUMIFS(WhatIf!$W:$W,WhatIf!$Q:$Q,Z$1,WhatIf!$R:$R,Z242)&lt;=price_limit,IF(Z242="Yes",1,2),"")),""))</f>
        <v/>
      </c>
      <c r="BV242" s="161"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38</v>
      </c>
      <c r="B243" s="3" t="s">
        <v>424</v>
      </c>
      <c r="C243" s="3" t="s">
        <v>345</v>
      </c>
      <c r="D243" s="8" t="str">
        <f t="shared" ca="1" si="11"/>
        <v/>
      </c>
      <c r="F243" s="4" t="s">
        <v>1</v>
      </c>
      <c r="H243" s="4" t="s">
        <v>1</v>
      </c>
      <c r="I243" s="8" t="s">
        <v>1</v>
      </c>
      <c r="J243" s="8" t="s">
        <v>1</v>
      </c>
      <c r="K243" s="8" t="s">
        <v>1</v>
      </c>
      <c r="L243" s="8" t="s">
        <v>1</v>
      </c>
      <c r="M243" s="8" t="s">
        <v>1</v>
      </c>
      <c r="N243" s="8" t="s">
        <v>1</v>
      </c>
      <c r="O243" s="8" t="s">
        <v>1</v>
      </c>
      <c r="P243" s="8"/>
      <c r="Q243" s="8"/>
      <c r="R243" s="8" t="s">
        <v>1</v>
      </c>
      <c r="S243" s="8" t="s">
        <v>1</v>
      </c>
      <c r="T243" s="8" t="s">
        <v>1</v>
      </c>
      <c r="U243" s="8"/>
      <c r="V243" s="8" t="s">
        <v>1</v>
      </c>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1" t="str">
        <f>IF(OR(E243="",VLOOKUP(E$1,Services!$A$1:$B$25,2,0)="Exclude"),"",IF($D243=1,IF(OR(price_limit="",price_limit="No Limit"),IF(E243="Yes",1,2),IF(SUMIFS(WhatIf!$W:$W,WhatIf!$Q:$Q,E$1,WhatIf!$R:$R,E243)&lt;=price_limit,IF(E243="Yes",1,2),"")),""))</f>
        <v/>
      </c>
      <c r="BA243" s="161" t="str">
        <f ca="1">IF(OR(F243="",VLOOKUP(F$1,Services!$A$1:$B$25,2,0)="Exclude"),"",IF($D243=1,IF(OR(price_limit="",price_limit="No Limit"),IF(F243="Yes",1,2),IF(SUMIFS(WhatIf!$W:$W,WhatIf!$Q:$Q,F$1,WhatIf!$R:$R,F243)&lt;=price_limit,IF(F243="Yes",1,2),"")),""))</f>
        <v/>
      </c>
      <c r="BB243" s="161" t="str">
        <f>IF(OR(G243="",VLOOKUP(G$1,Services!$A$1:$B$25,2,0)="Exclude"),"",IF($D243=1,IF(OR(price_limit="",price_limit="No Limit"),IF(G243="Yes",1,2),IF(SUMIFS(WhatIf!$W:$W,WhatIf!$Q:$Q,G$1,WhatIf!$R:$R,G243)&lt;=price_limit,IF(G243="Yes",1,2),"")),""))</f>
        <v/>
      </c>
      <c r="BC243" s="161" t="str">
        <f ca="1">IF(OR(H243="",VLOOKUP(H$1,Services!$A$1:$B$25,2,0)="Exclude"),"",IF($D243=1,IF(OR(price_limit="",price_limit="No Limit"),IF(H243="Yes",1,2),IF(SUMIFS(WhatIf!$W:$W,WhatIf!$Q:$Q,H$1,WhatIf!$R:$R,H243)&lt;=price_limit,IF(H243="Yes",1,2),"")),""))</f>
        <v/>
      </c>
      <c r="BD243" s="161" t="str">
        <f ca="1">IF(OR(I243="",VLOOKUP(I$1,Services!$A$1:$B$25,2,0)="Exclude"),"",IF($D243=1,IF(OR(price_limit="",price_limit="No Limit"),IF(I243="Yes",1,2),IF(SUMIFS(WhatIf!$W:$W,WhatIf!$Q:$Q,I$1,WhatIf!$R:$R,I243)&lt;=price_limit,IF(I243="Yes",1,2),"")),""))</f>
        <v/>
      </c>
      <c r="BE243" s="161" t="str">
        <f ca="1">IF(OR(J243="",VLOOKUP(J$1,Services!$A$1:$B$25,2,0)="Exclude"),"",IF($D243=1,IF(OR(price_limit="",price_limit="No Limit"),IF(J243="Yes",1,2),IF(SUMIFS(WhatIf!$W:$W,WhatIf!$Q:$Q,J$1,WhatIf!$R:$R,J243)&lt;=price_limit,IF(J243="Yes",1,2),"")),""))</f>
        <v/>
      </c>
      <c r="BF243" s="161" t="str">
        <f ca="1">IF(OR(K243="",VLOOKUP(K$1,Services!$A$1:$B$25,2,0)="Exclude"),"",IF($D243=1,IF(OR(price_limit="",price_limit="No Limit"),IF(K243="Yes",1,2),IF(SUMIFS(WhatIf!$W:$W,WhatIf!$Q:$Q,K$1,WhatIf!$R:$R,K243)&lt;=price_limit,IF(K243="Yes",1,2),"")),""))</f>
        <v/>
      </c>
      <c r="BG243" s="161" t="str">
        <f ca="1">IF(OR(L243="",VLOOKUP(L$1,Services!$A$1:$B$25,2,0)="Exclude"),"",IF($D243=1,IF(OR(price_limit="",price_limit="No Limit"),IF(L243="Yes",1,2),IF(SUMIFS(WhatIf!$W:$W,WhatIf!$Q:$Q,L$1,WhatIf!$R:$R,L243)&lt;=price_limit,IF(L243="Yes",1,2),"")),""))</f>
        <v/>
      </c>
      <c r="BH243" s="161" t="str">
        <f ca="1">IF(OR(M243="",VLOOKUP(M$1,Services!$A$1:$B$25,2,0)="Exclude"),"",IF($D243=1,IF(OR(price_limit="",price_limit="No Limit"),IF(M243="Yes",1,2),IF(SUMIFS(WhatIf!$W:$W,WhatIf!$Q:$Q,M$1,WhatIf!$R:$R,M243)&lt;=price_limit,IF(M243="Yes",1,2),"")),""))</f>
        <v/>
      </c>
      <c r="BI243" s="161" t="str">
        <f ca="1">IF(OR(N243="",VLOOKUP(N$1,Services!$A$1:$B$25,2,0)="Exclude"),"",IF($D243=1,IF(OR(price_limit="",price_limit="No Limit"),IF(N243="Yes",1,2),IF(SUMIFS(WhatIf!$W:$W,WhatIf!$Q:$Q,N$1,WhatIf!$R:$R,N243)&lt;=price_limit,IF(N243="Yes",1,2),"")),""))</f>
        <v/>
      </c>
      <c r="BJ243" s="161" t="str">
        <f ca="1">IF(OR(O243="",VLOOKUP(O$1,Services!$A$1:$B$25,2,0)="Exclude"),"",IF($D243=1,IF(OR(price_limit="",price_limit="No Limit"),IF(O243="Yes",1,2),IF(SUMIFS(WhatIf!$W:$W,WhatIf!$Q:$Q,O$1,WhatIf!$R:$R,O243)&lt;=price_limit,IF(O243="Yes",1,2),"")),""))</f>
        <v/>
      </c>
      <c r="BK243" s="161" t="str">
        <f>IF(OR(P243="",VLOOKUP(P$1,Services!$A$1:$B$25,2,0)="Exclude"),"",IF($D243=1,IF(OR(price_limit="",price_limit="No Limit"),IF(P243="Yes",1,2),IF(SUMIFS(WhatIf!$W:$W,WhatIf!$Q:$Q,P$1,WhatIf!$R:$R,P243)&lt;=price_limit,IF(P243="Yes",1,2),"")),""))</f>
        <v/>
      </c>
      <c r="BL243" s="161" t="str">
        <f>IF(OR(Q243="",VLOOKUP(Q$1,Services!$A$1:$B$25,2,0)="Exclude"),"",IF($D243=1,IF(OR(price_limit="",price_limit="No Limit"),IF(Q243="Yes",1,2),IF(SUMIFS(WhatIf!$W:$W,WhatIf!$Q:$Q,Q$1,WhatIf!$R:$R,Q243)&lt;=price_limit,IF(Q243="Yes",1,2),"")),""))</f>
        <v/>
      </c>
      <c r="BM243" s="161" t="str">
        <f ca="1">IF(OR(R243="",VLOOKUP(R$1,Services!$A$1:$B$25,2,0)="Exclude"),"",IF($D243=1,IF(OR(price_limit="",price_limit="No Limit"),IF(R243="Yes",1,2),IF(SUMIFS(WhatIf!$W:$W,WhatIf!$Q:$Q,R$1,WhatIf!$R:$R,R243)&lt;=price_limit,IF(R243="Yes",1,2),"")),""))</f>
        <v/>
      </c>
      <c r="BN243" s="161" t="str">
        <f ca="1">IF(OR(S243="",VLOOKUP(S$1,Services!$A$1:$B$25,2,0)="Exclude"),"",IF($D243=1,IF(OR(price_limit="",price_limit="No Limit"),IF(S243="Yes",1,2),IF(SUMIFS(WhatIf!$W:$W,WhatIf!$Q:$Q,S$1,WhatIf!$R:$R,S243)&lt;=price_limit,IF(S243="Yes",1,2),"")),""))</f>
        <v/>
      </c>
      <c r="BO243" s="161" t="str">
        <f ca="1">IF(OR(T243="",VLOOKUP(T$1,Services!$A$1:$B$25,2,0)="Exclude"),"",IF($D243=1,IF(OR(price_limit="",price_limit="No Limit"),IF(T243="Yes",1,2),IF(SUMIFS(WhatIf!$W:$W,WhatIf!$Q:$Q,T$1,WhatIf!$R:$R,T243)&lt;=price_limit,IF(T243="Yes",1,2),"")),""))</f>
        <v/>
      </c>
      <c r="BP243" s="161" t="str">
        <f>IF(OR(U243="",VLOOKUP(U$1,Services!$A$1:$B$25,2,0)="Exclude"),"",IF($D243=1,IF(OR(price_limit="",price_limit="No Limit"),IF(U243="Yes",1,2),IF(SUMIFS(WhatIf!$W:$W,WhatIf!$Q:$Q,U$1,WhatIf!$R:$R,U243)&lt;=price_limit,IF(U243="Yes",1,2),"")),""))</f>
        <v/>
      </c>
      <c r="BQ243" s="161" t="str">
        <f ca="1">IF(OR(V243="",VLOOKUP(V$1,Services!$A$1:$B$25,2,0)="Exclude"),"",IF($D243=1,IF(OR(price_limit="",price_limit="No Limit"),IF(V243="Yes",1,2),IF(SUMIFS(WhatIf!$W:$W,WhatIf!$Q:$Q,V$1,WhatIf!$R:$R,V243)&lt;=price_limit,IF(V243="Yes",1,2),"")),""))</f>
        <v/>
      </c>
      <c r="BR243" s="161" t="str">
        <f>IF(OR(W243="",VLOOKUP(W$1,Services!$A$1:$B$25,2,0)="Exclude"),"",IF($D243=1,IF(OR(price_limit="",price_limit="No Limit"),IF(W243="Yes",1,2),IF(SUMIFS(WhatIf!$W:$W,WhatIf!$Q:$Q,W$1,WhatIf!$R:$R,W243)&lt;=price_limit,IF(W243="Yes",1,2),"")),""))</f>
        <v/>
      </c>
      <c r="BS243" s="161" t="str">
        <f>IF(OR(X243="",VLOOKUP(X$1,Services!$A$1:$B$25,2,0)="Exclude"),"",IF($D243=1,IF(OR(price_limit="",price_limit="No Limit"),IF(X243="Yes",1,2),IF(SUMIFS(WhatIf!$W:$W,WhatIf!$Q:$Q,X$1,WhatIf!$R:$R,X243)&lt;=price_limit,IF(X243="Yes",1,2),"")),""))</f>
        <v/>
      </c>
      <c r="BT243" s="161" t="str">
        <f>IF(OR(Y243="",VLOOKUP(Y$1,Services!$A$1:$B$25,2,0)="Exclude"),"",IF($D243=1,IF(OR(price_limit="",price_limit="No Limit"),IF(Y243="Yes",1,2),IF(SUMIFS(WhatIf!$W:$W,WhatIf!$Q:$Q,Y$1,WhatIf!$R:$R,Y243)&lt;=price_limit,IF(Y243="Yes",1,2),"")),""))</f>
        <v/>
      </c>
      <c r="BU243" s="161" t="str">
        <f>IF(OR(Z243="",VLOOKUP(Z$1,Services!$A$1:$B$25,2,0)="Exclude"),"",IF($D243=1,IF(OR(price_limit="",price_limit="No Limit"),IF(Z243="Yes",1,2),IF(SUMIFS(WhatIf!$W:$W,WhatIf!$Q:$Q,Z$1,WhatIf!$R:$R,Z243)&lt;=price_limit,IF(Z243="Yes",1,2),"")),""))</f>
        <v/>
      </c>
      <c r="BV243" s="161"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760</v>
      </c>
      <c r="C244" s="3" t="s">
        <v>615</v>
      </c>
      <c r="D244" s="8" t="str">
        <f t="shared" ca="1" si="11"/>
        <v/>
      </c>
      <c r="I244" s="8"/>
      <c r="J244" s="8"/>
      <c r="K244" s="8"/>
      <c r="L244" s="8"/>
      <c r="M244" s="8"/>
      <c r="N244" s="8"/>
      <c r="O244" s="8"/>
      <c r="P244" s="8"/>
      <c r="Q244" s="8" t="s">
        <v>637</v>
      </c>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1" t="str">
        <f>IF(OR(E244="",VLOOKUP(E$1,Services!$A$1:$B$25,2,0)="Exclude"),"",IF($D244=1,IF(OR(price_limit="",price_limit="No Limit"),IF(E244="Yes",1,2),IF(SUMIFS(WhatIf!$W:$W,WhatIf!$Q:$Q,E$1,WhatIf!$R:$R,E244)&lt;=price_limit,IF(E244="Yes",1,2),"")),""))</f>
        <v/>
      </c>
      <c r="BA244" s="161" t="str">
        <f>IF(OR(F244="",VLOOKUP(F$1,Services!$A$1:$B$25,2,0)="Exclude"),"",IF($D244=1,IF(OR(price_limit="",price_limit="No Limit"),IF(F244="Yes",1,2),IF(SUMIFS(WhatIf!$W:$W,WhatIf!$Q:$Q,F$1,WhatIf!$R:$R,F244)&lt;=price_limit,IF(F244="Yes",1,2),"")),""))</f>
        <v/>
      </c>
      <c r="BB244" s="161" t="str">
        <f>IF(OR(G244="",VLOOKUP(G$1,Services!$A$1:$B$25,2,0)="Exclude"),"",IF($D244=1,IF(OR(price_limit="",price_limit="No Limit"),IF(G244="Yes",1,2),IF(SUMIFS(WhatIf!$W:$W,WhatIf!$Q:$Q,G$1,WhatIf!$R:$R,G244)&lt;=price_limit,IF(G244="Yes",1,2),"")),""))</f>
        <v/>
      </c>
      <c r="BC244" s="161" t="str">
        <f>IF(OR(H244="",VLOOKUP(H$1,Services!$A$1:$B$25,2,0)="Exclude"),"",IF($D244=1,IF(OR(price_limit="",price_limit="No Limit"),IF(H244="Yes",1,2),IF(SUMIFS(WhatIf!$W:$W,WhatIf!$Q:$Q,H$1,WhatIf!$R:$R,H244)&lt;=price_limit,IF(H244="Yes",1,2),"")),""))</f>
        <v/>
      </c>
      <c r="BD244" s="161" t="str">
        <f>IF(OR(I244="",VLOOKUP(I$1,Services!$A$1:$B$25,2,0)="Exclude"),"",IF($D244=1,IF(OR(price_limit="",price_limit="No Limit"),IF(I244="Yes",1,2),IF(SUMIFS(WhatIf!$W:$W,WhatIf!$Q:$Q,I$1,WhatIf!$R:$R,I244)&lt;=price_limit,IF(I244="Yes",1,2),"")),""))</f>
        <v/>
      </c>
      <c r="BE244" s="161" t="str">
        <f>IF(OR(J244="",VLOOKUP(J$1,Services!$A$1:$B$25,2,0)="Exclude"),"",IF($D244=1,IF(OR(price_limit="",price_limit="No Limit"),IF(J244="Yes",1,2),IF(SUMIFS(WhatIf!$W:$W,WhatIf!$Q:$Q,J$1,WhatIf!$R:$R,J244)&lt;=price_limit,IF(J244="Yes",1,2),"")),""))</f>
        <v/>
      </c>
      <c r="BF244" s="161" t="str">
        <f>IF(OR(K244="",VLOOKUP(K$1,Services!$A$1:$B$25,2,0)="Exclude"),"",IF($D244=1,IF(OR(price_limit="",price_limit="No Limit"),IF(K244="Yes",1,2),IF(SUMIFS(WhatIf!$W:$W,WhatIf!$Q:$Q,K$1,WhatIf!$R:$R,K244)&lt;=price_limit,IF(K244="Yes",1,2),"")),""))</f>
        <v/>
      </c>
      <c r="BG244" s="161" t="str">
        <f>IF(OR(L244="",VLOOKUP(L$1,Services!$A$1:$B$25,2,0)="Exclude"),"",IF($D244=1,IF(OR(price_limit="",price_limit="No Limit"),IF(L244="Yes",1,2),IF(SUMIFS(WhatIf!$W:$W,WhatIf!$Q:$Q,L$1,WhatIf!$R:$R,L244)&lt;=price_limit,IF(L244="Yes",1,2),"")),""))</f>
        <v/>
      </c>
      <c r="BH244" s="161" t="str">
        <f>IF(OR(M244="",VLOOKUP(M$1,Services!$A$1:$B$25,2,0)="Exclude"),"",IF($D244=1,IF(OR(price_limit="",price_limit="No Limit"),IF(M244="Yes",1,2),IF(SUMIFS(WhatIf!$W:$W,WhatIf!$Q:$Q,M$1,WhatIf!$R:$R,M244)&lt;=price_limit,IF(M244="Yes",1,2),"")),""))</f>
        <v/>
      </c>
      <c r="BI244" s="161" t="str">
        <f>IF(OR(N244="",VLOOKUP(N$1,Services!$A$1:$B$25,2,0)="Exclude"),"",IF($D244=1,IF(OR(price_limit="",price_limit="No Limit"),IF(N244="Yes",1,2),IF(SUMIFS(WhatIf!$W:$W,WhatIf!$Q:$Q,N$1,WhatIf!$R:$R,N244)&lt;=price_limit,IF(N244="Yes",1,2),"")),""))</f>
        <v/>
      </c>
      <c r="BJ244" s="161" t="str">
        <f>IF(OR(O244="",VLOOKUP(O$1,Services!$A$1:$B$25,2,0)="Exclude"),"",IF($D244=1,IF(OR(price_limit="",price_limit="No Limit"),IF(O244="Yes",1,2),IF(SUMIFS(WhatIf!$W:$W,WhatIf!$Q:$Q,O$1,WhatIf!$R:$R,O244)&lt;=price_limit,IF(O244="Yes",1,2),"")),""))</f>
        <v/>
      </c>
      <c r="BK244" s="161" t="str">
        <f>IF(OR(P244="",VLOOKUP(P$1,Services!$A$1:$B$25,2,0)="Exclude"),"",IF($D244=1,IF(OR(price_limit="",price_limit="No Limit"),IF(P244="Yes",1,2),IF(SUMIFS(WhatIf!$W:$W,WhatIf!$Q:$Q,P$1,WhatIf!$R:$R,P244)&lt;=price_limit,IF(P244="Yes",1,2),"")),""))</f>
        <v/>
      </c>
      <c r="BL244" s="161" t="str">
        <f ca="1">IF(OR(Q244="",VLOOKUP(Q$1,Services!$A$1:$B$25,2,0)="Exclude"),"",IF($D244=1,IF(OR(price_limit="",price_limit="No Limit"),IF(Q244="Yes",1,2),IF(SUMIFS(WhatIf!$W:$W,WhatIf!$Q:$Q,Q$1,WhatIf!$R:$R,Q244)&lt;=price_limit,IF(Q244="Yes",1,2),"")),""))</f>
        <v/>
      </c>
      <c r="BM244" s="161" t="str">
        <f>IF(OR(R244="",VLOOKUP(R$1,Services!$A$1:$B$25,2,0)="Exclude"),"",IF($D244=1,IF(OR(price_limit="",price_limit="No Limit"),IF(R244="Yes",1,2),IF(SUMIFS(WhatIf!$W:$W,WhatIf!$Q:$Q,R$1,WhatIf!$R:$R,R244)&lt;=price_limit,IF(R244="Yes",1,2),"")),""))</f>
        <v/>
      </c>
      <c r="BN244" s="161" t="str">
        <f>IF(OR(S244="",VLOOKUP(S$1,Services!$A$1:$B$25,2,0)="Exclude"),"",IF($D244=1,IF(OR(price_limit="",price_limit="No Limit"),IF(S244="Yes",1,2),IF(SUMIFS(WhatIf!$W:$W,WhatIf!$Q:$Q,S$1,WhatIf!$R:$R,S244)&lt;=price_limit,IF(S244="Yes",1,2),"")),""))</f>
        <v/>
      </c>
      <c r="BO244" s="161" t="str">
        <f>IF(OR(T244="",VLOOKUP(T$1,Services!$A$1:$B$25,2,0)="Exclude"),"",IF($D244=1,IF(OR(price_limit="",price_limit="No Limit"),IF(T244="Yes",1,2),IF(SUMIFS(WhatIf!$W:$W,WhatIf!$Q:$Q,T$1,WhatIf!$R:$R,T244)&lt;=price_limit,IF(T244="Yes",1,2),"")),""))</f>
        <v/>
      </c>
      <c r="BP244" s="161" t="str">
        <f>IF(OR(U244="",VLOOKUP(U$1,Services!$A$1:$B$25,2,0)="Exclude"),"",IF($D244=1,IF(OR(price_limit="",price_limit="No Limit"),IF(U244="Yes",1,2),IF(SUMIFS(WhatIf!$W:$W,WhatIf!$Q:$Q,U$1,WhatIf!$R:$R,U244)&lt;=price_limit,IF(U244="Yes",1,2),"")),""))</f>
        <v/>
      </c>
      <c r="BQ244" s="161" t="str">
        <f>IF(OR(V244="",VLOOKUP(V$1,Services!$A$1:$B$25,2,0)="Exclude"),"",IF($D244=1,IF(OR(price_limit="",price_limit="No Limit"),IF(V244="Yes",1,2),IF(SUMIFS(WhatIf!$W:$W,WhatIf!$Q:$Q,V$1,WhatIf!$R:$R,V244)&lt;=price_limit,IF(V244="Yes",1,2),"")),""))</f>
        <v/>
      </c>
      <c r="BR244" s="161" t="str">
        <f>IF(OR(W244="",VLOOKUP(W$1,Services!$A$1:$B$25,2,0)="Exclude"),"",IF($D244=1,IF(OR(price_limit="",price_limit="No Limit"),IF(W244="Yes",1,2),IF(SUMIFS(WhatIf!$W:$W,WhatIf!$Q:$Q,W$1,WhatIf!$R:$R,W244)&lt;=price_limit,IF(W244="Yes",1,2),"")),""))</f>
        <v/>
      </c>
      <c r="BS244" s="161" t="str">
        <f>IF(OR(X244="",VLOOKUP(X$1,Services!$A$1:$B$25,2,0)="Exclude"),"",IF($D244=1,IF(OR(price_limit="",price_limit="No Limit"),IF(X244="Yes",1,2),IF(SUMIFS(WhatIf!$W:$W,WhatIf!$Q:$Q,X$1,WhatIf!$R:$R,X244)&lt;=price_limit,IF(X244="Yes",1,2),"")),""))</f>
        <v/>
      </c>
      <c r="BT244" s="161" t="str">
        <f>IF(OR(Y244="",VLOOKUP(Y$1,Services!$A$1:$B$25,2,0)="Exclude"),"",IF($D244=1,IF(OR(price_limit="",price_limit="No Limit"),IF(Y244="Yes",1,2),IF(SUMIFS(WhatIf!$W:$W,WhatIf!$Q:$Q,Y$1,WhatIf!$R:$R,Y244)&lt;=price_limit,IF(Y244="Yes",1,2),"")),""))</f>
        <v/>
      </c>
      <c r="BU244" s="161" t="str">
        <f>IF(OR(Z244="",VLOOKUP(Z$1,Services!$A$1:$B$25,2,0)="Exclude"),"",IF($D244=1,IF(OR(price_limit="",price_limit="No Limit"),IF(Z244="Yes",1,2),IF(SUMIFS(WhatIf!$W:$W,WhatIf!$Q:$Q,Z$1,WhatIf!$R:$R,Z244)&lt;=price_limit,IF(Z244="Yes",1,2),"")),""))</f>
        <v/>
      </c>
      <c r="BV244" s="161"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 customHeight="1" x14ac:dyDescent="0.35">
      <c r="A245" s="15" t="s">
        <v>761</v>
      </c>
      <c r="C245" s="3" t="s">
        <v>615</v>
      </c>
      <c r="D245" s="8" t="str">
        <f t="shared" ca="1" si="11"/>
        <v/>
      </c>
      <c r="I245" s="8"/>
      <c r="J245" s="8"/>
      <c r="K245" s="8"/>
      <c r="L245" s="8"/>
      <c r="M245" s="8"/>
      <c r="N245" s="8"/>
      <c r="O245" s="8"/>
      <c r="P245" s="8"/>
      <c r="Q245" s="8" t="s">
        <v>210</v>
      </c>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1" t="str">
        <f>IF(OR(E245="",VLOOKUP(E$1,Services!$A$1:$B$25,2,0)="Exclude"),"",IF($D245=1,IF(OR(price_limit="",price_limit="No Limit"),IF(E245="Yes",1,2),IF(SUMIFS(WhatIf!$W:$W,WhatIf!$Q:$Q,E$1,WhatIf!$R:$R,E245)&lt;=price_limit,IF(E245="Yes",1,2),"")),""))</f>
        <v/>
      </c>
      <c r="BA245" s="161" t="str">
        <f>IF(OR(F245="",VLOOKUP(F$1,Services!$A$1:$B$25,2,0)="Exclude"),"",IF($D245=1,IF(OR(price_limit="",price_limit="No Limit"),IF(F245="Yes",1,2),IF(SUMIFS(WhatIf!$W:$W,WhatIf!$Q:$Q,F$1,WhatIf!$R:$R,F245)&lt;=price_limit,IF(F245="Yes",1,2),"")),""))</f>
        <v/>
      </c>
      <c r="BB245" s="161" t="str">
        <f>IF(OR(G245="",VLOOKUP(G$1,Services!$A$1:$B$25,2,0)="Exclude"),"",IF($D245=1,IF(OR(price_limit="",price_limit="No Limit"),IF(G245="Yes",1,2),IF(SUMIFS(WhatIf!$W:$W,WhatIf!$Q:$Q,G$1,WhatIf!$R:$R,G245)&lt;=price_limit,IF(G245="Yes",1,2),"")),""))</f>
        <v/>
      </c>
      <c r="BC245" s="161" t="str">
        <f>IF(OR(H245="",VLOOKUP(H$1,Services!$A$1:$B$25,2,0)="Exclude"),"",IF($D245=1,IF(OR(price_limit="",price_limit="No Limit"),IF(H245="Yes",1,2),IF(SUMIFS(WhatIf!$W:$W,WhatIf!$Q:$Q,H$1,WhatIf!$R:$R,H245)&lt;=price_limit,IF(H245="Yes",1,2),"")),""))</f>
        <v/>
      </c>
      <c r="BD245" s="161" t="str">
        <f>IF(OR(I245="",VLOOKUP(I$1,Services!$A$1:$B$25,2,0)="Exclude"),"",IF($D245=1,IF(OR(price_limit="",price_limit="No Limit"),IF(I245="Yes",1,2),IF(SUMIFS(WhatIf!$W:$W,WhatIf!$Q:$Q,I$1,WhatIf!$R:$R,I245)&lt;=price_limit,IF(I245="Yes",1,2),"")),""))</f>
        <v/>
      </c>
      <c r="BE245" s="161" t="str">
        <f>IF(OR(J245="",VLOOKUP(J$1,Services!$A$1:$B$25,2,0)="Exclude"),"",IF($D245=1,IF(OR(price_limit="",price_limit="No Limit"),IF(J245="Yes",1,2),IF(SUMIFS(WhatIf!$W:$W,WhatIf!$Q:$Q,J$1,WhatIf!$R:$R,J245)&lt;=price_limit,IF(J245="Yes",1,2),"")),""))</f>
        <v/>
      </c>
      <c r="BF245" s="161" t="str">
        <f>IF(OR(K245="",VLOOKUP(K$1,Services!$A$1:$B$25,2,0)="Exclude"),"",IF($D245=1,IF(OR(price_limit="",price_limit="No Limit"),IF(K245="Yes",1,2),IF(SUMIFS(WhatIf!$W:$W,WhatIf!$Q:$Q,K$1,WhatIf!$R:$R,K245)&lt;=price_limit,IF(K245="Yes",1,2),"")),""))</f>
        <v/>
      </c>
      <c r="BG245" s="161" t="str">
        <f>IF(OR(L245="",VLOOKUP(L$1,Services!$A$1:$B$25,2,0)="Exclude"),"",IF($D245=1,IF(OR(price_limit="",price_limit="No Limit"),IF(L245="Yes",1,2),IF(SUMIFS(WhatIf!$W:$W,WhatIf!$Q:$Q,L$1,WhatIf!$R:$R,L245)&lt;=price_limit,IF(L245="Yes",1,2),"")),""))</f>
        <v/>
      </c>
      <c r="BH245" s="161" t="str">
        <f>IF(OR(M245="",VLOOKUP(M$1,Services!$A$1:$B$25,2,0)="Exclude"),"",IF($D245=1,IF(OR(price_limit="",price_limit="No Limit"),IF(M245="Yes",1,2),IF(SUMIFS(WhatIf!$W:$W,WhatIf!$Q:$Q,M$1,WhatIf!$R:$R,M245)&lt;=price_limit,IF(M245="Yes",1,2),"")),""))</f>
        <v/>
      </c>
      <c r="BI245" s="161" t="str">
        <f>IF(OR(N245="",VLOOKUP(N$1,Services!$A$1:$B$25,2,0)="Exclude"),"",IF($D245=1,IF(OR(price_limit="",price_limit="No Limit"),IF(N245="Yes",1,2),IF(SUMIFS(WhatIf!$W:$W,WhatIf!$Q:$Q,N$1,WhatIf!$R:$R,N245)&lt;=price_limit,IF(N245="Yes",1,2),"")),""))</f>
        <v/>
      </c>
      <c r="BJ245" s="161" t="str">
        <f>IF(OR(O245="",VLOOKUP(O$1,Services!$A$1:$B$25,2,0)="Exclude"),"",IF($D245=1,IF(OR(price_limit="",price_limit="No Limit"),IF(O245="Yes",1,2),IF(SUMIFS(WhatIf!$W:$W,WhatIf!$Q:$Q,O$1,WhatIf!$R:$R,O245)&lt;=price_limit,IF(O245="Yes",1,2),"")),""))</f>
        <v/>
      </c>
      <c r="BK245" s="161" t="str">
        <f>IF(OR(P245="",VLOOKUP(P$1,Services!$A$1:$B$25,2,0)="Exclude"),"",IF($D245=1,IF(OR(price_limit="",price_limit="No Limit"),IF(P245="Yes",1,2),IF(SUMIFS(WhatIf!$W:$W,WhatIf!$Q:$Q,P$1,WhatIf!$R:$R,P245)&lt;=price_limit,IF(P245="Yes",1,2),"")),""))</f>
        <v/>
      </c>
      <c r="BL245" s="161" t="str">
        <f ca="1">IF(OR(Q245="",VLOOKUP(Q$1,Services!$A$1:$B$25,2,0)="Exclude"),"",IF($D245=1,IF(OR(price_limit="",price_limit="No Limit"),IF(Q245="Yes",1,2),IF(SUMIFS(WhatIf!$W:$W,WhatIf!$Q:$Q,Q$1,WhatIf!$R:$R,Q245)&lt;=price_limit,IF(Q245="Yes",1,2),"")),""))</f>
        <v/>
      </c>
      <c r="BM245" s="161" t="str">
        <f>IF(OR(R245="",VLOOKUP(R$1,Services!$A$1:$B$25,2,0)="Exclude"),"",IF($D245=1,IF(OR(price_limit="",price_limit="No Limit"),IF(R245="Yes",1,2),IF(SUMIFS(WhatIf!$W:$W,WhatIf!$Q:$Q,R$1,WhatIf!$R:$R,R245)&lt;=price_limit,IF(R245="Yes",1,2),"")),""))</f>
        <v/>
      </c>
      <c r="BN245" s="161" t="str">
        <f>IF(OR(S245="",VLOOKUP(S$1,Services!$A$1:$B$25,2,0)="Exclude"),"",IF($D245=1,IF(OR(price_limit="",price_limit="No Limit"),IF(S245="Yes",1,2),IF(SUMIFS(WhatIf!$W:$W,WhatIf!$Q:$Q,S$1,WhatIf!$R:$R,S245)&lt;=price_limit,IF(S245="Yes",1,2),"")),""))</f>
        <v/>
      </c>
      <c r="BO245" s="161" t="str">
        <f>IF(OR(T245="",VLOOKUP(T$1,Services!$A$1:$B$25,2,0)="Exclude"),"",IF($D245=1,IF(OR(price_limit="",price_limit="No Limit"),IF(T245="Yes",1,2),IF(SUMIFS(WhatIf!$W:$W,WhatIf!$Q:$Q,T$1,WhatIf!$R:$R,T245)&lt;=price_limit,IF(T245="Yes",1,2),"")),""))</f>
        <v/>
      </c>
      <c r="BP245" s="161" t="str">
        <f>IF(OR(U245="",VLOOKUP(U$1,Services!$A$1:$B$25,2,0)="Exclude"),"",IF($D245=1,IF(OR(price_limit="",price_limit="No Limit"),IF(U245="Yes",1,2),IF(SUMIFS(WhatIf!$W:$W,WhatIf!$Q:$Q,U$1,WhatIf!$R:$R,U245)&lt;=price_limit,IF(U245="Yes",1,2),"")),""))</f>
        <v/>
      </c>
      <c r="BQ245" s="161" t="str">
        <f>IF(OR(V245="",VLOOKUP(V$1,Services!$A$1:$B$25,2,0)="Exclude"),"",IF($D245=1,IF(OR(price_limit="",price_limit="No Limit"),IF(V245="Yes",1,2),IF(SUMIFS(WhatIf!$W:$W,WhatIf!$Q:$Q,V$1,WhatIf!$R:$R,V245)&lt;=price_limit,IF(V245="Yes",1,2),"")),""))</f>
        <v/>
      </c>
      <c r="BR245" s="161" t="str">
        <f>IF(OR(W245="",VLOOKUP(W$1,Services!$A$1:$B$25,2,0)="Exclude"),"",IF($D245=1,IF(OR(price_limit="",price_limit="No Limit"),IF(W245="Yes",1,2),IF(SUMIFS(WhatIf!$W:$W,WhatIf!$Q:$Q,W$1,WhatIf!$R:$R,W245)&lt;=price_limit,IF(W245="Yes",1,2),"")),""))</f>
        <v/>
      </c>
      <c r="BS245" s="161" t="str">
        <f>IF(OR(X245="",VLOOKUP(X$1,Services!$A$1:$B$25,2,0)="Exclude"),"",IF($D245=1,IF(OR(price_limit="",price_limit="No Limit"),IF(X245="Yes",1,2),IF(SUMIFS(WhatIf!$W:$W,WhatIf!$Q:$Q,X$1,WhatIf!$R:$R,X245)&lt;=price_limit,IF(X245="Yes",1,2),"")),""))</f>
        <v/>
      </c>
      <c r="BT245" s="161" t="str">
        <f>IF(OR(Y245="",VLOOKUP(Y$1,Services!$A$1:$B$25,2,0)="Exclude"),"",IF($D245=1,IF(OR(price_limit="",price_limit="No Limit"),IF(Y245="Yes",1,2),IF(SUMIFS(WhatIf!$W:$W,WhatIf!$Q:$Q,Y$1,WhatIf!$R:$R,Y245)&lt;=price_limit,IF(Y245="Yes",1,2),"")),""))</f>
        <v/>
      </c>
      <c r="BU245" s="161" t="str">
        <f>IF(OR(Z245="",VLOOKUP(Z$1,Services!$A$1:$B$25,2,0)="Exclude"),"",IF($D245=1,IF(OR(price_limit="",price_limit="No Limit"),IF(Z245="Yes",1,2),IF(SUMIFS(WhatIf!$W:$W,WhatIf!$Q:$Q,Z$1,WhatIf!$R:$R,Z245)&lt;=price_limit,IF(Z245="Yes",1,2),"")),""))</f>
        <v/>
      </c>
      <c r="BV245" s="161"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1064</v>
      </c>
      <c r="C246" s="3" t="s">
        <v>185</v>
      </c>
      <c r="D246" s="8" t="str">
        <f t="shared" ca="1" si="11"/>
        <v/>
      </c>
      <c r="I246" s="8"/>
      <c r="J246" s="8"/>
      <c r="K246" s="8"/>
      <c r="L246" s="8"/>
      <c r="M246" s="8"/>
      <c r="N246" s="8"/>
      <c r="O246" s="8" t="s">
        <v>1117</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1" t="str">
        <f>IF(OR(E246="",VLOOKUP(E$1,Services!$A$1:$B$25,2,0)="Exclude"),"",IF($D246=1,IF(OR(price_limit="",price_limit="No Limit"),IF(E246="Yes",1,2),IF(SUMIFS(WhatIf!$W:$W,WhatIf!$Q:$Q,E$1,WhatIf!$R:$R,E246)&lt;=price_limit,IF(E246="Yes",1,2),"")),""))</f>
        <v/>
      </c>
      <c r="BA246" s="161" t="str">
        <f>IF(OR(F246="",VLOOKUP(F$1,Services!$A$1:$B$25,2,0)="Exclude"),"",IF($D246=1,IF(OR(price_limit="",price_limit="No Limit"),IF(F246="Yes",1,2),IF(SUMIFS(WhatIf!$W:$W,WhatIf!$Q:$Q,F$1,WhatIf!$R:$R,F246)&lt;=price_limit,IF(F246="Yes",1,2),"")),""))</f>
        <v/>
      </c>
      <c r="BB246" s="161" t="str">
        <f>IF(OR(G246="",VLOOKUP(G$1,Services!$A$1:$B$25,2,0)="Exclude"),"",IF($D246=1,IF(OR(price_limit="",price_limit="No Limit"),IF(G246="Yes",1,2),IF(SUMIFS(WhatIf!$W:$W,WhatIf!$Q:$Q,G$1,WhatIf!$R:$R,G246)&lt;=price_limit,IF(G246="Yes",1,2),"")),""))</f>
        <v/>
      </c>
      <c r="BC246" s="161" t="str">
        <f>IF(OR(H246="",VLOOKUP(H$1,Services!$A$1:$B$25,2,0)="Exclude"),"",IF($D246=1,IF(OR(price_limit="",price_limit="No Limit"),IF(H246="Yes",1,2),IF(SUMIFS(WhatIf!$W:$W,WhatIf!$Q:$Q,H$1,WhatIf!$R:$R,H246)&lt;=price_limit,IF(H246="Yes",1,2),"")),""))</f>
        <v/>
      </c>
      <c r="BD246" s="161" t="str">
        <f>IF(OR(I246="",VLOOKUP(I$1,Services!$A$1:$B$25,2,0)="Exclude"),"",IF($D246=1,IF(OR(price_limit="",price_limit="No Limit"),IF(I246="Yes",1,2),IF(SUMIFS(WhatIf!$W:$W,WhatIf!$Q:$Q,I$1,WhatIf!$R:$R,I246)&lt;=price_limit,IF(I246="Yes",1,2),"")),""))</f>
        <v/>
      </c>
      <c r="BE246" s="161" t="str">
        <f>IF(OR(J246="",VLOOKUP(J$1,Services!$A$1:$B$25,2,0)="Exclude"),"",IF($D246=1,IF(OR(price_limit="",price_limit="No Limit"),IF(J246="Yes",1,2),IF(SUMIFS(WhatIf!$W:$W,WhatIf!$Q:$Q,J$1,WhatIf!$R:$R,J246)&lt;=price_limit,IF(J246="Yes",1,2),"")),""))</f>
        <v/>
      </c>
      <c r="BF246" s="161" t="str">
        <f>IF(OR(K246="",VLOOKUP(K$1,Services!$A$1:$B$25,2,0)="Exclude"),"",IF($D246=1,IF(OR(price_limit="",price_limit="No Limit"),IF(K246="Yes",1,2),IF(SUMIFS(WhatIf!$W:$W,WhatIf!$Q:$Q,K$1,WhatIf!$R:$R,K246)&lt;=price_limit,IF(K246="Yes",1,2),"")),""))</f>
        <v/>
      </c>
      <c r="BG246" s="161" t="str">
        <f>IF(OR(L246="",VLOOKUP(L$1,Services!$A$1:$B$25,2,0)="Exclude"),"",IF($D246=1,IF(OR(price_limit="",price_limit="No Limit"),IF(L246="Yes",1,2),IF(SUMIFS(WhatIf!$W:$W,WhatIf!$Q:$Q,L$1,WhatIf!$R:$R,L246)&lt;=price_limit,IF(L246="Yes",1,2),"")),""))</f>
        <v/>
      </c>
      <c r="BH246" s="161" t="str">
        <f>IF(OR(M246="",VLOOKUP(M$1,Services!$A$1:$B$25,2,0)="Exclude"),"",IF($D246=1,IF(OR(price_limit="",price_limit="No Limit"),IF(M246="Yes",1,2),IF(SUMIFS(WhatIf!$W:$W,WhatIf!$Q:$Q,M$1,WhatIf!$R:$R,M246)&lt;=price_limit,IF(M246="Yes",1,2),"")),""))</f>
        <v/>
      </c>
      <c r="BI246" s="161" t="str">
        <f>IF(OR(N246="",VLOOKUP(N$1,Services!$A$1:$B$25,2,0)="Exclude"),"",IF($D246=1,IF(OR(price_limit="",price_limit="No Limit"),IF(N246="Yes",1,2),IF(SUMIFS(WhatIf!$W:$W,WhatIf!$Q:$Q,N$1,WhatIf!$R:$R,N246)&lt;=price_limit,IF(N246="Yes",1,2),"")),""))</f>
        <v/>
      </c>
      <c r="BJ246" s="161" t="str">
        <f ca="1">IF(OR(O246="",VLOOKUP(O$1,Services!$A$1:$B$25,2,0)="Exclude"),"",IF($D246=1,IF(OR(price_limit="",price_limit="No Limit"),IF(O246="Yes",1,2),IF(SUMIFS(WhatIf!$W:$W,WhatIf!$Q:$Q,O$1,WhatIf!$R:$R,O246)&lt;=price_limit,IF(O246="Yes",1,2),"")),""))</f>
        <v/>
      </c>
      <c r="BK246" s="161" t="str">
        <f>IF(OR(P246="",VLOOKUP(P$1,Services!$A$1:$B$25,2,0)="Exclude"),"",IF($D246=1,IF(OR(price_limit="",price_limit="No Limit"),IF(P246="Yes",1,2),IF(SUMIFS(WhatIf!$W:$W,WhatIf!$Q:$Q,P$1,WhatIf!$R:$R,P246)&lt;=price_limit,IF(P246="Yes",1,2),"")),""))</f>
        <v/>
      </c>
      <c r="BL246" s="161" t="str">
        <f>IF(OR(Q246="",VLOOKUP(Q$1,Services!$A$1:$B$25,2,0)="Exclude"),"",IF($D246=1,IF(OR(price_limit="",price_limit="No Limit"),IF(Q246="Yes",1,2),IF(SUMIFS(WhatIf!$W:$W,WhatIf!$Q:$Q,Q$1,WhatIf!$R:$R,Q246)&lt;=price_limit,IF(Q246="Yes",1,2),"")),""))</f>
        <v/>
      </c>
      <c r="BM246" s="161" t="str">
        <f>IF(OR(R246="",VLOOKUP(R$1,Services!$A$1:$B$25,2,0)="Exclude"),"",IF($D246=1,IF(OR(price_limit="",price_limit="No Limit"),IF(R246="Yes",1,2),IF(SUMIFS(WhatIf!$W:$W,WhatIf!$Q:$Q,R$1,WhatIf!$R:$R,R246)&lt;=price_limit,IF(R246="Yes",1,2),"")),""))</f>
        <v/>
      </c>
      <c r="BN246" s="161" t="str">
        <f>IF(OR(S246="",VLOOKUP(S$1,Services!$A$1:$B$25,2,0)="Exclude"),"",IF($D246=1,IF(OR(price_limit="",price_limit="No Limit"),IF(S246="Yes",1,2),IF(SUMIFS(WhatIf!$W:$W,WhatIf!$Q:$Q,S$1,WhatIf!$R:$R,S246)&lt;=price_limit,IF(S246="Yes",1,2),"")),""))</f>
        <v/>
      </c>
      <c r="BO246" s="161" t="str">
        <f>IF(OR(T246="",VLOOKUP(T$1,Services!$A$1:$B$25,2,0)="Exclude"),"",IF($D246=1,IF(OR(price_limit="",price_limit="No Limit"),IF(T246="Yes",1,2),IF(SUMIFS(WhatIf!$W:$W,WhatIf!$Q:$Q,T$1,WhatIf!$R:$R,T246)&lt;=price_limit,IF(T246="Yes",1,2),"")),""))</f>
        <v/>
      </c>
      <c r="BP246" s="161" t="str">
        <f>IF(OR(U246="",VLOOKUP(U$1,Services!$A$1:$B$25,2,0)="Exclude"),"",IF($D246=1,IF(OR(price_limit="",price_limit="No Limit"),IF(U246="Yes",1,2),IF(SUMIFS(WhatIf!$W:$W,WhatIf!$Q:$Q,U$1,WhatIf!$R:$R,U246)&lt;=price_limit,IF(U246="Yes",1,2),"")),""))</f>
        <v/>
      </c>
      <c r="BQ246" s="161" t="str">
        <f>IF(OR(V246="",VLOOKUP(V$1,Services!$A$1:$B$25,2,0)="Exclude"),"",IF($D246=1,IF(OR(price_limit="",price_limit="No Limit"),IF(V246="Yes",1,2),IF(SUMIFS(WhatIf!$W:$W,WhatIf!$Q:$Q,V$1,WhatIf!$R:$R,V246)&lt;=price_limit,IF(V246="Yes",1,2),"")),""))</f>
        <v/>
      </c>
      <c r="BR246" s="161" t="str">
        <f>IF(OR(W246="",VLOOKUP(W$1,Services!$A$1:$B$25,2,0)="Exclude"),"",IF($D246=1,IF(OR(price_limit="",price_limit="No Limit"),IF(W246="Yes",1,2),IF(SUMIFS(WhatIf!$W:$W,WhatIf!$Q:$Q,W$1,WhatIf!$R:$R,W246)&lt;=price_limit,IF(W246="Yes",1,2),"")),""))</f>
        <v/>
      </c>
      <c r="BS246" s="161" t="str">
        <f>IF(OR(X246="",VLOOKUP(X$1,Services!$A$1:$B$25,2,0)="Exclude"),"",IF($D246=1,IF(OR(price_limit="",price_limit="No Limit"),IF(X246="Yes",1,2),IF(SUMIFS(WhatIf!$W:$W,WhatIf!$Q:$Q,X$1,WhatIf!$R:$R,X246)&lt;=price_limit,IF(X246="Yes",1,2),"")),""))</f>
        <v/>
      </c>
      <c r="BT246" s="161" t="str">
        <f>IF(OR(Y246="",VLOOKUP(Y$1,Services!$A$1:$B$25,2,0)="Exclude"),"",IF($D246=1,IF(OR(price_limit="",price_limit="No Limit"),IF(Y246="Yes",1,2),IF(SUMIFS(WhatIf!$W:$W,WhatIf!$Q:$Q,Y$1,WhatIf!$R:$R,Y246)&lt;=price_limit,IF(Y246="Yes",1,2),"")),""))</f>
        <v/>
      </c>
      <c r="BU246" s="161" t="str">
        <f>IF(OR(Z246="",VLOOKUP(Z$1,Services!$A$1:$B$25,2,0)="Exclude"),"",IF($D246=1,IF(OR(price_limit="",price_limit="No Limit"),IF(Z246="Yes",1,2),IF(SUMIFS(WhatIf!$W:$W,WhatIf!$Q:$Q,Z$1,WhatIf!$R:$R,Z246)&lt;=price_limit,IF(Z246="Yes",1,2),"")),""))</f>
        <v/>
      </c>
      <c r="BV246" s="161"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3" customHeight="1" x14ac:dyDescent="0.35">
      <c r="A247" s="15" t="s">
        <v>723</v>
      </c>
      <c r="B247" s="3" t="s">
        <v>205</v>
      </c>
      <c r="C247" s="3" t="s">
        <v>346</v>
      </c>
      <c r="D247" s="8" t="str">
        <f t="shared" ca="1" si="11"/>
        <v/>
      </c>
      <c r="I247" s="8"/>
      <c r="J247" s="8"/>
      <c r="K247" s="8"/>
      <c r="L247" s="8"/>
      <c r="M247" s="8"/>
      <c r="N247" s="8"/>
      <c r="O247" s="8" t="s">
        <v>1</v>
      </c>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1" t="str">
        <f>IF(OR(E247="",VLOOKUP(E$1,Services!$A$1:$B$25,2,0)="Exclude"),"",IF($D247=1,IF(OR(price_limit="",price_limit="No Limit"),IF(E247="Yes",1,2),IF(SUMIFS(WhatIf!$W:$W,WhatIf!$Q:$Q,E$1,WhatIf!$R:$R,E247)&lt;=price_limit,IF(E247="Yes",1,2),"")),""))</f>
        <v/>
      </c>
      <c r="BA247" s="161" t="str">
        <f>IF(OR(F247="",VLOOKUP(F$1,Services!$A$1:$B$25,2,0)="Exclude"),"",IF($D247=1,IF(OR(price_limit="",price_limit="No Limit"),IF(F247="Yes",1,2),IF(SUMIFS(WhatIf!$W:$W,WhatIf!$Q:$Q,F$1,WhatIf!$R:$R,F247)&lt;=price_limit,IF(F247="Yes",1,2),"")),""))</f>
        <v/>
      </c>
      <c r="BB247" s="161" t="str">
        <f>IF(OR(G247="",VLOOKUP(G$1,Services!$A$1:$B$25,2,0)="Exclude"),"",IF($D247=1,IF(OR(price_limit="",price_limit="No Limit"),IF(G247="Yes",1,2),IF(SUMIFS(WhatIf!$W:$W,WhatIf!$Q:$Q,G$1,WhatIf!$R:$R,G247)&lt;=price_limit,IF(G247="Yes",1,2),"")),""))</f>
        <v/>
      </c>
      <c r="BC247" s="161" t="str">
        <f>IF(OR(H247="",VLOOKUP(H$1,Services!$A$1:$B$25,2,0)="Exclude"),"",IF($D247=1,IF(OR(price_limit="",price_limit="No Limit"),IF(H247="Yes",1,2),IF(SUMIFS(WhatIf!$W:$W,WhatIf!$Q:$Q,H$1,WhatIf!$R:$R,H247)&lt;=price_limit,IF(H247="Yes",1,2),"")),""))</f>
        <v/>
      </c>
      <c r="BD247" s="161" t="str">
        <f>IF(OR(I247="",VLOOKUP(I$1,Services!$A$1:$B$25,2,0)="Exclude"),"",IF($D247=1,IF(OR(price_limit="",price_limit="No Limit"),IF(I247="Yes",1,2),IF(SUMIFS(WhatIf!$W:$W,WhatIf!$Q:$Q,I$1,WhatIf!$R:$R,I247)&lt;=price_limit,IF(I247="Yes",1,2),"")),""))</f>
        <v/>
      </c>
      <c r="BE247" s="161" t="str">
        <f>IF(OR(J247="",VLOOKUP(J$1,Services!$A$1:$B$25,2,0)="Exclude"),"",IF($D247=1,IF(OR(price_limit="",price_limit="No Limit"),IF(J247="Yes",1,2),IF(SUMIFS(WhatIf!$W:$W,WhatIf!$Q:$Q,J$1,WhatIf!$R:$R,J247)&lt;=price_limit,IF(J247="Yes",1,2),"")),""))</f>
        <v/>
      </c>
      <c r="BF247" s="161" t="str">
        <f>IF(OR(K247="",VLOOKUP(K$1,Services!$A$1:$B$25,2,0)="Exclude"),"",IF($D247=1,IF(OR(price_limit="",price_limit="No Limit"),IF(K247="Yes",1,2),IF(SUMIFS(WhatIf!$W:$W,WhatIf!$Q:$Q,K$1,WhatIf!$R:$R,K247)&lt;=price_limit,IF(K247="Yes",1,2),"")),""))</f>
        <v/>
      </c>
      <c r="BG247" s="161" t="str">
        <f>IF(OR(L247="",VLOOKUP(L$1,Services!$A$1:$B$25,2,0)="Exclude"),"",IF($D247=1,IF(OR(price_limit="",price_limit="No Limit"),IF(L247="Yes",1,2),IF(SUMIFS(WhatIf!$W:$W,WhatIf!$Q:$Q,L$1,WhatIf!$R:$R,L247)&lt;=price_limit,IF(L247="Yes",1,2),"")),""))</f>
        <v/>
      </c>
      <c r="BH247" s="161" t="str">
        <f>IF(OR(M247="",VLOOKUP(M$1,Services!$A$1:$B$25,2,0)="Exclude"),"",IF($D247=1,IF(OR(price_limit="",price_limit="No Limit"),IF(M247="Yes",1,2),IF(SUMIFS(WhatIf!$W:$W,WhatIf!$Q:$Q,M$1,WhatIf!$R:$R,M247)&lt;=price_limit,IF(M247="Yes",1,2),"")),""))</f>
        <v/>
      </c>
      <c r="BI247" s="161" t="str">
        <f>IF(OR(N247="",VLOOKUP(N$1,Services!$A$1:$B$25,2,0)="Exclude"),"",IF($D247=1,IF(OR(price_limit="",price_limit="No Limit"),IF(N247="Yes",1,2),IF(SUMIFS(WhatIf!$W:$W,WhatIf!$Q:$Q,N$1,WhatIf!$R:$R,N247)&lt;=price_limit,IF(N247="Yes",1,2),"")),""))</f>
        <v/>
      </c>
      <c r="BJ247" s="161" t="str">
        <f ca="1">IF(OR(O247="",VLOOKUP(O$1,Services!$A$1:$B$25,2,0)="Exclude"),"",IF($D247=1,IF(OR(price_limit="",price_limit="No Limit"),IF(O247="Yes",1,2),IF(SUMIFS(WhatIf!$W:$W,WhatIf!$Q:$Q,O$1,WhatIf!$R:$R,O247)&lt;=price_limit,IF(O247="Yes",1,2),"")),""))</f>
        <v/>
      </c>
      <c r="BK247" s="161" t="str">
        <f>IF(OR(P247="",VLOOKUP(P$1,Services!$A$1:$B$25,2,0)="Exclude"),"",IF($D247=1,IF(OR(price_limit="",price_limit="No Limit"),IF(P247="Yes",1,2),IF(SUMIFS(WhatIf!$W:$W,WhatIf!$Q:$Q,P$1,WhatIf!$R:$R,P247)&lt;=price_limit,IF(P247="Yes",1,2),"")),""))</f>
        <v/>
      </c>
      <c r="BL247" s="161" t="str">
        <f>IF(OR(Q247="",VLOOKUP(Q$1,Services!$A$1:$B$25,2,0)="Exclude"),"",IF($D247=1,IF(OR(price_limit="",price_limit="No Limit"),IF(Q247="Yes",1,2),IF(SUMIFS(WhatIf!$W:$W,WhatIf!$Q:$Q,Q$1,WhatIf!$R:$R,Q247)&lt;=price_limit,IF(Q247="Yes",1,2),"")),""))</f>
        <v/>
      </c>
      <c r="BM247" s="161" t="str">
        <f>IF(OR(R247="",VLOOKUP(R$1,Services!$A$1:$B$25,2,0)="Exclude"),"",IF($D247=1,IF(OR(price_limit="",price_limit="No Limit"),IF(R247="Yes",1,2),IF(SUMIFS(WhatIf!$W:$W,WhatIf!$Q:$Q,R$1,WhatIf!$R:$R,R247)&lt;=price_limit,IF(R247="Yes",1,2),"")),""))</f>
        <v/>
      </c>
      <c r="BN247" s="161" t="str">
        <f>IF(OR(S247="",VLOOKUP(S$1,Services!$A$1:$B$25,2,0)="Exclude"),"",IF($D247=1,IF(OR(price_limit="",price_limit="No Limit"),IF(S247="Yes",1,2),IF(SUMIFS(WhatIf!$W:$W,WhatIf!$Q:$Q,S$1,WhatIf!$R:$R,S247)&lt;=price_limit,IF(S247="Yes",1,2),"")),""))</f>
        <v/>
      </c>
      <c r="BO247" s="161" t="str">
        <f>IF(OR(T247="",VLOOKUP(T$1,Services!$A$1:$B$25,2,0)="Exclude"),"",IF($D247=1,IF(OR(price_limit="",price_limit="No Limit"),IF(T247="Yes",1,2),IF(SUMIFS(WhatIf!$W:$W,WhatIf!$Q:$Q,T$1,WhatIf!$R:$R,T247)&lt;=price_limit,IF(T247="Yes",1,2),"")),""))</f>
        <v/>
      </c>
      <c r="BP247" s="161" t="str">
        <f>IF(OR(U247="",VLOOKUP(U$1,Services!$A$1:$B$25,2,0)="Exclude"),"",IF($D247=1,IF(OR(price_limit="",price_limit="No Limit"),IF(U247="Yes",1,2),IF(SUMIFS(WhatIf!$W:$W,WhatIf!$Q:$Q,U$1,WhatIf!$R:$R,U247)&lt;=price_limit,IF(U247="Yes",1,2),"")),""))</f>
        <v/>
      </c>
      <c r="BQ247" s="161" t="str">
        <f>IF(OR(V247="",VLOOKUP(V$1,Services!$A$1:$B$25,2,0)="Exclude"),"",IF($D247=1,IF(OR(price_limit="",price_limit="No Limit"),IF(V247="Yes",1,2),IF(SUMIFS(WhatIf!$W:$W,WhatIf!$Q:$Q,V$1,WhatIf!$R:$R,V247)&lt;=price_limit,IF(V247="Yes",1,2),"")),""))</f>
        <v/>
      </c>
      <c r="BR247" s="161" t="str">
        <f>IF(OR(W247="",VLOOKUP(W$1,Services!$A$1:$B$25,2,0)="Exclude"),"",IF($D247=1,IF(OR(price_limit="",price_limit="No Limit"),IF(W247="Yes",1,2),IF(SUMIFS(WhatIf!$W:$W,WhatIf!$Q:$Q,W$1,WhatIf!$R:$R,W247)&lt;=price_limit,IF(W247="Yes",1,2),"")),""))</f>
        <v/>
      </c>
      <c r="BS247" s="161" t="str">
        <f>IF(OR(X247="",VLOOKUP(X$1,Services!$A$1:$B$25,2,0)="Exclude"),"",IF($D247=1,IF(OR(price_limit="",price_limit="No Limit"),IF(X247="Yes",1,2),IF(SUMIFS(WhatIf!$W:$W,WhatIf!$Q:$Q,X$1,WhatIf!$R:$R,X247)&lt;=price_limit,IF(X247="Yes",1,2),"")),""))</f>
        <v/>
      </c>
      <c r="BT247" s="161" t="str">
        <f>IF(OR(Y247="",VLOOKUP(Y$1,Services!$A$1:$B$25,2,0)="Exclude"),"",IF($D247=1,IF(OR(price_limit="",price_limit="No Limit"),IF(Y247="Yes",1,2),IF(SUMIFS(WhatIf!$W:$W,WhatIf!$Q:$Q,Y$1,WhatIf!$R:$R,Y247)&lt;=price_limit,IF(Y247="Yes",1,2),"")),""))</f>
        <v/>
      </c>
      <c r="BU247" s="161" t="str">
        <f>IF(OR(Z247="",VLOOKUP(Z$1,Services!$A$1:$B$25,2,0)="Exclude"),"",IF($D247=1,IF(OR(price_limit="",price_limit="No Limit"),IF(Z247="Yes",1,2),IF(SUMIFS(WhatIf!$W:$W,WhatIf!$Q:$Q,Z$1,WhatIf!$R:$R,Z247)&lt;=price_limit,IF(Z247="Yes",1,2),"")),""))</f>
        <v/>
      </c>
      <c r="BV247" s="161"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9.5" customHeight="1" x14ac:dyDescent="0.35">
      <c r="A248" s="15" t="s">
        <v>569</v>
      </c>
      <c r="C248" s="3" t="s">
        <v>185</v>
      </c>
      <c r="D248" s="8" t="str">
        <f t="shared" ca="1" si="11"/>
        <v/>
      </c>
      <c r="I248" s="8"/>
      <c r="J248" s="8"/>
      <c r="K248" s="8"/>
      <c r="L248" s="8"/>
      <c r="M248" s="8"/>
      <c r="N248" s="8"/>
      <c r="O248" s="8" t="s">
        <v>1</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1" t="str">
        <f>IF(OR(E248="",VLOOKUP(E$1,Services!$A$1:$B$25,2,0)="Exclude"),"",IF($D248=1,IF(OR(price_limit="",price_limit="No Limit"),IF(E248="Yes",1,2),IF(SUMIFS(WhatIf!$W:$W,WhatIf!$Q:$Q,E$1,WhatIf!$R:$R,E248)&lt;=price_limit,IF(E248="Yes",1,2),"")),""))</f>
        <v/>
      </c>
      <c r="BA248" s="161" t="str">
        <f>IF(OR(F248="",VLOOKUP(F$1,Services!$A$1:$B$25,2,0)="Exclude"),"",IF($D248=1,IF(OR(price_limit="",price_limit="No Limit"),IF(F248="Yes",1,2),IF(SUMIFS(WhatIf!$W:$W,WhatIf!$Q:$Q,F$1,WhatIf!$R:$R,F248)&lt;=price_limit,IF(F248="Yes",1,2),"")),""))</f>
        <v/>
      </c>
      <c r="BB248" s="161" t="str">
        <f>IF(OR(G248="",VLOOKUP(G$1,Services!$A$1:$B$25,2,0)="Exclude"),"",IF($D248=1,IF(OR(price_limit="",price_limit="No Limit"),IF(G248="Yes",1,2),IF(SUMIFS(WhatIf!$W:$W,WhatIf!$Q:$Q,G$1,WhatIf!$R:$R,G248)&lt;=price_limit,IF(G248="Yes",1,2),"")),""))</f>
        <v/>
      </c>
      <c r="BC248" s="161" t="str">
        <f>IF(OR(H248="",VLOOKUP(H$1,Services!$A$1:$B$25,2,0)="Exclude"),"",IF($D248=1,IF(OR(price_limit="",price_limit="No Limit"),IF(H248="Yes",1,2),IF(SUMIFS(WhatIf!$W:$W,WhatIf!$Q:$Q,H$1,WhatIf!$R:$R,H248)&lt;=price_limit,IF(H248="Yes",1,2),"")),""))</f>
        <v/>
      </c>
      <c r="BD248" s="161" t="str">
        <f>IF(OR(I248="",VLOOKUP(I$1,Services!$A$1:$B$25,2,0)="Exclude"),"",IF($D248=1,IF(OR(price_limit="",price_limit="No Limit"),IF(I248="Yes",1,2),IF(SUMIFS(WhatIf!$W:$W,WhatIf!$Q:$Q,I$1,WhatIf!$R:$R,I248)&lt;=price_limit,IF(I248="Yes",1,2),"")),""))</f>
        <v/>
      </c>
      <c r="BE248" s="161" t="str">
        <f>IF(OR(J248="",VLOOKUP(J$1,Services!$A$1:$B$25,2,0)="Exclude"),"",IF($D248=1,IF(OR(price_limit="",price_limit="No Limit"),IF(J248="Yes",1,2),IF(SUMIFS(WhatIf!$W:$W,WhatIf!$Q:$Q,J$1,WhatIf!$R:$R,J248)&lt;=price_limit,IF(J248="Yes",1,2),"")),""))</f>
        <v/>
      </c>
      <c r="BF248" s="161" t="str">
        <f>IF(OR(K248="",VLOOKUP(K$1,Services!$A$1:$B$25,2,0)="Exclude"),"",IF($D248=1,IF(OR(price_limit="",price_limit="No Limit"),IF(K248="Yes",1,2),IF(SUMIFS(WhatIf!$W:$W,WhatIf!$Q:$Q,K$1,WhatIf!$R:$R,K248)&lt;=price_limit,IF(K248="Yes",1,2),"")),""))</f>
        <v/>
      </c>
      <c r="BG248" s="161" t="str">
        <f>IF(OR(L248="",VLOOKUP(L$1,Services!$A$1:$B$25,2,0)="Exclude"),"",IF($D248=1,IF(OR(price_limit="",price_limit="No Limit"),IF(L248="Yes",1,2),IF(SUMIFS(WhatIf!$W:$W,WhatIf!$Q:$Q,L$1,WhatIf!$R:$R,L248)&lt;=price_limit,IF(L248="Yes",1,2),"")),""))</f>
        <v/>
      </c>
      <c r="BH248" s="161" t="str">
        <f>IF(OR(M248="",VLOOKUP(M$1,Services!$A$1:$B$25,2,0)="Exclude"),"",IF($D248=1,IF(OR(price_limit="",price_limit="No Limit"),IF(M248="Yes",1,2),IF(SUMIFS(WhatIf!$W:$W,WhatIf!$Q:$Q,M$1,WhatIf!$R:$R,M248)&lt;=price_limit,IF(M248="Yes",1,2),"")),""))</f>
        <v/>
      </c>
      <c r="BI248" s="161" t="str">
        <f>IF(OR(N248="",VLOOKUP(N$1,Services!$A$1:$B$25,2,0)="Exclude"),"",IF($D248=1,IF(OR(price_limit="",price_limit="No Limit"),IF(N248="Yes",1,2),IF(SUMIFS(WhatIf!$W:$W,WhatIf!$Q:$Q,N$1,WhatIf!$R:$R,N248)&lt;=price_limit,IF(N248="Yes",1,2),"")),""))</f>
        <v/>
      </c>
      <c r="BJ248" s="161" t="str">
        <f ca="1">IF(OR(O248="",VLOOKUP(O$1,Services!$A$1:$B$25,2,0)="Exclude"),"",IF($D248=1,IF(OR(price_limit="",price_limit="No Limit"),IF(O248="Yes",1,2),IF(SUMIFS(WhatIf!$W:$W,WhatIf!$Q:$Q,O$1,WhatIf!$R:$R,O248)&lt;=price_limit,IF(O248="Yes",1,2),"")),""))</f>
        <v/>
      </c>
      <c r="BK248" s="161" t="str">
        <f>IF(OR(P248="",VLOOKUP(P$1,Services!$A$1:$B$25,2,0)="Exclude"),"",IF($D248=1,IF(OR(price_limit="",price_limit="No Limit"),IF(P248="Yes",1,2),IF(SUMIFS(WhatIf!$W:$W,WhatIf!$Q:$Q,P$1,WhatIf!$R:$R,P248)&lt;=price_limit,IF(P248="Yes",1,2),"")),""))</f>
        <v/>
      </c>
      <c r="BL248" s="161" t="str">
        <f>IF(OR(Q248="",VLOOKUP(Q$1,Services!$A$1:$B$25,2,0)="Exclude"),"",IF($D248=1,IF(OR(price_limit="",price_limit="No Limit"),IF(Q248="Yes",1,2),IF(SUMIFS(WhatIf!$W:$W,WhatIf!$Q:$Q,Q$1,WhatIf!$R:$R,Q248)&lt;=price_limit,IF(Q248="Yes",1,2),"")),""))</f>
        <v/>
      </c>
      <c r="BM248" s="161" t="str">
        <f>IF(OR(R248="",VLOOKUP(R$1,Services!$A$1:$B$25,2,0)="Exclude"),"",IF($D248=1,IF(OR(price_limit="",price_limit="No Limit"),IF(R248="Yes",1,2),IF(SUMIFS(WhatIf!$W:$W,WhatIf!$Q:$Q,R$1,WhatIf!$R:$R,R248)&lt;=price_limit,IF(R248="Yes",1,2),"")),""))</f>
        <v/>
      </c>
      <c r="BN248" s="161" t="str">
        <f>IF(OR(S248="",VLOOKUP(S$1,Services!$A$1:$B$25,2,0)="Exclude"),"",IF($D248=1,IF(OR(price_limit="",price_limit="No Limit"),IF(S248="Yes",1,2),IF(SUMIFS(WhatIf!$W:$W,WhatIf!$Q:$Q,S$1,WhatIf!$R:$R,S248)&lt;=price_limit,IF(S248="Yes",1,2),"")),""))</f>
        <v/>
      </c>
      <c r="BO248" s="161" t="str">
        <f>IF(OR(T248="",VLOOKUP(T$1,Services!$A$1:$B$25,2,0)="Exclude"),"",IF($D248=1,IF(OR(price_limit="",price_limit="No Limit"),IF(T248="Yes",1,2),IF(SUMIFS(WhatIf!$W:$W,WhatIf!$Q:$Q,T$1,WhatIf!$R:$R,T248)&lt;=price_limit,IF(T248="Yes",1,2),"")),""))</f>
        <v/>
      </c>
      <c r="BP248" s="161" t="str">
        <f>IF(OR(U248="",VLOOKUP(U$1,Services!$A$1:$B$25,2,0)="Exclude"),"",IF($D248=1,IF(OR(price_limit="",price_limit="No Limit"),IF(U248="Yes",1,2),IF(SUMIFS(WhatIf!$W:$W,WhatIf!$Q:$Q,U$1,WhatIf!$R:$R,U248)&lt;=price_limit,IF(U248="Yes",1,2),"")),""))</f>
        <v/>
      </c>
      <c r="BQ248" s="161" t="str">
        <f>IF(OR(V248="",VLOOKUP(V$1,Services!$A$1:$B$25,2,0)="Exclude"),"",IF($D248=1,IF(OR(price_limit="",price_limit="No Limit"),IF(V248="Yes",1,2),IF(SUMIFS(WhatIf!$W:$W,WhatIf!$Q:$Q,V$1,WhatIf!$R:$R,V248)&lt;=price_limit,IF(V248="Yes",1,2),"")),""))</f>
        <v/>
      </c>
      <c r="BR248" s="161" t="str">
        <f>IF(OR(W248="",VLOOKUP(W$1,Services!$A$1:$B$25,2,0)="Exclude"),"",IF($D248=1,IF(OR(price_limit="",price_limit="No Limit"),IF(W248="Yes",1,2),IF(SUMIFS(WhatIf!$W:$W,WhatIf!$Q:$Q,W$1,WhatIf!$R:$R,W248)&lt;=price_limit,IF(W248="Yes",1,2),"")),""))</f>
        <v/>
      </c>
      <c r="BS248" s="161" t="str">
        <f>IF(OR(X248="",VLOOKUP(X$1,Services!$A$1:$B$25,2,0)="Exclude"),"",IF($D248=1,IF(OR(price_limit="",price_limit="No Limit"),IF(X248="Yes",1,2),IF(SUMIFS(WhatIf!$W:$W,WhatIf!$Q:$Q,X$1,WhatIf!$R:$R,X248)&lt;=price_limit,IF(X248="Yes",1,2),"")),""))</f>
        <v/>
      </c>
      <c r="BT248" s="161" t="str">
        <f>IF(OR(Y248="",VLOOKUP(Y$1,Services!$A$1:$B$25,2,0)="Exclude"),"",IF($D248=1,IF(OR(price_limit="",price_limit="No Limit"),IF(Y248="Yes",1,2),IF(SUMIFS(WhatIf!$W:$W,WhatIf!$Q:$Q,Y$1,WhatIf!$R:$R,Y248)&lt;=price_limit,IF(Y248="Yes",1,2),"")),""))</f>
        <v/>
      </c>
      <c r="BU248" s="161" t="str">
        <f>IF(OR(Z248="",VLOOKUP(Z$1,Services!$A$1:$B$25,2,0)="Exclude"),"",IF($D248=1,IF(OR(price_limit="",price_limit="No Limit"),IF(Z248="Yes",1,2),IF(SUMIFS(WhatIf!$W:$W,WhatIf!$Q:$Q,Z$1,WhatIf!$R:$R,Z248)&lt;=price_limit,IF(Z248="Yes",1,2),"")),""))</f>
        <v/>
      </c>
      <c r="BV248" s="161"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3" customHeight="1" x14ac:dyDescent="0.35">
      <c r="A249" s="15" t="s">
        <v>709</v>
      </c>
      <c r="C249" s="3" t="s">
        <v>615</v>
      </c>
      <c r="D249" s="8" t="str">
        <f t="shared" ca="1" si="11"/>
        <v/>
      </c>
      <c r="I249" s="8"/>
      <c r="J249" s="8"/>
      <c r="K249" s="8"/>
      <c r="L249" s="8"/>
      <c r="M249" s="8"/>
      <c r="N249" s="8"/>
      <c r="O249" s="8" t="s">
        <v>711</v>
      </c>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1" t="str">
        <f>IF(OR(E249="",VLOOKUP(E$1,Services!$A$1:$B$25,2,0)="Exclude"),"",IF($D249=1,IF(OR(price_limit="",price_limit="No Limit"),IF(E249="Yes",1,2),IF(SUMIFS(WhatIf!$W:$W,WhatIf!$Q:$Q,E$1,WhatIf!$R:$R,E249)&lt;=price_limit,IF(E249="Yes",1,2),"")),""))</f>
        <v/>
      </c>
      <c r="BA249" s="161" t="str">
        <f>IF(OR(F249="",VLOOKUP(F$1,Services!$A$1:$B$25,2,0)="Exclude"),"",IF($D249=1,IF(OR(price_limit="",price_limit="No Limit"),IF(F249="Yes",1,2),IF(SUMIFS(WhatIf!$W:$W,WhatIf!$Q:$Q,F$1,WhatIf!$R:$R,F249)&lt;=price_limit,IF(F249="Yes",1,2),"")),""))</f>
        <v/>
      </c>
      <c r="BB249" s="161" t="str">
        <f>IF(OR(G249="",VLOOKUP(G$1,Services!$A$1:$B$25,2,0)="Exclude"),"",IF($D249=1,IF(OR(price_limit="",price_limit="No Limit"),IF(G249="Yes",1,2),IF(SUMIFS(WhatIf!$W:$W,WhatIf!$Q:$Q,G$1,WhatIf!$R:$R,G249)&lt;=price_limit,IF(G249="Yes",1,2),"")),""))</f>
        <v/>
      </c>
      <c r="BC249" s="161" t="str">
        <f>IF(OR(H249="",VLOOKUP(H$1,Services!$A$1:$B$25,2,0)="Exclude"),"",IF($D249=1,IF(OR(price_limit="",price_limit="No Limit"),IF(H249="Yes",1,2),IF(SUMIFS(WhatIf!$W:$W,WhatIf!$Q:$Q,H$1,WhatIf!$R:$R,H249)&lt;=price_limit,IF(H249="Yes",1,2),"")),""))</f>
        <v/>
      </c>
      <c r="BD249" s="161" t="str">
        <f>IF(OR(I249="",VLOOKUP(I$1,Services!$A$1:$B$25,2,0)="Exclude"),"",IF($D249=1,IF(OR(price_limit="",price_limit="No Limit"),IF(I249="Yes",1,2),IF(SUMIFS(WhatIf!$W:$W,WhatIf!$Q:$Q,I$1,WhatIf!$R:$R,I249)&lt;=price_limit,IF(I249="Yes",1,2),"")),""))</f>
        <v/>
      </c>
      <c r="BE249" s="161" t="str">
        <f>IF(OR(J249="",VLOOKUP(J$1,Services!$A$1:$B$25,2,0)="Exclude"),"",IF($D249=1,IF(OR(price_limit="",price_limit="No Limit"),IF(J249="Yes",1,2),IF(SUMIFS(WhatIf!$W:$W,WhatIf!$Q:$Q,J$1,WhatIf!$R:$R,J249)&lt;=price_limit,IF(J249="Yes",1,2),"")),""))</f>
        <v/>
      </c>
      <c r="BF249" s="161" t="str">
        <f>IF(OR(K249="",VLOOKUP(K$1,Services!$A$1:$B$25,2,0)="Exclude"),"",IF($D249=1,IF(OR(price_limit="",price_limit="No Limit"),IF(K249="Yes",1,2),IF(SUMIFS(WhatIf!$W:$W,WhatIf!$Q:$Q,K$1,WhatIf!$R:$R,K249)&lt;=price_limit,IF(K249="Yes",1,2),"")),""))</f>
        <v/>
      </c>
      <c r="BG249" s="161" t="str">
        <f>IF(OR(L249="",VLOOKUP(L$1,Services!$A$1:$B$25,2,0)="Exclude"),"",IF($D249=1,IF(OR(price_limit="",price_limit="No Limit"),IF(L249="Yes",1,2),IF(SUMIFS(WhatIf!$W:$W,WhatIf!$Q:$Q,L$1,WhatIf!$R:$R,L249)&lt;=price_limit,IF(L249="Yes",1,2),"")),""))</f>
        <v/>
      </c>
      <c r="BH249" s="161" t="str">
        <f>IF(OR(M249="",VLOOKUP(M$1,Services!$A$1:$B$25,2,0)="Exclude"),"",IF($D249=1,IF(OR(price_limit="",price_limit="No Limit"),IF(M249="Yes",1,2),IF(SUMIFS(WhatIf!$W:$W,WhatIf!$Q:$Q,M$1,WhatIf!$R:$R,M249)&lt;=price_limit,IF(M249="Yes",1,2),"")),""))</f>
        <v/>
      </c>
      <c r="BI249" s="161" t="str">
        <f>IF(OR(N249="",VLOOKUP(N$1,Services!$A$1:$B$25,2,0)="Exclude"),"",IF($D249=1,IF(OR(price_limit="",price_limit="No Limit"),IF(N249="Yes",1,2),IF(SUMIFS(WhatIf!$W:$W,WhatIf!$Q:$Q,N$1,WhatIf!$R:$R,N249)&lt;=price_limit,IF(N249="Yes",1,2),"")),""))</f>
        <v/>
      </c>
      <c r="BJ249" s="161" t="str">
        <f ca="1">IF(OR(O249="",VLOOKUP(O$1,Services!$A$1:$B$25,2,0)="Exclude"),"",IF($D249=1,IF(OR(price_limit="",price_limit="No Limit"),IF(O249="Yes",1,2),IF(SUMIFS(WhatIf!$W:$W,WhatIf!$Q:$Q,O$1,WhatIf!$R:$R,O249)&lt;=price_limit,IF(O249="Yes",1,2),"")),""))</f>
        <v/>
      </c>
      <c r="BK249" s="161" t="str">
        <f>IF(OR(P249="",VLOOKUP(P$1,Services!$A$1:$B$25,2,0)="Exclude"),"",IF($D249=1,IF(OR(price_limit="",price_limit="No Limit"),IF(P249="Yes",1,2),IF(SUMIFS(WhatIf!$W:$W,WhatIf!$Q:$Q,P$1,WhatIf!$R:$R,P249)&lt;=price_limit,IF(P249="Yes",1,2),"")),""))</f>
        <v/>
      </c>
      <c r="BL249" s="161" t="str">
        <f>IF(OR(Q249="",VLOOKUP(Q$1,Services!$A$1:$B$25,2,0)="Exclude"),"",IF($D249=1,IF(OR(price_limit="",price_limit="No Limit"),IF(Q249="Yes",1,2),IF(SUMIFS(WhatIf!$W:$W,WhatIf!$Q:$Q,Q$1,WhatIf!$R:$R,Q249)&lt;=price_limit,IF(Q249="Yes",1,2),"")),""))</f>
        <v/>
      </c>
      <c r="BM249" s="161" t="str">
        <f>IF(OR(R249="",VLOOKUP(R$1,Services!$A$1:$B$25,2,0)="Exclude"),"",IF($D249=1,IF(OR(price_limit="",price_limit="No Limit"),IF(R249="Yes",1,2),IF(SUMIFS(WhatIf!$W:$W,WhatIf!$Q:$Q,R$1,WhatIf!$R:$R,R249)&lt;=price_limit,IF(R249="Yes",1,2),"")),""))</f>
        <v/>
      </c>
      <c r="BN249" s="161" t="str">
        <f>IF(OR(S249="",VLOOKUP(S$1,Services!$A$1:$B$25,2,0)="Exclude"),"",IF($D249=1,IF(OR(price_limit="",price_limit="No Limit"),IF(S249="Yes",1,2),IF(SUMIFS(WhatIf!$W:$W,WhatIf!$Q:$Q,S$1,WhatIf!$R:$R,S249)&lt;=price_limit,IF(S249="Yes",1,2),"")),""))</f>
        <v/>
      </c>
      <c r="BO249" s="161" t="str">
        <f>IF(OR(T249="",VLOOKUP(T$1,Services!$A$1:$B$25,2,0)="Exclude"),"",IF($D249=1,IF(OR(price_limit="",price_limit="No Limit"),IF(T249="Yes",1,2),IF(SUMIFS(WhatIf!$W:$W,WhatIf!$Q:$Q,T$1,WhatIf!$R:$R,T249)&lt;=price_limit,IF(T249="Yes",1,2),"")),""))</f>
        <v/>
      </c>
      <c r="BP249" s="161" t="str">
        <f>IF(OR(U249="",VLOOKUP(U$1,Services!$A$1:$B$25,2,0)="Exclude"),"",IF($D249=1,IF(OR(price_limit="",price_limit="No Limit"),IF(U249="Yes",1,2),IF(SUMIFS(WhatIf!$W:$W,WhatIf!$Q:$Q,U$1,WhatIf!$R:$R,U249)&lt;=price_limit,IF(U249="Yes",1,2),"")),""))</f>
        <v/>
      </c>
      <c r="BQ249" s="161" t="str">
        <f>IF(OR(V249="",VLOOKUP(V$1,Services!$A$1:$B$25,2,0)="Exclude"),"",IF($D249=1,IF(OR(price_limit="",price_limit="No Limit"),IF(V249="Yes",1,2),IF(SUMIFS(WhatIf!$W:$W,WhatIf!$Q:$Q,V$1,WhatIf!$R:$R,V249)&lt;=price_limit,IF(V249="Yes",1,2),"")),""))</f>
        <v/>
      </c>
      <c r="BR249" s="161" t="str">
        <f>IF(OR(W249="",VLOOKUP(W$1,Services!$A$1:$B$25,2,0)="Exclude"),"",IF($D249=1,IF(OR(price_limit="",price_limit="No Limit"),IF(W249="Yes",1,2),IF(SUMIFS(WhatIf!$W:$W,WhatIf!$Q:$Q,W$1,WhatIf!$R:$R,W249)&lt;=price_limit,IF(W249="Yes",1,2),"")),""))</f>
        <v/>
      </c>
      <c r="BS249" s="161" t="str">
        <f>IF(OR(X249="",VLOOKUP(X$1,Services!$A$1:$B$25,2,0)="Exclude"),"",IF($D249=1,IF(OR(price_limit="",price_limit="No Limit"),IF(X249="Yes",1,2),IF(SUMIFS(WhatIf!$W:$W,WhatIf!$Q:$Q,X$1,WhatIf!$R:$R,X249)&lt;=price_limit,IF(X249="Yes",1,2),"")),""))</f>
        <v/>
      </c>
      <c r="BT249" s="161" t="str">
        <f>IF(OR(Y249="",VLOOKUP(Y$1,Services!$A$1:$B$25,2,0)="Exclude"),"",IF($D249=1,IF(OR(price_limit="",price_limit="No Limit"),IF(Y249="Yes",1,2),IF(SUMIFS(WhatIf!$W:$W,WhatIf!$Q:$Q,Y$1,WhatIf!$R:$R,Y249)&lt;=price_limit,IF(Y249="Yes",1,2),"")),""))</f>
        <v/>
      </c>
      <c r="BU249" s="161" t="str">
        <f>IF(OR(Z249="",VLOOKUP(Z$1,Services!$A$1:$B$25,2,0)="Exclude"),"",IF($D249=1,IF(OR(price_limit="",price_limit="No Limit"),IF(Z249="Yes",1,2),IF(SUMIFS(WhatIf!$W:$W,WhatIf!$Q:$Q,Z$1,WhatIf!$R:$R,Z249)&lt;=price_limit,IF(Z249="Yes",1,2),"")),""))</f>
        <v/>
      </c>
      <c r="BV249" s="161"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708</v>
      </c>
      <c r="C250" s="3" t="s">
        <v>615</v>
      </c>
      <c r="D250" s="8" t="str">
        <f t="shared" ca="1" si="11"/>
        <v/>
      </c>
      <c r="I250" s="8"/>
      <c r="J250" s="8"/>
      <c r="K250" s="8"/>
      <c r="L250" s="8"/>
      <c r="M250" s="8"/>
      <c r="N250" s="8"/>
      <c r="O250" s="8" t="s">
        <v>712</v>
      </c>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1" t="str">
        <f>IF(OR(E250="",VLOOKUP(E$1,Services!$A$1:$B$25,2,0)="Exclude"),"",IF($D250=1,IF(OR(price_limit="",price_limit="No Limit"),IF(E250="Yes",1,2),IF(SUMIFS(WhatIf!$W:$W,WhatIf!$Q:$Q,E$1,WhatIf!$R:$R,E250)&lt;=price_limit,IF(E250="Yes",1,2),"")),""))</f>
        <v/>
      </c>
      <c r="BA250" s="161" t="str">
        <f>IF(OR(F250="",VLOOKUP(F$1,Services!$A$1:$B$25,2,0)="Exclude"),"",IF($D250=1,IF(OR(price_limit="",price_limit="No Limit"),IF(F250="Yes",1,2),IF(SUMIFS(WhatIf!$W:$W,WhatIf!$Q:$Q,F$1,WhatIf!$R:$R,F250)&lt;=price_limit,IF(F250="Yes",1,2),"")),""))</f>
        <v/>
      </c>
      <c r="BB250" s="161" t="str">
        <f>IF(OR(G250="",VLOOKUP(G$1,Services!$A$1:$B$25,2,0)="Exclude"),"",IF($D250=1,IF(OR(price_limit="",price_limit="No Limit"),IF(G250="Yes",1,2),IF(SUMIFS(WhatIf!$W:$W,WhatIf!$Q:$Q,G$1,WhatIf!$R:$R,G250)&lt;=price_limit,IF(G250="Yes",1,2),"")),""))</f>
        <v/>
      </c>
      <c r="BC250" s="161" t="str">
        <f>IF(OR(H250="",VLOOKUP(H$1,Services!$A$1:$B$25,2,0)="Exclude"),"",IF($D250=1,IF(OR(price_limit="",price_limit="No Limit"),IF(H250="Yes",1,2),IF(SUMIFS(WhatIf!$W:$W,WhatIf!$Q:$Q,H$1,WhatIf!$R:$R,H250)&lt;=price_limit,IF(H250="Yes",1,2),"")),""))</f>
        <v/>
      </c>
      <c r="BD250" s="161" t="str">
        <f>IF(OR(I250="",VLOOKUP(I$1,Services!$A$1:$B$25,2,0)="Exclude"),"",IF($D250=1,IF(OR(price_limit="",price_limit="No Limit"),IF(I250="Yes",1,2),IF(SUMIFS(WhatIf!$W:$W,WhatIf!$Q:$Q,I$1,WhatIf!$R:$R,I250)&lt;=price_limit,IF(I250="Yes",1,2),"")),""))</f>
        <v/>
      </c>
      <c r="BE250" s="161" t="str">
        <f>IF(OR(J250="",VLOOKUP(J$1,Services!$A$1:$B$25,2,0)="Exclude"),"",IF($D250=1,IF(OR(price_limit="",price_limit="No Limit"),IF(J250="Yes",1,2),IF(SUMIFS(WhatIf!$W:$W,WhatIf!$Q:$Q,J$1,WhatIf!$R:$R,J250)&lt;=price_limit,IF(J250="Yes",1,2),"")),""))</f>
        <v/>
      </c>
      <c r="BF250" s="161" t="str">
        <f>IF(OR(K250="",VLOOKUP(K$1,Services!$A$1:$B$25,2,0)="Exclude"),"",IF($D250=1,IF(OR(price_limit="",price_limit="No Limit"),IF(K250="Yes",1,2),IF(SUMIFS(WhatIf!$W:$W,WhatIf!$Q:$Q,K$1,WhatIf!$R:$R,K250)&lt;=price_limit,IF(K250="Yes",1,2),"")),""))</f>
        <v/>
      </c>
      <c r="BG250" s="161" t="str">
        <f>IF(OR(L250="",VLOOKUP(L$1,Services!$A$1:$B$25,2,0)="Exclude"),"",IF($D250=1,IF(OR(price_limit="",price_limit="No Limit"),IF(L250="Yes",1,2),IF(SUMIFS(WhatIf!$W:$W,WhatIf!$Q:$Q,L$1,WhatIf!$R:$R,L250)&lt;=price_limit,IF(L250="Yes",1,2),"")),""))</f>
        <v/>
      </c>
      <c r="BH250" s="161" t="str">
        <f>IF(OR(M250="",VLOOKUP(M$1,Services!$A$1:$B$25,2,0)="Exclude"),"",IF($D250=1,IF(OR(price_limit="",price_limit="No Limit"),IF(M250="Yes",1,2),IF(SUMIFS(WhatIf!$W:$W,WhatIf!$Q:$Q,M$1,WhatIf!$R:$R,M250)&lt;=price_limit,IF(M250="Yes",1,2),"")),""))</f>
        <v/>
      </c>
      <c r="BI250" s="161" t="str">
        <f>IF(OR(N250="",VLOOKUP(N$1,Services!$A$1:$B$25,2,0)="Exclude"),"",IF($D250=1,IF(OR(price_limit="",price_limit="No Limit"),IF(N250="Yes",1,2),IF(SUMIFS(WhatIf!$W:$W,WhatIf!$Q:$Q,N$1,WhatIf!$R:$R,N250)&lt;=price_limit,IF(N250="Yes",1,2),"")),""))</f>
        <v/>
      </c>
      <c r="BJ250" s="161" t="str">
        <f ca="1">IF(OR(O250="",VLOOKUP(O$1,Services!$A$1:$B$25,2,0)="Exclude"),"",IF($D250=1,IF(OR(price_limit="",price_limit="No Limit"),IF(O250="Yes",1,2),IF(SUMIFS(WhatIf!$W:$W,WhatIf!$Q:$Q,O$1,WhatIf!$R:$R,O250)&lt;=price_limit,IF(O250="Yes",1,2),"")),""))</f>
        <v/>
      </c>
      <c r="BK250" s="161" t="str">
        <f>IF(OR(P250="",VLOOKUP(P$1,Services!$A$1:$B$25,2,0)="Exclude"),"",IF($D250=1,IF(OR(price_limit="",price_limit="No Limit"),IF(P250="Yes",1,2),IF(SUMIFS(WhatIf!$W:$W,WhatIf!$Q:$Q,P$1,WhatIf!$R:$R,P250)&lt;=price_limit,IF(P250="Yes",1,2),"")),""))</f>
        <v/>
      </c>
      <c r="BL250" s="161" t="str">
        <f>IF(OR(Q250="",VLOOKUP(Q$1,Services!$A$1:$B$25,2,0)="Exclude"),"",IF($D250=1,IF(OR(price_limit="",price_limit="No Limit"),IF(Q250="Yes",1,2),IF(SUMIFS(WhatIf!$W:$W,WhatIf!$Q:$Q,Q$1,WhatIf!$R:$R,Q250)&lt;=price_limit,IF(Q250="Yes",1,2),"")),""))</f>
        <v/>
      </c>
      <c r="BM250" s="161" t="str">
        <f>IF(OR(R250="",VLOOKUP(R$1,Services!$A$1:$B$25,2,0)="Exclude"),"",IF($D250=1,IF(OR(price_limit="",price_limit="No Limit"),IF(R250="Yes",1,2),IF(SUMIFS(WhatIf!$W:$W,WhatIf!$Q:$Q,R$1,WhatIf!$R:$R,R250)&lt;=price_limit,IF(R250="Yes",1,2),"")),""))</f>
        <v/>
      </c>
      <c r="BN250" s="161" t="str">
        <f>IF(OR(S250="",VLOOKUP(S$1,Services!$A$1:$B$25,2,0)="Exclude"),"",IF($D250=1,IF(OR(price_limit="",price_limit="No Limit"),IF(S250="Yes",1,2),IF(SUMIFS(WhatIf!$W:$W,WhatIf!$Q:$Q,S$1,WhatIf!$R:$R,S250)&lt;=price_limit,IF(S250="Yes",1,2),"")),""))</f>
        <v/>
      </c>
      <c r="BO250" s="161" t="str">
        <f>IF(OR(T250="",VLOOKUP(T$1,Services!$A$1:$B$25,2,0)="Exclude"),"",IF($D250=1,IF(OR(price_limit="",price_limit="No Limit"),IF(T250="Yes",1,2),IF(SUMIFS(WhatIf!$W:$W,WhatIf!$Q:$Q,T$1,WhatIf!$R:$R,T250)&lt;=price_limit,IF(T250="Yes",1,2),"")),""))</f>
        <v/>
      </c>
      <c r="BP250" s="161" t="str">
        <f>IF(OR(U250="",VLOOKUP(U$1,Services!$A$1:$B$25,2,0)="Exclude"),"",IF($D250=1,IF(OR(price_limit="",price_limit="No Limit"),IF(U250="Yes",1,2),IF(SUMIFS(WhatIf!$W:$W,WhatIf!$Q:$Q,U$1,WhatIf!$R:$R,U250)&lt;=price_limit,IF(U250="Yes",1,2),"")),""))</f>
        <v/>
      </c>
      <c r="BQ250" s="161" t="str">
        <f>IF(OR(V250="",VLOOKUP(V$1,Services!$A$1:$B$25,2,0)="Exclude"),"",IF($D250=1,IF(OR(price_limit="",price_limit="No Limit"),IF(V250="Yes",1,2),IF(SUMIFS(WhatIf!$W:$W,WhatIf!$Q:$Q,V$1,WhatIf!$R:$R,V250)&lt;=price_limit,IF(V250="Yes",1,2),"")),""))</f>
        <v/>
      </c>
      <c r="BR250" s="161" t="str">
        <f>IF(OR(W250="",VLOOKUP(W$1,Services!$A$1:$B$25,2,0)="Exclude"),"",IF($D250=1,IF(OR(price_limit="",price_limit="No Limit"),IF(W250="Yes",1,2),IF(SUMIFS(WhatIf!$W:$W,WhatIf!$Q:$Q,W$1,WhatIf!$R:$R,W250)&lt;=price_limit,IF(W250="Yes",1,2),"")),""))</f>
        <v/>
      </c>
      <c r="BS250" s="161" t="str">
        <f>IF(OR(X250="",VLOOKUP(X$1,Services!$A$1:$B$25,2,0)="Exclude"),"",IF($D250=1,IF(OR(price_limit="",price_limit="No Limit"),IF(X250="Yes",1,2),IF(SUMIFS(WhatIf!$W:$W,WhatIf!$Q:$Q,X$1,WhatIf!$R:$R,X250)&lt;=price_limit,IF(X250="Yes",1,2),"")),""))</f>
        <v/>
      </c>
      <c r="BT250" s="161" t="str">
        <f>IF(OR(Y250="",VLOOKUP(Y$1,Services!$A$1:$B$25,2,0)="Exclude"),"",IF($D250=1,IF(OR(price_limit="",price_limit="No Limit"),IF(Y250="Yes",1,2),IF(SUMIFS(WhatIf!$W:$W,WhatIf!$Q:$Q,Y$1,WhatIf!$R:$R,Y250)&lt;=price_limit,IF(Y250="Yes",1,2),"")),""))</f>
        <v/>
      </c>
      <c r="BU250" s="161" t="str">
        <f>IF(OR(Z250="",VLOOKUP(Z$1,Services!$A$1:$B$25,2,0)="Exclude"),"",IF($D250=1,IF(OR(price_limit="",price_limit="No Limit"),IF(Z250="Yes",1,2),IF(SUMIFS(WhatIf!$W:$W,WhatIf!$Q:$Q,Z$1,WhatIf!$R:$R,Z250)&lt;=price_limit,IF(Z250="Yes",1,2),"")),""))</f>
        <v/>
      </c>
      <c r="BV250" s="161"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5">
      <c r="A251" s="15" t="s">
        <v>617</v>
      </c>
      <c r="C251" s="3" t="s">
        <v>615</v>
      </c>
      <c r="D251" s="8" t="str">
        <f t="shared" ca="1" si="11"/>
        <v/>
      </c>
      <c r="I251" s="8"/>
      <c r="J251" s="8"/>
      <c r="K251" s="8"/>
      <c r="L251" s="8"/>
      <c r="M251" s="8"/>
      <c r="N251" s="8"/>
      <c r="O251" s="8" t="s">
        <v>616</v>
      </c>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1" t="str">
        <f>IF(OR(E251="",VLOOKUP(E$1,Services!$A$1:$B$25,2,0)="Exclude"),"",IF($D251=1,IF(OR(price_limit="",price_limit="No Limit"),IF(E251="Yes",1,2),IF(SUMIFS(WhatIf!$W:$W,WhatIf!$Q:$Q,E$1,WhatIf!$R:$R,E251)&lt;=price_limit,IF(E251="Yes",1,2),"")),""))</f>
        <v/>
      </c>
      <c r="BA251" s="161" t="str">
        <f>IF(OR(F251="",VLOOKUP(F$1,Services!$A$1:$B$25,2,0)="Exclude"),"",IF($D251=1,IF(OR(price_limit="",price_limit="No Limit"),IF(F251="Yes",1,2),IF(SUMIFS(WhatIf!$W:$W,WhatIf!$Q:$Q,F$1,WhatIf!$R:$R,F251)&lt;=price_limit,IF(F251="Yes",1,2),"")),""))</f>
        <v/>
      </c>
      <c r="BB251" s="161" t="str">
        <f>IF(OR(G251="",VLOOKUP(G$1,Services!$A$1:$B$25,2,0)="Exclude"),"",IF($D251=1,IF(OR(price_limit="",price_limit="No Limit"),IF(G251="Yes",1,2),IF(SUMIFS(WhatIf!$W:$W,WhatIf!$Q:$Q,G$1,WhatIf!$R:$R,G251)&lt;=price_limit,IF(G251="Yes",1,2),"")),""))</f>
        <v/>
      </c>
      <c r="BC251" s="161" t="str">
        <f>IF(OR(H251="",VLOOKUP(H$1,Services!$A$1:$B$25,2,0)="Exclude"),"",IF($D251=1,IF(OR(price_limit="",price_limit="No Limit"),IF(H251="Yes",1,2),IF(SUMIFS(WhatIf!$W:$W,WhatIf!$Q:$Q,H$1,WhatIf!$R:$R,H251)&lt;=price_limit,IF(H251="Yes",1,2),"")),""))</f>
        <v/>
      </c>
      <c r="BD251" s="161" t="str">
        <f>IF(OR(I251="",VLOOKUP(I$1,Services!$A$1:$B$25,2,0)="Exclude"),"",IF($D251=1,IF(OR(price_limit="",price_limit="No Limit"),IF(I251="Yes",1,2),IF(SUMIFS(WhatIf!$W:$W,WhatIf!$Q:$Q,I$1,WhatIf!$R:$R,I251)&lt;=price_limit,IF(I251="Yes",1,2),"")),""))</f>
        <v/>
      </c>
      <c r="BE251" s="161" t="str">
        <f>IF(OR(J251="",VLOOKUP(J$1,Services!$A$1:$B$25,2,0)="Exclude"),"",IF($D251=1,IF(OR(price_limit="",price_limit="No Limit"),IF(J251="Yes",1,2),IF(SUMIFS(WhatIf!$W:$W,WhatIf!$Q:$Q,J$1,WhatIf!$R:$R,J251)&lt;=price_limit,IF(J251="Yes",1,2),"")),""))</f>
        <v/>
      </c>
      <c r="BF251" s="161" t="str">
        <f>IF(OR(K251="",VLOOKUP(K$1,Services!$A$1:$B$25,2,0)="Exclude"),"",IF($D251=1,IF(OR(price_limit="",price_limit="No Limit"),IF(K251="Yes",1,2),IF(SUMIFS(WhatIf!$W:$W,WhatIf!$Q:$Q,K$1,WhatIf!$R:$R,K251)&lt;=price_limit,IF(K251="Yes",1,2),"")),""))</f>
        <v/>
      </c>
      <c r="BG251" s="161" t="str">
        <f>IF(OR(L251="",VLOOKUP(L$1,Services!$A$1:$B$25,2,0)="Exclude"),"",IF($D251=1,IF(OR(price_limit="",price_limit="No Limit"),IF(L251="Yes",1,2),IF(SUMIFS(WhatIf!$W:$W,WhatIf!$Q:$Q,L$1,WhatIf!$R:$R,L251)&lt;=price_limit,IF(L251="Yes",1,2),"")),""))</f>
        <v/>
      </c>
      <c r="BH251" s="161" t="str">
        <f>IF(OR(M251="",VLOOKUP(M$1,Services!$A$1:$B$25,2,0)="Exclude"),"",IF($D251=1,IF(OR(price_limit="",price_limit="No Limit"),IF(M251="Yes",1,2),IF(SUMIFS(WhatIf!$W:$W,WhatIf!$Q:$Q,M$1,WhatIf!$R:$R,M251)&lt;=price_limit,IF(M251="Yes",1,2),"")),""))</f>
        <v/>
      </c>
      <c r="BI251" s="161" t="str">
        <f>IF(OR(N251="",VLOOKUP(N$1,Services!$A$1:$B$25,2,0)="Exclude"),"",IF($D251=1,IF(OR(price_limit="",price_limit="No Limit"),IF(N251="Yes",1,2),IF(SUMIFS(WhatIf!$W:$W,WhatIf!$Q:$Q,N$1,WhatIf!$R:$R,N251)&lt;=price_limit,IF(N251="Yes",1,2),"")),""))</f>
        <v/>
      </c>
      <c r="BJ251" s="161" t="str">
        <f ca="1">IF(OR(O251="",VLOOKUP(O$1,Services!$A$1:$B$25,2,0)="Exclude"),"",IF($D251=1,IF(OR(price_limit="",price_limit="No Limit"),IF(O251="Yes",1,2),IF(SUMIFS(WhatIf!$W:$W,WhatIf!$Q:$Q,O$1,WhatIf!$R:$R,O251)&lt;=price_limit,IF(O251="Yes",1,2),"")),""))</f>
        <v/>
      </c>
      <c r="BK251" s="161" t="str">
        <f>IF(OR(P251="",VLOOKUP(P$1,Services!$A$1:$B$25,2,0)="Exclude"),"",IF($D251=1,IF(OR(price_limit="",price_limit="No Limit"),IF(P251="Yes",1,2),IF(SUMIFS(WhatIf!$W:$W,WhatIf!$Q:$Q,P$1,WhatIf!$R:$R,P251)&lt;=price_limit,IF(P251="Yes",1,2),"")),""))</f>
        <v/>
      </c>
      <c r="BL251" s="161" t="str">
        <f>IF(OR(Q251="",VLOOKUP(Q$1,Services!$A$1:$B$25,2,0)="Exclude"),"",IF($D251=1,IF(OR(price_limit="",price_limit="No Limit"),IF(Q251="Yes",1,2),IF(SUMIFS(WhatIf!$W:$W,WhatIf!$Q:$Q,Q$1,WhatIf!$R:$R,Q251)&lt;=price_limit,IF(Q251="Yes",1,2),"")),""))</f>
        <v/>
      </c>
      <c r="BM251" s="161" t="str">
        <f>IF(OR(R251="",VLOOKUP(R$1,Services!$A$1:$B$25,2,0)="Exclude"),"",IF($D251=1,IF(OR(price_limit="",price_limit="No Limit"),IF(R251="Yes",1,2),IF(SUMIFS(WhatIf!$W:$W,WhatIf!$Q:$Q,R$1,WhatIf!$R:$R,R251)&lt;=price_limit,IF(R251="Yes",1,2),"")),""))</f>
        <v/>
      </c>
      <c r="BN251" s="161" t="str">
        <f>IF(OR(S251="",VLOOKUP(S$1,Services!$A$1:$B$25,2,0)="Exclude"),"",IF($D251=1,IF(OR(price_limit="",price_limit="No Limit"),IF(S251="Yes",1,2),IF(SUMIFS(WhatIf!$W:$W,WhatIf!$Q:$Q,S$1,WhatIf!$R:$R,S251)&lt;=price_limit,IF(S251="Yes",1,2),"")),""))</f>
        <v/>
      </c>
      <c r="BO251" s="161" t="str">
        <f>IF(OR(T251="",VLOOKUP(T$1,Services!$A$1:$B$25,2,0)="Exclude"),"",IF($D251=1,IF(OR(price_limit="",price_limit="No Limit"),IF(T251="Yes",1,2),IF(SUMIFS(WhatIf!$W:$W,WhatIf!$Q:$Q,T$1,WhatIf!$R:$R,T251)&lt;=price_limit,IF(T251="Yes",1,2),"")),""))</f>
        <v/>
      </c>
      <c r="BP251" s="161" t="str">
        <f>IF(OR(U251="",VLOOKUP(U$1,Services!$A$1:$B$25,2,0)="Exclude"),"",IF($D251=1,IF(OR(price_limit="",price_limit="No Limit"),IF(U251="Yes",1,2),IF(SUMIFS(WhatIf!$W:$W,WhatIf!$Q:$Q,U$1,WhatIf!$R:$R,U251)&lt;=price_limit,IF(U251="Yes",1,2),"")),""))</f>
        <v/>
      </c>
      <c r="BQ251" s="161" t="str">
        <f>IF(OR(V251="",VLOOKUP(V$1,Services!$A$1:$B$25,2,0)="Exclude"),"",IF($D251=1,IF(OR(price_limit="",price_limit="No Limit"),IF(V251="Yes",1,2),IF(SUMIFS(WhatIf!$W:$W,WhatIf!$Q:$Q,V$1,WhatIf!$R:$R,V251)&lt;=price_limit,IF(V251="Yes",1,2),"")),""))</f>
        <v/>
      </c>
      <c r="BR251" s="161" t="str">
        <f>IF(OR(W251="",VLOOKUP(W$1,Services!$A$1:$B$25,2,0)="Exclude"),"",IF($D251=1,IF(OR(price_limit="",price_limit="No Limit"),IF(W251="Yes",1,2),IF(SUMIFS(WhatIf!$W:$W,WhatIf!$Q:$Q,W$1,WhatIf!$R:$R,W251)&lt;=price_limit,IF(W251="Yes",1,2),"")),""))</f>
        <v/>
      </c>
      <c r="BS251" s="161" t="str">
        <f>IF(OR(X251="",VLOOKUP(X$1,Services!$A$1:$B$25,2,0)="Exclude"),"",IF($D251=1,IF(OR(price_limit="",price_limit="No Limit"),IF(X251="Yes",1,2),IF(SUMIFS(WhatIf!$W:$W,WhatIf!$Q:$Q,X$1,WhatIf!$R:$R,X251)&lt;=price_limit,IF(X251="Yes",1,2),"")),""))</f>
        <v/>
      </c>
      <c r="BT251" s="161" t="str">
        <f>IF(OR(Y251="",VLOOKUP(Y$1,Services!$A$1:$B$25,2,0)="Exclude"),"",IF($D251=1,IF(OR(price_limit="",price_limit="No Limit"),IF(Y251="Yes",1,2),IF(SUMIFS(WhatIf!$W:$W,WhatIf!$Q:$Q,Y$1,WhatIf!$R:$R,Y251)&lt;=price_limit,IF(Y251="Yes",1,2),"")),""))</f>
        <v/>
      </c>
      <c r="BU251" s="161" t="str">
        <f>IF(OR(Z251="",VLOOKUP(Z$1,Services!$A$1:$B$25,2,0)="Exclude"),"",IF($D251=1,IF(OR(price_limit="",price_limit="No Limit"),IF(Z251="Yes",1,2),IF(SUMIFS(WhatIf!$W:$W,WhatIf!$Q:$Q,Z$1,WhatIf!$R:$R,Z251)&lt;=price_limit,IF(Z251="Yes",1,2),"")),""))</f>
        <v/>
      </c>
      <c r="BV251" s="161"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5">
      <c r="A252" s="15" t="s">
        <v>710</v>
      </c>
      <c r="C252" s="3" t="s">
        <v>615</v>
      </c>
      <c r="D252" s="8" t="str">
        <f t="shared" ca="1" si="11"/>
        <v/>
      </c>
      <c r="I252" s="8"/>
      <c r="J252" s="8"/>
      <c r="K252" s="8"/>
      <c r="L252" s="8"/>
      <c r="M252" s="8"/>
      <c r="N252" s="8"/>
      <c r="O252" s="8" t="s">
        <v>622</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1" t="str">
        <f>IF(OR(E252="",VLOOKUP(E$1,Services!$A$1:$B$25,2,0)="Exclude"),"",IF($D252=1,IF(OR(price_limit="",price_limit="No Limit"),IF(E252="Yes",1,2),IF(SUMIFS(WhatIf!$W:$W,WhatIf!$Q:$Q,E$1,WhatIf!$R:$R,E252)&lt;=price_limit,IF(E252="Yes",1,2),"")),""))</f>
        <v/>
      </c>
      <c r="BA252" s="161" t="str">
        <f>IF(OR(F252="",VLOOKUP(F$1,Services!$A$1:$B$25,2,0)="Exclude"),"",IF($D252=1,IF(OR(price_limit="",price_limit="No Limit"),IF(F252="Yes",1,2),IF(SUMIFS(WhatIf!$W:$W,WhatIf!$Q:$Q,F$1,WhatIf!$R:$R,F252)&lt;=price_limit,IF(F252="Yes",1,2),"")),""))</f>
        <v/>
      </c>
      <c r="BB252" s="161" t="str">
        <f>IF(OR(G252="",VLOOKUP(G$1,Services!$A$1:$B$25,2,0)="Exclude"),"",IF($D252=1,IF(OR(price_limit="",price_limit="No Limit"),IF(G252="Yes",1,2),IF(SUMIFS(WhatIf!$W:$W,WhatIf!$Q:$Q,G$1,WhatIf!$R:$R,G252)&lt;=price_limit,IF(G252="Yes",1,2),"")),""))</f>
        <v/>
      </c>
      <c r="BC252" s="161" t="str">
        <f>IF(OR(H252="",VLOOKUP(H$1,Services!$A$1:$B$25,2,0)="Exclude"),"",IF($D252=1,IF(OR(price_limit="",price_limit="No Limit"),IF(H252="Yes",1,2),IF(SUMIFS(WhatIf!$W:$W,WhatIf!$Q:$Q,H$1,WhatIf!$R:$R,H252)&lt;=price_limit,IF(H252="Yes",1,2),"")),""))</f>
        <v/>
      </c>
      <c r="BD252" s="161" t="str">
        <f>IF(OR(I252="",VLOOKUP(I$1,Services!$A$1:$B$25,2,0)="Exclude"),"",IF($D252=1,IF(OR(price_limit="",price_limit="No Limit"),IF(I252="Yes",1,2),IF(SUMIFS(WhatIf!$W:$W,WhatIf!$Q:$Q,I$1,WhatIf!$R:$R,I252)&lt;=price_limit,IF(I252="Yes",1,2),"")),""))</f>
        <v/>
      </c>
      <c r="BE252" s="161" t="str">
        <f>IF(OR(J252="",VLOOKUP(J$1,Services!$A$1:$B$25,2,0)="Exclude"),"",IF($D252=1,IF(OR(price_limit="",price_limit="No Limit"),IF(J252="Yes",1,2),IF(SUMIFS(WhatIf!$W:$W,WhatIf!$Q:$Q,J$1,WhatIf!$R:$R,J252)&lt;=price_limit,IF(J252="Yes",1,2),"")),""))</f>
        <v/>
      </c>
      <c r="BF252" s="161" t="str">
        <f>IF(OR(K252="",VLOOKUP(K$1,Services!$A$1:$B$25,2,0)="Exclude"),"",IF($D252=1,IF(OR(price_limit="",price_limit="No Limit"),IF(K252="Yes",1,2),IF(SUMIFS(WhatIf!$W:$W,WhatIf!$Q:$Q,K$1,WhatIf!$R:$R,K252)&lt;=price_limit,IF(K252="Yes",1,2),"")),""))</f>
        <v/>
      </c>
      <c r="BG252" s="161" t="str">
        <f>IF(OR(L252="",VLOOKUP(L$1,Services!$A$1:$B$25,2,0)="Exclude"),"",IF($D252=1,IF(OR(price_limit="",price_limit="No Limit"),IF(L252="Yes",1,2),IF(SUMIFS(WhatIf!$W:$W,WhatIf!$Q:$Q,L$1,WhatIf!$R:$R,L252)&lt;=price_limit,IF(L252="Yes",1,2),"")),""))</f>
        <v/>
      </c>
      <c r="BH252" s="161" t="str">
        <f>IF(OR(M252="",VLOOKUP(M$1,Services!$A$1:$B$25,2,0)="Exclude"),"",IF($D252=1,IF(OR(price_limit="",price_limit="No Limit"),IF(M252="Yes",1,2),IF(SUMIFS(WhatIf!$W:$W,WhatIf!$Q:$Q,M$1,WhatIf!$R:$R,M252)&lt;=price_limit,IF(M252="Yes",1,2),"")),""))</f>
        <v/>
      </c>
      <c r="BI252" s="161" t="str">
        <f>IF(OR(N252="",VLOOKUP(N$1,Services!$A$1:$B$25,2,0)="Exclude"),"",IF($D252=1,IF(OR(price_limit="",price_limit="No Limit"),IF(N252="Yes",1,2),IF(SUMIFS(WhatIf!$W:$W,WhatIf!$Q:$Q,N$1,WhatIf!$R:$R,N252)&lt;=price_limit,IF(N252="Yes",1,2),"")),""))</f>
        <v/>
      </c>
      <c r="BJ252" s="161" t="str">
        <f ca="1">IF(OR(O252="",VLOOKUP(O$1,Services!$A$1:$B$25,2,0)="Exclude"),"",IF($D252=1,IF(OR(price_limit="",price_limit="No Limit"),IF(O252="Yes",1,2),IF(SUMIFS(WhatIf!$W:$W,WhatIf!$Q:$Q,O$1,WhatIf!$R:$R,O252)&lt;=price_limit,IF(O252="Yes",1,2),"")),""))</f>
        <v/>
      </c>
      <c r="BK252" s="161" t="str">
        <f>IF(OR(P252="",VLOOKUP(P$1,Services!$A$1:$B$25,2,0)="Exclude"),"",IF($D252=1,IF(OR(price_limit="",price_limit="No Limit"),IF(P252="Yes",1,2),IF(SUMIFS(WhatIf!$W:$W,WhatIf!$Q:$Q,P$1,WhatIf!$R:$R,P252)&lt;=price_limit,IF(P252="Yes",1,2),"")),""))</f>
        <v/>
      </c>
      <c r="BL252" s="161" t="str">
        <f>IF(OR(Q252="",VLOOKUP(Q$1,Services!$A$1:$B$25,2,0)="Exclude"),"",IF($D252=1,IF(OR(price_limit="",price_limit="No Limit"),IF(Q252="Yes",1,2),IF(SUMIFS(WhatIf!$W:$W,WhatIf!$Q:$Q,Q$1,WhatIf!$R:$R,Q252)&lt;=price_limit,IF(Q252="Yes",1,2),"")),""))</f>
        <v/>
      </c>
      <c r="BM252" s="161" t="str">
        <f>IF(OR(R252="",VLOOKUP(R$1,Services!$A$1:$B$25,2,0)="Exclude"),"",IF($D252=1,IF(OR(price_limit="",price_limit="No Limit"),IF(R252="Yes",1,2),IF(SUMIFS(WhatIf!$W:$W,WhatIf!$Q:$Q,R$1,WhatIf!$R:$R,R252)&lt;=price_limit,IF(R252="Yes",1,2),"")),""))</f>
        <v/>
      </c>
      <c r="BN252" s="161" t="str">
        <f>IF(OR(S252="",VLOOKUP(S$1,Services!$A$1:$B$25,2,0)="Exclude"),"",IF($D252=1,IF(OR(price_limit="",price_limit="No Limit"),IF(S252="Yes",1,2),IF(SUMIFS(WhatIf!$W:$W,WhatIf!$Q:$Q,S$1,WhatIf!$R:$R,S252)&lt;=price_limit,IF(S252="Yes",1,2),"")),""))</f>
        <v/>
      </c>
      <c r="BO252" s="161" t="str">
        <f>IF(OR(T252="",VLOOKUP(T$1,Services!$A$1:$B$25,2,0)="Exclude"),"",IF($D252=1,IF(OR(price_limit="",price_limit="No Limit"),IF(T252="Yes",1,2),IF(SUMIFS(WhatIf!$W:$W,WhatIf!$Q:$Q,T$1,WhatIf!$R:$R,T252)&lt;=price_limit,IF(T252="Yes",1,2),"")),""))</f>
        <v/>
      </c>
      <c r="BP252" s="161" t="str">
        <f>IF(OR(U252="",VLOOKUP(U$1,Services!$A$1:$B$25,2,0)="Exclude"),"",IF($D252=1,IF(OR(price_limit="",price_limit="No Limit"),IF(U252="Yes",1,2),IF(SUMIFS(WhatIf!$W:$W,WhatIf!$Q:$Q,U$1,WhatIf!$R:$R,U252)&lt;=price_limit,IF(U252="Yes",1,2),"")),""))</f>
        <v/>
      </c>
      <c r="BQ252" s="161" t="str">
        <f>IF(OR(V252="",VLOOKUP(V$1,Services!$A$1:$B$25,2,0)="Exclude"),"",IF($D252=1,IF(OR(price_limit="",price_limit="No Limit"),IF(V252="Yes",1,2),IF(SUMIFS(WhatIf!$W:$W,WhatIf!$Q:$Q,V$1,WhatIf!$R:$R,V252)&lt;=price_limit,IF(V252="Yes",1,2),"")),""))</f>
        <v/>
      </c>
      <c r="BR252" s="161" t="str">
        <f>IF(OR(W252="",VLOOKUP(W$1,Services!$A$1:$B$25,2,0)="Exclude"),"",IF($D252=1,IF(OR(price_limit="",price_limit="No Limit"),IF(W252="Yes",1,2),IF(SUMIFS(WhatIf!$W:$W,WhatIf!$Q:$Q,W$1,WhatIf!$R:$R,W252)&lt;=price_limit,IF(W252="Yes",1,2),"")),""))</f>
        <v/>
      </c>
      <c r="BS252" s="161" t="str">
        <f>IF(OR(X252="",VLOOKUP(X$1,Services!$A$1:$B$25,2,0)="Exclude"),"",IF($D252=1,IF(OR(price_limit="",price_limit="No Limit"),IF(X252="Yes",1,2),IF(SUMIFS(WhatIf!$W:$W,WhatIf!$Q:$Q,X$1,WhatIf!$R:$R,X252)&lt;=price_limit,IF(X252="Yes",1,2),"")),""))</f>
        <v/>
      </c>
      <c r="BT252" s="161" t="str">
        <f>IF(OR(Y252="",VLOOKUP(Y$1,Services!$A$1:$B$25,2,0)="Exclude"),"",IF($D252=1,IF(OR(price_limit="",price_limit="No Limit"),IF(Y252="Yes",1,2),IF(SUMIFS(WhatIf!$W:$W,WhatIf!$Q:$Q,Y$1,WhatIf!$R:$R,Y252)&lt;=price_limit,IF(Y252="Yes",1,2),"")),""))</f>
        <v/>
      </c>
      <c r="BU252" s="161" t="str">
        <f>IF(OR(Z252="",VLOOKUP(Z$1,Services!$A$1:$B$25,2,0)="Exclude"),"",IF($D252=1,IF(OR(price_limit="",price_limit="No Limit"),IF(Z252="Yes",1,2),IF(SUMIFS(WhatIf!$W:$W,WhatIf!$Q:$Q,Z$1,WhatIf!$R:$R,Z252)&lt;=price_limit,IF(Z252="Yes",1,2),"")),""))</f>
        <v/>
      </c>
      <c r="BV252" s="161"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customHeight="1" x14ac:dyDescent="0.35">
      <c r="A253" s="15" t="s">
        <v>884</v>
      </c>
      <c r="C253" s="3" t="s">
        <v>615</v>
      </c>
      <c r="D253" s="8" t="str">
        <f t="shared" ca="1" si="11"/>
        <v/>
      </c>
      <c r="O253" s="9" t="s">
        <v>953</v>
      </c>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1" t="str">
        <f>IF(OR(E253="",VLOOKUP(E$1,Services!$A$1:$B$25,2,0)="Exclude"),"",IF($D253=1,IF(OR(price_limit="",price_limit="No Limit"),IF(E253="Yes",1,2),IF(SUMIFS(WhatIf!$W:$W,WhatIf!$Q:$Q,E$1,WhatIf!$R:$R,E253)&lt;=price_limit,IF(E253="Yes",1,2),"")),""))</f>
        <v/>
      </c>
      <c r="BA253" s="161" t="str">
        <f>IF(OR(F253="",VLOOKUP(F$1,Services!$A$1:$B$25,2,0)="Exclude"),"",IF($D253=1,IF(OR(price_limit="",price_limit="No Limit"),IF(F253="Yes",1,2),IF(SUMIFS(WhatIf!$W:$W,WhatIf!$Q:$Q,F$1,WhatIf!$R:$R,F253)&lt;=price_limit,IF(F253="Yes",1,2),"")),""))</f>
        <v/>
      </c>
      <c r="BB253" s="161" t="str">
        <f>IF(OR(G253="",VLOOKUP(G$1,Services!$A$1:$B$25,2,0)="Exclude"),"",IF($D253=1,IF(OR(price_limit="",price_limit="No Limit"),IF(G253="Yes",1,2),IF(SUMIFS(WhatIf!$W:$W,WhatIf!$Q:$Q,G$1,WhatIf!$R:$R,G253)&lt;=price_limit,IF(G253="Yes",1,2),"")),""))</f>
        <v/>
      </c>
      <c r="BC253" s="161" t="str">
        <f>IF(OR(H253="",VLOOKUP(H$1,Services!$A$1:$B$25,2,0)="Exclude"),"",IF($D253=1,IF(OR(price_limit="",price_limit="No Limit"),IF(H253="Yes",1,2),IF(SUMIFS(WhatIf!$W:$W,WhatIf!$Q:$Q,H$1,WhatIf!$R:$R,H253)&lt;=price_limit,IF(H253="Yes",1,2),"")),""))</f>
        <v/>
      </c>
      <c r="BD253" s="161" t="str">
        <f>IF(OR(I253="",VLOOKUP(I$1,Services!$A$1:$B$25,2,0)="Exclude"),"",IF($D253=1,IF(OR(price_limit="",price_limit="No Limit"),IF(I253="Yes",1,2),IF(SUMIFS(WhatIf!$W:$W,WhatIf!$Q:$Q,I$1,WhatIf!$R:$R,I253)&lt;=price_limit,IF(I253="Yes",1,2),"")),""))</f>
        <v/>
      </c>
      <c r="BE253" s="161" t="str">
        <f>IF(OR(J253="",VLOOKUP(J$1,Services!$A$1:$B$25,2,0)="Exclude"),"",IF($D253=1,IF(OR(price_limit="",price_limit="No Limit"),IF(J253="Yes",1,2),IF(SUMIFS(WhatIf!$W:$W,WhatIf!$Q:$Q,J$1,WhatIf!$R:$R,J253)&lt;=price_limit,IF(J253="Yes",1,2),"")),""))</f>
        <v/>
      </c>
      <c r="BF253" s="161" t="str">
        <f>IF(OR(K253="",VLOOKUP(K$1,Services!$A$1:$B$25,2,0)="Exclude"),"",IF($D253=1,IF(OR(price_limit="",price_limit="No Limit"),IF(K253="Yes",1,2),IF(SUMIFS(WhatIf!$W:$W,WhatIf!$Q:$Q,K$1,WhatIf!$R:$R,K253)&lt;=price_limit,IF(K253="Yes",1,2),"")),""))</f>
        <v/>
      </c>
      <c r="BG253" s="161" t="str">
        <f>IF(OR(L253="",VLOOKUP(L$1,Services!$A$1:$B$25,2,0)="Exclude"),"",IF($D253=1,IF(OR(price_limit="",price_limit="No Limit"),IF(L253="Yes",1,2),IF(SUMIFS(WhatIf!$W:$W,WhatIf!$Q:$Q,L$1,WhatIf!$R:$R,L253)&lt;=price_limit,IF(L253="Yes",1,2),"")),""))</f>
        <v/>
      </c>
      <c r="BH253" s="161" t="str">
        <f>IF(OR(M253="",VLOOKUP(M$1,Services!$A$1:$B$25,2,0)="Exclude"),"",IF($D253=1,IF(OR(price_limit="",price_limit="No Limit"),IF(M253="Yes",1,2),IF(SUMIFS(WhatIf!$W:$W,WhatIf!$Q:$Q,M$1,WhatIf!$R:$R,M253)&lt;=price_limit,IF(M253="Yes",1,2),"")),""))</f>
        <v/>
      </c>
      <c r="BI253" s="161" t="str">
        <f>IF(OR(N253="",VLOOKUP(N$1,Services!$A$1:$B$25,2,0)="Exclude"),"",IF($D253=1,IF(OR(price_limit="",price_limit="No Limit"),IF(N253="Yes",1,2),IF(SUMIFS(WhatIf!$W:$W,WhatIf!$Q:$Q,N$1,WhatIf!$R:$R,N253)&lt;=price_limit,IF(N253="Yes",1,2),"")),""))</f>
        <v/>
      </c>
      <c r="BJ253" s="161" t="str">
        <f ca="1">IF(OR(O253="",VLOOKUP(O$1,Services!$A$1:$B$25,2,0)="Exclude"),"",IF($D253=1,IF(OR(price_limit="",price_limit="No Limit"),IF(O253="Yes",1,2),IF(SUMIFS(WhatIf!$W:$W,WhatIf!$Q:$Q,O$1,WhatIf!$R:$R,O253)&lt;=price_limit,IF(O253="Yes",1,2),"")),""))</f>
        <v/>
      </c>
      <c r="BK253" s="161" t="str">
        <f>IF(OR(P253="",VLOOKUP(P$1,Services!$A$1:$B$25,2,0)="Exclude"),"",IF($D253=1,IF(OR(price_limit="",price_limit="No Limit"),IF(P253="Yes",1,2),IF(SUMIFS(WhatIf!$W:$W,WhatIf!$Q:$Q,P$1,WhatIf!$R:$R,P253)&lt;=price_limit,IF(P253="Yes",1,2),"")),""))</f>
        <v/>
      </c>
      <c r="BL253" s="161" t="str">
        <f>IF(OR(Q253="",VLOOKUP(Q$1,Services!$A$1:$B$25,2,0)="Exclude"),"",IF($D253=1,IF(OR(price_limit="",price_limit="No Limit"),IF(Q253="Yes",1,2),IF(SUMIFS(WhatIf!$W:$W,WhatIf!$Q:$Q,Q$1,WhatIf!$R:$R,Q253)&lt;=price_limit,IF(Q253="Yes",1,2),"")),""))</f>
        <v/>
      </c>
      <c r="BM253" s="161" t="str">
        <f>IF(OR(R253="",VLOOKUP(R$1,Services!$A$1:$B$25,2,0)="Exclude"),"",IF($D253=1,IF(OR(price_limit="",price_limit="No Limit"),IF(R253="Yes",1,2),IF(SUMIFS(WhatIf!$W:$W,WhatIf!$Q:$Q,R$1,WhatIf!$R:$R,R253)&lt;=price_limit,IF(R253="Yes",1,2),"")),""))</f>
        <v/>
      </c>
      <c r="BN253" s="161" t="str">
        <f>IF(OR(S253="",VLOOKUP(S$1,Services!$A$1:$B$25,2,0)="Exclude"),"",IF($D253=1,IF(OR(price_limit="",price_limit="No Limit"),IF(S253="Yes",1,2),IF(SUMIFS(WhatIf!$W:$W,WhatIf!$Q:$Q,S$1,WhatIf!$R:$R,S253)&lt;=price_limit,IF(S253="Yes",1,2),"")),""))</f>
        <v/>
      </c>
      <c r="BO253" s="161" t="str">
        <f>IF(OR(T253="",VLOOKUP(T$1,Services!$A$1:$B$25,2,0)="Exclude"),"",IF($D253=1,IF(OR(price_limit="",price_limit="No Limit"),IF(T253="Yes",1,2),IF(SUMIFS(WhatIf!$W:$W,WhatIf!$Q:$Q,T$1,WhatIf!$R:$R,T253)&lt;=price_limit,IF(T253="Yes",1,2),"")),""))</f>
        <v/>
      </c>
      <c r="BP253" s="161" t="str">
        <f>IF(OR(U253="",VLOOKUP(U$1,Services!$A$1:$B$25,2,0)="Exclude"),"",IF($D253=1,IF(OR(price_limit="",price_limit="No Limit"),IF(U253="Yes",1,2),IF(SUMIFS(WhatIf!$W:$W,WhatIf!$Q:$Q,U$1,WhatIf!$R:$R,U253)&lt;=price_limit,IF(U253="Yes",1,2),"")),""))</f>
        <v/>
      </c>
      <c r="BQ253" s="161" t="str">
        <f>IF(OR(V253="",VLOOKUP(V$1,Services!$A$1:$B$25,2,0)="Exclude"),"",IF($D253=1,IF(OR(price_limit="",price_limit="No Limit"),IF(V253="Yes",1,2),IF(SUMIFS(WhatIf!$W:$W,WhatIf!$Q:$Q,V$1,WhatIf!$R:$R,V253)&lt;=price_limit,IF(V253="Yes",1,2),"")),""))</f>
        <v/>
      </c>
      <c r="BR253" s="161" t="str">
        <f>IF(OR(W253="",VLOOKUP(W$1,Services!$A$1:$B$25,2,0)="Exclude"),"",IF($D253=1,IF(OR(price_limit="",price_limit="No Limit"),IF(W253="Yes",1,2),IF(SUMIFS(WhatIf!$W:$W,WhatIf!$Q:$Q,W$1,WhatIf!$R:$R,W253)&lt;=price_limit,IF(W253="Yes",1,2),"")),""))</f>
        <v/>
      </c>
      <c r="BS253" s="161" t="str">
        <f>IF(OR(X253="",VLOOKUP(X$1,Services!$A$1:$B$25,2,0)="Exclude"),"",IF($D253=1,IF(OR(price_limit="",price_limit="No Limit"),IF(X253="Yes",1,2),IF(SUMIFS(WhatIf!$W:$W,WhatIf!$Q:$Q,X$1,WhatIf!$R:$R,X253)&lt;=price_limit,IF(X253="Yes",1,2),"")),""))</f>
        <v/>
      </c>
      <c r="BT253" s="161" t="str">
        <f>IF(OR(Y253="",VLOOKUP(Y$1,Services!$A$1:$B$25,2,0)="Exclude"),"",IF($D253=1,IF(OR(price_limit="",price_limit="No Limit"),IF(Y253="Yes",1,2),IF(SUMIFS(WhatIf!$W:$W,WhatIf!$Q:$Q,Y$1,WhatIf!$R:$R,Y253)&lt;=price_limit,IF(Y253="Yes",1,2),"")),""))</f>
        <v/>
      </c>
      <c r="BU253" s="161" t="str">
        <f>IF(OR(Z253="",VLOOKUP(Z$1,Services!$A$1:$B$25,2,0)="Exclude"),"",IF($D253=1,IF(OR(price_limit="",price_limit="No Limit"),IF(Z253="Yes",1,2),IF(SUMIFS(WhatIf!$W:$W,WhatIf!$Q:$Q,Z$1,WhatIf!$R:$R,Z253)&lt;=price_limit,IF(Z253="Yes",1,2),"")),""))</f>
        <v/>
      </c>
      <c r="BV253" s="161"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39.5" customHeight="1" x14ac:dyDescent="0.35">
      <c r="A254" s="15" t="s">
        <v>1119</v>
      </c>
      <c r="C254" s="3" t="s">
        <v>615</v>
      </c>
      <c r="D254" s="8" t="str">
        <f t="shared" ca="1" si="11"/>
        <v/>
      </c>
      <c r="O254" s="9" t="s">
        <v>660</v>
      </c>
      <c r="P254" s="9"/>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1" t="str">
        <f>IF(OR(E254="",VLOOKUP(E$1,Services!$A$1:$B$25,2,0)="Exclude"),"",IF($D254=1,IF(OR(price_limit="",price_limit="No Limit"),IF(E254="Yes",1,2),IF(SUMIFS(WhatIf!$W:$W,WhatIf!$Q:$Q,E$1,WhatIf!$R:$R,E254)&lt;=price_limit,IF(E254="Yes",1,2),"")),""))</f>
        <v/>
      </c>
      <c r="BA254" s="161" t="str">
        <f>IF(OR(F254="",VLOOKUP(F$1,Services!$A$1:$B$25,2,0)="Exclude"),"",IF($D254=1,IF(OR(price_limit="",price_limit="No Limit"),IF(F254="Yes",1,2),IF(SUMIFS(WhatIf!$W:$W,WhatIf!$Q:$Q,F$1,WhatIf!$R:$R,F254)&lt;=price_limit,IF(F254="Yes",1,2),"")),""))</f>
        <v/>
      </c>
      <c r="BB254" s="161" t="str">
        <f>IF(OR(G254="",VLOOKUP(G$1,Services!$A$1:$B$25,2,0)="Exclude"),"",IF($D254=1,IF(OR(price_limit="",price_limit="No Limit"),IF(G254="Yes",1,2),IF(SUMIFS(WhatIf!$W:$W,WhatIf!$Q:$Q,G$1,WhatIf!$R:$R,G254)&lt;=price_limit,IF(G254="Yes",1,2),"")),""))</f>
        <v/>
      </c>
      <c r="BC254" s="161" t="str">
        <f>IF(OR(H254="",VLOOKUP(H$1,Services!$A$1:$B$25,2,0)="Exclude"),"",IF($D254=1,IF(OR(price_limit="",price_limit="No Limit"),IF(H254="Yes",1,2),IF(SUMIFS(WhatIf!$W:$W,WhatIf!$Q:$Q,H$1,WhatIf!$R:$R,H254)&lt;=price_limit,IF(H254="Yes",1,2),"")),""))</f>
        <v/>
      </c>
      <c r="BD254" s="161" t="str">
        <f>IF(OR(I254="",VLOOKUP(I$1,Services!$A$1:$B$25,2,0)="Exclude"),"",IF($D254=1,IF(OR(price_limit="",price_limit="No Limit"),IF(I254="Yes",1,2),IF(SUMIFS(WhatIf!$W:$W,WhatIf!$Q:$Q,I$1,WhatIf!$R:$R,I254)&lt;=price_limit,IF(I254="Yes",1,2),"")),""))</f>
        <v/>
      </c>
      <c r="BE254" s="161" t="str">
        <f>IF(OR(J254="",VLOOKUP(J$1,Services!$A$1:$B$25,2,0)="Exclude"),"",IF($D254=1,IF(OR(price_limit="",price_limit="No Limit"),IF(J254="Yes",1,2),IF(SUMIFS(WhatIf!$W:$W,WhatIf!$Q:$Q,J$1,WhatIf!$R:$R,J254)&lt;=price_limit,IF(J254="Yes",1,2),"")),""))</f>
        <v/>
      </c>
      <c r="BF254" s="161" t="str">
        <f>IF(OR(K254="",VLOOKUP(K$1,Services!$A$1:$B$25,2,0)="Exclude"),"",IF($D254=1,IF(OR(price_limit="",price_limit="No Limit"),IF(K254="Yes",1,2),IF(SUMIFS(WhatIf!$W:$W,WhatIf!$Q:$Q,K$1,WhatIf!$R:$R,K254)&lt;=price_limit,IF(K254="Yes",1,2),"")),""))</f>
        <v/>
      </c>
      <c r="BG254" s="161" t="str">
        <f>IF(OR(L254="",VLOOKUP(L$1,Services!$A$1:$B$25,2,0)="Exclude"),"",IF($D254=1,IF(OR(price_limit="",price_limit="No Limit"),IF(L254="Yes",1,2),IF(SUMIFS(WhatIf!$W:$W,WhatIf!$Q:$Q,L$1,WhatIf!$R:$R,L254)&lt;=price_limit,IF(L254="Yes",1,2),"")),""))</f>
        <v/>
      </c>
      <c r="BH254" s="161" t="str">
        <f>IF(OR(M254="",VLOOKUP(M$1,Services!$A$1:$B$25,2,0)="Exclude"),"",IF($D254=1,IF(OR(price_limit="",price_limit="No Limit"),IF(M254="Yes",1,2),IF(SUMIFS(WhatIf!$W:$W,WhatIf!$Q:$Q,M$1,WhatIf!$R:$R,M254)&lt;=price_limit,IF(M254="Yes",1,2),"")),""))</f>
        <v/>
      </c>
      <c r="BI254" s="161" t="str">
        <f>IF(OR(N254="",VLOOKUP(N$1,Services!$A$1:$B$25,2,0)="Exclude"),"",IF($D254=1,IF(OR(price_limit="",price_limit="No Limit"),IF(N254="Yes",1,2),IF(SUMIFS(WhatIf!$W:$W,WhatIf!$Q:$Q,N$1,WhatIf!$R:$R,N254)&lt;=price_limit,IF(N254="Yes",1,2),"")),""))</f>
        <v/>
      </c>
      <c r="BJ254" s="161" t="str">
        <f ca="1">IF(OR(O254="",VLOOKUP(O$1,Services!$A$1:$B$25,2,0)="Exclude"),"",IF($D254=1,IF(OR(price_limit="",price_limit="No Limit"),IF(O254="Yes",1,2),IF(SUMIFS(WhatIf!$W:$W,WhatIf!$Q:$Q,O$1,WhatIf!$R:$R,O254)&lt;=price_limit,IF(O254="Yes",1,2),"")),""))</f>
        <v/>
      </c>
      <c r="BK254" s="161" t="str">
        <f>IF(OR(P254="",VLOOKUP(P$1,Services!$A$1:$B$25,2,0)="Exclude"),"",IF($D254=1,IF(OR(price_limit="",price_limit="No Limit"),IF(P254="Yes",1,2),IF(SUMIFS(WhatIf!$W:$W,WhatIf!$Q:$Q,P$1,WhatIf!$R:$R,P254)&lt;=price_limit,IF(P254="Yes",1,2),"")),""))</f>
        <v/>
      </c>
      <c r="BL254" s="161" t="str">
        <f>IF(OR(Q254="",VLOOKUP(Q$1,Services!$A$1:$B$25,2,0)="Exclude"),"",IF($D254=1,IF(OR(price_limit="",price_limit="No Limit"),IF(Q254="Yes",1,2),IF(SUMIFS(WhatIf!$W:$W,WhatIf!$Q:$Q,Q$1,WhatIf!$R:$R,Q254)&lt;=price_limit,IF(Q254="Yes",1,2),"")),""))</f>
        <v/>
      </c>
      <c r="BM254" s="161" t="str">
        <f>IF(OR(R254="",VLOOKUP(R$1,Services!$A$1:$B$25,2,0)="Exclude"),"",IF($D254=1,IF(OR(price_limit="",price_limit="No Limit"),IF(R254="Yes",1,2),IF(SUMIFS(WhatIf!$W:$W,WhatIf!$Q:$Q,R$1,WhatIf!$R:$R,R254)&lt;=price_limit,IF(R254="Yes",1,2),"")),""))</f>
        <v/>
      </c>
      <c r="BN254" s="161" t="str">
        <f>IF(OR(S254="",VLOOKUP(S$1,Services!$A$1:$B$25,2,0)="Exclude"),"",IF($D254=1,IF(OR(price_limit="",price_limit="No Limit"),IF(S254="Yes",1,2),IF(SUMIFS(WhatIf!$W:$W,WhatIf!$Q:$Q,S$1,WhatIf!$R:$R,S254)&lt;=price_limit,IF(S254="Yes",1,2),"")),""))</f>
        <v/>
      </c>
      <c r="BO254" s="161" t="str">
        <f>IF(OR(T254="",VLOOKUP(T$1,Services!$A$1:$B$25,2,0)="Exclude"),"",IF($D254=1,IF(OR(price_limit="",price_limit="No Limit"),IF(T254="Yes",1,2),IF(SUMIFS(WhatIf!$W:$W,WhatIf!$Q:$Q,T$1,WhatIf!$R:$R,T254)&lt;=price_limit,IF(T254="Yes",1,2),"")),""))</f>
        <v/>
      </c>
      <c r="BP254" s="161" t="str">
        <f>IF(OR(U254="",VLOOKUP(U$1,Services!$A$1:$B$25,2,0)="Exclude"),"",IF($D254=1,IF(OR(price_limit="",price_limit="No Limit"),IF(U254="Yes",1,2),IF(SUMIFS(WhatIf!$W:$W,WhatIf!$Q:$Q,U$1,WhatIf!$R:$R,U254)&lt;=price_limit,IF(U254="Yes",1,2),"")),""))</f>
        <v/>
      </c>
      <c r="BQ254" s="161" t="str">
        <f>IF(OR(V254="",VLOOKUP(V$1,Services!$A$1:$B$25,2,0)="Exclude"),"",IF($D254=1,IF(OR(price_limit="",price_limit="No Limit"),IF(V254="Yes",1,2),IF(SUMIFS(WhatIf!$W:$W,WhatIf!$Q:$Q,V$1,WhatIf!$R:$R,V254)&lt;=price_limit,IF(V254="Yes",1,2),"")),""))</f>
        <v/>
      </c>
      <c r="BR254" s="161" t="str">
        <f>IF(OR(W254="",VLOOKUP(W$1,Services!$A$1:$B$25,2,0)="Exclude"),"",IF($D254=1,IF(OR(price_limit="",price_limit="No Limit"),IF(W254="Yes",1,2),IF(SUMIFS(WhatIf!$W:$W,WhatIf!$Q:$Q,W$1,WhatIf!$R:$R,W254)&lt;=price_limit,IF(W254="Yes",1,2),"")),""))</f>
        <v/>
      </c>
      <c r="BS254" s="161" t="str">
        <f>IF(OR(X254="",VLOOKUP(X$1,Services!$A$1:$B$25,2,0)="Exclude"),"",IF($D254=1,IF(OR(price_limit="",price_limit="No Limit"),IF(X254="Yes",1,2),IF(SUMIFS(WhatIf!$W:$W,WhatIf!$Q:$Q,X$1,WhatIf!$R:$R,X254)&lt;=price_limit,IF(X254="Yes",1,2),"")),""))</f>
        <v/>
      </c>
      <c r="BT254" s="161" t="str">
        <f>IF(OR(Y254="",VLOOKUP(Y$1,Services!$A$1:$B$25,2,0)="Exclude"),"",IF($D254=1,IF(OR(price_limit="",price_limit="No Limit"),IF(Y254="Yes",1,2),IF(SUMIFS(WhatIf!$W:$W,WhatIf!$Q:$Q,Y$1,WhatIf!$R:$R,Y254)&lt;=price_limit,IF(Y254="Yes",1,2),"")),""))</f>
        <v/>
      </c>
      <c r="BU254" s="161" t="str">
        <f>IF(OR(Z254="",VLOOKUP(Z$1,Services!$A$1:$B$25,2,0)="Exclude"),"",IF($D254=1,IF(OR(price_limit="",price_limit="No Limit"),IF(Z254="Yes",1,2),IF(SUMIFS(WhatIf!$W:$W,WhatIf!$Q:$Q,Z$1,WhatIf!$R:$R,Z254)&lt;=price_limit,IF(Z254="Yes",1,2),"")),""))</f>
        <v/>
      </c>
      <c r="BV254" s="161"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
      <c r="A255" s="15" t="s">
        <v>1156</v>
      </c>
      <c r="C255" s="3" t="s">
        <v>185</v>
      </c>
      <c r="D255" s="8" t="str">
        <f t="shared" ca="1" si="11"/>
        <v/>
      </c>
      <c r="O255" s="4" t="s">
        <v>1076</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1" t="str">
        <f>IF(OR(E255="",VLOOKUP(E$1,Services!$A$1:$B$25,2,0)="Exclude"),"",IF($D255=1,IF(OR(price_limit="",price_limit="No Limit"),IF(E255="Yes",1,2),IF(SUMIFS(WhatIf!$W:$W,WhatIf!$Q:$Q,E$1,WhatIf!$R:$R,E255)&lt;=price_limit,IF(E255="Yes",1,2),"")),""))</f>
        <v/>
      </c>
      <c r="BA255" s="161" t="str">
        <f>IF(OR(F255="",VLOOKUP(F$1,Services!$A$1:$B$25,2,0)="Exclude"),"",IF($D255=1,IF(OR(price_limit="",price_limit="No Limit"),IF(F255="Yes",1,2),IF(SUMIFS(WhatIf!$W:$W,WhatIf!$Q:$Q,F$1,WhatIf!$R:$R,F255)&lt;=price_limit,IF(F255="Yes",1,2),"")),""))</f>
        <v/>
      </c>
      <c r="BB255" s="161" t="str">
        <f>IF(OR(G255="",VLOOKUP(G$1,Services!$A$1:$B$25,2,0)="Exclude"),"",IF($D255=1,IF(OR(price_limit="",price_limit="No Limit"),IF(G255="Yes",1,2),IF(SUMIFS(WhatIf!$W:$W,WhatIf!$Q:$Q,G$1,WhatIf!$R:$R,G255)&lt;=price_limit,IF(G255="Yes",1,2),"")),""))</f>
        <v/>
      </c>
      <c r="BC255" s="161" t="str">
        <f>IF(OR(H255="",VLOOKUP(H$1,Services!$A$1:$B$25,2,0)="Exclude"),"",IF($D255=1,IF(OR(price_limit="",price_limit="No Limit"),IF(H255="Yes",1,2),IF(SUMIFS(WhatIf!$W:$W,WhatIf!$Q:$Q,H$1,WhatIf!$R:$R,H255)&lt;=price_limit,IF(H255="Yes",1,2),"")),""))</f>
        <v/>
      </c>
      <c r="BD255" s="161" t="str">
        <f>IF(OR(I255="",VLOOKUP(I$1,Services!$A$1:$B$25,2,0)="Exclude"),"",IF($D255=1,IF(OR(price_limit="",price_limit="No Limit"),IF(I255="Yes",1,2),IF(SUMIFS(WhatIf!$W:$W,WhatIf!$Q:$Q,I$1,WhatIf!$R:$R,I255)&lt;=price_limit,IF(I255="Yes",1,2),"")),""))</f>
        <v/>
      </c>
      <c r="BE255" s="161" t="str">
        <f>IF(OR(J255="",VLOOKUP(J$1,Services!$A$1:$B$25,2,0)="Exclude"),"",IF($D255=1,IF(OR(price_limit="",price_limit="No Limit"),IF(J255="Yes",1,2),IF(SUMIFS(WhatIf!$W:$W,WhatIf!$Q:$Q,J$1,WhatIf!$R:$R,J255)&lt;=price_limit,IF(J255="Yes",1,2),"")),""))</f>
        <v/>
      </c>
      <c r="BF255" s="161" t="str">
        <f>IF(OR(K255="",VLOOKUP(K$1,Services!$A$1:$B$25,2,0)="Exclude"),"",IF($D255=1,IF(OR(price_limit="",price_limit="No Limit"),IF(K255="Yes",1,2),IF(SUMIFS(WhatIf!$W:$W,WhatIf!$Q:$Q,K$1,WhatIf!$R:$R,K255)&lt;=price_limit,IF(K255="Yes",1,2),"")),""))</f>
        <v/>
      </c>
      <c r="BG255" s="161" t="str">
        <f>IF(OR(L255="",VLOOKUP(L$1,Services!$A$1:$B$25,2,0)="Exclude"),"",IF($D255=1,IF(OR(price_limit="",price_limit="No Limit"),IF(L255="Yes",1,2),IF(SUMIFS(WhatIf!$W:$W,WhatIf!$Q:$Q,L$1,WhatIf!$R:$R,L255)&lt;=price_limit,IF(L255="Yes",1,2),"")),""))</f>
        <v/>
      </c>
      <c r="BH255" s="161" t="str">
        <f>IF(OR(M255="",VLOOKUP(M$1,Services!$A$1:$B$25,2,0)="Exclude"),"",IF($D255=1,IF(OR(price_limit="",price_limit="No Limit"),IF(M255="Yes",1,2),IF(SUMIFS(WhatIf!$W:$W,WhatIf!$Q:$Q,M$1,WhatIf!$R:$R,M255)&lt;=price_limit,IF(M255="Yes",1,2),"")),""))</f>
        <v/>
      </c>
      <c r="BI255" s="161" t="str">
        <f>IF(OR(N255="",VLOOKUP(N$1,Services!$A$1:$B$25,2,0)="Exclude"),"",IF($D255=1,IF(OR(price_limit="",price_limit="No Limit"),IF(N255="Yes",1,2),IF(SUMIFS(WhatIf!$W:$W,WhatIf!$Q:$Q,N$1,WhatIf!$R:$R,N255)&lt;=price_limit,IF(N255="Yes",1,2),"")),""))</f>
        <v/>
      </c>
      <c r="BJ255" s="161" t="str">
        <f ca="1">IF(OR(O255="",VLOOKUP(O$1,Services!$A$1:$B$25,2,0)="Exclude"),"",IF($D255=1,IF(OR(price_limit="",price_limit="No Limit"),IF(O255="Yes",1,2),IF(SUMIFS(WhatIf!$W:$W,WhatIf!$Q:$Q,O$1,WhatIf!$R:$R,O255)&lt;=price_limit,IF(O255="Yes",1,2),"")),""))</f>
        <v/>
      </c>
      <c r="BK255" s="161" t="str">
        <f>IF(OR(P255="",VLOOKUP(P$1,Services!$A$1:$B$25,2,0)="Exclude"),"",IF($D255=1,IF(OR(price_limit="",price_limit="No Limit"),IF(P255="Yes",1,2),IF(SUMIFS(WhatIf!$W:$W,WhatIf!$Q:$Q,P$1,WhatIf!$R:$R,P255)&lt;=price_limit,IF(P255="Yes",1,2),"")),""))</f>
        <v/>
      </c>
      <c r="BL255" s="161" t="str">
        <f>IF(OR(Q255="",VLOOKUP(Q$1,Services!$A$1:$B$25,2,0)="Exclude"),"",IF($D255=1,IF(OR(price_limit="",price_limit="No Limit"),IF(Q255="Yes",1,2),IF(SUMIFS(WhatIf!$W:$W,WhatIf!$Q:$Q,Q$1,WhatIf!$R:$R,Q255)&lt;=price_limit,IF(Q255="Yes",1,2),"")),""))</f>
        <v/>
      </c>
      <c r="BM255" s="161" t="str">
        <f>IF(OR(R255="",VLOOKUP(R$1,Services!$A$1:$B$25,2,0)="Exclude"),"",IF($D255=1,IF(OR(price_limit="",price_limit="No Limit"),IF(R255="Yes",1,2),IF(SUMIFS(WhatIf!$W:$W,WhatIf!$Q:$Q,R$1,WhatIf!$R:$R,R255)&lt;=price_limit,IF(R255="Yes",1,2),"")),""))</f>
        <v/>
      </c>
      <c r="BN255" s="161" t="str">
        <f>IF(OR(S255="",VLOOKUP(S$1,Services!$A$1:$B$25,2,0)="Exclude"),"",IF($D255=1,IF(OR(price_limit="",price_limit="No Limit"),IF(S255="Yes",1,2),IF(SUMIFS(WhatIf!$W:$W,WhatIf!$Q:$Q,S$1,WhatIf!$R:$R,S255)&lt;=price_limit,IF(S255="Yes",1,2),"")),""))</f>
        <v/>
      </c>
      <c r="BO255" s="161" t="str">
        <f>IF(OR(T255="",VLOOKUP(T$1,Services!$A$1:$B$25,2,0)="Exclude"),"",IF($D255=1,IF(OR(price_limit="",price_limit="No Limit"),IF(T255="Yes",1,2),IF(SUMIFS(WhatIf!$W:$W,WhatIf!$Q:$Q,T$1,WhatIf!$R:$R,T255)&lt;=price_limit,IF(T255="Yes",1,2),"")),""))</f>
        <v/>
      </c>
      <c r="BP255" s="161" t="str">
        <f>IF(OR(U255="",VLOOKUP(U$1,Services!$A$1:$B$25,2,0)="Exclude"),"",IF($D255=1,IF(OR(price_limit="",price_limit="No Limit"),IF(U255="Yes",1,2),IF(SUMIFS(WhatIf!$W:$W,WhatIf!$Q:$Q,U$1,WhatIf!$R:$R,U255)&lt;=price_limit,IF(U255="Yes",1,2),"")),""))</f>
        <v/>
      </c>
      <c r="BQ255" s="161" t="str">
        <f>IF(OR(V255="",VLOOKUP(V$1,Services!$A$1:$B$25,2,0)="Exclude"),"",IF($D255=1,IF(OR(price_limit="",price_limit="No Limit"),IF(V255="Yes",1,2),IF(SUMIFS(WhatIf!$W:$W,WhatIf!$Q:$Q,V$1,WhatIf!$R:$R,V255)&lt;=price_limit,IF(V255="Yes",1,2),"")),""))</f>
        <v/>
      </c>
      <c r="BR255" s="161" t="str">
        <f>IF(OR(W255="",VLOOKUP(W$1,Services!$A$1:$B$25,2,0)="Exclude"),"",IF($D255=1,IF(OR(price_limit="",price_limit="No Limit"),IF(W255="Yes",1,2),IF(SUMIFS(WhatIf!$W:$W,WhatIf!$Q:$Q,W$1,WhatIf!$R:$R,W255)&lt;=price_limit,IF(W255="Yes",1,2),"")),""))</f>
        <v/>
      </c>
      <c r="BS255" s="161" t="str">
        <f>IF(OR(X255="",VLOOKUP(X$1,Services!$A$1:$B$25,2,0)="Exclude"),"",IF($D255=1,IF(OR(price_limit="",price_limit="No Limit"),IF(X255="Yes",1,2),IF(SUMIFS(WhatIf!$W:$W,WhatIf!$Q:$Q,X$1,WhatIf!$R:$R,X255)&lt;=price_limit,IF(X255="Yes",1,2),"")),""))</f>
        <v/>
      </c>
      <c r="BT255" s="161" t="str">
        <f>IF(OR(Y255="",VLOOKUP(Y$1,Services!$A$1:$B$25,2,0)="Exclude"),"",IF($D255=1,IF(OR(price_limit="",price_limit="No Limit"),IF(Y255="Yes",1,2),IF(SUMIFS(WhatIf!$W:$W,WhatIf!$Q:$Q,Y$1,WhatIf!$R:$R,Y255)&lt;=price_limit,IF(Y255="Yes",1,2),"")),""))</f>
        <v/>
      </c>
      <c r="BU255" s="161" t="str">
        <f>IF(OR(Z255="",VLOOKUP(Z$1,Services!$A$1:$B$25,2,0)="Exclude"),"",IF($D255=1,IF(OR(price_limit="",price_limit="No Limit"),IF(Z255="Yes",1,2),IF(SUMIFS(WhatIf!$W:$W,WhatIf!$Q:$Q,Z$1,WhatIf!$R:$R,Z255)&lt;=price_limit,IF(Z255="Yes",1,2),"")),""))</f>
        <v/>
      </c>
      <c r="BV255" s="161"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customHeight="1" x14ac:dyDescent="0.3">
      <c r="A256" s="15" t="s">
        <v>1020</v>
      </c>
      <c r="C256" s="3" t="s">
        <v>177</v>
      </c>
      <c r="D256" s="8" t="str">
        <f t="shared" ca="1" si="11"/>
        <v/>
      </c>
      <c r="P256" s="4" t="s">
        <v>1</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1" t="str">
        <f>IF(OR(E256="",VLOOKUP(E$1,Services!$A$1:$B$25,2,0)="Exclude"),"",IF($D256=1,IF(OR(price_limit="",price_limit="No Limit"),IF(E256="Yes",1,2),IF(SUMIFS(WhatIf!$W:$W,WhatIf!$Q:$Q,E$1,WhatIf!$R:$R,E256)&lt;=price_limit,IF(E256="Yes",1,2),"")),""))</f>
        <v/>
      </c>
      <c r="BA256" s="161" t="str">
        <f>IF(OR(F256="",VLOOKUP(F$1,Services!$A$1:$B$25,2,0)="Exclude"),"",IF($D256=1,IF(OR(price_limit="",price_limit="No Limit"),IF(F256="Yes",1,2),IF(SUMIFS(WhatIf!$W:$W,WhatIf!$Q:$Q,F$1,WhatIf!$R:$R,F256)&lt;=price_limit,IF(F256="Yes",1,2),"")),""))</f>
        <v/>
      </c>
      <c r="BB256" s="161" t="str">
        <f>IF(OR(G256="",VLOOKUP(G$1,Services!$A$1:$B$25,2,0)="Exclude"),"",IF($D256=1,IF(OR(price_limit="",price_limit="No Limit"),IF(G256="Yes",1,2),IF(SUMIFS(WhatIf!$W:$W,WhatIf!$Q:$Q,G$1,WhatIf!$R:$R,G256)&lt;=price_limit,IF(G256="Yes",1,2),"")),""))</f>
        <v/>
      </c>
      <c r="BC256" s="161" t="str">
        <f>IF(OR(H256="",VLOOKUP(H$1,Services!$A$1:$B$25,2,0)="Exclude"),"",IF($D256=1,IF(OR(price_limit="",price_limit="No Limit"),IF(H256="Yes",1,2),IF(SUMIFS(WhatIf!$W:$W,WhatIf!$Q:$Q,H$1,WhatIf!$R:$R,H256)&lt;=price_limit,IF(H256="Yes",1,2),"")),""))</f>
        <v/>
      </c>
      <c r="BD256" s="161" t="str">
        <f>IF(OR(I256="",VLOOKUP(I$1,Services!$A$1:$B$25,2,0)="Exclude"),"",IF($D256=1,IF(OR(price_limit="",price_limit="No Limit"),IF(I256="Yes",1,2),IF(SUMIFS(WhatIf!$W:$W,WhatIf!$Q:$Q,I$1,WhatIf!$R:$R,I256)&lt;=price_limit,IF(I256="Yes",1,2),"")),""))</f>
        <v/>
      </c>
      <c r="BE256" s="161" t="str">
        <f>IF(OR(J256="",VLOOKUP(J$1,Services!$A$1:$B$25,2,0)="Exclude"),"",IF($D256=1,IF(OR(price_limit="",price_limit="No Limit"),IF(J256="Yes",1,2),IF(SUMIFS(WhatIf!$W:$W,WhatIf!$Q:$Q,J$1,WhatIf!$R:$R,J256)&lt;=price_limit,IF(J256="Yes",1,2),"")),""))</f>
        <v/>
      </c>
      <c r="BF256" s="161" t="str">
        <f>IF(OR(K256="",VLOOKUP(K$1,Services!$A$1:$B$25,2,0)="Exclude"),"",IF($D256=1,IF(OR(price_limit="",price_limit="No Limit"),IF(K256="Yes",1,2),IF(SUMIFS(WhatIf!$W:$W,WhatIf!$Q:$Q,K$1,WhatIf!$R:$R,K256)&lt;=price_limit,IF(K256="Yes",1,2),"")),""))</f>
        <v/>
      </c>
      <c r="BG256" s="161" t="str">
        <f>IF(OR(L256="",VLOOKUP(L$1,Services!$A$1:$B$25,2,0)="Exclude"),"",IF($D256=1,IF(OR(price_limit="",price_limit="No Limit"),IF(L256="Yes",1,2),IF(SUMIFS(WhatIf!$W:$W,WhatIf!$Q:$Q,L$1,WhatIf!$R:$R,L256)&lt;=price_limit,IF(L256="Yes",1,2),"")),""))</f>
        <v/>
      </c>
      <c r="BH256" s="161" t="str">
        <f>IF(OR(M256="",VLOOKUP(M$1,Services!$A$1:$B$25,2,0)="Exclude"),"",IF($D256=1,IF(OR(price_limit="",price_limit="No Limit"),IF(M256="Yes",1,2),IF(SUMIFS(WhatIf!$W:$W,WhatIf!$Q:$Q,M$1,WhatIf!$R:$R,M256)&lt;=price_limit,IF(M256="Yes",1,2),"")),""))</f>
        <v/>
      </c>
      <c r="BI256" s="161" t="str">
        <f>IF(OR(N256="",VLOOKUP(N$1,Services!$A$1:$B$25,2,0)="Exclude"),"",IF($D256=1,IF(OR(price_limit="",price_limit="No Limit"),IF(N256="Yes",1,2),IF(SUMIFS(WhatIf!$W:$W,WhatIf!$Q:$Q,N$1,WhatIf!$R:$R,N256)&lt;=price_limit,IF(N256="Yes",1,2),"")),""))</f>
        <v/>
      </c>
      <c r="BJ256" s="161" t="str">
        <f>IF(OR(O256="",VLOOKUP(O$1,Services!$A$1:$B$25,2,0)="Exclude"),"",IF($D256=1,IF(OR(price_limit="",price_limit="No Limit"),IF(O256="Yes",1,2),IF(SUMIFS(WhatIf!$W:$W,WhatIf!$Q:$Q,O$1,WhatIf!$R:$R,O256)&lt;=price_limit,IF(O256="Yes",1,2),"")),""))</f>
        <v/>
      </c>
      <c r="BK256" s="161" t="str">
        <f ca="1">IF(OR(P256="",VLOOKUP(P$1,Services!$A$1:$B$25,2,0)="Exclude"),"",IF($D256=1,IF(OR(price_limit="",price_limit="No Limit"),IF(P256="Yes",1,2),IF(SUMIFS(WhatIf!$W:$W,WhatIf!$Q:$Q,P$1,WhatIf!$R:$R,P256)&lt;=price_limit,IF(P256="Yes",1,2),"")),""))</f>
        <v/>
      </c>
      <c r="BL256" s="161" t="str">
        <f>IF(OR(Q256="",VLOOKUP(Q$1,Services!$A$1:$B$25,2,0)="Exclude"),"",IF($D256=1,IF(OR(price_limit="",price_limit="No Limit"),IF(Q256="Yes",1,2),IF(SUMIFS(WhatIf!$W:$W,WhatIf!$Q:$Q,Q$1,WhatIf!$R:$R,Q256)&lt;=price_limit,IF(Q256="Yes",1,2),"")),""))</f>
        <v/>
      </c>
      <c r="BM256" s="161" t="str">
        <f>IF(OR(R256="",VLOOKUP(R$1,Services!$A$1:$B$25,2,0)="Exclude"),"",IF($D256=1,IF(OR(price_limit="",price_limit="No Limit"),IF(R256="Yes",1,2),IF(SUMIFS(WhatIf!$W:$W,WhatIf!$Q:$Q,R$1,WhatIf!$R:$R,R256)&lt;=price_limit,IF(R256="Yes",1,2),"")),""))</f>
        <v/>
      </c>
      <c r="BN256" s="161" t="str">
        <f>IF(OR(S256="",VLOOKUP(S$1,Services!$A$1:$B$25,2,0)="Exclude"),"",IF($D256=1,IF(OR(price_limit="",price_limit="No Limit"),IF(S256="Yes",1,2),IF(SUMIFS(WhatIf!$W:$W,WhatIf!$Q:$Q,S$1,WhatIf!$R:$R,S256)&lt;=price_limit,IF(S256="Yes",1,2),"")),""))</f>
        <v/>
      </c>
      <c r="BO256" s="161" t="str">
        <f>IF(OR(T256="",VLOOKUP(T$1,Services!$A$1:$B$25,2,0)="Exclude"),"",IF($D256=1,IF(OR(price_limit="",price_limit="No Limit"),IF(T256="Yes",1,2),IF(SUMIFS(WhatIf!$W:$W,WhatIf!$Q:$Q,T$1,WhatIf!$R:$R,T256)&lt;=price_limit,IF(T256="Yes",1,2),"")),""))</f>
        <v/>
      </c>
      <c r="BP256" s="161" t="str">
        <f>IF(OR(U256="",VLOOKUP(U$1,Services!$A$1:$B$25,2,0)="Exclude"),"",IF($D256=1,IF(OR(price_limit="",price_limit="No Limit"),IF(U256="Yes",1,2),IF(SUMIFS(WhatIf!$W:$W,WhatIf!$Q:$Q,U$1,WhatIf!$R:$R,U256)&lt;=price_limit,IF(U256="Yes",1,2),"")),""))</f>
        <v/>
      </c>
      <c r="BQ256" s="161" t="str">
        <f>IF(OR(V256="",VLOOKUP(V$1,Services!$A$1:$B$25,2,0)="Exclude"),"",IF($D256=1,IF(OR(price_limit="",price_limit="No Limit"),IF(V256="Yes",1,2),IF(SUMIFS(WhatIf!$W:$W,WhatIf!$Q:$Q,V$1,WhatIf!$R:$R,V256)&lt;=price_limit,IF(V256="Yes",1,2),"")),""))</f>
        <v/>
      </c>
      <c r="BR256" s="161" t="str">
        <f>IF(OR(W256="",VLOOKUP(W$1,Services!$A$1:$B$25,2,0)="Exclude"),"",IF($D256=1,IF(OR(price_limit="",price_limit="No Limit"),IF(W256="Yes",1,2),IF(SUMIFS(WhatIf!$W:$W,WhatIf!$Q:$Q,W$1,WhatIf!$R:$R,W256)&lt;=price_limit,IF(W256="Yes",1,2),"")),""))</f>
        <v/>
      </c>
      <c r="BS256" s="161" t="str">
        <f>IF(OR(X256="",VLOOKUP(X$1,Services!$A$1:$B$25,2,0)="Exclude"),"",IF($D256=1,IF(OR(price_limit="",price_limit="No Limit"),IF(X256="Yes",1,2),IF(SUMIFS(WhatIf!$W:$W,WhatIf!$Q:$Q,X$1,WhatIf!$R:$R,X256)&lt;=price_limit,IF(X256="Yes",1,2),"")),""))</f>
        <v/>
      </c>
      <c r="BT256" s="161" t="str">
        <f>IF(OR(Y256="",VLOOKUP(Y$1,Services!$A$1:$B$25,2,0)="Exclude"),"",IF($D256=1,IF(OR(price_limit="",price_limit="No Limit"),IF(Y256="Yes",1,2),IF(SUMIFS(WhatIf!$W:$W,WhatIf!$Q:$Q,Y$1,WhatIf!$R:$R,Y256)&lt;=price_limit,IF(Y256="Yes",1,2),"")),""))</f>
        <v/>
      </c>
      <c r="BU256" s="161" t="str">
        <f>IF(OR(Z256="",VLOOKUP(Z$1,Services!$A$1:$B$25,2,0)="Exclude"),"",IF($D256=1,IF(OR(price_limit="",price_limit="No Limit"),IF(Z256="Yes",1,2),IF(SUMIFS(WhatIf!$W:$W,WhatIf!$Q:$Q,Z$1,WhatIf!$R:$R,Z256)&lt;=price_limit,IF(Z256="Yes",1,2),"")),""))</f>
        <v/>
      </c>
      <c r="BV256" s="161"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106</v>
      </c>
      <c r="B257" s="3" t="s">
        <v>205</v>
      </c>
      <c r="C257" s="3" t="s">
        <v>745</v>
      </c>
      <c r="D257" s="8" t="str">
        <f t="shared" ca="1" si="11"/>
        <v/>
      </c>
      <c r="F257" s="4" t="s">
        <v>1</v>
      </c>
      <c r="G257" s="4" t="s">
        <v>1</v>
      </c>
      <c r="H257" s="4" t="s">
        <v>1</v>
      </c>
      <c r="I257" s="8"/>
      <c r="J257" s="8" t="s">
        <v>1</v>
      </c>
      <c r="K257" s="8" t="s">
        <v>1</v>
      </c>
      <c r="L257" s="8" t="s">
        <v>1</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1" t="str">
        <f>IF(OR(E257="",VLOOKUP(E$1,Services!$A$1:$B$25,2,0)="Exclude"),"",IF($D257=1,IF(OR(price_limit="",price_limit="No Limit"),IF(E257="Yes",1,2),IF(SUMIFS(WhatIf!$W:$W,WhatIf!$Q:$Q,E$1,WhatIf!$R:$R,E257)&lt;=price_limit,IF(E257="Yes",1,2),"")),""))</f>
        <v/>
      </c>
      <c r="BA257" s="161" t="str">
        <f ca="1">IF(OR(F257="",VLOOKUP(F$1,Services!$A$1:$B$25,2,0)="Exclude"),"",IF($D257=1,IF(OR(price_limit="",price_limit="No Limit"),IF(F257="Yes",1,2),IF(SUMIFS(WhatIf!$W:$W,WhatIf!$Q:$Q,F$1,WhatIf!$R:$R,F257)&lt;=price_limit,IF(F257="Yes",1,2),"")),""))</f>
        <v/>
      </c>
      <c r="BB257" s="161" t="str">
        <f ca="1">IF(OR(G257="",VLOOKUP(G$1,Services!$A$1:$B$25,2,0)="Exclude"),"",IF($D257=1,IF(OR(price_limit="",price_limit="No Limit"),IF(G257="Yes",1,2),IF(SUMIFS(WhatIf!$W:$W,WhatIf!$Q:$Q,G$1,WhatIf!$R:$R,G257)&lt;=price_limit,IF(G257="Yes",1,2),"")),""))</f>
        <v/>
      </c>
      <c r="BC257" s="161" t="str">
        <f ca="1">IF(OR(H257="",VLOOKUP(H$1,Services!$A$1:$B$25,2,0)="Exclude"),"",IF($D257=1,IF(OR(price_limit="",price_limit="No Limit"),IF(H257="Yes",1,2),IF(SUMIFS(WhatIf!$W:$W,WhatIf!$Q:$Q,H$1,WhatIf!$R:$R,H257)&lt;=price_limit,IF(H257="Yes",1,2),"")),""))</f>
        <v/>
      </c>
      <c r="BD257" s="161" t="str">
        <f>IF(OR(I257="",VLOOKUP(I$1,Services!$A$1:$B$25,2,0)="Exclude"),"",IF($D257=1,IF(OR(price_limit="",price_limit="No Limit"),IF(I257="Yes",1,2),IF(SUMIFS(WhatIf!$W:$W,WhatIf!$Q:$Q,I$1,WhatIf!$R:$R,I257)&lt;=price_limit,IF(I257="Yes",1,2),"")),""))</f>
        <v/>
      </c>
      <c r="BE257" s="161" t="str">
        <f ca="1">IF(OR(J257="",VLOOKUP(J$1,Services!$A$1:$B$25,2,0)="Exclude"),"",IF($D257=1,IF(OR(price_limit="",price_limit="No Limit"),IF(J257="Yes",1,2),IF(SUMIFS(WhatIf!$W:$W,WhatIf!$Q:$Q,J$1,WhatIf!$R:$R,J257)&lt;=price_limit,IF(J257="Yes",1,2),"")),""))</f>
        <v/>
      </c>
      <c r="BF257" s="161" t="str">
        <f ca="1">IF(OR(K257="",VLOOKUP(K$1,Services!$A$1:$B$25,2,0)="Exclude"),"",IF($D257=1,IF(OR(price_limit="",price_limit="No Limit"),IF(K257="Yes",1,2),IF(SUMIFS(WhatIf!$W:$W,WhatIf!$Q:$Q,K$1,WhatIf!$R:$R,K257)&lt;=price_limit,IF(K257="Yes",1,2),"")),""))</f>
        <v/>
      </c>
      <c r="BG257" s="161" t="str">
        <f ca="1">IF(OR(L257="",VLOOKUP(L$1,Services!$A$1:$B$25,2,0)="Exclude"),"",IF($D257=1,IF(OR(price_limit="",price_limit="No Limit"),IF(L257="Yes",1,2),IF(SUMIFS(WhatIf!$W:$W,WhatIf!$Q:$Q,L$1,WhatIf!$R:$R,L257)&lt;=price_limit,IF(L257="Yes",1,2),"")),""))</f>
        <v/>
      </c>
      <c r="BH257" s="161" t="str">
        <f>IF(OR(M257="",VLOOKUP(M$1,Services!$A$1:$B$25,2,0)="Exclude"),"",IF($D257=1,IF(OR(price_limit="",price_limit="No Limit"),IF(M257="Yes",1,2),IF(SUMIFS(WhatIf!$W:$W,WhatIf!$Q:$Q,M$1,WhatIf!$R:$R,M257)&lt;=price_limit,IF(M257="Yes",1,2),"")),""))</f>
        <v/>
      </c>
      <c r="BI257" s="161" t="str">
        <f>IF(OR(N257="",VLOOKUP(N$1,Services!$A$1:$B$25,2,0)="Exclude"),"",IF($D257=1,IF(OR(price_limit="",price_limit="No Limit"),IF(N257="Yes",1,2),IF(SUMIFS(WhatIf!$W:$W,WhatIf!$Q:$Q,N$1,WhatIf!$R:$R,N257)&lt;=price_limit,IF(N257="Yes",1,2),"")),""))</f>
        <v/>
      </c>
      <c r="BJ257" s="161" t="str">
        <f>IF(OR(O257="",VLOOKUP(O$1,Services!$A$1:$B$25,2,0)="Exclude"),"",IF($D257=1,IF(OR(price_limit="",price_limit="No Limit"),IF(O257="Yes",1,2),IF(SUMIFS(WhatIf!$W:$W,WhatIf!$Q:$Q,O$1,WhatIf!$R:$R,O257)&lt;=price_limit,IF(O257="Yes",1,2),"")),""))</f>
        <v/>
      </c>
      <c r="BK257" s="161" t="str">
        <f>IF(OR(P257="",VLOOKUP(P$1,Services!$A$1:$B$25,2,0)="Exclude"),"",IF($D257=1,IF(OR(price_limit="",price_limit="No Limit"),IF(P257="Yes",1,2),IF(SUMIFS(WhatIf!$W:$W,WhatIf!$Q:$Q,P$1,WhatIf!$R:$R,P257)&lt;=price_limit,IF(P257="Yes",1,2),"")),""))</f>
        <v/>
      </c>
      <c r="BL257" s="161" t="str">
        <f>IF(OR(Q257="",VLOOKUP(Q$1,Services!$A$1:$B$25,2,0)="Exclude"),"",IF($D257=1,IF(OR(price_limit="",price_limit="No Limit"),IF(Q257="Yes",1,2),IF(SUMIFS(WhatIf!$W:$W,WhatIf!$Q:$Q,Q$1,WhatIf!$R:$R,Q257)&lt;=price_limit,IF(Q257="Yes",1,2),"")),""))</f>
        <v/>
      </c>
      <c r="BM257" s="161" t="str">
        <f>IF(OR(R257="",VLOOKUP(R$1,Services!$A$1:$B$25,2,0)="Exclude"),"",IF($D257=1,IF(OR(price_limit="",price_limit="No Limit"),IF(R257="Yes",1,2),IF(SUMIFS(WhatIf!$W:$W,WhatIf!$Q:$Q,R$1,WhatIf!$R:$R,R257)&lt;=price_limit,IF(R257="Yes",1,2),"")),""))</f>
        <v/>
      </c>
      <c r="BN257" s="161" t="str">
        <f>IF(OR(S257="",VLOOKUP(S$1,Services!$A$1:$B$25,2,0)="Exclude"),"",IF($D257=1,IF(OR(price_limit="",price_limit="No Limit"),IF(S257="Yes",1,2),IF(SUMIFS(WhatIf!$W:$W,WhatIf!$Q:$Q,S$1,WhatIf!$R:$R,S257)&lt;=price_limit,IF(S257="Yes",1,2),"")),""))</f>
        <v/>
      </c>
      <c r="BO257" s="161" t="str">
        <f>IF(OR(T257="",VLOOKUP(T$1,Services!$A$1:$B$25,2,0)="Exclude"),"",IF($D257=1,IF(OR(price_limit="",price_limit="No Limit"),IF(T257="Yes",1,2),IF(SUMIFS(WhatIf!$W:$W,WhatIf!$Q:$Q,T$1,WhatIf!$R:$R,T257)&lt;=price_limit,IF(T257="Yes",1,2),"")),""))</f>
        <v/>
      </c>
      <c r="BP257" s="161" t="str">
        <f>IF(OR(U257="",VLOOKUP(U$1,Services!$A$1:$B$25,2,0)="Exclude"),"",IF($D257=1,IF(OR(price_limit="",price_limit="No Limit"),IF(U257="Yes",1,2),IF(SUMIFS(WhatIf!$W:$W,WhatIf!$Q:$Q,U$1,WhatIf!$R:$R,U257)&lt;=price_limit,IF(U257="Yes",1,2),"")),""))</f>
        <v/>
      </c>
      <c r="BQ257" s="161" t="str">
        <f>IF(OR(V257="",VLOOKUP(V$1,Services!$A$1:$B$25,2,0)="Exclude"),"",IF($D257=1,IF(OR(price_limit="",price_limit="No Limit"),IF(V257="Yes",1,2),IF(SUMIFS(WhatIf!$W:$W,WhatIf!$Q:$Q,V$1,WhatIf!$R:$R,V257)&lt;=price_limit,IF(V257="Yes",1,2),"")),""))</f>
        <v/>
      </c>
      <c r="BR257" s="161" t="str">
        <f>IF(OR(W257="",VLOOKUP(W$1,Services!$A$1:$B$25,2,0)="Exclude"),"",IF($D257=1,IF(OR(price_limit="",price_limit="No Limit"),IF(W257="Yes",1,2),IF(SUMIFS(WhatIf!$W:$W,WhatIf!$Q:$Q,W$1,WhatIf!$R:$R,W257)&lt;=price_limit,IF(W257="Yes",1,2),"")),""))</f>
        <v/>
      </c>
      <c r="BS257" s="161" t="str">
        <f>IF(OR(X257="",VLOOKUP(X$1,Services!$A$1:$B$25,2,0)="Exclude"),"",IF($D257=1,IF(OR(price_limit="",price_limit="No Limit"),IF(X257="Yes",1,2),IF(SUMIFS(WhatIf!$W:$W,WhatIf!$Q:$Q,X$1,WhatIf!$R:$R,X257)&lt;=price_limit,IF(X257="Yes",1,2),"")),""))</f>
        <v/>
      </c>
      <c r="BT257" s="161" t="str">
        <f>IF(OR(Y257="",VLOOKUP(Y$1,Services!$A$1:$B$25,2,0)="Exclude"),"",IF($D257=1,IF(OR(price_limit="",price_limit="No Limit"),IF(Y257="Yes",1,2),IF(SUMIFS(WhatIf!$W:$W,WhatIf!$Q:$Q,Y$1,WhatIf!$R:$R,Y257)&lt;=price_limit,IF(Y257="Yes",1,2),"")),""))</f>
        <v/>
      </c>
      <c r="BU257" s="161" t="str">
        <f>IF(OR(Z257="",VLOOKUP(Z$1,Services!$A$1:$B$25,2,0)="Exclude"),"",IF($D257=1,IF(OR(price_limit="",price_limit="No Limit"),IF(Z257="Yes",1,2),IF(SUMIFS(WhatIf!$W:$W,WhatIf!$Q:$Q,Z$1,WhatIf!$R:$R,Z257)&lt;=price_limit,IF(Z257="Yes",1,2),"")),""))</f>
        <v/>
      </c>
      <c r="BV257" s="161"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39</v>
      </c>
      <c r="B258" s="3" t="s">
        <v>867</v>
      </c>
      <c r="C258" s="3" t="s">
        <v>229</v>
      </c>
      <c r="D258" s="8" t="str">
        <f t="shared" ref="D258:D321" ca="1" si="14">IF(CA258=0,"",IF(CA258&lt;=VALUE(MID(marker_pick,1,1)),1,""))</f>
        <v/>
      </c>
      <c r="G258" s="4" t="s">
        <v>1</v>
      </c>
      <c r="H258" s="4" t="s">
        <v>1</v>
      </c>
      <c r="I258" s="8" t="s">
        <v>1</v>
      </c>
      <c r="J258" s="8" t="s">
        <v>1</v>
      </c>
      <c r="K258" s="8" t="s">
        <v>1</v>
      </c>
      <c r="L258" s="8" t="s">
        <v>1</v>
      </c>
      <c r="M258" s="8" t="s">
        <v>1</v>
      </c>
      <c r="N258" s="8" t="s">
        <v>1</v>
      </c>
      <c r="O258" s="8" t="s">
        <v>1</v>
      </c>
      <c r="P258" s="8"/>
      <c r="Q258" s="8"/>
      <c r="R258" s="8" t="s">
        <v>1</v>
      </c>
      <c r="S258" s="8" t="s">
        <v>1</v>
      </c>
      <c r="T258" s="8" t="s">
        <v>1</v>
      </c>
      <c r="U258" s="8"/>
      <c r="V258" s="8" t="s">
        <v>1</v>
      </c>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1" t="str">
        <f>IF(OR(E258="",VLOOKUP(E$1,Services!$A$1:$B$25,2,0)="Exclude"),"",IF($D258=1,IF(OR(price_limit="",price_limit="No Limit"),IF(E258="Yes",1,2),IF(SUMIFS(WhatIf!$W:$W,WhatIf!$Q:$Q,E$1,WhatIf!$R:$R,E258)&lt;=price_limit,IF(E258="Yes",1,2),"")),""))</f>
        <v/>
      </c>
      <c r="BA258" s="161" t="str">
        <f>IF(OR(F258="",VLOOKUP(F$1,Services!$A$1:$B$25,2,0)="Exclude"),"",IF($D258=1,IF(OR(price_limit="",price_limit="No Limit"),IF(F258="Yes",1,2),IF(SUMIFS(WhatIf!$W:$W,WhatIf!$Q:$Q,F$1,WhatIf!$R:$R,F258)&lt;=price_limit,IF(F258="Yes",1,2),"")),""))</f>
        <v/>
      </c>
      <c r="BB258" s="161" t="str">
        <f ca="1">IF(OR(G258="",VLOOKUP(G$1,Services!$A$1:$B$25,2,0)="Exclude"),"",IF($D258=1,IF(OR(price_limit="",price_limit="No Limit"),IF(G258="Yes",1,2),IF(SUMIFS(WhatIf!$W:$W,WhatIf!$Q:$Q,G$1,WhatIf!$R:$R,G258)&lt;=price_limit,IF(G258="Yes",1,2),"")),""))</f>
        <v/>
      </c>
      <c r="BC258" s="161" t="str">
        <f ca="1">IF(OR(H258="",VLOOKUP(H$1,Services!$A$1:$B$25,2,0)="Exclude"),"",IF($D258=1,IF(OR(price_limit="",price_limit="No Limit"),IF(H258="Yes",1,2),IF(SUMIFS(WhatIf!$W:$W,WhatIf!$Q:$Q,H$1,WhatIf!$R:$R,H258)&lt;=price_limit,IF(H258="Yes",1,2),"")),""))</f>
        <v/>
      </c>
      <c r="BD258" s="161" t="str">
        <f ca="1">IF(OR(I258="",VLOOKUP(I$1,Services!$A$1:$B$25,2,0)="Exclude"),"",IF($D258=1,IF(OR(price_limit="",price_limit="No Limit"),IF(I258="Yes",1,2),IF(SUMIFS(WhatIf!$W:$W,WhatIf!$Q:$Q,I$1,WhatIf!$R:$R,I258)&lt;=price_limit,IF(I258="Yes",1,2),"")),""))</f>
        <v/>
      </c>
      <c r="BE258" s="161" t="str">
        <f ca="1">IF(OR(J258="",VLOOKUP(J$1,Services!$A$1:$B$25,2,0)="Exclude"),"",IF($D258=1,IF(OR(price_limit="",price_limit="No Limit"),IF(J258="Yes",1,2),IF(SUMIFS(WhatIf!$W:$W,WhatIf!$Q:$Q,J$1,WhatIf!$R:$R,J258)&lt;=price_limit,IF(J258="Yes",1,2),"")),""))</f>
        <v/>
      </c>
      <c r="BF258" s="161" t="str">
        <f ca="1">IF(OR(K258="",VLOOKUP(K$1,Services!$A$1:$B$25,2,0)="Exclude"),"",IF($D258=1,IF(OR(price_limit="",price_limit="No Limit"),IF(K258="Yes",1,2),IF(SUMIFS(WhatIf!$W:$W,WhatIf!$Q:$Q,K$1,WhatIf!$R:$R,K258)&lt;=price_limit,IF(K258="Yes",1,2),"")),""))</f>
        <v/>
      </c>
      <c r="BG258" s="161" t="str">
        <f ca="1">IF(OR(L258="",VLOOKUP(L$1,Services!$A$1:$B$25,2,0)="Exclude"),"",IF($D258=1,IF(OR(price_limit="",price_limit="No Limit"),IF(L258="Yes",1,2),IF(SUMIFS(WhatIf!$W:$W,WhatIf!$Q:$Q,L$1,WhatIf!$R:$R,L258)&lt;=price_limit,IF(L258="Yes",1,2),"")),""))</f>
        <v/>
      </c>
      <c r="BH258" s="161" t="str">
        <f ca="1">IF(OR(M258="",VLOOKUP(M$1,Services!$A$1:$B$25,2,0)="Exclude"),"",IF($D258=1,IF(OR(price_limit="",price_limit="No Limit"),IF(M258="Yes",1,2),IF(SUMIFS(WhatIf!$W:$W,WhatIf!$Q:$Q,M$1,WhatIf!$R:$R,M258)&lt;=price_limit,IF(M258="Yes",1,2),"")),""))</f>
        <v/>
      </c>
      <c r="BI258" s="161" t="str">
        <f ca="1">IF(OR(N258="",VLOOKUP(N$1,Services!$A$1:$B$25,2,0)="Exclude"),"",IF($D258=1,IF(OR(price_limit="",price_limit="No Limit"),IF(N258="Yes",1,2),IF(SUMIFS(WhatIf!$W:$W,WhatIf!$Q:$Q,N$1,WhatIf!$R:$R,N258)&lt;=price_limit,IF(N258="Yes",1,2),"")),""))</f>
        <v/>
      </c>
      <c r="BJ258" s="161" t="str">
        <f ca="1">IF(OR(O258="",VLOOKUP(O$1,Services!$A$1:$B$25,2,0)="Exclude"),"",IF($D258=1,IF(OR(price_limit="",price_limit="No Limit"),IF(O258="Yes",1,2),IF(SUMIFS(WhatIf!$W:$W,WhatIf!$Q:$Q,O$1,WhatIf!$R:$R,O258)&lt;=price_limit,IF(O258="Yes",1,2),"")),""))</f>
        <v/>
      </c>
      <c r="BK258" s="161" t="str">
        <f>IF(OR(P258="",VLOOKUP(P$1,Services!$A$1:$B$25,2,0)="Exclude"),"",IF($D258=1,IF(OR(price_limit="",price_limit="No Limit"),IF(P258="Yes",1,2),IF(SUMIFS(WhatIf!$W:$W,WhatIf!$Q:$Q,P$1,WhatIf!$R:$R,P258)&lt;=price_limit,IF(P258="Yes",1,2),"")),""))</f>
        <v/>
      </c>
      <c r="BL258" s="161" t="str">
        <f>IF(OR(Q258="",VLOOKUP(Q$1,Services!$A$1:$B$25,2,0)="Exclude"),"",IF($D258=1,IF(OR(price_limit="",price_limit="No Limit"),IF(Q258="Yes",1,2),IF(SUMIFS(WhatIf!$W:$W,WhatIf!$Q:$Q,Q$1,WhatIf!$R:$R,Q258)&lt;=price_limit,IF(Q258="Yes",1,2),"")),""))</f>
        <v/>
      </c>
      <c r="BM258" s="161" t="str">
        <f ca="1">IF(OR(R258="",VLOOKUP(R$1,Services!$A$1:$B$25,2,0)="Exclude"),"",IF($D258=1,IF(OR(price_limit="",price_limit="No Limit"),IF(R258="Yes",1,2),IF(SUMIFS(WhatIf!$W:$W,WhatIf!$Q:$Q,R$1,WhatIf!$R:$R,R258)&lt;=price_limit,IF(R258="Yes",1,2),"")),""))</f>
        <v/>
      </c>
      <c r="BN258" s="161" t="str">
        <f ca="1">IF(OR(S258="",VLOOKUP(S$1,Services!$A$1:$B$25,2,0)="Exclude"),"",IF($D258=1,IF(OR(price_limit="",price_limit="No Limit"),IF(S258="Yes",1,2),IF(SUMIFS(WhatIf!$W:$W,WhatIf!$Q:$Q,S$1,WhatIf!$R:$R,S258)&lt;=price_limit,IF(S258="Yes",1,2),"")),""))</f>
        <v/>
      </c>
      <c r="BO258" s="161" t="str">
        <f ca="1">IF(OR(T258="",VLOOKUP(T$1,Services!$A$1:$B$25,2,0)="Exclude"),"",IF($D258=1,IF(OR(price_limit="",price_limit="No Limit"),IF(T258="Yes",1,2),IF(SUMIFS(WhatIf!$W:$W,WhatIf!$Q:$Q,T$1,WhatIf!$R:$R,T258)&lt;=price_limit,IF(T258="Yes",1,2),"")),""))</f>
        <v/>
      </c>
      <c r="BP258" s="161" t="str">
        <f>IF(OR(U258="",VLOOKUP(U$1,Services!$A$1:$B$25,2,0)="Exclude"),"",IF($D258=1,IF(OR(price_limit="",price_limit="No Limit"),IF(U258="Yes",1,2),IF(SUMIFS(WhatIf!$W:$W,WhatIf!$Q:$Q,U$1,WhatIf!$R:$R,U258)&lt;=price_limit,IF(U258="Yes",1,2),"")),""))</f>
        <v/>
      </c>
      <c r="BQ258" s="161" t="str">
        <f ca="1">IF(OR(V258="",VLOOKUP(V$1,Services!$A$1:$B$25,2,0)="Exclude"),"",IF($D258=1,IF(OR(price_limit="",price_limit="No Limit"),IF(V258="Yes",1,2),IF(SUMIFS(WhatIf!$W:$W,WhatIf!$Q:$Q,V$1,WhatIf!$R:$R,V258)&lt;=price_limit,IF(V258="Yes",1,2),"")),""))</f>
        <v/>
      </c>
      <c r="BR258" s="161" t="str">
        <f>IF(OR(W258="",VLOOKUP(W$1,Services!$A$1:$B$25,2,0)="Exclude"),"",IF($D258=1,IF(OR(price_limit="",price_limit="No Limit"),IF(W258="Yes",1,2),IF(SUMIFS(WhatIf!$W:$W,WhatIf!$Q:$Q,W$1,WhatIf!$R:$R,W258)&lt;=price_limit,IF(W258="Yes",1,2),"")),""))</f>
        <v/>
      </c>
      <c r="BS258" s="161" t="str">
        <f>IF(OR(X258="",VLOOKUP(X$1,Services!$A$1:$B$25,2,0)="Exclude"),"",IF($D258=1,IF(OR(price_limit="",price_limit="No Limit"),IF(X258="Yes",1,2),IF(SUMIFS(WhatIf!$W:$W,WhatIf!$Q:$Q,X$1,WhatIf!$R:$R,X258)&lt;=price_limit,IF(X258="Yes",1,2),"")),""))</f>
        <v/>
      </c>
      <c r="BT258" s="161" t="str">
        <f>IF(OR(Y258="",VLOOKUP(Y$1,Services!$A$1:$B$25,2,0)="Exclude"),"",IF($D258=1,IF(OR(price_limit="",price_limit="No Limit"),IF(Y258="Yes",1,2),IF(SUMIFS(WhatIf!$W:$W,WhatIf!$Q:$Q,Y$1,WhatIf!$R:$R,Y258)&lt;=price_limit,IF(Y258="Yes",1,2),"")),""))</f>
        <v/>
      </c>
      <c r="BU258" s="161" t="str">
        <f>IF(OR(Z258="",VLOOKUP(Z$1,Services!$A$1:$B$25,2,0)="Exclude"),"",IF($D258=1,IF(OR(price_limit="",price_limit="No Limit"),IF(Z258="Yes",1,2),IF(SUMIFS(WhatIf!$W:$W,WhatIf!$Q:$Q,Z$1,WhatIf!$R:$R,Z258)&lt;=price_limit,IF(Z258="Yes",1,2),"")),""))</f>
        <v/>
      </c>
      <c r="BV258" s="161"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5">
      <c r="A259" s="15" t="s">
        <v>655</v>
      </c>
      <c r="B259" s="3" t="s">
        <v>866</v>
      </c>
      <c r="C259" s="3" t="s">
        <v>346</v>
      </c>
      <c r="D259" s="8" t="str">
        <f t="shared" ca="1" si="14"/>
        <v/>
      </c>
      <c r="G259" s="4" t="s">
        <v>389</v>
      </c>
      <c r="H259" s="4" t="s">
        <v>389</v>
      </c>
      <c r="I259" s="8"/>
      <c r="J259" s="8"/>
      <c r="K259" s="8" t="s">
        <v>1</v>
      </c>
      <c r="L259" s="8" t="s">
        <v>1</v>
      </c>
      <c r="M259" s="8" t="s">
        <v>1</v>
      </c>
      <c r="N259" s="8" t="s">
        <v>1</v>
      </c>
      <c r="O259" s="8" t="s">
        <v>605</v>
      </c>
      <c r="P259" s="8"/>
      <c r="Q259" s="8"/>
      <c r="R259" s="8" t="s">
        <v>1</v>
      </c>
      <c r="S259" s="8" t="s">
        <v>1</v>
      </c>
      <c r="T259" s="8" t="s">
        <v>1</v>
      </c>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1" t="str">
        <f>IF(OR(E259="",VLOOKUP(E$1,Services!$A$1:$B$25,2,0)="Exclude"),"",IF($D259=1,IF(OR(price_limit="",price_limit="No Limit"),IF(E259="Yes",1,2),IF(SUMIFS(WhatIf!$W:$W,WhatIf!$Q:$Q,E$1,WhatIf!$R:$R,E259)&lt;=price_limit,IF(E259="Yes",1,2),"")),""))</f>
        <v/>
      </c>
      <c r="BA259" s="161" t="str">
        <f>IF(OR(F259="",VLOOKUP(F$1,Services!$A$1:$B$25,2,0)="Exclude"),"",IF($D259=1,IF(OR(price_limit="",price_limit="No Limit"),IF(F259="Yes",1,2),IF(SUMIFS(WhatIf!$W:$W,WhatIf!$Q:$Q,F$1,WhatIf!$R:$R,F259)&lt;=price_limit,IF(F259="Yes",1,2),"")),""))</f>
        <v/>
      </c>
      <c r="BB259" s="161" t="str">
        <f ca="1">IF(OR(G259="",VLOOKUP(G$1,Services!$A$1:$B$25,2,0)="Exclude"),"",IF($D259=1,IF(OR(price_limit="",price_limit="No Limit"),IF(G259="Yes",1,2),IF(SUMIFS(WhatIf!$W:$W,WhatIf!$Q:$Q,G$1,WhatIf!$R:$R,G259)&lt;=price_limit,IF(G259="Yes",1,2),"")),""))</f>
        <v/>
      </c>
      <c r="BC259" s="161" t="str">
        <f ca="1">IF(OR(H259="",VLOOKUP(H$1,Services!$A$1:$B$25,2,0)="Exclude"),"",IF($D259=1,IF(OR(price_limit="",price_limit="No Limit"),IF(H259="Yes",1,2),IF(SUMIFS(WhatIf!$W:$W,WhatIf!$Q:$Q,H$1,WhatIf!$R:$R,H259)&lt;=price_limit,IF(H259="Yes",1,2),"")),""))</f>
        <v/>
      </c>
      <c r="BD259" s="161" t="str">
        <f>IF(OR(I259="",VLOOKUP(I$1,Services!$A$1:$B$25,2,0)="Exclude"),"",IF($D259=1,IF(OR(price_limit="",price_limit="No Limit"),IF(I259="Yes",1,2),IF(SUMIFS(WhatIf!$W:$W,WhatIf!$Q:$Q,I$1,WhatIf!$R:$R,I259)&lt;=price_limit,IF(I259="Yes",1,2),"")),""))</f>
        <v/>
      </c>
      <c r="BE259" s="161" t="str">
        <f>IF(OR(J259="",VLOOKUP(J$1,Services!$A$1:$B$25,2,0)="Exclude"),"",IF($D259=1,IF(OR(price_limit="",price_limit="No Limit"),IF(J259="Yes",1,2),IF(SUMIFS(WhatIf!$W:$W,WhatIf!$Q:$Q,J$1,WhatIf!$R:$R,J259)&lt;=price_limit,IF(J259="Yes",1,2),"")),""))</f>
        <v/>
      </c>
      <c r="BF259" s="161" t="str">
        <f ca="1">IF(OR(K259="",VLOOKUP(K$1,Services!$A$1:$B$25,2,0)="Exclude"),"",IF($D259=1,IF(OR(price_limit="",price_limit="No Limit"),IF(K259="Yes",1,2),IF(SUMIFS(WhatIf!$W:$W,WhatIf!$Q:$Q,K$1,WhatIf!$R:$R,K259)&lt;=price_limit,IF(K259="Yes",1,2),"")),""))</f>
        <v/>
      </c>
      <c r="BG259" s="161" t="str">
        <f ca="1">IF(OR(L259="",VLOOKUP(L$1,Services!$A$1:$B$25,2,0)="Exclude"),"",IF($D259=1,IF(OR(price_limit="",price_limit="No Limit"),IF(L259="Yes",1,2),IF(SUMIFS(WhatIf!$W:$W,WhatIf!$Q:$Q,L$1,WhatIf!$R:$R,L259)&lt;=price_limit,IF(L259="Yes",1,2),"")),""))</f>
        <v/>
      </c>
      <c r="BH259" s="161" t="str">
        <f ca="1">IF(OR(M259="",VLOOKUP(M$1,Services!$A$1:$B$25,2,0)="Exclude"),"",IF($D259=1,IF(OR(price_limit="",price_limit="No Limit"),IF(M259="Yes",1,2),IF(SUMIFS(WhatIf!$W:$W,WhatIf!$Q:$Q,M$1,WhatIf!$R:$R,M259)&lt;=price_limit,IF(M259="Yes",1,2),"")),""))</f>
        <v/>
      </c>
      <c r="BI259" s="161" t="str">
        <f ca="1">IF(OR(N259="",VLOOKUP(N$1,Services!$A$1:$B$25,2,0)="Exclude"),"",IF($D259=1,IF(OR(price_limit="",price_limit="No Limit"),IF(N259="Yes",1,2),IF(SUMIFS(WhatIf!$W:$W,WhatIf!$Q:$Q,N$1,WhatIf!$R:$R,N259)&lt;=price_limit,IF(N259="Yes",1,2),"")),""))</f>
        <v/>
      </c>
      <c r="BJ259" s="161" t="str">
        <f ca="1">IF(OR(O259="",VLOOKUP(O$1,Services!$A$1:$B$25,2,0)="Exclude"),"",IF($D259=1,IF(OR(price_limit="",price_limit="No Limit"),IF(O259="Yes",1,2),IF(SUMIFS(WhatIf!$W:$W,WhatIf!$Q:$Q,O$1,WhatIf!$R:$R,O259)&lt;=price_limit,IF(O259="Yes",1,2),"")),""))</f>
        <v/>
      </c>
      <c r="BK259" s="161" t="str">
        <f>IF(OR(P259="",VLOOKUP(P$1,Services!$A$1:$B$25,2,0)="Exclude"),"",IF($D259=1,IF(OR(price_limit="",price_limit="No Limit"),IF(P259="Yes",1,2),IF(SUMIFS(WhatIf!$W:$W,WhatIf!$Q:$Q,P$1,WhatIf!$R:$R,P259)&lt;=price_limit,IF(P259="Yes",1,2),"")),""))</f>
        <v/>
      </c>
      <c r="BL259" s="161" t="str">
        <f>IF(OR(Q259="",VLOOKUP(Q$1,Services!$A$1:$B$25,2,0)="Exclude"),"",IF($D259=1,IF(OR(price_limit="",price_limit="No Limit"),IF(Q259="Yes",1,2),IF(SUMIFS(WhatIf!$W:$W,WhatIf!$Q:$Q,Q$1,WhatIf!$R:$R,Q259)&lt;=price_limit,IF(Q259="Yes",1,2),"")),""))</f>
        <v/>
      </c>
      <c r="BM259" s="161" t="str">
        <f ca="1">IF(OR(R259="",VLOOKUP(R$1,Services!$A$1:$B$25,2,0)="Exclude"),"",IF($D259=1,IF(OR(price_limit="",price_limit="No Limit"),IF(R259="Yes",1,2),IF(SUMIFS(WhatIf!$W:$W,WhatIf!$Q:$Q,R$1,WhatIf!$R:$R,R259)&lt;=price_limit,IF(R259="Yes",1,2),"")),""))</f>
        <v/>
      </c>
      <c r="BN259" s="161" t="str">
        <f ca="1">IF(OR(S259="",VLOOKUP(S$1,Services!$A$1:$B$25,2,0)="Exclude"),"",IF($D259=1,IF(OR(price_limit="",price_limit="No Limit"),IF(S259="Yes",1,2),IF(SUMIFS(WhatIf!$W:$W,WhatIf!$Q:$Q,S$1,WhatIf!$R:$R,S259)&lt;=price_limit,IF(S259="Yes",1,2),"")),""))</f>
        <v/>
      </c>
      <c r="BO259" s="161" t="str">
        <f ca="1">IF(OR(T259="",VLOOKUP(T$1,Services!$A$1:$B$25,2,0)="Exclude"),"",IF($D259=1,IF(OR(price_limit="",price_limit="No Limit"),IF(T259="Yes",1,2),IF(SUMIFS(WhatIf!$W:$W,WhatIf!$Q:$Q,T$1,WhatIf!$R:$R,T259)&lt;=price_limit,IF(T259="Yes",1,2),"")),""))</f>
        <v/>
      </c>
      <c r="BP259" s="161" t="str">
        <f>IF(OR(U259="",VLOOKUP(U$1,Services!$A$1:$B$25,2,0)="Exclude"),"",IF($D259=1,IF(OR(price_limit="",price_limit="No Limit"),IF(U259="Yes",1,2),IF(SUMIFS(WhatIf!$W:$W,WhatIf!$Q:$Q,U$1,WhatIf!$R:$R,U259)&lt;=price_limit,IF(U259="Yes",1,2),"")),""))</f>
        <v/>
      </c>
      <c r="BQ259" s="161" t="str">
        <f>IF(OR(V259="",VLOOKUP(V$1,Services!$A$1:$B$25,2,0)="Exclude"),"",IF($D259=1,IF(OR(price_limit="",price_limit="No Limit"),IF(V259="Yes",1,2),IF(SUMIFS(WhatIf!$W:$W,WhatIf!$Q:$Q,V$1,WhatIf!$R:$R,V259)&lt;=price_limit,IF(V259="Yes",1,2),"")),""))</f>
        <v/>
      </c>
      <c r="BR259" s="161" t="str">
        <f>IF(OR(W259="",VLOOKUP(W$1,Services!$A$1:$B$25,2,0)="Exclude"),"",IF($D259=1,IF(OR(price_limit="",price_limit="No Limit"),IF(W259="Yes",1,2),IF(SUMIFS(WhatIf!$W:$W,WhatIf!$Q:$Q,W$1,WhatIf!$R:$R,W259)&lt;=price_limit,IF(W259="Yes",1,2),"")),""))</f>
        <v/>
      </c>
      <c r="BS259" s="161" t="str">
        <f>IF(OR(X259="",VLOOKUP(X$1,Services!$A$1:$B$25,2,0)="Exclude"),"",IF($D259=1,IF(OR(price_limit="",price_limit="No Limit"),IF(X259="Yes",1,2),IF(SUMIFS(WhatIf!$W:$W,WhatIf!$Q:$Q,X$1,WhatIf!$R:$R,X259)&lt;=price_limit,IF(X259="Yes",1,2),"")),""))</f>
        <v/>
      </c>
      <c r="BT259" s="161" t="str">
        <f>IF(OR(Y259="",VLOOKUP(Y$1,Services!$A$1:$B$25,2,0)="Exclude"),"",IF($D259=1,IF(OR(price_limit="",price_limit="No Limit"),IF(Y259="Yes",1,2),IF(SUMIFS(WhatIf!$W:$W,WhatIf!$Q:$Q,Y$1,WhatIf!$R:$R,Y259)&lt;=price_limit,IF(Y259="Yes",1,2),"")),""))</f>
        <v/>
      </c>
      <c r="BU259" s="161" t="str">
        <f>IF(OR(Z259="",VLOOKUP(Z$1,Services!$A$1:$B$25,2,0)="Exclude"),"",IF($D259=1,IF(OR(price_limit="",price_limit="No Limit"),IF(Z259="Yes",1,2),IF(SUMIFS(WhatIf!$W:$W,WhatIf!$Q:$Q,Z$1,WhatIf!$R:$R,Z259)&lt;=price_limit,IF(Z259="Yes",1,2),"")),""))</f>
        <v/>
      </c>
      <c r="BV259" s="161"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40</v>
      </c>
      <c r="B260" s="3" t="s">
        <v>205</v>
      </c>
      <c r="C260" s="3" t="s">
        <v>229</v>
      </c>
      <c r="D260" s="8" t="str">
        <f t="shared" ca="1" si="14"/>
        <v/>
      </c>
      <c r="G260" s="4" t="s">
        <v>389</v>
      </c>
      <c r="H260" s="4" t="s">
        <v>389</v>
      </c>
      <c r="I260" s="8" t="s">
        <v>1</v>
      </c>
      <c r="J260" s="8" t="s">
        <v>1</v>
      </c>
      <c r="K260" s="8" t="s">
        <v>1</v>
      </c>
      <c r="L260" s="8" t="s">
        <v>1</v>
      </c>
      <c r="M260" s="8" t="s">
        <v>1</v>
      </c>
      <c r="N260" s="8" t="s">
        <v>1</v>
      </c>
      <c r="O260" s="8" t="s">
        <v>1</v>
      </c>
      <c r="P260" s="8"/>
      <c r="Q260" s="8"/>
      <c r="R260" s="8" t="s">
        <v>1</v>
      </c>
      <c r="S260" s="8" t="s">
        <v>1</v>
      </c>
      <c r="T260" s="8" t="s">
        <v>1</v>
      </c>
      <c r="U260" s="8"/>
      <c r="V260" s="8" t="s">
        <v>1</v>
      </c>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1" t="str">
        <f>IF(OR(E260="",VLOOKUP(E$1,Services!$A$1:$B$25,2,0)="Exclude"),"",IF($D260=1,IF(OR(price_limit="",price_limit="No Limit"),IF(E260="Yes",1,2),IF(SUMIFS(WhatIf!$W:$W,WhatIf!$Q:$Q,E$1,WhatIf!$R:$R,E260)&lt;=price_limit,IF(E260="Yes",1,2),"")),""))</f>
        <v/>
      </c>
      <c r="BA260" s="161" t="str">
        <f>IF(OR(F260="",VLOOKUP(F$1,Services!$A$1:$B$25,2,0)="Exclude"),"",IF($D260=1,IF(OR(price_limit="",price_limit="No Limit"),IF(F260="Yes",1,2),IF(SUMIFS(WhatIf!$W:$W,WhatIf!$Q:$Q,F$1,WhatIf!$R:$R,F260)&lt;=price_limit,IF(F260="Yes",1,2),"")),""))</f>
        <v/>
      </c>
      <c r="BB260" s="161" t="str">
        <f ca="1">IF(OR(G260="",VLOOKUP(G$1,Services!$A$1:$B$25,2,0)="Exclude"),"",IF($D260=1,IF(OR(price_limit="",price_limit="No Limit"),IF(G260="Yes",1,2),IF(SUMIFS(WhatIf!$W:$W,WhatIf!$Q:$Q,G$1,WhatIf!$R:$R,G260)&lt;=price_limit,IF(G260="Yes",1,2),"")),""))</f>
        <v/>
      </c>
      <c r="BC260" s="161" t="str">
        <f ca="1">IF(OR(H260="",VLOOKUP(H$1,Services!$A$1:$B$25,2,0)="Exclude"),"",IF($D260=1,IF(OR(price_limit="",price_limit="No Limit"),IF(H260="Yes",1,2),IF(SUMIFS(WhatIf!$W:$W,WhatIf!$Q:$Q,H$1,WhatIf!$R:$R,H260)&lt;=price_limit,IF(H260="Yes",1,2),"")),""))</f>
        <v/>
      </c>
      <c r="BD260" s="161" t="str">
        <f ca="1">IF(OR(I260="",VLOOKUP(I$1,Services!$A$1:$B$25,2,0)="Exclude"),"",IF($D260=1,IF(OR(price_limit="",price_limit="No Limit"),IF(I260="Yes",1,2),IF(SUMIFS(WhatIf!$W:$W,WhatIf!$Q:$Q,I$1,WhatIf!$R:$R,I260)&lt;=price_limit,IF(I260="Yes",1,2),"")),""))</f>
        <v/>
      </c>
      <c r="BE260" s="161" t="str">
        <f ca="1">IF(OR(J260="",VLOOKUP(J$1,Services!$A$1:$B$25,2,0)="Exclude"),"",IF($D260=1,IF(OR(price_limit="",price_limit="No Limit"),IF(J260="Yes",1,2),IF(SUMIFS(WhatIf!$W:$W,WhatIf!$Q:$Q,J$1,WhatIf!$R:$R,J260)&lt;=price_limit,IF(J260="Yes",1,2),"")),""))</f>
        <v/>
      </c>
      <c r="BF260" s="161" t="str">
        <f ca="1">IF(OR(K260="",VLOOKUP(K$1,Services!$A$1:$B$25,2,0)="Exclude"),"",IF($D260=1,IF(OR(price_limit="",price_limit="No Limit"),IF(K260="Yes",1,2),IF(SUMIFS(WhatIf!$W:$W,WhatIf!$Q:$Q,K$1,WhatIf!$R:$R,K260)&lt;=price_limit,IF(K260="Yes",1,2),"")),""))</f>
        <v/>
      </c>
      <c r="BG260" s="161" t="str">
        <f ca="1">IF(OR(L260="",VLOOKUP(L$1,Services!$A$1:$B$25,2,0)="Exclude"),"",IF($D260=1,IF(OR(price_limit="",price_limit="No Limit"),IF(L260="Yes",1,2),IF(SUMIFS(WhatIf!$W:$W,WhatIf!$Q:$Q,L$1,WhatIf!$R:$R,L260)&lt;=price_limit,IF(L260="Yes",1,2),"")),""))</f>
        <v/>
      </c>
      <c r="BH260" s="161" t="str">
        <f ca="1">IF(OR(M260="",VLOOKUP(M$1,Services!$A$1:$B$25,2,0)="Exclude"),"",IF($D260=1,IF(OR(price_limit="",price_limit="No Limit"),IF(M260="Yes",1,2),IF(SUMIFS(WhatIf!$W:$W,WhatIf!$Q:$Q,M$1,WhatIf!$R:$R,M260)&lt;=price_limit,IF(M260="Yes",1,2),"")),""))</f>
        <v/>
      </c>
      <c r="BI260" s="161" t="str">
        <f ca="1">IF(OR(N260="",VLOOKUP(N$1,Services!$A$1:$B$25,2,0)="Exclude"),"",IF($D260=1,IF(OR(price_limit="",price_limit="No Limit"),IF(N260="Yes",1,2),IF(SUMIFS(WhatIf!$W:$W,WhatIf!$Q:$Q,N$1,WhatIf!$R:$R,N260)&lt;=price_limit,IF(N260="Yes",1,2),"")),""))</f>
        <v/>
      </c>
      <c r="BJ260" s="161" t="str">
        <f ca="1">IF(OR(O260="",VLOOKUP(O$1,Services!$A$1:$B$25,2,0)="Exclude"),"",IF($D260=1,IF(OR(price_limit="",price_limit="No Limit"),IF(O260="Yes",1,2),IF(SUMIFS(WhatIf!$W:$W,WhatIf!$Q:$Q,O$1,WhatIf!$R:$R,O260)&lt;=price_limit,IF(O260="Yes",1,2),"")),""))</f>
        <v/>
      </c>
      <c r="BK260" s="161" t="str">
        <f>IF(OR(P260="",VLOOKUP(P$1,Services!$A$1:$B$25,2,0)="Exclude"),"",IF($D260=1,IF(OR(price_limit="",price_limit="No Limit"),IF(P260="Yes",1,2),IF(SUMIFS(WhatIf!$W:$W,WhatIf!$Q:$Q,P$1,WhatIf!$R:$R,P260)&lt;=price_limit,IF(P260="Yes",1,2),"")),""))</f>
        <v/>
      </c>
      <c r="BL260" s="161" t="str">
        <f>IF(OR(Q260="",VLOOKUP(Q$1,Services!$A$1:$B$25,2,0)="Exclude"),"",IF($D260=1,IF(OR(price_limit="",price_limit="No Limit"),IF(Q260="Yes",1,2),IF(SUMIFS(WhatIf!$W:$W,WhatIf!$Q:$Q,Q$1,WhatIf!$R:$R,Q260)&lt;=price_limit,IF(Q260="Yes",1,2),"")),""))</f>
        <v/>
      </c>
      <c r="BM260" s="161" t="str">
        <f ca="1">IF(OR(R260="",VLOOKUP(R$1,Services!$A$1:$B$25,2,0)="Exclude"),"",IF($D260=1,IF(OR(price_limit="",price_limit="No Limit"),IF(R260="Yes",1,2),IF(SUMIFS(WhatIf!$W:$W,WhatIf!$Q:$Q,R$1,WhatIf!$R:$R,R260)&lt;=price_limit,IF(R260="Yes",1,2),"")),""))</f>
        <v/>
      </c>
      <c r="BN260" s="161" t="str">
        <f ca="1">IF(OR(S260="",VLOOKUP(S$1,Services!$A$1:$B$25,2,0)="Exclude"),"",IF($D260=1,IF(OR(price_limit="",price_limit="No Limit"),IF(S260="Yes",1,2),IF(SUMIFS(WhatIf!$W:$W,WhatIf!$Q:$Q,S$1,WhatIf!$R:$R,S260)&lt;=price_limit,IF(S260="Yes",1,2),"")),""))</f>
        <v/>
      </c>
      <c r="BO260" s="161" t="str">
        <f ca="1">IF(OR(T260="",VLOOKUP(T$1,Services!$A$1:$B$25,2,0)="Exclude"),"",IF($D260=1,IF(OR(price_limit="",price_limit="No Limit"),IF(T260="Yes",1,2),IF(SUMIFS(WhatIf!$W:$W,WhatIf!$Q:$Q,T$1,WhatIf!$R:$R,T260)&lt;=price_limit,IF(T260="Yes",1,2),"")),""))</f>
        <v/>
      </c>
      <c r="BP260" s="161" t="str">
        <f>IF(OR(U260="",VLOOKUP(U$1,Services!$A$1:$B$25,2,0)="Exclude"),"",IF($D260=1,IF(OR(price_limit="",price_limit="No Limit"),IF(U260="Yes",1,2),IF(SUMIFS(WhatIf!$W:$W,WhatIf!$Q:$Q,U$1,WhatIf!$R:$R,U260)&lt;=price_limit,IF(U260="Yes",1,2),"")),""))</f>
        <v/>
      </c>
      <c r="BQ260" s="161" t="str">
        <f ca="1">IF(OR(V260="",VLOOKUP(V$1,Services!$A$1:$B$25,2,0)="Exclude"),"",IF($D260=1,IF(OR(price_limit="",price_limit="No Limit"),IF(V260="Yes",1,2),IF(SUMIFS(WhatIf!$W:$W,WhatIf!$Q:$Q,V$1,WhatIf!$R:$R,V260)&lt;=price_limit,IF(V260="Yes",1,2),"")),""))</f>
        <v/>
      </c>
      <c r="BR260" s="161" t="str">
        <f>IF(OR(W260="",VLOOKUP(W$1,Services!$A$1:$B$25,2,0)="Exclude"),"",IF($D260=1,IF(OR(price_limit="",price_limit="No Limit"),IF(W260="Yes",1,2),IF(SUMIFS(WhatIf!$W:$W,WhatIf!$Q:$Q,W$1,WhatIf!$R:$R,W260)&lt;=price_limit,IF(W260="Yes",1,2),"")),""))</f>
        <v/>
      </c>
      <c r="BS260" s="161" t="str">
        <f>IF(OR(X260="",VLOOKUP(X$1,Services!$A$1:$B$25,2,0)="Exclude"),"",IF($D260=1,IF(OR(price_limit="",price_limit="No Limit"),IF(X260="Yes",1,2),IF(SUMIFS(WhatIf!$W:$W,WhatIf!$Q:$Q,X$1,WhatIf!$R:$R,X260)&lt;=price_limit,IF(X260="Yes",1,2),"")),""))</f>
        <v/>
      </c>
      <c r="BT260" s="161" t="str">
        <f>IF(OR(Y260="",VLOOKUP(Y$1,Services!$A$1:$B$25,2,0)="Exclude"),"",IF($D260=1,IF(OR(price_limit="",price_limit="No Limit"),IF(Y260="Yes",1,2),IF(SUMIFS(WhatIf!$W:$W,WhatIf!$Q:$Q,Y$1,WhatIf!$R:$R,Y260)&lt;=price_limit,IF(Y260="Yes",1,2),"")),""))</f>
        <v/>
      </c>
      <c r="BU260" s="161" t="str">
        <f>IF(OR(Z260="",VLOOKUP(Z$1,Services!$A$1:$B$25,2,0)="Exclude"),"",IF($D260=1,IF(OR(price_limit="",price_limit="No Limit"),IF(Z260="Yes",1,2),IF(SUMIFS(WhatIf!$W:$W,WhatIf!$Q:$Q,Z$1,WhatIf!$R:$R,Z260)&lt;=price_limit,IF(Z260="Yes",1,2),"")),""))</f>
        <v/>
      </c>
      <c r="BV260" s="161"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107</v>
      </c>
      <c r="B261" s="3" t="s">
        <v>1103</v>
      </c>
      <c r="C261" s="3" t="s">
        <v>177</v>
      </c>
      <c r="D261" s="8" t="str">
        <f t="shared" ca="1" si="14"/>
        <v/>
      </c>
      <c r="E261" s="4" t="s">
        <v>1</v>
      </c>
      <c r="F261" s="4" t="s">
        <v>388</v>
      </c>
      <c r="G261" s="4" t="s">
        <v>388</v>
      </c>
      <c r="H261" s="4" t="s">
        <v>388</v>
      </c>
      <c r="I261" s="8"/>
      <c r="J261" s="8"/>
      <c r="K261" s="8" t="s">
        <v>1</v>
      </c>
      <c r="L261" s="8" t="s">
        <v>1</v>
      </c>
      <c r="M261" s="8"/>
      <c r="N261" s="8" t="s">
        <v>1</v>
      </c>
      <c r="O261" s="8"/>
      <c r="P261" s="8"/>
      <c r="Q261" s="8" t="s">
        <v>1</v>
      </c>
      <c r="R261" s="8" t="s">
        <v>1</v>
      </c>
      <c r="S261" s="8" t="s">
        <v>1</v>
      </c>
      <c r="T261" s="8" t="s">
        <v>1</v>
      </c>
      <c r="U261" s="8"/>
      <c r="V261" s="8"/>
      <c r="W261" s="6"/>
      <c r="X261" s="6"/>
      <c r="Y261" s="6"/>
      <c r="Z261" s="6"/>
      <c r="AA261" s="4" t="s">
        <v>1</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1" t="str">
        <f ca="1">IF(OR(E261="",VLOOKUP(E$1,Services!$A$1:$B$25,2,0)="Exclude"),"",IF($D261=1,IF(OR(price_limit="",price_limit="No Limit"),IF(E261="Yes",1,2),IF(SUMIFS(WhatIf!$W:$W,WhatIf!$Q:$Q,E$1,WhatIf!$R:$R,E261)&lt;=price_limit,IF(E261="Yes",1,2),"")),""))</f>
        <v/>
      </c>
      <c r="BA261" s="161" t="str">
        <f ca="1">IF(OR(F261="",VLOOKUP(F$1,Services!$A$1:$B$25,2,0)="Exclude"),"",IF($D261=1,IF(OR(price_limit="",price_limit="No Limit"),IF(F261="Yes",1,2),IF(SUMIFS(WhatIf!$W:$W,WhatIf!$Q:$Q,F$1,WhatIf!$R:$R,F261)&lt;=price_limit,IF(F261="Yes",1,2),"")),""))</f>
        <v/>
      </c>
      <c r="BB261" s="161" t="str">
        <f ca="1">IF(OR(G261="",VLOOKUP(G$1,Services!$A$1:$B$25,2,0)="Exclude"),"",IF($D261=1,IF(OR(price_limit="",price_limit="No Limit"),IF(G261="Yes",1,2),IF(SUMIFS(WhatIf!$W:$W,WhatIf!$Q:$Q,G$1,WhatIf!$R:$R,G261)&lt;=price_limit,IF(G261="Yes",1,2),"")),""))</f>
        <v/>
      </c>
      <c r="BC261" s="161" t="str">
        <f ca="1">IF(OR(H261="",VLOOKUP(H$1,Services!$A$1:$B$25,2,0)="Exclude"),"",IF($D261=1,IF(OR(price_limit="",price_limit="No Limit"),IF(H261="Yes",1,2),IF(SUMIFS(WhatIf!$W:$W,WhatIf!$Q:$Q,H$1,WhatIf!$R:$R,H261)&lt;=price_limit,IF(H261="Yes",1,2),"")),""))</f>
        <v/>
      </c>
      <c r="BD261" s="161" t="str">
        <f>IF(OR(I261="",VLOOKUP(I$1,Services!$A$1:$B$25,2,0)="Exclude"),"",IF($D261=1,IF(OR(price_limit="",price_limit="No Limit"),IF(I261="Yes",1,2),IF(SUMIFS(WhatIf!$W:$W,WhatIf!$Q:$Q,I$1,WhatIf!$R:$R,I261)&lt;=price_limit,IF(I261="Yes",1,2),"")),""))</f>
        <v/>
      </c>
      <c r="BE261" s="161" t="str">
        <f>IF(OR(J261="",VLOOKUP(J$1,Services!$A$1:$B$25,2,0)="Exclude"),"",IF($D261=1,IF(OR(price_limit="",price_limit="No Limit"),IF(J261="Yes",1,2),IF(SUMIFS(WhatIf!$W:$W,WhatIf!$Q:$Q,J$1,WhatIf!$R:$R,J261)&lt;=price_limit,IF(J261="Yes",1,2),"")),""))</f>
        <v/>
      </c>
      <c r="BF261" s="161" t="str">
        <f ca="1">IF(OR(K261="",VLOOKUP(K$1,Services!$A$1:$B$25,2,0)="Exclude"),"",IF($D261=1,IF(OR(price_limit="",price_limit="No Limit"),IF(K261="Yes",1,2),IF(SUMIFS(WhatIf!$W:$W,WhatIf!$Q:$Q,K$1,WhatIf!$R:$R,K261)&lt;=price_limit,IF(K261="Yes",1,2),"")),""))</f>
        <v/>
      </c>
      <c r="BG261" s="161" t="str">
        <f ca="1">IF(OR(L261="",VLOOKUP(L$1,Services!$A$1:$B$25,2,0)="Exclude"),"",IF($D261=1,IF(OR(price_limit="",price_limit="No Limit"),IF(L261="Yes",1,2),IF(SUMIFS(WhatIf!$W:$W,WhatIf!$Q:$Q,L$1,WhatIf!$R:$R,L261)&lt;=price_limit,IF(L261="Yes",1,2),"")),""))</f>
        <v/>
      </c>
      <c r="BH261" s="161" t="str">
        <f>IF(OR(M261="",VLOOKUP(M$1,Services!$A$1:$B$25,2,0)="Exclude"),"",IF($D261=1,IF(OR(price_limit="",price_limit="No Limit"),IF(M261="Yes",1,2),IF(SUMIFS(WhatIf!$W:$W,WhatIf!$Q:$Q,M$1,WhatIf!$R:$R,M261)&lt;=price_limit,IF(M261="Yes",1,2),"")),""))</f>
        <v/>
      </c>
      <c r="BI261" s="161" t="str">
        <f ca="1">IF(OR(N261="",VLOOKUP(N$1,Services!$A$1:$B$25,2,0)="Exclude"),"",IF($D261=1,IF(OR(price_limit="",price_limit="No Limit"),IF(N261="Yes",1,2),IF(SUMIFS(WhatIf!$W:$W,WhatIf!$Q:$Q,N$1,WhatIf!$R:$R,N261)&lt;=price_limit,IF(N261="Yes",1,2),"")),""))</f>
        <v/>
      </c>
      <c r="BJ261" s="161" t="str">
        <f>IF(OR(O261="",VLOOKUP(O$1,Services!$A$1:$B$25,2,0)="Exclude"),"",IF($D261=1,IF(OR(price_limit="",price_limit="No Limit"),IF(O261="Yes",1,2),IF(SUMIFS(WhatIf!$W:$W,WhatIf!$Q:$Q,O$1,WhatIf!$R:$R,O261)&lt;=price_limit,IF(O261="Yes",1,2),"")),""))</f>
        <v/>
      </c>
      <c r="BK261" s="161" t="str">
        <f>IF(OR(P261="",VLOOKUP(P$1,Services!$A$1:$B$25,2,0)="Exclude"),"",IF($D261=1,IF(OR(price_limit="",price_limit="No Limit"),IF(P261="Yes",1,2),IF(SUMIFS(WhatIf!$W:$W,WhatIf!$Q:$Q,P$1,WhatIf!$R:$R,P261)&lt;=price_limit,IF(P261="Yes",1,2),"")),""))</f>
        <v/>
      </c>
      <c r="BL261" s="161" t="str">
        <f ca="1">IF(OR(Q261="",VLOOKUP(Q$1,Services!$A$1:$B$25,2,0)="Exclude"),"",IF($D261=1,IF(OR(price_limit="",price_limit="No Limit"),IF(Q261="Yes",1,2),IF(SUMIFS(WhatIf!$W:$W,WhatIf!$Q:$Q,Q$1,WhatIf!$R:$R,Q261)&lt;=price_limit,IF(Q261="Yes",1,2),"")),""))</f>
        <v/>
      </c>
      <c r="BM261" s="161" t="str">
        <f ca="1">IF(OR(R261="",VLOOKUP(R$1,Services!$A$1:$B$25,2,0)="Exclude"),"",IF($D261=1,IF(OR(price_limit="",price_limit="No Limit"),IF(R261="Yes",1,2),IF(SUMIFS(WhatIf!$W:$W,WhatIf!$Q:$Q,R$1,WhatIf!$R:$R,R261)&lt;=price_limit,IF(R261="Yes",1,2),"")),""))</f>
        <v/>
      </c>
      <c r="BN261" s="161" t="str">
        <f ca="1">IF(OR(S261="",VLOOKUP(S$1,Services!$A$1:$B$25,2,0)="Exclude"),"",IF($D261=1,IF(OR(price_limit="",price_limit="No Limit"),IF(S261="Yes",1,2),IF(SUMIFS(WhatIf!$W:$W,WhatIf!$Q:$Q,S$1,WhatIf!$R:$R,S261)&lt;=price_limit,IF(S261="Yes",1,2),"")),""))</f>
        <v/>
      </c>
      <c r="BO261" s="161" t="str">
        <f ca="1">IF(OR(T261="",VLOOKUP(T$1,Services!$A$1:$B$25,2,0)="Exclude"),"",IF($D261=1,IF(OR(price_limit="",price_limit="No Limit"),IF(T261="Yes",1,2),IF(SUMIFS(WhatIf!$W:$W,WhatIf!$Q:$Q,T$1,WhatIf!$R:$R,T261)&lt;=price_limit,IF(T261="Yes",1,2),"")),""))</f>
        <v/>
      </c>
      <c r="BP261" s="161" t="str">
        <f>IF(OR(U261="",VLOOKUP(U$1,Services!$A$1:$B$25,2,0)="Exclude"),"",IF($D261=1,IF(OR(price_limit="",price_limit="No Limit"),IF(U261="Yes",1,2),IF(SUMIFS(WhatIf!$W:$W,WhatIf!$Q:$Q,U$1,WhatIf!$R:$R,U261)&lt;=price_limit,IF(U261="Yes",1,2),"")),""))</f>
        <v/>
      </c>
      <c r="BQ261" s="161" t="str">
        <f>IF(OR(V261="",VLOOKUP(V$1,Services!$A$1:$B$25,2,0)="Exclude"),"",IF($D261=1,IF(OR(price_limit="",price_limit="No Limit"),IF(V261="Yes",1,2),IF(SUMIFS(WhatIf!$W:$W,WhatIf!$Q:$Q,V$1,WhatIf!$R:$R,V261)&lt;=price_limit,IF(V261="Yes",1,2),"")),""))</f>
        <v/>
      </c>
      <c r="BR261" s="161" t="str">
        <f>IF(OR(W261="",VLOOKUP(W$1,Services!$A$1:$B$25,2,0)="Exclude"),"",IF($D261=1,IF(OR(price_limit="",price_limit="No Limit"),IF(W261="Yes",1,2),IF(SUMIFS(WhatIf!$W:$W,WhatIf!$Q:$Q,W$1,WhatIf!$R:$R,W261)&lt;=price_limit,IF(W261="Yes",1,2),"")),""))</f>
        <v/>
      </c>
      <c r="BS261" s="161" t="str">
        <f>IF(OR(X261="",VLOOKUP(X$1,Services!$A$1:$B$25,2,0)="Exclude"),"",IF($D261=1,IF(OR(price_limit="",price_limit="No Limit"),IF(X261="Yes",1,2),IF(SUMIFS(WhatIf!$W:$W,WhatIf!$Q:$Q,X$1,WhatIf!$R:$R,X261)&lt;=price_limit,IF(X261="Yes",1,2),"")),""))</f>
        <v/>
      </c>
      <c r="BT261" s="161" t="str">
        <f>IF(OR(Y261="",VLOOKUP(Y$1,Services!$A$1:$B$25,2,0)="Exclude"),"",IF($D261=1,IF(OR(price_limit="",price_limit="No Limit"),IF(Y261="Yes",1,2),IF(SUMIFS(WhatIf!$W:$W,WhatIf!$Q:$Q,Y$1,WhatIf!$R:$R,Y261)&lt;=price_limit,IF(Y261="Yes",1,2),"")),""))</f>
        <v/>
      </c>
      <c r="BU261" s="161" t="str">
        <f>IF(OR(Z261="",VLOOKUP(Z$1,Services!$A$1:$B$25,2,0)="Exclude"),"",IF($D261=1,IF(OR(price_limit="",price_limit="No Limit"),IF(Z261="Yes",1,2),IF(SUMIFS(WhatIf!$W:$W,WhatIf!$Q:$Q,Z$1,WhatIf!$R:$R,Z261)&lt;=price_limit,IF(Z261="Yes",1,2),"")),""))</f>
        <v/>
      </c>
      <c r="BV261" s="161"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5">
      <c r="A262" s="15" t="s">
        <v>1022</v>
      </c>
      <c r="B262" s="3" t="s">
        <v>1176</v>
      </c>
      <c r="C262" s="3" t="s">
        <v>177</v>
      </c>
      <c r="D262" s="8" t="str">
        <f t="shared" ca="1" si="14"/>
        <v/>
      </c>
      <c r="E262" s="4" t="s">
        <v>1</v>
      </c>
      <c r="F262" s="4" t="s">
        <v>390</v>
      </c>
      <c r="G262" s="4" t="s">
        <v>390</v>
      </c>
      <c r="H262" s="4" t="s">
        <v>390</v>
      </c>
      <c r="M262" s="8"/>
      <c r="N262" s="8"/>
      <c r="O262" s="8" t="s">
        <v>605</v>
      </c>
      <c r="P262" s="8"/>
      <c r="Q262" s="8" t="s">
        <v>1</v>
      </c>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1" t="str">
        <f ca="1">IF(OR(E262="",VLOOKUP(E$1,Services!$A$1:$B$25,2,0)="Exclude"),"",IF($D262=1,IF(OR(price_limit="",price_limit="No Limit"),IF(E262="Yes",1,2),IF(SUMIFS(WhatIf!$W:$W,WhatIf!$Q:$Q,E$1,WhatIf!$R:$R,E262)&lt;=price_limit,IF(E262="Yes",1,2),"")),""))</f>
        <v/>
      </c>
      <c r="BA262" s="161" t="str">
        <f ca="1">IF(OR(F262="",VLOOKUP(F$1,Services!$A$1:$B$25,2,0)="Exclude"),"",IF($D262=1,IF(OR(price_limit="",price_limit="No Limit"),IF(F262="Yes",1,2),IF(SUMIFS(WhatIf!$W:$W,WhatIf!$Q:$Q,F$1,WhatIf!$R:$R,F262)&lt;=price_limit,IF(F262="Yes",1,2),"")),""))</f>
        <v/>
      </c>
      <c r="BB262" s="161" t="str">
        <f ca="1">IF(OR(G262="",VLOOKUP(G$1,Services!$A$1:$B$25,2,0)="Exclude"),"",IF($D262=1,IF(OR(price_limit="",price_limit="No Limit"),IF(G262="Yes",1,2),IF(SUMIFS(WhatIf!$W:$W,WhatIf!$Q:$Q,G$1,WhatIf!$R:$R,G262)&lt;=price_limit,IF(G262="Yes",1,2),"")),""))</f>
        <v/>
      </c>
      <c r="BC262" s="161" t="str">
        <f ca="1">IF(OR(H262="",VLOOKUP(H$1,Services!$A$1:$B$25,2,0)="Exclude"),"",IF($D262=1,IF(OR(price_limit="",price_limit="No Limit"),IF(H262="Yes",1,2),IF(SUMIFS(WhatIf!$W:$W,WhatIf!$Q:$Q,H$1,WhatIf!$R:$R,H262)&lt;=price_limit,IF(H262="Yes",1,2),"")),""))</f>
        <v/>
      </c>
      <c r="BD262" s="161" t="str">
        <f>IF(OR(I262="",VLOOKUP(I$1,Services!$A$1:$B$25,2,0)="Exclude"),"",IF($D262=1,IF(OR(price_limit="",price_limit="No Limit"),IF(I262="Yes",1,2),IF(SUMIFS(WhatIf!$W:$W,WhatIf!$Q:$Q,I$1,WhatIf!$R:$R,I262)&lt;=price_limit,IF(I262="Yes",1,2),"")),""))</f>
        <v/>
      </c>
      <c r="BE262" s="161" t="str">
        <f>IF(OR(J262="",VLOOKUP(J$1,Services!$A$1:$B$25,2,0)="Exclude"),"",IF($D262=1,IF(OR(price_limit="",price_limit="No Limit"),IF(J262="Yes",1,2),IF(SUMIFS(WhatIf!$W:$W,WhatIf!$Q:$Q,J$1,WhatIf!$R:$R,J262)&lt;=price_limit,IF(J262="Yes",1,2),"")),""))</f>
        <v/>
      </c>
      <c r="BF262" s="161" t="str">
        <f>IF(OR(K262="",VLOOKUP(K$1,Services!$A$1:$B$25,2,0)="Exclude"),"",IF($D262=1,IF(OR(price_limit="",price_limit="No Limit"),IF(K262="Yes",1,2),IF(SUMIFS(WhatIf!$W:$W,WhatIf!$Q:$Q,K$1,WhatIf!$R:$R,K262)&lt;=price_limit,IF(K262="Yes",1,2),"")),""))</f>
        <v/>
      </c>
      <c r="BG262" s="161" t="str">
        <f>IF(OR(L262="",VLOOKUP(L$1,Services!$A$1:$B$25,2,0)="Exclude"),"",IF($D262=1,IF(OR(price_limit="",price_limit="No Limit"),IF(L262="Yes",1,2),IF(SUMIFS(WhatIf!$W:$W,WhatIf!$Q:$Q,L$1,WhatIf!$R:$R,L262)&lt;=price_limit,IF(L262="Yes",1,2),"")),""))</f>
        <v/>
      </c>
      <c r="BH262" s="161" t="str">
        <f>IF(OR(M262="",VLOOKUP(M$1,Services!$A$1:$B$25,2,0)="Exclude"),"",IF($D262=1,IF(OR(price_limit="",price_limit="No Limit"),IF(M262="Yes",1,2),IF(SUMIFS(WhatIf!$W:$W,WhatIf!$Q:$Q,M$1,WhatIf!$R:$R,M262)&lt;=price_limit,IF(M262="Yes",1,2),"")),""))</f>
        <v/>
      </c>
      <c r="BI262" s="161" t="str">
        <f>IF(OR(N262="",VLOOKUP(N$1,Services!$A$1:$B$25,2,0)="Exclude"),"",IF($D262=1,IF(OR(price_limit="",price_limit="No Limit"),IF(N262="Yes",1,2),IF(SUMIFS(WhatIf!$W:$W,WhatIf!$Q:$Q,N$1,WhatIf!$R:$R,N262)&lt;=price_limit,IF(N262="Yes",1,2),"")),""))</f>
        <v/>
      </c>
      <c r="BJ262" s="161" t="str">
        <f ca="1">IF(OR(O262="",VLOOKUP(O$1,Services!$A$1:$B$25,2,0)="Exclude"),"",IF($D262=1,IF(OR(price_limit="",price_limit="No Limit"),IF(O262="Yes",1,2),IF(SUMIFS(WhatIf!$W:$W,WhatIf!$Q:$Q,O$1,WhatIf!$R:$R,O262)&lt;=price_limit,IF(O262="Yes",1,2),"")),""))</f>
        <v/>
      </c>
      <c r="BK262" s="161" t="str">
        <f>IF(OR(P262="",VLOOKUP(P$1,Services!$A$1:$B$25,2,0)="Exclude"),"",IF($D262=1,IF(OR(price_limit="",price_limit="No Limit"),IF(P262="Yes",1,2),IF(SUMIFS(WhatIf!$W:$W,WhatIf!$Q:$Q,P$1,WhatIf!$R:$R,P262)&lt;=price_limit,IF(P262="Yes",1,2),"")),""))</f>
        <v/>
      </c>
      <c r="BL262" s="161" t="str">
        <f ca="1">IF(OR(Q262="",VLOOKUP(Q$1,Services!$A$1:$B$25,2,0)="Exclude"),"",IF($D262=1,IF(OR(price_limit="",price_limit="No Limit"),IF(Q262="Yes",1,2),IF(SUMIFS(WhatIf!$W:$W,WhatIf!$Q:$Q,Q$1,WhatIf!$R:$R,Q262)&lt;=price_limit,IF(Q262="Yes",1,2),"")),""))</f>
        <v/>
      </c>
      <c r="BM262" s="161" t="str">
        <f>IF(OR(R262="",VLOOKUP(R$1,Services!$A$1:$B$25,2,0)="Exclude"),"",IF($D262=1,IF(OR(price_limit="",price_limit="No Limit"),IF(R262="Yes",1,2),IF(SUMIFS(WhatIf!$W:$W,WhatIf!$Q:$Q,R$1,WhatIf!$R:$R,R262)&lt;=price_limit,IF(R262="Yes",1,2),"")),""))</f>
        <v/>
      </c>
      <c r="BN262" s="161" t="str">
        <f>IF(OR(S262="",VLOOKUP(S$1,Services!$A$1:$B$25,2,0)="Exclude"),"",IF($D262=1,IF(OR(price_limit="",price_limit="No Limit"),IF(S262="Yes",1,2),IF(SUMIFS(WhatIf!$W:$W,WhatIf!$Q:$Q,S$1,WhatIf!$R:$R,S262)&lt;=price_limit,IF(S262="Yes",1,2),"")),""))</f>
        <v/>
      </c>
      <c r="BO262" s="161" t="str">
        <f>IF(OR(T262="",VLOOKUP(T$1,Services!$A$1:$B$25,2,0)="Exclude"),"",IF($D262=1,IF(OR(price_limit="",price_limit="No Limit"),IF(T262="Yes",1,2),IF(SUMIFS(WhatIf!$W:$W,WhatIf!$Q:$Q,T$1,WhatIf!$R:$R,T262)&lt;=price_limit,IF(T262="Yes",1,2),"")),""))</f>
        <v/>
      </c>
      <c r="BP262" s="161" t="str">
        <f>IF(OR(U262="",VLOOKUP(U$1,Services!$A$1:$B$25,2,0)="Exclude"),"",IF($D262=1,IF(OR(price_limit="",price_limit="No Limit"),IF(U262="Yes",1,2),IF(SUMIFS(WhatIf!$W:$W,WhatIf!$Q:$Q,U$1,WhatIf!$R:$R,U262)&lt;=price_limit,IF(U262="Yes",1,2),"")),""))</f>
        <v/>
      </c>
      <c r="BQ262" s="161" t="str">
        <f>IF(OR(V262="",VLOOKUP(V$1,Services!$A$1:$B$25,2,0)="Exclude"),"",IF($D262=1,IF(OR(price_limit="",price_limit="No Limit"),IF(V262="Yes",1,2),IF(SUMIFS(WhatIf!$W:$W,WhatIf!$Q:$Q,V$1,WhatIf!$R:$R,V262)&lt;=price_limit,IF(V262="Yes",1,2),"")),""))</f>
        <v/>
      </c>
      <c r="BR262" s="161" t="str">
        <f>IF(OR(W262="",VLOOKUP(W$1,Services!$A$1:$B$25,2,0)="Exclude"),"",IF($D262=1,IF(OR(price_limit="",price_limit="No Limit"),IF(W262="Yes",1,2),IF(SUMIFS(WhatIf!$W:$W,WhatIf!$Q:$Q,W$1,WhatIf!$R:$R,W262)&lt;=price_limit,IF(W262="Yes",1,2),"")),""))</f>
        <v/>
      </c>
      <c r="BS262" s="161" t="str">
        <f>IF(OR(X262="",VLOOKUP(X$1,Services!$A$1:$B$25,2,0)="Exclude"),"",IF($D262=1,IF(OR(price_limit="",price_limit="No Limit"),IF(X262="Yes",1,2),IF(SUMIFS(WhatIf!$W:$W,WhatIf!$Q:$Q,X$1,WhatIf!$R:$R,X262)&lt;=price_limit,IF(X262="Yes",1,2),"")),""))</f>
        <v/>
      </c>
      <c r="BT262" s="161" t="str">
        <f>IF(OR(Y262="",VLOOKUP(Y$1,Services!$A$1:$B$25,2,0)="Exclude"),"",IF($D262=1,IF(OR(price_limit="",price_limit="No Limit"),IF(Y262="Yes",1,2),IF(SUMIFS(WhatIf!$W:$W,WhatIf!$Q:$Q,Y$1,WhatIf!$R:$R,Y262)&lt;=price_limit,IF(Y262="Yes",1,2),"")),""))</f>
        <v/>
      </c>
      <c r="BU262" s="161" t="str">
        <f>IF(OR(Z262="",VLOOKUP(Z$1,Services!$A$1:$B$25,2,0)="Exclude"),"",IF($D262=1,IF(OR(price_limit="",price_limit="No Limit"),IF(Z262="Yes",1,2),IF(SUMIFS(WhatIf!$W:$W,WhatIf!$Q:$Q,Z$1,WhatIf!$R:$R,Z262)&lt;=price_limit,IF(Z262="Yes",1,2),"")),""))</f>
        <v/>
      </c>
      <c r="BV262" s="161"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customHeight="1" x14ac:dyDescent="0.3">
      <c r="A263" s="15" t="s">
        <v>1235</v>
      </c>
      <c r="C263" s="3" t="s">
        <v>177</v>
      </c>
      <c r="D263" s="8" t="str">
        <f t="shared" ca="1" si="14"/>
        <v/>
      </c>
      <c r="M263" s="4" t="s">
        <v>1235</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1" t="str">
        <f>IF(OR(E263="",VLOOKUP(E$1,Services!$A$1:$B$25,2,0)="Exclude"),"",IF($D263=1,IF(OR(price_limit="",price_limit="No Limit"),IF(E263="Yes",1,2),IF(SUMIFS(WhatIf!$W:$W,WhatIf!$Q:$Q,E$1,WhatIf!$R:$R,E263)&lt;=price_limit,IF(E263="Yes",1,2),"")),""))</f>
        <v/>
      </c>
      <c r="BA263" s="161" t="str">
        <f>IF(OR(F263="",VLOOKUP(F$1,Services!$A$1:$B$25,2,0)="Exclude"),"",IF($D263=1,IF(OR(price_limit="",price_limit="No Limit"),IF(F263="Yes",1,2),IF(SUMIFS(WhatIf!$W:$W,WhatIf!$Q:$Q,F$1,WhatIf!$R:$R,F263)&lt;=price_limit,IF(F263="Yes",1,2),"")),""))</f>
        <v/>
      </c>
      <c r="BB263" s="161" t="str">
        <f>IF(OR(G263="",VLOOKUP(G$1,Services!$A$1:$B$25,2,0)="Exclude"),"",IF($D263=1,IF(OR(price_limit="",price_limit="No Limit"),IF(G263="Yes",1,2),IF(SUMIFS(WhatIf!$W:$W,WhatIf!$Q:$Q,G$1,WhatIf!$R:$R,G263)&lt;=price_limit,IF(G263="Yes",1,2),"")),""))</f>
        <v/>
      </c>
      <c r="BC263" s="161" t="str">
        <f>IF(OR(H263="",VLOOKUP(H$1,Services!$A$1:$B$25,2,0)="Exclude"),"",IF($D263=1,IF(OR(price_limit="",price_limit="No Limit"),IF(H263="Yes",1,2),IF(SUMIFS(WhatIf!$W:$W,WhatIf!$Q:$Q,H$1,WhatIf!$R:$R,H263)&lt;=price_limit,IF(H263="Yes",1,2),"")),""))</f>
        <v/>
      </c>
      <c r="BD263" s="161" t="str">
        <f>IF(OR(I263="",VLOOKUP(I$1,Services!$A$1:$B$25,2,0)="Exclude"),"",IF($D263=1,IF(OR(price_limit="",price_limit="No Limit"),IF(I263="Yes",1,2),IF(SUMIFS(WhatIf!$W:$W,WhatIf!$Q:$Q,I$1,WhatIf!$R:$R,I263)&lt;=price_limit,IF(I263="Yes",1,2),"")),""))</f>
        <v/>
      </c>
      <c r="BE263" s="161" t="str">
        <f>IF(OR(J263="",VLOOKUP(J$1,Services!$A$1:$B$25,2,0)="Exclude"),"",IF($D263=1,IF(OR(price_limit="",price_limit="No Limit"),IF(J263="Yes",1,2),IF(SUMIFS(WhatIf!$W:$W,WhatIf!$Q:$Q,J$1,WhatIf!$R:$R,J263)&lt;=price_limit,IF(J263="Yes",1,2),"")),""))</f>
        <v/>
      </c>
      <c r="BF263" s="161" t="str">
        <f>IF(OR(K263="",VLOOKUP(K$1,Services!$A$1:$B$25,2,0)="Exclude"),"",IF($D263=1,IF(OR(price_limit="",price_limit="No Limit"),IF(K263="Yes",1,2),IF(SUMIFS(WhatIf!$W:$W,WhatIf!$Q:$Q,K$1,WhatIf!$R:$R,K263)&lt;=price_limit,IF(K263="Yes",1,2),"")),""))</f>
        <v/>
      </c>
      <c r="BG263" s="161" t="str">
        <f>IF(OR(L263="",VLOOKUP(L$1,Services!$A$1:$B$25,2,0)="Exclude"),"",IF($D263=1,IF(OR(price_limit="",price_limit="No Limit"),IF(L263="Yes",1,2),IF(SUMIFS(WhatIf!$W:$W,WhatIf!$Q:$Q,L$1,WhatIf!$R:$R,L263)&lt;=price_limit,IF(L263="Yes",1,2),"")),""))</f>
        <v/>
      </c>
      <c r="BH263" s="161" t="str">
        <f ca="1">IF(OR(M263="",VLOOKUP(M$1,Services!$A$1:$B$25,2,0)="Exclude"),"",IF($D263=1,IF(OR(price_limit="",price_limit="No Limit"),IF(M263="Yes",1,2),IF(SUMIFS(WhatIf!$W:$W,WhatIf!$Q:$Q,M$1,WhatIf!$R:$R,M263)&lt;=price_limit,IF(M263="Yes",1,2),"")),""))</f>
        <v/>
      </c>
      <c r="BI263" s="161" t="str">
        <f>IF(OR(N263="",VLOOKUP(N$1,Services!$A$1:$B$25,2,0)="Exclude"),"",IF($D263=1,IF(OR(price_limit="",price_limit="No Limit"),IF(N263="Yes",1,2),IF(SUMIFS(WhatIf!$W:$W,WhatIf!$Q:$Q,N$1,WhatIf!$R:$R,N263)&lt;=price_limit,IF(N263="Yes",1,2),"")),""))</f>
        <v/>
      </c>
      <c r="BJ263" s="161" t="str">
        <f>IF(OR(O263="",VLOOKUP(O$1,Services!$A$1:$B$25,2,0)="Exclude"),"",IF($D263=1,IF(OR(price_limit="",price_limit="No Limit"),IF(O263="Yes",1,2),IF(SUMIFS(WhatIf!$W:$W,WhatIf!$Q:$Q,O$1,WhatIf!$R:$R,O263)&lt;=price_limit,IF(O263="Yes",1,2),"")),""))</f>
        <v/>
      </c>
      <c r="BK263" s="161" t="str">
        <f>IF(OR(P263="",VLOOKUP(P$1,Services!$A$1:$B$25,2,0)="Exclude"),"",IF($D263=1,IF(OR(price_limit="",price_limit="No Limit"),IF(P263="Yes",1,2),IF(SUMIFS(WhatIf!$W:$W,WhatIf!$Q:$Q,P$1,WhatIf!$R:$R,P263)&lt;=price_limit,IF(P263="Yes",1,2),"")),""))</f>
        <v/>
      </c>
      <c r="BL263" s="161" t="str">
        <f>IF(OR(Q263="",VLOOKUP(Q$1,Services!$A$1:$B$25,2,0)="Exclude"),"",IF($D263=1,IF(OR(price_limit="",price_limit="No Limit"),IF(Q263="Yes",1,2),IF(SUMIFS(WhatIf!$W:$W,WhatIf!$Q:$Q,Q$1,WhatIf!$R:$R,Q263)&lt;=price_limit,IF(Q263="Yes",1,2),"")),""))</f>
        <v/>
      </c>
      <c r="BM263" s="161" t="str">
        <f>IF(OR(R263="",VLOOKUP(R$1,Services!$A$1:$B$25,2,0)="Exclude"),"",IF($D263=1,IF(OR(price_limit="",price_limit="No Limit"),IF(R263="Yes",1,2),IF(SUMIFS(WhatIf!$W:$W,WhatIf!$Q:$Q,R$1,WhatIf!$R:$R,R263)&lt;=price_limit,IF(R263="Yes",1,2),"")),""))</f>
        <v/>
      </c>
      <c r="BN263" s="161" t="str">
        <f>IF(OR(S263="",VLOOKUP(S$1,Services!$A$1:$B$25,2,0)="Exclude"),"",IF($D263=1,IF(OR(price_limit="",price_limit="No Limit"),IF(S263="Yes",1,2),IF(SUMIFS(WhatIf!$W:$W,WhatIf!$Q:$Q,S$1,WhatIf!$R:$R,S263)&lt;=price_limit,IF(S263="Yes",1,2),"")),""))</f>
        <v/>
      </c>
      <c r="BO263" s="161" t="str">
        <f>IF(OR(T263="",VLOOKUP(T$1,Services!$A$1:$B$25,2,0)="Exclude"),"",IF($D263=1,IF(OR(price_limit="",price_limit="No Limit"),IF(T263="Yes",1,2),IF(SUMIFS(WhatIf!$W:$W,WhatIf!$Q:$Q,T$1,WhatIf!$R:$R,T263)&lt;=price_limit,IF(T263="Yes",1,2),"")),""))</f>
        <v/>
      </c>
      <c r="BP263" s="161" t="str">
        <f>IF(OR(U263="",VLOOKUP(U$1,Services!$A$1:$B$25,2,0)="Exclude"),"",IF($D263=1,IF(OR(price_limit="",price_limit="No Limit"),IF(U263="Yes",1,2),IF(SUMIFS(WhatIf!$W:$W,WhatIf!$Q:$Q,U$1,WhatIf!$R:$R,U263)&lt;=price_limit,IF(U263="Yes",1,2),"")),""))</f>
        <v/>
      </c>
      <c r="BQ263" s="161" t="str">
        <f>IF(OR(V263="",VLOOKUP(V$1,Services!$A$1:$B$25,2,0)="Exclude"),"",IF($D263=1,IF(OR(price_limit="",price_limit="No Limit"),IF(V263="Yes",1,2),IF(SUMIFS(WhatIf!$W:$W,WhatIf!$Q:$Q,V$1,WhatIf!$R:$R,V263)&lt;=price_limit,IF(V263="Yes",1,2),"")),""))</f>
        <v/>
      </c>
      <c r="BR263" s="161" t="str">
        <f>IF(OR(W263="",VLOOKUP(W$1,Services!$A$1:$B$25,2,0)="Exclude"),"",IF($D263=1,IF(OR(price_limit="",price_limit="No Limit"),IF(W263="Yes",1,2),IF(SUMIFS(WhatIf!$W:$W,WhatIf!$Q:$Q,W$1,WhatIf!$R:$R,W263)&lt;=price_limit,IF(W263="Yes",1,2),"")),""))</f>
        <v/>
      </c>
      <c r="BS263" s="161" t="str">
        <f>IF(OR(X263="",VLOOKUP(X$1,Services!$A$1:$B$25,2,0)="Exclude"),"",IF($D263=1,IF(OR(price_limit="",price_limit="No Limit"),IF(X263="Yes",1,2),IF(SUMIFS(WhatIf!$W:$W,WhatIf!$Q:$Q,X$1,WhatIf!$R:$R,X263)&lt;=price_limit,IF(X263="Yes",1,2),"")),""))</f>
        <v/>
      </c>
      <c r="BT263" s="161" t="str">
        <f>IF(OR(Y263="",VLOOKUP(Y$1,Services!$A$1:$B$25,2,0)="Exclude"),"",IF($D263=1,IF(OR(price_limit="",price_limit="No Limit"),IF(Y263="Yes",1,2),IF(SUMIFS(WhatIf!$W:$W,WhatIf!$Q:$Q,Y$1,WhatIf!$R:$R,Y263)&lt;=price_limit,IF(Y263="Yes",1,2),"")),""))</f>
        <v/>
      </c>
      <c r="BU263" s="161" t="str">
        <f>IF(OR(Z263="",VLOOKUP(Z$1,Services!$A$1:$B$25,2,0)="Exclude"),"",IF($D263=1,IF(OR(price_limit="",price_limit="No Limit"),IF(Z263="Yes",1,2),IF(SUMIFS(WhatIf!$W:$W,WhatIf!$Q:$Q,Z$1,WhatIf!$R:$R,Z263)&lt;=price_limit,IF(Z263="Yes",1,2),"")),""))</f>
        <v/>
      </c>
      <c r="BV263" s="161"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5" customHeight="1" x14ac:dyDescent="0.35">
      <c r="A264" s="15" t="s">
        <v>108</v>
      </c>
      <c r="B264" s="3" t="s">
        <v>226</v>
      </c>
      <c r="C264" s="3" t="s">
        <v>184</v>
      </c>
      <c r="D264" s="8" t="str">
        <f t="shared" ca="1" si="14"/>
        <v/>
      </c>
      <c r="I264" s="8" t="s">
        <v>1</v>
      </c>
      <c r="J264" s="8" t="s">
        <v>1</v>
      </c>
      <c r="K264" s="8" t="s">
        <v>1</v>
      </c>
      <c r="L264" s="8" t="s">
        <v>1</v>
      </c>
      <c r="M264" s="8" t="s">
        <v>1</v>
      </c>
      <c r="N264" s="8"/>
      <c r="O264" s="8" t="s">
        <v>1</v>
      </c>
      <c r="P264" s="8"/>
      <c r="Q264" s="8"/>
      <c r="R264" s="8" t="s">
        <v>1</v>
      </c>
      <c r="S264" s="8" t="s">
        <v>1</v>
      </c>
      <c r="T264" s="8" t="s">
        <v>1</v>
      </c>
      <c r="U264" s="8" t="s">
        <v>1</v>
      </c>
      <c r="V264" s="8" t="s">
        <v>1</v>
      </c>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1" t="str">
        <f>IF(OR(E264="",VLOOKUP(E$1,Services!$A$1:$B$25,2,0)="Exclude"),"",IF($D264=1,IF(OR(price_limit="",price_limit="No Limit"),IF(E264="Yes",1,2),IF(SUMIFS(WhatIf!$W:$W,WhatIf!$Q:$Q,E$1,WhatIf!$R:$R,E264)&lt;=price_limit,IF(E264="Yes",1,2),"")),""))</f>
        <v/>
      </c>
      <c r="BA264" s="161" t="str">
        <f>IF(OR(F264="",VLOOKUP(F$1,Services!$A$1:$B$25,2,0)="Exclude"),"",IF($D264=1,IF(OR(price_limit="",price_limit="No Limit"),IF(F264="Yes",1,2),IF(SUMIFS(WhatIf!$W:$W,WhatIf!$Q:$Q,F$1,WhatIf!$R:$R,F264)&lt;=price_limit,IF(F264="Yes",1,2),"")),""))</f>
        <v/>
      </c>
      <c r="BB264" s="161" t="str">
        <f>IF(OR(G264="",VLOOKUP(G$1,Services!$A$1:$B$25,2,0)="Exclude"),"",IF($D264=1,IF(OR(price_limit="",price_limit="No Limit"),IF(G264="Yes",1,2),IF(SUMIFS(WhatIf!$W:$W,WhatIf!$Q:$Q,G$1,WhatIf!$R:$R,G264)&lt;=price_limit,IF(G264="Yes",1,2),"")),""))</f>
        <v/>
      </c>
      <c r="BC264" s="161" t="str">
        <f>IF(OR(H264="",VLOOKUP(H$1,Services!$A$1:$B$25,2,0)="Exclude"),"",IF($D264=1,IF(OR(price_limit="",price_limit="No Limit"),IF(H264="Yes",1,2),IF(SUMIFS(WhatIf!$W:$W,WhatIf!$Q:$Q,H$1,WhatIf!$R:$R,H264)&lt;=price_limit,IF(H264="Yes",1,2),"")),""))</f>
        <v/>
      </c>
      <c r="BD264" s="161" t="str">
        <f ca="1">IF(OR(I264="",VLOOKUP(I$1,Services!$A$1:$B$25,2,0)="Exclude"),"",IF($D264=1,IF(OR(price_limit="",price_limit="No Limit"),IF(I264="Yes",1,2),IF(SUMIFS(WhatIf!$W:$W,WhatIf!$Q:$Q,I$1,WhatIf!$R:$R,I264)&lt;=price_limit,IF(I264="Yes",1,2),"")),""))</f>
        <v/>
      </c>
      <c r="BE264" s="161" t="str">
        <f ca="1">IF(OR(J264="",VLOOKUP(J$1,Services!$A$1:$B$25,2,0)="Exclude"),"",IF($D264=1,IF(OR(price_limit="",price_limit="No Limit"),IF(J264="Yes",1,2),IF(SUMIFS(WhatIf!$W:$W,WhatIf!$Q:$Q,J$1,WhatIf!$R:$R,J264)&lt;=price_limit,IF(J264="Yes",1,2),"")),""))</f>
        <v/>
      </c>
      <c r="BF264" s="161" t="str">
        <f ca="1">IF(OR(K264="",VLOOKUP(K$1,Services!$A$1:$B$25,2,0)="Exclude"),"",IF($D264=1,IF(OR(price_limit="",price_limit="No Limit"),IF(K264="Yes",1,2),IF(SUMIFS(WhatIf!$W:$W,WhatIf!$Q:$Q,K$1,WhatIf!$R:$R,K264)&lt;=price_limit,IF(K264="Yes",1,2),"")),""))</f>
        <v/>
      </c>
      <c r="BG264" s="161" t="str">
        <f ca="1">IF(OR(L264="",VLOOKUP(L$1,Services!$A$1:$B$25,2,0)="Exclude"),"",IF($D264=1,IF(OR(price_limit="",price_limit="No Limit"),IF(L264="Yes",1,2),IF(SUMIFS(WhatIf!$W:$W,WhatIf!$Q:$Q,L$1,WhatIf!$R:$R,L264)&lt;=price_limit,IF(L264="Yes",1,2),"")),""))</f>
        <v/>
      </c>
      <c r="BH264" s="161" t="str">
        <f ca="1">IF(OR(M264="",VLOOKUP(M$1,Services!$A$1:$B$25,2,0)="Exclude"),"",IF($D264=1,IF(OR(price_limit="",price_limit="No Limit"),IF(M264="Yes",1,2),IF(SUMIFS(WhatIf!$W:$W,WhatIf!$Q:$Q,M$1,WhatIf!$R:$R,M264)&lt;=price_limit,IF(M264="Yes",1,2),"")),""))</f>
        <v/>
      </c>
      <c r="BI264" s="161" t="str">
        <f>IF(OR(N264="",VLOOKUP(N$1,Services!$A$1:$B$25,2,0)="Exclude"),"",IF($D264=1,IF(OR(price_limit="",price_limit="No Limit"),IF(N264="Yes",1,2),IF(SUMIFS(WhatIf!$W:$W,WhatIf!$Q:$Q,N$1,WhatIf!$R:$R,N264)&lt;=price_limit,IF(N264="Yes",1,2),"")),""))</f>
        <v/>
      </c>
      <c r="BJ264" s="161" t="str">
        <f ca="1">IF(OR(O264="",VLOOKUP(O$1,Services!$A$1:$B$25,2,0)="Exclude"),"",IF($D264=1,IF(OR(price_limit="",price_limit="No Limit"),IF(O264="Yes",1,2),IF(SUMIFS(WhatIf!$W:$W,WhatIf!$Q:$Q,O$1,WhatIf!$R:$R,O264)&lt;=price_limit,IF(O264="Yes",1,2),"")),""))</f>
        <v/>
      </c>
      <c r="BK264" s="161" t="str">
        <f>IF(OR(P264="",VLOOKUP(P$1,Services!$A$1:$B$25,2,0)="Exclude"),"",IF($D264=1,IF(OR(price_limit="",price_limit="No Limit"),IF(P264="Yes",1,2),IF(SUMIFS(WhatIf!$W:$W,WhatIf!$Q:$Q,P$1,WhatIf!$R:$R,P264)&lt;=price_limit,IF(P264="Yes",1,2),"")),""))</f>
        <v/>
      </c>
      <c r="BL264" s="161" t="str">
        <f>IF(OR(Q264="",VLOOKUP(Q$1,Services!$A$1:$B$25,2,0)="Exclude"),"",IF($D264=1,IF(OR(price_limit="",price_limit="No Limit"),IF(Q264="Yes",1,2),IF(SUMIFS(WhatIf!$W:$W,WhatIf!$Q:$Q,Q$1,WhatIf!$R:$R,Q264)&lt;=price_limit,IF(Q264="Yes",1,2),"")),""))</f>
        <v/>
      </c>
      <c r="BM264" s="161" t="str">
        <f ca="1">IF(OR(R264="",VLOOKUP(R$1,Services!$A$1:$B$25,2,0)="Exclude"),"",IF($D264=1,IF(OR(price_limit="",price_limit="No Limit"),IF(R264="Yes",1,2),IF(SUMIFS(WhatIf!$W:$W,WhatIf!$Q:$Q,R$1,WhatIf!$R:$R,R264)&lt;=price_limit,IF(R264="Yes",1,2),"")),""))</f>
        <v/>
      </c>
      <c r="BN264" s="161" t="str">
        <f ca="1">IF(OR(S264="",VLOOKUP(S$1,Services!$A$1:$B$25,2,0)="Exclude"),"",IF($D264=1,IF(OR(price_limit="",price_limit="No Limit"),IF(S264="Yes",1,2),IF(SUMIFS(WhatIf!$W:$W,WhatIf!$Q:$Q,S$1,WhatIf!$R:$R,S264)&lt;=price_limit,IF(S264="Yes",1,2),"")),""))</f>
        <v/>
      </c>
      <c r="BO264" s="161" t="str">
        <f ca="1">IF(OR(T264="",VLOOKUP(T$1,Services!$A$1:$B$25,2,0)="Exclude"),"",IF($D264=1,IF(OR(price_limit="",price_limit="No Limit"),IF(T264="Yes",1,2),IF(SUMIFS(WhatIf!$W:$W,WhatIf!$Q:$Q,T$1,WhatIf!$R:$R,T264)&lt;=price_limit,IF(T264="Yes",1,2),"")),""))</f>
        <v/>
      </c>
      <c r="BP264" s="161" t="str">
        <f ca="1">IF(OR(U264="",VLOOKUP(U$1,Services!$A$1:$B$25,2,0)="Exclude"),"",IF($D264=1,IF(OR(price_limit="",price_limit="No Limit"),IF(U264="Yes",1,2),IF(SUMIFS(WhatIf!$W:$W,WhatIf!$Q:$Q,U$1,WhatIf!$R:$R,U264)&lt;=price_limit,IF(U264="Yes",1,2),"")),""))</f>
        <v/>
      </c>
      <c r="BQ264" s="161" t="str">
        <f ca="1">IF(OR(V264="",VLOOKUP(V$1,Services!$A$1:$B$25,2,0)="Exclude"),"",IF($D264=1,IF(OR(price_limit="",price_limit="No Limit"),IF(V264="Yes",1,2),IF(SUMIFS(WhatIf!$W:$W,WhatIf!$Q:$Q,V$1,WhatIf!$R:$R,V264)&lt;=price_limit,IF(V264="Yes",1,2),"")),""))</f>
        <v/>
      </c>
      <c r="BR264" s="161" t="str">
        <f>IF(OR(W264="",VLOOKUP(W$1,Services!$A$1:$B$25,2,0)="Exclude"),"",IF($D264=1,IF(OR(price_limit="",price_limit="No Limit"),IF(W264="Yes",1,2),IF(SUMIFS(WhatIf!$W:$W,WhatIf!$Q:$Q,W$1,WhatIf!$R:$R,W264)&lt;=price_limit,IF(W264="Yes",1,2),"")),""))</f>
        <v/>
      </c>
      <c r="BS264" s="161" t="str">
        <f>IF(OR(X264="",VLOOKUP(X$1,Services!$A$1:$B$25,2,0)="Exclude"),"",IF($D264=1,IF(OR(price_limit="",price_limit="No Limit"),IF(X264="Yes",1,2),IF(SUMIFS(WhatIf!$W:$W,WhatIf!$Q:$Q,X$1,WhatIf!$R:$R,X264)&lt;=price_limit,IF(X264="Yes",1,2),"")),""))</f>
        <v/>
      </c>
      <c r="BT264" s="161" t="str">
        <f>IF(OR(Y264="",VLOOKUP(Y$1,Services!$A$1:$B$25,2,0)="Exclude"),"",IF($D264=1,IF(OR(price_limit="",price_limit="No Limit"),IF(Y264="Yes",1,2),IF(SUMIFS(WhatIf!$W:$W,WhatIf!$Q:$Q,Y$1,WhatIf!$R:$R,Y264)&lt;=price_limit,IF(Y264="Yes",1,2),"")),""))</f>
        <v/>
      </c>
      <c r="BU264" s="161" t="str">
        <f>IF(OR(Z264="",VLOOKUP(Z$1,Services!$A$1:$B$25,2,0)="Exclude"),"",IF($D264=1,IF(OR(price_limit="",price_limit="No Limit"),IF(Z264="Yes",1,2),IF(SUMIFS(WhatIf!$W:$W,WhatIf!$Q:$Q,Z$1,WhatIf!$R:$R,Z264)&lt;=price_limit,IF(Z264="Yes",1,2),"")),""))</f>
        <v/>
      </c>
      <c r="BV264" s="161"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52.5" customHeight="1" x14ac:dyDescent="0.3">
      <c r="A265" s="15" t="s">
        <v>1198</v>
      </c>
      <c r="C265" s="3" t="s">
        <v>177</v>
      </c>
      <c r="D265" s="8" t="str">
        <f t="shared" ca="1" si="14"/>
        <v/>
      </c>
      <c r="F265" s="4" t="s">
        <v>1198</v>
      </c>
      <c r="G265" s="4" t="s">
        <v>1198</v>
      </c>
      <c r="H265" s="4" t="s">
        <v>1198</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1" t="str">
        <f>IF(OR(E265="",VLOOKUP(E$1,Services!$A$1:$B$25,2,0)="Exclude"),"",IF($D265=1,IF(OR(price_limit="",price_limit="No Limit"),IF(E265="Yes",1,2),IF(SUMIFS(WhatIf!$W:$W,WhatIf!$Q:$Q,E$1,WhatIf!$R:$R,E265)&lt;=price_limit,IF(E265="Yes",1,2),"")),""))</f>
        <v/>
      </c>
      <c r="BA265" s="161" t="str">
        <f ca="1">IF(OR(F265="",VLOOKUP(F$1,Services!$A$1:$B$25,2,0)="Exclude"),"",IF($D265=1,IF(OR(price_limit="",price_limit="No Limit"),IF(F265="Yes",1,2),IF(SUMIFS(WhatIf!$W:$W,WhatIf!$Q:$Q,F$1,WhatIf!$R:$R,F265)&lt;=price_limit,IF(F265="Yes",1,2),"")),""))</f>
        <v/>
      </c>
      <c r="BB265" s="161" t="str">
        <f ca="1">IF(OR(G265="",VLOOKUP(G$1,Services!$A$1:$B$25,2,0)="Exclude"),"",IF($D265=1,IF(OR(price_limit="",price_limit="No Limit"),IF(G265="Yes",1,2),IF(SUMIFS(WhatIf!$W:$W,WhatIf!$Q:$Q,G$1,WhatIf!$R:$R,G265)&lt;=price_limit,IF(G265="Yes",1,2),"")),""))</f>
        <v/>
      </c>
      <c r="BC265" s="161" t="str">
        <f ca="1">IF(OR(H265="",VLOOKUP(H$1,Services!$A$1:$B$25,2,0)="Exclude"),"",IF($D265=1,IF(OR(price_limit="",price_limit="No Limit"),IF(H265="Yes",1,2),IF(SUMIFS(WhatIf!$W:$W,WhatIf!$Q:$Q,H$1,WhatIf!$R:$R,H265)&lt;=price_limit,IF(H265="Yes",1,2),"")),""))</f>
        <v/>
      </c>
      <c r="BD265" s="161" t="str">
        <f>IF(OR(I265="",VLOOKUP(I$1,Services!$A$1:$B$25,2,0)="Exclude"),"",IF($D265=1,IF(OR(price_limit="",price_limit="No Limit"),IF(I265="Yes",1,2),IF(SUMIFS(WhatIf!$W:$W,WhatIf!$Q:$Q,I$1,WhatIf!$R:$R,I265)&lt;=price_limit,IF(I265="Yes",1,2),"")),""))</f>
        <v/>
      </c>
      <c r="BE265" s="161" t="str">
        <f>IF(OR(J265="",VLOOKUP(J$1,Services!$A$1:$B$25,2,0)="Exclude"),"",IF($D265=1,IF(OR(price_limit="",price_limit="No Limit"),IF(J265="Yes",1,2),IF(SUMIFS(WhatIf!$W:$W,WhatIf!$Q:$Q,J$1,WhatIf!$R:$R,J265)&lt;=price_limit,IF(J265="Yes",1,2),"")),""))</f>
        <v/>
      </c>
      <c r="BF265" s="161" t="str">
        <f>IF(OR(K265="",VLOOKUP(K$1,Services!$A$1:$B$25,2,0)="Exclude"),"",IF($D265=1,IF(OR(price_limit="",price_limit="No Limit"),IF(K265="Yes",1,2),IF(SUMIFS(WhatIf!$W:$W,WhatIf!$Q:$Q,K$1,WhatIf!$R:$R,K265)&lt;=price_limit,IF(K265="Yes",1,2),"")),""))</f>
        <v/>
      </c>
      <c r="BG265" s="161" t="str">
        <f>IF(OR(L265="",VLOOKUP(L$1,Services!$A$1:$B$25,2,0)="Exclude"),"",IF($D265=1,IF(OR(price_limit="",price_limit="No Limit"),IF(L265="Yes",1,2),IF(SUMIFS(WhatIf!$W:$W,WhatIf!$Q:$Q,L$1,WhatIf!$R:$R,L265)&lt;=price_limit,IF(L265="Yes",1,2),"")),""))</f>
        <v/>
      </c>
      <c r="BH265" s="161" t="str">
        <f>IF(OR(M265="",VLOOKUP(M$1,Services!$A$1:$B$25,2,0)="Exclude"),"",IF($D265=1,IF(OR(price_limit="",price_limit="No Limit"),IF(M265="Yes",1,2),IF(SUMIFS(WhatIf!$W:$W,WhatIf!$Q:$Q,M$1,WhatIf!$R:$R,M265)&lt;=price_limit,IF(M265="Yes",1,2),"")),""))</f>
        <v/>
      </c>
      <c r="BI265" s="161" t="str">
        <f>IF(OR(N265="",VLOOKUP(N$1,Services!$A$1:$B$25,2,0)="Exclude"),"",IF($D265=1,IF(OR(price_limit="",price_limit="No Limit"),IF(N265="Yes",1,2),IF(SUMIFS(WhatIf!$W:$W,WhatIf!$Q:$Q,N$1,WhatIf!$R:$R,N265)&lt;=price_limit,IF(N265="Yes",1,2),"")),""))</f>
        <v/>
      </c>
      <c r="BJ265" s="161" t="str">
        <f>IF(OR(O265="",VLOOKUP(O$1,Services!$A$1:$B$25,2,0)="Exclude"),"",IF($D265=1,IF(OR(price_limit="",price_limit="No Limit"),IF(O265="Yes",1,2),IF(SUMIFS(WhatIf!$W:$W,WhatIf!$Q:$Q,O$1,WhatIf!$R:$R,O265)&lt;=price_limit,IF(O265="Yes",1,2),"")),""))</f>
        <v/>
      </c>
      <c r="BK265" s="161" t="str">
        <f>IF(OR(P265="",VLOOKUP(P$1,Services!$A$1:$B$25,2,0)="Exclude"),"",IF($D265=1,IF(OR(price_limit="",price_limit="No Limit"),IF(P265="Yes",1,2),IF(SUMIFS(WhatIf!$W:$W,WhatIf!$Q:$Q,P$1,WhatIf!$R:$R,P265)&lt;=price_limit,IF(P265="Yes",1,2),"")),""))</f>
        <v/>
      </c>
      <c r="BL265" s="161" t="str">
        <f>IF(OR(Q265="",VLOOKUP(Q$1,Services!$A$1:$B$25,2,0)="Exclude"),"",IF($D265=1,IF(OR(price_limit="",price_limit="No Limit"),IF(Q265="Yes",1,2),IF(SUMIFS(WhatIf!$W:$W,WhatIf!$Q:$Q,Q$1,WhatIf!$R:$R,Q265)&lt;=price_limit,IF(Q265="Yes",1,2),"")),""))</f>
        <v/>
      </c>
      <c r="BM265" s="161" t="str">
        <f>IF(OR(R265="",VLOOKUP(R$1,Services!$A$1:$B$25,2,0)="Exclude"),"",IF($D265=1,IF(OR(price_limit="",price_limit="No Limit"),IF(R265="Yes",1,2),IF(SUMIFS(WhatIf!$W:$W,WhatIf!$Q:$Q,R$1,WhatIf!$R:$R,R265)&lt;=price_limit,IF(R265="Yes",1,2),"")),""))</f>
        <v/>
      </c>
      <c r="BN265" s="161" t="str">
        <f>IF(OR(S265="",VLOOKUP(S$1,Services!$A$1:$B$25,2,0)="Exclude"),"",IF($D265=1,IF(OR(price_limit="",price_limit="No Limit"),IF(S265="Yes",1,2),IF(SUMIFS(WhatIf!$W:$W,WhatIf!$Q:$Q,S$1,WhatIf!$R:$R,S265)&lt;=price_limit,IF(S265="Yes",1,2),"")),""))</f>
        <v/>
      </c>
      <c r="BO265" s="161" t="str">
        <f>IF(OR(T265="",VLOOKUP(T$1,Services!$A$1:$B$25,2,0)="Exclude"),"",IF($D265=1,IF(OR(price_limit="",price_limit="No Limit"),IF(T265="Yes",1,2),IF(SUMIFS(WhatIf!$W:$W,WhatIf!$Q:$Q,T$1,WhatIf!$R:$R,T265)&lt;=price_limit,IF(T265="Yes",1,2),"")),""))</f>
        <v/>
      </c>
      <c r="BP265" s="161" t="str">
        <f>IF(OR(U265="",VLOOKUP(U$1,Services!$A$1:$B$25,2,0)="Exclude"),"",IF($D265=1,IF(OR(price_limit="",price_limit="No Limit"),IF(U265="Yes",1,2),IF(SUMIFS(WhatIf!$W:$W,WhatIf!$Q:$Q,U$1,WhatIf!$R:$R,U265)&lt;=price_limit,IF(U265="Yes",1,2),"")),""))</f>
        <v/>
      </c>
      <c r="BQ265" s="161" t="str">
        <f>IF(OR(V265="",VLOOKUP(V$1,Services!$A$1:$B$25,2,0)="Exclude"),"",IF($D265=1,IF(OR(price_limit="",price_limit="No Limit"),IF(V265="Yes",1,2),IF(SUMIFS(WhatIf!$W:$W,WhatIf!$Q:$Q,V$1,WhatIf!$R:$R,V265)&lt;=price_limit,IF(V265="Yes",1,2),"")),""))</f>
        <v/>
      </c>
      <c r="BR265" s="161" t="str">
        <f>IF(OR(W265="",VLOOKUP(W$1,Services!$A$1:$B$25,2,0)="Exclude"),"",IF($D265=1,IF(OR(price_limit="",price_limit="No Limit"),IF(W265="Yes",1,2),IF(SUMIFS(WhatIf!$W:$W,WhatIf!$Q:$Q,W$1,WhatIf!$R:$R,W265)&lt;=price_limit,IF(W265="Yes",1,2),"")),""))</f>
        <v/>
      </c>
      <c r="BS265" s="161" t="str">
        <f>IF(OR(X265="",VLOOKUP(X$1,Services!$A$1:$B$25,2,0)="Exclude"),"",IF($D265=1,IF(OR(price_limit="",price_limit="No Limit"),IF(X265="Yes",1,2),IF(SUMIFS(WhatIf!$W:$W,WhatIf!$Q:$Q,X$1,WhatIf!$R:$R,X265)&lt;=price_limit,IF(X265="Yes",1,2),"")),""))</f>
        <v/>
      </c>
      <c r="BT265" s="161" t="str">
        <f>IF(OR(Y265="",VLOOKUP(Y$1,Services!$A$1:$B$25,2,0)="Exclude"),"",IF($D265=1,IF(OR(price_limit="",price_limit="No Limit"),IF(Y265="Yes",1,2),IF(SUMIFS(WhatIf!$W:$W,WhatIf!$Q:$Q,Y$1,WhatIf!$R:$R,Y265)&lt;=price_limit,IF(Y265="Yes",1,2),"")),""))</f>
        <v/>
      </c>
      <c r="BU265" s="161" t="str">
        <f>IF(OR(Z265="",VLOOKUP(Z$1,Services!$A$1:$B$25,2,0)="Exclude"),"",IF($D265=1,IF(OR(price_limit="",price_limit="No Limit"),IF(Z265="Yes",1,2),IF(SUMIFS(WhatIf!$W:$W,WhatIf!$Q:$Q,Z$1,WhatIf!$R:$R,Z265)&lt;=price_limit,IF(Z265="Yes",1,2),"")),""))</f>
        <v/>
      </c>
      <c r="BV265" s="161"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 customHeight="1" x14ac:dyDescent="0.35">
      <c r="A266" s="15" t="s">
        <v>153</v>
      </c>
      <c r="B266" s="3" t="s">
        <v>763</v>
      </c>
      <c r="C266" s="3" t="s">
        <v>229</v>
      </c>
      <c r="D266" s="8" t="str">
        <f t="shared" ca="1" si="14"/>
        <v/>
      </c>
      <c r="E266" s="4" t="s">
        <v>1</v>
      </c>
      <c r="F266" s="4" t="s">
        <v>385</v>
      </c>
      <c r="G266" s="4" t="s">
        <v>385</v>
      </c>
      <c r="H266" s="4" t="s">
        <v>385</v>
      </c>
      <c r="I266" s="8"/>
      <c r="J266" s="8" t="s">
        <v>1</v>
      </c>
      <c r="K266" s="8" t="s">
        <v>1</v>
      </c>
      <c r="L266" s="8" t="s">
        <v>1</v>
      </c>
      <c r="M266" s="8" t="s">
        <v>1</v>
      </c>
      <c r="N266" s="8"/>
      <c r="O266" s="8" t="s">
        <v>605</v>
      </c>
      <c r="P266" s="8" t="s">
        <v>210</v>
      </c>
      <c r="Q266" s="8" t="s">
        <v>1</v>
      </c>
      <c r="R266" s="8" t="s">
        <v>1</v>
      </c>
      <c r="S266" s="8" t="s">
        <v>1</v>
      </c>
      <c r="T266" s="8" t="s">
        <v>1</v>
      </c>
      <c r="U266" s="8"/>
      <c r="V266" s="8"/>
      <c r="W266" s="6"/>
      <c r="X266" s="6"/>
      <c r="Y266" s="6"/>
      <c r="Z266" s="6"/>
      <c r="AA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1" t="str">
        <f ca="1">IF(OR(E266="",VLOOKUP(E$1,Services!$A$1:$B$25,2,0)="Exclude"),"",IF($D266=1,IF(OR(price_limit="",price_limit="No Limit"),IF(E266="Yes",1,2),IF(SUMIFS(WhatIf!$W:$W,WhatIf!$Q:$Q,E$1,WhatIf!$R:$R,E266)&lt;=price_limit,IF(E266="Yes",1,2),"")),""))</f>
        <v/>
      </c>
      <c r="BA266" s="161" t="str">
        <f ca="1">IF(OR(F266="",VLOOKUP(F$1,Services!$A$1:$B$25,2,0)="Exclude"),"",IF($D266=1,IF(OR(price_limit="",price_limit="No Limit"),IF(F266="Yes",1,2),IF(SUMIFS(WhatIf!$W:$W,WhatIf!$Q:$Q,F$1,WhatIf!$R:$R,F266)&lt;=price_limit,IF(F266="Yes",1,2),"")),""))</f>
        <v/>
      </c>
      <c r="BB266" s="161" t="str">
        <f ca="1">IF(OR(G266="",VLOOKUP(G$1,Services!$A$1:$B$25,2,0)="Exclude"),"",IF($D266=1,IF(OR(price_limit="",price_limit="No Limit"),IF(G266="Yes",1,2),IF(SUMIFS(WhatIf!$W:$W,WhatIf!$Q:$Q,G$1,WhatIf!$R:$R,G266)&lt;=price_limit,IF(G266="Yes",1,2),"")),""))</f>
        <v/>
      </c>
      <c r="BC266" s="161" t="str">
        <f ca="1">IF(OR(H266="",VLOOKUP(H$1,Services!$A$1:$B$25,2,0)="Exclude"),"",IF($D266=1,IF(OR(price_limit="",price_limit="No Limit"),IF(H266="Yes",1,2),IF(SUMIFS(WhatIf!$W:$W,WhatIf!$Q:$Q,H$1,WhatIf!$R:$R,H266)&lt;=price_limit,IF(H266="Yes",1,2),"")),""))</f>
        <v/>
      </c>
      <c r="BD266" s="161" t="str">
        <f>IF(OR(I266="",VLOOKUP(I$1,Services!$A$1:$B$25,2,0)="Exclude"),"",IF($D266=1,IF(OR(price_limit="",price_limit="No Limit"),IF(I266="Yes",1,2),IF(SUMIFS(WhatIf!$W:$W,WhatIf!$Q:$Q,I$1,WhatIf!$R:$R,I266)&lt;=price_limit,IF(I266="Yes",1,2),"")),""))</f>
        <v/>
      </c>
      <c r="BE266" s="161" t="str">
        <f ca="1">IF(OR(J266="",VLOOKUP(J$1,Services!$A$1:$B$25,2,0)="Exclude"),"",IF($D266=1,IF(OR(price_limit="",price_limit="No Limit"),IF(J266="Yes",1,2),IF(SUMIFS(WhatIf!$W:$W,WhatIf!$Q:$Q,J$1,WhatIf!$R:$R,J266)&lt;=price_limit,IF(J266="Yes",1,2),"")),""))</f>
        <v/>
      </c>
      <c r="BF266" s="161" t="str">
        <f ca="1">IF(OR(K266="",VLOOKUP(K$1,Services!$A$1:$B$25,2,0)="Exclude"),"",IF($D266=1,IF(OR(price_limit="",price_limit="No Limit"),IF(K266="Yes",1,2),IF(SUMIFS(WhatIf!$W:$W,WhatIf!$Q:$Q,K$1,WhatIf!$R:$R,K266)&lt;=price_limit,IF(K266="Yes",1,2),"")),""))</f>
        <v/>
      </c>
      <c r="BG266" s="161" t="str">
        <f ca="1">IF(OR(L266="",VLOOKUP(L$1,Services!$A$1:$B$25,2,0)="Exclude"),"",IF($D266=1,IF(OR(price_limit="",price_limit="No Limit"),IF(L266="Yes",1,2),IF(SUMIFS(WhatIf!$W:$W,WhatIf!$Q:$Q,L$1,WhatIf!$R:$R,L266)&lt;=price_limit,IF(L266="Yes",1,2),"")),""))</f>
        <v/>
      </c>
      <c r="BH266" s="161" t="str">
        <f ca="1">IF(OR(M266="",VLOOKUP(M$1,Services!$A$1:$B$25,2,0)="Exclude"),"",IF($D266=1,IF(OR(price_limit="",price_limit="No Limit"),IF(M266="Yes",1,2),IF(SUMIFS(WhatIf!$W:$W,WhatIf!$Q:$Q,M$1,WhatIf!$R:$R,M266)&lt;=price_limit,IF(M266="Yes",1,2),"")),""))</f>
        <v/>
      </c>
      <c r="BI266" s="161" t="str">
        <f>IF(OR(N266="",VLOOKUP(N$1,Services!$A$1:$B$25,2,0)="Exclude"),"",IF($D266=1,IF(OR(price_limit="",price_limit="No Limit"),IF(N266="Yes",1,2),IF(SUMIFS(WhatIf!$W:$W,WhatIf!$Q:$Q,N$1,WhatIf!$R:$R,N266)&lt;=price_limit,IF(N266="Yes",1,2),"")),""))</f>
        <v/>
      </c>
      <c r="BJ266" s="161" t="str">
        <f ca="1">IF(OR(O266="",VLOOKUP(O$1,Services!$A$1:$B$25,2,0)="Exclude"),"",IF($D266=1,IF(OR(price_limit="",price_limit="No Limit"),IF(O266="Yes",1,2),IF(SUMIFS(WhatIf!$W:$W,WhatIf!$Q:$Q,O$1,WhatIf!$R:$R,O266)&lt;=price_limit,IF(O266="Yes",1,2),"")),""))</f>
        <v/>
      </c>
      <c r="BK266" s="161" t="str">
        <f ca="1">IF(OR(P266="",VLOOKUP(P$1,Services!$A$1:$B$25,2,0)="Exclude"),"",IF($D266=1,IF(OR(price_limit="",price_limit="No Limit"),IF(P266="Yes",1,2),IF(SUMIFS(WhatIf!$W:$W,WhatIf!$Q:$Q,P$1,WhatIf!$R:$R,P266)&lt;=price_limit,IF(P266="Yes",1,2),"")),""))</f>
        <v/>
      </c>
      <c r="BL266" s="161" t="str">
        <f ca="1">IF(OR(Q266="",VLOOKUP(Q$1,Services!$A$1:$B$25,2,0)="Exclude"),"",IF($D266=1,IF(OR(price_limit="",price_limit="No Limit"),IF(Q266="Yes",1,2),IF(SUMIFS(WhatIf!$W:$W,WhatIf!$Q:$Q,Q$1,WhatIf!$R:$R,Q266)&lt;=price_limit,IF(Q266="Yes",1,2),"")),""))</f>
        <v/>
      </c>
      <c r="BM266" s="161" t="str">
        <f ca="1">IF(OR(R266="",VLOOKUP(R$1,Services!$A$1:$B$25,2,0)="Exclude"),"",IF($D266=1,IF(OR(price_limit="",price_limit="No Limit"),IF(R266="Yes",1,2),IF(SUMIFS(WhatIf!$W:$W,WhatIf!$Q:$Q,R$1,WhatIf!$R:$R,R266)&lt;=price_limit,IF(R266="Yes",1,2),"")),""))</f>
        <v/>
      </c>
      <c r="BN266" s="161" t="str">
        <f ca="1">IF(OR(S266="",VLOOKUP(S$1,Services!$A$1:$B$25,2,0)="Exclude"),"",IF($D266=1,IF(OR(price_limit="",price_limit="No Limit"),IF(S266="Yes",1,2),IF(SUMIFS(WhatIf!$W:$W,WhatIf!$Q:$Q,S$1,WhatIf!$R:$R,S266)&lt;=price_limit,IF(S266="Yes",1,2),"")),""))</f>
        <v/>
      </c>
      <c r="BO266" s="161" t="str">
        <f ca="1">IF(OR(T266="",VLOOKUP(T$1,Services!$A$1:$B$25,2,0)="Exclude"),"",IF($D266=1,IF(OR(price_limit="",price_limit="No Limit"),IF(T266="Yes",1,2),IF(SUMIFS(WhatIf!$W:$W,WhatIf!$Q:$Q,T$1,WhatIf!$R:$R,T266)&lt;=price_limit,IF(T266="Yes",1,2),"")),""))</f>
        <v/>
      </c>
      <c r="BP266" s="161" t="str">
        <f>IF(OR(U266="",VLOOKUP(U$1,Services!$A$1:$B$25,2,0)="Exclude"),"",IF($D266=1,IF(OR(price_limit="",price_limit="No Limit"),IF(U266="Yes",1,2),IF(SUMIFS(WhatIf!$W:$W,WhatIf!$Q:$Q,U$1,WhatIf!$R:$R,U266)&lt;=price_limit,IF(U266="Yes",1,2),"")),""))</f>
        <v/>
      </c>
      <c r="BQ266" s="161" t="str">
        <f>IF(OR(V266="",VLOOKUP(V$1,Services!$A$1:$B$25,2,0)="Exclude"),"",IF($D266=1,IF(OR(price_limit="",price_limit="No Limit"),IF(V266="Yes",1,2),IF(SUMIFS(WhatIf!$W:$W,WhatIf!$Q:$Q,V$1,WhatIf!$R:$R,V266)&lt;=price_limit,IF(V266="Yes",1,2),"")),""))</f>
        <v/>
      </c>
      <c r="BR266" s="161" t="str">
        <f>IF(OR(W266="",VLOOKUP(W$1,Services!$A$1:$B$25,2,0)="Exclude"),"",IF($D266=1,IF(OR(price_limit="",price_limit="No Limit"),IF(W266="Yes",1,2),IF(SUMIFS(WhatIf!$W:$W,WhatIf!$Q:$Q,W$1,WhatIf!$R:$R,W266)&lt;=price_limit,IF(W266="Yes",1,2),"")),""))</f>
        <v/>
      </c>
      <c r="BS266" s="161" t="str">
        <f>IF(OR(X266="",VLOOKUP(X$1,Services!$A$1:$B$25,2,0)="Exclude"),"",IF($D266=1,IF(OR(price_limit="",price_limit="No Limit"),IF(X266="Yes",1,2),IF(SUMIFS(WhatIf!$W:$W,WhatIf!$Q:$Q,X$1,WhatIf!$R:$R,X266)&lt;=price_limit,IF(X266="Yes",1,2),"")),""))</f>
        <v/>
      </c>
      <c r="BT266" s="161" t="str">
        <f>IF(OR(Y266="",VLOOKUP(Y$1,Services!$A$1:$B$25,2,0)="Exclude"),"",IF($D266=1,IF(OR(price_limit="",price_limit="No Limit"),IF(Y266="Yes",1,2),IF(SUMIFS(WhatIf!$W:$W,WhatIf!$Q:$Q,Y$1,WhatIf!$R:$R,Y266)&lt;=price_limit,IF(Y266="Yes",1,2),"")),""))</f>
        <v/>
      </c>
      <c r="BU266" s="161" t="str">
        <f>IF(OR(Z266="",VLOOKUP(Z$1,Services!$A$1:$B$25,2,0)="Exclude"),"",IF($D266=1,IF(OR(price_limit="",price_limit="No Limit"),IF(Z266="Yes",1,2),IF(SUMIFS(WhatIf!$W:$W,WhatIf!$Q:$Q,Z$1,WhatIf!$R:$R,Z266)&lt;=price_limit,IF(Z266="Yes",1,2),"")),""))</f>
        <v/>
      </c>
      <c r="BV266" s="161"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
      <c r="A267" s="15" t="s">
        <v>1071</v>
      </c>
      <c r="B267" s="3" t="s">
        <v>1127</v>
      </c>
      <c r="C267" s="3" t="s">
        <v>177</v>
      </c>
      <c r="D267" s="8" t="str">
        <f t="shared" ca="1" si="14"/>
        <v/>
      </c>
      <c r="O267" s="4" t="s">
        <v>1076</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1" t="str">
        <f>IF(OR(E267="",VLOOKUP(E$1,Services!$A$1:$B$25,2,0)="Exclude"),"",IF($D267=1,IF(OR(price_limit="",price_limit="No Limit"),IF(E267="Yes",1,2),IF(SUMIFS(WhatIf!$W:$W,WhatIf!$Q:$Q,E$1,WhatIf!$R:$R,E267)&lt;=price_limit,IF(E267="Yes",1,2),"")),""))</f>
        <v/>
      </c>
      <c r="BA267" s="161" t="str">
        <f>IF(OR(F267="",VLOOKUP(F$1,Services!$A$1:$B$25,2,0)="Exclude"),"",IF($D267=1,IF(OR(price_limit="",price_limit="No Limit"),IF(F267="Yes",1,2),IF(SUMIFS(WhatIf!$W:$W,WhatIf!$Q:$Q,F$1,WhatIf!$R:$R,F267)&lt;=price_limit,IF(F267="Yes",1,2),"")),""))</f>
        <v/>
      </c>
      <c r="BB267" s="161" t="str">
        <f>IF(OR(G267="",VLOOKUP(G$1,Services!$A$1:$B$25,2,0)="Exclude"),"",IF($D267=1,IF(OR(price_limit="",price_limit="No Limit"),IF(G267="Yes",1,2),IF(SUMIFS(WhatIf!$W:$W,WhatIf!$Q:$Q,G$1,WhatIf!$R:$R,G267)&lt;=price_limit,IF(G267="Yes",1,2),"")),""))</f>
        <v/>
      </c>
      <c r="BC267" s="161" t="str">
        <f>IF(OR(H267="",VLOOKUP(H$1,Services!$A$1:$B$25,2,0)="Exclude"),"",IF($D267=1,IF(OR(price_limit="",price_limit="No Limit"),IF(H267="Yes",1,2),IF(SUMIFS(WhatIf!$W:$W,WhatIf!$Q:$Q,H$1,WhatIf!$R:$R,H267)&lt;=price_limit,IF(H267="Yes",1,2),"")),""))</f>
        <v/>
      </c>
      <c r="BD267" s="161" t="str">
        <f>IF(OR(I267="",VLOOKUP(I$1,Services!$A$1:$B$25,2,0)="Exclude"),"",IF($D267=1,IF(OR(price_limit="",price_limit="No Limit"),IF(I267="Yes",1,2),IF(SUMIFS(WhatIf!$W:$W,WhatIf!$Q:$Q,I$1,WhatIf!$R:$R,I267)&lt;=price_limit,IF(I267="Yes",1,2),"")),""))</f>
        <v/>
      </c>
      <c r="BE267" s="161" t="str">
        <f>IF(OR(J267="",VLOOKUP(J$1,Services!$A$1:$B$25,2,0)="Exclude"),"",IF($D267=1,IF(OR(price_limit="",price_limit="No Limit"),IF(J267="Yes",1,2),IF(SUMIFS(WhatIf!$W:$W,WhatIf!$Q:$Q,J$1,WhatIf!$R:$R,J267)&lt;=price_limit,IF(J267="Yes",1,2),"")),""))</f>
        <v/>
      </c>
      <c r="BF267" s="161" t="str">
        <f>IF(OR(K267="",VLOOKUP(K$1,Services!$A$1:$B$25,2,0)="Exclude"),"",IF($D267=1,IF(OR(price_limit="",price_limit="No Limit"),IF(K267="Yes",1,2),IF(SUMIFS(WhatIf!$W:$W,WhatIf!$Q:$Q,K$1,WhatIf!$R:$R,K267)&lt;=price_limit,IF(K267="Yes",1,2),"")),""))</f>
        <v/>
      </c>
      <c r="BG267" s="161" t="str">
        <f>IF(OR(L267="",VLOOKUP(L$1,Services!$A$1:$B$25,2,0)="Exclude"),"",IF($D267=1,IF(OR(price_limit="",price_limit="No Limit"),IF(L267="Yes",1,2),IF(SUMIFS(WhatIf!$W:$W,WhatIf!$Q:$Q,L$1,WhatIf!$R:$R,L267)&lt;=price_limit,IF(L267="Yes",1,2),"")),""))</f>
        <v/>
      </c>
      <c r="BH267" s="161" t="str">
        <f>IF(OR(M267="",VLOOKUP(M$1,Services!$A$1:$B$25,2,0)="Exclude"),"",IF($D267=1,IF(OR(price_limit="",price_limit="No Limit"),IF(M267="Yes",1,2),IF(SUMIFS(WhatIf!$W:$W,WhatIf!$Q:$Q,M$1,WhatIf!$R:$R,M267)&lt;=price_limit,IF(M267="Yes",1,2),"")),""))</f>
        <v/>
      </c>
      <c r="BI267" s="161" t="str">
        <f>IF(OR(N267="",VLOOKUP(N$1,Services!$A$1:$B$25,2,0)="Exclude"),"",IF($D267=1,IF(OR(price_limit="",price_limit="No Limit"),IF(N267="Yes",1,2),IF(SUMIFS(WhatIf!$W:$W,WhatIf!$Q:$Q,N$1,WhatIf!$R:$R,N267)&lt;=price_limit,IF(N267="Yes",1,2),"")),""))</f>
        <v/>
      </c>
      <c r="BJ267" s="161" t="str">
        <f ca="1">IF(OR(O267="",VLOOKUP(O$1,Services!$A$1:$B$25,2,0)="Exclude"),"",IF($D267=1,IF(OR(price_limit="",price_limit="No Limit"),IF(O267="Yes",1,2),IF(SUMIFS(WhatIf!$W:$W,WhatIf!$Q:$Q,O$1,WhatIf!$R:$R,O267)&lt;=price_limit,IF(O267="Yes",1,2),"")),""))</f>
        <v/>
      </c>
      <c r="BK267" s="161" t="str">
        <f>IF(OR(P267="",VLOOKUP(P$1,Services!$A$1:$B$25,2,0)="Exclude"),"",IF($D267=1,IF(OR(price_limit="",price_limit="No Limit"),IF(P267="Yes",1,2),IF(SUMIFS(WhatIf!$W:$W,WhatIf!$Q:$Q,P$1,WhatIf!$R:$R,P267)&lt;=price_limit,IF(P267="Yes",1,2),"")),""))</f>
        <v/>
      </c>
      <c r="BL267" s="161" t="str">
        <f>IF(OR(Q267="",VLOOKUP(Q$1,Services!$A$1:$B$25,2,0)="Exclude"),"",IF($D267=1,IF(OR(price_limit="",price_limit="No Limit"),IF(Q267="Yes",1,2),IF(SUMIFS(WhatIf!$W:$W,WhatIf!$Q:$Q,Q$1,WhatIf!$R:$R,Q267)&lt;=price_limit,IF(Q267="Yes",1,2),"")),""))</f>
        <v/>
      </c>
      <c r="BM267" s="161" t="str">
        <f>IF(OR(R267="",VLOOKUP(R$1,Services!$A$1:$B$25,2,0)="Exclude"),"",IF($D267=1,IF(OR(price_limit="",price_limit="No Limit"),IF(R267="Yes",1,2),IF(SUMIFS(WhatIf!$W:$W,WhatIf!$Q:$Q,R$1,WhatIf!$R:$R,R267)&lt;=price_limit,IF(R267="Yes",1,2),"")),""))</f>
        <v/>
      </c>
      <c r="BN267" s="161" t="str">
        <f>IF(OR(S267="",VLOOKUP(S$1,Services!$A$1:$B$25,2,0)="Exclude"),"",IF($D267=1,IF(OR(price_limit="",price_limit="No Limit"),IF(S267="Yes",1,2),IF(SUMIFS(WhatIf!$W:$W,WhatIf!$Q:$Q,S$1,WhatIf!$R:$R,S267)&lt;=price_limit,IF(S267="Yes",1,2),"")),""))</f>
        <v/>
      </c>
      <c r="BO267" s="161" t="str">
        <f>IF(OR(T267="",VLOOKUP(T$1,Services!$A$1:$B$25,2,0)="Exclude"),"",IF($D267=1,IF(OR(price_limit="",price_limit="No Limit"),IF(T267="Yes",1,2),IF(SUMIFS(WhatIf!$W:$W,WhatIf!$Q:$Q,T$1,WhatIf!$R:$R,T267)&lt;=price_limit,IF(T267="Yes",1,2),"")),""))</f>
        <v/>
      </c>
      <c r="BP267" s="161" t="str">
        <f>IF(OR(U267="",VLOOKUP(U$1,Services!$A$1:$B$25,2,0)="Exclude"),"",IF($D267=1,IF(OR(price_limit="",price_limit="No Limit"),IF(U267="Yes",1,2),IF(SUMIFS(WhatIf!$W:$W,WhatIf!$Q:$Q,U$1,WhatIf!$R:$R,U267)&lt;=price_limit,IF(U267="Yes",1,2),"")),""))</f>
        <v/>
      </c>
      <c r="BQ267" s="161" t="str">
        <f>IF(OR(V267="",VLOOKUP(V$1,Services!$A$1:$B$25,2,0)="Exclude"),"",IF($D267=1,IF(OR(price_limit="",price_limit="No Limit"),IF(V267="Yes",1,2),IF(SUMIFS(WhatIf!$W:$W,WhatIf!$Q:$Q,V$1,WhatIf!$R:$R,V267)&lt;=price_limit,IF(V267="Yes",1,2),"")),""))</f>
        <v/>
      </c>
      <c r="BR267" s="161" t="str">
        <f>IF(OR(W267="",VLOOKUP(W$1,Services!$A$1:$B$25,2,0)="Exclude"),"",IF($D267=1,IF(OR(price_limit="",price_limit="No Limit"),IF(W267="Yes",1,2),IF(SUMIFS(WhatIf!$W:$W,WhatIf!$Q:$Q,W$1,WhatIf!$R:$R,W267)&lt;=price_limit,IF(W267="Yes",1,2),"")),""))</f>
        <v/>
      </c>
      <c r="BS267" s="161" t="str">
        <f>IF(OR(X267="",VLOOKUP(X$1,Services!$A$1:$B$25,2,0)="Exclude"),"",IF($D267=1,IF(OR(price_limit="",price_limit="No Limit"),IF(X267="Yes",1,2),IF(SUMIFS(WhatIf!$W:$W,WhatIf!$Q:$Q,X$1,WhatIf!$R:$R,X267)&lt;=price_limit,IF(X267="Yes",1,2),"")),""))</f>
        <v/>
      </c>
      <c r="BT267" s="161" t="str">
        <f>IF(OR(Y267="",VLOOKUP(Y$1,Services!$A$1:$B$25,2,0)="Exclude"),"",IF($D267=1,IF(OR(price_limit="",price_limit="No Limit"),IF(Y267="Yes",1,2),IF(SUMIFS(WhatIf!$W:$W,WhatIf!$Q:$Q,Y$1,WhatIf!$R:$R,Y267)&lt;=price_limit,IF(Y267="Yes",1,2),"")),""))</f>
        <v/>
      </c>
      <c r="BU267" s="161" t="str">
        <f>IF(OR(Z267="",VLOOKUP(Z$1,Services!$A$1:$B$25,2,0)="Exclude"),"",IF($D267=1,IF(OR(price_limit="",price_limit="No Limit"),IF(Z267="Yes",1,2),IF(SUMIFS(WhatIf!$W:$W,WhatIf!$Q:$Q,Z$1,WhatIf!$R:$R,Z267)&lt;=price_limit,IF(Z267="Yes",1,2),"")),""))</f>
        <v/>
      </c>
      <c r="BV267" s="161"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648</v>
      </c>
      <c r="B268" s="3" t="s">
        <v>701</v>
      </c>
      <c r="C268" s="3" t="s">
        <v>229</v>
      </c>
      <c r="D268" s="8" t="str">
        <f t="shared" ca="1" si="14"/>
        <v/>
      </c>
      <c r="E268" s="4" t="s">
        <v>1</v>
      </c>
      <c r="I268" s="8"/>
      <c r="J268" s="8"/>
      <c r="K268" s="8"/>
      <c r="L268" s="8"/>
      <c r="M268" s="8" t="s">
        <v>1</v>
      </c>
      <c r="N268" s="8"/>
      <c r="O268" s="8" t="s">
        <v>1</v>
      </c>
      <c r="P268" s="8"/>
      <c r="Q268" s="8" t="s">
        <v>1</v>
      </c>
      <c r="R268" s="8" t="s">
        <v>1</v>
      </c>
      <c r="S268" s="8" t="s">
        <v>1</v>
      </c>
      <c r="T268" s="8" t="s">
        <v>1</v>
      </c>
      <c r="U268" s="8" t="s">
        <v>1</v>
      </c>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1" t="str">
        <f ca="1">IF(OR(E268="",VLOOKUP(E$1,Services!$A$1:$B$25,2,0)="Exclude"),"",IF($D268=1,IF(OR(price_limit="",price_limit="No Limit"),IF(E268="Yes",1,2),IF(SUMIFS(WhatIf!$W:$W,WhatIf!$Q:$Q,E$1,WhatIf!$R:$R,E268)&lt;=price_limit,IF(E268="Yes",1,2),"")),""))</f>
        <v/>
      </c>
      <c r="BA268" s="161" t="str">
        <f>IF(OR(F268="",VLOOKUP(F$1,Services!$A$1:$B$25,2,0)="Exclude"),"",IF($D268=1,IF(OR(price_limit="",price_limit="No Limit"),IF(F268="Yes",1,2),IF(SUMIFS(WhatIf!$W:$W,WhatIf!$Q:$Q,F$1,WhatIf!$R:$R,F268)&lt;=price_limit,IF(F268="Yes",1,2),"")),""))</f>
        <v/>
      </c>
      <c r="BB268" s="161" t="str">
        <f>IF(OR(G268="",VLOOKUP(G$1,Services!$A$1:$B$25,2,0)="Exclude"),"",IF($D268=1,IF(OR(price_limit="",price_limit="No Limit"),IF(G268="Yes",1,2),IF(SUMIFS(WhatIf!$W:$W,WhatIf!$Q:$Q,G$1,WhatIf!$R:$R,G268)&lt;=price_limit,IF(G268="Yes",1,2),"")),""))</f>
        <v/>
      </c>
      <c r="BC268" s="161" t="str">
        <f>IF(OR(H268="",VLOOKUP(H$1,Services!$A$1:$B$25,2,0)="Exclude"),"",IF($D268=1,IF(OR(price_limit="",price_limit="No Limit"),IF(H268="Yes",1,2),IF(SUMIFS(WhatIf!$W:$W,WhatIf!$Q:$Q,H$1,WhatIf!$R:$R,H268)&lt;=price_limit,IF(H268="Yes",1,2),"")),""))</f>
        <v/>
      </c>
      <c r="BD268" s="161" t="str">
        <f>IF(OR(I268="",VLOOKUP(I$1,Services!$A$1:$B$25,2,0)="Exclude"),"",IF($D268=1,IF(OR(price_limit="",price_limit="No Limit"),IF(I268="Yes",1,2),IF(SUMIFS(WhatIf!$W:$W,WhatIf!$Q:$Q,I$1,WhatIf!$R:$R,I268)&lt;=price_limit,IF(I268="Yes",1,2),"")),""))</f>
        <v/>
      </c>
      <c r="BE268" s="161" t="str">
        <f>IF(OR(J268="",VLOOKUP(J$1,Services!$A$1:$B$25,2,0)="Exclude"),"",IF($D268=1,IF(OR(price_limit="",price_limit="No Limit"),IF(J268="Yes",1,2),IF(SUMIFS(WhatIf!$W:$W,WhatIf!$Q:$Q,J$1,WhatIf!$R:$R,J268)&lt;=price_limit,IF(J268="Yes",1,2),"")),""))</f>
        <v/>
      </c>
      <c r="BF268" s="161" t="str">
        <f>IF(OR(K268="",VLOOKUP(K$1,Services!$A$1:$B$25,2,0)="Exclude"),"",IF($D268=1,IF(OR(price_limit="",price_limit="No Limit"),IF(K268="Yes",1,2),IF(SUMIFS(WhatIf!$W:$W,WhatIf!$Q:$Q,K$1,WhatIf!$R:$R,K268)&lt;=price_limit,IF(K268="Yes",1,2),"")),""))</f>
        <v/>
      </c>
      <c r="BG268" s="161" t="str">
        <f>IF(OR(L268="",VLOOKUP(L$1,Services!$A$1:$B$25,2,0)="Exclude"),"",IF($D268=1,IF(OR(price_limit="",price_limit="No Limit"),IF(L268="Yes",1,2),IF(SUMIFS(WhatIf!$W:$W,WhatIf!$Q:$Q,L$1,WhatIf!$R:$R,L268)&lt;=price_limit,IF(L268="Yes",1,2),"")),""))</f>
        <v/>
      </c>
      <c r="BH268" s="161" t="str">
        <f ca="1">IF(OR(M268="",VLOOKUP(M$1,Services!$A$1:$B$25,2,0)="Exclude"),"",IF($D268=1,IF(OR(price_limit="",price_limit="No Limit"),IF(M268="Yes",1,2),IF(SUMIFS(WhatIf!$W:$W,WhatIf!$Q:$Q,M$1,WhatIf!$R:$R,M268)&lt;=price_limit,IF(M268="Yes",1,2),"")),""))</f>
        <v/>
      </c>
      <c r="BI268" s="161" t="str">
        <f>IF(OR(N268="",VLOOKUP(N$1,Services!$A$1:$B$25,2,0)="Exclude"),"",IF($D268=1,IF(OR(price_limit="",price_limit="No Limit"),IF(N268="Yes",1,2),IF(SUMIFS(WhatIf!$W:$W,WhatIf!$Q:$Q,N$1,WhatIf!$R:$R,N268)&lt;=price_limit,IF(N268="Yes",1,2),"")),""))</f>
        <v/>
      </c>
      <c r="BJ268" s="161" t="str">
        <f ca="1">IF(OR(O268="",VLOOKUP(O$1,Services!$A$1:$B$25,2,0)="Exclude"),"",IF($D268=1,IF(OR(price_limit="",price_limit="No Limit"),IF(O268="Yes",1,2),IF(SUMIFS(WhatIf!$W:$W,WhatIf!$Q:$Q,O$1,WhatIf!$R:$R,O268)&lt;=price_limit,IF(O268="Yes",1,2),"")),""))</f>
        <v/>
      </c>
      <c r="BK268" s="161" t="str">
        <f>IF(OR(P268="",VLOOKUP(P$1,Services!$A$1:$B$25,2,0)="Exclude"),"",IF($D268=1,IF(OR(price_limit="",price_limit="No Limit"),IF(P268="Yes",1,2),IF(SUMIFS(WhatIf!$W:$W,WhatIf!$Q:$Q,P$1,WhatIf!$R:$R,P268)&lt;=price_limit,IF(P268="Yes",1,2),"")),""))</f>
        <v/>
      </c>
      <c r="BL268" s="161" t="str">
        <f ca="1">IF(OR(Q268="",VLOOKUP(Q$1,Services!$A$1:$B$25,2,0)="Exclude"),"",IF($D268=1,IF(OR(price_limit="",price_limit="No Limit"),IF(Q268="Yes",1,2),IF(SUMIFS(WhatIf!$W:$W,WhatIf!$Q:$Q,Q$1,WhatIf!$R:$R,Q268)&lt;=price_limit,IF(Q268="Yes",1,2),"")),""))</f>
        <v/>
      </c>
      <c r="BM268" s="161" t="str">
        <f ca="1">IF(OR(R268="",VLOOKUP(R$1,Services!$A$1:$B$25,2,0)="Exclude"),"",IF($D268=1,IF(OR(price_limit="",price_limit="No Limit"),IF(R268="Yes",1,2),IF(SUMIFS(WhatIf!$W:$W,WhatIf!$Q:$Q,R$1,WhatIf!$R:$R,R268)&lt;=price_limit,IF(R268="Yes",1,2),"")),""))</f>
        <v/>
      </c>
      <c r="BN268" s="161" t="str">
        <f ca="1">IF(OR(S268="",VLOOKUP(S$1,Services!$A$1:$B$25,2,0)="Exclude"),"",IF($D268=1,IF(OR(price_limit="",price_limit="No Limit"),IF(S268="Yes",1,2),IF(SUMIFS(WhatIf!$W:$W,WhatIf!$Q:$Q,S$1,WhatIf!$R:$R,S268)&lt;=price_limit,IF(S268="Yes",1,2),"")),""))</f>
        <v/>
      </c>
      <c r="BO268" s="161" t="str">
        <f ca="1">IF(OR(T268="",VLOOKUP(T$1,Services!$A$1:$B$25,2,0)="Exclude"),"",IF($D268=1,IF(OR(price_limit="",price_limit="No Limit"),IF(T268="Yes",1,2),IF(SUMIFS(WhatIf!$W:$W,WhatIf!$Q:$Q,T$1,WhatIf!$R:$R,T268)&lt;=price_limit,IF(T268="Yes",1,2),"")),""))</f>
        <v/>
      </c>
      <c r="BP268" s="161" t="str">
        <f ca="1">IF(OR(U268="",VLOOKUP(U$1,Services!$A$1:$B$25,2,0)="Exclude"),"",IF($D268=1,IF(OR(price_limit="",price_limit="No Limit"),IF(U268="Yes",1,2),IF(SUMIFS(WhatIf!$W:$W,WhatIf!$Q:$Q,U$1,WhatIf!$R:$R,U268)&lt;=price_limit,IF(U268="Yes",1,2),"")),""))</f>
        <v/>
      </c>
      <c r="BQ268" s="161" t="str">
        <f>IF(OR(V268="",VLOOKUP(V$1,Services!$A$1:$B$25,2,0)="Exclude"),"",IF($D268=1,IF(OR(price_limit="",price_limit="No Limit"),IF(V268="Yes",1,2),IF(SUMIFS(WhatIf!$W:$W,WhatIf!$Q:$Q,V$1,WhatIf!$R:$R,V268)&lt;=price_limit,IF(V268="Yes",1,2),"")),""))</f>
        <v/>
      </c>
      <c r="BR268" s="161" t="str">
        <f>IF(OR(W268="",VLOOKUP(W$1,Services!$A$1:$B$25,2,0)="Exclude"),"",IF($D268=1,IF(OR(price_limit="",price_limit="No Limit"),IF(W268="Yes",1,2),IF(SUMIFS(WhatIf!$W:$W,WhatIf!$Q:$Q,W$1,WhatIf!$R:$R,W268)&lt;=price_limit,IF(W268="Yes",1,2),"")),""))</f>
        <v/>
      </c>
      <c r="BS268" s="161" t="str">
        <f>IF(OR(X268="",VLOOKUP(X$1,Services!$A$1:$B$25,2,0)="Exclude"),"",IF($D268=1,IF(OR(price_limit="",price_limit="No Limit"),IF(X268="Yes",1,2),IF(SUMIFS(WhatIf!$W:$W,WhatIf!$Q:$Q,X$1,WhatIf!$R:$R,X268)&lt;=price_limit,IF(X268="Yes",1,2),"")),""))</f>
        <v/>
      </c>
      <c r="BT268" s="161" t="str">
        <f>IF(OR(Y268="",VLOOKUP(Y$1,Services!$A$1:$B$25,2,0)="Exclude"),"",IF($D268=1,IF(OR(price_limit="",price_limit="No Limit"),IF(Y268="Yes",1,2),IF(SUMIFS(WhatIf!$W:$W,WhatIf!$Q:$Q,Y$1,WhatIf!$R:$R,Y268)&lt;=price_limit,IF(Y268="Yes",1,2),"")),""))</f>
        <v/>
      </c>
      <c r="BU268" s="161" t="str">
        <f>IF(OR(Z268="",VLOOKUP(Z$1,Services!$A$1:$B$25,2,0)="Exclude"),"",IF($D268=1,IF(OR(price_limit="",price_limit="No Limit"),IF(Z268="Yes",1,2),IF(SUMIFS(WhatIf!$W:$W,WhatIf!$Q:$Q,Z$1,WhatIf!$R:$R,Z268)&lt;=price_limit,IF(Z268="Yes",1,2),"")),""))</f>
        <v/>
      </c>
      <c r="BV268" s="161"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
      <c r="A269" s="15" t="s">
        <v>1124</v>
      </c>
      <c r="C269" s="3" t="s">
        <v>185</v>
      </c>
      <c r="D269" s="8" t="str">
        <f t="shared" ca="1" si="14"/>
        <v/>
      </c>
      <c r="O269" s="4" t="s">
        <v>605</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1" t="str">
        <f>IF(OR(E269="",VLOOKUP(E$1,Services!$A$1:$B$25,2,0)="Exclude"),"",IF($D269=1,IF(OR(price_limit="",price_limit="No Limit"),IF(E269="Yes",1,2),IF(SUMIFS(WhatIf!$W:$W,WhatIf!$Q:$Q,E$1,WhatIf!$R:$R,E269)&lt;=price_limit,IF(E269="Yes",1,2),"")),""))</f>
        <v/>
      </c>
      <c r="BA269" s="161" t="str">
        <f>IF(OR(F269="",VLOOKUP(F$1,Services!$A$1:$B$25,2,0)="Exclude"),"",IF($D269=1,IF(OR(price_limit="",price_limit="No Limit"),IF(F269="Yes",1,2),IF(SUMIFS(WhatIf!$W:$W,WhatIf!$Q:$Q,F$1,WhatIf!$R:$R,F269)&lt;=price_limit,IF(F269="Yes",1,2),"")),""))</f>
        <v/>
      </c>
      <c r="BB269" s="161" t="str">
        <f>IF(OR(G269="",VLOOKUP(G$1,Services!$A$1:$B$25,2,0)="Exclude"),"",IF($D269=1,IF(OR(price_limit="",price_limit="No Limit"),IF(G269="Yes",1,2),IF(SUMIFS(WhatIf!$W:$W,WhatIf!$Q:$Q,G$1,WhatIf!$R:$R,G269)&lt;=price_limit,IF(G269="Yes",1,2),"")),""))</f>
        <v/>
      </c>
      <c r="BC269" s="161" t="str">
        <f>IF(OR(H269="",VLOOKUP(H$1,Services!$A$1:$B$25,2,0)="Exclude"),"",IF($D269=1,IF(OR(price_limit="",price_limit="No Limit"),IF(H269="Yes",1,2),IF(SUMIFS(WhatIf!$W:$W,WhatIf!$Q:$Q,H$1,WhatIf!$R:$R,H269)&lt;=price_limit,IF(H269="Yes",1,2),"")),""))</f>
        <v/>
      </c>
      <c r="BD269" s="161" t="str">
        <f>IF(OR(I269="",VLOOKUP(I$1,Services!$A$1:$B$25,2,0)="Exclude"),"",IF($D269=1,IF(OR(price_limit="",price_limit="No Limit"),IF(I269="Yes",1,2),IF(SUMIFS(WhatIf!$W:$W,WhatIf!$Q:$Q,I$1,WhatIf!$R:$R,I269)&lt;=price_limit,IF(I269="Yes",1,2),"")),""))</f>
        <v/>
      </c>
      <c r="BE269" s="161" t="str">
        <f>IF(OR(J269="",VLOOKUP(J$1,Services!$A$1:$B$25,2,0)="Exclude"),"",IF($D269=1,IF(OR(price_limit="",price_limit="No Limit"),IF(J269="Yes",1,2),IF(SUMIFS(WhatIf!$W:$W,WhatIf!$Q:$Q,J$1,WhatIf!$R:$R,J269)&lt;=price_limit,IF(J269="Yes",1,2),"")),""))</f>
        <v/>
      </c>
      <c r="BF269" s="161" t="str">
        <f>IF(OR(K269="",VLOOKUP(K$1,Services!$A$1:$B$25,2,0)="Exclude"),"",IF($D269=1,IF(OR(price_limit="",price_limit="No Limit"),IF(K269="Yes",1,2),IF(SUMIFS(WhatIf!$W:$W,WhatIf!$Q:$Q,K$1,WhatIf!$R:$R,K269)&lt;=price_limit,IF(K269="Yes",1,2),"")),""))</f>
        <v/>
      </c>
      <c r="BG269" s="161" t="str">
        <f>IF(OR(L269="",VLOOKUP(L$1,Services!$A$1:$B$25,2,0)="Exclude"),"",IF($D269=1,IF(OR(price_limit="",price_limit="No Limit"),IF(L269="Yes",1,2),IF(SUMIFS(WhatIf!$W:$W,WhatIf!$Q:$Q,L$1,WhatIf!$R:$R,L269)&lt;=price_limit,IF(L269="Yes",1,2),"")),""))</f>
        <v/>
      </c>
      <c r="BH269" s="161" t="str">
        <f>IF(OR(M269="",VLOOKUP(M$1,Services!$A$1:$B$25,2,0)="Exclude"),"",IF($D269=1,IF(OR(price_limit="",price_limit="No Limit"),IF(M269="Yes",1,2),IF(SUMIFS(WhatIf!$W:$W,WhatIf!$Q:$Q,M$1,WhatIf!$R:$R,M269)&lt;=price_limit,IF(M269="Yes",1,2),"")),""))</f>
        <v/>
      </c>
      <c r="BI269" s="161" t="str">
        <f>IF(OR(N269="",VLOOKUP(N$1,Services!$A$1:$B$25,2,0)="Exclude"),"",IF($D269=1,IF(OR(price_limit="",price_limit="No Limit"),IF(N269="Yes",1,2),IF(SUMIFS(WhatIf!$W:$W,WhatIf!$Q:$Q,N$1,WhatIf!$R:$R,N269)&lt;=price_limit,IF(N269="Yes",1,2),"")),""))</f>
        <v/>
      </c>
      <c r="BJ269" s="161" t="str">
        <f ca="1">IF(OR(O269="",VLOOKUP(O$1,Services!$A$1:$B$25,2,0)="Exclude"),"",IF($D269=1,IF(OR(price_limit="",price_limit="No Limit"),IF(O269="Yes",1,2),IF(SUMIFS(WhatIf!$W:$W,WhatIf!$Q:$Q,O$1,WhatIf!$R:$R,O269)&lt;=price_limit,IF(O269="Yes",1,2),"")),""))</f>
        <v/>
      </c>
      <c r="BK269" s="161" t="str">
        <f>IF(OR(P269="",VLOOKUP(P$1,Services!$A$1:$B$25,2,0)="Exclude"),"",IF($D269=1,IF(OR(price_limit="",price_limit="No Limit"),IF(P269="Yes",1,2),IF(SUMIFS(WhatIf!$W:$W,WhatIf!$Q:$Q,P$1,WhatIf!$R:$R,P269)&lt;=price_limit,IF(P269="Yes",1,2),"")),""))</f>
        <v/>
      </c>
      <c r="BL269" s="161" t="str">
        <f>IF(OR(Q269="",VLOOKUP(Q$1,Services!$A$1:$B$25,2,0)="Exclude"),"",IF($D269=1,IF(OR(price_limit="",price_limit="No Limit"),IF(Q269="Yes",1,2),IF(SUMIFS(WhatIf!$W:$W,WhatIf!$Q:$Q,Q$1,WhatIf!$R:$R,Q269)&lt;=price_limit,IF(Q269="Yes",1,2),"")),""))</f>
        <v/>
      </c>
      <c r="BM269" s="161" t="str">
        <f>IF(OR(R269="",VLOOKUP(R$1,Services!$A$1:$B$25,2,0)="Exclude"),"",IF($D269=1,IF(OR(price_limit="",price_limit="No Limit"),IF(R269="Yes",1,2),IF(SUMIFS(WhatIf!$W:$W,WhatIf!$Q:$Q,R$1,WhatIf!$R:$R,R269)&lt;=price_limit,IF(R269="Yes",1,2),"")),""))</f>
        <v/>
      </c>
      <c r="BN269" s="161" t="str">
        <f>IF(OR(S269="",VLOOKUP(S$1,Services!$A$1:$B$25,2,0)="Exclude"),"",IF($D269=1,IF(OR(price_limit="",price_limit="No Limit"),IF(S269="Yes",1,2),IF(SUMIFS(WhatIf!$W:$W,WhatIf!$Q:$Q,S$1,WhatIf!$R:$R,S269)&lt;=price_limit,IF(S269="Yes",1,2),"")),""))</f>
        <v/>
      </c>
      <c r="BO269" s="161" t="str">
        <f>IF(OR(T269="",VLOOKUP(T$1,Services!$A$1:$B$25,2,0)="Exclude"),"",IF($D269=1,IF(OR(price_limit="",price_limit="No Limit"),IF(T269="Yes",1,2),IF(SUMIFS(WhatIf!$W:$W,WhatIf!$Q:$Q,T$1,WhatIf!$R:$R,T269)&lt;=price_limit,IF(T269="Yes",1,2),"")),""))</f>
        <v/>
      </c>
      <c r="BP269" s="161" t="str">
        <f>IF(OR(U269="",VLOOKUP(U$1,Services!$A$1:$B$25,2,0)="Exclude"),"",IF($D269=1,IF(OR(price_limit="",price_limit="No Limit"),IF(U269="Yes",1,2),IF(SUMIFS(WhatIf!$W:$W,WhatIf!$Q:$Q,U$1,WhatIf!$R:$R,U269)&lt;=price_limit,IF(U269="Yes",1,2),"")),""))</f>
        <v/>
      </c>
      <c r="BQ269" s="161" t="str">
        <f>IF(OR(V269="",VLOOKUP(V$1,Services!$A$1:$B$25,2,0)="Exclude"),"",IF($D269=1,IF(OR(price_limit="",price_limit="No Limit"),IF(V269="Yes",1,2),IF(SUMIFS(WhatIf!$W:$W,WhatIf!$Q:$Q,V$1,WhatIf!$R:$R,V269)&lt;=price_limit,IF(V269="Yes",1,2),"")),""))</f>
        <v/>
      </c>
      <c r="BR269" s="161" t="str">
        <f>IF(OR(W269="",VLOOKUP(W$1,Services!$A$1:$B$25,2,0)="Exclude"),"",IF($D269=1,IF(OR(price_limit="",price_limit="No Limit"),IF(W269="Yes",1,2),IF(SUMIFS(WhatIf!$W:$W,WhatIf!$Q:$Q,W$1,WhatIf!$R:$R,W269)&lt;=price_limit,IF(W269="Yes",1,2),"")),""))</f>
        <v/>
      </c>
      <c r="BS269" s="161" t="str">
        <f>IF(OR(X269="",VLOOKUP(X$1,Services!$A$1:$B$25,2,0)="Exclude"),"",IF($D269=1,IF(OR(price_limit="",price_limit="No Limit"),IF(X269="Yes",1,2),IF(SUMIFS(WhatIf!$W:$W,WhatIf!$Q:$Q,X$1,WhatIf!$R:$R,X269)&lt;=price_limit,IF(X269="Yes",1,2),"")),""))</f>
        <v/>
      </c>
      <c r="BT269" s="161" t="str">
        <f>IF(OR(Y269="",VLOOKUP(Y$1,Services!$A$1:$B$25,2,0)="Exclude"),"",IF($D269=1,IF(OR(price_limit="",price_limit="No Limit"),IF(Y269="Yes",1,2),IF(SUMIFS(WhatIf!$W:$W,WhatIf!$Q:$Q,Y$1,WhatIf!$R:$R,Y269)&lt;=price_limit,IF(Y269="Yes",1,2),"")),""))</f>
        <v/>
      </c>
      <c r="BU269" s="161" t="str">
        <f>IF(OR(Z269="",VLOOKUP(Z$1,Services!$A$1:$B$25,2,0)="Exclude"),"",IF($D269=1,IF(OR(price_limit="",price_limit="No Limit"),IF(Z269="Yes",1,2),IF(SUMIFS(WhatIf!$W:$W,WhatIf!$Q:$Q,Z$1,WhatIf!$R:$R,Z269)&lt;=price_limit,IF(Z269="Yes",1,2),"")),""))</f>
        <v/>
      </c>
      <c r="BV269" s="161"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809</v>
      </c>
      <c r="B270" s="3" t="s">
        <v>979</v>
      </c>
      <c r="C270" s="3" t="s">
        <v>349</v>
      </c>
      <c r="D270" s="8" t="str">
        <f t="shared" ca="1" si="14"/>
        <v/>
      </c>
      <c r="I270" s="4" t="s">
        <v>1245</v>
      </c>
      <c r="J270" s="4" t="s">
        <v>1245</v>
      </c>
      <c r="K270" s="4" t="s">
        <v>1245</v>
      </c>
      <c r="L270" s="4" t="s">
        <v>1245</v>
      </c>
      <c r="M270" s="8"/>
      <c r="N270" s="8"/>
      <c r="O270" s="8"/>
      <c r="P270" s="8"/>
      <c r="Q270" s="8"/>
      <c r="R270" s="8"/>
      <c r="S270" s="8"/>
      <c r="T270" s="8"/>
      <c r="U270" s="8"/>
      <c r="V270" s="8" t="s">
        <v>1245</v>
      </c>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1" t="str">
        <f>IF(OR(E270="",VLOOKUP(E$1,Services!$A$1:$B$25,2,0)="Exclude"),"",IF($D270=1,IF(OR(price_limit="",price_limit="No Limit"),IF(E270="Yes",1,2),IF(SUMIFS(WhatIf!$W:$W,WhatIf!$Q:$Q,E$1,WhatIf!$R:$R,E270)&lt;=price_limit,IF(E270="Yes",1,2),"")),""))</f>
        <v/>
      </c>
      <c r="BA270" s="161" t="str">
        <f>IF(OR(F270="",VLOOKUP(F$1,Services!$A$1:$B$25,2,0)="Exclude"),"",IF($D270=1,IF(OR(price_limit="",price_limit="No Limit"),IF(F270="Yes",1,2),IF(SUMIFS(WhatIf!$W:$W,WhatIf!$Q:$Q,F$1,WhatIf!$R:$R,F270)&lt;=price_limit,IF(F270="Yes",1,2),"")),""))</f>
        <v/>
      </c>
      <c r="BB270" s="161" t="str">
        <f>IF(OR(G270="",VLOOKUP(G$1,Services!$A$1:$B$25,2,0)="Exclude"),"",IF($D270=1,IF(OR(price_limit="",price_limit="No Limit"),IF(G270="Yes",1,2),IF(SUMIFS(WhatIf!$W:$W,WhatIf!$Q:$Q,G$1,WhatIf!$R:$R,G270)&lt;=price_limit,IF(G270="Yes",1,2),"")),""))</f>
        <v/>
      </c>
      <c r="BC270" s="161" t="str">
        <f>IF(OR(H270="",VLOOKUP(H$1,Services!$A$1:$B$25,2,0)="Exclude"),"",IF($D270=1,IF(OR(price_limit="",price_limit="No Limit"),IF(H270="Yes",1,2),IF(SUMIFS(WhatIf!$W:$W,WhatIf!$Q:$Q,H$1,WhatIf!$R:$R,H270)&lt;=price_limit,IF(H270="Yes",1,2),"")),""))</f>
        <v/>
      </c>
      <c r="BD270" s="161" t="str">
        <f ca="1">IF(OR(I270="",VLOOKUP(I$1,Services!$A$1:$B$25,2,0)="Exclude"),"",IF($D270=1,IF(OR(price_limit="",price_limit="No Limit"),IF(I270="Yes",1,2),IF(SUMIFS(WhatIf!$W:$W,WhatIf!$Q:$Q,I$1,WhatIf!$R:$R,I270)&lt;=price_limit,IF(I270="Yes",1,2),"")),""))</f>
        <v/>
      </c>
      <c r="BE270" s="161" t="str">
        <f ca="1">IF(OR(J270="",VLOOKUP(J$1,Services!$A$1:$B$25,2,0)="Exclude"),"",IF($D270=1,IF(OR(price_limit="",price_limit="No Limit"),IF(J270="Yes",1,2),IF(SUMIFS(WhatIf!$W:$W,WhatIf!$Q:$Q,J$1,WhatIf!$R:$R,J270)&lt;=price_limit,IF(J270="Yes",1,2),"")),""))</f>
        <v/>
      </c>
      <c r="BF270" s="161" t="str">
        <f ca="1">IF(OR(K270="",VLOOKUP(K$1,Services!$A$1:$B$25,2,0)="Exclude"),"",IF($D270=1,IF(OR(price_limit="",price_limit="No Limit"),IF(K270="Yes",1,2),IF(SUMIFS(WhatIf!$W:$W,WhatIf!$Q:$Q,K$1,WhatIf!$R:$R,K270)&lt;=price_limit,IF(K270="Yes",1,2),"")),""))</f>
        <v/>
      </c>
      <c r="BG270" s="161" t="str">
        <f ca="1">IF(OR(L270="",VLOOKUP(L$1,Services!$A$1:$B$25,2,0)="Exclude"),"",IF($D270=1,IF(OR(price_limit="",price_limit="No Limit"),IF(L270="Yes",1,2),IF(SUMIFS(WhatIf!$W:$W,WhatIf!$Q:$Q,L$1,WhatIf!$R:$R,L270)&lt;=price_limit,IF(L270="Yes",1,2),"")),""))</f>
        <v/>
      </c>
      <c r="BH270" s="161" t="str">
        <f>IF(OR(M270="",VLOOKUP(M$1,Services!$A$1:$B$25,2,0)="Exclude"),"",IF($D270=1,IF(OR(price_limit="",price_limit="No Limit"),IF(M270="Yes",1,2),IF(SUMIFS(WhatIf!$W:$W,WhatIf!$Q:$Q,M$1,WhatIf!$R:$R,M270)&lt;=price_limit,IF(M270="Yes",1,2),"")),""))</f>
        <v/>
      </c>
      <c r="BI270" s="161" t="str">
        <f>IF(OR(N270="",VLOOKUP(N$1,Services!$A$1:$B$25,2,0)="Exclude"),"",IF($D270=1,IF(OR(price_limit="",price_limit="No Limit"),IF(N270="Yes",1,2),IF(SUMIFS(WhatIf!$W:$W,WhatIf!$Q:$Q,N$1,WhatIf!$R:$R,N270)&lt;=price_limit,IF(N270="Yes",1,2),"")),""))</f>
        <v/>
      </c>
      <c r="BJ270" s="161" t="str">
        <f>IF(OR(O270="",VLOOKUP(O$1,Services!$A$1:$B$25,2,0)="Exclude"),"",IF($D270=1,IF(OR(price_limit="",price_limit="No Limit"),IF(O270="Yes",1,2),IF(SUMIFS(WhatIf!$W:$W,WhatIf!$Q:$Q,O$1,WhatIf!$R:$R,O270)&lt;=price_limit,IF(O270="Yes",1,2),"")),""))</f>
        <v/>
      </c>
      <c r="BK270" s="161" t="str">
        <f>IF(OR(P270="",VLOOKUP(P$1,Services!$A$1:$B$25,2,0)="Exclude"),"",IF($D270=1,IF(OR(price_limit="",price_limit="No Limit"),IF(P270="Yes",1,2),IF(SUMIFS(WhatIf!$W:$W,WhatIf!$Q:$Q,P$1,WhatIf!$R:$R,P270)&lt;=price_limit,IF(P270="Yes",1,2),"")),""))</f>
        <v/>
      </c>
      <c r="BL270" s="161" t="str">
        <f>IF(OR(Q270="",VLOOKUP(Q$1,Services!$A$1:$B$25,2,0)="Exclude"),"",IF($D270=1,IF(OR(price_limit="",price_limit="No Limit"),IF(Q270="Yes",1,2),IF(SUMIFS(WhatIf!$W:$W,WhatIf!$Q:$Q,Q$1,WhatIf!$R:$R,Q270)&lt;=price_limit,IF(Q270="Yes",1,2),"")),""))</f>
        <v/>
      </c>
      <c r="BM270" s="161" t="str">
        <f>IF(OR(R270="",VLOOKUP(R$1,Services!$A$1:$B$25,2,0)="Exclude"),"",IF($D270=1,IF(OR(price_limit="",price_limit="No Limit"),IF(R270="Yes",1,2),IF(SUMIFS(WhatIf!$W:$W,WhatIf!$Q:$Q,R$1,WhatIf!$R:$R,R270)&lt;=price_limit,IF(R270="Yes",1,2),"")),""))</f>
        <v/>
      </c>
      <c r="BN270" s="161" t="str">
        <f>IF(OR(S270="",VLOOKUP(S$1,Services!$A$1:$B$25,2,0)="Exclude"),"",IF($D270=1,IF(OR(price_limit="",price_limit="No Limit"),IF(S270="Yes",1,2),IF(SUMIFS(WhatIf!$W:$W,WhatIf!$Q:$Q,S$1,WhatIf!$R:$R,S270)&lt;=price_limit,IF(S270="Yes",1,2),"")),""))</f>
        <v/>
      </c>
      <c r="BO270" s="161" t="str">
        <f>IF(OR(T270="",VLOOKUP(T$1,Services!$A$1:$B$25,2,0)="Exclude"),"",IF($D270=1,IF(OR(price_limit="",price_limit="No Limit"),IF(T270="Yes",1,2),IF(SUMIFS(WhatIf!$W:$W,WhatIf!$Q:$Q,T$1,WhatIf!$R:$R,T270)&lt;=price_limit,IF(T270="Yes",1,2),"")),""))</f>
        <v/>
      </c>
      <c r="BP270" s="161" t="str">
        <f>IF(OR(U270="",VLOOKUP(U$1,Services!$A$1:$B$25,2,0)="Exclude"),"",IF($D270=1,IF(OR(price_limit="",price_limit="No Limit"),IF(U270="Yes",1,2),IF(SUMIFS(WhatIf!$W:$W,WhatIf!$Q:$Q,U$1,WhatIf!$R:$R,U270)&lt;=price_limit,IF(U270="Yes",1,2),"")),""))</f>
        <v/>
      </c>
      <c r="BQ270" s="161" t="str">
        <f ca="1">IF(OR(V270="",VLOOKUP(V$1,Services!$A$1:$B$25,2,0)="Exclude"),"",IF($D270=1,IF(OR(price_limit="",price_limit="No Limit"),IF(V270="Yes",1,2),IF(SUMIFS(WhatIf!$W:$W,WhatIf!$Q:$Q,V$1,WhatIf!$R:$R,V270)&lt;=price_limit,IF(V270="Yes",1,2),"")),""))</f>
        <v/>
      </c>
      <c r="BR270" s="161" t="str">
        <f>IF(OR(W270="",VLOOKUP(W$1,Services!$A$1:$B$25,2,0)="Exclude"),"",IF($D270=1,IF(OR(price_limit="",price_limit="No Limit"),IF(W270="Yes",1,2),IF(SUMIFS(WhatIf!$W:$W,WhatIf!$Q:$Q,W$1,WhatIf!$R:$R,W270)&lt;=price_limit,IF(W270="Yes",1,2),"")),""))</f>
        <v/>
      </c>
      <c r="BS270" s="161" t="str">
        <f>IF(OR(X270="",VLOOKUP(X$1,Services!$A$1:$B$25,2,0)="Exclude"),"",IF($D270=1,IF(OR(price_limit="",price_limit="No Limit"),IF(X270="Yes",1,2),IF(SUMIFS(WhatIf!$W:$W,WhatIf!$Q:$Q,X$1,WhatIf!$R:$R,X270)&lt;=price_limit,IF(X270="Yes",1,2),"")),""))</f>
        <v/>
      </c>
      <c r="BT270" s="161" t="str">
        <f>IF(OR(Y270="",VLOOKUP(Y$1,Services!$A$1:$B$25,2,0)="Exclude"),"",IF($D270=1,IF(OR(price_limit="",price_limit="No Limit"),IF(Y270="Yes",1,2),IF(SUMIFS(WhatIf!$W:$W,WhatIf!$Q:$Q,Y$1,WhatIf!$R:$R,Y270)&lt;=price_limit,IF(Y270="Yes",1,2),"")),""))</f>
        <v/>
      </c>
      <c r="BU270" s="161" t="str">
        <f>IF(OR(Z270="",VLOOKUP(Z$1,Services!$A$1:$B$25,2,0)="Exclude"),"",IF($D270=1,IF(OR(price_limit="",price_limit="No Limit"),IF(Z270="Yes",1,2),IF(SUMIFS(WhatIf!$W:$W,WhatIf!$Q:$Q,Z$1,WhatIf!$R:$R,Z270)&lt;=price_limit,IF(Z270="Yes",1,2),"")),""))</f>
        <v/>
      </c>
      <c r="BV270" s="161"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5">
      <c r="A271" s="15" t="s">
        <v>41</v>
      </c>
      <c r="B271" s="3" t="s">
        <v>595</v>
      </c>
      <c r="C271" s="3" t="s">
        <v>185</v>
      </c>
      <c r="D271" s="8" t="str">
        <f t="shared" ca="1" si="14"/>
        <v/>
      </c>
      <c r="G271" s="4" t="s">
        <v>384</v>
      </c>
      <c r="H271" s="4" t="s">
        <v>384</v>
      </c>
      <c r="J271" s="4" t="s">
        <v>1</v>
      </c>
      <c r="K271" s="4" t="s">
        <v>1</v>
      </c>
      <c r="L271" s="4" t="s">
        <v>1</v>
      </c>
      <c r="M271" s="8" t="s">
        <v>1</v>
      </c>
      <c r="N271" s="8" t="s">
        <v>1</v>
      </c>
      <c r="O271" s="8" t="s">
        <v>1</v>
      </c>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1" t="str">
        <f>IF(OR(E271="",VLOOKUP(E$1,Services!$A$1:$B$25,2,0)="Exclude"),"",IF($D271=1,IF(OR(price_limit="",price_limit="No Limit"),IF(E271="Yes",1,2),IF(SUMIFS(WhatIf!$W:$W,WhatIf!$Q:$Q,E$1,WhatIf!$R:$R,E271)&lt;=price_limit,IF(E271="Yes",1,2),"")),""))</f>
        <v/>
      </c>
      <c r="BA271" s="161" t="str">
        <f>IF(OR(F271="",VLOOKUP(F$1,Services!$A$1:$B$25,2,0)="Exclude"),"",IF($D271=1,IF(OR(price_limit="",price_limit="No Limit"),IF(F271="Yes",1,2),IF(SUMIFS(WhatIf!$W:$W,WhatIf!$Q:$Q,F$1,WhatIf!$R:$R,F271)&lt;=price_limit,IF(F271="Yes",1,2),"")),""))</f>
        <v/>
      </c>
      <c r="BB271" s="161" t="str">
        <f ca="1">IF(OR(G271="",VLOOKUP(G$1,Services!$A$1:$B$25,2,0)="Exclude"),"",IF($D271=1,IF(OR(price_limit="",price_limit="No Limit"),IF(G271="Yes",1,2),IF(SUMIFS(WhatIf!$W:$W,WhatIf!$Q:$Q,G$1,WhatIf!$R:$R,G271)&lt;=price_limit,IF(G271="Yes",1,2),"")),""))</f>
        <v/>
      </c>
      <c r="BC271" s="161" t="str">
        <f ca="1">IF(OR(H271="",VLOOKUP(H$1,Services!$A$1:$B$25,2,0)="Exclude"),"",IF($D271=1,IF(OR(price_limit="",price_limit="No Limit"),IF(H271="Yes",1,2),IF(SUMIFS(WhatIf!$W:$W,WhatIf!$Q:$Q,H$1,WhatIf!$R:$R,H271)&lt;=price_limit,IF(H271="Yes",1,2),"")),""))</f>
        <v/>
      </c>
      <c r="BD271" s="161" t="str">
        <f>IF(OR(I271="",VLOOKUP(I$1,Services!$A$1:$B$25,2,0)="Exclude"),"",IF($D271=1,IF(OR(price_limit="",price_limit="No Limit"),IF(I271="Yes",1,2),IF(SUMIFS(WhatIf!$W:$W,WhatIf!$Q:$Q,I$1,WhatIf!$R:$R,I271)&lt;=price_limit,IF(I271="Yes",1,2),"")),""))</f>
        <v/>
      </c>
      <c r="BE271" s="161" t="str">
        <f ca="1">IF(OR(J271="",VLOOKUP(J$1,Services!$A$1:$B$25,2,0)="Exclude"),"",IF($D271=1,IF(OR(price_limit="",price_limit="No Limit"),IF(J271="Yes",1,2),IF(SUMIFS(WhatIf!$W:$W,WhatIf!$Q:$Q,J$1,WhatIf!$R:$R,J271)&lt;=price_limit,IF(J271="Yes",1,2),"")),""))</f>
        <v/>
      </c>
      <c r="BF271" s="161" t="str">
        <f ca="1">IF(OR(K271="",VLOOKUP(K$1,Services!$A$1:$B$25,2,0)="Exclude"),"",IF($D271=1,IF(OR(price_limit="",price_limit="No Limit"),IF(K271="Yes",1,2),IF(SUMIFS(WhatIf!$W:$W,WhatIf!$Q:$Q,K$1,WhatIf!$R:$R,K271)&lt;=price_limit,IF(K271="Yes",1,2),"")),""))</f>
        <v/>
      </c>
      <c r="BG271" s="161" t="str">
        <f ca="1">IF(OR(L271="",VLOOKUP(L$1,Services!$A$1:$B$25,2,0)="Exclude"),"",IF($D271=1,IF(OR(price_limit="",price_limit="No Limit"),IF(L271="Yes",1,2),IF(SUMIFS(WhatIf!$W:$W,WhatIf!$Q:$Q,L$1,WhatIf!$R:$R,L271)&lt;=price_limit,IF(L271="Yes",1,2),"")),""))</f>
        <v/>
      </c>
      <c r="BH271" s="161" t="str">
        <f ca="1">IF(OR(M271="",VLOOKUP(M$1,Services!$A$1:$B$25,2,0)="Exclude"),"",IF($D271=1,IF(OR(price_limit="",price_limit="No Limit"),IF(M271="Yes",1,2),IF(SUMIFS(WhatIf!$W:$W,WhatIf!$Q:$Q,M$1,WhatIf!$R:$R,M271)&lt;=price_limit,IF(M271="Yes",1,2),"")),""))</f>
        <v/>
      </c>
      <c r="BI271" s="161" t="str">
        <f ca="1">IF(OR(N271="",VLOOKUP(N$1,Services!$A$1:$B$25,2,0)="Exclude"),"",IF($D271=1,IF(OR(price_limit="",price_limit="No Limit"),IF(N271="Yes",1,2),IF(SUMIFS(WhatIf!$W:$W,WhatIf!$Q:$Q,N$1,WhatIf!$R:$R,N271)&lt;=price_limit,IF(N271="Yes",1,2),"")),""))</f>
        <v/>
      </c>
      <c r="BJ271" s="161" t="str">
        <f ca="1">IF(OR(O271="",VLOOKUP(O$1,Services!$A$1:$B$25,2,0)="Exclude"),"",IF($D271=1,IF(OR(price_limit="",price_limit="No Limit"),IF(O271="Yes",1,2),IF(SUMIFS(WhatIf!$W:$W,WhatIf!$Q:$Q,O$1,WhatIf!$R:$R,O271)&lt;=price_limit,IF(O271="Yes",1,2),"")),""))</f>
        <v/>
      </c>
      <c r="BK271" s="161" t="str">
        <f>IF(OR(P271="",VLOOKUP(P$1,Services!$A$1:$B$25,2,0)="Exclude"),"",IF($D271=1,IF(OR(price_limit="",price_limit="No Limit"),IF(P271="Yes",1,2),IF(SUMIFS(WhatIf!$W:$W,WhatIf!$Q:$Q,P$1,WhatIf!$R:$R,P271)&lt;=price_limit,IF(P271="Yes",1,2),"")),""))</f>
        <v/>
      </c>
      <c r="BL271" s="161" t="str">
        <f>IF(OR(Q271="",VLOOKUP(Q$1,Services!$A$1:$B$25,2,0)="Exclude"),"",IF($D271=1,IF(OR(price_limit="",price_limit="No Limit"),IF(Q271="Yes",1,2),IF(SUMIFS(WhatIf!$W:$W,WhatIf!$Q:$Q,Q$1,WhatIf!$R:$R,Q271)&lt;=price_limit,IF(Q271="Yes",1,2),"")),""))</f>
        <v/>
      </c>
      <c r="BM271" s="161" t="str">
        <f>IF(OR(R271="",VLOOKUP(R$1,Services!$A$1:$B$25,2,0)="Exclude"),"",IF($D271=1,IF(OR(price_limit="",price_limit="No Limit"),IF(R271="Yes",1,2),IF(SUMIFS(WhatIf!$W:$W,WhatIf!$Q:$Q,R$1,WhatIf!$R:$R,R271)&lt;=price_limit,IF(R271="Yes",1,2),"")),""))</f>
        <v/>
      </c>
      <c r="BN271" s="161" t="str">
        <f>IF(OR(S271="",VLOOKUP(S$1,Services!$A$1:$B$25,2,0)="Exclude"),"",IF($D271=1,IF(OR(price_limit="",price_limit="No Limit"),IF(S271="Yes",1,2),IF(SUMIFS(WhatIf!$W:$W,WhatIf!$Q:$Q,S$1,WhatIf!$R:$R,S271)&lt;=price_limit,IF(S271="Yes",1,2),"")),""))</f>
        <v/>
      </c>
      <c r="BO271" s="161" t="str">
        <f>IF(OR(T271="",VLOOKUP(T$1,Services!$A$1:$B$25,2,0)="Exclude"),"",IF($D271=1,IF(OR(price_limit="",price_limit="No Limit"),IF(T271="Yes",1,2),IF(SUMIFS(WhatIf!$W:$W,WhatIf!$Q:$Q,T$1,WhatIf!$R:$R,T271)&lt;=price_limit,IF(T271="Yes",1,2),"")),""))</f>
        <v/>
      </c>
      <c r="BP271" s="161" t="str">
        <f>IF(OR(U271="",VLOOKUP(U$1,Services!$A$1:$B$25,2,0)="Exclude"),"",IF($D271=1,IF(OR(price_limit="",price_limit="No Limit"),IF(U271="Yes",1,2),IF(SUMIFS(WhatIf!$W:$W,WhatIf!$Q:$Q,U$1,WhatIf!$R:$R,U271)&lt;=price_limit,IF(U271="Yes",1,2),"")),""))</f>
        <v/>
      </c>
      <c r="BQ271" s="161" t="str">
        <f>IF(OR(V271="",VLOOKUP(V$1,Services!$A$1:$B$25,2,0)="Exclude"),"",IF($D271=1,IF(OR(price_limit="",price_limit="No Limit"),IF(V271="Yes",1,2),IF(SUMIFS(WhatIf!$W:$W,WhatIf!$Q:$Q,V$1,WhatIf!$R:$R,V271)&lt;=price_limit,IF(V271="Yes",1,2),"")),""))</f>
        <v/>
      </c>
      <c r="BR271" s="161" t="str">
        <f>IF(OR(W271="",VLOOKUP(W$1,Services!$A$1:$B$25,2,0)="Exclude"),"",IF($D271=1,IF(OR(price_limit="",price_limit="No Limit"),IF(W271="Yes",1,2),IF(SUMIFS(WhatIf!$W:$W,WhatIf!$Q:$Q,W$1,WhatIf!$R:$R,W271)&lt;=price_limit,IF(W271="Yes",1,2),"")),""))</f>
        <v/>
      </c>
      <c r="BS271" s="161" t="str">
        <f>IF(OR(X271="",VLOOKUP(X$1,Services!$A$1:$B$25,2,0)="Exclude"),"",IF($D271=1,IF(OR(price_limit="",price_limit="No Limit"),IF(X271="Yes",1,2),IF(SUMIFS(WhatIf!$W:$W,WhatIf!$Q:$Q,X$1,WhatIf!$R:$R,X271)&lt;=price_limit,IF(X271="Yes",1,2),"")),""))</f>
        <v/>
      </c>
      <c r="BT271" s="161" t="str">
        <f>IF(OR(Y271="",VLOOKUP(Y$1,Services!$A$1:$B$25,2,0)="Exclude"),"",IF($D271=1,IF(OR(price_limit="",price_limit="No Limit"),IF(Y271="Yes",1,2),IF(SUMIFS(WhatIf!$W:$W,WhatIf!$Q:$Q,Y$1,WhatIf!$R:$R,Y271)&lt;=price_limit,IF(Y271="Yes",1,2),"")),""))</f>
        <v/>
      </c>
      <c r="BU271" s="161" t="str">
        <f>IF(OR(Z271="",VLOOKUP(Z$1,Services!$A$1:$B$25,2,0)="Exclude"),"",IF($D271=1,IF(OR(price_limit="",price_limit="No Limit"),IF(Z271="Yes",1,2),IF(SUMIFS(WhatIf!$W:$W,WhatIf!$Q:$Q,Z$1,WhatIf!$R:$R,Z271)&lt;=price_limit,IF(Z271="Yes",1,2),"")),""))</f>
        <v/>
      </c>
      <c r="BV271" s="161"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218</v>
      </c>
      <c r="B272" s="3" t="s">
        <v>904</v>
      </c>
      <c r="C272" s="3" t="s">
        <v>185</v>
      </c>
      <c r="D272" s="8" t="str">
        <f t="shared" ca="1" si="14"/>
        <v/>
      </c>
      <c r="I272" s="4" t="s">
        <v>231</v>
      </c>
      <c r="J272" s="4" t="s">
        <v>231</v>
      </c>
      <c r="K272" s="4" t="s">
        <v>231</v>
      </c>
      <c r="L272" s="4" t="s">
        <v>231</v>
      </c>
      <c r="M272" s="8"/>
      <c r="N272" s="8"/>
      <c r="O272" s="8" t="s">
        <v>1072</v>
      </c>
      <c r="P272" s="8"/>
      <c r="Q272" s="8"/>
      <c r="R272" s="8"/>
      <c r="S272" s="8"/>
      <c r="T272" s="8"/>
      <c r="U272" s="8"/>
      <c r="V272" s="8" t="s">
        <v>1</v>
      </c>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1" t="str">
        <f>IF(OR(E272="",VLOOKUP(E$1,Services!$A$1:$B$25,2,0)="Exclude"),"",IF($D272=1,IF(OR(price_limit="",price_limit="No Limit"),IF(E272="Yes",1,2),IF(SUMIFS(WhatIf!$W:$W,WhatIf!$Q:$Q,E$1,WhatIf!$R:$R,E272)&lt;=price_limit,IF(E272="Yes",1,2),"")),""))</f>
        <v/>
      </c>
      <c r="BA272" s="161" t="str">
        <f>IF(OR(F272="",VLOOKUP(F$1,Services!$A$1:$B$25,2,0)="Exclude"),"",IF($D272=1,IF(OR(price_limit="",price_limit="No Limit"),IF(F272="Yes",1,2),IF(SUMIFS(WhatIf!$W:$W,WhatIf!$Q:$Q,F$1,WhatIf!$R:$R,F272)&lt;=price_limit,IF(F272="Yes",1,2),"")),""))</f>
        <v/>
      </c>
      <c r="BB272" s="161" t="str">
        <f>IF(OR(G272="",VLOOKUP(G$1,Services!$A$1:$B$25,2,0)="Exclude"),"",IF($D272=1,IF(OR(price_limit="",price_limit="No Limit"),IF(G272="Yes",1,2),IF(SUMIFS(WhatIf!$W:$W,WhatIf!$Q:$Q,G$1,WhatIf!$R:$R,G272)&lt;=price_limit,IF(G272="Yes",1,2),"")),""))</f>
        <v/>
      </c>
      <c r="BC272" s="161" t="str">
        <f>IF(OR(H272="",VLOOKUP(H$1,Services!$A$1:$B$25,2,0)="Exclude"),"",IF($D272=1,IF(OR(price_limit="",price_limit="No Limit"),IF(H272="Yes",1,2),IF(SUMIFS(WhatIf!$W:$W,WhatIf!$Q:$Q,H$1,WhatIf!$R:$R,H272)&lt;=price_limit,IF(H272="Yes",1,2),"")),""))</f>
        <v/>
      </c>
      <c r="BD272" s="161" t="str">
        <f ca="1">IF(OR(I272="",VLOOKUP(I$1,Services!$A$1:$B$25,2,0)="Exclude"),"",IF($D272=1,IF(OR(price_limit="",price_limit="No Limit"),IF(I272="Yes",1,2),IF(SUMIFS(WhatIf!$W:$W,WhatIf!$Q:$Q,I$1,WhatIf!$R:$R,I272)&lt;=price_limit,IF(I272="Yes",1,2),"")),""))</f>
        <v/>
      </c>
      <c r="BE272" s="161" t="str">
        <f ca="1">IF(OR(J272="",VLOOKUP(J$1,Services!$A$1:$B$25,2,0)="Exclude"),"",IF($D272=1,IF(OR(price_limit="",price_limit="No Limit"),IF(J272="Yes",1,2),IF(SUMIFS(WhatIf!$W:$W,WhatIf!$Q:$Q,J$1,WhatIf!$R:$R,J272)&lt;=price_limit,IF(J272="Yes",1,2),"")),""))</f>
        <v/>
      </c>
      <c r="BF272" s="161" t="str">
        <f ca="1">IF(OR(K272="",VLOOKUP(K$1,Services!$A$1:$B$25,2,0)="Exclude"),"",IF($D272=1,IF(OR(price_limit="",price_limit="No Limit"),IF(K272="Yes",1,2),IF(SUMIFS(WhatIf!$W:$W,WhatIf!$Q:$Q,K$1,WhatIf!$R:$R,K272)&lt;=price_limit,IF(K272="Yes",1,2),"")),""))</f>
        <v/>
      </c>
      <c r="BG272" s="161" t="str">
        <f ca="1">IF(OR(L272="",VLOOKUP(L$1,Services!$A$1:$B$25,2,0)="Exclude"),"",IF($D272=1,IF(OR(price_limit="",price_limit="No Limit"),IF(L272="Yes",1,2),IF(SUMIFS(WhatIf!$W:$W,WhatIf!$Q:$Q,L$1,WhatIf!$R:$R,L272)&lt;=price_limit,IF(L272="Yes",1,2),"")),""))</f>
        <v/>
      </c>
      <c r="BH272" s="161" t="str">
        <f>IF(OR(M272="",VLOOKUP(M$1,Services!$A$1:$B$25,2,0)="Exclude"),"",IF($D272=1,IF(OR(price_limit="",price_limit="No Limit"),IF(M272="Yes",1,2),IF(SUMIFS(WhatIf!$W:$W,WhatIf!$Q:$Q,M$1,WhatIf!$R:$R,M272)&lt;=price_limit,IF(M272="Yes",1,2),"")),""))</f>
        <v/>
      </c>
      <c r="BI272" s="161" t="str">
        <f>IF(OR(N272="",VLOOKUP(N$1,Services!$A$1:$B$25,2,0)="Exclude"),"",IF($D272=1,IF(OR(price_limit="",price_limit="No Limit"),IF(N272="Yes",1,2),IF(SUMIFS(WhatIf!$W:$W,WhatIf!$Q:$Q,N$1,WhatIf!$R:$R,N272)&lt;=price_limit,IF(N272="Yes",1,2),"")),""))</f>
        <v/>
      </c>
      <c r="BJ272" s="161" t="str">
        <f ca="1">IF(OR(O272="",VLOOKUP(O$1,Services!$A$1:$B$25,2,0)="Exclude"),"",IF($D272=1,IF(OR(price_limit="",price_limit="No Limit"),IF(O272="Yes",1,2),IF(SUMIFS(WhatIf!$W:$W,WhatIf!$Q:$Q,O$1,WhatIf!$R:$R,O272)&lt;=price_limit,IF(O272="Yes",1,2),"")),""))</f>
        <v/>
      </c>
      <c r="BK272" s="161" t="str">
        <f>IF(OR(P272="",VLOOKUP(P$1,Services!$A$1:$B$25,2,0)="Exclude"),"",IF($D272=1,IF(OR(price_limit="",price_limit="No Limit"),IF(P272="Yes",1,2),IF(SUMIFS(WhatIf!$W:$W,WhatIf!$Q:$Q,P$1,WhatIf!$R:$R,P272)&lt;=price_limit,IF(P272="Yes",1,2),"")),""))</f>
        <v/>
      </c>
      <c r="BL272" s="161" t="str">
        <f>IF(OR(Q272="",VLOOKUP(Q$1,Services!$A$1:$B$25,2,0)="Exclude"),"",IF($D272=1,IF(OR(price_limit="",price_limit="No Limit"),IF(Q272="Yes",1,2),IF(SUMIFS(WhatIf!$W:$W,WhatIf!$Q:$Q,Q$1,WhatIf!$R:$R,Q272)&lt;=price_limit,IF(Q272="Yes",1,2),"")),""))</f>
        <v/>
      </c>
      <c r="BM272" s="161" t="str">
        <f>IF(OR(R272="",VLOOKUP(R$1,Services!$A$1:$B$25,2,0)="Exclude"),"",IF($D272=1,IF(OR(price_limit="",price_limit="No Limit"),IF(R272="Yes",1,2),IF(SUMIFS(WhatIf!$W:$W,WhatIf!$Q:$Q,R$1,WhatIf!$R:$R,R272)&lt;=price_limit,IF(R272="Yes",1,2),"")),""))</f>
        <v/>
      </c>
      <c r="BN272" s="161" t="str">
        <f>IF(OR(S272="",VLOOKUP(S$1,Services!$A$1:$B$25,2,0)="Exclude"),"",IF($D272=1,IF(OR(price_limit="",price_limit="No Limit"),IF(S272="Yes",1,2),IF(SUMIFS(WhatIf!$W:$W,WhatIf!$Q:$Q,S$1,WhatIf!$R:$R,S272)&lt;=price_limit,IF(S272="Yes",1,2),"")),""))</f>
        <v/>
      </c>
      <c r="BO272" s="161" t="str">
        <f>IF(OR(T272="",VLOOKUP(T$1,Services!$A$1:$B$25,2,0)="Exclude"),"",IF($D272=1,IF(OR(price_limit="",price_limit="No Limit"),IF(T272="Yes",1,2),IF(SUMIFS(WhatIf!$W:$W,WhatIf!$Q:$Q,T$1,WhatIf!$R:$R,T272)&lt;=price_limit,IF(T272="Yes",1,2),"")),""))</f>
        <v/>
      </c>
      <c r="BP272" s="161" t="str">
        <f>IF(OR(U272="",VLOOKUP(U$1,Services!$A$1:$B$25,2,0)="Exclude"),"",IF($D272=1,IF(OR(price_limit="",price_limit="No Limit"),IF(U272="Yes",1,2),IF(SUMIFS(WhatIf!$W:$W,WhatIf!$Q:$Q,U$1,WhatIf!$R:$R,U272)&lt;=price_limit,IF(U272="Yes",1,2),"")),""))</f>
        <v/>
      </c>
      <c r="BQ272" s="161" t="str">
        <f ca="1">IF(OR(V272="",VLOOKUP(V$1,Services!$A$1:$B$25,2,0)="Exclude"),"",IF($D272=1,IF(OR(price_limit="",price_limit="No Limit"),IF(V272="Yes",1,2),IF(SUMIFS(WhatIf!$W:$W,WhatIf!$Q:$Q,V$1,WhatIf!$R:$R,V272)&lt;=price_limit,IF(V272="Yes",1,2),"")),""))</f>
        <v/>
      </c>
      <c r="BR272" s="161" t="str">
        <f>IF(OR(W272="",VLOOKUP(W$1,Services!$A$1:$B$25,2,0)="Exclude"),"",IF($D272=1,IF(OR(price_limit="",price_limit="No Limit"),IF(W272="Yes",1,2),IF(SUMIFS(WhatIf!$W:$W,WhatIf!$Q:$Q,W$1,WhatIf!$R:$R,W272)&lt;=price_limit,IF(W272="Yes",1,2),"")),""))</f>
        <v/>
      </c>
      <c r="BS272" s="161" t="str">
        <f>IF(OR(X272="",VLOOKUP(X$1,Services!$A$1:$B$25,2,0)="Exclude"),"",IF($D272=1,IF(OR(price_limit="",price_limit="No Limit"),IF(X272="Yes",1,2),IF(SUMIFS(WhatIf!$W:$W,WhatIf!$Q:$Q,X$1,WhatIf!$R:$R,X272)&lt;=price_limit,IF(X272="Yes",1,2),"")),""))</f>
        <v/>
      </c>
      <c r="BT272" s="161" t="str">
        <f>IF(OR(Y272="",VLOOKUP(Y$1,Services!$A$1:$B$25,2,0)="Exclude"),"",IF($D272=1,IF(OR(price_limit="",price_limit="No Limit"),IF(Y272="Yes",1,2),IF(SUMIFS(WhatIf!$W:$W,WhatIf!$Q:$Q,Y$1,WhatIf!$R:$R,Y272)&lt;=price_limit,IF(Y272="Yes",1,2),"")),""))</f>
        <v/>
      </c>
      <c r="BU272" s="161" t="str">
        <f>IF(OR(Z272="",VLOOKUP(Z$1,Services!$A$1:$B$25,2,0)="Exclude"),"",IF($D272=1,IF(OR(price_limit="",price_limit="No Limit"),IF(Z272="Yes",1,2),IF(SUMIFS(WhatIf!$W:$W,WhatIf!$Q:$Q,Z$1,WhatIf!$R:$R,Z272)&lt;=price_limit,IF(Z272="Yes",1,2),"")),""))</f>
        <v/>
      </c>
      <c r="BV272" s="161"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5">
      <c r="A273" s="15" t="s">
        <v>285</v>
      </c>
      <c r="B273" s="3" t="s">
        <v>903</v>
      </c>
      <c r="C273" s="3" t="s">
        <v>185</v>
      </c>
      <c r="D273" s="8" t="str">
        <f t="shared" ca="1" si="14"/>
        <v/>
      </c>
      <c r="M273" s="8"/>
      <c r="N273" s="8"/>
      <c r="O273" s="8" t="s">
        <v>1117</v>
      </c>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1" t="str">
        <f>IF(OR(E273="",VLOOKUP(E$1,Services!$A$1:$B$25,2,0)="Exclude"),"",IF($D273=1,IF(OR(price_limit="",price_limit="No Limit"),IF(E273="Yes",1,2),IF(SUMIFS(WhatIf!$W:$W,WhatIf!$Q:$Q,E$1,WhatIf!$R:$R,E273)&lt;=price_limit,IF(E273="Yes",1,2),"")),""))</f>
        <v/>
      </c>
      <c r="BA273" s="161" t="str">
        <f>IF(OR(F273="",VLOOKUP(F$1,Services!$A$1:$B$25,2,0)="Exclude"),"",IF($D273=1,IF(OR(price_limit="",price_limit="No Limit"),IF(F273="Yes",1,2),IF(SUMIFS(WhatIf!$W:$W,WhatIf!$Q:$Q,F$1,WhatIf!$R:$R,F273)&lt;=price_limit,IF(F273="Yes",1,2),"")),""))</f>
        <v/>
      </c>
      <c r="BB273" s="161" t="str">
        <f>IF(OR(G273="",VLOOKUP(G$1,Services!$A$1:$B$25,2,0)="Exclude"),"",IF($D273=1,IF(OR(price_limit="",price_limit="No Limit"),IF(G273="Yes",1,2),IF(SUMIFS(WhatIf!$W:$W,WhatIf!$Q:$Q,G$1,WhatIf!$R:$R,G273)&lt;=price_limit,IF(G273="Yes",1,2),"")),""))</f>
        <v/>
      </c>
      <c r="BC273" s="161" t="str">
        <f>IF(OR(H273="",VLOOKUP(H$1,Services!$A$1:$B$25,2,0)="Exclude"),"",IF($D273=1,IF(OR(price_limit="",price_limit="No Limit"),IF(H273="Yes",1,2),IF(SUMIFS(WhatIf!$W:$W,WhatIf!$Q:$Q,H$1,WhatIf!$R:$R,H273)&lt;=price_limit,IF(H273="Yes",1,2),"")),""))</f>
        <v/>
      </c>
      <c r="BD273" s="161" t="str">
        <f>IF(OR(I273="",VLOOKUP(I$1,Services!$A$1:$B$25,2,0)="Exclude"),"",IF($D273=1,IF(OR(price_limit="",price_limit="No Limit"),IF(I273="Yes",1,2),IF(SUMIFS(WhatIf!$W:$W,WhatIf!$Q:$Q,I$1,WhatIf!$R:$R,I273)&lt;=price_limit,IF(I273="Yes",1,2),"")),""))</f>
        <v/>
      </c>
      <c r="BE273" s="161" t="str">
        <f>IF(OR(J273="",VLOOKUP(J$1,Services!$A$1:$B$25,2,0)="Exclude"),"",IF($D273=1,IF(OR(price_limit="",price_limit="No Limit"),IF(J273="Yes",1,2),IF(SUMIFS(WhatIf!$W:$W,WhatIf!$Q:$Q,J$1,WhatIf!$R:$R,J273)&lt;=price_limit,IF(J273="Yes",1,2),"")),""))</f>
        <v/>
      </c>
      <c r="BF273" s="161" t="str">
        <f>IF(OR(K273="",VLOOKUP(K$1,Services!$A$1:$B$25,2,0)="Exclude"),"",IF($D273=1,IF(OR(price_limit="",price_limit="No Limit"),IF(K273="Yes",1,2),IF(SUMIFS(WhatIf!$W:$W,WhatIf!$Q:$Q,K$1,WhatIf!$R:$R,K273)&lt;=price_limit,IF(K273="Yes",1,2),"")),""))</f>
        <v/>
      </c>
      <c r="BG273" s="161" t="str">
        <f>IF(OR(L273="",VLOOKUP(L$1,Services!$A$1:$B$25,2,0)="Exclude"),"",IF($D273=1,IF(OR(price_limit="",price_limit="No Limit"),IF(L273="Yes",1,2),IF(SUMIFS(WhatIf!$W:$W,WhatIf!$Q:$Q,L$1,WhatIf!$R:$R,L273)&lt;=price_limit,IF(L273="Yes",1,2),"")),""))</f>
        <v/>
      </c>
      <c r="BH273" s="161" t="str">
        <f>IF(OR(M273="",VLOOKUP(M$1,Services!$A$1:$B$25,2,0)="Exclude"),"",IF($D273=1,IF(OR(price_limit="",price_limit="No Limit"),IF(M273="Yes",1,2),IF(SUMIFS(WhatIf!$W:$W,WhatIf!$Q:$Q,M$1,WhatIf!$R:$R,M273)&lt;=price_limit,IF(M273="Yes",1,2),"")),""))</f>
        <v/>
      </c>
      <c r="BI273" s="161" t="str">
        <f>IF(OR(N273="",VLOOKUP(N$1,Services!$A$1:$B$25,2,0)="Exclude"),"",IF($D273=1,IF(OR(price_limit="",price_limit="No Limit"),IF(N273="Yes",1,2),IF(SUMIFS(WhatIf!$W:$W,WhatIf!$Q:$Q,N$1,WhatIf!$R:$R,N273)&lt;=price_limit,IF(N273="Yes",1,2),"")),""))</f>
        <v/>
      </c>
      <c r="BJ273" s="161" t="str">
        <f ca="1">IF(OR(O273="",VLOOKUP(O$1,Services!$A$1:$B$25,2,0)="Exclude"),"",IF($D273=1,IF(OR(price_limit="",price_limit="No Limit"),IF(O273="Yes",1,2),IF(SUMIFS(WhatIf!$W:$W,WhatIf!$Q:$Q,O$1,WhatIf!$R:$R,O273)&lt;=price_limit,IF(O273="Yes",1,2),"")),""))</f>
        <v/>
      </c>
      <c r="BK273" s="161" t="str">
        <f>IF(OR(P273="",VLOOKUP(P$1,Services!$A$1:$B$25,2,0)="Exclude"),"",IF($D273=1,IF(OR(price_limit="",price_limit="No Limit"),IF(P273="Yes",1,2),IF(SUMIFS(WhatIf!$W:$W,WhatIf!$Q:$Q,P$1,WhatIf!$R:$R,P273)&lt;=price_limit,IF(P273="Yes",1,2),"")),""))</f>
        <v/>
      </c>
      <c r="BL273" s="161" t="str">
        <f>IF(OR(Q273="",VLOOKUP(Q$1,Services!$A$1:$B$25,2,0)="Exclude"),"",IF($D273=1,IF(OR(price_limit="",price_limit="No Limit"),IF(Q273="Yes",1,2),IF(SUMIFS(WhatIf!$W:$W,WhatIf!$Q:$Q,Q$1,WhatIf!$R:$R,Q273)&lt;=price_limit,IF(Q273="Yes",1,2),"")),""))</f>
        <v/>
      </c>
      <c r="BM273" s="161" t="str">
        <f>IF(OR(R273="",VLOOKUP(R$1,Services!$A$1:$B$25,2,0)="Exclude"),"",IF($D273=1,IF(OR(price_limit="",price_limit="No Limit"),IF(R273="Yes",1,2),IF(SUMIFS(WhatIf!$W:$W,WhatIf!$Q:$Q,R$1,WhatIf!$R:$R,R273)&lt;=price_limit,IF(R273="Yes",1,2),"")),""))</f>
        <v/>
      </c>
      <c r="BN273" s="161" t="str">
        <f>IF(OR(S273="",VLOOKUP(S$1,Services!$A$1:$B$25,2,0)="Exclude"),"",IF($D273=1,IF(OR(price_limit="",price_limit="No Limit"),IF(S273="Yes",1,2),IF(SUMIFS(WhatIf!$W:$W,WhatIf!$Q:$Q,S$1,WhatIf!$R:$R,S273)&lt;=price_limit,IF(S273="Yes",1,2),"")),""))</f>
        <v/>
      </c>
      <c r="BO273" s="161" t="str">
        <f>IF(OR(T273="",VLOOKUP(T$1,Services!$A$1:$B$25,2,0)="Exclude"),"",IF($D273=1,IF(OR(price_limit="",price_limit="No Limit"),IF(T273="Yes",1,2),IF(SUMIFS(WhatIf!$W:$W,WhatIf!$Q:$Q,T$1,WhatIf!$R:$R,T273)&lt;=price_limit,IF(T273="Yes",1,2),"")),""))</f>
        <v/>
      </c>
      <c r="BP273" s="161" t="str">
        <f>IF(OR(U273="",VLOOKUP(U$1,Services!$A$1:$B$25,2,0)="Exclude"),"",IF($D273=1,IF(OR(price_limit="",price_limit="No Limit"),IF(U273="Yes",1,2),IF(SUMIFS(WhatIf!$W:$W,WhatIf!$Q:$Q,U$1,WhatIf!$R:$R,U273)&lt;=price_limit,IF(U273="Yes",1,2),"")),""))</f>
        <v/>
      </c>
      <c r="BQ273" s="161" t="str">
        <f>IF(OR(V273="",VLOOKUP(V$1,Services!$A$1:$B$25,2,0)="Exclude"),"",IF($D273=1,IF(OR(price_limit="",price_limit="No Limit"),IF(V273="Yes",1,2),IF(SUMIFS(WhatIf!$W:$W,WhatIf!$Q:$Q,V$1,WhatIf!$R:$R,V273)&lt;=price_limit,IF(V273="Yes",1,2),"")),""))</f>
        <v/>
      </c>
      <c r="BR273" s="161" t="str">
        <f>IF(OR(W273="",VLOOKUP(W$1,Services!$A$1:$B$25,2,0)="Exclude"),"",IF($D273=1,IF(OR(price_limit="",price_limit="No Limit"),IF(W273="Yes",1,2),IF(SUMIFS(WhatIf!$W:$W,WhatIf!$Q:$Q,W$1,WhatIf!$R:$R,W273)&lt;=price_limit,IF(W273="Yes",1,2),"")),""))</f>
        <v/>
      </c>
      <c r="BS273" s="161" t="str">
        <f>IF(OR(X273="",VLOOKUP(X$1,Services!$A$1:$B$25,2,0)="Exclude"),"",IF($D273=1,IF(OR(price_limit="",price_limit="No Limit"),IF(X273="Yes",1,2),IF(SUMIFS(WhatIf!$W:$W,WhatIf!$Q:$Q,X$1,WhatIf!$R:$R,X273)&lt;=price_limit,IF(X273="Yes",1,2),"")),""))</f>
        <v/>
      </c>
      <c r="BT273" s="161" t="str">
        <f>IF(OR(Y273="",VLOOKUP(Y$1,Services!$A$1:$B$25,2,0)="Exclude"),"",IF($D273=1,IF(OR(price_limit="",price_limit="No Limit"),IF(Y273="Yes",1,2),IF(SUMIFS(WhatIf!$W:$W,WhatIf!$Q:$Q,Y$1,WhatIf!$R:$R,Y273)&lt;=price_limit,IF(Y273="Yes",1,2),"")),""))</f>
        <v/>
      </c>
      <c r="BU273" s="161" t="str">
        <f>IF(OR(Z273="",VLOOKUP(Z$1,Services!$A$1:$B$25,2,0)="Exclude"),"",IF($D273=1,IF(OR(price_limit="",price_limit="No Limit"),IF(Z273="Yes",1,2),IF(SUMIFS(WhatIf!$W:$W,WhatIf!$Q:$Q,Z$1,WhatIf!$R:$R,Z273)&lt;=price_limit,IF(Z273="Yes",1,2),"")),""))</f>
        <v/>
      </c>
      <c r="BV273" s="161"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39.5" customHeight="1" x14ac:dyDescent="0.3">
      <c r="A274" s="15" t="s">
        <v>1079</v>
      </c>
      <c r="C274" s="3" t="s">
        <v>177</v>
      </c>
      <c r="D274" s="8" t="str">
        <f t="shared" ca="1" si="14"/>
        <v/>
      </c>
      <c r="P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1" t="str">
        <f>IF(OR(E274="",VLOOKUP(E$1,Services!$A$1:$B$25,2,0)="Exclude"),"",IF($D274=1,IF(OR(price_limit="",price_limit="No Limit"),IF(E274="Yes",1,2),IF(SUMIFS(WhatIf!$W:$W,WhatIf!$Q:$Q,E$1,WhatIf!$R:$R,E274)&lt;=price_limit,IF(E274="Yes",1,2),"")),""))</f>
        <v/>
      </c>
      <c r="BA274" s="161" t="str">
        <f>IF(OR(F274="",VLOOKUP(F$1,Services!$A$1:$B$25,2,0)="Exclude"),"",IF($D274=1,IF(OR(price_limit="",price_limit="No Limit"),IF(F274="Yes",1,2),IF(SUMIFS(WhatIf!$W:$W,WhatIf!$Q:$Q,F$1,WhatIf!$R:$R,F274)&lt;=price_limit,IF(F274="Yes",1,2),"")),""))</f>
        <v/>
      </c>
      <c r="BB274" s="161" t="str">
        <f>IF(OR(G274="",VLOOKUP(G$1,Services!$A$1:$B$25,2,0)="Exclude"),"",IF($D274=1,IF(OR(price_limit="",price_limit="No Limit"),IF(G274="Yes",1,2),IF(SUMIFS(WhatIf!$W:$W,WhatIf!$Q:$Q,G$1,WhatIf!$R:$R,G274)&lt;=price_limit,IF(G274="Yes",1,2),"")),""))</f>
        <v/>
      </c>
      <c r="BC274" s="161" t="str">
        <f>IF(OR(H274="",VLOOKUP(H$1,Services!$A$1:$B$25,2,0)="Exclude"),"",IF($D274=1,IF(OR(price_limit="",price_limit="No Limit"),IF(H274="Yes",1,2),IF(SUMIFS(WhatIf!$W:$W,WhatIf!$Q:$Q,H$1,WhatIf!$R:$R,H274)&lt;=price_limit,IF(H274="Yes",1,2),"")),""))</f>
        <v/>
      </c>
      <c r="BD274" s="161" t="str">
        <f>IF(OR(I274="",VLOOKUP(I$1,Services!$A$1:$B$25,2,0)="Exclude"),"",IF($D274=1,IF(OR(price_limit="",price_limit="No Limit"),IF(I274="Yes",1,2),IF(SUMIFS(WhatIf!$W:$W,WhatIf!$Q:$Q,I$1,WhatIf!$R:$R,I274)&lt;=price_limit,IF(I274="Yes",1,2),"")),""))</f>
        <v/>
      </c>
      <c r="BE274" s="161" t="str">
        <f>IF(OR(J274="",VLOOKUP(J$1,Services!$A$1:$B$25,2,0)="Exclude"),"",IF($D274=1,IF(OR(price_limit="",price_limit="No Limit"),IF(J274="Yes",1,2),IF(SUMIFS(WhatIf!$W:$W,WhatIf!$Q:$Q,J$1,WhatIf!$R:$R,J274)&lt;=price_limit,IF(J274="Yes",1,2),"")),""))</f>
        <v/>
      </c>
      <c r="BF274" s="161" t="str">
        <f>IF(OR(K274="",VLOOKUP(K$1,Services!$A$1:$B$25,2,0)="Exclude"),"",IF($D274=1,IF(OR(price_limit="",price_limit="No Limit"),IF(K274="Yes",1,2),IF(SUMIFS(WhatIf!$W:$W,WhatIf!$Q:$Q,K$1,WhatIf!$R:$R,K274)&lt;=price_limit,IF(K274="Yes",1,2),"")),""))</f>
        <v/>
      </c>
      <c r="BG274" s="161" t="str">
        <f>IF(OR(L274="",VLOOKUP(L$1,Services!$A$1:$B$25,2,0)="Exclude"),"",IF($D274=1,IF(OR(price_limit="",price_limit="No Limit"),IF(L274="Yes",1,2),IF(SUMIFS(WhatIf!$W:$W,WhatIf!$Q:$Q,L$1,WhatIf!$R:$R,L274)&lt;=price_limit,IF(L274="Yes",1,2),"")),""))</f>
        <v/>
      </c>
      <c r="BH274" s="161" t="str">
        <f>IF(OR(M274="",VLOOKUP(M$1,Services!$A$1:$B$25,2,0)="Exclude"),"",IF($D274=1,IF(OR(price_limit="",price_limit="No Limit"),IF(M274="Yes",1,2),IF(SUMIFS(WhatIf!$W:$W,WhatIf!$Q:$Q,M$1,WhatIf!$R:$R,M274)&lt;=price_limit,IF(M274="Yes",1,2),"")),""))</f>
        <v/>
      </c>
      <c r="BI274" s="161" t="str">
        <f>IF(OR(N274="",VLOOKUP(N$1,Services!$A$1:$B$25,2,0)="Exclude"),"",IF($D274=1,IF(OR(price_limit="",price_limit="No Limit"),IF(N274="Yes",1,2),IF(SUMIFS(WhatIf!$W:$W,WhatIf!$Q:$Q,N$1,WhatIf!$R:$R,N274)&lt;=price_limit,IF(N274="Yes",1,2),"")),""))</f>
        <v/>
      </c>
      <c r="BJ274" s="161" t="str">
        <f>IF(OR(O274="",VLOOKUP(O$1,Services!$A$1:$B$25,2,0)="Exclude"),"",IF($D274=1,IF(OR(price_limit="",price_limit="No Limit"),IF(O274="Yes",1,2),IF(SUMIFS(WhatIf!$W:$W,WhatIf!$Q:$Q,O$1,WhatIf!$R:$R,O274)&lt;=price_limit,IF(O274="Yes",1,2),"")),""))</f>
        <v/>
      </c>
      <c r="BK274" s="161" t="str">
        <f ca="1">IF(OR(P274="",VLOOKUP(P$1,Services!$A$1:$B$25,2,0)="Exclude"),"",IF($D274=1,IF(OR(price_limit="",price_limit="No Limit"),IF(P274="Yes",1,2),IF(SUMIFS(WhatIf!$W:$W,WhatIf!$Q:$Q,P$1,WhatIf!$R:$R,P274)&lt;=price_limit,IF(P274="Yes",1,2),"")),""))</f>
        <v/>
      </c>
      <c r="BL274" s="161" t="str">
        <f>IF(OR(Q274="",VLOOKUP(Q$1,Services!$A$1:$B$25,2,0)="Exclude"),"",IF($D274=1,IF(OR(price_limit="",price_limit="No Limit"),IF(Q274="Yes",1,2),IF(SUMIFS(WhatIf!$W:$W,WhatIf!$Q:$Q,Q$1,WhatIf!$R:$R,Q274)&lt;=price_limit,IF(Q274="Yes",1,2),"")),""))</f>
        <v/>
      </c>
      <c r="BM274" s="161" t="str">
        <f>IF(OR(R274="",VLOOKUP(R$1,Services!$A$1:$B$25,2,0)="Exclude"),"",IF($D274=1,IF(OR(price_limit="",price_limit="No Limit"),IF(R274="Yes",1,2),IF(SUMIFS(WhatIf!$W:$W,WhatIf!$Q:$Q,R$1,WhatIf!$R:$R,R274)&lt;=price_limit,IF(R274="Yes",1,2),"")),""))</f>
        <v/>
      </c>
      <c r="BN274" s="161" t="str">
        <f>IF(OR(S274="",VLOOKUP(S$1,Services!$A$1:$B$25,2,0)="Exclude"),"",IF($D274=1,IF(OR(price_limit="",price_limit="No Limit"),IF(S274="Yes",1,2),IF(SUMIFS(WhatIf!$W:$W,WhatIf!$Q:$Q,S$1,WhatIf!$R:$R,S274)&lt;=price_limit,IF(S274="Yes",1,2),"")),""))</f>
        <v/>
      </c>
      <c r="BO274" s="161" t="str">
        <f>IF(OR(T274="",VLOOKUP(T$1,Services!$A$1:$B$25,2,0)="Exclude"),"",IF($D274=1,IF(OR(price_limit="",price_limit="No Limit"),IF(T274="Yes",1,2),IF(SUMIFS(WhatIf!$W:$W,WhatIf!$Q:$Q,T$1,WhatIf!$R:$R,T274)&lt;=price_limit,IF(T274="Yes",1,2),"")),""))</f>
        <v/>
      </c>
      <c r="BP274" s="161" t="str">
        <f>IF(OR(U274="",VLOOKUP(U$1,Services!$A$1:$B$25,2,0)="Exclude"),"",IF($D274=1,IF(OR(price_limit="",price_limit="No Limit"),IF(U274="Yes",1,2),IF(SUMIFS(WhatIf!$W:$W,WhatIf!$Q:$Q,U$1,WhatIf!$R:$R,U274)&lt;=price_limit,IF(U274="Yes",1,2),"")),""))</f>
        <v/>
      </c>
      <c r="BQ274" s="161" t="str">
        <f>IF(OR(V274="",VLOOKUP(V$1,Services!$A$1:$B$25,2,0)="Exclude"),"",IF($D274=1,IF(OR(price_limit="",price_limit="No Limit"),IF(V274="Yes",1,2),IF(SUMIFS(WhatIf!$W:$W,WhatIf!$Q:$Q,V$1,WhatIf!$R:$R,V274)&lt;=price_limit,IF(V274="Yes",1,2),"")),""))</f>
        <v/>
      </c>
      <c r="BR274" s="161" t="str">
        <f>IF(OR(W274="",VLOOKUP(W$1,Services!$A$1:$B$25,2,0)="Exclude"),"",IF($D274=1,IF(OR(price_limit="",price_limit="No Limit"),IF(W274="Yes",1,2),IF(SUMIFS(WhatIf!$W:$W,WhatIf!$Q:$Q,W$1,WhatIf!$R:$R,W274)&lt;=price_limit,IF(W274="Yes",1,2),"")),""))</f>
        <v/>
      </c>
      <c r="BS274" s="161" t="str">
        <f>IF(OR(X274="",VLOOKUP(X$1,Services!$A$1:$B$25,2,0)="Exclude"),"",IF($D274=1,IF(OR(price_limit="",price_limit="No Limit"),IF(X274="Yes",1,2),IF(SUMIFS(WhatIf!$W:$W,WhatIf!$Q:$Q,X$1,WhatIf!$R:$R,X274)&lt;=price_limit,IF(X274="Yes",1,2),"")),""))</f>
        <v/>
      </c>
      <c r="BT274" s="161" t="str">
        <f>IF(OR(Y274="",VLOOKUP(Y$1,Services!$A$1:$B$25,2,0)="Exclude"),"",IF($D274=1,IF(OR(price_limit="",price_limit="No Limit"),IF(Y274="Yes",1,2),IF(SUMIFS(WhatIf!$W:$W,WhatIf!$Q:$Q,Y$1,WhatIf!$R:$R,Y274)&lt;=price_limit,IF(Y274="Yes",1,2),"")),""))</f>
        <v/>
      </c>
      <c r="BU274" s="161" t="str">
        <f>IF(OR(Z274="",VLOOKUP(Z$1,Services!$A$1:$B$25,2,0)="Exclude"),"",IF($D274=1,IF(OR(price_limit="",price_limit="No Limit"),IF(Z274="Yes",1,2),IF(SUMIFS(WhatIf!$W:$W,WhatIf!$Q:$Q,Z$1,WhatIf!$R:$R,Z274)&lt;=price_limit,IF(Z274="Yes",1,2),"")),""))</f>
        <v/>
      </c>
      <c r="BV274" s="161"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customHeight="1" x14ac:dyDescent="0.35">
      <c r="A275" s="15" t="s">
        <v>651</v>
      </c>
      <c r="B275" s="3" t="s">
        <v>1175</v>
      </c>
      <c r="C275" s="3" t="s">
        <v>229</v>
      </c>
      <c r="D275" s="8" t="str">
        <f t="shared" ca="1" si="14"/>
        <v/>
      </c>
      <c r="E275" s="4" t="s">
        <v>1</v>
      </c>
      <c r="F275" s="4" t="s">
        <v>390</v>
      </c>
      <c r="G275" s="4" t="s">
        <v>390</v>
      </c>
      <c r="H275" s="4" t="s">
        <v>390</v>
      </c>
      <c r="I275" s="8" t="s">
        <v>1</v>
      </c>
      <c r="J275" s="4" t="s">
        <v>1</v>
      </c>
      <c r="K275" s="4" t="s">
        <v>1</v>
      </c>
      <c r="L275" s="4" t="s">
        <v>1</v>
      </c>
      <c r="M275" s="8"/>
      <c r="N275" s="8" t="s">
        <v>229</v>
      </c>
      <c r="O275" s="8" t="s">
        <v>1</v>
      </c>
      <c r="P275" s="8"/>
      <c r="Q275" s="8" t="s">
        <v>1</v>
      </c>
      <c r="R275" s="8" t="s">
        <v>1</v>
      </c>
      <c r="S275" s="8" t="s">
        <v>1</v>
      </c>
      <c r="T275" s="8" t="s">
        <v>1</v>
      </c>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1" t="str">
        <f ca="1">IF(OR(E275="",VLOOKUP(E$1,Services!$A$1:$B$25,2,0)="Exclude"),"",IF($D275=1,IF(OR(price_limit="",price_limit="No Limit"),IF(E275="Yes",1,2),IF(SUMIFS(WhatIf!$W:$W,WhatIf!$Q:$Q,E$1,WhatIf!$R:$R,E275)&lt;=price_limit,IF(E275="Yes",1,2),"")),""))</f>
        <v/>
      </c>
      <c r="BA275" s="161" t="str">
        <f ca="1">IF(OR(F275="",VLOOKUP(F$1,Services!$A$1:$B$25,2,0)="Exclude"),"",IF($D275=1,IF(OR(price_limit="",price_limit="No Limit"),IF(F275="Yes",1,2),IF(SUMIFS(WhatIf!$W:$W,WhatIf!$Q:$Q,F$1,WhatIf!$R:$R,F275)&lt;=price_limit,IF(F275="Yes",1,2),"")),""))</f>
        <v/>
      </c>
      <c r="BB275" s="161" t="str">
        <f ca="1">IF(OR(G275="",VLOOKUP(G$1,Services!$A$1:$B$25,2,0)="Exclude"),"",IF($D275=1,IF(OR(price_limit="",price_limit="No Limit"),IF(G275="Yes",1,2),IF(SUMIFS(WhatIf!$W:$W,WhatIf!$Q:$Q,G$1,WhatIf!$R:$R,G275)&lt;=price_limit,IF(G275="Yes",1,2),"")),""))</f>
        <v/>
      </c>
      <c r="BC275" s="161" t="str">
        <f ca="1">IF(OR(H275="",VLOOKUP(H$1,Services!$A$1:$B$25,2,0)="Exclude"),"",IF($D275=1,IF(OR(price_limit="",price_limit="No Limit"),IF(H275="Yes",1,2),IF(SUMIFS(WhatIf!$W:$W,WhatIf!$Q:$Q,H$1,WhatIf!$R:$R,H275)&lt;=price_limit,IF(H275="Yes",1,2),"")),""))</f>
        <v/>
      </c>
      <c r="BD275" s="161" t="str">
        <f ca="1">IF(OR(I275="",VLOOKUP(I$1,Services!$A$1:$B$25,2,0)="Exclude"),"",IF($D275=1,IF(OR(price_limit="",price_limit="No Limit"),IF(I275="Yes",1,2),IF(SUMIFS(WhatIf!$W:$W,WhatIf!$Q:$Q,I$1,WhatIf!$R:$R,I275)&lt;=price_limit,IF(I275="Yes",1,2),"")),""))</f>
        <v/>
      </c>
      <c r="BE275" s="161" t="str">
        <f ca="1">IF(OR(J275="",VLOOKUP(J$1,Services!$A$1:$B$25,2,0)="Exclude"),"",IF($D275=1,IF(OR(price_limit="",price_limit="No Limit"),IF(J275="Yes",1,2),IF(SUMIFS(WhatIf!$W:$W,WhatIf!$Q:$Q,J$1,WhatIf!$R:$R,J275)&lt;=price_limit,IF(J275="Yes",1,2),"")),""))</f>
        <v/>
      </c>
      <c r="BF275" s="161" t="str">
        <f ca="1">IF(OR(K275="",VLOOKUP(K$1,Services!$A$1:$B$25,2,0)="Exclude"),"",IF($D275=1,IF(OR(price_limit="",price_limit="No Limit"),IF(K275="Yes",1,2),IF(SUMIFS(WhatIf!$W:$W,WhatIf!$Q:$Q,K$1,WhatIf!$R:$R,K275)&lt;=price_limit,IF(K275="Yes",1,2),"")),""))</f>
        <v/>
      </c>
      <c r="BG275" s="161" t="str">
        <f ca="1">IF(OR(L275="",VLOOKUP(L$1,Services!$A$1:$B$25,2,0)="Exclude"),"",IF($D275=1,IF(OR(price_limit="",price_limit="No Limit"),IF(L275="Yes",1,2),IF(SUMIFS(WhatIf!$W:$W,WhatIf!$Q:$Q,L$1,WhatIf!$R:$R,L275)&lt;=price_limit,IF(L275="Yes",1,2),"")),""))</f>
        <v/>
      </c>
      <c r="BH275" s="161" t="str">
        <f>IF(OR(M275="",VLOOKUP(M$1,Services!$A$1:$B$25,2,0)="Exclude"),"",IF($D275=1,IF(OR(price_limit="",price_limit="No Limit"),IF(M275="Yes",1,2),IF(SUMIFS(WhatIf!$W:$W,WhatIf!$Q:$Q,M$1,WhatIf!$R:$R,M275)&lt;=price_limit,IF(M275="Yes",1,2),"")),""))</f>
        <v/>
      </c>
      <c r="BI275" s="161" t="str">
        <f ca="1">IF(OR(N275="",VLOOKUP(N$1,Services!$A$1:$B$25,2,0)="Exclude"),"",IF($D275=1,IF(OR(price_limit="",price_limit="No Limit"),IF(N275="Yes",1,2),IF(SUMIFS(WhatIf!$W:$W,WhatIf!$Q:$Q,N$1,WhatIf!$R:$R,N275)&lt;=price_limit,IF(N275="Yes",1,2),"")),""))</f>
        <v/>
      </c>
      <c r="BJ275" s="161" t="str">
        <f ca="1">IF(OR(O275="",VLOOKUP(O$1,Services!$A$1:$B$25,2,0)="Exclude"),"",IF($D275=1,IF(OR(price_limit="",price_limit="No Limit"),IF(O275="Yes",1,2),IF(SUMIFS(WhatIf!$W:$W,WhatIf!$Q:$Q,O$1,WhatIf!$R:$R,O275)&lt;=price_limit,IF(O275="Yes",1,2),"")),""))</f>
        <v/>
      </c>
      <c r="BK275" s="161" t="str">
        <f>IF(OR(P275="",VLOOKUP(P$1,Services!$A$1:$B$25,2,0)="Exclude"),"",IF($D275=1,IF(OR(price_limit="",price_limit="No Limit"),IF(P275="Yes",1,2),IF(SUMIFS(WhatIf!$W:$W,WhatIf!$Q:$Q,P$1,WhatIf!$R:$R,P275)&lt;=price_limit,IF(P275="Yes",1,2),"")),""))</f>
        <v/>
      </c>
      <c r="BL275" s="161" t="str">
        <f ca="1">IF(OR(Q275="",VLOOKUP(Q$1,Services!$A$1:$B$25,2,0)="Exclude"),"",IF($D275=1,IF(OR(price_limit="",price_limit="No Limit"),IF(Q275="Yes",1,2),IF(SUMIFS(WhatIf!$W:$W,WhatIf!$Q:$Q,Q$1,WhatIf!$R:$R,Q275)&lt;=price_limit,IF(Q275="Yes",1,2),"")),""))</f>
        <v/>
      </c>
      <c r="BM275" s="161" t="str">
        <f ca="1">IF(OR(R275="",VLOOKUP(R$1,Services!$A$1:$B$25,2,0)="Exclude"),"",IF($D275=1,IF(OR(price_limit="",price_limit="No Limit"),IF(R275="Yes",1,2),IF(SUMIFS(WhatIf!$W:$W,WhatIf!$Q:$Q,R$1,WhatIf!$R:$R,R275)&lt;=price_limit,IF(R275="Yes",1,2),"")),""))</f>
        <v/>
      </c>
      <c r="BN275" s="161" t="str">
        <f ca="1">IF(OR(S275="",VLOOKUP(S$1,Services!$A$1:$B$25,2,0)="Exclude"),"",IF($D275=1,IF(OR(price_limit="",price_limit="No Limit"),IF(S275="Yes",1,2),IF(SUMIFS(WhatIf!$W:$W,WhatIf!$Q:$Q,S$1,WhatIf!$R:$R,S275)&lt;=price_limit,IF(S275="Yes",1,2),"")),""))</f>
        <v/>
      </c>
      <c r="BO275" s="161" t="str">
        <f ca="1">IF(OR(T275="",VLOOKUP(T$1,Services!$A$1:$B$25,2,0)="Exclude"),"",IF($D275=1,IF(OR(price_limit="",price_limit="No Limit"),IF(T275="Yes",1,2),IF(SUMIFS(WhatIf!$W:$W,WhatIf!$Q:$Q,T$1,WhatIf!$R:$R,T275)&lt;=price_limit,IF(T275="Yes",1,2),"")),""))</f>
        <v/>
      </c>
      <c r="BP275" s="161" t="str">
        <f>IF(OR(U275="",VLOOKUP(U$1,Services!$A$1:$B$25,2,0)="Exclude"),"",IF($D275=1,IF(OR(price_limit="",price_limit="No Limit"),IF(U275="Yes",1,2),IF(SUMIFS(WhatIf!$W:$W,WhatIf!$Q:$Q,U$1,WhatIf!$R:$R,U275)&lt;=price_limit,IF(U275="Yes",1,2),"")),""))</f>
        <v/>
      </c>
      <c r="BQ275" s="161" t="str">
        <f>IF(OR(V275="",VLOOKUP(V$1,Services!$A$1:$B$25,2,0)="Exclude"),"",IF($D275=1,IF(OR(price_limit="",price_limit="No Limit"),IF(V275="Yes",1,2),IF(SUMIFS(WhatIf!$W:$W,WhatIf!$Q:$Q,V$1,WhatIf!$R:$R,V275)&lt;=price_limit,IF(V275="Yes",1,2),"")),""))</f>
        <v/>
      </c>
      <c r="BR275" s="161" t="str">
        <f>IF(OR(W275="",VLOOKUP(W$1,Services!$A$1:$B$25,2,0)="Exclude"),"",IF($D275=1,IF(OR(price_limit="",price_limit="No Limit"),IF(W275="Yes",1,2),IF(SUMIFS(WhatIf!$W:$W,WhatIf!$Q:$Q,W$1,WhatIf!$R:$R,W275)&lt;=price_limit,IF(W275="Yes",1,2),"")),""))</f>
        <v/>
      </c>
      <c r="BS275" s="161" t="str">
        <f>IF(OR(X275="",VLOOKUP(X$1,Services!$A$1:$B$25,2,0)="Exclude"),"",IF($D275=1,IF(OR(price_limit="",price_limit="No Limit"),IF(X275="Yes",1,2),IF(SUMIFS(WhatIf!$W:$W,WhatIf!$Q:$Q,X$1,WhatIf!$R:$R,X275)&lt;=price_limit,IF(X275="Yes",1,2),"")),""))</f>
        <v/>
      </c>
      <c r="BT275" s="161" t="str">
        <f>IF(OR(Y275="",VLOOKUP(Y$1,Services!$A$1:$B$25,2,0)="Exclude"),"",IF($D275=1,IF(OR(price_limit="",price_limit="No Limit"),IF(Y275="Yes",1,2),IF(SUMIFS(WhatIf!$W:$W,WhatIf!$Q:$Q,Y$1,WhatIf!$R:$R,Y275)&lt;=price_limit,IF(Y275="Yes",1,2),"")),""))</f>
        <v/>
      </c>
      <c r="BU275" s="161" t="str">
        <f>IF(OR(Z275="",VLOOKUP(Z$1,Services!$A$1:$B$25,2,0)="Exclude"),"",IF($D275=1,IF(OR(price_limit="",price_limit="No Limit"),IF(Z275="Yes",1,2),IF(SUMIFS(WhatIf!$W:$W,WhatIf!$Q:$Q,Z$1,WhatIf!$R:$R,Z275)&lt;=price_limit,IF(Z275="Yes",1,2),"")),""))</f>
        <v/>
      </c>
      <c r="BV275" s="161"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720</v>
      </c>
      <c r="C276" s="3" t="s">
        <v>229</v>
      </c>
      <c r="D276" s="8" t="str">
        <f t="shared" ca="1" si="14"/>
        <v/>
      </c>
      <c r="F276" s="4" t="s">
        <v>389</v>
      </c>
      <c r="G276" s="4" t="s">
        <v>389</v>
      </c>
      <c r="H276" s="4" t="s">
        <v>389</v>
      </c>
      <c r="J276" s="8" t="s">
        <v>1</v>
      </c>
      <c r="K276" s="8" t="s">
        <v>1</v>
      </c>
      <c r="L276" s="8" t="s">
        <v>1</v>
      </c>
      <c r="M276" s="8"/>
      <c r="N276" s="8"/>
      <c r="O276" s="8" t="s">
        <v>1</v>
      </c>
      <c r="P276" s="8"/>
      <c r="Q276" s="8" t="s">
        <v>1</v>
      </c>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1" t="str">
        <f>IF(OR(E276="",VLOOKUP(E$1,Services!$A$1:$B$25,2,0)="Exclude"),"",IF($D276=1,IF(OR(price_limit="",price_limit="No Limit"),IF(E276="Yes",1,2),IF(SUMIFS(WhatIf!$W:$W,WhatIf!$Q:$Q,E$1,WhatIf!$R:$R,E276)&lt;=price_limit,IF(E276="Yes",1,2),"")),""))</f>
        <v/>
      </c>
      <c r="BA276" s="161" t="str">
        <f ca="1">IF(OR(F276="",VLOOKUP(F$1,Services!$A$1:$B$25,2,0)="Exclude"),"",IF($D276=1,IF(OR(price_limit="",price_limit="No Limit"),IF(F276="Yes",1,2),IF(SUMIFS(WhatIf!$W:$W,WhatIf!$Q:$Q,F$1,WhatIf!$R:$R,F276)&lt;=price_limit,IF(F276="Yes",1,2),"")),""))</f>
        <v/>
      </c>
      <c r="BB276" s="161" t="str">
        <f ca="1">IF(OR(G276="",VLOOKUP(G$1,Services!$A$1:$B$25,2,0)="Exclude"),"",IF($D276=1,IF(OR(price_limit="",price_limit="No Limit"),IF(G276="Yes",1,2),IF(SUMIFS(WhatIf!$W:$W,WhatIf!$Q:$Q,G$1,WhatIf!$R:$R,G276)&lt;=price_limit,IF(G276="Yes",1,2),"")),""))</f>
        <v/>
      </c>
      <c r="BC276" s="161" t="str">
        <f ca="1">IF(OR(H276="",VLOOKUP(H$1,Services!$A$1:$B$25,2,0)="Exclude"),"",IF($D276=1,IF(OR(price_limit="",price_limit="No Limit"),IF(H276="Yes",1,2),IF(SUMIFS(WhatIf!$W:$W,WhatIf!$Q:$Q,H$1,WhatIf!$R:$R,H276)&lt;=price_limit,IF(H276="Yes",1,2),"")),""))</f>
        <v/>
      </c>
      <c r="BD276" s="161" t="str">
        <f>IF(OR(I276="",VLOOKUP(I$1,Services!$A$1:$B$25,2,0)="Exclude"),"",IF($D276=1,IF(OR(price_limit="",price_limit="No Limit"),IF(I276="Yes",1,2),IF(SUMIFS(WhatIf!$W:$W,WhatIf!$Q:$Q,I$1,WhatIf!$R:$R,I276)&lt;=price_limit,IF(I276="Yes",1,2),"")),""))</f>
        <v/>
      </c>
      <c r="BE276" s="161" t="str">
        <f ca="1">IF(OR(J276="",VLOOKUP(J$1,Services!$A$1:$B$25,2,0)="Exclude"),"",IF($D276=1,IF(OR(price_limit="",price_limit="No Limit"),IF(J276="Yes",1,2),IF(SUMIFS(WhatIf!$W:$W,WhatIf!$Q:$Q,J$1,WhatIf!$R:$R,J276)&lt;=price_limit,IF(J276="Yes",1,2),"")),""))</f>
        <v/>
      </c>
      <c r="BF276" s="161" t="str">
        <f ca="1">IF(OR(K276="",VLOOKUP(K$1,Services!$A$1:$B$25,2,0)="Exclude"),"",IF($D276=1,IF(OR(price_limit="",price_limit="No Limit"),IF(K276="Yes",1,2),IF(SUMIFS(WhatIf!$W:$W,WhatIf!$Q:$Q,K$1,WhatIf!$R:$R,K276)&lt;=price_limit,IF(K276="Yes",1,2),"")),""))</f>
        <v/>
      </c>
      <c r="BG276" s="161" t="str">
        <f ca="1">IF(OR(L276="",VLOOKUP(L$1,Services!$A$1:$B$25,2,0)="Exclude"),"",IF($D276=1,IF(OR(price_limit="",price_limit="No Limit"),IF(L276="Yes",1,2),IF(SUMIFS(WhatIf!$W:$W,WhatIf!$Q:$Q,L$1,WhatIf!$R:$R,L276)&lt;=price_limit,IF(L276="Yes",1,2),"")),""))</f>
        <v/>
      </c>
      <c r="BH276" s="161" t="str">
        <f>IF(OR(M276="",VLOOKUP(M$1,Services!$A$1:$B$25,2,0)="Exclude"),"",IF($D276=1,IF(OR(price_limit="",price_limit="No Limit"),IF(M276="Yes",1,2),IF(SUMIFS(WhatIf!$W:$W,WhatIf!$Q:$Q,M$1,WhatIf!$R:$R,M276)&lt;=price_limit,IF(M276="Yes",1,2),"")),""))</f>
        <v/>
      </c>
      <c r="BI276" s="161" t="str">
        <f>IF(OR(N276="",VLOOKUP(N$1,Services!$A$1:$B$25,2,0)="Exclude"),"",IF($D276=1,IF(OR(price_limit="",price_limit="No Limit"),IF(N276="Yes",1,2),IF(SUMIFS(WhatIf!$W:$W,WhatIf!$Q:$Q,N$1,WhatIf!$R:$R,N276)&lt;=price_limit,IF(N276="Yes",1,2),"")),""))</f>
        <v/>
      </c>
      <c r="BJ276" s="161" t="str">
        <f ca="1">IF(OR(O276="",VLOOKUP(O$1,Services!$A$1:$B$25,2,0)="Exclude"),"",IF($D276=1,IF(OR(price_limit="",price_limit="No Limit"),IF(O276="Yes",1,2),IF(SUMIFS(WhatIf!$W:$W,WhatIf!$Q:$Q,O$1,WhatIf!$R:$R,O276)&lt;=price_limit,IF(O276="Yes",1,2),"")),""))</f>
        <v/>
      </c>
      <c r="BK276" s="161" t="str">
        <f>IF(OR(P276="",VLOOKUP(P$1,Services!$A$1:$B$25,2,0)="Exclude"),"",IF($D276=1,IF(OR(price_limit="",price_limit="No Limit"),IF(P276="Yes",1,2),IF(SUMIFS(WhatIf!$W:$W,WhatIf!$Q:$Q,P$1,WhatIf!$R:$R,P276)&lt;=price_limit,IF(P276="Yes",1,2),"")),""))</f>
        <v/>
      </c>
      <c r="BL276" s="161" t="str">
        <f ca="1">IF(OR(Q276="",VLOOKUP(Q$1,Services!$A$1:$B$25,2,0)="Exclude"),"",IF($D276=1,IF(OR(price_limit="",price_limit="No Limit"),IF(Q276="Yes",1,2),IF(SUMIFS(WhatIf!$W:$W,WhatIf!$Q:$Q,Q$1,WhatIf!$R:$R,Q276)&lt;=price_limit,IF(Q276="Yes",1,2),"")),""))</f>
        <v/>
      </c>
      <c r="BM276" s="161" t="str">
        <f>IF(OR(R276="",VLOOKUP(R$1,Services!$A$1:$B$25,2,0)="Exclude"),"",IF($D276=1,IF(OR(price_limit="",price_limit="No Limit"),IF(R276="Yes",1,2),IF(SUMIFS(WhatIf!$W:$W,WhatIf!$Q:$Q,R$1,WhatIf!$R:$R,R276)&lt;=price_limit,IF(R276="Yes",1,2),"")),""))</f>
        <v/>
      </c>
      <c r="BN276" s="161" t="str">
        <f>IF(OR(S276="",VLOOKUP(S$1,Services!$A$1:$B$25,2,0)="Exclude"),"",IF($D276=1,IF(OR(price_limit="",price_limit="No Limit"),IF(S276="Yes",1,2),IF(SUMIFS(WhatIf!$W:$W,WhatIf!$Q:$Q,S$1,WhatIf!$R:$R,S276)&lt;=price_limit,IF(S276="Yes",1,2),"")),""))</f>
        <v/>
      </c>
      <c r="BO276" s="161" t="str">
        <f>IF(OR(T276="",VLOOKUP(T$1,Services!$A$1:$B$25,2,0)="Exclude"),"",IF($D276=1,IF(OR(price_limit="",price_limit="No Limit"),IF(T276="Yes",1,2),IF(SUMIFS(WhatIf!$W:$W,WhatIf!$Q:$Q,T$1,WhatIf!$R:$R,T276)&lt;=price_limit,IF(T276="Yes",1,2),"")),""))</f>
        <v/>
      </c>
      <c r="BP276" s="161" t="str">
        <f>IF(OR(U276="",VLOOKUP(U$1,Services!$A$1:$B$25,2,0)="Exclude"),"",IF($D276=1,IF(OR(price_limit="",price_limit="No Limit"),IF(U276="Yes",1,2),IF(SUMIFS(WhatIf!$W:$W,WhatIf!$Q:$Q,U$1,WhatIf!$R:$R,U276)&lt;=price_limit,IF(U276="Yes",1,2),"")),""))</f>
        <v/>
      </c>
      <c r="BQ276" s="161" t="str">
        <f>IF(OR(V276="",VLOOKUP(V$1,Services!$A$1:$B$25,2,0)="Exclude"),"",IF($D276=1,IF(OR(price_limit="",price_limit="No Limit"),IF(V276="Yes",1,2),IF(SUMIFS(WhatIf!$W:$W,WhatIf!$Q:$Q,V$1,WhatIf!$R:$R,V276)&lt;=price_limit,IF(V276="Yes",1,2),"")),""))</f>
        <v/>
      </c>
      <c r="BR276" s="161" t="str">
        <f>IF(OR(W276="",VLOOKUP(W$1,Services!$A$1:$B$25,2,0)="Exclude"),"",IF($D276=1,IF(OR(price_limit="",price_limit="No Limit"),IF(W276="Yes",1,2),IF(SUMIFS(WhatIf!$W:$W,WhatIf!$Q:$Q,W$1,WhatIf!$R:$R,W276)&lt;=price_limit,IF(W276="Yes",1,2),"")),""))</f>
        <v/>
      </c>
      <c r="BS276" s="161" t="str">
        <f>IF(OR(X276="",VLOOKUP(X$1,Services!$A$1:$B$25,2,0)="Exclude"),"",IF($D276=1,IF(OR(price_limit="",price_limit="No Limit"),IF(X276="Yes",1,2),IF(SUMIFS(WhatIf!$W:$W,WhatIf!$Q:$Q,X$1,WhatIf!$R:$R,X276)&lt;=price_limit,IF(X276="Yes",1,2),"")),""))</f>
        <v/>
      </c>
      <c r="BT276" s="161" t="str">
        <f>IF(OR(Y276="",VLOOKUP(Y$1,Services!$A$1:$B$25,2,0)="Exclude"),"",IF($D276=1,IF(OR(price_limit="",price_limit="No Limit"),IF(Y276="Yes",1,2),IF(SUMIFS(WhatIf!$W:$W,WhatIf!$Q:$Q,Y$1,WhatIf!$R:$R,Y276)&lt;=price_limit,IF(Y276="Yes",1,2),"")),""))</f>
        <v/>
      </c>
      <c r="BU276" s="161" t="str">
        <f>IF(OR(Z276="",VLOOKUP(Z$1,Services!$A$1:$B$25,2,0)="Exclude"),"",IF($D276=1,IF(OR(price_limit="",price_limit="No Limit"),IF(Z276="Yes",1,2),IF(SUMIFS(WhatIf!$W:$W,WhatIf!$Q:$Q,Z$1,WhatIf!$R:$R,Z276)&lt;=price_limit,IF(Z276="Yes",1,2),"")),""))</f>
        <v/>
      </c>
      <c r="BV276" s="161"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398</v>
      </c>
      <c r="C277" s="3" t="s">
        <v>349</v>
      </c>
      <c r="D277" s="8" t="str">
        <f t="shared" ca="1" si="14"/>
        <v/>
      </c>
      <c r="F277" s="4" t="s">
        <v>398</v>
      </c>
      <c r="G277" s="4" t="s">
        <v>398</v>
      </c>
      <c r="H277" s="4" t="s">
        <v>398</v>
      </c>
      <c r="M277" s="8"/>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1" t="str">
        <f>IF(OR(E277="",VLOOKUP(E$1,Services!$A$1:$B$25,2,0)="Exclude"),"",IF($D277=1,IF(OR(price_limit="",price_limit="No Limit"),IF(E277="Yes",1,2),IF(SUMIFS(WhatIf!$W:$W,WhatIf!$Q:$Q,E$1,WhatIf!$R:$R,E277)&lt;=price_limit,IF(E277="Yes",1,2),"")),""))</f>
        <v/>
      </c>
      <c r="BA277" s="161" t="str">
        <f ca="1">IF(OR(F277="",VLOOKUP(F$1,Services!$A$1:$B$25,2,0)="Exclude"),"",IF($D277=1,IF(OR(price_limit="",price_limit="No Limit"),IF(F277="Yes",1,2),IF(SUMIFS(WhatIf!$W:$W,WhatIf!$Q:$Q,F$1,WhatIf!$R:$R,F277)&lt;=price_limit,IF(F277="Yes",1,2),"")),""))</f>
        <v/>
      </c>
      <c r="BB277" s="161" t="str">
        <f ca="1">IF(OR(G277="",VLOOKUP(G$1,Services!$A$1:$B$25,2,0)="Exclude"),"",IF($D277=1,IF(OR(price_limit="",price_limit="No Limit"),IF(G277="Yes",1,2),IF(SUMIFS(WhatIf!$W:$W,WhatIf!$Q:$Q,G$1,WhatIf!$R:$R,G277)&lt;=price_limit,IF(G277="Yes",1,2),"")),""))</f>
        <v/>
      </c>
      <c r="BC277" s="161" t="str">
        <f ca="1">IF(OR(H277="",VLOOKUP(H$1,Services!$A$1:$B$25,2,0)="Exclude"),"",IF($D277=1,IF(OR(price_limit="",price_limit="No Limit"),IF(H277="Yes",1,2),IF(SUMIFS(WhatIf!$W:$W,WhatIf!$Q:$Q,H$1,WhatIf!$R:$R,H277)&lt;=price_limit,IF(H277="Yes",1,2),"")),""))</f>
        <v/>
      </c>
      <c r="BD277" s="161" t="str">
        <f>IF(OR(I277="",VLOOKUP(I$1,Services!$A$1:$B$25,2,0)="Exclude"),"",IF($D277=1,IF(OR(price_limit="",price_limit="No Limit"),IF(I277="Yes",1,2),IF(SUMIFS(WhatIf!$W:$W,WhatIf!$Q:$Q,I$1,WhatIf!$R:$R,I277)&lt;=price_limit,IF(I277="Yes",1,2),"")),""))</f>
        <v/>
      </c>
      <c r="BE277" s="161" t="str">
        <f>IF(OR(J277="",VLOOKUP(J$1,Services!$A$1:$B$25,2,0)="Exclude"),"",IF($D277=1,IF(OR(price_limit="",price_limit="No Limit"),IF(J277="Yes",1,2),IF(SUMIFS(WhatIf!$W:$W,WhatIf!$Q:$Q,J$1,WhatIf!$R:$R,J277)&lt;=price_limit,IF(J277="Yes",1,2),"")),""))</f>
        <v/>
      </c>
      <c r="BF277" s="161" t="str">
        <f>IF(OR(K277="",VLOOKUP(K$1,Services!$A$1:$B$25,2,0)="Exclude"),"",IF($D277=1,IF(OR(price_limit="",price_limit="No Limit"),IF(K277="Yes",1,2),IF(SUMIFS(WhatIf!$W:$W,WhatIf!$Q:$Q,K$1,WhatIf!$R:$R,K277)&lt;=price_limit,IF(K277="Yes",1,2),"")),""))</f>
        <v/>
      </c>
      <c r="BG277" s="161" t="str">
        <f>IF(OR(L277="",VLOOKUP(L$1,Services!$A$1:$B$25,2,0)="Exclude"),"",IF($D277=1,IF(OR(price_limit="",price_limit="No Limit"),IF(L277="Yes",1,2),IF(SUMIFS(WhatIf!$W:$W,WhatIf!$Q:$Q,L$1,WhatIf!$R:$R,L277)&lt;=price_limit,IF(L277="Yes",1,2),"")),""))</f>
        <v/>
      </c>
      <c r="BH277" s="161" t="str">
        <f>IF(OR(M277="",VLOOKUP(M$1,Services!$A$1:$B$25,2,0)="Exclude"),"",IF($D277=1,IF(OR(price_limit="",price_limit="No Limit"),IF(M277="Yes",1,2),IF(SUMIFS(WhatIf!$W:$W,WhatIf!$Q:$Q,M$1,WhatIf!$R:$R,M277)&lt;=price_limit,IF(M277="Yes",1,2),"")),""))</f>
        <v/>
      </c>
      <c r="BI277" s="161" t="str">
        <f>IF(OR(N277="",VLOOKUP(N$1,Services!$A$1:$B$25,2,0)="Exclude"),"",IF($D277=1,IF(OR(price_limit="",price_limit="No Limit"),IF(N277="Yes",1,2),IF(SUMIFS(WhatIf!$W:$W,WhatIf!$Q:$Q,N$1,WhatIf!$R:$R,N277)&lt;=price_limit,IF(N277="Yes",1,2),"")),""))</f>
        <v/>
      </c>
      <c r="BJ277" s="161" t="str">
        <f>IF(OR(O277="",VLOOKUP(O$1,Services!$A$1:$B$25,2,0)="Exclude"),"",IF($D277=1,IF(OR(price_limit="",price_limit="No Limit"),IF(O277="Yes",1,2),IF(SUMIFS(WhatIf!$W:$W,WhatIf!$Q:$Q,O$1,WhatIf!$R:$R,O277)&lt;=price_limit,IF(O277="Yes",1,2),"")),""))</f>
        <v/>
      </c>
      <c r="BK277" s="161" t="str">
        <f>IF(OR(P277="",VLOOKUP(P$1,Services!$A$1:$B$25,2,0)="Exclude"),"",IF($D277=1,IF(OR(price_limit="",price_limit="No Limit"),IF(P277="Yes",1,2),IF(SUMIFS(WhatIf!$W:$W,WhatIf!$Q:$Q,P$1,WhatIf!$R:$R,P277)&lt;=price_limit,IF(P277="Yes",1,2),"")),""))</f>
        <v/>
      </c>
      <c r="BL277" s="161" t="str">
        <f>IF(OR(Q277="",VLOOKUP(Q$1,Services!$A$1:$B$25,2,0)="Exclude"),"",IF($D277=1,IF(OR(price_limit="",price_limit="No Limit"),IF(Q277="Yes",1,2),IF(SUMIFS(WhatIf!$W:$W,WhatIf!$Q:$Q,Q$1,WhatIf!$R:$R,Q277)&lt;=price_limit,IF(Q277="Yes",1,2),"")),""))</f>
        <v/>
      </c>
      <c r="BM277" s="161" t="str">
        <f>IF(OR(R277="",VLOOKUP(R$1,Services!$A$1:$B$25,2,0)="Exclude"),"",IF($D277=1,IF(OR(price_limit="",price_limit="No Limit"),IF(R277="Yes",1,2),IF(SUMIFS(WhatIf!$W:$W,WhatIf!$Q:$Q,R$1,WhatIf!$R:$R,R277)&lt;=price_limit,IF(R277="Yes",1,2),"")),""))</f>
        <v/>
      </c>
      <c r="BN277" s="161" t="str">
        <f>IF(OR(S277="",VLOOKUP(S$1,Services!$A$1:$B$25,2,0)="Exclude"),"",IF($D277=1,IF(OR(price_limit="",price_limit="No Limit"),IF(S277="Yes",1,2),IF(SUMIFS(WhatIf!$W:$W,WhatIf!$Q:$Q,S$1,WhatIf!$R:$R,S277)&lt;=price_limit,IF(S277="Yes",1,2),"")),""))</f>
        <v/>
      </c>
      <c r="BO277" s="161" t="str">
        <f>IF(OR(T277="",VLOOKUP(T$1,Services!$A$1:$B$25,2,0)="Exclude"),"",IF($D277=1,IF(OR(price_limit="",price_limit="No Limit"),IF(T277="Yes",1,2),IF(SUMIFS(WhatIf!$W:$W,WhatIf!$Q:$Q,T$1,WhatIf!$R:$R,T277)&lt;=price_limit,IF(T277="Yes",1,2),"")),""))</f>
        <v/>
      </c>
      <c r="BP277" s="161" t="str">
        <f>IF(OR(U277="",VLOOKUP(U$1,Services!$A$1:$B$25,2,0)="Exclude"),"",IF($D277=1,IF(OR(price_limit="",price_limit="No Limit"),IF(U277="Yes",1,2),IF(SUMIFS(WhatIf!$W:$W,WhatIf!$Q:$Q,U$1,WhatIf!$R:$R,U277)&lt;=price_limit,IF(U277="Yes",1,2),"")),""))</f>
        <v/>
      </c>
      <c r="BQ277" s="161" t="str">
        <f>IF(OR(V277="",VLOOKUP(V$1,Services!$A$1:$B$25,2,0)="Exclude"),"",IF($D277=1,IF(OR(price_limit="",price_limit="No Limit"),IF(V277="Yes",1,2),IF(SUMIFS(WhatIf!$W:$W,WhatIf!$Q:$Q,V$1,WhatIf!$R:$R,V277)&lt;=price_limit,IF(V277="Yes",1,2),"")),""))</f>
        <v/>
      </c>
      <c r="BR277" s="161" t="str">
        <f>IF(OR(W277="",VLOOKUP(W$1,Services!$A$1:$B$25,2,0)="Exclude"),"",IF($D277=1,IF(OR(price_limit="",price_limit="No Limit"),IF(W277="Yes",1,2),IF(SUMIFS(WhatIf!$W:$W,WhatIf!$Q:$Q,W$1,WhatIf!$R:$R,W277)&lt;=price_limit,IF(W277="Yes",1,2),"")),""))</f>
        <v/>
      </c>
      <c r="BS277" s="161" t="str">
        <f>IF(OR(X277="",VLOOKUP(X$1,Services!$A$1:$B$25,2,0)="Exclude"),"",IF($D277=1,IF(OR(price_limit="",price_limit="No Limit"),IF(X277="Yes",1,2),IF(SUMIFS(WhatIf!$W:$W,WhatIf!$Q:$Q,X$1,WhatIf!$R:$R,X277)&lt;=price_limit,IF(X277="Yes",1,2),"")),""))</f>
        <v/>
      </c>
      <c r="BT277" s="161" t="str">
        <f>IF(OR(Y277="",VLOOKUP(Y$1,Services!$A$1:$B$25,2,0)="Exclude"),"",IF($D277=1,IF(OR(price_limit="",price_limit="No Limit"),IF(Y277="Yes",1,2),IF(SUMIFS(WhatIf!$W:$W,WhatIf!$Q:$Q,Y$1,WhatIf!$R:$R,Y277)&lt;=price_limit,IF(Y277="Yes",1,2),"")),""))</f>
        <v/>
      </c>
      <c r="BU277" s="161" t="str">
        <f>IF(OR(Z277="",VLOOKUP(Z$1,Services!$A$1:$B$25,2,0)="Exclude"),"",IF($D277=1,IF(OR(price_limit="",price_limit="No Limit"),IF(Z277="Yes",1,2),IF(SUMIFS(WhatIf!$W:$W,WhatIf!$Q:$Q,Z$1,WhatIf!$R:$R,Z277)&lt;=price_limit,IF(Z277="Yes",1,2),"")),""))</f>
        <v/>
      </c>
      <c r="BV277" s="161"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customHeight="1" x14ac:dyDescent="0.3">
      <c r="A278" s="15" t="s">
        <v>1002</v>
      </c>
      <c r="B278" s="3" t="s">
        <v>1036</v>
      </c>
      <c r="C278" s="3" t="s">
        <v>229</v>
      </c>
      <c r="D278" s="8" t="str">
        <f t="shared" ca="1" si="14"/>
        <v/>
      </c>
      <c r="E278" s="4" t="s">
        <v>1</v>
      </c>
      <c r="O278" s="4" t="s">
        <v>1</v>
      </c>
      <c r="P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1" t="str">
        <f ca="1">IF(OR(E278="",VLOOKUP(E$1,Services!$A$1:$B$25,2,0)="Exclude"),"",IF($D278=1,IF(OR(price_limit="",price_limit="No Limit"),IF(E278="Yes",1,2),IF(SUMIFS(WhatIf!$W:$W,WhatIf!$Q:$Q,E$1,WhatIf!$R:$R,E278)&lt;=price_limit,IF(E278="Yes",1,2),"")),""))</f>
        <v/>
      </c>
      <c r="BA278" s="161" t="str">
        <f>IF(OR(F278="",VLOOKUP(F$1,Services!$A$1:$B$25,2,0)="Exclude"),"",IF($D278=1,IF(OR(price_limit="",price_limit="No Limit"),IF(F278="Yes",1,2),IF(SUMIFS(WhatIf!$W:$W,WhatIf!$Q:$Q,F$1,WhatIf!$R:$R,F278)&lt;=price_limit,IF(F278="Yes",1,2),"")),""))</f>
        <v/>
      </c>
      <c r="BB278" s="161" t="str">
        <f>IF(OR(G278="",VLOOKUP(G$1,Services!$A$1:$B$25,2,0)="Exclude"),"",IF($D278=1,IF(OR(price_limit="",price_limit="No Limit"),IF(G278="Yes",1,2),IF(SUMIFS(WhatIf!$W:$W,WhatIf!$Q:$Q,G$1,WhatIf!$R:$R,G278)&lt;=price_limit,IF(G278="Yes",1,2),"")),""))</f>
        <v/>
      </c>
      <c r="BC278" s="161" t="str">
        <f>IF(OR(H278="",VLOOKUP(H$1,Services!$A$1:$B$25,2,0)="Exclude"),"",IF($D278=1,IF(OR(price_limit="",price_limit="No Limit"),IF(H278="Yes",1,2),IF(SUMIFS(WhatIf!$W:$W,WhatIf!$Q:$Q,H$1,WhatIf!$R:$R,H278)&lt;=price_limit,IF(H278="Yes",1,2),"")),""))</f>
        <v/>
      </c>
      <c r="BD278" s="161" t="str">
        <f>IF(OR(I278="",VLOOKUP(I$1,Services!$A$1:$B$25,2,0)="Exclude"),"",IF($D278=1,IF(OR(price_limit="",price_limit="No Limit"),IF(I278="Yes",1,2),IF(SUMIFS(WhatIf!$W:$W,WhatIf!$Q:$Q,I$1,WhatIf!$R:$R,I278)&lt;=price_limit,IF(I278="Yes",1,2),"")),""))</f>
        <v/>
      </c>
      <c r="BE278" s="161" t="str">
        <f>IF(OR(J278="",VLOOKUP(J$1,Services!$A$1:$B$25,2,0)="Exclude"),"",IF($D278=1,IF(OR(price_limit="",price_limit="No Limit"),IF(J278="Yes",1,2),IF(SUMIFS(WhatIf!$W:$W,WhatIf!$Q:$Q,J$1,WhatIf!$R:$R,J278)&lt;=price_limit,IF(J278="Yes",1,2),"")),""))</f>
        <v/>
      </c>
      <c r="BF278" s="161" t="str">
        <f>IF(OR(K278="",VLOOKUP(K$1,Services!$A$1:$B$25,2,0)="Exclude"),"",IF($D278=1,IF(OR(price_limit="",price_limit="No Limit"),IF(K278="Yes",1,2),IF(SUMIFS(WhatIf!$W:$W,WhatIf!$Q:$Q,K$1,WhatIf!$R:$R,K278)&lt;=price_limit,IF(K278="Yes",1,2),"")),""))</f>
        <v/>
      </c>
      <c r="BG278" s="161" t="str">
        <f>IF(OR(L278="",VLOOKUP(L$1,Services!$A$1:$B$25,2,0)="Exclude"),"",IF($D278=1,IF(OR(price_limit="",price_limit="No Limit"),IF(L278="Yes",1,2),IF(SUMIFS(WhatIf!$W:$W,WhatIf!$Q:$Q,L$1,WhatIf!$R:$R,L278)&lt;=price_limit,IF(L278="Yes",1,2),"")),""))</f>
        <v/>
      </c>
      <c r="BH278" s="161" t="str">
        <f>IF(OR(M278="",VLOOKUP(M$1,Services!$A$1:$B$25,2,0)="Exclude"),"",IF($D278=1,IF(OR(price_limit="",price_limit="No Limit"),IF(M278="Yes",1,2),IF(SUMIFS(WhatIf!$W:$W,WhatIf!$Q:$Q,M$1,WhatIf!$R:$R,M278)&lt;=price_limit,IF(M278="Yes",1,2),"")),""))</f>
        <v/>
      </c>
      <c r="BI278" s="161" t="str">
        <f>IF(OR(N278="",VLOOKUP(N$1,Services!$A$1:$B$25,2,0)="Exclude"),"",IF($D278=1,IF(OR(price_limit="",price_limit="No Limit"),IF(N278="Yes",1,2),IF(SUMIFS(WhatIf!$W:$W,WhatIf!$Q:$Q,N$1,WhatIf!$R:$R,N278)&lt;=price_limit,IF(N278="Yes",1,2),"")),""))</f>
        <v/>
      </c>
      <c r="BJ278" s="161" t="str">
        <f ca="1">IF(OR(O278="",VLOOKUP(O$1,Services!$A$1:$B$25,2,0)="Exclude"),"",IF($D278=1,IF(OR(price_limit="",price_limit="No Limit"),IF(O278="Yes",1,2),IF(SUMIFS(WhatIf!$W:$W,WhatIf!$Q:$Q,O$1,WhatIf!$R:$R,O278)&lt;=price_limit,IF(O278="Yes",1,2),"")),""))</f>
        <v/>
      </c>
      <c r="BK278" s="161" t="str">
        <f ca="1">IF(OR(P278="",VLOOKUP(P$1,Services!$A$1:$B$25,2,0)="Exclude"),"",IF($D278=1,IF(OR(price_limit="",price_limit="No Limit"),IF(P278="Yes",1,2),IF(SUMIFS(WhatIf!$W:$W,WhatIf!$Q:$Q,P$1,WhatIf!$R:$R,P278)&lt;=price_limit,IF(P278="Yes",1,2),"")),""))</f>
        <v/>
      </c>
      <c r="BL278" s="161" t="str">
        <f>IF(OR(Q278="",VLOOKUP(Q$1,Services!$A$1:$B$25,2,0)="Exclude"),"",IF($D278=1,IF(OR(price_limit="",price_limit="No Limit"),IF(Q278="Yes",1,2),IF(SUMIFS(WhatIf!$W:$W,WhatIf!$Q:$Q,Q$1,WhatIf!$R:$R,Q278)&lt;=price_limit,IF(Q278="Yes",1,2),"")),""))</f>
        <v/>
      </c>
      <c r="BM278" s="161" t="str">
        <f>IF(OR(R278="",VLOOKUP(R$1,Services!$A$1:$B$25,2,0)="Exclude"),"",IF($D278=1,IF(OR(price_limit="",price_limit="No Limit"),IF(R278="Yes",1,2),IF(SUMIFS(WhatIf!$W:$W,WhatIf!$Q:$Q,R$1,WhatIf!$R:$R,R278)&lt;=price_limit,IF(R278="Yes",1,2),"")),""))</f>
        <v/>
      </c>
      <c r="BN278" s="161" t="str">
        <f>IF(OR(S278="",VLOOKUP(S$1,Services!$A$1:$B$25,2,0)="Exclude"),"",IF($D278=1,IF(OR(price_limit="",price_limit="No Limit"),IF(S278="Yes",1,2),IF(SUMIFS(WhatIf!$W:$W,WhatIf!$Q:$Q,S$1,WhatIf!$R:$R,S278)&lt;=price_limit,IF(S278="Yes",1,2),"")),""))</f>
        <v/>
      </c>
      <c r="BO278" s="161" t="str">
        <f>IF(OR(T278="",VLOOKUP(T$1,Services!$A$1:$B$25,2,0)="Exclude"),"",IF($D278=1,IF(OR(price_limit="",price_limit="No Limit"),IF(T278="Yes",1,2),IF(SUMIFS(WhatIf!$W:$W,WhatIf!$Q:$Q,T$1,WhatIf!$R:$R,T278)&lt;=price_limit,IF(T278="Yes",1,2),"")),""))</f>
        <v/>
      </c>
      <c r="BP278" s="161" t="str">
        <f>IF(OR(U278="",VLOOKUP(U$1,Services!$A$1:$B$25,2,0)="Exclude"),"",IF($D278=1,IF(OR(price_limit="",price_limit="No Limit"),IF(U278="Yes",1,2),IF(SUMIFS(WhatIf!$W:$W,WhatIf!$Q:$Q,U$1,WhatIf!$R:$R,U278)&lt;=price_limit,IF(U278="Yes",1,2),"")),""))</f>
        <v/>
      </c>
      <c r="BQ278" s="161" t="str">
        <f>IF(OR(V278="",VLOOKUP(V$1,Services!$A$1:$B$25,2,0)="Exclude"),"",IF($D278=1,IF(OR(price_limit="",price_limit="No Limit"),IF(V278="Yes",1,2),IF(SUMIFS(WhatIf!$W:$W,WhatIf!$Q:$Q,V$1,WhatIf!$R:$R,V278)&lt;=price_limit,IF(V278="Yes",1,2),"")),""))</f>
        <v/>
      </c>
      <c r="BR278" s="161" t="str">
        <f>IF(OR(W278="",VLOOKUP(W$1,Services!$A$1:$B$25,2,0)="Exclude"),"",IF($D278=1,IF(OR(price_limit="",price_limit="No Limit"),IF(W278="Yes",1,2),IF(SUMIFS(WhatIf!$W:$W,WhatIf!$Q:$Q,W$1,WhatIf!$R:$R,W278)&lt;=price_limit,IF(W278="Yes",1,2),"")),""))</f>
        <v/>
      </c>
      <c r="BS278" s="161" t="str">
        <f>IF(OR(X278="",VLOOKUP(X$1,Services!$A$1:$B$25,2,0)="Exclude"),"",IF($D278=1,IF(OR(price_limit="",price_limit="No Limit"),IF(X278="Yes",1,2),IF(SUMIFS(WhatIf!$W:$W,WhatIf!$Q:$Q,X$1,WhatIf!$R:$R,X278)&lt;=price_limit,IF(X278="Yes",1,2),"")),""))</f>
        <v/>
      </c>
      <c r="BT278" s="161" t="str">
        <f>IF(OR(Y278="",VLOOKUP(Y$1,Services!$A$1:$B$25,2,0)="Exclude"),"",IF($D278=1,IF(OR(price_limit="",price_limit="No Limit"),IF(Y278="Yes",1,2),IF(SUMIFS(WhatIf!$W:$W,WhatIf!$Q:$Q,Y$1,WhatIf!$R:$R,Y278)&lt;=price_limit,IF(Y278="Yes",1,2),"")),""))</f>
        <v/>
      </c>
      <c r="BU278" s="161" t="str">
        <f>IF(OR(Z278="",VLOOKUP(Z$1,Services!$A$1:$B$25,2,0)="Exclude"),"",IF($D278=1,IF(OR(price_limit="",price_limit="No Limit"),IF(Z278="Yes",1,2),IF(SUMIFS(WhatIf!$W:$W,WhatIf!$Q:$Q,Z$1,WhatIf!$R:$R,Z278)&lt;=price_limit,IF(Z278="Yes",1,2),"")),""))</f>
        <v/>
      </c>
      <c r="BV278" s="161"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161</v>
      </c>
      <c r="B279" s="3" t="s">
        <v>109</v>
      </c>
      <c r="C279" s="3" t="s">
        <v>345</v>
      </c>
      <c r="D279" s="8" t="str">
        <f t="shared" ca="1" si="14"/>
        <v/>
      </c>
      <c r="E279" s="4" t="s">
        <v>1</v>
      </c>
      <c r="F279" s="4" t="s">
        <v>388</v>
      </c>
      <c r="G279" s="4" t="s">
        <v>388</v>
      </c>
      <c r="H279" s="4" t="s">
        <v>388</v>
      </c>
      <c r="I279" s="8" t="s">
        <v>1</v>
      </c>
      <c r="J279" s="4" t="s">
        <v>1</v>
      </c>
      <c r="K279" s="4" t="s">
        <v>1</v>
      </c>
      <c r="L279" s="4" t="s">
        <v>1</v>
      </c>
      <c r="M279" s="8" t="s">
        <v>1</v>
      </c>
      <c r="N279" s="8" t="s">
        <v>1</v>
      </c>
      <c r="O279" s="8" t="s">
        <v>1</v>
      </c>
      <c r="P279" s="8"/>
      <c r="Q279" s="8" t="s">
        <v>1</v>
      </c>
      <c r="R279" s="8" t="s">
        <v>1</v>
      </c>
      <c r="S279" s="8" t="s">
        <v>1</v>
      </c>
      <c r="T279" s="8" t="s">
        <v>1</v>
      </c>
      <c r="U279" s="8"/>
      <c r="V279" s="8"/>
      <c r="W279" s="6"/>
      <c r="X279" s="6"/>
      <c r="Y279" s="6"/>
      <c r="Z279" s="6"/>
      <c r="AA279" s="4" t="s">
        <v>1</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1" t="str">
        <f ca="1">IF(OR(E279="",VLOOKUP(E$1,Services!$A$1:$B$25,2,0)="Exclude"),"",IF($D279=1,IF(OR(price_limit="",price_limit="No Limit"),IF(E279="Yes",1,2),IF(SUMIFS(WhatIf!$W:$W,WhatIf!$Q:$Q,E$1,WhatIf!$R:$R,E279)&lt;=price_limit,IF(E279="Yes",1,2),"")),""))</f>
        <v/>
      </c>
      <c r="BA279" s="161" t="str">
        <f ca="1">IF(OR(F279="",VLOOKUP(F$1,Services!$A$1:$B$25,2,0)="Exclude"),"",IF($D279=1,IF(OR(price_limit="",price_limit="No Limit"),IF(F279="Yes",1,2),IF(SUMIFS(WhatIf!$W:$W,WhatIf!$Q:$Q,F$1,WhatIf!$R:$R,F279)&lt;=price_limit,IF(F279="Yes",1,2),"")),""))</f>
        <v/>
      </c>
      <c r="BB279" s="161" t="str">
        <f ca="1">IF(OR(G279="",VLOOKUP(G$1,Services!$A$1:$B$25,2,0)="Exclude"),"",IF($D279=1,IF(OR(price_limit="",price_limit="No Limit"),IF(G279="Yes",1,2),IF(SUMIFS(WhatIf!$W:$W,WhatIf!$Q:$Q,G$1,WhatIf!$R:$R,G279)&lt;=price_limit,IF(G279="Yes",1,2),"")),""))</f>
        <v/>
      </c>
      <c r="BC279" s="161" t="str">
        <f ca="1">IF(OR(H279="",VLOOKUP(H$1,Services!$A$1:$B$25,2,0)="Exclude"),"",IF($D279=1,IF(OR(price_limit="",price_limit="No Limit"),IF(H279="Yes",1,2),IF(SUMIFS(WhatIf!$W:$W,WhatIf!$Q:$Q,H$1,WhatIf!$R:$R,H279)&lt;=price_limit,IF(H279="Yes",1,2),"")),""))</f>
        <v/>
      </c>
      <c r="BD279" s="161" t="str">
        <f ca="1">IF(OR(I279="",VLOOKUP(I$1,Services!$A$1:$B$25,2,0)="Exclude"),"",IF($D279=1,IF(OR(price_limit="",price_limit="No Limit"),IF(I279="Yes",1,2),IF(SUMIFS(WhatIf!$W:$W,WhatIf!$Q:$Q,I$1,WhatIf!$R:$R,I279)&lt;=price_limit,IF(I279="Yes",1,2),"")),""))</f>
        <v/>
      </c>
      <c r="BE279" s="161" t="str">
        <f ca="1">IF(OR(J279="",VLOOKUP(J$1,Services!$A$1:$B$25,2,0)="Exclude"),"",IF($D279=1,IF(OR(price_limit="",price_limit="No Limit"),IF(J279="Yes",1,2),IF(SUMIFS(WhatIf!$W:$W,WhatIf!$Q:$Q,J$1,WhatIf!$R:$R,J279)&lt;=price_limit,IF(J279="Yes",1,2),"")),""))</f>
        <v/>
      </c>
      <c r="BF279" s="161" t="str">
        <f ca="1">IF(OR(K279="",VLOOKUP(K$1,Services!$A$1:$B$25,2,0)="Exclude"),"",IF($D279=1,IF(OR(price_limit="",price_limit="No Limit"),IF(K279="Yes",1,2),IF(SUMIFS(WhatIf!$W:$W,WhatIf!$Q:$Q,K$1,WhatIf!$R:$R,K279)&lt;=price_limit,IF(K279="Yes",1,2),"")),""))</f>
        <v/>
      </c>
      <c r="BG279" s="161" t="str">
        <f ca="1">IF(OR(L279="",VLOOKUP(L$1,Services!$A$1:$B$25,2,0)="Exclude"),"",IF($D279=1,IF(OR(price_limit="",price_limit="No Limit"),IF(L279="Yes",1,2),IF(SUMIFS(WhatIf!$W:$W,WhatIf!$Q:$Q,L$1,WhatIf!$R:$R,L279)&lt;=price_limit,IF(L279="Yes",1,2),"")),""))</f>
        <v/>
      </c>
      <c r="BH279" s="161" t="str">
        <f ca="1">IF(OR(M279="",VLOOKUP(M$1,Services!$A$1:$B$25,2,0)="Exclude"),"",IF($D279=1,IF(OR(price_limit="",price_limit="No Limit"),IF(M279="Yes",1,2),IF(SUMIFS(WhatIf!$W:$W,WhatIf!$Q:$Q,M$1,WhatIf!$R:$R,M279)&lt;=price_limit,IF(M279="Yes",1,2),"")),""))</f>
        <v/>
      </c>
      <c r="BI279" s="161" t="str">
        <f ca="1">IF(OR(N279="",VLOOKUP(N$1,Services!$A$1:$B$25,2,0)="Exclude"),"",IF($D279=1,IF(OR(price_limit="",price_limit="No Limit"),IF(N279="Yes",1,2),IF(SUMIFS(WhatIf!$W:$W,WhatIf!$Q:$Q,N$1,WhatIf!$R:$R,N279)&lt;=price_limit,IF(N279="Yes",1,2),"")),""))</f>
        <v/>
      </c>
      <c r="BJ279" s="161" t="str">
        <f ca="1">IF(OR(O279="",VLOOKUP(O$1,Services!$A$1:$B$25,2,0)="Exclude"),"",IF($D279=1,IF(OR(price_limit="",price_limit="No Limit"),IF(O279="Yes",1,2),IF(SUMIFS(WhatIf!$W:$W,WhatIf!$Q:$Q,O$1,WhatIf!$R:$R,O279)&lt;=price_limit,IF(O279="Yes",1,2),"")),""))</f>
        <v/>
      </c>
      <c r="BK279" s="161" t="str">
        <f>IF(OR(P279="",VLOOKUP(P$1,Services!$A$1:$B$25,2,0)="Exclude"),"",IF($D279=1,IF(OR(price_limit="",price_limit="No Limit"),IF(P279="Yes",1,2),IF(SUMIFS(WhatIf!$W:$W,WhatIf!$Q:$Q,P$1,WhatIf!$R:$R,P279)&lt;=price_limit,IF(P279="Yes",1,2),"")),""))</f>
        <v/>
      </c>
      <c r="BL279" s="161" t="str">
        <f ca="1">IF(OR(Q279="",VLOOKUP(Q$1,Services!$A$1:$B$25,2,0)="Exclude"),"",IF($D279=1,IF(OR(price_limit="",price_limit="No Limit"),IF(Q279="Yes",1,2),IF(SUMIFS(WhatIf!$W:$W,WhatIf!$Q:$Q,Q$1,WhatIf!$R:$R,Q279)&lt;=price_limit,IF(Q279="Yes",1,2),"")),""))</f>
        <v/>
      </c>
      <c r="BM279" s="161" t="str">
        <f ca="1">IF(OR(R279="",VLOOKUP(R$1,Services!$A$1:$B$25,2,0)="Exclude"),"",IF($D279=1,IF(OR(price_limit="",price_limit="No Limit"),IF(R279="Yes",1,2),IF(SUMIFS(WhatIf!$W:$W,WhatIf!$Q:$Q,R$1,WhatIf!$R:$R,R279)&lt;=price_limit,IF(R279="Yes",1,2),"")),""))</f>
        <v/>
      </c>
      <c r="BN279" s="161" t="str">
        <f ca="1">IF(OR(S279="",VLOOKUP(S$1,Services!$A$1:$B$25,2,0)="Exclude"),"",IF($D279=1,IF(OR(price_limit="",price_limit="No Limit"),IF(S279="Yes",1,2),IF(SUMIFS(WhatIf!$W:$W,WhatIf!$Q:$Q,S$1,WhatIf!$R:$R,S279)&lt;=price_limit,IF(S279="Yes",1,2),"")),""))</f>
        <v/>
      </c>
      <c r="BO279" s="161" t="str">
        <f ca="1">IF(OR(T279="",VLOOKUP(T$1,Services!$A$1:$B$25,2,0)="Exclude"),"",IF($D279=1,IF(OR(price_limit="",price_limit="No Limit"),IF(T279="Yes",1,2),IF(SUMIFS(WhatIf!$W:$W,WhatIf!$Q:$Q,T$1,WhatIf!$R:$R,T279)&lt;=price_limit,IF(T279="Yes",1,2),"")),""))</f>
        <v/>
      </c>
      <c r="BP279" s="161" t="str">
        <f>IF(OR(U279="",VLOOKUP(U$1,Services!$A$1:$B$25,2,0)="Exclude"),"",IF($D279=1,IF(OR(price_limit="",price_limit="No Limit"),IF(U279="Yes",1,2),IF(SUMIFS(WhatIf!$W:$W,WhatIf!$Q:$Q,U$1,WhatIf!$R:$R,U279)&lt;=price_limit,IF(U279="Yes",1,2),"")),""))</f>
        <v/>
      </c>
      <c r="BQ279" s="161" t="str">
        <f>IF(OR(V279="",VLOOKUP(V$1,Services!$A$1:$B$25,2,0)="Exclude"),"",IF($D279=1,IF(OR(price_limit="",price_limit="No Limit"),IF(V279="Yes",1,2),IF(SUMIFS(WhatIf!$W:$W,WhatIf!$Q:$Q,V$1,WhatIf!$R:$R,V279)&lt;=price_limit,IF(V279="Yes",1,2),"")),""))</f>
        <v/>
      </c>
      <c r="BR279" s="161" t="str">
        <f>IF(OR(W279="",VLOOKUP(W$1,Services!$A$1:$B$25,2,0)="Exclude"),"",IF($D279=1,IF(OR(price_limit="",price_limit="No Limit"),IF(W279="Yes",1,2),IF(SUMIFS(WhatIf!$W:$W,WhatIf!$Q:$Q,W$1,WhatIf!$R:$R,W279)&lt;=price_limit,IF(W279="Yes",1,2),"")),""))</f>
        <v/>
      </c>
      <c r="BS279" s="161" t="str">
        <f>IF(OR(X279="",VLOOKUP(X$1,Services!$A$1:$B$25,2,0)="Exclude"),"",IF($D279=1,IF(OR(price_limit="",price_limit="No Limit"),IF(X279="Yes",1,2),IF(SUMIFS(WhatIf!$W:$W,WhatIf!$Q:$Q,X$1,WhatIf!$R:$R,X279)&lt;=price_limit,IF(X279="Yes",1,2),"")),""))</f>
        <v/>
      </c>
      <c r="BT279" s="161" t="str">
        <f>IF(OR(Y279="",VLOOKUP(Y$1,Services!$A$1:$B$25,2,0)="Exclude"),"",IF($D279=1,IF(OR(price_limit="",price_limit="No Limit"),IF(Y279="Yes",1,2),IF(SUMIFS(WhatIf!$W:$W,WhatIf!$Q:$Q,Y$1,WhatIf!$R:$R,Y279)&lt;=price_limit,IF(Y279="Yes",1,2),"")),""))</f>
        <v/>
      </c>
      <c r="BU279" s="161" t="str">
        <f>IF(OR(Z279="",VLOOKUP(Z$1,Services!$A$1:$B$25,2,0)="Exclude"),"",IF($D279=1,IF(OR(price_limit="",price_limit="No Limit"),IF(Z279="Yes",1,2),IF(SUMIFS(WhatIf!$W:$W,WhatIf!$Q:$Q,Z$1,WhatIf!$R:$R,Z279)&lt;=price_limit,IF(Z279="Yes",1,2),"")),""))</f>
        <v/>
      </c>
      <c r="BV279" s="161"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52.5" customHeight="1" x14ac:dyDescent="0.35">
      <c r="A280" s="15" t="s">
        <v>110</v>
      </c>
      <c r="B280" s="3" t="s">
        <v>205</v>
      </c>
      <c r="C280" s="3" t="s">
        <v>345</v>
      </c>
      <c r="D280" s="8" t="str">
        <f t="shared" ca="1" si="14"/>
        <v/>
      </c>
      <c r="E280" s="4" t="s">
        <v>1</v>
      </c>
      <c r="F280" s="4" t="s">
        <v>388</v>
      </c>
      <c r="G280" s="4" t="s">
        <v>388</v>
      </c>
      <c r="H280" s="4" t="s">
        <v>388</v>
      </c>
      <c r="I280" s="4" t="s">
        <v>671</v>
      </c>
      <c r="J280" s="4" t="s">
        <v>671</v>
      </c>
      <c r="K280" s="4" t="s">
        <v>671</v>
      </c>
      <c r="L280" s="8" t="s">
        <v>1</v>
      </c>
      <c r="M280" s="8" t="s">
        <v>1</v>
      </c>
      <c r="N280" s="8" t="s">
        <v>229</v>
      </c>
      <c r="O280" s="8" t="s">
        <v>1</v>
      </c>
      <c r="P280" s="8"/>
      <c r="Q280" s="8" t="s">
        <v>1</v>
      </c>
      <c r="R280" s="8" t="s">
        <v>1</v>
      </c>
      <c r="S280" s="8" t="s">
        <v>1</v>
      </c>
      <c r="T280" s="8" t="s">
        <v>1</v>
      </c>
      <c r="U280" s="8"/>
      <c r="V280" s="8" t="s">
        <v>671</v>
      </c>
      <c r="W280" s="6"/>
      <c r="X280" s="6"/>
      <c r="Y280" s="6"/>
      <c r="Z280" s="6"/>
      <c r="AA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1" t="str">
        <f ca="1">IF(OR(E280="",VLOOKUP(E$1,Services!$A$1:$B$25,2,0)="Exclude"),"",IF($D280=1,IF(OR(price_limit="",price_limit="No Limit"),IF(E280="Yes",1,2),IF(SUMIFS(WhatIf!$W:$W,WhatIf!$Q:$Q,E$1,WhatIf!$R:$R,E280)&lt;=price_limit,IF(E280="Yes",1,2),"")),""))</f>
        <v/>
      </c>
      <c r="BA280" s="161" t="str">
        <f ca="1">IF(OR(F280="",VLOOKUP(F$1,Services!$A$1:$B$25,2,0)="Exclude"),"",IF($D280=1,IF(OR(price_limit="",price_limit="No Limit"),IF(F280="Yes",1,2),IF(SUMIFS(WhatIf!$W:$W,WhatIf!$Q:$Q,F$1,WhatIf!$R:$R,F280)&lt;=price_limit,IF(F280="Yes",1,2),"")),""))</f>
        <v/>
      </c>
      <c r="BB280" s="161" t="str">
        <f ca="1">IF(OR(G280="",VLOOKUP(G$1,Services!$A$1:$B$25,2,0)="Exclude"),"",IF($D280=1,IF(OR(price_limit="",price_limit="No Limit"),IF(G280="Yes",1,2),IF(SUMIFS(WhatIf!$W:$W,WhatIf!$Q:$Q,G$1,WhatIf!$R:$R,G280)&lt;=price_limit,IF(G280="Yes",1,2),"")),""))</f>
        <v/>
      </c>
      <c r="BC280" s="161" t="str">
        <f ca="1">IF(OR(H280="",VLOOKUP(H$1,Services!$A$1:$B$25,2,0)="Exclude"),"",IF($D280=1,IF(OR(price_limit="",price_limit="No Limit"),IF(H280="Yes",1,2),IF(SUMIFS(WhatIf!$W:$W,WhatIf!$Q:$Q,H$1,WhatIf!$R:$R,H280)&lt;=price_limit,IF(H280="Yes",1,2),"")),""))</f>
        <v/>
      </c>
      <c r="BD280" s="161" t="str">
        <f ca="1">IF(OR(I280="",VLOOKUP(I$1,Services!$A$1:$B$25,2,0)="Exclude"),"",IF($D280=1,IF(OR(price_limit="",price_limit="No Limit"),IF(I280="Yes",1,2),IF(SUMIFS(WhatIf!$W:$W,WhatIf!$Q:$Q,I$1,WhatIf!$R:$R,I280)&lt;=price_limit,IF(I280="Yes",1,2),"")),""))</f>
        <v/>
      </c>
      <c r="BE280" s="161" t="str">
        <f ca="1">IF(OR(J280="",VLOOKUP(J$1,Services!$A$1:$B$25,2,0)="Exclude"),"",IF($D280=1,IF(OR(price_limit="",price_limit="No Limit"),IF(J280="Yes",1,2),IF(SUMIFS(WhatIf!$W:$W,WhatIf!$Q:$Q,J$1,WhatIf!$R:$R,J280)&lt;=price_limit,IF(J280="Yes",1,2),"")),""))</f>
        <v/>
      </c>
      <c r="BF280" s="161" t="str">
        <f ca="1">IF(OR(K280="",VLOOKUP(K$1,Services!$A$1:$B$25,2,0)="Exclude"),"",IF($D280=1,IF(OR(price_limit="",price_limit="No Limit"),IF(K280="Yes",1,2),IF(SUMIFS(WhatIf!$W:$W,WhatIf!$Q:$Q,K$1,WhatIf!$R:$R,K280)&lt;=price_limit,IF(K280="Yes",1,2),"")),""))</f>
        <v/>
      </c>
      <c r="BG280" s="161" t="str">
        <f ca="1">IF(OR(L280="",VLOOKUP(L$1,Services!$A$1:$B$25,2,0)="Exclude"),"",IF($D280=1,IF(OR(price_limit="",price_limit="No Limit"),IF(L280="Yes",1,2),IF(SUMIFS(WhatIf!$W:$W,WhatIf!$Q:$Q,L$1,WhatIf!$R:$R,L280)&lt;=price_limit,IF(L280="Yes",1,2),"")),""))</f>
        <v/>
      </c>
      <c r="BH280" s="161" t="str">
        <f ca="1">IF(OR(M280="",VLOOKUP(M$1,Services!$A$1:$B$25,2,0)="Exclude"),"",IF($D280=1,IF(OR(price_limit="",price_limit="No Limit"),IF(M280="Yes",1,2),IF(SUMIFS(WhatIf!$W:$W,WhatIf!$Q:$Q,M$1,WhatIf!$R:$R,M280)&lt;=price_limit,IF(M280="Yes",1,2),"")),""))</f>
        <v/>
      </c>
      <c r="BI280" s="161" t="str">
        <f ca="1">IF(OR(N280="",VLOOKUP(N$1,Services!$A$1:$B$25,2,0)="Exclude"),"",IF($D280=1,IF(OR(price_limit="",price_limit="No Limit"),IF(N280="Yes",1,2),IF(SUMIFS(WhatIf!$W:$W,WhatIf!$Q:$Q,N$1,WhatIf!$R:$R,N280)&lt;=price_limit,IF(N280="Yes",1,2),"")),""))</f>
        <v/>
      </c>
      <c r="BJ280" s="161" t="str">
        <f ca="1">IF(OR(O280="",VLOOKUP(O$1,Services!$A$1:$B$25,2,0)="Exclude"),"",IF($D280=1,IF(OR(price_limit="",price_limit="No Limit"),IF(O280="Yes",1,2),IF(SUMIFS(WhatIf!$W:$W,WhatIf!$Q:$Q,O$1,WhatIf!$R:$R,O280)&lt;=price_limit,IF(O280="Yes",1,2),"")),""))</f>
        <v/>
      </c>
      <c r="BK280" s="161" t="str">
        <f>IF(OR(P280="",VLOOKUP(P$1,Services!$A$1:$B$25,2,0)="Exclude"),"",IF($D280=1,IF(OR(price_limit="",price_limit="No Limit"),IF(P280="Yes",1,2),IF(SUMIFS(WhatIf!$W:$W,WhatIf!$Q:$Q,P$1,WhatIf!$R:$R,P280)&lt;=price_limit,IF(P280="Yes",1,2),"")),""))</f>
        <v/>
      </c>
      <c r="BL280" s="161" t="str">
        <f ca="1">IF(OR(Q280="",VLOOKUP(Q$1,Services!$A$1:$B$25,2,0)="Exclude"),"",IF($D280=1,IF(OR(price_limit="",price_limit="No Limit"),IF(Q280="Yes",1,2),IF(SUMIFS(WhatIf!$W:$W,WhatIf!$Q:$Q,Q$1,WhatIf!$R:$R,Q280)&lt;=price_limit,IF(Q280="Yes",1,2),"")),""))</f>
        <v/>
      </c>
      <c r="BM280" s="161" t="str">
        <f ca="1">IF(OR(R280="",VLOOKUP(R$1,Services!$A$1:$B$25,2,0)="Exclude"),"",IF($D280=1,IF(OR(price_limit="",price_limit="No Limit"),IF(R280="Yes",1,2),IF(SUMIFS(WhatIf!$W:$W,WhatIf!$Q:$Q,R$1,WhatIf!$R:$R,R280)&lt;=price_limit,IF(R280="Yes",1,2),"")),""))</f>
        <v/>
      </c>
      <c r="BN280" s="161" t="str">
        <f ca="1">IF(OR(S280="",VLOOKUP(S$1,Services!$A$1:$B$25,2,0)="Exclude"),"",IF($D280=1,IF(OR(price_limit="",price_limit="No Limit"),IF(S280="Yes",1,2),IF(SUMIFS(WhatIf!$W:$W,WhatIf!$Q:$Q,S$1,WhatIf!$R:$R,S280)&lt;=price_limit,IF(S280="Yes",1,2),"")),""))</f>
        <v/>
      </c>
      <c r="BO280" s="161" t="str">
        <f ca="1">IF(OR(T280="",VLOOKUP(T$1,Services!$A$1:$B$25,2,0)="Exclude"),"",IF($D280=1,IF(OR(price_limit="",price_limit="No Limit"),IF(T280="Yes",1,2),IF(SUMIFS(WhatIf!$W:$W,WhatIf!$Q:$Q,T$1,WhatIf!$R:$R,T280)&lt;=price_limit,IF(T280="Yes",1,2),"")),""))</f>
        <v/>
      </c>
      <c r="BP280" s="161" t="str">
        <f>IF(OR(U280="",VLOOKUP(U$1,Services!$A$1:$B$25,2,0)="Exclude"),"",IF($D280=1,IF(OR(price_limit="",price_limit="No Limit"),IF(U280="Yes",1,2),IF(SUMIFS(WhatIf!$W:$W,WhatIf!$Q:$Q,U$1,WhatIf!$R:$R,U280)&lt;=price_limit,IF(U280="Yes",1,2),"")),""))</f>
        <v/>
      </c>
      <c r="BQ280" s="161" t="str">
        <f ca="1">IF(OR(V280="",VLOOKUP(V$1,Services!$A$1:$B$25,2,0)="Exclude"),"",IF($D280=1,IF(OR(price_limit="",price_limit="No Limit"),IF(V280="Yes",1,2),IF(SUMIFS(WhatIf!$W:$W,WhatIf!$Q:$Q,V$1,WhatIf!$R:$R,V280)&lt;=price_limit,IF(V280="Yes",1,2),"")),""))</f>
        <v/>
      </c>
      <c r="BR280" s="161" t="str">
        <f>IF(OR(W280="",VLOOKUP(W$1,Services!$A$1:$B$25,2,0)="Exclude"),"",IF($D280=1,IF(OR(price_limit="",price_limit="No Limit"),IF(W280="Yes",1,2),IF(SUMIFS(WhatIf!$W:$W,WhatIf!$Q:$Q,W$1,WhatIf!$R:$R,W280)&lt;=price_limit,IF(W280="Yes",1,2),"")),""))</f>
        <v/>
      </c>
      <c r="BS280" s="161" t="str">
        <f>IF(OR(X280="",VLOOKUP(X$1,Services!$A$1:$B$25,2,0)="Exclude"),"",IF($D280=1,IF(OR(price_limit="",price_limit="No Limit"),IF(X280="Yes",1,2),IF(SUMIFS(WhatIf!$W:$W,WhatIf!$Q:$Q,X$1,WhatIf!$R:$R,X280)&lt;=price_limit,IF(X280="Yes",1,2),"")),""))</f>
        <v/>
      </c>
      <c r="BT280" s="161" t="str">
        <f>IF(OR(Y280="",VLOOKUP(Y$1,Services!$A$1:$B$25,2,0)="Exclude"),"",IF($D280=1,IF(OR(price_limit="",price_limit="No Limit"),IF(Y280="Yes",1,2),IF(SUMIFS(WhatIf!$W:$W,WhatIf!$Q:$Q,Y$1,WhatIf!$R:$R,Y280)&lt;=price_limit,IF(Y280="Yes",1,2),"")),""))</f>
        <v/>
      </c>
      <c r="BU280" s="161" t="str">
        <f>IF(OR(Z280="",VLOOKUP(Z$1,Services!$A$1:$B$25,2,0)="Exclude"),"",IF($D280=1,IF(OR(price_limit="",price_limit="No Limit"),IF(Z280="Yes",1,2),IF(SUMIFS(WhatIf!$W:$W,WhatIf!$Q:$Q,Z$1,WhatIf!$R:$R,Z280)&lt;=price_limit,IF(Z280="Yes",1,2),"")),""))</f>
        <v/>
      </c>
      <c r="BV280" s="161"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52.5" customHeight="1" x14ac:dyDescent="0.35">
      <c r="A281" s="15" t="s">
        <v>111</v>
      </c>
      <c r="B281" s="3" t="s">
        <v>730</v>
      </c>
      <c r="C281" s="3" t="s">
        <v>345</v>
      </c>
      <c r="D281" s="8" t="str">
        <f t="shared" ca="1" si="14"/>
        <v/>
      </c>
      <c r="E281" s="4" t="s">
        <v>1</v>
      </c>
      <c r="F281" s="4" t="s">
        <v>388</v>
      </c>
      <c r="G281" s="4" t="s">
        <v>388</v>
      </c>
      <c r="H281" s="4" t="s">
        <v>388</v>
      </c>
      <c r="I281" s="4" t="s">
        <v>1</v>
      </c>
      <c r="L281" s="4" t="s">
        <v>1</v>
      </c>
      <c r="M281" s="8" t="s">
        <v>1</v>
      </c>
      <c r="N281" s="8" t="s">
        <v>1</v>
      </c>
      <c r="O281" s="8" t="s">
        <v>1</v>
      </c>
      <c r="P281" s="8"/>
      <c r="Q281" s="8" t="s">
        <v>1</v>
      </c>
      <c r="R281" s="8" t="s">
        <v>1</v>
      </c>
      <c r="S281" s="8" t="s">
        <v>1</v>
      </c>
      <c r="T281" s="8" t="s">
        <v>1</v>
      </c>
      <c r="U281" s="8"/>
      <c r="V281" s="8"/>
      <c r="W281" s="6"/>
      <c r="X281" s="6"/>
      <c r="Y281" s="6"/>
      <c r="Z281" s="6"/>
      <c r="AA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1" t="str">
        <f ca="1">IF(OR(E281="",VLOOKUP(E$1,Services!$A$1:$B$25,2,0)="Exclude"),"",IF($D281=1,IF(OR(price_limit="",price_limit="No Limit"),IF(E281="Yes",1,2),IF(SUMIFS(WhatIf!$W:$W,WhatIf!$Q:$Q,E$1,WhatIf!$R:$R,E281)&lt;=price_limit,IF(E281="Yes",1,2),"")),""))</f>
        <v/>
      </c>
      <c r="BA281" s="161" t="str">
        <f ca="1">IF(OR(F281="",VLOOKUP(F$1,Services!$A$1:$B$25,2,0)="Exclude"),"",IF($D281=1,IF(OR(price_limit="",price_limit="No Limit"),IF(F281="Yes",1,2),IF(SUMIFS(WhatIf!$W:$W,WhatIf!$Q:$Q,F$1,WhatIf!$R:$R,F281)&lt;=price_limit,IF(F281="Yes",1,2),"")),""))</f>
        <v/>
      </c>
      <c r="BB281" s="161" t="str">
        <f ca="1">IF(OR(G281="",VLOOKUP(G$1,Services!$A$1:$B$25,2,0)="Exclude"),"",IF($D281=1,IF(OR(price_limit="",price_limit="No Limit"),IF(G281="Yes",1,2),IF(SUMIFS(WhatIf!$W:$W,WhatIf!$Q:$Q,G$1,WhatIf!$R:$R,G281)&lt;=price_limit,IF(G281="Yes",1,2),"")),""))</f>
        <v/>
      </c>
      <c r="BC281" s="161" t="str">
        <f ca="1">IF(OR(H281="",VLOOKUP(H$1,Services!$A$1:$B$25,2,0)="Exclude"),"",IF($D281=1,IF(OR(price_limit="",price_limit="No Limit"),IF(H281="Yes",1,2),IF(SUMIFS(WhatIf!$W:$W,WhatIf!$Q:$Q,H$1,WhatIf!$R:$R,H281)&lt;=price_limit,IF(H281="Yes",1,2),"")),""))</f>
        <v/>
      </c>
      <c r="BD281" s="161" t="str">
        <f ca="1">IF(OR(I281="",VLOOKUP(I$1,Services!$A$1:$B$25,2,0)="Exclude"),"",IF($D281=1,IF(OR(price_limit="",price_limit="No Limit"),IF(I281="Yes",1,2),IF(SUMIFS(WhatIf!$W:$W,WhatIf!$Q:$Q,I$1,WhatIf!$R:$R,I281)&lt;=price_limit,IF(I281="Yes",1,2),"")),""))</f>
        <v/>
      </c>
      <c r="BE281" s="161" t="str">
        <f>IF(OR(J281="",VLOOKUP(J$1,Services!$A$1:$B$25,2,0)="Exclude"),"",IF($D281=1,IF(OR(price_limit="",price_limit="No Limit"),IF(J281="Yes",1,2),IF(SUMIFS(WhatIf!$W:$W,WhatIf!$Q:$Q,J$1,WhatIf!$R:$R,J281)&lt;=price_limit,IF(J281="Yes",1,2),"")),""))</f>
        <v/>
      </c>
      <c r="BF281" s="161" t="str">
        <f>IF(OR(K281="",VLOOKUP(K$1,Services!$A$1:$B$25,2,0)="Exclude"),"",IF($D281=1,IF(OR(price_limit="",price_limit="No Limit"),IF(K281="Yes",1,2),IF(SUMIFS(WhatIf!$W:$W,WhatIf!$Q:$Q,K$1,WhatIf!$R:$R,K281)&lt;=price_limit,IF(K281="Yes",1,2),"")),""))</f>
        <v/>
      </c>
      <c r="BG281" s="161" t="str">
        <f ca="1">IF(OR(L281="",VLOOKUP(L$1,Services!$A$1:$B$25,2,0)="Exclude"),"",IF($D281=1,IF(OR(price_limit="",price_limit="No Limit"),IF(L281="Yes",1,2),IF(SUMIFS(WhatIf!$W:$W,WhatIf!$Q:$Q,L$1,WhatIf!$R:$R,L281)&lt;=price_limit,IF(L281="Yes",1,2),"")),""))</f>
        <v/>
      </c>
      <c r="BH281" s="161" t="str">
        <f ca="1">IF(OR(M281="",VLOOKUP(M$1,Services!$A$1:$B$25,2,0)="Exclude"),"",IF($D281=1,IF(OR(price_limit="",price_limit="No Limit"),IF(M281="Yes",1,2),IF(SUMIFS(WhatIf!$W:$W,WhatIf!$Q:$Q,M$1,WhatIf!$R:$R,M281)&lt;=price_limit,IF(M281="Yes",1,2),"")),""))</f>
        <v/>
      </c>
      <c r="BI281" s="161" t="str">
        <f ca="1">IF(OR(N281="",VLOOKUP(N$1,Services!$A$1:$B$25,2,0)="Exclude"),"",IF($D281=1,IF(OR(price_limit="",price_limit="No Limit"),IF(N281="Yes",1,2),IF(SUMIFS(WhatIf!$W:$W,WhatIf!$Q:$Q,N$1,WhatIf!$R:$R,N281)&lt;=price_limit,IF(N281="Yes",1,2),"")),""))</f>
        <v/>
      </c>
      <c r="BJ281" s="161" t="str">
        <f ca="1">IF(OR(O281="",VLOOKUP(O$1,Services!$A$1:$B$25,2,0)="Exclude"),"",IF($D281=1,IF(OR(price_limit="",price_limit="No Limit"),IF(O281="Yes",1,2),IF(SUMIFS(WhatIf!$W:$W,WhatIf!$Q:$Q,O$1,WhatIf!$R:$R,O281)&lt;=price_limit,IF(O281="Yes",1,2),"")),""))</f>
        <v/>
      </c>
      <c r="BK281" s="161" t="str">
        <f>IF(OR(P281="",VLOOKUP(P$1,Services!$A$1:$B$25,2,0)="Exclude"),"",IF($D281=1,IF(OR(price_limit="",price_limit="No Limit"),IF(P281="Yes",1,2),IF(SUMIFS(WhatIf!$W:$W,WhatIf!$Q:$Q,P$1,WhatIf!$R:$R,P281)&lt;=price_limit,IF(P281="Yes",1,2),"")),""))</f>
        <v/>
      </c>
      <c r="BL281" s="161" t="str">
        <f ca="1">IF(OR(Q281="",VLOOKUP(Q$1,Services!$A$1:$B$25,2,0)="Exclude"),"",IF($D281=1,IF(OR(price_limit="",price_limit="No Limit"),IF(Q281="Yes",1,2),IF(SUMIFS(WhatIf!$W:$W,WhatIf!$Q:$Q,Q$1,WhatIf!$R:$R,Q281)&lt;=price_limit,IF(Q281="Yes",1,2),"")),""))</f>
        <v/>
      </c>
      <c r="BM281" s="161" t="str">
        <f ca="1">IF(OR(R281="",VLOOKUP(R$1,Services!$A$1:$B$25,2,0)="Exclude"),"",IF($D281=1,IF(OR(price_limit="",price_limit="No Limit"),IF(R281="Yes",1,2),IF(SUMIFS(WhatIf!$W:$W,WhatIf!$Q:$Q,R$1,WhatIf!$R:$R,R281)&lt;=price_limit,IF(R281="Yes",1,2),"")),""))</f>
        <v/>
      </c>
      <c r="BN281" s="161" t="str">
        <f ca="1">IF(OR(S281="",VLOOKUP(S$1,Services!$A$1:$B$25,2,0)="Exclude"),"",IF($D281=1,IF(OR(price_limit="",price_limit="No Limit"),IF(S281="Yes",1,2),IF(SUMIFS(WhatIf!$W:$W,WhatIf!$Q:$Q,S$1,WhatIf!$R:$R,S281)&lt;=price_limit,IF(S281="Yes",1,2),"")),""))</f>
        <v/>
      </c>
      <c r="BO281" s="161" t="str">
        <f ca="1">IF(OR(T281="",VLOOKUP(T$1,Services!$A$1:$B$25,2,0)="Exclude"),"",IF($D281=1,IF(OR(price_limit="",price_limit="No Limit"),IF(T281="Yes",1,2),IF(SUMIFS(WhatIf!$W:$W,WhatIf!$Q:$Q,T$1,WhatIf!$R:$R,T281)&lt;=price_limit,IF(T281="Yes",1,2),"")),""))</f>
        <v/>
      </c>
      <c r="BP281" s="161" t="str">
        <f>IF(OR(U281="",VLOOKUP(U$1,Services!$A$1:$B$25,2,0)="Exclude"),"",IF($D281=1,IF(OR(price_limit="",price_limit="No Limit"),IF(U281="Yes",1,2),IF(SUMIFS(WhatIf!$W:$W,WhatIf!$Q:$Q,U$1,WhatIf!$R:$R,U281)&lt;=price_limit,IF(U281="Yes",1,2),"")),""))</f>
        <v/>
      </c>
      <c r="BQ281" s="161" t="str">
        <f>IF(OR(V281="",VLOOKUP(V$1,Services!$A$1:$B$25,2,0)="Exclude"),"",IF($D281=1,IF(OR(price_limit="",price_limit="No Limit"),IF(V281="Yes",1,2),IF(SUMIFS(WhatIf!$W:$W,WhatIf!$Q:$Q,V$1,WhatIf!$R:$R,V281)&lt;=price_limit,IF(V281="Yes",1,2),"")),""))</f>
        <v/>
      </c>
      <c r="BR281" s="161" t="str">
        <f>IF(OR(W281="",VLOOKUP(W$1,Services!$A$1:$B$25,2,0)="Exclude"),"",IF($D281=1,IF(OR(price_limit="",price_limit="No Limit"),IF(W281="Yes",1,2),IF(SUMIFS(WhatIf!$W:$W,WhatIf!$Q:$Q,W$1,WhatIf!$R:$R,W281)&lt;=price_limit,IF(W281="Yes",1,2),"")),""))</f>
        <v/>
      </c>
      <c r="BS281" s="161" t="str">
        <f>IF(OR(X281="",VLOOKUP(X$1,Services!$A$1:$B$25,2,0)="Exclude"),"",IF($D281=1,IF(OR(price_limit="",price_limit="No Limit"),IF(X281="Yes",1,2),IF(SUMIFS(WhatIf!$W:$W,WhatIf!$Q:$Q,X$1,WhatIf!$R:$R,X281)&lt;=price_limit,IF(X281="Yes",1,2),"")),""))</f>
        <v/>
      </c>
      <c r="BT281" s="161" t="str">
        <f>IF(OR(Y281="",VLOOKUP(Y$1,Services!$A$1:$B$25,2,0)="Exclude"),"",IF($D281=1,IF(OR(price_limit="",price_limit="No Limit"),IF(Y281="Yes",1,2),IF(SUMIFS(WhatIf!$W:$W,WhatIf!$Q:$Q,Y$1,WhatIf!$R:$R,Y281)&lt;=price_limit,IF(Y281="Yes",1,2),"")),""))</f>
        <v/>
      </c>
      <c r="BU281" s="161" t="str">
        <f>IF(OR(Z281="",VLOOKUP(Z$1,Services!$A$1:$B$25,2,0)="Exclude"),"",IF($D281=1,IF(OR(price_limit="",price_limit="No Limit"),IF(Z281="Yes",1,2),IF(SUMIFS(WhatIf!$W:$W,WhatIf!$Q:$Q,Z$1,WhatIf!$R:$R,Z281)&lt;=price_limit,IF(Z281="Yes",1,2),"")),""))</f>
        <v/>
      </c>
      <c r="BV281" s="161"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38.5" customHeight="1" x14ac:dyDescent="0.35">
      <c r="A282" s="15" t="s">
        <v>558</v>
      </c>
      <c r="C282" s="3" t="s">
        <v>345</v>
      </c>
      <c r="D282" s="8" t="str">
        <f t="shared" ca="1" si="14"/>
        <v/>
      </c>
      <c r="F282" s="4" t="s">
        <v>558</v>
      </c>
      <c r="G282" s="4" t="s">
        <v>558</v>
      </c>
      <c r="H282" s="4" t="s">
        <v>558</v>
      </c>
      <c r="M282" s="8" t="s">
        <v>558</v>
      </c>
      <c r="N282" s="8"/>
      <c r="O282" s="8"/>
      <c r="P282" s="8"/>
      <c r="Q282" s="8" t="s">
        <v>558</v>
      </c>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1" t="str">
        <f>IF(OR(E282="",VLOOKUP(E$1,Services!$A$1:$B$25,2,0)="Exclude"),"",IF($D282=1,IF(OR(price_limit="",price_limit="No Limit"),IF(E282="Yes",1,2),IF(SUMIFS(WhatIf!$W:$W,WhatIf!$Q:$Q,E$1,WhatIf!$R:$R,E282)&lt;=price_limit,IF(E282="Yes",1,2),"")),""))</f>
        <v/>
      </c>
      <c r="BA282" s="161" t="str">
        <f ca="1">IF(OR(F282="",VLOOKUP(F$1,Services!$A$1:$B$25,2,0)="Exclude"),"",IF($D282=1,IF(OR(price_limit="",price_limit="No Limit"),IF(F282="Yes",1,2),IF(SUMIFS(WhatIf!$W:$W,WhatIf!$Q:$Q,F$1,WhatIf!$R:$R,F282)&lt;=price_limit,IF(F282="Yes",1,2),"")),""))</f>
        <v/>
      </c>
      <c r="BB282" s="161" t="str">
        <f ca="1">IF(OR(G282="",VLOOKUP(G$1,Services!$A$1:$B$25,2,0)="Exclude"),"",IF($D282=1,IF(OR(price_limit="",price_limit="No Limit"),IF(G282="Yes",1,2),IF(SUMIFS(WhatIf!$W:$W,WhatIf!$Q:$Q,G$1,WhatIf!$R:$R,G282)&lt;=price_limit,IF(G282="Yes",1,2),"")),""))</f>
        <v/>
      </c>
      <c r="BC282" s="161" t="str">
        <f ca="1">IF(OR(H282="",VLOOKUP(H$1,Services!$A$1:$B$25,2,0)="Exclude"),"",IF($D282=1,IF(OR(price_limit="",price_limit="No Limit"),IF(H282="Yes",1,2),IF(SUMIFS(WhatIf!$W:$W,WhatIf!$Q:$Q,H$1,WhatIf!$R:$R,H282)&lt;=price_limit,IF(H282="Yes",1,2),"")),""))</f>
        <v/>
      </c>
      <c r="BD282" s="161" t="str">
        <f>IF(OR(I282="",VLOOKUP(I$1,Services!$A$1:$B$25,2,0)="Exclude"),"",IF($D282=1,IF(OR(price_limit="",price_limit="No Limit"),IF(I282="Yes",1,2),IF(SUMIFS(WhatIf!$W:$W,WhatIf!$Q:$Q,I$1,WhatIf!$R:$R,I282)&lt;=price_limit,IF(I282="Yes",1,2),"")),""))</f>
        <v/>
      </c>
      <c r="BE282" s="161" t="str">
        <f>IF(OR(J282="",VLOOKUP(J$1,Services!$A$1:$B$25,2,0)="Exclude"),"",IF($D282=1,IF(OR(price_limit="",price_limit="No Limit"),IF(J282="Yes",1,2),IF(SUMIFS(WhatIf!$W:$W,WhatIf!$Q:$Q,J$1,WhatIf!$R:$R,J282)&lt;=price_limit,IF(J282="Yes",1,2),"")),""))</f>
        <v/>
      </c>
      <c r="BF282" s="161" t="str">
        <f>IF(OR(K282="",VLOOKUP(K$1,Services!$A$1:$B$25,2,0)="Exclude"),"",IF($D282=1,IF(OR(price_limit="",price_limit="No Limit"),IF(K282="Yes",1,2),IF(SUMIFS(WhatIf!$W:$W,WhatIf!$Q:$Q,K$1,WhatIf!$R:$R,K282)&lt;=price_limit,IF(K282="Yes",1,2),"")),""))</f>
        <v/>
      </c>
      <c r="BG282" s="161" t="str">
        <f>IF(OR(L282="",VLOOKUP(L$1,Services!$A$1:$B$25,2,0)="Exclude"),"",IF($D282=1,IF(OR(price_limit="",price_limit="No Limit"),IF(L282="Yes",1,2),IF(SUMIFS(WhatIf!$W:$W,WhatIf!$Q:$Q,L$1,WhatIf!$R:$R,L282)&lt;=price_limit,IF(L282="Yes",1,2),"")),""))</f>
        <v/>
      </c>
      <c r="BH282" s="161" t="str">
        <f ca="1">IF(OR(M282="",VLOOKUP(M$1,Services!$A$1:$B$25,2,0)="Exclude"),"",IF($D282=1,IF(OR(price_limit="",price_limit="No Limit"),IF(M282="Yes",1,2),IF(SUMIFS(WhatIf!$W:$W,WhatIf!$Q:$Q,M$1,WhatIf!$R:$R,M282)&lt;=price_limit,IF(M282="Yes",1,2),"")),""))</f>
        <v/>
      </c>
      <c r="BI282" s="161" t="str">
        <f>IF(OR(N282="",VLOOKUP(N$1,Services!$A$1:$B$25,2,0)="Exclude"),"",IF($D282=1,IF(OR(price_limit="",price_limit="No Limit"),IF(N282="Yes",1,2),IF(SUMIFS(WhatIf!$W:$W,WhatIf!$Q:$Q,N$1,WhatIf!$R:$R,N282)&lt;=price_limit,IF(N282="Yes",1,2),"")),""))</f>
        <v/>
      </c>
      <c r="BJ282" s="161" t="str">
        <f>IF(OR(O282="",VLOOKUP(O$1,Services!$A$1:$B$25,2,0)="Exclude"),"",IF($D282=1,IF(OR(price_limit="",price_limit="No Limit"),IF(O282="Yes",1,2),IF(SUMIFS(WhatIf!$W:$W,WhatIf!$Q:$Q,O$1,WhatIf!$R:$R,O282)&lt;=price_limit,IF(O282="Yes",1,2),"")),""))</f>
        <v/>
      </c>
      <c r="BK282" s="161" t="str">
        <f>IF(OR(P282="",VLOOKUP(P$1,Services!$A$1:$B$25,2,0)="Exclude"),"",IF($D282=1,IF(OR(price_limit="",price_limit="No Limit"),IF(P282="Yes",1,2),IF(SUMIFS(WhatIf!$W:$W,WhatIf!$Q:$Q,P$1,WhatIf!$R:$R,P282)&lt;=price_limit,IF(P282="Yes",1,2),"")),""))</f>
        <v/>
      </c>
      <c r="BL282" s="161" t="str">
        <f ca="1">IF(OR(Q282="",VLOOKUP(Q$1,Services!$A$1:$B$25,2,0)="Exclude"),"",IF($D282=1,IF(OR(price_limit="",price_limit="No Limit"),IF(Q282="Yes",1,2),IF(SUMIFS(WhatIf!$W:$W,WhatIf!$Q:$Q,Q$1,WhatIf!$R:$R,Q282)&lt;=price_limit,IF(Q282="Yes",1,2),"")),""))</f>
        <v/>
      </c>
      <c r="BM282" s="161" t="str">
        <f>IF(OR(R282="",VLOOKUP(R$1,Services!$A$1:$B$25,2,0)="Exclude"),"",IF($D282=1,IF(OR(price_limit="",price_limit="No Limit"),IF(R282="Yes",1,2),IF(SUMIFS(WhatIf!$W:$W,WhatIf!$Q:$Q,R$1,WhatIf!$R:$R,R282)&lt;=price_limit,IF(R282="Yes",1,2),"")),""))</f>
        <v/>
      </c>
      <c r="BN282" s="161" t="str">
        <f>IF(OR(S282="",VLOOKUP(S$1,Services!$A$1:$B$25,2,0)="Exclude"),"",IF($D282=1,IF(OR(price_limit="",price_limit="No Limit"),IF(S282="Yes",1,2),IF(SUMIFS(WhatIf!$W:$W,WhatIf!$Q:$Q,S$1,WhatIf!$R:$R,S282)&lt;=price_limit,IF(S282="Yes",1,2),"")),""))</f>
        <v/>
      </c>
      <c r="BO282" s="161" t="str">
        <f>IF(OR(T282="",VLOOKUP(T$1,Services!$A$1:$B$25,2,0)="Exclude"),"",IF($D282=1,IF(OR(price_limit="",price_limit="No Limit"),IF(T282="Yes",1,2),IF(SUMIFS(WhatIf!$W:$W,WhatIf!$Q:$Q,T$1,WhatIf!$R:$R,T282)&lt;=price_limit,IF(T282="Yes",1,2),"")),""))</f>
        <v/>
      </c>
      <c r="BP282" s="161" t="str">
        <f>IF(OR(U282="",VLOOKUP(U$1,Services!$A$1:$B$25,2,0)="Exclude"),"",IF($D282=1,IF(OR(price_limit="",price_limit="No Limit"),IF(U282="Yes",1,2),IF(SUMIFS(WhatIf!$W:$W,WhatIf!$Q:$Q,U$1,WhatIf!$R:$R,U282)&lt;=price_limit,IF(U282="Yes",1,2),"")),""))</f>
        <v/>
      </c>
      <c r="BQ282" s="161" t="str">
        <f>IF(OR(V282="",VLOOKUP(V$1,Services!$A$1:$B$25,2,0)="Exclude"),"",IF($D282=1,IF(OR(price_limit="",price_limit="No Limit"),IF(V282="Yes",1,2),IF(SUMIFS(WhatIf!$W:$W,WhatIf!$Q:$Q,V$1,WhatIf!$R:$R,V282)&lt;=price_limit,IF(V282="Yes",1,2),"")),""))</f>
        <v/>
      </c>
      <c r="BR282" s="161" t="str">
        <f>IF(OR(W282="",VLOOKUP(W$1,Services!$A$1:$B$25,2,0)="Exclude"),"",IF($D282=1,IF(OR(price_limit="",price_limit="No Limit"),IF(W282="Yes",1,2),IF(SUMIFS(WhatIf!$W:$W,WhatIf!$Q:$Q,W$1,WhatIf!$R:$R,W282)&lt;=price_limit,IF(W282="Yes",1,2),"")),""))</f>
        <v/>
      </c>
      <c r="BS282" s="161" t="str">
        <f>IF(OR(X282="",VLOOKUP(X$1,Services!$A$1:$B$25,2,0)="Exclude"),"",IF($D282=1,IF(OR(price_limit="",price_limit="No Limit"),IF(X282="Yes",1,2),IF(SUMIFS(WhatIf!$W:$W,WhatIf!$Q:$Q,X$1,WhatIf!$R:$R,X282)&lt;=price_limit,IF(X282="Yes",1,2),"")),""))</f>
        <v/>
      </c>
      <c r="BT282" s="161" t="str">
        <f>IF(OR(Y282="",VLOOKUP(Y$1,Services!$A$1:$B$25,2,0)="Exclude"),"",IF($D282=1,IF(OR(price_limit="",price_limit="No Limit"),IF(Y282="Yes",1,2),IF(SUMIFS(WhatIf!$W:$W,WhatIf!$Q:$Q,Y$1,WhatIf!$R:$R,Y282)&lt;=price_limit,IF(Y282="Yes",1,2),"")),""))</f>
        <v/>
      </c>
      <c r="BU282" s="161" t="str">
        <f>IF(OR(Z282="",VLOOKUP(Z$1,Services!$A$1:$B$25,2,0)="Exclude"),"",IF($D282=1,IF(OR(price_limit="",price_limit="No Limit"),IF(Z282="Yes",1,2),IF(SUMIFS(WhatIf!$W:$W,WhatIf!$Q:$Q,Z$1,WhatIf!$R:$R,Z282)&lt;=price_limit,IF(Z282="Yes",1,2),"")),""))</f>
        <v/>
      </c>
      <c r="BV282" s="161"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39.5" customHeight="1" x14ac:dyDescent="0.3">
      <c r="A283" s="15" t="s">
        <v>966</v>
      </c>
      <c r="C283" s="3" t="s">
        <v>229</v>
      </c>
      <c r="D283" s="8" t="str">
        <f t="shared" ca="1" si="14"/>
        <v/>
      </c>
      <c r="P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1" t="str">
        <f>IF(OR(E283="",VLOOKUP(E$1,Services!$A$1:$B$25,2,0)="Exclude"),"",IF($D283=1,IF(OR(price_limit="",price_limit="No Limit"),IF(E283="Yes",1,2),IF(SUMIFS(WhatIf!$W:$W,WhatIf!$Q:$Q,E$1,WhatIf!$R:$R,E283)&lt;=price_limit,IF(E283="Yes",1,2),"")),""))</f>
        <v/>
      </c>
      <c r="BA283" s="161" t="str">
        <f>IF(OR(F283="",VLOOKUP(F$1,Services!$A$1:$B$25,2,0)="Exclude"),"",IF($D283=1,IF(OR(price_limit="",price_limit="No Limit"),IF(F283="Yes",1,2),IF(SUMIFS(WhatIf!$W:$W,WhatIf!$Q:$Q,F$1,WhatIf!$R:$R,F283)&lt;=price_limit,IF(F283="Yes",1,2),"")),""))</f>
        <v/>
      </c>
      <c r="BB283" s="161" t="str">
        <f>IF(OR(G283="",VLOOKUP(G$1,Services!$A$1:$B$25,2,0)="Exclude"),"",IF($D283=1,IF(OR(price_limit="",price_limit="No Limit"),IF(G283="Yes",1,2),IF(SUMIFS(WhatIf!$W:$W,WhatIf!$Q:$Q,G$1,WhatIf!$R:$R,G283)&lt;=price_limit,IF(G283="Yes",1,2),"")),""))</f>
        <v/>
      </c>
      <c r="BC283" s="161" t="str">
        <f>IF(OR(H283="",VLOOKUP(H$1,Services!$A$1:$B$25,2,0)="Exclude"),"",IF($D283=1,IF(OR(price_limit="",price_limit="No Limit"),IF(H283="Yes",1,2),IF(SUMIFS(WhatIf!$W:$W,WhatIf!$Q:$Q,H$1,WhatIf!$R:$R,H283)&lt;=price_limit,IF(H283="Yes",1,2),"")),""))</f>
        <v/>
      </c>
      <c r="BD283" s="161" t="str">
        <f>IF(OR(I283="",VLOOKUP(I$1,Services!$A$1:$B$25,2,0)="Exclude"),"",IF($D283=1,IF(OR(price_limit="",price_limit="No Limit"),IF(I283="Yes",1,2),IF(SUMIFS(WhatIf!$W:$W,WhatIf!$Q:$Q,I$1,WhatIf!$R:$R,I283)&lt;=price_limit,IF(I283="Yes",1,2),"")),""))</f>
        <v/>
      </c>
      <c r="BE283" s="161" t="str">
        <f>IF(OR(J283="",VLOOKUP(J$1,Services!$A$1:$B$25,2,0)="Exclude"),"",IF($D283=1,IF(OR(price_limit="",price_limit="No Limit"),IF(J283="Yes",1,2),IF(SUMIFS(WhatIf!$W:$W,WhatIf!$Q:$Q,J$1,WhatIf!$R:$R,J283)&lt;=price_limit,IF(J283="Yes",1,2),"")),""))</f>
        <v/>
      </c>
      <c r="BF283" s="161" t="str">
        <f>IF(OR(K283="",VLOOKUP(K$1,Services!$A$1:$B$25,2,0)="Exclude"),"",IF($D283=1,IF(OR(price_limit="",price_limit="No Limit"),IF(K283="Yes",1,2),IF(SUMIFS(WhatIf!$W:$W,WhatIf!$Q:$Q,K$1,WhatIf!$R:$R,K283)&lt;=price_limit,IF(K283="Yes",1,2),"")),""))</f>
        <v/>
      </c>
      <c r="BG283" s="161" t="str">
        <f>IF(OR(L283="",VLOOKUP(L$1,Services!$A$1:$B$25,2,0)="Exclude"),"",IF($D283=1,IF(OR(price_limit="",price_limit="No Limit"),IF(L283="Yes",1,2),IF(SUMIFS(WhatIf!$W:$W,WhatIf!$Q:$Q,L$1,WhatIf!$R:$R,L283)&lt;=price_limit,IF(L283="Yes",1,2),"")),""))</f>
        <v/>
      </c>
      <c r="BH283" s="161" t="str">
        <f>IF(OR(M283="",VLOOKUP(M$1,Services!$A$1:$B$25,2,0)="Exclude"),"",IF($D283=1,IF(OR(price_limit="",price_limit="No Limit"),IF(M283="Yes",1,2),IF(SUMIFS(WhatIf!$W:$W,WhatIf!$Q:$Q,M$1,WhatIf!$R:$R,M283)&lt;=price_limit,IF(M283="Yes",1,2),"")),""))</f>
        <v/>
      </c>
      <c r="BI283" s="161" t="str">
        <f>IF(OR(N283="",VLOOKUP(N$1,Services!$A$1:$B$25,2,0)="Exclude"),"",IF($D283=1,IF(OR(price_limit="",price_limit="No Limit"),IF(N283="Yes",1,2),IF(SUMIFS(WhatIf!$W:$W,WhatIf!$Q:$Q,N$1,WhatIf!$R:$R,N283)&lt;=price_limit,IF(N283="Yes",1,2),"")),""))</f>
        <v/>
      </c>
      <c r="BJ283" s="161" t="str">
        <f>IF(OR(O283="",VLOOKUP(O$1,Services!$A$1:$B$25,2,0)="Exclude"),"",IF($D283=1,IF(OR(price_limit="",price_limit="No Limit"),IF(O283="Yes",1,2),IF(SUMIFS(WhatIf!$W:$W,WhatIf!$Q:$Q,O$1,WhatIf!$R:$R,O283)&lt;=price_limit,IF(O283="Yes",1,2),"")),""))</f>
        <v/>
      </c>
      <c r="BK283" s="161" t="str">
        <f ca="1">IF(OR(P283="",VLOOKUP(P$1,Services!$A$1:$B$25,2,0)="Exclude"),"",IF($D283=1,IF(OR(price_limit="",price_limit="No Limit"),IF(P283="Yes",1,2),IF(SUMIFS(WhatIf!$W:$W,WhatIf!$Q:$Q,P$1,WhatIf!$R:$R,P283)&lt;=price_limit,IF(P283="Yes",1,2),"")),""))</f>
        <v/>
      </c>
      <c r="BL283" s="161" t="str">
        <f>IF(OR(Q283="",VLOOKUP(Q$1,Services!$A$1:$B$25,2,0)="Exclude"),"",IF($D283=1,IF(OR(price_limit="",price_limit="No Limit"),IF(Q283="Yes",1,2),IF(SUMIFS(WhatIf!$W:$W,WhatIf!$Q:$Q,Q$1,WhatIf!$R:$R,Q283)&lt;=price_limit,IF(Q283="Yes",1,2),"")),""))</f>
        <v/>
      </c>
      <c r="BM283" s="161" t="str">
        <f>IF(OR(R283="",VLOOKUP(R$1,Services!$A$1:$B$25,2,0)="Exclude"),"",IF($D283=1,IF(OR(price_limit="",price_limit="No Limit"),IF(R283="Yes",1,2),IF(SUMIFS(WhatIf!$W:$W,WhatIf!$Q:$Q,R$1,WhatIf!$R:$R,R283)&lt;=price_limit,IF(R283="Yes",1,2),"")),""))</f>
        <v/>
      </c>
      <c r="BN283" s="161" t="str">
        <f>IF(OR(S283="",VLOOKUP(S$1,Services!$A$1:$B$25,2,0)="Exclude"),"",IF($D283=1,IF(OR(price_limit="",price_limit="No Limit"),IF(S283="Yes",1,2),IF(SUMIFS(WhatIf!$W:$W,WhatIf!$Q:$Q,S$1,WhatIf!$R:$R,S283)&lt;=price_limit,IF(S283="Yes",1,2),"")),""))</f>
        <v/>
      </c>
      <c r="BO283" s="161" t="str">
        <f>IF(OR(T283="",VLOOKUP(T$1,Services!$A$1:$B$25,2,0)="Exclude"),"",IF($D283=1,IF(OR(price_limit="",price_limit="No Limit"),IF(T283="Yes",1,2),IF(SUMIFS(WhatIf!$W:$W,WhatIf!$Q:$Q,T$1,WhatIf!$R:$R,T283)&lt;=price_limit,IF(T283="Yes",1,2),"")),""))</f>
        <v/>
      </c>
      <c r="BP283" s="161" t="str">
        <f>IF(OR(U283="",VLOOKUP(U$1,Services!$A$1:$B$25,2,0)="Exclude"),"",IF($D283=1,IF(OR(price_limit="",price_limit="No Limit"),IF(U283="Yes",1,2),IF(SUMIFS(WhatIf!$W:$W,WhatIf!$Q:$Q,U$1,WhatIf!$R:$R,U283)&lt;=price_limit,IF(U283="Yes",1,2),"")),""))</f>
        <v/>
      </c>
      <c r="BQ283" s="161" t="str">
        <f>IF(OR(V283="",VLOOKUP(V$1,Services!$A$1:$B$25,2,0)="Exclude"),"",IF($D283=1,IF(OR(price_limit="",price_limit="No Limit"),IF(V283="Yes",1,2),IF(SUMIFS(WhatIf!$W:$W,WhatIf!$Q:$Q,V$1,WhatIf!$R:$R,V283)&lt;=price_limit,IF(V283="Yes",1,2),"")),""))</f>
        <v/>
      </c>
      <c r="BR283" s="161" t="str">
        <f>IF(OR(W283="",VLOOKUP(W$1,Services!$A$1:$B$25,2,0)="Exclude"),"",IF($D283=1,IF(OR(price_limit="",price_limit="No Limit"),IF(W283="Yes",1,2),IF(SUMIFS(WhatIf!$W:$W,WhatIf!$Q:$Q,W$1,WhatIf!$R:$R,W283)&lt;=price_limit,IF(W283="Yes",1,2),"")),""))</f>
        <v/>
      </c>
      <c r="BS283" s="161" t="str">
        <f>IF(OR(X283="",VLOOKUP(X$1,Services!$A$1:$B$25,2,0)="Exclude"),"",IF($D283=1,IF(OR(price_limit="",price_limit="No Limit"),IF(X283="Yes",1,2),IF(SUMIFS(WhatIf!$W:$W,WhatIf!$Q:$Q,X$1,WhatIf!$R:$R,X283)&lt;=price_limit,IF(X283="Yes",1,2),"")),""))</f>
        <v/>
      </c>
      <c r="BT283" s="161" t="str">
        <f>IF(OR(Y283="",VLOOKUP(Y$1,Services!$A$1:$B$25,2,0)="Exclude"),"",IF($D283=1,IF(OR(price_limit="",price_limit="No Limit"),IF(Y283="Yes",1,2),IF(SUMIFS(WhatIf!$W:$W,WhatIf!$Q:$Q,Y$1,WhatIf!$R:$R,Y283)&lt;=price_limit,IF(Y283="Yes",1,2),"")),""))</f>
        <v/>
      </c>
      <c r="BU283" s="161" t="str">
        <f>IF(OR(Z283="",VLOOKUP(Z$1,Services!$A$1:$B$25,2,0)="Exclude"),"",IF($D283=1,IF(OR(price_limit="",price_limit="No Limit"),IF(Z283="Yes",1,2),IF(SUMIFS(WhatIf!$W:$W,WhatIf!$Q:$Q,Z$1,WhatIf!$R:$R,Z283)&lt;=price_limit,IF(Z283="Yes",1,2),"")),""))</f>
        <v/>
      </c>
      <c r="BV283" s="161"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42</v>
      </c>
      <c r="B284" s="3" t="s">
        <v>199</v>
      </c>
      <c r="C284" s="3" t="s">
        <v>347</v>
      </c>
      <c r="D284" s="8" t="str">
        <f t="shared" ca="1" si="14"/>
        <v/>
      </c>
      <c r="F284" s="5"/>
      <c r="G284" s="5"/>
      <c r="H284" s="5"/>
      <c r="I284" s="4" t="s">
        <v>688</v>
      </c>
      <c r="J284" s="4" t="s">
        <v>688</v>
      </c>
      <c r="K284" s="4" t="s">
        <v>688</v>
      </c>
      <c r="L284" s="4" t="s">
        <v>1</v>
      </c>
      <c r="M284" s="8" t="s">
        <v>42</v>
      </c>
      <c r="N284" s="8" t="s">
        <v>688</v>
      </c>
      <c r="O284" s="8"/>
      <c r="P284" s="8"/>
      <c r="Q284" s="8"/>
      <c r="R284" s="8"/>
      <c r="S284" s="8"/>
      <c r="T284" s="8"/>
      <c r="U284" s="8"/>
      <c r="V284" s="8" t="s">
        <v>688</v>
      </c>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1" t="str">
        <f>IF(OR(E284="",VLOOKUP(E$1,Services!$A$1:$B$25,2,0)="Exclude"),"",IF($D284=1,IF(OR(price_limit="",price_limit="No Limit"),IF(E284="Yes",1,2),IF(SUMIFS(WhatIf!$W:$W,WhatIf!$Q:$Q,E$1,WhatIf!$R:$R,E284)&lt;=price_limit,IF(E284="Yes",1,2),"")),""))</f>
        <v/>
      </c>
      <c r="BA284" s="161" t="str">
        <f>IF(OR(F284="",VLOOKUP(F$1,Services!$A$1:$B$25,2,0)="Exclude"),"",IF($D284=1,IF(OR(price_limit="",price_limit="No Limit"),IF(F284="Yes",1,2),IF(SUMIFS(WhatIf!$W:$W,WhatIf!$Q:$Q,F$1,WhatIf!$R:$R,F284)&lt;=price_limit,IF(F284="Yes",1,2),"")),""))</f>
        <v/>
      </c>
      <c r="BB284" s="161" t="str">
        <f>IF(OR(G284="",VLOOKUP(G$1,Services!$A$1:$B$25,2,0)="Exclude"),"",IF($D284=1,IF(OR(price_limit="",price_limit="No Limit"),IF(G284="Yes",1,2),IF(SUMIFS(WhatIf!$W:$W,WhatIf!$Q:$Q,G$1,WhatIf!$R:$R,G284)&lt;=price_limit,IF(G284="Yes",1,2),"")),""))</f>
        <v/>
      </c>
      <c r="BC284" s="161" t="str">
        <f>IF(OR(H284="",VLOOKUP(H$1,Services!$A$1:$B$25,2,0)="Exclude"),"",IF($D284=1,IF(OR(price_limit="",price_limit="No Limit"),IF(H284="Yes",1,2),IF(SUMIFS(WhatIf!$W:$W,WhatIf!$Q:$Q,H$1,WhatIf!$R:$R,H284)&lt;=price_limit,IF(H284="Yes",1,2),"")),""))</f>
        <v/>
      </c>
      <c r="BD284" s="161" t="str">
        <f ca="1">IF(OR(I284="",VLOOKUP(I$1,Services!$A$1:$B$25,2,0)="Exclude"),"",IF($D284=1,IF(OR(price_limit="",price_limit="No Limit"),IF(I284="Yes",1,2),IF(SUMIFS(WhatIf!$W:$W,WhatIf!$Q:$Q,I$1,WhatIf!$R:$R,I284)&lt;=price_limit,IF(I284="Yes",1,2),"")),""))</f>
        <v/>
      </c>
      <c r="BE284" s="161" t="str">
        <f ca="1">IF(OR(J284="",VLOOKUP(J$1,Services!$A$1:$B$25,2,0)="Exclude"),"",IF($D284=1,IF(OR(price_limit="",price_limit="No Limit"),IF(J284="Yes",1,2),IF(SUMIFS(WhatIf!$W:$W,WhatIf!$Q:$Q,J$1,WhatIf!$R:$R,J284)&lt;=price_limit,IF(J284="Yes",1,2),"")),""))</f>
        <v/>
      </c>
      <c r="BF284" s="161" t="str">
        <f ca="1">IF(OR(K284="",VLOOKUP(K$1,Services!$A$1:$B$25,2,0)="Exclude"),"",IF($D284=1,IF(OR(price_limit="",price_limit="No Limit"),IF(K284="Yes",1,2),IF(SUMIFS(WhatIf!$W:$W,WhatIf!$Q:$Q,K$1,WhatIf!$R:$R,K284)&lt;=price_limit,IF(K284="Yes",1,2),"")),""))</f>
        <v/>
      </c>
      <c r="BG284" s="161" t="str">
        <f ca="1">IF(OR(L284="",VLOOKUP(L$1,Services!$A$1:$B$25,2,0)="Exclude"),"",IF($D284=1,IF(OR(price_limit="",price_limit="No Limit"),IF(L284="Yes",1,2),IF(SUMIFS(WhatIf!$W:$W,WhatIf!$Q:$Q,L$1,WhatIf!$R:$R,L284)&lt;=price_limit,IF(L284="Yes",1,2),"")),""))</f>
        <v/>
      </c>
      <c r="BH284" s="161" t="str">
        <f ca="1">IF(OR(M284="",VLOOKUP(M$1,Services!$A$1:$B$25,2,0)="Exclude"),"",IF($D284=1,IF(OR(price_limit="",price_limit="No Limit"),IF(M284="Yes",1,2),IF(SUMIFS(WhatIf!$W:$W,WhatIf!$Q:$Q,M$1,WhatIf!$R:$R,M284)&lt;=price_limit,IF(M284="Yes",1,2),"")),""))</f>
        <v/>
      </c>
      <c r="BI284" s="161" t="str">
        <f ca="1">IF(OR(N284="",VLOOKUP(N$1,Services!$A$1:$B$25,2,0)="Exclude"),"",IF($D284=1,IF(OR(price_limit="",price_limit="No Limit"),IF(N284="Yes",1,2),IF(SUMIFS(WhatIf!$W:$W,WhatIf!$Q:$Q,N$1,WhatIf!$R:$R,N284)&lt;=price_limit,IF(N284="Yes",1,2),"")),""))</f>
        <v/>
      </c>
      <c r="BJ284" s="161" t="str">
        <f>IF(OR(O284="",VLOOKUP(O$1,Services!$A$1:$B$25,2,0)="Exclude"),"",IF($D284=1,IF(OR(price_limit="",price_limit="No Limit"),IF(O284="Yes",1,2),IF(SUMIFS(WhatIf!$W:$W,WhatIf!$Q:$Q,O$1,WhatIf!$R:$R,O284)&lt;=price_limit,IF(O284="Yes",1,2),"")),""))</f>
        <v/>
      </c>
      <c r="BK284" s="161" t="str">
        <f>IF(OR(P284="",VLOOKUP(P$1,Services!$A$1:$B$25,2,0)="Exclude"),"",IF($D284=1,IF(OR(price_limit="",price_limit="No Limit"),IF(P284="Yes",1,2),IF(SUMIFS(WhatIf!$W:$W,WhatIf!$Q:$Q,P$1,WhatIf!$R:$R,P284)&lt;=price_limit,IF(P284="Yes",1,2),"")),""))</f>
        <v/>
      </c>
      <c r="BL284" s="161" t="str">
        <f>IF(OR(Q284="",VLOOKUP(Q$1,Services!$A$1:$B$25,2,0)="Exclude"),"",IF($D284=1,IF(OR(price_limit="",price_limit="No Limit"),IF(Q284="Yes",1,2),IF(SUMIFS(WhatIf!$W:$W,WhatIf!$Q:$Q,Q$1,WhatIf!$R:$R,Q284)&lt;=price_limit,IF(Q284="Yes",1,2),"")),""))</f>
        <v/>
      </c>
      <c r="BM284" s="161" t="str">
        <f>IF(OR(R284="",VLOOKUP(R$1,Services!$A$1:$B$25,2,0)="Exclude"),"",IF($D284=1,IF(OR(price_limit="",price_limit="No Limit"),IF(R284="Yes",1,2),IF(SUMIFS(WhatIf!$W:$W,WhatIf!$Q:$Q,R$1,WhatIf!$R:$R,R284)&lt;=price_limit,IF(R284="Yes",1,2),"")),""))</f>
        <v/>
      </c>
      <c r="BN284" s="161" t="str">
        <f>IF(OR(S284="",VLOOKUP(S$1,Services!$A$1:$B$25,2,0)="Exclude"),"",IF($D284=1,IF(OR(price_limit="",price_limit="No Limit"),IF(S284="Yes",1,2),IF(SUMIFS(WhatIf!$W:$W,WhatIf!$Q:$Q,S$1,WhatIf!$R:$R,S284)&lt;=price_limit,IF(S284="Yes",1,2),"")),""))</f>
        <v/>
      </c>
      <c r="BO284" s="161" t="str">
        <f>IF(OR(T284="",VLOOKUP(T$1,Services!$A$1:$B$25,2,0)="Exclude"),"",IF($D284=1,IF(OR(price_limit="",price_limit="No Limit"),IF(T284="Yes",1,2),IF(SUMIFS(WhatIf!$W:$W,WhatIf!$Q:$Q,T$1,WhatIf!$R:$R,T284)&lt;=price_limit,IF(T284="Yes",1,2),"")),""))</f>
        <v/>
      </c>
      <c r="BP284" s="161" t="str">
        <f>IF(OR(U284="",VLOOKUP(U$1,Services!$A$1:$B$25,2,0)="Exclude"),"",IF($D284=1,IF(OR(price_limit="",price_limit="No Limit"),IF(U284="Yes",1,2),IF(SUMIFS(WhatIf!$W:$W,WhatIf!$Q:$Q,U$1,WhatIf!$R:$R,U284)&lt;=price_limit,IF(U284="Yes",1,2),"")),""))</f>
        <v/>
      </c>
      <c r="BQ284" s="161" t="str">
        <f ca="1">IF(OR(V284="",VLOOKUP(V$1,Services!$A$1:$B$25,2,0)="Exclude"),"",IF($D284=1,IF(OR(price_limit="",price_limit="No Limit"),IF(V284="Yes",1,2),IF(SUMIFS(WhatIf!$W:$W,WhatIf!$Q:$Q,V$1,WhatIf!$R:$R,V284)&lt;=price_limit,IF(V284="Yes",1,2),"")),""))</f>
        <v/>
      </c>
      <c r="BR284" s="161" t="str">
        <f>IF(OR(W284="",VLOOKUP(W$1,Services!$A$1:$B$25,2,0)="Exclude"),"",IF($D284=1,IF(OR(price_limit="",price_limit="No Limit"),IF(W284="Yes",1,2),IF(SUMIFS(WhatIf!$W:$W,WhatIf!$Q:$Q,W$1,WhatIf!$R:$R,W284)&lt;=price_limit,IF(W284="Yes",1,2),"")),""))</f>
        <v/>
      </c>
      <c r="BS284" s="161" t="str">
        <f>IF(OR(X284="",VLOOKUP(X$1,Services!$A$1:$B$25,2,0)="Exclude"),"",IF($D284=1,IF(OR(price_limit="",price_limit="No Limit"),IF(X284="Yes",1,2),IF(SUMIFS(WhatIf!$W:$W,WhatIf!$Q:$Q,X$1,WhatIf!$R:$R,X284)&lt;=price_limit,IF(X284="Yes",1,2),"")),""))</f>
        <v/>
      </c>
      <c r="BT284" s="161" t="str">
        <f>IF(OR(Y284="",VLOOKUP(Y$1,Services!$A$1:$B$25,2,0)="Exclude"),"",IF($D284=1,IF(OR(price_limit="",price_limit="No Limit"),IF(Y284="Yes",1,2),IF(SUMIFS(WhatIf!$W:$W,WhatIf!$Q:$Q,Y$1,WhatIf!$R:$R,Y284)&lt;=price_limit,IF(Y284="Yes",1,2),"")),""))</f>
        <v/>
      </c>
      <c r="BU284" s="161" t="str">
        <f>IF(OR(Z284="",VLOOKUP(Z$1,Services!$A$1:$B$25,2,0)="Exclude"),"",IF($D284=1,IF(OR(price_limit="",price_limit="No Limit"),IF(Z284="Yes",1,2),IF(SUMIFS(WhatIf!$W:$W,WhatIf!$Q:$Q,Z$1,WhatIf!$R:$R,Z284)&lt;=price_limit,IF(Z284="Yes",1,2),"")),""))</f>
        <v/>
      </c>
      <c r="BV284" s="161"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
      <c r="A285" s="15" t="s">
        <v>949</v>
      </c>
      <c r="C285" s="3" t="s">
        <v>347</v>
      </c>
      <c r="D285" s="8" t="str">
        <f t="shared" ca="1" si="14"/>
        <v/>
      </c>
      <c r="I285" s="4" t="s">
        <v>688</v>
      </c>
      <c r="J285" s="4" t="s">
        <v>688</v>
      </c>
      <c r="K285" s="4" t="s">
        <v>688</v>
      </c>
      <c r="L285" s="4" t="s">
        <v>1</v>
      </c>
      <c r="M285" s="4" t="s">
        <v>42</v>
      </c>
      <c r="N285" s="8" t="s">
        <v>688</v>
      </c>
      <c r="V285" s="8" t="s">
        <v>688</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1" t="str">
        <f>IF(OR(E285="",VLOOKUP(E$1,Services!$A$1:$B$25,2,0)="Exclude"),"",IF($D285=1,IF(OR(price_limit="",price_limit="No Limit"),IF(E285="Yes",1,2),IF(SUMIFS(WhatIf!$W:$W,WhatIf!$Q:$Q,E$1,WhatIf!$R:$R,E285)&lt;=price_limit,IF(E285="Yes",1,2),"")),""))</f>
        <v/>
      </c>
      <c r="BA285" s="161" t="str">
        <f>IF(OR(F285="",VLOOKUP(F$1,Services!$A$1:$B$25,2,0)="Exclude"),"",IF($D285=1,IF(OR(price_limit="",price_limit="No Limit"),IF(F285="Yes",1,2),IF(SUMIFS(WhatIf!$W:$W,WhatIf!$Q:$Q,F$1,WhatIf!$R:$R,F285)&lt;=price_limit,IF(F285="Yes",1,2),"")),""))</f>
        <v/>
      </c>
      <c r="BB285" s="161" t="str">
        <f>IF(OR(G285="",VLOOKUP(G$1,Services!$A$1:$B$25,2,0)="Exclude"),"",IF($D285=1,IF(OR(price_limit="",price_limit="No Limit"),IF(G285="Yes",1,2),IF(SUMIFS(WhatIf!$W:$W,WhatIf!$Q:$Q,G$1,WhatIf!$R:$R,G285)&lt;=price_limit,IF(G285="Yes",1,2),"")),""))</f>
        <v/>
      </c>
      <c r="BC285" s="161" t="str">
        <f>IF(OR(H285="",VLOOKUP(H$1,Services!$A$1:$B$25,2,0)="Exclude"),"",IF($D285=1,IF(OR(price_limit="",price_limit="No Limit"),IF(H285="Yes",1,2),IF(SUMIFS(WhatIf!$W:$W,WhatIf!$Q:$Q,H$1,WhatIf!$R:$R,H285)&lt;=price_limit,IF(H285="Yes",1,2),"")),""))</f>
        <v/>
      </c>
      <c r="BD285" s="161" t="str">
        <f ca="1">IF(OR(I285="",VLOOKUP(I$1,Services!$A$1:$B$25,2,0)="Exclude"),"",IF($D285=1,IF(OR(price_limit="",price_limit="No Limit"),IF(I285="Yes",1,2),IF(SUMIFS(WhatIf!$W:$W,WhatIf!$Q:$Q,I$1,WhatIf!$R:$R,I285)&lt;=price_limit,IF(I285="Yes",1,2),"")),""))</f>
        <v/>
      </c>
      <c r="BE285" s="161" t="str">
        <f ca="1">IF(OR(J285="",VLOOKUP(J$1,Services!$A$1:$B$25,2,0)="Exclude"),"",IF($D285=1,IF(OR(price_limit="",price_limit="No Limit"),IF(J285="Yes",1,2),IF(SUMIFS(WhatIf!$W:$W,WhatIf!$Q:$Q,J$1,WhatIf!$R:$R,J285)&lt;=price_limit,IF(J285="Yes",1,2),"")),""))</f>
        <v/>
      </c>
      <c r="BF285" s="161" t="str">
        <f ca="1">IF(OR(K285="",VLOOKUP(K$1,Services!$A$1:$B$25,2,0)="Exclude"),"",IF($D285=1,IF(OR(price_limit="",price_limit="No Limit"),IF(K285="Yes",1,2),IF(SUMIFS(WhatIf!$W:$W,WhatIf!$Q:$Q,K$1,WhatIf!$R:$R,K285)&lt;=price_limit,IF(K285="Yes",1,2),"")),""))</f>
        <v/>
      </c>
      <c r="BG285" s="161" t="str">
        <f ca="1">IF(OR(L285="",VLOOKUP(L$1,Services!$A$1:$B$25,2,0)="Exclude"),"",IF($D285=1,IF(OR(price_limit="",price_limit="No Limit"),IF(L285="Yes",1,2),IF(SUMIFS(WhatIf!$W:$W,WhatIf!$Q:$Q,L$1,WhatIf!$R:$R,L285)&lt;=price_limit,IF(L285="Yes",1,2),"")),""))</f>
        <v/>
      </c>
      <c r="BH285" s="161" t="str">
        <f ca="1">IF(OR(M285="",VLOOKUP(M$1,Services!$A$1:$B$25,2,0)="Exclude"),"",IF($D285=1,IF(OR(price_limit="",price_limit="No Limit"),IF(M285="Yes",1,2),IF(SUMIFS(WhatIf!$W:$W,WhatIf!$Q:$Q,M$1,WhatIf!$R:$R,M285)&lt;=price_limit,IF(M285="Yes",1,2),"")),""))</f>
        <v/>
      </c>
      <c r="BI285" s="161" t="str">
        <f ca="1">IF(OR(N285="",VLOOKUP(N$1,Services!$A$1:$B$25,2,0)="Exclude"),"",IF($D285=1,IF(OR(price_limit="",price_limit="No Limit"),IF(N285="Yes",1,2),IF(SUMIFS(WhatIf!$W:$W,WhatIf!$Q:$Q,N$1,WhatIf!$R:$R,N285)&lt;=price_limit,IF(N285="Yes",1,2),"")),""))</f>
        <v/>
      </c>
      <c r="BJ285" s="161" t="str">
        <f>IF(OR(O285="",VLOOKUP(O$1,Services!$A$1:$B$25,2,0)="Exclude"),"",IF($D285=1,IF(OR(price_limit="",price_limit="No Limit"),IF(O285="Yes",1,2),IF(SUMIFS(WhatIf!$W:$W,WhatIf!$Q:$Q,O$1,WhatIf!$R:$R,O285)&lt;=price_limit,IF(O285="Yes",1,2),"")),""))</f>
        <v/>
      </c>
      <c r="BK285" s="161" t="str">
        <f>IF(OR(P285="",VLOOKUP(P$1,Services!$A$1:$B$25,2,0)="Exclude"),"",IF($D285=1,IF(OR(price_limit="",price_limit="No Limit"),IF(P285="Yes",1,2),IF(SUMIFS(WhatIf!$W:$W,WhatIf!$Q:$Q,P$1,WhatIf!$R:$R,P285)&lt;=price_limit,IF(P285="Yes",1,2),"")),""))</f>
        <v/>
      </c>
      <c r="BL285" s="161" t="str">
        <f>IF(OR(Q285="",VLOOKUP(Q$1,Services!$A$1:$B$25,2,0)="Exclude"),"",IF($D285=1,IF(OR(price_limit="",price_limit="No Limit"),IF(Q285="Yes",1,2),IF(SUMIFS(WhatIf!$W:$W,WhatIf!$Q:$Q,Q$1,WhatIf!$R:$R,Q285)&lt;=price_limit,IF(Q285="Yes",1,2),"")),""))</f>
        <v/>
      </c>
      <c r="BM285" s="161" t="str">
        <f>IF(OR(R285="",VLOOKUP(R$1,Services!$A$1:$B$25,2,0)="Exclude"),"",IF($D285=1,IF(OR(price_limit="",price_limit="No Limit"),IF(R285="Yes",1,2),IF(SUMIFS(WhatIf!$W:$W,WhatIf!$Q:$Q,R$1,WhatIf!$R:$R,R285)&lt;=price_limit,IF(R285="Yes",1,2),"")),""))</f>
        <v/>
      </c>
      <c r="BN285" s="161" t="str">
        <f>IF(OR(S285="",VLOOKUP(S$1,Services!$A$1:$B$25,2,0)="Exclude"),"",IF($D285=1,IF(OR(price_limit="",price_limit="No Limit"),IF(S285="Yes",1,2),IF(SUMIFS(WhatIf!$W:$W,WhatIf!$Q:$Q,S$1,WhatIf!$R:$R,S285)&lt;=price_limit,IF(S285="Yes",1,2),"")),""))</f>
        <v/>
      </c>
      <c r="BO285" s="161" t="str">
        <f>IF(OR(T285="",VLOOKUP(T$1,Services!$A$1:$B$25,2,0)="Exclude"),"",IF($D285=1,IF(OR(price_limit="",price_limit="No Limit"),IF(T285="Yes",1,2),IF(SUMIFS(WhatIf!$W:$W,WhatIf!$Q:$Q,T$1,WhatIf!$R:$R,T285)&lt;=price_limit,IF(T285="Yes",1,2),"")),""))</f>
        <v/>
      </c>
      <c r="BP285" s="161" t="str">
        <f>IF(OR(U285="",VLOOKUP(U$1,Services!$A$1:$B$25,2,0)="Exclude"),"",IF($D285=1,IF(OR(price_limit="",price_limit="No Limit"),IF(U285="Yes",1,2),IF(SUMIFS(WhatIf!$W:$W,WhatIf!$Q:$Q,U$1,WhatIf!$R:$R,U285)&lt;=price_limit,IF(U285="Yes",1,2),"")),""))</f>
        <v/>
      </c>
      <c r="BQ285" s="161" t="str">
        <f ca="1">IF(OR(V285="",VLOOKUP(V$1,Services!$A$1:$B$25,2,0)="Exclude"),"",IF($D285=1,IF(OR(price_limit="",price_limit="No Limit"),IF(V285="Yes",1,2),IF(SUMIFS(WhatIf!$W:$W,WhatIf!$Q:$Q,V$1,WhatIf!$R:$R,V285)&lt;=price_limit,IF(V285="Yes",1,2),"")),""))</f>
        <v/>
      </c>
      <c r="BR285" s="161" t="str">
        <f>IF(OR(W285="",VLOOKUP(W$1,Services!$A$1:$B$25,2,0)="Exclude"),"",IF($D285=1,IF(OR(price_limit="",price_limit="No Limit"),IF(W285="Yes",1,2),IF(SUMIFS(WhatIf!$W:$W,WhatIf!$Q:$Q,W$1,WhatIf!$R:$R,W285)&lt;=price_limit,IF(W285="Yes",1,2),"")),""))</f>
        <v/>
      </c>
      <c r="BS285" s="161" t="str">
        <f>IF(OR(X285="",VLOOKUP(X$1,Services!$A$1:$B$25,2,0)="Exclude"),"",IF($D285=1,IF(OR(price_limit="",price_limit="No Limit"),IF(X285="Yes",1,2),IF(SUMIFS(WhatIf!$W:$W,WhatIf!$Q:$Q,X$1,WhatIf!$R:$R,X285)&lt;=price_limit,IF(X285="Yes",1,2),"")),""))</f>
        <v/>
      </c>
      <c r="BT285" s="161" t="str">
        <f>IF(OR(Y285="",VLOOKUP(Y$1,Services!$A$1:$B$25,2,0)="Exclude"),"",IF($D285=1,IF(OR(price_limit="",price_limit="No Limit"),IF(Y285="Yes",1,2),IF(SUMIFS(WhatIf!$W:$W,WhatIf!$Q:$Q,Y$1,WhatIf!$R:$R,Y285)&lt;=price_limit,IF(Y285="Yes",1,2),"")),""))</f>
        <v/>
      </c>
      <c r="BU285" s="161" t="str">
        <f>IF(OR(Z285="",VLOOKUP(Z$1,Services!$A$1:$B$25,2,0)="Exclude"),"",IF($D285=1,IF(OR(price_limit="",price_limit="No Limit"),IF(Z285="Yes",1,2),IF(SUMIFS(WhatIf!$W:$W,WhatIf!$Q:$Q,Z$1,WhatIf!$R:$R,Z285)&lt;=price_limit,IF(Z285="Yes",1,2),"")),""))</f>
        <v/>
      </c>
      <c r="BV285" s="161"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378</v>
      </c>
      <c r="B286" s="3" t="s">
        <v>205</v>
      </c>
      <c r="C286" s="3" t="s">
        <v>347</v>
      </c>
      <c r="D286" s="8" t="str">
        <f t="shared" ca="1" si="14"/>
        <v/>
      </c>
      <c r="I286" s="4" t="s">
        <v>688</v>
      </c>
      <c r="J286" s="4" t="s">
        <v>688</v>
      </c>
      <c r="K286" s="4" t="s">
        <v>688</v>
      </c>
      <c r="L286" s="4" t="s">
        <v>1</v>
      </c>
      <c r="M286" s="8" t="s">
        <v>42</v>
      </c>
      <c r="N286" s="8" t="s">
        <v>688</v>
      </c>
      <c r="O286" s="8"/>
      <c r="P286" s="8"/>
      <c r="Q286" s="8"/>
      <c r="R286" s="8"/>
      <c r="S286" s="8"/>
      <c r="T286" s="8"/>
      <c r="U286" s="8"/>
      <c r="V286" s="8" t="s">
        <v>688</v>
      </c>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1" t="str">
        <f>IF(OR(E286="",VLOOKUP(E$1,Services!$A$1:$B$25,2,0)="Exclude"),"",IF($D286=1,IF(OR(price_limit="",price_limit="No Limit"),IF(E286="Yes",1,2),IF(SUMIFS(WhatIf!$W:$W,WhatIf!$Q:$Q,E$1,WhatIf!$R:$R,E286)&lt;=price_limit,IF(E286="Yes",1,2),"")),""))</f>
        <v/>
      </c>
      <c r="BA286" s="161" t="str">
        <f>IF(OR(F286="",VLOOKUP(F$1,Services!$A$1:$B$25,2,0)="Exclude"),"",IF($D286=1,IF(OR(price_limit="",price_limit="No Limit"),IF(F286="Yes",1,2),IF(SUMIFS(WhatIf!$W:$W,WhatIf!$Q:$Q,F$1,WhatIf!$R:$R,F286)&lt;=price_limit,IF(F286="Yes",1,2),"")),""))</f>
        <v/>
      </c>
      <c r="BB286" s="161" t="str">
        <f>IF(OR(G286="",VLOOKUP(G$1,Services!$A$1:$B$25,2,0)="Exclude"),"",IF($D286=1,IF(OR(price_limit="",price_limit="No Limit"),IF(G286="Yes",1,2),IF(SUMIFS(WhatIf!$W:$W,WhatIf!$Q:$Q,G$1,WhatIf!$R:$R,G286)&lt;=price_limit,IF(G286="Yes",1,2),"")),""))</f>
        <v/>
      </c>
      <c r="BC286" s="161" t="str">
        <f>IF(OR(H286="",VLOOKUP(H$1,Services!$A$1:$B$25,2,0)="Exclude"),"",IF($D286=1,IF(OR(price_limit="",price_limit="No Limit"),IF(H286="Yes",1,2),IF(SUMIFS(WhatIf!$W:$W,WhatIf!$Q:$Q,H$1,WhatIf!$R:$R,H286)&lt;=price_limit,IF(H286="Yes",1,2),"")),""))</f>
        <v/>
      </c>
      <c r="BD286" s="161" t="str">
        <f ca="1">IF(OR(I286="",VLOOKUP(I$1,Services!$A$1:$B$25,2,0)="Exclude"),"",IF($D286=1,IF(OR(price_limit="",price_limit="No Limit"),IF(I286="Yes",1,2),IF(SUMIFS(WhatIf!$W:$W,WhatIf!$Q:$Q,I$1,WhatIf!$R:$R,I286)&lt;=price_limit,IF(I286="Yes",1,2),"")),""))</f>
        <v/>
      </c>
      <c r="BE286" s="161" t="str">
        <f ca="1">IF(OR(J286="",VLOOKUP(J$1,Services!$A$1:$B$25,2,0)="Exclude"),"",IF($D286=1,IF(OR(price_limit="",price_limit="No Limit"),IF(J286="Yes",1,2),IF(SUMIFS(WhatIf!$W:$W,WhatIf!$Q:$Q,J$1,WhatIf!$R:$R,J286)&lt;=price_limit,IF(J286="Yes",1,2),"")),""))</f>
        <v/>
      </c>
      <c r="BF286" s="161" t="str">
        <f ca="1">IF(OR(K286="",VLOOKUP(K$1,Services!$A$1:$B$25,2,0)="Exclude"),"",IF($D286=1,IF(OR(price_limit="",price_limit="No Limit"),IF(K286="Yes",1,2),IF(SUMIFS(WhatIf!$W:$W,WhatIf!$Q:$Q,K$1,WhatIf!$R:$R,K286)&lt;=price_limit,IF(K286="Yes",1,2),"")),""))</f>
        <v/>
      </c>
      <c r="BG286" s="161" t="str">
        <f ca="1">IF(OR(L286="",VLOOKUP(L$1,Services!$A$1:$B$25,2,0)="Exclude"),"",IF($D286=1,IF(OR(price_limit="",price_limit="No Limit"),IF(L286="Yes",1,2),IF(SUMIFS(WhatIf!$W:$W,WhatIf!$Q:$Q,L$1,WhatIf!$R:$R,L286)&lt;=price_limit,IF(L286="Yes",1,2),"")),""))</f>
        <v/>
      </c>
      <c r="BH286" s="161" t="str">
        <f ca="1">IF(OR(M286="",VLOOKUP(M$1,Services!$A$1:$B$25,2,0)="Exclude"),"",IF($D286=1,IF(OR(price_limit="",price_limit="No Limit"),IF(M286="Yes",1,2),IF(SUMIFS(WhatIf!$W:$W,WhatIf!$Q:$Q,M$1,WhatIf!$R:$R,M286)&lt;=price_limit,IF(M286="Yes",1,2),"")),""))</f>
        <v/>
      </c>
      <c r="BI286" s="161" t="str">
        <f ca="1">IF(OR(N286="",VLOOKUP(N$1,Services!$A$1:$B$25,2,0)="Exclude"),"",IF($D286=1,IF(OR(price_limit="",price_limit="No Limit"),IF(N286="Yes",1,2),IF(SUMIFS(WhatIf!$W:$W,WhatIf!$Q:$Q,N$1,WhatIf!$R:$R,N286)&lt;=price_limit,IF(N286="Yes",1,2),"")),""))</f>
        <v/>
      </c>
      <c r="BJ286" s="161" t="str">
        <f>IF(OR(O286="",VLOOKUP(O$1,Services!$A$1:$B$25,2,0)="Exclude"),"",IF($D286=1,IF(OR(price_limit="",price_limit="No Limit"),IF(O286="Yes",1,2),IF(SUMIFS(WhatIf!$W:$W,WhatIf!$Q:$Q,O$1,WhatIf!$R:$R,O286)&lt;=price_limit,IF(O286="Yes",1,2),"")),""))</f>
        <v/>
      </c>
      <c r="BK286" s="161" t="str">
        <f>IF(OR(P286="",VLOOKUP(P$1,Services!$A$1:$B$25,2,0)="Exclude"),"",IF($D286=1,IF(OR(price_limit="",price_limit="No Limit"),IF(P286="Yes",1,2),IF(SUMIFS(WhatIf!$W:$W,WhatIf!$Q:$Q,P$1,WhatIf!$R:$R,P286)&lt;=price_limit,IF(P286="Yes",1,2),"")),""))</f>
        <v/>
      </c>
      <c r="BL286" s="161" t="str">
        <f>IF(OR(Q286="",VLOOKUP(Q$1,Services!$A$1:$B$25,2,0)="Exclude"),"",IF($D286=1,IF(OR(price_limit="",price_limit="No Limit"),IF(Q286="Yes",1,2),IF(SUMIFS(WhatIf!$W:$W,WhatIf!$Q:$Q,Q$1,WhatIf!$R:$R,Q286)&lt;=price_limit,IF(Q286="Yes",1,2),"")),""))</f>
        <v/>
      </c>
      <c r="BM286" s="161" t="str">
        <f>IF(OR(R286="",VLOOKUP(R$1,Services!$A$1:$B$25,2,0)="Exclude"),"",IF($D286=1,IF(OR(price_limit="",price_limit="No Limit"),IF(R286="Yes",1,2),IF(SUMIFS(WhatIf!$W:$W,WhatIf!$Q:$Q,R$1,WhatIf!$R:$R,R286)&lt;=price_limit,IF(R286="Yes",1,2),"")),""))</f>
        <v/>
      </c>
      <c r="BN286" s="161" t="str">
        <f>IF(OR(S286="",VLOOKUP(S$1,Services!$A$1:$B$25,2,0)="Exclude"),"",IF($D286=1,IF(OR(price_limit="",price_limit="No Limit"),IF(S286="Yes",1,2),IF(SUMIFS(WhatIf!$W:$W,WhatIf!$Q:$Q,S$1,WhatIf!$R:$R,S286)&lt;=price_limit,IF(S286="Yes",1,2),"")),""))</f>
        <v/>
      </c>
      <c r="BO286" s="161" t="str">
        <f>IF(OR(T286="",VLOOKUP(T$1,Services!$A$1:$B$25,2,0)="Exclude"),"",IF($D286=1,IF(OR(price_limit="",price_limit="No Limit"),IF(T286="Yes",1,2),IF(SUMIFS(WhatIf!$W:$W,WhatIf!$Q:$Q,T$1,WhatIf!$R:$R,T286)&lt;=price_limit,IF(T286="Yes",1,2),"")),""))</f>
        <v/>
      </c>
      <c r="BP286" s="161" t="str">
        <f>IF(OR(U286="",VLOOKUP(U$1,Services!$A$1:$B$25,2,0)="Exclude"),"",IF($D286=1,IF(OR(price_limit="",price_limit="No Limit"),IF(U286="Yes",1,2),IF(SUMIFS(WhatIf!$W:$W,WhatIf!$Q:$Q,U$1,WhatIf!$R:$R,U286)&lt;=price_limit,IF(U286="Yes",1,2),"")),""))</f>
        <v/>
      </c>
      <c r="BQ286" s="161" t="str">
        <f ca="1">IF(OR(V286="",VLOOKUP(V$1,Services!$A$1:$B$25,2,0)="Exclude"),"",IF($D286=1,IF(OR(price_limit="",price_limit="No Limit"),IF(V286="Yes",1,2),IF(SUMIFS(WhatIf!$W:$W,WhatIf!$Q:$Q,V$1,WhatIf!$R:$R,V286)&lt;=price_limit,IF(V286="Yes",1,2),"")),""))</f>
        <v/>
      </c>
      <c r="BR286" s="161" t="str">
        <f>IF(OR(W286="",VLOOKUP(W$1,Services!$A$1:$B$25,2,0)="Exclude"),"",IF($D286=1,IF(OR(price_limit="",price_limit="No Limit"),IF(W286="Yes",1,2),IF(SUMIFS(WhatIf!$W:$W,WhatIf!$Q:$Q,W$1,WhatIf!$R:$R,W286)&lt;=price_limit,IF(W286="Yes",1,2),"")),""))</f>
        <v/>
      </c>
      <c r="BS286" s="161" t="str">
        <f>IF(OR(X286="",VLOOKUP(X$1,Services!$A$1:$B$25,2,0)="Exclude"),"",IF($D286=1,IF(OR(price_limit="",price_limit="No Limit"),IF(X286="Yes",1,2),IF(SUMIFS(WhatIf!$W:$W,WhatIf!$Q:$Q,X$1,WhatIf!$R:$R,X286)&lt;=price_limit,IF(X286="Yes",1,2),"")),""))</f>
        <v/>
      </c>
      <c r="BT286" s="161" t="str">
        <f>IF(OR(Y286="",VLOOKUP(Y$1,Services!$A$1:$B$25,2,0)="Exclude"),"",IF($D286=1,IF(OR(price_limit="",price_limit="No Limit"),IF(Y286="Yes",1,2),IF(SUMIFS(WhatIf!$W:$W,WhatIf!$Q:$Q,Y$1,WhatIf!$R:$R,Y286)&lt;=price_limit,IF(Y286="Yes",1,2),"")),""))</f>
        <v/>
      </c>
      <c r="BU286" s="161" t="str">
        <f>IF(OR(Z286="",VLOOKUP(Z$1,Services!$A$1:$B$25,2,0)="Exclude"),"",IF($D286=1,IF(OR(price_limit="",price_limit="No Limit"),IF(Z286="Yes",1,2),IF(SUMIFS(WhatIf!$W:$W,WhatIf!$Q:$Q,Z$1,WhatIf!$R:$R,Z286)&lt;=price_limit,IF(Z286="Yes",1,2),"")),""))</f>
        <v/>
      </c>
      <c r="BV286" s="161"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52.5" customHeight="1" x14ac:dyDescent="0.35">
      <c r="A287" s="15" t="s">
        <v>379</v>
      </c>
      <c r="B287" s="3" t="s">
        <v>205</v>
      </c>
      <c r="C287" s="3" t="s">
        <v>347</v>
      </c>
      <c r="D287" s="8" t="str">
        <f t="shared" ca="1" si="14"/>
        <v/>
      </c>
      <c r="I287" s="4" t="s">
        <v>688</v>
      </c>
      <c r="J287" s="4" t="s">
        <v>688</v>
      </c>
      <c r="K287" s="4" t="s">
        <v>688</v>
      </c>
      <c r="L287" s="4" t="s">
        <v>1</v>
      </c>
      <c r="M287" s="8" t="s">
        <v>42</v>
      </c>
      <c r="N287" s="8" t="s">
        <v>688</v>
      </c>
      <c r="O287" s="8"/>
      <c r="P287" s="8"/>
      <c r="Q287" s="8"/>
      <c r="R287" s="8"/>
      <c r="S287" s="8"/>
      <c r="T287" s="8"/>
      <c r="U287" s="8"/>
      <c r="V287" s="8" t="s">
        <v>688</v>
      </c>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1" t="str">
        <f>IF(OR(E287="",VLOOKUP(E$1,Services!$A$1:$B$25,2,0)="Exclude"),"",IF($D287=1,IF(OR(price_limit="",price_limit="No Limit"),IF(E287="Yes",1,2),IF(SUMIFS(WhatIf!$W:$W,WhatIf!$Q:$Q,E$1,WhatIf!$R:$R,E287)&lt;=price_limit,IF(E287="Yes",1,2),"")),""))</f>
        <v/>
      </c>
      <c r="BA287" s="161" t="str">
        <f>IF(OR(F287="",VLOOKUP(F$1,Services!$A$1:$B$25,2,0)="Exclude"),"",IF($D287=1,IF(OR(price_limit="",price_limit="No Limit"),IF(F287="Yes",1,2),IF(SUMIFS(WhatIf!$W:$W,WhatIf!$Q:$Q,F$1,WhatIf!$R:$R,F287)&lt;=price_limit,IF(F287="Yes",1,2),"")),""))</f>
        <v/>
      </c>
      <c r="BB287" s="161" t="str">
        <f>IF(OR(G287="",VLOOKUP(G$1,Services!$A$1:$B$25,2,0)="Exclude"),"",IF($D287=1,IF(OR(price_limit="",price_limit="No Limit"),IF(G287="Yes",1,2),IF(SUMIFS(WhatIf!$W:$W,WhatIf!$Q:$Q,G$1,WhatIf!$R:$R,G287)&lt;=price_limit,IF(G287="Yes",1,2),"")),""))</f>
        <v/>
      </c>
      <c r="BC287" s="161" t="str">
        <f>IF(OR(H287="",VLOOKUP(H$1,Services!$A$1:$B$25,2,0)="Exclude"),"",IF($D287=1,IF(OR(price_limit="",price_limit="No Limit"),IF(H287="Yes",1,2),IF(SUMIFS(WhatIf!$W:$W,WhatIf!$Q:$Q,H$1,WhatIf!$R:$R,H287)&lt;=price_limit,IF(H287="Yes",1,2),"")),""))</f>
        <v/>
      </c>
      <c r="BD287" s="161" t="str">
        <f ca="1">IF(OR(I287="",VLOOKUP(I$1,Services!$A$1:$B$25,2,0)="Exclude"),"",IF($D287=1,IF(OR(price_limit="",price_limit="No Limit"),IF(I287="Yes",1,2),IF(SUMIFS(WhatIf!$W:$W,WhatIf!$Q:$Q,I$1,WhatIf!$R:$R,I287)&lt;=price_limit,IF(I287="Yes",1,2),"")),""))</f>
        <v/>
      </c>
      <c r="BE287" s="161" t="str">
        <f ca="1">IF(OR(J287="",VLOOKUP(J$1,Services!$A$1:$B$25,2,0)="Exclude"),"",IF($D287=1,IF(OR(price_limit="",price_limit="No Limit"),IF(J287="Yes",1,2),IF(SUMIFS(WhatIf!$W:$W,WhatIf!$Q:$Q,J$1,WhatIf!$R:$R,J287)&lt;=price_limit,IF(J287="Yes",1,2),"")),""))</f>
        <v/>
      </c>
      <c r="BF287" s="161" t="str">
        <f ca="1">IF(OR(K287="",VLOOKUP(K$1,Services!$A$1:$B$25,2,0)="Exclude"),"",IF($D287=1,IF(OR(price_limit="",price_limit="No Limit"),IF(K287="Yes",1,2),IF(SUMIFS(WhatIf!$W:$W,WhatIf!$Q:$Q,K$1,WhatIf!$R:$R,K287)&lt;=price_limit,IF(K287="Yes",1,2),"")),""))</f>
        <v/>
      </c>
      <c r="BG287" s="161" t="str">
        <f ca="1">IF(OR(L287="",VLOOKUP(L$1,Services!$A$1:$B$25,2,0)="Exclude"),"",IF($D287=1,IF(OR(price_limit="",price_limit="No Limit"),IF(L287="Yes",1,2),IF(SUMIFS(WhatIf!$W:$W,WhatIf!$Q:$Q,L$1,WhatIf!$R:$R,L287)&lt;=price_limit,IF(L287="Yes",1,2),"")),""))</f>
        <v/>
      </c>
      <c r="BH287" s="161" t="str">
        <f ca="1">IF(OR(M287="",VLOOKUP(M$1,Services!$A$1:$B$25,2,0)="Exclude"),"",IF($D287=1,IF(OR(price_limit="",price_limit="No Limit"),IF(M287="Yes",1,2),IF(SUMIFS(WhatIf!$W:$W,WhatIf!$Q:$Q,M$1,WhatIf!$R:$R,M287)&lt;=price_limit,IF(M287="Yes",1,2),"")),""))</f>
        <v/>
      </c>
      <c r="BI287" s="161" t="str">
        <f ca="1">IF(OR(N287="",VLOOKUP(N$1,Services!$A$1:$B$25,2,0)="Exclude"),"",IF($D287=1,IF(OR(price_limit="",price_limit="No Limit"),IF(N287="Yes",1,2),IF(SUMIFS(WhatIf!$W:$W,WhatIf!$Q:$Q,N$1,WhatIf!$R:$R,N287)&lt;=price_limit,IF(N287="Yes",1,2),"")),""))</f>
        <v/>
      </c>
      <c r="BJ287" s="161" t="str">
        <f>IF(OR(O287="",VLOOKUP(O$1,Services!$A$1:$B$25,2,0)="Exclude"),"",IF($D287=1,IF(OR(price_limit="",price_limit="No Limit"),IF(O287="Yes",1,2),IF(SUMIFS(WhatIf!$W:$W,WhatIf!$Q:$Q,O$1,WhatIf!$R:$R,O287)&lt;=price_limit,IF(O287="Yes",1,2),"")),""))</f>
        <v/>
      </c>
      <c r="BK287" s="161" t="str">
        <f>IF(OR(P287="",VLOOKUP(P$1,Services!$A$1:$B$25,2,0)="Exclude"),"",IF($D287=1,IF(OR(price_limit="",price_limit="No Limit"),IF(P287="Yes",1,2),IF(SUMIFS(WhatIf!$W:$W,WhatIf!$Q:$Q,P$1,WhatIf!$R:$R,P287)&lt;=price_limit,IF(P287="Yes",1,2),"")),""))</f>
        <v/>
      </c>
      <c r="BL287" s="161" t="str">
        <f>IF(OR(Q287="",VLOOKUP(Q$1,Services!$A$1:$B$25,2,0)="Exclude"),"",IF($D287=1,IF(OR(price_limit="",price_limit="No Limit"),IF(Q287="Yes",1,2),IF(SUMIFS(WhatIf!$W:$W,WhatIf!$Q:$Q,Q$1,WhatIf!$R:$R,Q287)&lt;=price_limit,IF(Q287="Yes",1,2),"")),""))</f>
        <v/>
      </c>
      <c r="BM287" s="161" t="str">
        <f>IF(OR(R287="",VLOOKUP(R$1,Services!$A$1:$B$25,2,0)="Exclude"),"",IF($D287=1,IF(OR(price_limit="",price_limit="No Limit"),IF(R287="Yes",1,2),IF(SUMIFS(WhatIf!$W:$W,WhatIf!$Q:$Q,R$1,WhatIf!$R:$R,R287)&lt;=price_limit,IF(R287="Yes",1,2),"")),""))</f>
        <v/>
      </c>
      <c r="BN287" s="161" t="str">
        <f>IF(OR(S287="",VLOOKUP(S$1,Services!$A$1:$B$25,2,0)="Exclude"),"",IF($D287=1,IF(OR(price_limit="",price_limit="No Limit"),IF(S287="Yes",1,2),IF(SUMIFS(WhatIf!$W:$W,WhatIf!$Q:$Q,S$1,WhatIf!$R:$R,S287)&lt;=price_limit,IF(S287="Yes",1,2),"")),""))</f>
        <v/>
      </c>
      <c r="BO287" s="161" t="str">
        <f>IF(OR(T287="",VLOOKUP(T$1,Services!$A$1:$B$25,2,0)="Exclude"),"",IF($D287=1,IF(OR(price_limit="",price_limit="No Limit"),IF(T287="Yes",1,2),IF(SUMIFS(WhatIf!$W:$W,WhatIf!$Q:$Q,T$1,WhatIf!$R:$R,T287)&lt;=price_limit,IF(T287="Yes",1,2),"")),""))</f>
        <v/>
      </c>
      <c r="BP287" s="161" t="str">
        <f>IF(OR(U287="",VLOOKUP(U$1,Services!$A$1:$B$25,2,0)="Exclude"),"",IF($D287=1,IF(OR(price_limit="",price_limit="No Limit"),IF(U287="Yes",1,2),IF(SUMIFS(WhatIf!$W:$W,WhatIf!$Q:$Q,U$1,WhatIf!$R:$R,U287)&lt;=price_limit,IF(U287="Yes",1,2),"")),""))</f>
        <v/>
      </c>
      <c r="BQ287" s="161" t="str">
        <f ca="1">IF(OR(V287="",VLOOKUP(V$1,Services!$A$1:$B$25,2,0)="Exclude"),"",IF($D287=1,IF(OR(price_limit="",price_limit="No Limit"),IF(V287="Yes",1,2),IF(SUMIFS(WhatIf!$W:$W,WhatIf!$Q:$Q,V$1,WhatIf!$R:$R,V287)&lt;=price_limit,IF(V287="Yes",1,2),"")),""))</f>
        <v/>
      </c>
      <c r="BR287" s="161" t="str">
        <f>IF(OR(W287="",VLOOKUP(W$1,Services!$A$1:$B$25,2,0)="Exclude"),"",IF($D287=1,IF(OR(price_limit="",price_limit="No Limit"),IF(W287="Yes",1,2),IF(SUMIFS(WhatIf!$W:$W,WhatIf!$Q:$Q,W$1,WhatIf!$R:$R,W287)&lt;=price_limit,IF(W287="Yes",1,2),"")),""))</f>
        <v/>
      </c>
      <c r="BS287" s="161" t="str">
        <f>IF(OR(X287="",VLOOKUP(X$1,Services!$A$1:$B$25,2,0)="Exclude"),"",IF($D287=1,IF(OR(price_limit="",price_limit="No Limit"),IF(X287="Yes",1,2),IF(SUMIFS(WhatIf!$W:$W,WhatIf!$Q:$Q,X$1,WhatIf!$R:$R,X287)&lt;=price_limit,IF(X287="Yes",1,2),"")),""))</f>
        <v/>
      </c>
      <c r="BT287" s="161" t="str">
        <f>IF(OR(Y287="",VLOOKUP(Y$1,Services!$A$1:$B$25,2,0)="Exclude"),"",IF($D287=1,IF(OR(price_limit="",price_limit="No Limit"),IF(Y287="Yes",1,2),IF(SUMIFS(WhatIf!$W:$W,WhatIf!$Q:$Q,Y$1,WhatIf!$R:$R,Y287)&lt;=price_limit,IF(Y287="Yes",1,2),"")),""))</f>
        <v/>
      </c>
      <c r="BU287" s="161" t="str">
        <f>IF(OR(Z287="",VLOOKUP(Z$1,Services!$A$1:$B$25,2,0)="Exclude"),"",IF($D287=1,IF(OR(price_limit="",price_limit="No Limit"),IF(Z287="Yes",1,2),IF(SUMIFS(WhatIf!$W:$W,WhatIf!$Q:$Q,Z$1,WhatIf!$R:$R,Z287)&lt;=price_limit,IF(Z287="Yes",1,2),"")),""))</f>
        <v/>
      </c>
      <c r="BV287" s="161"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39.5" customHeight="1" x14ac:dyDescent="0.35">
      <c r="A288" s="15" t="s">
        <v>688</v>
      </c>
      <c r="B288" s="3" t="s">
        <v>205</v>
      </c>
      <c r="C288" s="3" t="s">
        <v>347</v>
      </c>
      <c r="D288" s="8" t="str">
        <f t="shared" ca="1" si="14"/>
        <v/>
      </c>
      <c r="I288" s="4" t="s">
        <v>688</v>
      </c>
      <c r="J288" s="4" t="s">
        <v>688</v>
      </c>
      <c r="K288" s="4" t="s">
        <v>688</v>
      </c>
      <c r="L288" s="4" t="s">
        <v>1</v>
      </c>
      <c r="M288" s="8" t="s">
        <v>688</v>
      </c>
      <c r="N288" s="8" t="s">
        <v>688</v>
      </c>
      <c r="O288" s="8"/>
      <c r="P288" s="8"/>
      <c r="Q288" s="8"/>
      <c r="R288" s="8"/>
      <c r="S288" s="8"/>
      <c r="T288" s="8"/>
      <c r="U288" s="8"/>
      <c r="V288" s="8" t="s">
        <v>688</v>
      </c>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1" t="str">
        <f>IF(OR(E288="",VLOOKUP(E$1,Services!$A$1:$B$25,2,0)="Exclude"),"",IF($D288=1,IF(OR(price_limit="",price_limit="No Limit"),IF(E288="Yes",1,2),IF(SUMIFS(WhatIf!$W:$W,WhatIf!$Q:$Q,E$1,WhatIf!$R:$R,E288)&lt;=price_limit,IF(E288="Yes",1,2),"")),""))</f>
        <v/>
      </c>
      <c r="BA288" s="161" t="str">
        <f>IF(OR(F288="",VLOOKUP(F$1,Services!$A$1:$B$25,2,0)="Exclude"),"",IF($D288=1,IF(OR(price_limit="",price_limit="No Limit"),IF(F288="Yes",1,2),IF(SUMIFS(WhatIf!$W:$W,WhatIf!$Q:$Q,F$1,WhatIf!$R:$R,F288)&lt;=price_limit,IF(F288="Yes",1,2),"")),""))</f>
        <v/>
      </c>
      <c r="BB288" s="161" t="str">
        <f>IF(OR(G288="",VLOOKUP(G$1,Services!$A$1:$B$25,2,0)="Exclude"),"",IF($D288=1,IF(OR(price_limit="",price_limit="No Limit"),IF(G288="Yes",1,2),IF(SUMIFS(WhatIf!$W:$W,WhatIf!$Q:$Q,G$1,WhatIf!$R:$R,G288)&lt;=price_limit,IF(G288="Yes",1,2),"")),""))</f>
        <v/>
      </c>
      <c r="BC288" s="161" t="str">
        <f>IF(OR(H288="",VLOOKUP(H$1,Services!$A$1:$B$25,2,0)="Exclude"),"",IF($D288=1,IF(OR(price_limit="",price_limit="No Limit"),IF(H288="Yes",1,2),IF(SUMIFS(WhatIf!$W:$W,WhatIf!$Q:$Q,H$1,WhatIf!$R:$R,H288)&lt;=price_limit,IF(H288="Yes",1,2),"")),""))</f>
        <v/>
      </c>
      <c r="BD288" s="161" t="str">
        <f ca="1">IF(OR(I288="",VLOOKUP(I$1,Services!$A$1:$B$25,2,0)="Exclude"),"",IF($D288=1,IF(OR(price_limit="",price_limit="No Limit"),IF(I288="Yes",1,2),IF(SUMIFS(WhatIf!$W:$W,WhatIf!$Q:$Q,I$1,WhatIf!$R:$R,I288)&lt;=price_limit,IF(I288="Yes",1,2),"")),""))</f>
        <v/>
      </c>
      <c r="BE288" s="161" t="str">
        <f ca="1">IF(OR(J288="",VLOOKUP(J$1,Services!$A$1:$B$25,2,0)="Exclude"),"",IF($D288=1,IF(OR(price_limit="",price_limit="No Limit"),IF(J288="Yes",1,2),IF(SUMIFS(WhatIf!$W:$W,WhatIf!$Q:$Q,J$1,WhatIf!$R:$R,J288)&lt;=price_limit,IF(J288="Yes",1,2),"")),""))</f>
        <v/>
      </c>
      <c r="BF288" s="161" t="str">
        <f ca="1">IF(OR(K288="",VLOOKUP(K$1,Services!$A$1:$B$25,2,0)="Exclude"),"",IF($D288=1,IF(OR(price_limit="",price_limit="No Limit"),IF(K288="Yes",1,2),IF(SUMIFS(WhatIf!$W:$W,WhatIf!$Q:$Q,K$1,WhatIf!$R:$R,K288)&lt;=price_limit,IF(K288="Yes",1,2),"")),""))</f>
        <v/>
      </c>
      <c r="BG288" s="161" t="str">
        <f ca="1">IF(OR(L288="",VLOOKUP(L$1,Services!$A$1:$B$25,2,0)="Exclude"),"",IF($D288=1,IF(OR(price_limit="",price_limit="No Limit"),IF(L288="Yes",1,2),IF(SUMIFS(WhatIf!$W:$W,WhatIf!$Q:$Q,L$1,WhatIf!$R:$R,L288)&lt;=price_limit,IF(L288="Yes",1,2),"")),""))</f>
        <v/>
      </c>
      <c r="BH288" s="161" t="str">
        <f ca="1">IF(OR(M288="",VLOOKUP(M$1,Services!$A$1:$B$25,2,0)="Exclude"),"",IF($D288=1,IF(OR(price_limit="",price_limit="No Limit"),IF(M288="Yes",1,2),IF(SUMIFS(WhatIf!$W:$W,WhatIf!$Q:$Q,M$1,WhatIf!$R:$R,M288)&lt;=price_limit,IF(M288="Yes",1,2),"")),""))</f>
        <v/>
      </c>
      <c r="BI288" s="161" t="str">
        <f ca="1">IF(OR(N288="",VLOOKUP(N$1,Services!$A$1:$B$25,2,0)="Exclude"),"",IF($D288=1,IF(OR(price_limit="",price_limit="No Limit"),IF(N288="Yes",1,2),IF(SUMIFS(WhatIf!$W:$W,WhatIf!$Q:$Q,N$1,WhatIf!$R:$R,N288)&lt;=price_limit,IF(N288="Yes",1,2),"")),""))</f>
        <v/>
      </c>
      <c r="BJ288" s="161" t="str">
        <f>IF(OR(O288="",VLOOKUP(O$1,Services!$A$1:$B$25,2,0)="Exclude"),"",IF($D288=1,IF(OR(price_limit="",price_limit="No Limit"),IF(O288="Yes",1,2),IF(SUMIFS(WhatIf!$W:$W,WhatIf!$Q:$Q,O$1,WhatIf!$R:$R,O288)&lt;=price_limit,IF(O288="Yes",1,2),"")),""))</f>
        <v/>
      </c>
      <c r="BK288" s="161" t="str">
        <f>IF(OR(P288="",VLOOKUP(P$1,Services!$A$1:$B$25,2,0)="Exclude"),"",IF($D288=1,IF(OR(price_limit="",price_limit="No Limit"),IF(P288="Yes",1,2),IF(SUMIFS(WhatIf!$W:$W,WhatIf!$Q:$Q,P$1,WhatIf!$R:$R,P288)&lt;=price_limit,IF(P288="Yes",1,2),"")),""))</f>
        <v/>
      </c>
      <c r="BL288" s="161" t="str">
        <f>IF(OR(Q288="",VLOOKUP(Q$1,Services!$A$1:$B$25,2,0)="Exclude"),"",IF($D288=1,IF(OR(price_limit="",price_limit="No Limit"),IF(Q288="Yes",1,2),IF(SUMIFS(WhatIf!$W:$W,WhatIf!$Q:$Q,Q$1,WhatIf!$R:$R,Q288)&lt;=price_limit,IF(Q288="Yes",1,2),"")),""))</f>
        <v/>
      </c>
      <c r="BM288" s="161" t="str">
        <f>IF(OR(R288="",VLOOKUP(R$1,Services!$A$1:$B$25,2,0)="Exclude"),"",IF($D288=1,IF(OR(price_limit="",price_limit="No Limit"),IF(R288="Yes",1,2),IF(SUMIFS(WhatIf!$W:$W,WhatIf!$Q:$Q,R$1,WhatIf!$R:$R,R288)&lt;=price_limit,IF(R288="Yes",1,2),"")),""))</f>
        <v/>
      </c>
      <c r="BN288" s="161" t="str">
        <f>IF(OR(S288="",VLOOKUP(S$1,Services!$A$1:$B$25,2,0)="Exclude"),"",IF($D288=1,IF(OR(price_limit="",price_limit="No Limit"),IF(S288="Yes",1,2),IF(SUMIFS(WhatIf!$W:$W,WhatIf!$Q:$Q,S$1,WhatIf!$R:$R,S288)&lt;=price_limit,IF(S288="Yes",1,2),"")),""))</f>
        <v/>
      </c>
      <c r="BO288" s="161" t="str">
        <f>IF(OR(T288="",VLOOKUP(T$1,Services!$A$1:$B$25,2,0)="Exclude"),"",IF($D288=1,IF(OR(price_limit="",price_limit="No Limit"),IF(T288="Yes",1,2),IF(SUMIFS(WhatIf!$W:$W,WhatIf!$Q:$Q,T$1,WhatIf!$R:$R,T288)&lt;=price_limit,IF(T288="Yes",1,2),"")),""))</f>
        <v/>
      </c>
      <c r="BP288" s="161" t="str">
        <f>IF(OR(U288="",VLOOKUP(U$1,Services!$A$1:$B$25,2,0)="Exclude"),"",IF($D288=1,IF(OR(price_limit="",price_limit="No Limit"),IF(U288="Yes",1,2),IF(SUMIFS(WhatIf!$W:$W,WhatIf!$Q:$Q,U$1,WhatIf!$R:$R,U288)&lt;=price_limit,IF(U288="Yes",1,2),"")),""))</f>
        <v/>
      </c>
      <c r="BQ288" s="161" t="str">
        <f ca="1">IF(OR(V288="",VLOOKUP(V$1,Services!$A$1:$B$25,2,0)="Exclude"),"",IF($D288=1,IF(OR(price_limit="",price_limit="No Limit"),IF(V288="Yes",1,2),IF(SUMIFS(WhatIf!$W:$W,WhatIf!$Q:$Q,V$1,WhatIf!$R:$R,V288)&lt;=price_limit,IF(V288="Yes",1,2),"")),""))</f>
        <v/>
      </c>
      <c r="BR288" s="161" t="str">
        <f>IF(OR(W288="",VLOOKUP(W$1,Services!$A$1:$B$25,2,0)="Exclude"),"",IF($D288=1,IF(OR(price_limit="",price_limit="No Limit"),IF(W288="Yes",1,2),IF(SUMIFS(WhatIf!$W:$W,WhatIf!$Q:$Q,W$1,WhatIf!$R:$R,W288)&lt;=price_limit,IF(W288="Yes",1,2),"")),""))</f>
        <v/>
      </c>
      <c r="BS288" s="161" t="str">
        <f>IF(OR(X288="",VLOOKUP(X$1,Services!$A$1:$B$25,2,0)="Exclude"),"",IF($D288=1,IF(OR(price_limit="",price_limit="No Limit"),IF(X288="Yes",1,2),IF(SUMIFS(WhatIf!$W:$W,WhatIf!$Q:$Q,X$1,WhatIf!$R:$R,X288)&lt;=price_limit,IF(X288="Yes",1,2),"")),""))</f>
        <v/>
      </c>
      <c r="BT288" s="161" t="str">
        <f>IF(OR(Y288="",VLOOKUP(Y$1,Services!$A$1:$B$25,2,0)="Exclude"),"",IF($D288=1,IF(OR(price_limit="",price_limit="No Limit"),IF(Y288="Yes",1,2),IF(SUMIFS(WhatIf!$W:$W,WhatIf!$Q:$Q,Y$1,WhatIf!$R:$R,Y288)&lt;=price_limit,IF(Y288="Yes",1,2),"")),""))</f>
        <v/>
      </c>
      <c r="BU288" s="161" t="str">
        <f>IF(OR(Z288="",VLOOKUP(Z$1,Services!$A$1:$B$25,2,0)="Exclude"),"",IF($D288=1,IF(OR(price_limit="",price_limit="No Limit"),IF(Z288="Yes",1,2),IF(SUMIFS(WhatIf!$W:$W,WhatIf!$Q:$Q,Z$1,WhatIf!$R:$R,Z288)&lt;=price_limit,IF(Z288="Yes",1,2),"")),""))</f>
        <v/>
      </c>
      <c r="BV288" s="161"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
      <c r="A289" s="15" t="s">
        <v>950</v>
      </c>
      <c r="C289" s="3" t="s">
        <v>347</v>
      </c>
      <c r="D289" s="8" t="str">
        <f t="shared" ca="1" si="14"/>
        <v/>
      </c>
      <c r="I289" s="4" t="s">
        <v>688</v>
      </c>
      <c r="J289" s="4" t="s">
        <v>688</v>
      </c>
      <c r="K289" s="4" t="s">
        <v>688</v>
      </c>
      <c r="L289" s="4" t="s">
        <v>1</v>
      </c>
      <c r="M289" s="4" t="s">
        <v>42</v>
      </c>
      <c r="N289" s="8" t="s">
        <v>688</v>
      </c>
      <c r="V289" s="8" t="s">
        <v>688</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1" t="str">
        <f>IF(OR(E289="",VLOOKUP(E$1,Services!$A$1:$B$25,2,0)="Exclude"),"",IF($D289=1,IF(OR(price_limit="",price_limit="No Limit"),IF(E289="Yes",1,2),IF(SUMIFS(WhatIf!$W:$W,WhatIf!$Q:$Q,E$1,WhatIf!$R:$R,E289)&lt;=price_limit,IF(E289="Yes",1,2),"")),""))</f>
        <v/>
      </c>
      <c r="BA289" s="161" t="str">
        <f>IF(OR(F289="",VLOOKUP(F$1,Services!$A$1:$B$25,2,0)="Exclude"),"",IF($D289=1,IF(OR(price_limit="",price_limit="No Limit"),IF(F289="Yes",1,2),IF(SUMIFS(WhatIf!$W:$W,WhatIf!$Q:$Q,F$1,WhatIf!$R:$R,F289)&lt;=price_limit,IF(F289="Yes",1,2),"")),""))</f>
        <v/>
      </c>
      <c r="BB289" s="161" t="str">
        <f>IF(OR(G289="",VLOOKUP(G$1,Services!$A$1:$B$25,2,0)="Exclude"),"",IF($D289=1,IF(OR(price_limit="",price_limit="No Limit"),IF(G289="Yes",1,2),IF(SUMIFS(WhatIf!$W:$W,WhatIf!$Q:$Q,G$1,WhatIf!$R:$R,G289)&lt;=price_limit,IF(G289="Yes",1,2),"")),""))</f>
        <v/>
      </c>
      <c r="BC289" s="161" t="str">
        <f>IF(OR(H289="",VLOOKUP(H$1,Services!$A$1:$B$25,2,0)="Exclude"),"",IF($D289=1,IF(OR(price_limit="",price_limit="No Limit"),IF(H289="Yes",1,2),IF(SUMIFS(WhatIf!$W:$W,WhatIf!$Q:$Q,H$1,WhatIf!$R:$R,H289)&lt;=price_limit,IF(H289="Yes",1,2),"")),""))</f>
        <v/>
      </c>
      <c r="BD289" s="161" t="str">
        <f ca="1">IF(OR(I289="",VLOOKUP(I$1,Services!$A$1:$B$25,2,0)="Exclude"),"",IF($D289=1,IF(OR(price_limit="",price_limit="No Limit"),IF(I289="Yes",1,2),IF(SUMIFS(WhatIf!$W:$W,WhatIf!$Q:$Q,I$1,WhatIf!$R:$R,I289)&lt;=price_limit,IF(I289="Yes",1,2),"")),""))</f>
        <v/>
      </c>
      <c r="BE289" s="161" t="str">
        <f ca="1">IF(OR(J289="",VLOOKUP(J$1,Services!$A$1:$B$25,2,0)="Exclude"),"",IF($D289=1,IF(OR(price_limit="",price_limit="No Limit"),IF(J289="Yes",1,2),IF(SUMIFS(WhatIf!$W:$W,WhatIf!$Q:$Q,J$1,WhatIf!$R:$R,J289)&lt;=price_limit,IF(J289="Yes",1,2),"")),""))</f>
        <v/>
      </c>
      <c r="BF289" s="161" t="str">
        <f ca="1">IF(OR(K289="",VLOOKUP(K$1,Services!$A$1:$B$25,2,0)="Exclude"),"",IF($D289=1,IF(OR(price_limit="",price_limit="No Limit"),IF(K289="Yes",1,2),IF(SUMIFS(WhatIf!$W:$W,WhatIf!$Q:$Q,K$1,WhatIf!$R:$R,K289)&lt;=price_limit,IF(K289="Yes",1,2),"")),""))</f>
        <v/>
      </c>
      <c r="BG289" s="161" t="str">
        <f ca="1">IF(OR(L289="",VLOOKUP(L$1,Services!$A$1:$B$25,2,0)="Exclude"),"",IF($D289=1,IF(OR(price_limit="",price_limit="No Limit"),IF(L289="Yes",1,2),IF(SUMIFS(WhatIf!$W:$W,WhatIf!$Q:$Q,L$1,WhatIf!$R:$R,L289)&lt;=price_limit,IF(L289="Yes",1,2),"")),""))</f>
        <v/>
      </c>
      <c r="BH289" s="161" t="str">
        <f ca="1">IF(OR(M289="",VLOOKUP(M$1,Services!$A$1:$B$25,2,0)="Exclude"),"",IF($D289=1,IF(OR(price_limit="",price_limit="No Limit"),IF(M289="Yes",1,2),IF(SUMIFS(WhatIf!$W:$W,WhatIf!$Q:$Q,M$1,WhatIf!$R:$R,M289)&lt;=price_limit,IF(M289="Yes",1,2),"")),""))</f>
        <v/>
      </c>
      <c r="BI289" s="161" t="str">
        <f ca="1">IF(OR(N289="",VLOOKUP(N$1,Services!$A$1:$B$25,2,0)="Exclude"),"",IF($D289=1,IF(OR(price_limit="",price_limit="No Limit"),IF(N289="Yes",1,2),IF(SUMIFS(WhatIf!$W:$W,WhatIf!$Q:$Q,N$1,WhatIf!$R:$R,N289)&lt;=price_limit,IF(N289="Yes",1,2),"")),""))</f>
        <v/>
      </c>
      <c r="BJ289" s="161" t="str">
        <f>IF(OR(O289="",VLOOKUP(O$1,Services!$A$1:$B$25,2,0)="Exclude"),"",IF($D289=1,IF(OR(price_limit="",price_limit="No Limit"),IF(O289="Yes",1,2),IF(SUMIFS(WhatIf!$W:$W,WhatIf!$Q:$Q,O$1,WhatIf!$R:$R,O289)&lt;=price_limit,IF(O289="Yes",1,2),"")),""))</f>
        <v/>
      </c>
      <c r="BK289" s="161" t="str">
        <f>IF(OR(P289="",VLOOKUP(P$1,Services!$A$1:$B$25,2,0)="Exclude"),"",IF($D289=1,IF(OR(price_limit="",price_limit="No Limit"),IF(P289="Yes",1,2),IF(SUMIFS(WhatIf!$W:$W,WhatIf!$Q:$Q,P$1,WhatIf!$R:$R,P289)&lt;=price_limit,IF(P289="Yes",1,2),"")),""))</f>
        <v/>
      </c>
      <c r="BL289" s="161" t="str">
        <f>IF(OR(Q289="",VLOOKUP(Q$1,Services!$A$1:$B$25,2,0)="Exclude"),"",IF($D289=1,IF(OR(price_limit="",price_limit="No Limit"),IF(Q289="Yes",1,2),IF(SUMIFS(WhatIf!$W:$W,WhatIf!$Q:$Q,Q$1,WhatIf!$R:$R,Q289)&lt;=price_limit,IF(Q289="Yes",1,2),"")),""))</f>
        <v/>
      </c>
      <c r="BM289" s="161" t="str">
        <f>IF(OR(R289="",VLOOKUP(R$1,Services!$A$1:$B$25,2,0)="Exclude"),"",IF($D289=1,IF(OR(price_limit="",price_limit="No Limit"),IF(R289="Yes",1,2),IF(SUMIFS(WhatIf!$W:$W,WhatIf!$Q:$Q,R$1,WhatIf!$R:$R,R289)&lt;=price_limit,IF(R289="Yes",1,2),"")),""))</f>
        <v/>
      </c>
      <c r="BN289" s="161" t="str">
        <f>IF(OR(S289="",VLOOKUP(S$1,Services!$A$1:$B$25,2,0)="Exclude"),"",IF($D289=1,IF(OR(price_limit="",price_limit="No Limit"),IF(S289="Yes",1,2),IF(SUMIFS(WhatIf!$W:$W,WhatIf!$Q:$Q,S$1,WhatIf!$R:$R,S289)&lt;=price_limit,IF(S289="Yes",1,2),"")),""))</f>
        <v/>
      </c>
      <c r="BO289" s="161" t="str">
        <f>IF(OR(T289="",VLOOKUP(T$1,Services!$A$1:$B$25,2,0)="Exclude"),"",IF($D289=1,IF(OR(price_limit="",price_limit="No Limit"),IF(T289="Yes",1,2),IF(SUMIFS(WhatIf!$W:$W,WhatIf!$Q:$Q,T$1,WhatIf!$R:$R,T289)&lt;=price_limit,IF(T289="Yes",1,2),"")),""))</f>
        <v/>
      </c>
      <c r="BP289" s="161" t="str">
        <f>IF(OR(U289="",VLOOKUP(U$1,Services!$A$1:$B$25,2,0)="Exclude"),"",IF($D289=1,IF(OR(price_limit="",price_limit="No Limit"),IF(U289="Yes",1,2),IF(SUMIFS(WhatIf!$W:$W,WhatIf!$Q:$Q,U$1,WhatIf!$R:$R,U289)&lt;=price_limit,IF(U289="Yes",1,2),"")),""))</f>
        <v/>
      </c>
      <c r="BQ289" s="161" t="str">
        <f ca="1">IF(OR(V289="",VLOOKUP(V$1,Services!$A$1:$B$25,2,0)="Exclude"),"",IF($D289=1,IF(OR(price_limit="",price_limit="No Limit"),IF(V289="Yes",1,2),IF(SUMIFS(WhatIf!$W:$W,WhatIf!$Q:$Q,V$1,WhatIf!$R:$R,V289)&lt;=price_limit,IF(V289="Yes",1,2),"")),""))</f>
        <v/>
      </c>
      <c r="BR289" s="161" t="str">
        <f>IF(OR(W289="",VLOOKUP(W$1,Services!$A$1:$B$25,2,0)="Exclude"),"",IF($D289=1,IF(OR(price_limit="",price_limit="No Limit"),IF(W289="Yes",1,2),IF(SUMIFS(WhatIf!$W:$W,WhatIf!$Q:$Q,W$1,WhatIf!$R:$R,W289)&lt;=price_limit,IF(W289="Yes",1,2),"")),""))</f>
        <v/>
      </c>
      <c r="BS289" s="161" t="str">
        <f>IF(OR(X289="",VLOOKUP(X$1,Services!$A$1:$B$25,2,0)="Exclude"),"",IF($D289=1,IF(OR(price_limit="",price_limit="No Limit"),IF(X289="Yes",1,2),IF(SUMIFS(WhatIf!$W:$W,WhatIf!$Q:$Q,X$1,WhatIf!$R:$R,X289)&lt;=price_limit,IF(X289="Yes",1,2),"")),""))</f>
        <v/>
      </c>
      <c r="BT289" s="161" t="str">
        <f>IF(OR(Y289="",VLOOKUP(Y$1,Services!$A$1:$B$25,2,0)="Exclude"),"",IF($D289=1,IF(OR(price_limit="",price_limit="No Limit"),IF(Y289="Yes",1,2),IF(SUMIFS(WhatIf!$W:$W,WhatIf!$Q:$Q,Y$1,WhatIf!$R:$R,Y289)&lt;=price_limit,IF(Y289="Yes",1,2),"")),""))</f>
        <v/>
      </c>
      <c r="BU289" s="161" t="str">
        <f>IF(OR(Z289="",VLOOKUP(Z$1,Services!$A$1:$B$25,2,0)="Exclude"),"",IF($D289=1,IF(OR(price_limit="",price_limit="No Limit"),IF(Z289="Yes",1,2),IF(SUMIFS(WhatIf!$W:$W,WhatIf!$Q:$Q,Z$1,WhatIf!$R:$R,Z289)&lt;=price_limit,IF(Z289="Yes",1,2),"")),""))</f>
        <v/>
      </c>
      <c r="BV289" s="161"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
      <c r="A290" s="15" t="s">
        <v>948</v>
      </c>
      <c r="C290" s="3" t="s">
        <v>347</v>
      </c>
      <c r="D290" s="8" t="str">
        <f t="shared" ca="1" si="14"/>
        <v/>
      </c>
      <c r="I290" s="4" t="s">
        <v>688</v>
      </c>
      <c r="J290" s="4" t="s">
        <v>688</v>
      </c>
      <c r="K290" s="4" t="s">
        <v>688</v>
      </c>
      <c r="L290" s="4" t="s">
        <v>1</v>
      </c>
      <c r="M290" s="4" t="s">
        <v>42</v>
      </c>
      <c r="N290" s="8" t="s">
        <v>688</v>
      </c>
      <c r="V290" s="8" t="s">
        <v>688</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1" t="str">
        <f>IF(OR(E290="",VLOOKUP(E$1,Services!$A$1:$B$25,2,0)="Exclude"),"",IF($D290=1,IF(OR(price_limit="",price_limit="No Limit"),IF(E290="Yes",1,2),IF(SUMIFS(WhatIf!$W:$W,WhatIf!$Q:$Q,E$1,WhatIf!$R:$R,E290)&lt;=price_limit,IF(E290="Yes",1,2),"")),""))</f>
        <v/>
      </c>
      <c r="BA290" s="161" t="str">
        <f>IF(OR(F290="",VLOOKUP(F$1,Services!$A$1:$B$25,2,0)="Exclude"),"",IF($D290=1,IF(OR(price_limit="",price_limit="No Limit"),IF(F290="Yes",1,2),IF(SUMIFS(WhatIf!$W:$W,WhatIf!$Q:$Q,F$1,WhatIf!$R:$R,F290)&lt;=price_limit,IF(F290="Yes",1,2),"")),""))</f>
        <v/>
      </c>
      <c r="BB290" s="161" t="str">
        <f>IF(OR(G290="",VLOOKUP(G$1,Services!$A$1:$B$25,2,0)="Exclude"),"",IF($D290=1,IF(OR(price_limit="",price_limit="No Limit"),IF(G290="Yes",1,2),IF(SUMIFS(WhatIf!$W:$W,WhatIf!$Q:$Q,G$1,WhatIf!$R:$R,G290)&lt;=price_limit,IF(G290="Yes",1,2),"")),""))</f>
        <v/>
      </c>
      <c r="BC290" s="161" t="str">
        <f>IF(OR(H290="",VLOOKUP(H$1,Services!$A$1:$B$25,2,0)="Exclude"),"",IF($D290=1,IF(OR(price_limit="",price_limit="No Limit"),IF(H290="Yes",1,2),IF(SUMIFS(WhatIf!$W:$W,WhatIf!$Q:$Q,H$1,WhatIf!$R:$R,H290)&lt;=price_limit,IF(H290="Yes",1,2),"")),""))</f>
        <v/>
      </c>
      <c r="BD290" s="161" t="str">
        <f ca="1">IF(OR(I290="",VLOOKUP(I$1,Services!$A$1:$B$25,2,0)="Exclude"),"",IF($D290=1,IF(OR(price_limit="",price_limit="No Limit"),IF(I290="Yes",1,2),IF(SUMIFS(WhatIf!$W:$W,WhatIf!$Q:$Q,I$1,WhatIf!$R:$R,I290)&lt;=price_limit,IF(I290="Yes",1,2),"")),""))</f>
        <v/>
      </c>
      <c r="BE290" s="161" t="str">
        <f ca="1">IF(OR(J290="",VLOOKUP(J$1,Services!$A$1:$B$25,2,0)="Exclude"),"",IF($D290=1,IF(OR(price_limit="",price_limit="No Limit"),IF(J290="Yes",1,2),IF(SUMIFS(WhatIf!$W:$W,WhatIf!$Q:$Q,J$1,WhatIf!$R:$R,J290)&lt;=price_limit,IF(J290="Yes",1,2),"")),""))</f>
        <v/>
      </c>
      <c r="BF290" s="161" t="str">
        <f ca="1">IF(OR(K290="",VLOOKUP(K$1,Services!$A$1:$B$25,2,0)="Exclude"),"",IF($D290=1,IF(OR(price_limit="",price_limit="No Limit"),IF(K290="Yes",1,2),IF(SUMIFS(WhatIf!$W:$W,WhatIf!$Q:$Q,K$1,WhatIf!$R:$R,K290)&lt;=price_limit,IF(K290="Yes",1,2),"")),""))</f>
        <v/>
      </c>
      <c r="BG290" s="161" t="str">
        <f ca="1">IF(OR(L290="",VLOOKUP(L$1,Services!$A$1:$B$25,2,0)="Exclude"),"",IF($D290=1,IF(OR(price_limit="",price_limit="No Limit"),IF(L290="Yes",1,2),IF(SUMIFS(WhatIf!$W:$W,WhatIf!$Q:$Q,L$1,WhatIf!$R:$R,L290)&lt;=price_limit,IF(L290="Yes",1,2),"")),""))</f>
        <v/>
      </c>
      <c r="BH290" s="161" t="str">
        <f ca="1">IF(OR(M290="",VLOOKUP(M$1,Services!$A$1:$B$25,2,0)="Exclude"),"",IF($D290=1,IF(OR(price_limit="",price_limit="No Limit"),IF(M290="Yes",1,2),IF(SUMIFS(WhatIf!$W:$W,WhatIf!$Q:$Q,M$1,WhatIf!$R:$R,M290)&lt;=price_limit,IF(M290="Yes",1,2),"")),""))</f>
        <v/>
      </c>
      <c r="BI290" s="161" t="str">
        <f ca="1">IF(OR(N290="",VLOOKUP(N$1,Services!$A$1:$B$25,2,0)="Exclude"),"",IF($D290=1,IF(OR(price_limit="",price_limit="No Limit"),IF(N290="Yes",1,2),IF(SUMIFS(WhatIf!$W:$W,WhatIf!$Q:$Q,N$1,WhatIf!$R:$R,N290)&lt;=price_limit,IF(N290="Yes",1,2),"")),""))</f>
        <v/>
      </c>
      <c r="BJ290" s="161" t="str">
        <f>IF(OR(O290="",VLOOKUP(O$1,Services!$A$1:$B$25,2,0)="Exclude"),"",IF($D290=1,IF(OR(price_limit="",price_limit="No Limit"),IF(O290="Yes",1,2),IF(SUMIFS(WhatIf!$W:$W,WhatIf!$Q:$Q,O$1,WhatIf!$R:$R,O290)&lt;=price_limit,IF(O290="Yes",1,2),"")),""))</f>
        <v/>
      </c>
      <c r="BK290" s="161" t="str">
        <f>IF(OR(P290="",VLOOKUP(P$1,Services!$A$1:$B$25,2,0)="Exclude"),"",IF($D290=1,IF(OR(price_limit="",price_limit="No Limit"),IF(P290="Yes",1,2),IF(SUMIFS(WhatIf!$W:$W,WhatIf!$Q:$Q,P$1,WhatIf!$R:$R,P290)&lt;=price_limit,IF(P290="Yes",1,2),"")),""))</f>
        <v/>
      </c>
      <c r="BL290" s="161" t="str">
        <f>IF(OR(Q290="",VLOOKUP(Q$1,Services!$A$1:$B$25,2,0)="Exclude"),"",IF($D290=1,IF(OR(price_limit="",price_limit="No Limit"),IF(Q290="Yes",1,2),IF(SUMIFS(WhatIf!$W:$W,WhatIf!$Q:$Q,Q$1,WhatIf!$R:$R,Q290)&lt;=price_limit,IF(Q290="Yes",1,2),"")),""))</f>
        <v/>
      </c>
      <c r="BM290" s="161" t="str">
        <f>IF(OR(R290="",VLOOKUP(R$1,Services!$A$1:$B$25,2,0)="Exclude"),"",IF($D290=1,IF(OR(price_limit="",price_limit="No Limit"),IF(R290="Yes",1,2),IF(SUMIFS(WhatIf!$W:$W,WhatIf!$Q:$Q,R$1,WhatIf!$R:$R,R290)&lt;=price_limit,IF(R290="Yes",1,2),"")),""))</f>
        <v/>
      </c>
      <c r="BN290" s="161" t="str">
        <f>IF(OR(S290="",VLOOKUP(S$1,Services!$A$1:$B$25,2,0)="Exclude"),"",IF($D290=1,IF(OR(price_limit="",price_limit="No Limit"),IF(S290="Yes",1,2),IF(SUMIFS(WhatIf!$W:$W,WhatIf!$Q:$Q,S$1,WhatIf!$R:$R,S290)&lt;=price_limit,IF(S290="Yes",1,2),"")),""))</f>
        <v/>
      </c>
      <c r="BO290" s="161" t="str">
        <f>IF(OR(T290="",VLOOKUP(T$1,Services!$A$1:$B$25,2,0)="Exclude"),"",IF($D290=1,IF(OR(price_limit="",price_limit="No Limit"),IF(T290="Yes",1,2),IF(SUMIFS(WhatIf!$W:$W,WhatIf!$Q:$Q,T$1,WhatIf!$R:$R,T290)&lt;=price_limit,IF(T290="Yes",1,2),"")),""))</f>
        <v/>
      </c>
      <c r="BP290" s="161" t="str">
        <f>IF(OR(U290="",VLOOKUP(U$1,Services!$A$1:$B$25,2,0)="Exclude"),"",IF($D290=1,IF(OR(price_limit="",price_limit="No Limit"),IF(U290="Yes",1,2),IF(SUMIFS(WhatIf!$W:$W,WhatIf!$Q:$Q,U$1,WhatIf!$R:$R,U290)&lt;=price_limit,IF(U290="Yes",1,2),"")),""))</f>
        <v/>
      </c>
      <c r="BQ290" s="161" t="str">
        <f ca="1">IF(OR(V290="",VLOOKUP(V$1,Services!$A$1:$B$25,2,0)="Exclude"),"",IF($D290=1,IF(OR(price_limit="",price_limit="No Limit"),IF(V290="Yes",1,2),IF(SUMIFS(WhatIf!$W:$W,WhatIf!$Q:$Q,V$1,WhatIf!$R:$R,V290)&lt;=price_limit,IF(V290="Yes",1,2),"")),""))</f>
        <v/>
      </c>
      <c r="BR290" s="161" t="str">
        <f>IF(OR(W290="",VLOOKUP(W$1,Services!$A$1:$B$25,2,0)="Exclude"),"",IF($D290=1,IF(OR(price_limit="",price_limit="No Limit"),IF(W290="Yes",1,2),IF(SUMIFS(WhatIf!$W:$W,WhatIf!$Q:$Q,W$1,WhatIf!$R:$R,W290)&lt;=price_limit,IF(W290="Yes",1,2),"")),""))</f>
        <v/>
      </c>
      <c r="BS290" s="161" t="str">
        <f>IF(OR(X290="",VLOOKUP(X$1,Services!$A$1:$B$25,2,0)="Exclude"),"",IF($D290=1,IF(OR(price_limit="",price_limit="No Limit"),IF(X290="Yes",1,2),IF(SUMIFS(WhatIf!$W:$W,WhatIf!$Q:$Q,X$1,WhatIf!$R:$R,X290)&lt;=price_limit,IF(X290="Yes",1,2),"")),""))</f>
        <v/>
      </c>
      <c r="BT290" s="161" t="str">
        <f>IF(OR(Y290="",VLOOKUP(Y$1,Services!$A$1:$B$25,2,0)="Exclude"),"",IF($D290=1,IF(OR(price_limit="",price_limit="No Limit"),IF(Y290="Yes",1,2),IF(SUMIFS(WhatIf!$W:$W,WhatIf!$Q:$Q,Y$1,WhatIf!$R:$R,Y290)&lt;=price_limit,IF(Y290="Yes",1,2),"")),""))</f>
        <v/>
      </c>
      <c r="BU290" s="161" t="str">
        <f>IF(OR(Z290="",VLOOKUP(Z$1,Services!$A$1:$B$25,2,0)="Exclude"),"",IF($D290=1,IF(OR(price_limit="",price_limit="No Limit"),IF(Z290="Yes",1,2),IF(SUMIFS(WhatIf!$W:$W,WhatIf!$Q:$Q,Z$1,WhatIf!$R:$R,Z290)&lt;=price_limit,IF(Z290="Yes",1,2),"")),""))</f>
        <v/>
      </c>
      <c r="BV290" s="161"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3" customHeight="1" x14ac:dyDescent="0.35">
      <c r="A291" s="15" t="s">
        <v>672</v>
      </c>
      <c r="B291" s="3" t="s">
        <v>837</v>
      </c>
      <c r="C291" s="3" t="s">
        <v>347</v>
      </c>
      <c r="D291" s="8" t="str">
        <f t="shared" ca="1" si="14"/>
        <v/>
      </c>
      <c r="F291" s="5"/>
      <c r="G291" s="5"/>
      <c r="H291" s="5"/>
      <c r="I291" s="4" t="s">
        <v>688</v>
      </c>
      <c r="J291" s="4" t="s">
        <v>688</v>
      </c>
      <c r="K291" s="4" t="s">
        <v>688</v>
      </c>
      <c r="L291" s="4" t="s">
        <v>1</v>
      </c>
      <c r="M291" s="8" t="s">
        <v>42</v>
      </c>
      <c r="N291" s="8" t="s">
        <v>688</v>
      </c>
      <c r="O291" s="8"/>
      <c r="P291" s="8"/>
      <c r="Q291" s="8"/>
      <c r="R291" s="8"/>
      <c r="S291" s="8"/>
      <c r="T291" s="8"/>
      <c r="U291" s="8"/>
      <c r="V291" s="8" t="s">
        <v>688</v>
      </c>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1" t="str">
        <f>IF(OR(E291="",VLOOKUP(E$1,Services!$A$1:$B$25,2,0)="Exclude"),"",IF($D291=1,IF(OR(price_limit="",price_limit="No Limit"),IF(E291="Yes",1,2),IF(SUMIFS(WhatIf!$W:$W,WhatIf!$Q:$Q,E$1,WhatIf!$R:$R,E291)&lt;=price_limit,IF(E291="Yes",1,2),"")),""))</f>
        <v/>
      </c>
      <c r="BA291" s="161" t="str">
        <f>IF(OR(F291="",VLOOKUP(F$1,Services!$A$1:$B$25,2,0)="Exclude"),"",IF($D291=1,IF(OR(price_limit="",price_limit="No Limit"),IF(F291="Yes",1,2),IF(SUMIFS(WhatIf!$W:$W,WhatIf!$Q:$Q,F$1,WhatIf!$R:$R,F291)&lt;=price_limit,IF(F291="Yes",1,2),"")),""))</f>
        <v/>
      </c>
      <c r="BB291" s="161" t="str">
        <f>IF(OR(G291="",VLOOKUP(G$1,Services!$A$1:$B$25,2,0)="Exclude"),"",IF($D291=1,IF(OR(price_limit="",price_limit="No Limit"),IF(G291="Yes",1,2),IF(SUMIFS(WhatIf!$W:$W,WhatIf!$Q:$Q,G$1,WhatIf!$R:$R,G291)&lt;=price_limit,IF(G291="Yes",1,2),"")),""))</f>
        <v/>
      </c>
      <c r="BC291" s="161" t="str">
        <f>IF(OR(H291="",VLOOKUP(H$1,Services!$A$1:$B$25,2,0)="Exclude"),"",IF($D291=1,IF(OR(price_limit="",price_limit="No Limit"),IF(H291="Yes",1,2),IF(SUMIFS(WhatIf!$W:$W,WhatIf!$Q:$Q,H$1,WhatIf!$R:$R,H291)&lt;=price_limit,IF(H291="Yes",1,2),"")),""))</f>
        <v/>
      </c>
      <c r="BD291" s="161" t="str">
        <f ca="1">IF(OR(I291="",VLOOKUP(I$1,Services!$A$1:$B$25,2,0)="Exclude"),"",IF($D291=1,IF(OR(price_limit="",price_limit="No Limit"),IF(I291="Yes",1,2),IF(SUMIFS(WhatIf!$W:$W,WhatIf!$Q:$Q,I$1,WhatIf!$R:$R,I291)&lt;=price_limit,IF(I291="Yes",1,2),"")),""))</f>
        <v/>
      </c>
      <c r="BE291" s="161" t="str">
        <f ca="1">IF(OR(J291="",VLOOKUP(J$1,Services!$A$1:$B$25,2,0)="Exclude"),"",IF($D291=1,IF(OR(price_limit="",price_limit="No Limit"),IF(J291="Yes",1,2),IF(SUMIFS(WhatIf!$W:$W,WhatIf!$Q:$Q,J$1,WhatIf!$R:$R,J291)&lt;=price_limit,IF(J291="Yes",1,2),"")),""))</f>
        <v/>
      </c>
      <c r="BF291" s="161" t="str">
        <f ca="1">IF(OR(K291="",VLOOKUP(K$1,Services!$A$1:$B$25,2,0)="Exclude"),"",IF($D291=1,IF(OR(price_limit="",price_limit="No Limit"),IF(K291="Yes",1,2),IF(SUMIFS(WhatIf!$W:$W,WhatIf!$Q:$Q,K$1,WhatIf!$R:$R,K291)&lt;=price_limit,IF(K291="Yes",1,2),"")),""))</f>
        <v/>
      </c>
      <c r="BG291" s="161" t="str">
        <f ca="1">IF(OR(L291="",VLOOKUP(L$1,Services!$A$1:$B$25,2,0)="Exclude"),"",IF($D291=1,IF(OR(price_limit="",price_limit="No Limit"),IF(L291="Yes",1,2),IF(SUMIFS(WhatIf!$W:$W,WhatIf!$Q:$Q,L$1,WhatIf!$R:$R,L291)&lt;=price_limit,IF(L291="Yes",1,2),"")),""))</f>
        <v/>
      </c>
      <c r="BH291" s="161" t="str">
        <f ca="1">IF(OR(M291="",VLOOKUP(M$1,Services!$A$1:$B$25,2,0)="Exclude"),"",IF($D291=1,IF(OR(price_limit="",price_limit="No Limit"),IF(M291="Yes",1,2),IF(SUMIFS(WhatIf!$W:$W,WhatIf!$Q:$Q,M$1,WhatIf!$R:$R,M291)&lt;=price_limit,IF(M291="Yes",1,2),"")),""))</f>
        <v/>
      </c>
      <c r="BI291" s="161" t="str">
        <f ca="1">IF(OR(N291="",VLOOKUP(N$1,Services!$A$1:$B$25,2,0)="Exclude"),"",IF($D291=1,IF(OR(price_limit="",price_limit="No Limit"),IF(N291="Yes",1,2),IF(SUMIFS(WhatIf!$W:$W,WhatIf!$Q:$Q,N$1,WhatIf!$R:$R,N291)&lt;=price_limit,IF(N291="Yes",1,2),"")),""))</f>
        <v/>
      </c>
      <c r="BJ291" s="161" t="str">
        <f>IF(OR(O291="",VLOOKUP(O$1,Services!$A$1:$B$25,2,0)="Exclude"),"",IF($D291=1,IF(OR(price_limit="",price_limit="No Limit"),IF(O291="Yes",1,2),IF(SUMIFS(WhatIf!$W:$W,WhatIf!$Q:$Q,O$1,WhatIf!$R:$R,O291)&lt;=price_limit,IF(O291="Yes",1,2),"")),""))</f>
        <v/>
      </c>
      <c r="BK291" s="161" t="str">
        <f>IF(OR(P291="",VLOOKUP(P$1,Services!$A$1:$B$25,2,0)="Exclude"),"",IF($D291=1,IF(OR(price_limit="",price_limit="No Limit"),IF(P291="Yes",1,2),IF(SUMIFS(WhatIf!$W:$W,WhatIf!$Q:$Q,P$1,WhatIf!$R:$R,P291)&lt;=price_limit,IF(P291="Yes",1,2),"")),""))</f>
        <v/>
      </c>
      <c r="BL291" s="161" t="str">
        <f>IF(OR(Q291="",VLOOKUP(Q$1,Services!$A$1:$B$25,2,0)="Exclude"),"",IF($D291=1,IF(OR(price_limit="",price_limit="No Limit"),IF(Q291="Yes",1,2),IF(SUMIFS(WhatIf!$W:$W,WhatIf!$Q:$Q,Q$1,WhatIf!$R:$R,Q291)&lt;=price_limit,IF(Q291="Yes",1,2),"")),""))</f>
        <v/>
      </c>
      <c r="BM291" s="161" t="str">
        <f>IF(OR(R291="",VLOOKUP(R$1,Services!$A$1:$B$25,2,0)="Exclude"),"",IF($D291=1,IF(OR(price_limit="",price_limit="No Limit"),IF(R291="Yes",1,2),IF(SUMIFS(WhatIf!$W:$W,WhatIf!$Q:$Q,R$1,WhatIf!$R:$R,R291)&lt;=price_limit,IF(R291="Yes",1,2),"")),""))</f>
        <v/>
      </c>
      <c r="BN291" s="161" t="str">
        <f>IF(OR(S291="",VLOOKUP(S$1,Services!$A$1:$B$25,2,0)="Exclude"),"",IF($D291=1,IF(OR(price_limit="",price_limit="No Limit"),IF(S291="Yes",1,2),IF(SUMIFS(WhatIf!$W:$W,WhatIf!$Q:$Q,S$1,WhatIf!$R:$R,S291)&lt;=price_limit,IF(S291="Yes",1,2),"")),""))</f>
        <v/>
      </c>
      <c r="BO291" s="161" t="str">
        <f>IF(OR(T291="",VLOOKUP(T$1,Services!$A$1:$B$25,2,0)="Exclude"),"",IF($D291=1,IF(OR(price_limit="",price_limit="No Limit"),IF(T291="Yes",1,2),IF(SUMIFS(WhatIf!$W:$W,WhatIf!$Q:$Q,T$1,WhatIf!$R:$R,T291)&lt;=price_limit,IF(T291="Yes",1,2),"")),""))</f>
        <v/>
      </c>
      <c r="BP291" s="161" t="str">
        <f>IF(OR(U291="",VLOOKUP(U$1,Services!$A$1:$B$25,2,0)="Exclude"),"",IF($D291=1,IF(OR(price_limit="",price_limit="No Limit"),IF(U291="Yes",1,2),IF(SUMIFS(WhatIf!$W:$W,WhatIf!$Q:$Q,U$1,WhatIf!$R:$R,U291)&lt;=price_limit,IF(U291="Yes",1,2),"")),""))</f>
        <v/>
      </c>
      <c r="BQ291" s="161" t="str">
        <f ca="1">IF(OR(V291="",VLOOKUP(V$1,Services!$A$1:$B$25,2,0)="Exclude"),"",IF($D291=1,IF(OR(price_limit="",price_limit="No Limit"),IF(V291="Yes",1,2),IF(SUMIFS(WhatIf!$W:$W,WhatIf!$Q:$Q,V$1,WhatIf!$R:$R,V291)&lt;=price_limit,IF(V291="Yes",1,2),"")),""))</f>
        <v/>
      </c>
      <c r="BR291" s="161" t="str">
        <f>IF(OR(W291="",VLOOKUP(W$1,Services!$A$1:$B$25,2,0)="Exclude"),"",IF($D291=1,IF(OR(price_limit="",price_limit="No Limit"),IF(W291="Yes",1,2),IF(SUMIFS(WhatIf!$W:$W,WhatIf!$Q:$Q,W$1,WhatIf!$R:$R,W291)&lt;=price_limit,IF(W291="Yes",1,2),"")),""))</f>
        <v/>
      </c>
      <c r="BS291" s="161" t="str">
        <f>IF(OR(X291="",VLOOKUP(X$1,Services!$A$1:$B$25,2,0)="Exclude"),"",IF($D291=1,IF(OR(price_limit="",price_limit="No Limit"),IF(X291="Yes",1,2),IF(SUMIFS(WhatIf!$W:$W,WhatIf!$Q:$Q,X$1,WhatIf!$R:$R,X291)&lt;=price_limit,IF(X291="Yes",1,2),"")),""))</f>
        <v/>
      </c>
      <c r="BT291" s="161" t="str">
        <f>IF(OR(Y291="",VLOOKUP(Y$1,Services!$A$1:$B$25,2,0)="Exclude"),"",IF($D291=1,IF(OR(price_limit="",price_limit="No Limit"),IF(Y291="Yes",1,2),IF(SUMIFS(WhatIf!$W:$W,WhatIf!$Q:$Q,Y$1,WhatIf!$R:$R,Y291)&lt;=price_limit,IF(Y291="Yes",1,2),"")),""))</f>
        <v/>
      </c>
      <c r="BU291" s="161" t="str">
        <f>IF(OR(Z291="",VLOOKUP(Z$1,Services!$A$1:$B$25,2,0)="Exclude"),"",IF($D291=1,IF(OR(price_limit="",price_limit="No Limit"),IF(Z291="Yes",1,2),IF(SUMIFS(WhatIf!$W:$W,WhatIf!$Q:$Q,Z$1,WhatIf!$R:$R,Z291)&lt;=price_limit,IF(Z291="Yes",1,2),"")),""))</f>
        <v/>
      </c>
      <c r="BV291" s="161"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5" customHeight="1" x14ac:dyDescent="0.35">
      <c r="A292" s="15" t="s">
        <v>297</v>
      </c>
      <c r="B292" s="3" t="s">
        <v>205</v>
      </c>
      <c r="C292" s="3" t="s">
        <v>346</v>
      </c>
      <c r="D292" s="8" t="str">
        <f t="shared" ca="1" si="14"/>
        <v/>
      </c>
      <c r="E292" s="4" t="s">
        <v>1006</v>
      </c>
      <c r="F292" s="4" t="s">
        <v>389</v>
      </c>
      <c r="G292" s="4" t="s">
        <v>389</v>
      </c>
      <c r="H292" s="4" t="s">
        <v>389</v>
      </c>
      <c r="I292" s="4" t="s">
        <v>671</v>
      </c>
      <c r="J292" s="4" t="s">
        <v>671</v>
      </c>
      <c r="K292" s="4" t="s">
        <v>671</v>
      </c>
      <c r="L292" s="8" t="s">
        <v>1</v>
      </c>
      <c r="M292" s="8"/>
      <c r="N292" s="8"/>
      <c r="O292" s="8"/>
      <c r="P292" s="8"/>
      <c r="Q292" s="8"/>
      <c r="R292" s="8"/>
      <c r="S292" s="8"/>
      <c r="T292" s="8"/>
      <c r="U292" s="8"/>
      <c r="V292" s="8" t="s">
        <v>671</v>
      </c>
      <c r="W292" s="6"/>
      <c r="X292" s="6"/>
      <c r="Y292" s="6"/>
      <c r="Z292" s="6"/>
      <c r="AA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1" t="str">
        <f ca="1">IF(OR(E292="",VLOOKUP(E$1,Services!$A$1:$B$25,2,0)="Exclude"),"",IF($D292=1,IF(OR(price_limit="",price_limit="No Limit"),IF(E292="Yes",1,2),IF(SUMIFS(WhatIf!$W:$W,WhatIf!$Q:$Q,E$1,WhatIf!$R:$R,E292)&lt;=price_limit,IF(E292="Yes",1,2),"")),""))</f>
        <v/>
      </c>
      <c r="BA292" s="161" t="str">
        <f ca="1">IF(OR(F292="",VLOOKUP(F$1,Services!$A$1:$B$25,2,0)="Exclude"),"",IF($D292=1,IF(OR(price_limit="",price_limit="No Limit"),IF(F292="Yes",1,2),IF(SUMIFS(WhatIf!$W:$W,WhatIf!$Q:$Q,F$1,WhatIf!$R:$R,F292)&lt;=price_limit,IF(F292="Yes",1,2),"")),""))</f>
        <v/>
      </c>
      <c r="BB292" s="161" t="str">
        <f ca="1">IF(OR(G292="",VLOOKUP(G$1,Services!$A$1:$B$25,2,0)="Exclude"),"",IF($D292=1,IF(OR(price_limit="",price_limit="No Limit"),IF(G292="Yes",1,2),IF(SUMIFS(WhatIf!$W:$W,WhatIf!$Q:$Q,G$1,WhatIf!$R:$R,G292)&lt;=price_limit,IF(G292="Yes",1,2),"")),""))</f>
        <v/>
      </c>
      <c r="BC292" s="161" t="str">
        <f ca="1">IF(OR(H292="",VLOOKUP(H$1,Services!$A$1:$B$25,2,0)="Exclude"),"",IF($D292=1,IF(OR(price_limit="",price_limit="No Limit"),IF(H292="Yes",1,2),IF(SUMIFS(WhatIf!$W:$W,WhatIf!$Q:$Q,H$1,WhatIf!$R:$R,H292)&lt;=price_limit,IF(H292="Yes",1,2),"")),""))</f>
        <v/>
      </c>
      <c r="BD292" s="161" t="str">
        <f ca="1">IF(OR(I292="",VLOOKUP(I$1,Services!$A$1:$B$25,2,0)="Exclude"),"",IF($D292=1,IF(OR(price_limit="",price_limit="No Limit"),IF(I292="Yes",1,2),IF(SUMIFS(WhatIf!$W:$W,WhatIf!$Q:$Q,I$1,WhatIf!$R:$R,I292)&lt;=price_limit,IF(I292="Yes",1,2),"")),""))</f>
        <v/>
      </c>
      <c r="BE292" s="161" t="str">
        <f ca="1">IF(OR(J292="",VLOOKUP(J$1,Services!$A$1:$B$25,2,0)="Exclude"),"",IF($D292=1,IF(OR(price_limit="",price_limit="No Limit"),IF(J292="Yes",1,2),IF(SUMIFS(WhatIf!$W:$W,WhatIf!$Q:$Q,J$1,WhatIf!$R:$R,J292)&lt;=price_limit,IF(J292="Yes",1,2),"")),""))</f>
        <v/>
      </c>
      <c r="BF292" s="161" t="str">
        <f ca="1">IF(OR(K292="",VLOOKUP(K$1,Services!$A$1:$B$25,2,0)="Exclude"),"",IF($D292=1,IF(OR(price_limit="",price_limit="No Limit"),IF(K292="Yes",1,2),IF(SUMIFS(WhatIf!$W:$W,WhatIf!$Q:$Q,K$1,WhatIf!$R:$R,K292)&lt;=price_limit,IF(K292="Yes",1,2),"")),""))</f>
        <v/>
      </c>
      <c r="BG292" s="161" t="str">
        <f ca="1">IF(OR(L292="",VLOOKUP(L$1,Services!$A$1:$B$25,2,0)="Exclude"),"",IF($D292=1,IF(OR(price_limit="",price_limit="No Limit"),IF(L292="Yes",1,2),IF(SUMIFS(WhatIf!$W:$W,WhatIf!$Q:$Q,L$1,WhatIf!$R:$R,L292)&lt;=price_limit,IF(L292="Yes",1,2),"")),""))</f>
        <v/>
      </c>
      <c r="BH292" s="161" t="str">
        <f>IF(OR(M292="",VLOOKUP(M$1,Services!$A$1:$B$25,2,0)="Exclude"),"",IF($D292=1,IF(OR(price_limit="",price_limit="No Limit"),IF(M292="Yes",1,2),IF(SUMIFS(WhatIf!$W:$W,WhatIf!$Q:$Q,M$1,WhatIf!$R:$R,M292)&lt;=price_limit,IF(M292="Yes",1,2),"")),""))</f>
        <v/>
      </c>
      <c r="BI292" s="161" t="str">
        <f>IF(OR(N292="",VLOOKUP(N$1,Services!$A$1:$B$25,2,0)="Exclude"),"",IF($D292=1,IF(OR(price_limit="",price_limit="No Limit"),IF(N292="Yes",1,2),IF(SUMIFS(WhatIf!$W:$W,WhatIf!$Q:$Q,N$1,WhatIf!$R:$R,N292)&lt;=price_limit,IF(N292="Yes",1,2),"")),""))</f>
        <v/>
      </c>
      <c r="BJ292" s="161" t="str">
        <f>IF(OR(O292="",VLOOKUP(O$1,Services!$A$1:$B$25,2,0)="Exclude"),"",IF($D292=1,IF(OR(price_limit="",price_limit="No Limit"),IF(O292="Yes",1,2),IF(SUMIFS(WhatIf!$W:$W,WhatIf!$Q:$Q,O$1,WhatIf!$R:$R,O292)&lt;=price_limit,IF(O292="Yes",1,2),"")),""))</f>
        <v/>
      </c>
      <c r="BK292" s="161" t="str">
        <f>IF(OR(P292="",VLOOKUP(P$1,Services!$A$1:$B$25,2,0)="Exclude"),"",IF($D292=1,IF(OR(price_limit="",price_limit="No Limit"),IF(P292="Yes",1,2),IF(SUMIFS(WhatIf!$W:$W,WhatIf!$Q:$Q,P$1,WhatIf!$R:$R,P292)&lt;=price_limit,IF(P292="Yes",1,2),"")),""))</f>
        <v/>
      </c>
      <c r="BL292" s="161" t="str">
        <f>IF(OR(Q292="",VLOOKUP(Q$1,Services!$A$1:$B$25,2,0)="Exclude"),"",IF($D292=1,IF(OR(price_limit="",price_limit="No Limit"),IF(Q292="Yes",1,2),IF(SUMIFS(WhatIf!$W:$W,WhatIf!$Q:$Q,Q$1,WhatIf!$R:$R,Q292)&lt;=price_limit,IF(Q292="Yes",1,2),"")),""))</f>
        <v/>
      </c>
      <c r="BM292" s="161" t="str">
        <f>IF(OR(R292="",VLOOKUP(R$1,Services!$A$1:$B$25,2,0)="Exclude"),"",IF($D292=1,IF(OR(price_limit="",price_limit="No Limit"),IF(R292="Yes",1,2),IF(SUMIFS(WhatIf!$W:$W,WhatIf!$Q:$Q,R$1,WhatIf!$R:$R,R292)&lt;=price_limit,IF(R292="Yes",1,2),"")),""))</f>
        <v/>
      </c>
      <c r="BN292" s="161" t="str">
        <f>IF(OR(S292="",VLOOKUP(S$1,Services!$A$1:$B$25,2,0)="Exclude"),"",IF($D292=1,IF(OR(price_limit="",price_limit="No Limit"),IF(S292="Yes",1,2),IF(SUMIFS(WhatIf!$W:$W,WhatIf!$Q:$Q,S$1,WhatIf!$R:$R,S292)&lt;=price_limit,IF(S292="Yes",1,2),"")),""))</f>
        <v/>
      </c>
      <c r="BO292" s="161" t="str">
        <f>IF(OR(T292="",VLOOKUP(T$1,Services!$A$1:$B$25,2,0)="Exclude"),"",IF($D292=1,IF(OR(price_limit="",price_limit="No Limit"),IF(T292="Yes",1,2),IF(SUMIFS(WhatIf!$W:$W,WhatIf!$Q:$Q,T$1,WhatIf!$R:$R,T292)&lt;=price_limit,IF(T292="Yes",1,2),"")),""))</f>
        <v/>
      </c>
      <c r="BP292" s="161" t="str">
        <f>IF(OR(U292="",VLOOKUP(U$1,Services!$A$1:$B$25,2,0)="Exclude"),"",IF($D292=1,IF(OR(price_limit="",price_limit="No Limit"),IF(U292="Yes",1,2),IF(SUMIFS(WhatIf!$W:$W,WhatIf!$Q:$Q,U$1,WhatIf!$R:$R,U292)&lt;=price_limit,IF(U292="Yes",1,2),"")),""))</f>
        <v/>
      </c>
      <c r="BQ292" s="161" t="str">
        <f ca="1">IF(OR(V292="",VLOOKUP(V$1,Services!$A$1:$B$25,2,0)="Exclude"),"",IF($D292=1,IF(OR(price_limit="",price_limit="No Limit"),IF(V292="Yes",1,2),IF(SUMIFS(WhatIf!$W:$W,WhatIf!$Q:$Q,V$1,WhatIf!$R:$R,V292)&lt;=price_limit,IF(V292="Yes",1,2),"")),""))</f>
        <v/>
      </c>
      <c r="BR292" s="161" t="str">
        <f>IF(OR(W292="",VLOOKUP(W$1,Services!$A$1:$B$25,2,0)="Exclude"),"",IF($D292=1,IF(OR(price_limit="",price_limit="No Limit"),IF(W292="Yes",1,2),IF(SUMIFS(WhatIf!$W:$W,WhatIf!$Q:$Q,W$1,WhatIf!$R:$R,W292)&lt;=price_limit,IF(W292="Yes",1,2),"")),""))</f>
        <v/>
      </c>
      <c r="BS292" s="161" t="str">
        <f>IF(OR(X292="",VLOOKUP(X$1,Services!$A$1:$B$25,2,0)="Exclude"),"",IF($D292=1,IF(OR(price_limit="",price_limit="No Limit"),IF(X292="Yes",1,2),IF(SUMIFS(WhatIf!$W:$W,WhatIf!$Q:$Q,X$1,WhatIf!$R:$R,X292)&lt;=price_limit,IF(X292="Yes",1,2),"")),""))</f>
        <v/>
      </c>
      <c r="BT292" s="161" t="str">
        <f>IF(OR(Y292="",VLOOKUP(Y$1,Services!$A$1:$B$25,2,0)="Exclude"),"",IF($D292=1,IF(OR(price_limit="",price_limit="No Limit"),IF(Y292="Yes",1,2),IF(SUMIFS(WhatIf!$W:$W,WhatIf!$Q:$Q,Y$1,WhatIf!$R:$R,Y292)&lt;=price_limit,IF(Y292="Yes",1,2),"")),""))</f>
        <v/>
      </c>
      <c r="BU292" s="161" t="str">
        <f>IF(OR(Z292="",VLOOKUP(Z$1,Services!$A$1:$B$25,2,0)="Exclude"),"",IF($D292=1,IF(OR(price_limit="",price_limit="No Limit"),IF(Z292="Yes",1,2),IF(SUMIFS(WhatIf!$W:$W,WhatIf!$Q:$Q,Z$1,WhatIf!$R:$R,Z292)&lt;=price_limit,IF(Z292="Yes",1,2),"")),""))</f>
        <v/>
      </c>
      <c r="BV292" s="161"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52.5" customHeight="1" x14ac:dyDescent="0.3">
      <c r="A293" s="15" t="s">
        <v>1057</v>
      </c>
      <c r="C293" s="3" t="s">
        <v>745</v>
      </c>
      <c r="D293" s="8" t="str">
        <f t="shared" ca="1" si="14"/>
        <v/>
      </c>
      <c r="Q293" s="4" t="s">
        <v>1</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1" t="str">
        <f>IF(OR(E293="",VLOOKUP(E$1,Services!$A$1:$B$25,2,0)="Exclude"),"",IF($D293=1,IF(OR(price_limit="",price_limit="No Limit"),IF(E293="Yes",1,2),IF(SUMIFS(WhatIf!$W:$W,WhatIf!$Q:$Q,E$1,WhatIf!$R:$R,E293)&lt;=price_limit,IF(E293="Yes",1,2),"")),""))</f>
        <v/>
      </c>
      <c r="BA293" s="161" t="str">
        <f>IF(OR(F293="",VLOOKUP(F$1,Services!$A$1:$B$25,2,0)="Exclude"),"",IF($D293=1,IF(OR(price_limit="",price_limit="No Limit"),IF(F293="Yes",1,2),IF(SUMIFS(WhatIf!$W:$W,WhatIf!$Q:$Q,F$1,WhatIf!$R:$R,F293)&lt;=price_limit,IF(F293="Yes",1,2),"")),""))</f>
        <v/>
      </c>
      <c r="BB293" s="161" t="str">
        <f>IF(OR(G293="",VLOOKUP(G$1,Services!$A$1:$B$25,2,0)="Exclude"),"",IF($D293=1,IF(OR(price_limit="",price_limit="No Limit"),IF(G293="Yes",1,2),IF(SUMIFS(WhatIf!$W:$W,WhatIf!$Q:$Q,G$1,WhatIf!$R:$R,G293)&lt;=price_limit,IF(G293="Yes",1,2),"")),""))</f>
        <v/>
      </c>
      <c r="BC293" s="161" t="str">
        <f>IF(OR(H293="",VLOOKUP(H$1,Services!$A$1:$B$25,2,0)="Exclude"),"",IF($D293=1,IF(OR(price_limit="",price_limit="No Limit"),IF(H293="Yes",1,2),IF(SUMIFS(WhatIf!$W:$W,WhatIf!$Q:$Q,H$1,WhatIf!$R:$R,H293)&lt;=price_limit,IF(H293="Yes",1,2),"")),""))</f>
        <v/>
      </c>
      <c r="BD293" s="161" t="str">
        <f>IF(OR(I293="",VLOOKUP(I$1,Services!$A$1:$B$25,2,0)="Exclude"),"",IF($D293=1,IF(OR(price_limit="",price_limit="No Limit"),IF(I293="Yes",1,2),IF(SUMIFS(WhatIf!$W:$W,WhatIf!$Q:$Q,I$1,WhatIf!$R:$R,I293)&lt;=price_limit,IF(I293="Yes",1,2),"")),""))</f>
        <v/>
      </c>
      <c r="BE293" s="161" t="str">
        <f>IF(OR(J293="",VLOOKUP(J$1,Services!$A$1:$B$25,2,0)="Exclude"),"",IF($D293=1,IF(OR(price_limit="",price_limit="No Limit"),IF(J293="Yes",1,2),IF(SUMIFS(WhatIf!$W:$W,WhatIf!$Q:$Q,J$1,WhatIf!$R:$R,J293)&lt;=price_limit,IF(J293="Yes",1,2),"")),""))</f>
        <v/>
      </c>
      <c r="BF293" s="161" t="str">
        <f>IF(OR(K293="",VLOOKUP(K$1,Services!$A$1:$B$25,2,0)="Exclude"),"",IF($D293=1,IF(OR(price_limit="",price_limit="No Limit"),IF(K293="Yes",1,2),IF(SUMIFS(WhatIf!$W:$W,WhatIf!$Q:$Q,K$1,WhatIf!$R:$R,K293)&lt;=price_limit,IF(K293="Yes",1,2),"")),""))</f>
        <v/>
      </c>
      <c r="BG293" s="161" t="str">
        <f>IF(OR(L293="",VLOOKUP(L$1,Services!$A$1:$B$25,2,0)="Exclude"),"",IF($D293=1,IF(OR(price_limit="",price_limit="No Limit"),IF(L293="Yes",1,2),IF(SUMIFS(WhatIf!$W:$W,WhatIf!$Q:$Q,L$1,WhatIf!$R:$R,L293)&lt;=price_limit,IF(L293="Yes",1,2),"")),""))</f>
        <v/>
      </c>
      <c r="BH293" s="161" t="str">
        <f>IF(OR(M293="",VLOOKUP(M$1,Services!$A$1:$B$25,2,0)="Exclude"),"",IF($D293=1,IF(OR(price_limit="",price_limit="No Limit"),IF(M293="Yes",1,2),IF(SUMIFS(WhatIf!$W:$W,WhatIf!$Q:$Q,M$1,WhatIf!$R:$R,M293)&lt;=price_limit,IF(M293="Yes",1,2),"")),""))</f>
        <v/>
      </c>
      <c r="BI293" s="161" t="str">
        <f>IF(OR(N293="",VLOOKUP(N$1,Services!$A$1:$B$25,2,0)="Exclude"),"",IF($D293=1,IF(OR(price_limit="",price_limit="No Limit"),IF(N293="Yes",1,2),IF(SUMIFS(WhatIf!$W:$W,WhatIf!$Q:$Q,N$1,WhatIf!$R:$R,N293)&lt;=price_limit,IF(N293="Yes",1,2),"")),""))</f>
        <v/>
      </c>
      <c r="BJ293" s="161" t="str">
        <f>IF(OR(O293="",VLOOKUP(O$1,Services!$A$1:$B$25,2,0)="Exclude"),"",IF($D293=1,IF(OR(price_limit="",price_limit="No Limit"),IF(O293="Yes",1,2),IF(SUMIFS(WhatIf!$W:$W,WhatIf!$Q:$Q,O$1,WhatIf!$R:$R,O293)&lt;=price_limit,IF(O293="Yes",1,2),"")),""))</f>
        <v/>
      </c>
      <c r="BK293" s="161" t="str">
        <f>IF(OR(P293="",VLOOKUP(P$1,Services!$A$1:$B$25,2,0)="Exclude"),"",IF($D293=1,IF(OR(price_limit="",price_limit="No Limit"),IF(P293="Yes",1,2),IF(SUMIFS(WhatIf!$W:$W,WhatIf!$Q:$Q,P$1,WhatIf!$R:$R,P293)&lt;=price_limit,IF(P293="Yes",1,2),"")),""))</f>
        <v/>
      </c>
      <c r="BL293" s="161" t="str">
        <f ca="1">IF(OR(Q293="",VLOOKUP(Q$1,Services!$A$1:$B$25,2,0)="Exclude"),"",IF($D293=1,IF(OR(price_limit="",price_limit="No Limit"),IF(Q293="Yes",1,2),IF(SUMIFS(WhatIf!$W:$W,WhatIf!$Q:$Q,Q$1,WhatIf!$R:$R,Q293)&lt;=price_limit,IF(Q293="Yes",1,2),"")),""))</f>
        <v/>
      </c>
      <c r="BM293" s="161" t="str">
        <f>IF(OR(R293="",VLOOKUP(R$1,Services!$A$1:$B$25,2,0)="Exclude"),"",IF($D293=1,IF(OR(price_limit="",price_limit="No Limit"),IF(R293="Yes",1,2),IF(SUMIFS(WhatIf!$W:$W,WhatIf!$Q:$Q,R$1,WhatIf!$R:$R,R293)&lt;=price_limit,IF(R293="Yes",1,2),"")),""))</f>
        <v/>
      </c>
      <c r="BN293" s="161" t="str">
        <f>IF(OR(S293="",VLOOKUP(S$1,Services!$A$1:$B$25,2,0)="Exclude"),"",IF($D293=1,IF(OR(price_limit="",price_limit="No Limit"),IF(S293="Yes",1,2),IF(SUMIFS(WhatIf!$W:$W,WhatIf!$Q:$Q,S$1,WhatIf!$R:$R,S293)&lt;=price_limit,IF(S293="Yes",1,2),"")),""))</f>
        <v/>
      </c>
      <c r="BO293" s="161" t="str">
        <f>IF(OR(T293="",VLOOKUP(T$1,Services!$A$1:$B$25,2,0)="Exclude"),"",IF($D293=1,IF(OR(price_limit="",price_limit="No Limit"),IF(T293="Yes",1,2),IF(SUMIFS(WhatIf!$W:$W,WhatIf!$Q:$Q,T$1,WhatIf!$R:$R,T293)&lt;=price_limit,IF(T293="Yes",1,2),"")),""))</f>
        <v/>
      </c>
      <c r="BP293" s="161" t="str">
        <f>IF(OR(U293="",VLOOKUP(U$1,Services!$A$1:$B$25,2,0)="Exclude"),"",IF($D293=1,IF(OR(price_limit="",price_limit="No Limit"),IF(U293="Yes",1,2),IF(SUMIFS(WhatIf!$W:$W,WhatIf!$Q:$Q,U$1,WhatIf!$R:$R,U293)&lt;=price_limit,IF(U293="Yes",1,2),"")),""))</f>
        <v/>
      </c>
      <c r="BQ293" s="161" t="str">
        <f>IF(OR(V293="",VLOOKUP(V$1,Services!$A$1:$B$25,2,0)="Exclude"),"",IF($D293=1,IF(OR(price_limit="",price_limit="No Limit"),IF(V293="Yes",1,2),IF(SUMIFS(WhatIf!$W:$W,WhatIf!$Q:$Q,V$1,WhatIf!$R:$R,V293)&lt;=price_limit,IF(V293="Yes",1,2),"")),""))</f>
        <v/>
      </c>
      <c r="BR293" s="161" t="str">
        <f>IF(OR(W293="",VLOOKUP(W$1,Services!$A$1:$B$25,2,0)="Exclude"),"",IF($D293=1,IF(OR(price_limit="",price_limit="No Limit"),IF(W293="Yes",1,2),IF(SUMIFS(WhatIf!$W:$W,WhatIf!$Q:$Q,W$1,WhatIf!$R:$R,W293)&lt;=price_limit,IF(W293="Yes",1,2),"")),""))</f>
        <v/>
      </c>
      <c r="BS293" s="161" t="str">
        <f>IF(OR(X293="",VLOOKUP(X$1,Services!$A$1:$B$25,2,0)="Exclude"),"",IF($D293=1,IF(OR(price_limit="",price_limit="No Limit"),IF(X293="Yes",1,2),IF(SUMIFS(WhatIf!$W:$W,WhatIf!$Q:$Q,X$1,WhatIf!$R:$R,X293)&lt;=price_limit,IF(X293="Yes",1,2),"")),""))</f>
        <v/>
      </c>
      <c r="BT293" s="161" t="str">
        <f>IF(OR(Y293="",VLOOKUP(Y$1,Services!$A$1:$B$25,2,0)="Exclude"),"",IF($D293=1,IF(OR(price_limit="",price_limit="No Limit"),IF(Y293="Yes",1,2),IF(SUMIFS(WhatIf!$W:$W,WhatIf!$Q:$Q,Y$1,WhatIf!$R:$R,Y293)&lt;=price_limit,IF(Y293="Yes",1,2),"")),""))</f>
        <v/>
      </c>
      <c r="BU293" s="161" t="str">
        <f>IF(OR(Z293="",VLOOKUP(Z$1,Services!$A$1:$B$25,2,0)="Exclude"),"",IF($D293=1,IF(OR(price_limit="",price_limit="No Limit"),IF(Z293="Yes",1,2),IF(SUMIFS(WhatIf!$W:$W,WhatIf!$Q:$Q,Z$1,WhatIf!$R:$R,Z293)&lt;=price_limit,IF(Z293="Yes",1,2),"")),""))</f>
        <v/>
      </c>
      <c r="BV293" s="161"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26.5" customHeight="1" x14ac:dyDescent="0.35">
      <c r="A294" s="15" t="s">
        <v>399</v>
      </c>
      <c r="B294" s="3" t="s">
        <v>1237</v>
      </c>
      <c r="C294" s="3" t="s">
        <v>177</v>
      </c>
      <c r="D294" s="8" t="str">
        <f t="shared" ca="1" si="14"/>
        <v/>
      </c>
      <c r="F294" s="4" t="s">
        <v>399</v>
      </c>
      <c r="G294" s="4" t="s">
        <v>399</v>
      </c>
      <c r="H294" s="4" t="s">
        <v>399</v>
      </c>
      <c r="M294" s="8" t="s">
        <v>1237</v>
      </c>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1" t="str">
        <f>IF(OR(E294="",VLOOKUP(E$1,Services!$A$1:$B$25,2,0)="Exclude"),"",IF($D294=1,IF(OR(price_limit="",price_limit="No Limit"),IF(E294="Yes",1,2),IF(SUMIFS(WhatIf!$W:$W,WhatIf!$Q:$Q,E$1,WhatIf!$R:$R,E294)&lt;=price_limit,IF(E294="Yes",1,2),"")),""))</f>
        <v/>
      </c>
      <c r="BA294" s="161" t="str">
        <f ca="1">IF(OR(F294="",VLOOKUP(F$1,Services!$A$1:$B$25,2,0)="Exclude"),"",IF($D294=1,IF(OR(price_limit="",price_limit="No Limit"),IF(F294="Yes",1,2),IF(SUMIFS(WhatIf!$W:$W,WhatIf!$Q:$Q,F$1,WhatIf!$R:$R,F294)&lt;=price_limit,IF(F294="Yes",1,2),"")),""))</f>
        <v/>
      </c>
      <c r="BB294" s="161" t="str">
        <f ca="1">IF(OR(G294="",VLOOKUP(G$1,Services!$A$1:$B$25,2,0)="Exclude"),"",IF($D294=1,IF(OR(price_limit="",price_limit="No Limit"),IF(G294="Yes",1,2),IF(SUMIFS(WhatIf!$W:$W,WhatIf!$Q:$Q,G$1,WhatIf!$R:$R,G294)&lt;=price_limit,IF(G294="Yes",1,2),"")),""))</f>
        <v/>
      </c>
      <c r="BC294" s="161" t="str">
        <f ca="1">IF(OR(H294="",VLOOKUP(H$1,Services!$A$1:$B$25,2,0)="Exclude"),"",IF($D294=1,IF(OR(price_limit="",price_limit="No Limit"),IF(H294="Yes",1,2),IF(SUMIFS(WhatIf!$W:$W,WhatIf!$Q:$Q,H$1,WhatIf!$R:$R,H294)&lt;=price_limit,IF(H294="Yes",1,2),"")),""))</f>
        <v/>
      </c>
      <c r="BD294" s="161" t="str">
        <f>IF(OR(I294="",VLOOKUP(I$1,Services!$A$1:$B$25,2,0)="Exclude"),"",IF($D294=1,IF(OR(price_limit="",price_limit="No Limit"),IF(I294="Yes",1,2),IF(SUMIFS(WhatIf!$W:$W,WhatIf!$Q:$Q,I$1,WhatIf!$R:$R,I294)&lt;=price_limit,IF(I294="Yes",1,2),"")),""))</f>
        <v/>
      </c>
      <c r="BE294" s="161" t="str">
        <f>IF(OR(J294="",VLOOKUP(J$1,Services!$A$1:$B$25,2,0)="Exclude"),"",IF($D294=1,IF(OR(price_limit="",price_limit="No Limit"),IF(J294="Yes",1,2),IF(SUMIFS(WhatIf!$W:$W,WhatIf!$Q:$Q,J$1,WhatIf!$R:$R,J294)&lt;=price_limit,IF(J294="Yes",1,2),"")),""))</f>
        <v/>
      </c>
      <c r="BF294" s="161" t="str">
        <f>IF(OR(K294="",VLOOKUP(K$1,Services!$A$1:$B$25,2,0)="Exclude"),"",IF($D294=1,IF(OR(price_limit="",price_limit="No Limit"),IF(K294="Yes",1,2),IF(SUMIFS(WhatIf!$W:$W,WhatIf!$Q:$Q,K$1,WhatIf!$R:$R,K294)&lt;=price_limit,IF(K294="Yes",1,2),"")),""))</f>
        <v/>
      </c>
      <c r="BG294" s="161" t="str">
        <f>IF(OR(L294="",VLOOKUP(L$1,Services!$A$1:$B$25,2,0)="Exclude"),"",IF($D294=1,IF(OR(price_limit="",price_limit="No Limit"),IF(L294="Yes",1,2),IF(SUMIFS(WhatIf!$W:$W,WhatIf!$Q:$Q,L$1,WhatIf!$R:$R,L294)&lt;=price_limit,IF(L294="Yes",1,2),"")),""))</f>
        <v/>
      </c>
      <c r="BH294" s="161" t="str">
        <f ca="1">IF(OR(M294="",VLOOKUP(M$1,Services!$A$1:$B$25,2,0)="Exclude"),"",IF($D294=1,IF(OR(price_limit="",price_limit="No Limit"),IF(M294="Yes",1,2),IF(SUMIFS(WhatIf!$W:$W,WhatIf!$Q:$Q,M$1,WhatIf!$R:$R,M294)&lt;=price_limit,IF(M294="Yes",1,2),"")),""))</f>
        <v/>
      </c>
      <c r="BI294" s="161" t="str">
        <f>IF(OR(N294="",VLOOKUP(N$1,Services!$A$1:$B$25,2,0)="Exclude"),"",IF($D294=1,IF(OR(price_limit="",price_limit="No Limit"),IF(N294="Yes",1,2),IF(SUMIFS(WhatIf!$W:$W,WhatIf!$Q:$Q,N$1,WhatIf!$R:$R,N294)&lt;=price_limit,IF(N294="Yes",1,2),"")),""))</f>
        <v/>
      </c>
      <c r="BJ294" s="161" t="str">
        <f>IF(OR(O294="",VLOOKUP(O$1,Services!$A$1:$B$25,2,0)="Exclude"),"",IF($D294=1,IF(OR(price_limit="",price_limit="No Limit"),IF(O294="Yes",1,2),IF(SUMIFS(WhatIf!$W:$W,WhatIf!$Q:$Q,O$1,WhatIf!$R:$R,O294)&lt;=price_limit,IF(O294="Yes",1,2),"")),""))</f>
        <v/>
      </c>
      <c r="BK294" s="161" t="str">
        <f>IF(OR(P294="",VLOOKUP(P$1,Services!$A$1:$B$25,2,0)="Exclude"),"",IF($D294=1,IF(OR(price_limit="",price_limit="No Limit"),IF(P294="Yes",1,2),IF(SUMIFS(WhatIf!$W:$W,WhatIf!$Q:$Q,P$1,WhatIf!$R:$R,P294)&lt;=price_limit,IF(P294="Yes",1,2),"")),""))</f>
        <v/>
      </c>
      <c r="BL294" s="161" t="str">
        <f>IF(OR(Q294="",VLOOKUP(Q$1,Services!$A$1:$B$25,2,0)="Exclude"),"",IF($D294=1,IF(OR(price_limit="",price_limit="No Limit"),IF(Q294="Yes",1,2),IF(SUMIFS(WhatIf!$W:$W,WhatIf!$Q:$Q,Q$1,WhatIf!$R:$R,Q294)&lt;=price_limit,IF(Q294="Yes",1,2),"")),""))</f>
        <v/>
      </c>
      <c r="BM294" s="161" t="str">
        <f>IF(OR(R294="",VLOOKUP(R$1,Services!$A$1:$B$25,2,0)="Exclude"),"",IF($D294=1,IF(OR(price_limit="",price_limit="No Limit"),IF(R294="Yes",1,2),IF(SUMIFS(WhatIf!$W:$W,WhatIf!$Q:$Q,R$1,WhatIf!$R:$R,R294)&lt;=price_limit,IF(R294="Yes",1,2),"")),""))</f>
        <v/>
      </c>
      <c r="BN294" s="161" t="str">
        <f>IF(OR(S294="",VLOOKUP(S$1,Services!$A$1:$B$25,2,0)="Exclude"),"",IF($D294=1,IF(OR(price_limit="",price_limit="No Limit"),IF(S294="Yes",1,2),IF(SUMIFS(WhatIf!$W:$W,WhatIf!$Q:$Q,S$1,WhatIf!$R:$R,S294)&lt;=price_limit,IF(S294="Yes",1,2),"")),""))</f>
        <v/>
      </c>
      <c r="BO294" s="161" t="str">
        <f>IF(OR(T294="",VLOOKUP(T$1,Services!$A$1:$B$25,2,0)="Exclude"),"",IF($D294=1,IF(OR(price_limit="",price_limit="No Limit"),IF(T294="Yes",1,2),IF(SUMIFS(WhatIf!$W:$W,WhatIf!$Q:$Q,T$1,WhatIf!$R:$R,T294)&lt;=price_limit,IF(T294="Yes",1,2),"")),""))</f>
        <v/>
      </c>
      <c r="BP294" s="161" t="str">
        <f>IF(OR(U294="",VLOOKUP(U$1,Services!$A$1:$B$25,2,0)="Exclude"),"",IF($D294=1,IF(OR(price_limit="",price_limit="No Limit"),IF(U294="Yes",1,2),IF(SUMIFS(WhatIf!$W:$W,WhatIf!$Q:$Q,U$1,WhatIf!$R:$R,U294)&lt;=price_limit,IF(U294="Yes",1,2),"")),""))</f>
        <v/>
      </c>
      <c r="BQ294" s="161" t="str">
        <f>IF(OR(V294="",VLOOKUP(V$1,Services!$A$1:$B$25,2,0)="Exclude"),"",IF($D294=1,IF(OR(price_limit="",price_limit="No Limit"),IF(V294="Yes",1,2),IF(SUMIFS(WhatIf!$W:$W,WhatIf!$Q:$Q,V$1,WhatIf!$R:$R,V294)&lt;=price_limit,IF(V294="Yes",1,2),"")),""))</f>
        <v/>
      </c>
      <c r="BR294" s="161" t="str">
        <f>IF(OR(W294="",VLOOKUP(W$1,Services!$A$1:$B$25,2,0)="Exclude"),"",IF($D294=1,IF(OR(price_limit="",price_limit="No Limit"),IF(W294="Yes",1,2),IF(SUMIFS(WhatIf!$W:$W,WhatIf!$Q:$Q,W$1,WhatIf!$R:$R,W294)&lt;=price_limit,IF(W294="Yes",1,2),"")),""))</f>
        <v/>
      </c>
      <c r="BS294" s="161" t="str">
        <f>IF(OR(X294="",VLOOKUP(X$1,Services!$A$1:$B$25,2,0)="Exclude"),"",IF($D294=1,IF(OR(price_limit="",price_limit="No Limit"),IF(X294="Yes",1,2),IF(SUMIFS(WhatIf!$W:$W,WhatIf!$Q:$Q,X$1,WhatIf!$R:$R,X294)&lt;=price_limit,IF(X294="Yes",1,2),"")),""))</f>
        <v/>
      </c>
      <c r="BT294" s="161" t="str">
        <f>IF(OR(Y294="",VLOOKUP(Y$1,Services!$A$1:$B$25,2,0)="Exclude"),"",IF($D294=1,IF(OR(price_limit="",price_limit="No Limit"),IF(Y294="Yes",1,2),IF(SUMIFS(WhatIf!$W:$W,WhatIf!$Q:$Q,Y$1,WhatIf!$R:$R,Y294)&lt;=price_limit,IF(Y294="Yes",1,2),"")),""))</f>
        <v/>
      </c>
      <c r="BU294" s="161" t="str">
        <f>IF(OR(Z294="",VLOOKUP(Z$1,Services!$A$1:$B$25,2,0)="Exclude"),"",IF($D294=1,IF(OR(price_limit="",price_limit="No Limit"),IF(Z294="Yes",1,2),IF(SUMIFS(WhatIf!$W:$W,WhatIf!$Q:$Q,Z$1,WhatIf!$R:$R,Z294)&lt;=price_limit,IF(Z294="Yes",1,2),"")),""))</f>
        <v/>
      </c>
      <c r="BV294" s="161"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5" customHeight="1" x14ac:dyDescent="0.35">
      <c r="A295" s="15" t="s">
        <v>715</v>
      </c>
      <c r="B295" s="3" t="s">
        <v>1304</v>
      </c>
      <c r="C295" s="3" t="s">
        <v>229</v>
      </c>
      <c r="D295" s="8" t="str">
        <f t="shared" ca="1" si="14"/>
        <v/>
      </c>
      <c r="E295" s="4" t="s">
        <v>1</v>
      </c>
      <c r="F295" s="4" t="s">
        <v>389</v>
      </c>
      <c r="G295" s="4" t="s">
        <v>389</v>
      </c>
      <c r="H295" s="4" t="s">
        <v>389</v>
      </c>
      <c r="J295" s="4" t="s">
        <v>1</v>
      </c>
      <c r="K295" s="4" t="s">
        <v>1</v>
      </c>
      <c r="L295" s="4" t="s">
        <v>1</v>
      </c>
      <c r="M295" s="8"/>
      <c r="N295" s="8"/>
      <c r="O295" s="8"/>
      <c r="P295" s="8"/>
      <c r="Q295" s="8" t="s">
        <v>1</v>
      </c>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1" t="str">
        <f ca="1">IF(OR(E295="",VLOOKUP(E$1,Services!$A$1:$B$25,2,0)="Exclude"),"",IF($D295=1,IF(OR(price_limit="",price_limit="No Limit"),IF(E295="Yes",1,2),IF(SUMIFS(WhatIf!$W:$W,WhatIf!$Q:$Q,E$1,WhatIf!$R:$R,E295)&lt;=price_limit,IF(E295="Yes",1,2),"")),""))</f>
        <v/>
      </c>
      <c r="BA295" s="161" t="str">
        <f ca="1">IF(OR(F295="",VLOOKUP(F$1,Services!$A$1:$B$25,2,0)="Exclude"),"",IF($D295=1,IF(OR(price_limit="",price_limit="No Limit"),IF(F295="Yes",1,2),IF(SUMIFS(WhatIf!$W:$W,WhatIf!$Q:$Q,F$1,WhatIf!$R:$R,F295)&lt;=price_limit,IF(F295="Yes",1,2),"")),""))</f>
        <v/>
      </c>
      <c r="BB295" s="161" t="str">
        <f ca="1">IF(OR(G295="",VLOOKUP(G$1,Services!$A$1:$B$25,2,0)="Exclude"),"",IF($D295=1,IF(OR(price_limit="",price_limit="No Limit"),IF(G295="Yes",1,2),IF(SUMIFS(WhatIf!$W:$W,WhatIf!$Q:$Q,G$1,WhatIf!$R:$R,G295)&lt;=price_limit,IF(G295="Yes",1,2),"")),""))</f>
        <v/>
      </c>
      <c r="BC295" s="161" t="str">
        <f ca="1">IF(OR(H295="",VLOOKUP(H$1,Services!$A$1:$B$25,2,0)="Exclude"),"",IF($D295=1,IF(OR(price_limit="",price_limit="No Limit"),IF(H295="Yes",1,2),IF(SUMIFS(WhatIf!$W:$W,WhatIf!$Q:$Q,H$1,WhatIf!$R:$R,H295)&lt;=price_limit,IF(H295="Yes",1,2),"")),""))</f>
        <v/>
      </c>
      <c r="BD295" s="161" t="str">
        <f>IF(OR(I295="",VLOOKUP(I$1,Services!$A$1:$B$25,2,0)="Exclude"),"",IF($D295=1,IF(OR(price_limit="",price_limit="No Limit"),IF(I295="Yes",1,2),IF(SUMIFS(WhatIf!$W:$W,WhatIf!$Q:$Q,I$1,WhatIf!$R:$R,I295)&lt;=price_limit,IF(I295="Yes",1,2),"")),""))</f>
        <v/>
      </c>
      <c r="BE295" s="161" t="str">
        <f ca="1">IF(OR(J295="",VLOOKUP(J$1,Services!$A$1:$B$25,2,0)="Exclude"),"",IF($D295=1,IF(OR(price_limit="",price_limit="No Limit"),IF(J295="Yes",1,2),IF(SUMIFS(WhatIf!$W:$W,WhatIf!$Q:$Q,J$1,WhatIf!$R:$R,J295)&lt;=price_limit,IF(J295="Yes",1,2),"")),""))</f>
        <v/>
      </c>
      <c r="BF295" s="161" t="str">
        <f ca="1">IF(OR(K295="",VLOOKUP(K$1,Services!$A$1:$B$25,2,0)="Exclude"),"",IF($D295=1,IF(OR(price_limit="",price_limit="No Limit"),IF(K295="Yes",1,2),IF(SUMIFS(WhatIf!$W:$W,WhatIf!$Q:$Q,K$1,WhatIf!$R:$R,K295)&lt;=price_limit,IF(K295="Yes",1,2),"")),""))</f>
        <v/>
      </c>
      <c r="BG295" s="161" t="str">
        <f ca="1">IF(OR(L295="",VLOOKUP(L$1,Services!$A$1:$B$25,2,0)="Exclude"),"",IF($D295=1,IF(OR(price_limit="",price_limit="No Limit"),IF(L295="Yes",1,2),IF(SUMIFS(WhatIf!$W:$W,WhatIf!$Q:$Q,L$1,WhatIf!$R:$R,L295)&lt;=price_limit,IF(L295="Yes",1,2),"")),""))</f>
        <v/>
      </c>
      <c r="BH295" s="161" t="str">
        <f>IF(OR(M295="",VLOOKUP(M$1,Services!$A$1:$B$25,2,0)="Exclude"),"",IF($D295=1,IF(OR(price_limit="",price_limit="No Limit"),IF(M295="Yes",1,2),IF(SUMIFS(WhatIf!$W:$W,WhatIf!$Q:$Q,M$1,WhatIf!$R:$R,M295)&lt;=price_limit,IF(M295="Yes",1,2),"")),""))</f>
        <v/>
      </c>
      <c r="BI295" s="161" t="str">
        <f>IF(OR(N295="",VLOOKUP(N$1,Services!$A$1:$B$25,2,0)="Exclude"),"",IF($D295=1,IF(OR(price_limit="",price_limit="No Limit"),IF(N295="Yes",1,2),IF(SUMIFS(WhatIf!$W:$W,WhatIf!$Q:$Q,N$1,WhatIf!$R:$R,N295)&lt;=price_limit,IF(N295="Yes",1,2),"")),""))</f>
        <v/>
      </c>
      <c r="BJ295" s="161" t="str">
        <f>IF(OR(O295="",VLOOKUP(O$1,Services!$A$1:$B$25,2,0)="Exclude"),"",IF($D295=1,IF(OR(price_limit="",price_limit="No Limit"),IF(O295="Yes",1,2),IF(SUMIFS(WhatIf!$W:$W,WhatIf!$Q:$Q,O$1,WhatIf!$R:$R,O295)&lt;=price_limit,IF(O295="Yes",1,2),"")),""))</f>
        <v/>
      </c>
      <c r="BK295" s="161" t="str">
        <f>IF(OR(P295="",VLOOKUP(P$1,Services!$A$1:$B$25,2,0)="Exclude"),"",IF($D295=1,IF(OR(price_limit="",price_limit="No Limit"),IF(P295="Yes",1,2),IF(SUMIFS(WhatIf!$W:$W,WhatIf!$Q:$Q,P$1,WhatIf!$R:$R,P295)&lt;=price_limit,IF(P295="Yes",1,2),"")),""))</f>
        <v/>
      </c>
      <c r="BL295" s="161" t="str">
        <f ca="1">IF(OR(Q295="",VLOOKUP(Q$1,Services!$A$1:$B$25,2,0)="Exclude"),"",IF($D295=1,IF(OR(price_limit="",price_limit="No Limit"),IF(Q295="Yes",1,2),IF(SUMIFS(WhatIf!$W:$W,WhatIf!$Q:$Q,Q$1,WhatIf!$R:$R,Q295)&lt;=price_limit,IF(Q295="Yes",1,2),"")),""))</f>
        <v/>
      </c>
      <c r="BM295" s="161" t="str">
        <f>IF(OR(R295="",VLOOKUP(R$1,Services!$A$1:$B$25,2,0)="Exclude"),"",IF($D295=1,IF(OR(price_limit="",price_limit="No Limit"),IF(R295="Yes",1,2),IF(SUMIFS(WhatIf!$W:$W,WhatIf!$Q:$Q,R$1,WhatIf!$R:$R,R295)&lt;=price_limit,IF(R295="Yes",1,2),"")),""))</f>
        <v/>
      </c>
      <c r="BN295" s="161" t="str">
        <f>IF(OR(S295="",VLOOKUP(S$1,Services!$A$1:$B$25,2,0)="Exclude"),"",IF($D295=1,IF(OR(price_limit="",price_limit="No Limit"),IF(S295="Yes",1,2),IF(SUMIFS(WhatIf!$W:$W,WhatIf!$Q:$Q,S$1,WhatIf!$R:$R,S295)&lt;=price_limit,IF(S295="Yes",1,2),"")),""))</f>
        <v/>
      </c>
      <c r="BO295" s="161" t="str">
        <f>IF(OR(T295="",VLOOKUP(T$1,Services!$A$1:$B$25,2,0)="Exclude"),"",IF($D295=1,IF(OR(price_limit="",price_limit="No Limit"),IF(T295="Yes",1,2),IF(SUMIFS(WhatIf!$W:$W,WhatIf!$Q:$Q,T$1,WhatIf!$R:$R,T295)&lt;=price_limit,IF(T295="Yes",1,2),"")),""))</f>
        <v/>
      </c>
      <c r="BP295" s="161" t="str">
        <f>IF(OR(U295="",VLOOKUP(U$1,Services!$A$1:$B$25,2,0)="Exclude"),"",IF($D295=1,IF(OR(price_limit="",price_limit="No Limit"),IF(U295="Yes",1,2),IF(SUMIFS(WhatIf!$W:$W,WhatIf!$Q:$Q,U$1,WhatIf!$R:$R,U295)&lt;=price_limit,IF(U295="Yes",1,2),"")),""))</f>
        <v/>
      </c>
      <c r="BQ295" s="161" t="str">
        <f>IF(OR(V295="",VLOOKUP(V$1,Services!$A$1:$B$25,2,0)="Exclude"),"",IF($D295=1,IF(OR(price_limit="",price_limit="No Limit"),IF(V295="Yes",1,2),IF(SUMIFS(WhatIf!$W:$W,WhatIf!$Q:$Q,V$1,WhatIf!$R:$R,V295)&lt;=price_limit,IF(V295="Yes",1,2),"")),""))</f>
        <v/>
      </c>
      <c r="BR295" s="161" t="str">
        <f>IF(OR(W295="",VLOOKUP(W$1,Services!$A$1:$B$25,2,0)="Exclude"),"",IF($D295=1,IF(OR(price_limit="",price_limit="No Limit"),IF(W295="Yes",1,2),IF(SUMIFS(WhatIf!$W:$W,WhatIf!$Q:$Q,W$1,WhatIf!$R:$R,W295)&lt;=price_limit,IF(W295="Yes",1,2),"")),""))</f>
        <v/>
      </c>
      <c r="BS295" s="161" t="str">
        <f>IF(OR(X295="",VLOOKUP(X$1,Services!$A$1:$B$25,2,0)="Exclude"),"",IF($D295=1,IF(OR(price_limit="",price_limit="No Limit"),IF(X295="Yes",1,2),IF(SUMIFS(WhatIf!$W:$W,WhatIf!$Q:$Q,X$1,WhatIf!$R:$R,X295)&lt;=price_limit,IF(X295="Yes",1,2),"")),""))</f>
        <v/>
      </c>
      <c r="BT295" s="161" t="str">
        <f>IF(OR(Y295="",VLOOKUP(Y$1,Services!$A$1:$B$25,2,0)="Exclude"),"",IF($D295=1,IF(OR(price_limit="",price_limit="No Limit"),IF(Y295="Yes",1,2),IF(SUMIFS(WhatIf!$W:$W,WhatIf!$Q:$Q,Y$1,WhatIf!$R:$R,Y295)&lt;=price_limit,IF(Y295="Yes",1,2),"")),""))</f>
        <v/>
      </c>
      <c r="BU295" s="161" t="str">
        <f>IF(OR(Z295="",VLOOKUP(Z$1,Services!$A$1:$B$25,2,0)="Exclude"),"",IF($D295=1,IF(OR(price_limit="",price_limit="No Limit"),IF(Z295="Yes",1,2),IF(SUMIFS(WhatIf!$W:$W,WhatIf!$Q:$Q,Z$1,WhatIf!$R:$R,Z295)&lt;=price_limit,IF(Z295="Yes",1,2),"")),""))</f>
        <v/>
      </c>
      <c r="BV295" s="161"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52.5" customHeight="1" x14ac:dyDescent="0.35">
      <c r="A296" s="15" t="s">
        <v>43</v>
      </c>
      <c r="B296" s="3" t="s">
        <v>205</v>
      </c>
      <c r="C296" s="3" t="s">
        <v>177</v>
      </c>
      <c r="D296" s="8" t="str">
        <f t="shared" ca="1" si="14"/>
        <v/>
      </c>
      <c r="E296" s="4" t="s">
        <v>1</v>
      </c>
      <c r="F296" s="4" t="s">
        <v>1</v>
      </c>
      <c r="G296" s="4" t="s">
        <v>1</v>
      </c>
      <c r="H296" s="4" t="s">
        <v>1</v>
      </c>
      <c r="I296" s="8" t="s">
        <v>1</v>
      </c>
      <c r="J296" s="4" t="s">
        <v>1</v>
      </c>
      <c r="K296" s="4" t="s">
        <v>1</v>
      </c>
      <c r="L296" s="4" t="s">
        <v>1</v>
      </c>
      <c r="M296" s="8" t="s">
        <v>1</v>
      </c>
      <c r="N296" s="8" t="s">
        <v>1</v>
      </c>
      <c r="O296" s="8" t="s">
        <v>1</v>
      </c>
      <c r="P296" s="8"/>
      <c r="Q296" s="8"/>
      <c r="R296" s="8" t="s">
        <v>1</v>
      </c>
      <c r="S296" s="8" t="s">
        <v>1</v>
      </c>
      <c r="T296" s="8" t="s">
        <v>1</v>
      </c>
      <c r="U296" s="8"/>
      <c r="V296" s="8"/>
      <c r="W296" s="6"/>
      <c r="X296" s="6"/>
      <c r="Y296" s="6"/>
      <c r="Z296" s="6"/>
      <c r="AA296" s="4" t="s">
        <v>1</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1" t="str">
        <f ca="1">IF(OR(E296="",VLOOKUP(E$1,Services!$A$1:$B$25,2,0)="Exclude"),"",IF($D296=1,IF(OR(price_limit="",price_limit="No Limit"),IF(E296="Yes",1,2),IF(SUMIFS(WhatIf!$W:$W,WhatIf!$Q:$Q,E$1,WhatIf!$R:$R,E296)&lt;=price_limit,IF(E296="Yes",1,2),"")),""))</f>
        <v/>
      </c>
      <c r="BA296" s="161" t="str">
        <f ca="1">IF(OR(F296="",VLOOKUP(F$1,Services!$A$1:$B$25,2,0)="Exclude"),"",IF($D296=1,IF(OR(price_limit="",price_limit="No Limit"),IF(F296="Yes",1,2),IF(SUMIFS(WhatIf!$W:$W,WhatIf!$Q:$Q,F$1,WhatIf!$R:$R,F296)&lt;=price_limit,IF(F296="Yes",1,2),"")),""))</f>
        <v/>
      </c>
      <c r="BB296" s="161" t="str">
        <f ca="1">IF(OR(G296="",VLOOKUP(G$1,Services!$A$1:$B$25,2,0)="Exclude"),"",IF($D296=1,IF(OR(price_limit="",price_limit="No Limit"),IF(G296="Yes",1,2),IF(SUMIFS(WhatIf!$W:$W,WhatIf!$Q:$Q,G$1,WhatIf!$R:$R,G296)&lt;=price_limit,IF(G296="Yes",1,2),"")),""))</f>
        <v/>
      </c>
      <c r="BC296" s="161" t="str">
        <f ca="1">IF(OR(H296="",VLOOKUP(H$1,Services!$A$1:$B$25,2,0)="Exclude"),"",IF($D296=1,IF(OR(price_limit="",price_limit="No Limit"),IF(H296="Yes",1,2),IF(SUMIFS(WhatIf!$W:$W,WhatIf!$Q:$Q,H$1,WhatIf!$R:$R,H296)&lt;=price_limit,IF(H296="Yes",1,2),"")),""))</f>
        <v/>
      </c>
      <c r="BD296" s="161" t="str">
        <f ca="1">IF(OR(I296="",VLOOKUP(I$1,Services!$A$1:$B$25,2,0)="Exclude"),"",IF($D296=1,IF(OR(price_limit="",price_limit="No Limit"),IF(I296="Yes",1,2),IF(SUMIFS(WhatIf!$W:$W,WhatIf!$Q:$Q,I$1,WhatIf!$R:$R,I296)&lt;=price_limit,IF(I296="Yes",1,2),"")),""))</f>
        <v/>
      </c>
      <c r="BE296" s="161" t="str">
        <f ca="1">IF(OR(J296="",VLOOKUP(J$1,Services!$A$1:$B$25,2,0)="Exclude"),"",IF($D296=1,IF(OR(price_limit="",price_limit="No Limit"),IF(J296="Yes",1,2),IF(SUMIFS(WhatIf!$W:$W,WhatIf!$Q:$Q,J$1,WhatIf!$R:$R,J296)&lt;=price_limit,IF(J296="Yes",1,2),"")),""))</f>
        <v/>
      </c>
      <c r="BF296" s="161" t="str">
        <f ca="1">IF(OR(K296="",VLOOKUP(K$1,Services!$A$1:$B$25,2,0)="Exclude"),"",IF($D296=1,IF(OR(price_limit="",price_limit="No Limit"),IF(K296="Yes",1,2),IF(SUMIFS(WhatIf!$W:$W,WhatIf!$Q:$Q,K$1,WhatIf!$R:$R,K296)&lt;=price_limit,IF(K296="Yes",1,2),"")),""))</f>
        <v/>
      </c>
      <c r="BG296" s="161" t="str">
        <f ca="1">IF(OR(L296="",VLOOKUP(L$1,Services!$A$1:$B$25,2,0)="Exclude"),"",IF($D296=1,IF(OR(price_limit="",price_limit="No Limit"),IF(L296="Yes",1,2),IF(SUMIFS(WhatIf!$W:$W,WhatIf!$Q:$Q,L$1,WhatIf!$R:$R,L296)&lt;=price_limit,IF(L296="Yes",1,2),"")),""))</f>
        <v/>
      </c>
      <c r="BH296" s="161" t="str">
        <f ca="1">IF(OR(M296="",VLOOKUP(M$1,Services!$A$1:$B$25,2,0)="Exclude"),"",IF($D296=1,IF(OR(price_limit="",price_limit="No Limit"),IF(M296="Yes",1,2),IF(SUMIFS(WhatIf!$W:$W,WhatIf!$Q:$Q,M$1,WhatIf!$R:$R,M296)&lt;=price_limit,IF(M296="Yes",1,2),"")),""))</f>
        <v/>
      </c>
      <c r="BI296" s="161" t="str">
        <f ca="1">IF(OR(N296="",VLOOKUP(N$1,Services!$A$1:$B$25,2,0)="Exclude"),"",IF($D296=1,IF(OR(price_limit="",price_limit="No Limit"),IF(N296="Yes",1,2),IF(SUMIFS(WhatIf!$W:$W,WhatIf!$Q:$Q,N$1,WhatIf!$R:$R,N296)&lt;=price_limit,IF(N296="Yes",1,2),"")),""))</f>
        <v/>
      </c>
      <c r="BJ296" s="161" t="str">
        <f ca="1">IF(OR(O296="",VLOOKUP(O$1,Services!$A$1:$B$25,2,0)="Exclude"),"",IF($D296=1,IF(OR(price_limit="",price_limit="No Limit"),IF(O296="Yes",1,2),IF(SUMIFS(WhatIf!$W:$W,WhatIf!$Q:$Q,O$1,WhatIf!$R:$R,O296)&lt;=price_limit,IF(O296="Yes",1,2),"")),""))</f>
        <v/>
      </c>
      <c r="BK296" s="161" t="str">
        <f>IF(OR(P296="",VLOOKUP(P$1,Services!$A$1:$B$25,2,0)="Exclude"),"",IF($D296=1,IF(OR(price_limit="",price_limit="No Limit"),IF(P296="Yes",1,2),IF(SUMIFS(WhatIf!$W:$W,WhatIf!$Q:$Q,P$1,WhatIf!$R:$R,P296)&lt;=price_limit,IF(P296="Yes",1,2),"")),""))</f>
        <v/>
      </c>
      <c r="BL296" s="161" t="str">
        <f>IF(OR(Q296="",VLOOKUP(Q$1,Services!$A$1:$B$25,2,0)="Exclude"),"",IF($D296=1,IF(OR(price_limit="",price_limit="No Limit"),IF(Q296="Yes",1,2),IF(SUMIFS(WhatIf!$W:$W,WhatIf!$Q:$Q,Q$1,WhatIf!$R:$R,Q296)&lt;=price_limit,IF(Q296="Yes",1,2),"")),""))</f>
        <v/>
      </c>
      <c r="BM296" s="161" t="str">
        <f ca="1">IF(OR(R296="",VLOOKUP(R$1,Services!$A$1:$B$25,2,0)="Exclude"),"",IF($D296=1,IF(OR(price_limit="",price_limit="No Limit"),IF(R296="Yes",1,2),IF(SUMIFS(WhatIf!$W:$W,WhatIf!$Q:$Q,R$1,WhatIf!$R:$R,R296)&lt;=price_limit,IF(R296="Yes",1,2),"")),""))</f>
        <v/>
      </c>
      <c r="BN296" s="161" t="str">
        <f ca="1">IF(OR(S296="",VLOOKUP(S$1,Services!$A$1:$B$25,2,0)="Exclude"),"",IF($D296=1,IF(OR(price_limit="",price_limit="No Limit"),IF(S296="Yes",1,2),IF(SUMIFS(WhatIf!$W:$W,WhatIf!$Q:$Q,S$1,WhatIf!$R:$R,S296)&lt;=price_limit,IF(S296="Yes",1,2),"")),""))</f>
        <v/>
      </c>
      <c r="BO296" s="161" t="str">
        <f ca="1">IF(OR(T296="",VLOOKUP(T$1,Services!$A$1:$B$25,2,0)="Exclude"),"",IF($D296=1,IF(OR(price_limit="",price_limit="No Limit"),IF(T296="Yes",1,2),IF(SUMIFS(WhatIf!$W:$W,WhatIf!$Q:$Q,T$1,WhatIf!$R:$R,T296)&lt;=price_limit,IF(T296="Yes",1,2),"")),""))</f>
        <v/>
      </c>
      <c r="BP296" s="161" t="str">
        <f>IF(OR(U296="",VLOOKUP(U$1,Services!$A$1:$B$25,2,0)="Exclude"),"",IF($D296=1,IF(OR(price_limit="",price_limit="No Limit"),IF(U296="Yes",1,2),IF(SUMIFS(WhatIf!$W:$W,WhatIf!$Q:$Q,U$1,WhatIf!$R:$R,U296)&lt;=price_limit,IF(U296="Yes",1,2),"")),""))</f>
        <v/>
      </c>
      <c r="BQ296" s="161" t="str">
        <f>IF(OR(V296="",VLOOKUP(V$1,Services!$A$1:$B$25,2,0)="Exclude"),"",IF($D296=1,IF(OR(price_limit="",price_limit="No Limit"),IF(V296="Yes",1,2),IF(SUMIFS(WhatIf!$W:$W,WhatIf!$Q:$Q,V$1,WhatIf!$R:$R,V296)&lt;=price_limit,IF(V296="Yes",1,2),"")),""))</f>
        <v/>
      </c>
      <c r="BR296" s="161" t="str">
        <f>IF(OR(W296="",VLOOKUP(W$1,Services!$A$1:$B$25,2,0)="Exclude"),"",IF($D296=1,IF(OR(price_limit="",price_limit="No Limit"),IF(W296="Yes",1,2),IF(SUMIFS(WhatIf!$W:$W,WhatIf!$Q:$Q,W$1,WhatIf!$R:$R,W296)&lt;=price_limit,IF(W296="Yes",1,2),"")),""))</f>
        <v/>
      </c>
      <c r="BS296" s="161" t="str">
        <f>IF(OR(X296="",VLOOKUP(X$1,Services!$A$1:$B$25,2,0)="Exclude"),"",IF($D296=1,IF(OR(price_limit="",price_limit="No Limit"),IF(X296="Yes",1,2),IF(SUMIFS(WhatIf!$W:$W,WhatIf!$Q:$Q,X$1,WhatIf!$R:$R,X296)&lt;=price_limit,IF(X296="Yes",1,2),"")),""))</f>
        <v/>
      </c>
      <c r="BT296" s="161" t="str">
        <f>IF(OR(Y296="",VLOOKUP(Y$1,Services!$A$1:$B$25,2,0)="Exclude"),"",IF($D296=1,IF(OR(price_limit="",price_limit="No Limit"),IF(Y296="Yes",1,2),IF(SUMIFS(WhatIf!$W:$W,WhatIf!$Q:$Q,Y$1,WhatIf!$R:$R,Y296)&lt;=price_limit,IF(Y296="Yes",1,2),"")),""))</f>
        <v/>
      </c>
      <c r="BU296" s="161" t="str">
        <f>IF(OR(Z296="",VLOOKUP(Z$1,Services!$A$1:$B$25,2,0)="Exclude"),"",IF($D296=1,IF(OR(price_limit="",price_limit="No Limit"),IF(Z296="Yes",1,2),IF(SUMIFS(WhatIf!$W:$W,WhatIf!$Q:$Q,Z$1,WhatIf!$R:$R,Z296)&lt;=price_limit,IF(Z296="Yes",1,2),"")),""))</f>
        <v/>
      </c>
      <c r="BV296" s="161"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52.5" customHeight="1" x14ac:dyDescent="0.35">
      <c r="A297" s="15" t="s">
        <v>44</v>
      </c>
      <c r="B297" s="3" t="s">
        <v>237</v>
      </c>
      <c r="C297" s="3" t="s">
        <v>229</v>
      </c>
      <c r="D297" s="8" t="str">
        <f t="shared" ca="1" si="14"/>
        <v/>
      </c>
      <c r="E297" s="4" t="s">
        <v>1</v>
      </c>
      <c r="F297" s="4" t="s">
        <v>1</v>
      </c>
      <c r="G297" s="4" t="s">
        <v>1</v>
      </c>
      <c r="H297" s="4" t="s">
        <v>1</v>
      </c>
      <c r="I297" s="4" t="s">
        <v>1</v>
      </c>
      <c r="J297" s="4" t="s">
        <v>1</v>
      </c>
      <c r="K297" s="4" t="s">
        <v>1</v>
      </c>
      <c r="L297" s="4" t="s">
        <v>1</v>
      </c>
      <c r="M297" s="8"/>
      <c r="N297" s="8" t="s">
        <v>1</v>
      </c>
      <c r="O297" s="8"/>
      <c r="P297" s="8"/>
      <c r="Q297" s="8" t="s">
        <v>1</v>
      </c>
      <c r="R297" s="8" t="s">
        <v>1</v>
      </c>
      <c r="S297" s="8" t="s">
        <v>1</v>
      </c>
      <c r="T297" s="8" t="s">
        <v>1</v>
      </c>
      <c r="U297" s="8"/>
      <c r="V297" s="8" t="s">
        <v>1</v>
      </c>
      <c r="W297" s="6"/>
      <c r="X297" s="6"/>
      <c r="Y297" s="6"/>
      <c r="Z297" s="6"/>
      <c r="AA297" s="4" t="s">
        <v>1</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1" t="str">
        <f ca="1">IF(OR(E297="",VLOOKUP(E$1,Services!$A$1:$B$25,2,0)="Exclude"),"",IF($D297=1,IF(OR(price_limit="",price_limit="No Limit"),IF(E297="Yes",1,2),IF(SUMIFS(WhatIf!$W:$W,WhatIf!$Q:$Q,E$1,WhatIf!$R:$R,E297)&lt;=price_limit,IF(E297="Yes",1,2),"")),""))</f>
        <v/>
      </c>
      <c r="BA297" s="161" t="str">
        <f ca="1">IF(OR(F297="",VLOOKUP(F$1,Services!$A$1:$B$25,2,0)="Exclude"),"",IF($D297=1,IF(OR(price_limit="",price_limit="No Limit"),IF(F297="Yes",1,2),IF(SUMIFS(WhatIf!$W:$W,WhatIf!$Q:$Q,F$1,WhatIf!$R:$R,F297)&lt;=price_limit,IF(F297="Yes",1,2),"")),""))</f>
        <v/>
      </c>
      <c r="BB297" s="161" t="str">
        <f ca="1">IF(OR(G297="",VLOOKUP(G$1,Services!$A$1:$B$25,2,0)="Exclude"),"",IF($D297=1,IF(OR(price_limit="",price_limit="No Limit"),IF(G297="Yes",1,2),IF(SUMIFS(WhatIf!$W:$W,WhatIf!$Q:$Q,G$1,WhatIf!$R:$R,G297)&lt;=price_limit,IF(G297="Yes",1,2),"")),""))</f>
        <v/>
      </c>
      <c r="BC297" s="161" t="str">
        <f ca="1">IF(OR(H297="",VLOOKUP(H$1,Services!$A$1:$B$25,2,0)="Exclude"),"",IF($D297=1,IF(OR(price_limit="",price_limit="No Limit"),IF(H297="Yes",1,2),IF(SUMIFS(WhatIf!$W:$W,WhatIf!$Q:$Q,H$1,WhatIf!$R:$R,H297)&lt;=price_limit,IF(H297="Yes",1,2),"")),""))</f>
        <v/>
      </c>
      <c r="BD297" s="161" t="str">
        <f ca="1">IF(OR(I297="",VLOOKUP(I$1,Services!$A$1:$B$25,2,0)="Exclude"),"",IF($D297=1,IF(OR(price_limit="",price_limit="No Limit"),IF(I297="Yes",1,2),IF(SUMIFS(WhatIf!$W:$W,WhatIf!$Q:$Q,I$1,WhatIf!$R:$R,I297)&lt;=price_limit,IF(I297="Yes",1,2),"")),""))</f>
        <v/>
      </c>
      <c r="BE297" s="161" t="str">
        <f ca="1">IF(OR(J297="",VLOOKUP(J$1,Services!$A$1:$B$25,2,0)="Exclude"),"",IF($D297=1,IF(OR(price_limit="",price_limit="No Limit"),IF(J297="Yes",1,2),IF(SUMIFS(WhatIf!$W:$W,WhatIf!$Q:$Q,J$1,WhatIf!$R:$R,J297)&lt;=price_limit,IF(J297="Yes",1,2),"")),""))</f>
        <v/>
      </c>
      <c r="BF297" s="161" t="str">
        <f ca="1">IF(OR(K297="",VLOOKUP(K$1,Services!$A$1:$B$25,2,0)="Exclude"),"",IF($D297=1,IF(OR(price_limit="",price_limit="No Limit"),IF(K297="Yes",1,2),IF(SUMIFS(WhatIf!$W:$W,WhatIf!$Q:$Q,K$1,WhatIf!$R:$R,K297)&lt;=price_limit,IF(K297="Yes",1,2),"")),""))</f>
        <v/>
      </c>
      <c r="BG297" s="161" t="str">
        <f ca="1">IF(OR(L297="",VLOOKUP(L$1,Services!$A$1:$B$25,2,0)="Exclude"),"",IF($D297=1,IF(OR(price_limit="",price_limit="No Limit"),IF(L297="Yes",1,2),IF(SUMIFS(WhatIf!$W:$W,WhatIf!$Q:$Q,L$1,WhatIf!$R:$R,L297)&lt;=price_limit,IF(L297="Yes",1,2),"")),""))</f>
        <v/>
      </c>
      <c r="BH297" s="161" t="str">
        <f>IF(OR(M297="",VLOOKUP(M$1,Services!$A$1:$B$25,2,0)="Exclude"),"",IF($D297=1,IF(OR(price_limit="",price_limit="No Limit"),IF(M297="Yes",1,2),IF(SUMIFS(WhatIf!$W:$W,WhatIf!$Q:$Q,M$1,WhatIf!$R:$R,M297)&lt;=price_limit,IF(M297="Yes",1,2),"")),""))</f>
        <v/>
      </c>
      <c r="BI297" s="161" t="str">
        <f ca="1">IF(OR(N297="",VLOOKUP(N$1,Services!$A$1:$B$25,2,0)="Exclude"),"",IF($D297=1,IF(OR(price_limit="",price_limit="No Limit"),IF(N297="Yes",1,2),IF(SUMIFS(WhatIf!$W:$W,WhatIf!$Q:$Q,N$1,WhatIf!$R:$R,N297)&lt;=price_limit,IF(N297="Yes",1,2),"")),""))</f>
        <v/>
      </c>
      <c r="BJ297" s="161" t="str">
        <f>IF(OR(O297="",VLOOKUP(O$1,Services!$A$1:$B$25,2,0)="Exclude"),"",IF($D297=1,IF(OR(price_limit="",price_limit="No Limit"),IF(O297="Yes",1,2),IF(SUMIFS(WhatIf!$W:$W,WhatIf!$Q:$Q,O$1,WhatIf!$R:$R,O297)&lt;=price_limit,IF(O297="Yes",1,2),"")),""))</f>
        <v/>
      </c>
      <c r="BK297" s="161" t="str">
        <f>IF(OR(P297="",VLOOKUP(P$1,Services!$A$1:$B$25,2,0)="Exclude"),"",IF($D297=1,IF(OR(price_limit="",price_limit="No Limit"),IF(P297="Yes",1,2),IF(SUMIFS(WhatIf!$W:$W,WhatIf!$Q:$Q,P$1,WhatIf!$R:$R,P297)&lt;=price_limit,IF(P297="Yes",1,2),"")),""))</f>
        <v/>
      </c>
      <c r="BL297" s="161" t="str">
        <f ca="1">IF(OR(Q297="",VLOOKUP(Q$1,Services!$A$1:$B$25,2,0)="Exclude"),"",IF($D297=1,IF(OR(price_limit="",price_limit="No Limit"),IF(Q297="Yes",1,2),IF(SUMIFS(WhatIf!$W:$W,WhatIf!$Q:$Q,Q$1,WhatIf!$R:$R,Q297)&lt;=price_limit,IF(Q297="Yes",1,2),"")),""))</f>
        <v/>
      </c>
      <c r="BM297" s="161" t="str">
        <f ca="1">IF(OR(R297="",VLOOKUP(R$1,Services!$A$1:$B$25,2,0)="Exclude"),"",IF($D297=1,IF(OR(price_limit="",price_limit="No Limit"),IF(R297="Yes",1,2),IF(SUMIFS(WhatIf!$W:$W,WhatIf!$Q:$Q,R$1,WhatIf!$R:$R,R297)&lt;=price_limit,IF(R297="Yes",1,2),"")),""))</f>
        <v/>
      </c>
      <c r="BN297" s="161" t="str">
        <f ca="1">IF(OR(S297="",VLOOKUP(S$1,Services!$A$1:$B$25,2,0)="Exclude"),"",IF($D297=1,IF(OR(price_limit="",price_limit="No Limit"),IF(S297="Yes",1,2),IF(SUMIFS(WhatIf!$W:$W,WhatIf!$Q:$Q,S$1,WhatIf!$R:$R,S297)&lt;=price_limit,IF(S297="Yes",1,2),"")),""))</f>
        <v/>
      </c>
      <c r="BO297" s="161" t="str">
        <f ca="1">IF(OR(T297="",VLOOKUP(T$1,Services!$A$1:$B$25,2,0)="Exclude"),"",IF($D297=1,IF(OR(price_limit="",price_limit="No Limit"),IF(T297="Yes",1,2),IF(SUMIFS(WhatIf!$W:$W,WhatIf!$Q:$Q,T$1,WhatIf!$R:$R,T297)&lt;=price_limit,IF(T297="Yes",1,2),"")),""))</f>
        <v/>
      </c>
      <c r="BP297" s="161" t="str">
        <f>IF(OR(U297="",VLOOKUP(U$1,Services!$A$1:$B$25,2,0)="Exclude"),"",IF($D297=1,IF(OR(price_limit="",price_limit="No Limit"),IF(U297="Yes",1,2),IF(SUMIFS(WhatIf!$W:$W,WhatIf!$Q:$Q,U$1,WhatIf!$R:$R,U297)&lt;=price_limit,IF(U297="Yes",1,2),"")),""))</f>
        <v/>
      </c>
      <c r="BQ297" s="161" t="str">
        <f ca="1">IF(OR(V297="",VLOOKUP(V$1,Services!$A$1:$B$25,2,0)="Exclude"),"",IF($D297=1,IF(OR(price_limit="",price_limit="No Limit"),IF(V297="Yes",1,2),IF(SUMIFS(WhatIf!$W:$W,WhatIf!$Q:$Q,V$1,WhatIf!$R:$R,V297)&lt;=price_limit,IF(V297="Yes",1,2),"")),""))</f>
        <v/>
      </c>
      <c r="BR297" s="161" t="str">
        <f>IF(OR(W297="",VLOOKUP(W$1,Services!$A$1:$B$25,2,0)="Exclude"),"",IF($D297=1,IF(OR(price_limit="",price_limit="No Limit"),IF(W297="Yes",1,2),IF(SUMIFS(WhatIf!$W:$W,WhatIf!$Q:$Q,W$1,WhatIf!$R:$R,W297)&lt;=price_limit,IF(W297="Yes",1,2),"")),""))</f>
        <v/>
      </c>
      <c r="BS297" s="161" t="str">
        <f>IF(OR(X297="",VLOOKUP(X$1,Services!$A$1:$B$25,2,0)="Exclude"),"",IF($D297=1,IF(OR(price_limit="",price_limit="No Limit"),IF(X297="Yes",1,2),IF(SUMIFS(WhatIf!$W:$W,WhatIf!$Q:$Q,X$1,WhatIf!$R:$R,X297)&lt;=price_limit,IF(X297="Yes",1,2),"")),""))</f>
        <v/>
      </c>
      <c r="BT297" s="161" t="str">
        <f>IF(OR(Y297="",VLOOKUP(Y$1,Services!$A$1:$B$25,2,0)="Exclude"),"",IF($D297=1,IF(OR(price_limit="",price_limit="No Limit"),IF(Y297="Yes",1,2),IF(SUMIFS(WhatIf!$W:$W,WhatIf!$Q:$Q,Y$1,WhatIf!$R:$R,Y297)&lt;=price_limit,IF(Y297="Yes",1,2),"")),""))</f>
        <v/>
      </c>
      <c r="BU297" s="161" t="str">
        <f>IF(OR(Z297="",VLOOKUP(Z$1,Services!$A$1:$B$25,2,0)="Exclude"),"",IF($D297=1,IF(OR(price_limit="",price_limit="No Limit"),IF(Z297="Yes",1,2),IF(SUMIFS(WhatIf!$W:$W,WhatIf!$Q:$Q,Z$1,WhatIf!$R:$R,Z297)&lt;=price_limit,IF(Z297="Yes",1,2),"")),""))</f>
        <v/>
      </c>
      <c r="BV297" s="161"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52.5" customHeight="1" x14ac:dyDescent="0.35">
      <c r="A298" s="15" t="s">
        <v>219</v>
      </c>
      <c r="B298" s="3" t="s">
        <v>975</v>
      </c>
      <c r="C298" s="3" t="s">
        <v>184</v>
      </c>
      <c r="D298" s="8" t="str">
        <f t="shared" ca="1" si="14"/>
        <v/>
      </c>
      <c r="F298" s="4" t="s">
        <v>704</v>
      </c>
      <c r="G298" s="4" t="s">
        <v>704</v>
      </c>
      <c r="H298" s="4" t="s">
        <v>704</v>
      </c>
      <c r="I298" s="4" t="s">
        <v>231</v>
      </c>
      <c r="J298" s="4" t="s">
        <v>231</v>
      </c>
      <c r="K298" s="4" t="s">
        <v>231</v>
      </c>
      <c r="L298" s="4" t="s">
        <v>231</v>
      </c>
      <c r="M298" s="8"/>
      <c r="N298" s="8" t="s">
        <v>231</v>
      </c>
      <c r="O298" s="8"/>
      <c r="P298" s="8"/>
      <c r="Q298" s="8"/>
      <c r="R298" s="8" t="s">
        <v>1</v>
      </c>
      <c r="S298" s="8"/>
      <c r="T298" s="8"/>
      <c r="U298" s="8" t="s">
        <v>1</v>
      </c>
      <c r="V298" s="8" t="s">
        <v>1</v>
      </c>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1" t="str">
        <f>IF(OR(E298="",VLOOKUP(E$1,Services!$A$1:$B$25,2,0)="Exclude"),"",IF($D298=1,IF(OR(price_limit="",price_limit="No Limit"),IF(E298="Yes",1,2),IF(SUMIFS(WhatIf!$W:$W,WhatIf!$Q:$Q,E$1,WhatIf!$R:$R,E298)&lt;=price_limit,IF(E298="Yes",1,2),"")),""))</f>
        <v/>
      </c>
      <c r="BA298" s="161" t="str">
        <f ca="1">IF(OR(F298="",VLOOKUP(F$1,Services!$A$1:$B$25,2,0)="Exclude"),"",IF($D298=1,IF(OR(price_limit="",price_limit="No Limit"),IF(F298="Yes",1,2),IF(SUMIFS(WhatIf!$W:$W,WhatIf!$Q:$Q,F$1,WhatIf!$R:$R,F298)&lt;=price_limit,IF(F298="Yes",1,2),"")),""))</f>
        <v/>
      </c>
      <c r="BB298" s="161" t="str">
        <f ca="1">IF(OR(G298="",VLOOKUP(G$1,Services!$A$1:$B$25,2,0)="Exclude"),"",IF($D298=1,IF(OR(price_limit="",price_limit="No Limit"),IF(G298="Yes",1,2),IF(SUMIFS(WhatIf!$W:$W,WhatIf!$Q:$Q,G$1,WhatIf!$R:$R,G298)&lt;=price_limit,IF(G298="Yes",1,2),"")),""))</f>
        <v/>
      </c>
      <c r="BC298" s="161" t="str">
        <f ca="1">IF(OR(H298="",VLOOKUP(H$1,Services!$A$1:$B$25,2,0)="Exclude"),"",IF($D298=1,IF(OR(price_limit="",price_limit="No Limit"),IF(H298="Yes",1,2),IF(SUMIFS(WhatIf!$W:$W,WhatIf!$Q:$Q,H$1,WhatIf!$R:$R,H298)&lt;=price_limit,IF(H298="Yes",1,2),"")),""))</f>
        <v/>
      </c>
      <c r="BD298" s="161" t="str">
        <f ca="1">IF(OR(I298="",VLOOKUP(I$1,Services!$A$1:$B$25,2,0)="Exclude"),"",IF($D298=1,IF(OR(price_limit="",price_limit="No Limit"),IF(I298="Yes",1,2),IF(SUMIFS(WhatIf!$W:$W,WhatIf!$Q:$Q,I$1,WhatIf!$R:$R,I298)&lt;=price_limit,IF(I298="Yes",1,2),"")),""))</f>
        <v/>
      </c>
      <c r="BE298" s="161" t="str">
        <f ca="1">IF(OR(J298="",VLOOKUP(J$1,Services!$A$1:$B$25,2,0)="Exclude"),"",IF($D298=1,IF(OR(price_limit="",price_limit="No Limit"),IF(J298="Yes",1,2),IF(SUMIFS(WhatIf!$W:$W,WhatIf!$Q:$Q,J$1,WhatIf!$R:$R,J298)&lt;=price_limit,IF(J298="Yes",1,2),"")),""))</f>
        <v/>
      </c>
      <c r="BF298" s="161" t="str">
        <f ca="1">IF(OR(K298="",VLOOKUP(K$1,Services!$A$1:$B$25,2,0)="Exclude"),"",IF($D298=1,IF(OR(price_limit="",price_limit="No Limit"),IF(K298="Yes",1,2),IF(SUMIFS(WhatIf!$W:$W,WhatIf!$Q:$Q,K$1,WhatIf!$R:$R,K298)&lt;=price_limit,IF(K298="Yes",1,2),"")),""))</f>
        <v/>
      </c>
      <c r="BG298" s="161" t="str">
        <f ca="1">IF(OR(L298="",VLOOKUP(L$1,Services!$A$1:$B$25,2,0)="Exclude"),"",IF($D298=1,IF(OR(price_limit="",price_limit="No Limit"),IF(L298="Yes",1,2),IF(SUMIFS(WhatIf!$W:$W,WhatIf!$Q:$Q,L$1,WhatIf!$R:$R,L298)&lt;=price_limit,IF(L298="Yes",1,2),"")),""))</f>
        <v/>
      </c>
      <c r="BH298" s="161" t="str">
        <f>IF(OR(M298="",VLOOKUP(M$1,Services!$A$1:$B$25,2,0)="Exclude"),"",IF($D298=1,IF(OR(price_limit="",price_limit="No Limit"),IF(M298="Yes",1,2),IF(SUMIFS(WhatIf!$W:$W,WhatIf!$Q:$Q,M$1,WhatIf!$R:$R,M298)&lt;=price_limit,IF(M298="Yes",1,2),"")),""))</f>
        <v/>
      </c>
      <c r="BI298" s="161" t="str">
        <f ca="1">IF(OR(N298="",VLOOKUP(N$1,Services!$A$1:$B$25,2,0)="Exclude"),"",IF($D298=1,IF(OR(price_limit="",price_limit="No Limit"),IF(N298="Yes",1,2),IF(SUMIFS(WhatIf!$W:$W,WhatIf!$Q:$Q,N$1,WhatIf!$R:$R,N298)&lt;=price_limit,IF(N298="Yes",1,2),"")),""))</f>
        <v/>
      </c>
      <c r="BJ298" s="161" t="str">
        <f>IF(OR(O298="",VLOOKUP(O$1,Services!$A$1:$B$25,2,0)="Exclude"),"",IF($D298=1,IF(OR(price_limit="",price_limit="No Limit"),IF(O298="Yes",1,2),IF(SUMIFS(WhatIf!$W:$W,WhatIf!$Q:$Q,O$1,WhatIf!$R:$R,O298)&lt;=price_limit,IF(O298="Yes",1,2),"")),""))</f>
        <v/>
      </c>
      <c r="BK298" s="161" t="str">
        <f>IF(OR(P298="",VLOOKUP(P$1,Services!$A$1:$B$25,2,0)="Exclude"),"",IF($D298=1,IF(OR(price_limit="",price_limit="No Limit"),IF(P298="Yes",1,2),IF(SUMIFS(WhatIf!$W:$W,WhatIf!$Q:$Q,P$1,WhatIf!$R:$R,P298)&lt;=price_limit,IF(P298="Yes",1,2),"")),""))</f>
        <v/>
      </c>
      <c r="BL298" s="161" t="str">
        <f>IF(OR(Q298="",VLOOKUP(Q$1,Services!$A$1:$B$25,2,0)="Exclude"),"",IF($D298=1,IF(OR(price_limit="",price_limit="No Limit"),IF(Q298="Yes",1,2),IF(SUMIFS(WhatIf!$W:$W,WhatIf!$Q:$Q,Q$1,WhatIf!$R:$R,Q298)&lt;=price_limit,IF(Q298="Yes",1,2),"")),""))</f>
        <v/>
      </c>
      <c r="BM298" s="161" t="str">
        <f ca="1">IF(OR(R298="",VLOOKUP(R$1,Services!$A$1:$B$25,2,0)="Exclude"),"",IF($D298=1,IF(OR(price_limit="",price_limit="No Limit"),IF(R298="Yes",1,2),IF(SUMIFS(WhatIf!$W:$W,WhatIf!$Q:$Q,R$1,WhatIf!$R:$R,R298)&lt;=price_limit,IF(R298="Yes",1,2),"")),""))</f>
        <v/>
      </c>
      <c r="BN298" s="161" t="str">
        <f>IF(OR(S298="",VLOOKUP(S$1,Services!$A$1:$B$25,2,0)="Exclude"),"",IF($D298=1,IF(OR(price_limit="",price_limit="No Limit"),IF(S298="Yes",1,2),IF(SUMIFS(WhatIf!$W:$W,WhatIf!$Q:$Q,S$1,WhatIf!$R:$R,S298)&lt;=price_limit,IF(S298="Yes",1,2),"")),""))</f>
        <v/>
      </c>
      <c r="BO298" s="161" t="str">
        <f>IF(OR(T298="",VLOOKUP(T$1,Services!$A$1:$B$25,2,0)="Exclude"),"",IF($D298=1,IF(OR(price_limit="",price_limit="No Limit"),IF(T298="Yes",1,2),IF(SUMIFS(WhatIf!$W:$W,WhatIf!$Q:$Q,T$1,WhatIf!$R:$R,T298)&lt;=price_limit,IF(T298="Yes",1,2),"")),""))</f>
        <v/>
      </c>
      <c r="BP298" s="161" t="str">
        <f ca="1">IF(OR(U298="",VLOOKUP(U$1,Services!$A$1:$B$25,2,0)="Exclude"),"",IF($D298=1,IF(OR(price_limit="",price_limit="No Limit"),IF(U298="Yes",1,2),IF(SUMIFS(WhatIf!$W:$W,WhatIf!$Q:$Q,U$1,WhatIf!$R:$R,U298)&lt;=price_limit,IF(U298="Yes",1,2),"")),""))</f>
        <v/>
      </c>
      <c r="BQ298" s="161" t="str">
        <f ca="1">IF(OR(V298="",VLOOKUP(V$1,Services!$A$1:$B$25,2,0)="Exclude"),"",IF($D298=1,IF(OR(price_limit="",price_limit="No Limit"),IF(V298="Yes",1,2),IF(SUMIFS(WhatIf!$W:$W,WhatIf!$Q:$Q,V$1,WhatIf!$R:$R,V298)&lt;=price_limit,IF(V298="Yes",1,2),"")),""))</f>
        <v/>
      </c>
      <c r="BR298" s="161" t="str">
        <f>IF(OR(W298="",VLOOKUP(W$1,Services!$A$1:$B$25,2,0)="Exclude"),"",IF($D298=1,IF(OR(price_limit="",price_limit="No Limit"),IF(W298="Yes",1,2),IF(SUMIFS(WhatIf!$W:$W,WhatIf!$Q:$Q,W$1,WhatIf!$R:$R,W298)&lt;=price_limit,IF(W298="Yes",1,2),"")),""))</f>
        <v/>
      </c>
      <c r="BS298" s="161" t="str">
        <f>IF(OR(X298="",VLOOKUP(X$1,Services!$A$1:$B$25,2,0)="Exclude"),"",IF($D298=1,IF(OR(price_limit="",price_limit="No Limit"),IF(X298="Yes",1,2),IF(SUMIFS(WhatIf!$W:$W,WhatIf!$Q:$Q,X$1,WhatIf!$R:$R,X298)&lt;=price_limit,IF(X298="Yes",1,2),"")),""))</f>
        <v/>
      </c>
      <c r="BT298" s="161" t="str">
        <f>IF(OR(Y298="",VLOOKUP(Y$1,Services!$A$1:$B$25,2,0)="Exclude"),"",IF($D298=1,IF(OR(price_limit="",price_limit="No Limit"),IF(Y298="Yes",1,2),IF(SUMIFS(WhatIf!$W:$W,WhatIf!$Q:$Q,Y$1,WhatIf!$R:$R,Y298)&lt;=price_limit,IF(Y298="Yes",1,2),"")),""))</f>
        <v/>
      </c>
      <c r="BU298" s="161" t="str">
        <f>IF(OR(Z298="",VLOOKUP(Z$1,Services!$A$1:$B$25,2,0)="Exclude"),"",IF($D298=1,IF(OR(price_limit="",price_limit="No Limit"),IF(Z298="Yes",1,2),IF(SUMIFS(WhatIf!$W:$W,WhatIf!$Q:$Q,Z$1,WhatIf!$R:$R,Z298)&lt;=price_limit,IF(Z298="Yes",1,2),"")),""))</f>
        <v/>
      </c>
      <c r="BV298" s="161"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5" customHeight="1" x14ac:dyDescent="0.35">
      <c r="A299" s="15" t="s">
        <v>810</v>
      </c>
      <c r="B299" s="3" t="s">
        <v>874</v>
      </c>
      <c r="C299" s="3" t="s">
        <v>184</v>
      </c>
      <c r="D299" s="8" t="str">
        <f t="shared" ca="1" si="14"/>
        <v/>
      </c>
      <c r="I299" s="4" t="s">
        <v>231</v>
      </c>
      <c r="J299" s="4" t="s">
        <v>231</v>
      </c>
      <c r="K299" s="4" t="s">
        <v>231</v>
      </c>
      <c r="L299" s="4" t="s">
        <v>231</v>
      </c>
      <c r="M299" s="8"/>
      <c r="N299" s="8"/>
      <c r="O299" s="8"/>
      <c r="P299" s="8"/>
      <c r="Q299" s="8"/>
      <c r="R299" s="8"/>
      <c r="S299" s="8"/>
      <c r="T299" s="8"/>
      <c r="U299" s="8"/>
      <c r="V299" s="8" t="s">
        <v>1</v>
      </c>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1" t="str">
        <f>IF(OR(E299="",VLOOKUP(E$1,Services!$A$1:$B$25,2,0)="Exclude"),"",IF($D299=1,IF(OR(price_limit="",price_limit="No Limit"),IF(E299="Yes",1,2),IF(SUMIFS(WhatIf!$W:$W,WhatIf!$Q:$Q,E$1,WhatIf!$R:$R,E299)&lt;=price_limit,IF(E299="Yes",1,2),"")),""))</f>
        <v/>
      </c>
      <c r="BA299" s="161" t="str">
        <f>IF(OR(F299="",VLOOKUP(F$1,Services!$A$1:$B$25,2,0)="Exclude"),"",IF($D299=1,IF(OR(price_limit="",price_limit="No Limit"),IF(F299="Yes",1,2),IF(SUMIFS(WhatIf!$W:$W,WhatIf!$Q:$Q,F$1,WhatIf!$R:$R,F299)&lt;=price_limit,IF(F299="Yes",1,2),"")),""))</f>
        <v/>
      </c>
      <c r="BB299" s="161" t="str">
        <f>IF(OR(G299="",VLOOKUP(G$1,Services!$A$1:$B$25,2,0)="Exclude"),"",IF($D299=1,IF(OR(price_limit="",price_limit="No Limit"),IF(G299="Yes",1,2),IF(SUMIFS(WhatIf!$W:$W,WhatIf!$Q:$Q,G$1,WhatIf!$R:$R,G299)&lt;=price_limit,IF(G299="Yes",1,2),"")),""))</f>
        <v/>
      </c>
      <c r="BC299" s="161" t="str">
        <f>IF(OR(H299="",VLOOKUP(H$1,Services!$A$1:$B$25,2,0)="Exclude"),"",IF($D299=1,IF(OR(price_limit="",price_limit="No Limit"),IF(H299="Yes",1,2),IF(SUMIFS(WhatIf!$W:$W,WhatIf!$Q:$Q,H$1,WhatIf!$R:$R,H299)&lt;=price_limit,IF(H299="Yes",1,2),"")),""))</f>
        <v/>
      </c>
      <c r="BD299" s="161" t="str">
        <f ca="1">IF(OR(I299="",VLOOKUP(I$1,Services!$A$1:$B$25,2,0)="Exclude"),"",IF($D299=1,IF(OR(price_limit="",price_limit="No Limit"),IF(I299="Yes",1,2),IF(SUMIFS(WhatIf!$W:$W,WhatIf!$Q:$Q,I$1,WhatIf!$R:$R,I299)&lt;=price_limit,IF(I299="Yes",1,2),"")),""))</f>
        <v/>
      </c>
      <c r="BE299" s="161" t="str">
        <f ca="1">IF(OR(J299="",VLOOKUP(J$1,Services!$A$1:$B$25,2,0)="Exclude"),"",IF($D299=1,IF(OR(price_limit="",price_limit="No Limit"),IF(J299="Yes",1,2),IF(SUMIFS(WhatIf!$W:$W,WhatIf!$Q:$Q,J$1,WhatIf!$R:$R,J299)&lt;=price_limit,IF(J299="Yes",1,2),"")),""))</f>
        <v/>
      </c>
      <c r="BF299" s="161" t="str">
        <f ca="1">IF(OR(K299="",VLOOKUP(K$1,Services!$A$1:$B$25,2,0)="Exclude"),"",IF($D299=1,IF(OR(price_limit="",price_limit="No Limit"),IF(K299="Yes",1,2),IF(SUMIFS(WhatIf!$W:$W,WhatIf!$Q:$Q,K$1,WhatIf!$R:$R,K299)&lt;=price_limit,IF(K299="Yes",1,2),"")),""))</f>
        <v/>
      </c>
      <c r="BG299" s="161" t="str">
        <f ca="1">IF(OR(L299="",VLOOKUP(L$1,Services!$A$1:$B$25,2,0)="Exclude"),"",IF($D299=1,IF(OR(price_limit="",price_limit="No Limit"),IF(L299="Yes",1,2),IF(SUMIFS(WhatIf!$W:$W,WhatIf!$Q:$Q,L$1,WhatIf!$R:$R,L299)&lt;=price_limit,IF(L299="Yes",1,2),"")),""))</f>
        <v/>
      </c>
      <c r="BH299" s="161" t="str">
        <f>IF(OR(M299="",VLOOKUP(M$1,Services!$A$1:$B$25,2,0)="Exclude"),"",IF($D299=1,IF(OR(price_limit="",price_limit="No Limit"),IF(M299="Yes",1,2),IF(SUMIFS(WhatIf!$W:$W,WhatIf!$Q:$Q,M$1,WhatIf!$R:$R,M299)&lt;=price_limit,IF(M299="Yes",1,2),"")),""))</f>
        <v/>
      </c>
      <c r="BI299" s="161" t="str">
        <f>IF(OR(N299="",VLOOKUP(N$1,Services!$A$1:$B$25,2,0)="Exclude"),"",IF($D299=1,IF(OR(price_limit="",price_limit="No Limit"),IF(N299="Yes",1,2),IF(SUMIFS(WhatIf!$W:$W,WhatIf!$Q:$Q,N$1,WhatIf!$R:$R,N299)&lt;=price_limit,IF(N299="Yes",1,2),"")),""))</f>
        <v/>
      </c>
      <c r="BJ299" s="161" t="str">
        <f>IF(OR(O299="",VLOOKUP(O$1,Services!$A$1:$B$25,2,0)="Exclude"),"",IF($D299=1,IF(OR(price_limit="",price_limit="No Limit"),IF(O299="Yes",1,2),IF(SUMIFS(WhatIf!$W:$W,WhatIf!$Q:$Q,O$1,WhatIf!$R:$R,O299)&lt;=price_limit,IF(O299="Yes",1,2),"")),""))</f>
        <v/>
      </c>
      <c r="BK299" s="161" t="str">
        <f>IF(OR(P299="",VLOOKUP(P$1,Services!$A$1:$B$25,2,0)="Exclude"),"",IF($D299=1,IF(OR(price_limit="",price_limit="No Limit"),IF(P299="Yes",1,2),IF(SUMIFS(WhatIf!$W:$W,WhatIf!$Q:$Q,P$1,WhatIf!$R:$R,P299)&lt;=price_limit,IF(P299="Yes",1,2),"")),""))</f>
        <v/>
      </c>
      <c r="BL299" s="161" t="str">
        <f>IF(OR(Q299="",VLOOKUP(Q$1,Services!$A$1:$B$25,2,0)="Exclude"),"",IF($D299=1,IF(OR(price_limit="",price_limit="No Limit"),IF(Q299="Yes",1,2),IF(SUMIFS(WhatIf!$W:$W,WhatIf!$Q:$Q,Q$1,WhatIf!$R:$R,Q299)&lt;=price_limit,IF(Q299="Yes",1,2),"")),""))</f>
        <v/>
      </c>
      <c r="BM299" s="161" t="str">
        <f>IF(OR(R299="",VLOOKUP(R$1,Services!$A$1:$B$25,2,0)="Exclude"),"",IF($D299=1,IF(OR(price_limit="",price_limit="No Limit"),IF(R299="Yes",1,2),IF(SUMIFS(WhatIf!$W:$W,WhatIf!$Q:$Q,R$1,WhatIf!$R:$R,R299)&lt;=price_limit,IF(R299="Yes",1,2),"")),""))</f>
        <v/>
      </c>
      <c r="BN299" s="161" t="str">
        <f>IF(OR(S299="",VLOOKUP(S$1,Services!$A$1:$B$25,2,0)="Exclude"),"",IF($D299=1,IF(OR(price_limit="",price_limit="No Limit"),IF(S299="Yes",1,2),IF(SUMIFS(WhatIf!$W:$W,WhatIf!$Q:$Q,S$1,WhatIf!$R:$R,S299)&lt;=price_limit,IF(S299="Yes",1,2),"")),""))</f>
        <v/>
      </c>
      <c r="BO299" s="161" t="str">
        <f>IF(OR(T299="",VLOOKUP(T$1,Services!$A$1:$B$25,2,0)="Exclude"),"",IF($D299=1,IF(OR(price_limit="",price_limit="No Limit"),IF(T299="Yes",1,2),IF(SUMIFS(WhatIf!$W:$W,WhatIf!$Q:$Q,T$1,WhatIf!$R:$R,T299)&lt;=price_limit,IF(T299="Yes",1,2),"")),""))</f>
        <v/>
      </c>
      <c r="BP299" s="161" t="str">
        <f>IF(OR(U299="",VLOOKUP(U$1,Services!$A$1:$B$25,2,0)="Exclude"),"",IF($D299=1,IF(OR(price_limit="",price_limit="No Limit"),IF(U299="Yes",1,2),IF(SUMIFS(WhatIf!$W:$W,WhatIf!$Q:$Q,U$1,WhatIf!$R:$R,U299)&lt;=price_limit,IF(U299="Yes",1,2),"")),""))</f>
        <v/>
      </c>
      <c r="BQ299" s="161" t="str">
        <f ca="1">IF(OR(V299="",VLOOKUP(V$1,Services!$A$1:$B$25,2,0)="Exclude"),"",IF($D299=1,IF(OR(price_limit="",price_limit="No Limit"),IF(V299="Yes",1,2),IF(SUMIFS(WhatIf!$W:$W,WhatIf!$Q:$Q,V$1,WhatIf!$R:$R,V299)&lt;=price_limit,IF(V299="Yes",1,2),"")),""))</f>
        <v/>
      </c>
      <c r="BR299" s="161" t="str">
        <f>IF(OR(W299="",VLOOKUP(W$1,Services!$A$1:$B$25,2,0)="Exclude"),"",IF($D299=1,IF(OR(price_limit="",price_limit="No Limit"),IF(W299="Yes",1,2),IF(SUMIFS(WhatIf!$W:$W,WhatIf!$Q:$Q,W$1,WhatIf!$R:$R,W299)&lt;=price_limit,IF(W299="Yes",1,2),"")),""))</f>
        <v/>
      </c>
      <c r="BS299" s="161" t="str">
        <f>IF(OR(X299="",VLOOKUP(X$1,Services!$A$1:$B$25,2,0)="Exclude"),"",IF($D299=1,IF(OR(price_limit="",price_limit="No Limit"),IF(X299="Yes",1,2),IF(SUMIFS(WhatIf!$W:$W,WhatIf!$Q:$Q,X$1,WhatIf!$R:$R,X299)&lt;=price_limit,IF(X299="Yes",1,2),"")),""))</f>
        <v/>
      </c>
      <c r="BT299" s="161" t="str">
        <f>IF(OR(Y299="",VLOOKUP(Y$1,Services!$A$1:$B$25,2,0)="Exclude"),"",IF($D299=1,IF(OR(price_limit="",price_limit="No Limit"),IF(Y299="Yes",1,2),IF(SUMIFS(WhatIf!$W:$W,WhatIf!$Q:$Q,Y$1,WhatIf!$R:$R,Y299)&lt;=price_limit,IF(Y299="Yes",1,2),"")),""))</f>
        <v/>
      </c>
      <c r="BU299" s="161" t="str">
        <f>IF(OR(Z299="",VLOOKUP(Z$1,Services!$A$1:$B$25,2,0)="Exclude"),"",IF($D299=1,IF(OR(price_limit="",price_limit="No Limit"),IF(Z299="Yes",1,2),IF(SUMIFS(WhatIf!$W:$W,WhatIf!$Q:$Q,Z$1,WhatIf!$R:$R,Z299)&lt;=price_limit,IF(Z299="Yes",1,2),"")),""))</f>
        <v/>
      </c>
      <c r="BV299" s="161"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39.5" customHeight="1" x14ac:dyDescent="0.3">
      <c r="A300" s="15" t="s">
        <v>1214</v>
      </c>
      <c r="C300" s="3" t="s">
        <v>177</v>
      </c>
      <c r="D300" s="8" t="str">
        <f t="shared" ca="1" si="14"/>
        <v/>
      </c>
      <c r="F300" s="8" t="s">
        <v>1214</v>
      </c>
      <c r="G300" s="8" t="s">
        <v>1214</v>
      </c>
      <c r="H300" s="8" t="s">
        <v>1214</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1" t="str">
        <f>IF(OR(E300="",VLOOKUP(E$1,Services!$A$1:$B$25,2,0)="Exclude"),"",IF($D300=1,IF(OR(price_limit="",price_limit="No Limit"),IF(E300="Yes",1,2),IF(SUMIFS(WhatIf!$W:$W,WhatIf!$Q:$Q,E$1,WhatIf!$R:$R,E300)&lt;=price_limit,IF(E300="Yes",1,2),"")),""))</f>
        <v/>
      </c>
      <c r="BA300" s="161" t="str">
        <f ca="1">IF(OR(F300="",VLOOKUP(F$1,Services!$A$1:$B$25,2,0)="Exclude"),"",IF($D300=1,IF(OR(price_limit="",price_limit="No Limit"),IF(F300="Yes",1,2),IF(SUMIFS(WhatIf!$W:$W,WhatIf!$Q:$Q,F$1,WhatIf!$R:$R,F300)&lt;=price_limit,IF(F300="Yes",1,2),"")),""))</f>
        <v/>
      </c>
      <c r="BB300" s="161" t="str">
        <f ca="1">IF(OR(G300="",VLOOKUP(G$1,Services!$A$1:$B$25,2,0)="Exclude"),"",IF($D300=1,IF(OR(price_limit="",price_limit="No Limit"),IF(G300="Yes",1,2),IF(SUMIFS(WhatIf!$W:$W,WhatIf!$Q:$Q,G$1,WhatIf!$R:$R,G300)&lt;=price_limit,IF(G300="Yes",1,2),"")),""))</f>
        <v/>
      </c>
      <c r="BC300" s="161" t="str">
        <f ca="1">IF(OR(H300="",VLOOKUP(H$1,Services!$A$1:$B$25,2,0)="Exclude"),"",IF($D300=1,IF(OR(price_limit="",price_limit="No Limit"),IF(H300="Yes",1,2),IF(SUMIFS(WhatIf!$W:$W,WhatIf!$Q:$Q,H$1,WhatIf!$R:$R,H300)&lt;=price_limit,IF(H300="Yes",1,2),"")),""))</f>
        <v/>
      </c>
      <c r="BD300" s="161" t="str">
        <f>IF(OR(I300="",VLOOKUP(I$1,Services!$A$1:$B$25,2,0)="Exclude"),"",IF($D300=1,IF(OR(price_limit="",price_limit="No Limit"),IF(I300="Yes",1,2),IF(SUMIFS(WhatIf!$W:$W,WhatIf!$Q:$Q,I$1,WhatIf!$R:$R,I300)&lt;=price_limit,IF(I300="Yes",1,2),"")),""))</f>
        <v/>
      </c>
      <c r="BE300" s="161" t="str">
        <f>IF(OR(J300="",VLOOKUP(J$1,Services!$A$1:$B$25,2,0)="Exclude"),"",IF($D300=1,IF(OR(price_limit="",price_limit="No Limit"),IF(J300="Yes",1,2),IF(SUMIFS(WhatIf!$W:$W,WhatIf!$Q:$Q,J$1,WhatIf!$R:$R,J300)&lt;=price_limit,IF(J300="Yes",1,2),"")),""))</f>
        <v/>
      </c>
      <c r="BF300" s="161" t="str">
        <f>IF(OR(K300="",VLOOKUP(K$1,Services!$A$1:$B$25,2,0)="Exclude"),"",IF($D300=1,IF(OR(price_limit="",price_limit="No Limit"),IF(K300="Yes",1,2),IF(SUMIFS(WhatIf!$W:$W,WhatIf!$Q:$Q,K$1,WhatIf!$R:$R,K300)&lt;=price_limit,IF(K300="Yes",1,2),"")),""))</f>
        <v/>
      </c>
      <c r="BG300" s="161" t="str">
        <f>IF(OR(L300="",VLOOKUP(L$1,Services!$A$1:$B$25,2,0)="Exclude"),"",IF($D300=1,IF(OR(price_limit="",price_limit="No Limit"),IF(L300="Yes",1,2),IF(SUMIFS(WhatIf!$W:$W,WhatIf!$Q:$Q,L$1,WhatIf!$R:$R,L300)&lt;=price_limit,IF(L300="Yes",1,2),"")),""))</f>
        <v/>
      </c>
      <c r="BH300" s="161" t="str">
        <f>IF(OR(M300="",VLOOKUP(M$1,Services!$A$1:$B$25,2,0)="Exclude"),"",IF($D300=1,IF(OR(price_limit="",price_limit="No Limit"),IF(M300="Yes",1,2),IF(SUMIFS(WhatIf!$W:$W,WhatIf!$Q:$Q,M$1,WhatIf!$R:$R,M300)&lt;=price_limit,IF(M300="Yes",1,2),"")),""))</f>
        <v/>
      </c>
      <c r="BI300" s="161" t="str">
        <f>IF(OR(N300="",VLOOKUP(N$1,Services!$A$1:$B$25,2,0)="Exclude"),"",IF($D300=1,IF(OR(price_limit="",price_limit="No Limit"),IF(N300="Yes",1,2),IF(SUMIFS(WhatIf!$W:$W,WhatIf!$Q:$Q,N$1,WhatIf!$R:$R,N300)&lt;=price_limit,IF(N300="Yes",1,2),"")),""))</f>
        <v/>
      </c>
      <c r="BJ300" s="161" t="str">
        <f>IF(OR(O300="",VLOOKUP(O$1,Services!$A$1:$B$25,2,0)="Exclude"),"",IF($D300=1,IF(OR(price_limit="",price_limit="No Limit"),IF(O300="Yes",1,2),IF(SUMIFS(WhatIf!$W:$W,WhatIf!$Q:$Q,O$1,WhatIf!$R:$R,O300)&lt;=price_limit,IF(O300="Yes",1,2),"")),""))</f>
        <v/>
      </c>
      <c r="BK300" s="161" t="str">
        <f>IF(OR(P300="",VLOOKUP(P$1,Services!$A$1:$B$25,2,0)="Exclude"),"",IF($D300=1,IF(OR(price_limit="",price_limit="No Limit"),IF(P300="Yes",1,2),IF(SUMIFS(WhatIf!$W:$W,WhatIf!$Q:$Q,P$1,WhatIf!$R:$R,P300)&lt;=price_limit,IF(P300="Yes",1,2),"")),""))</f>
        <v/>
      </c>
      <c r="BL300" s="161" t="str">
        <f>IF(OR(Q300="",VLOOKUP(Q$1,Services!$A$1:$B$25,2,0)="Exclude"),"",IF($D300=1,IF(OR(price_limit="",price_limit="No Limit"),IF(Q300="Yes",1,2),IF(SUMIFS(WhatIf!$W:$W,WhatIf!$Q:$Q,Q$1,WhatIf!$R:$R,Q300)&lt;=price_limit,IF(Q300="Yes",1,2),"")),""))</f>
        <v/>
      </c>
      <c r="BM300" s="161" t="str">
        <f>IF(OR(R300="",VLOOKUP(R$1,Services!$A$1:$B$25,2,0)="Exclude"),"",IF($D300=1,IF(OR(price_limit="",price_limit="No Limit"),IF(R300="Yes",1,2),IF(SUMIFS(WhatIf!$W:$W,WhatIf!$Q:$Q,R$1,WhatIf!$R:$R,R300)&lt;=price_limit,IF(R300="Yes",1,2),"")),""))</f>
        <v/>
      </c>
      <c r="BN300" s="161" t="str">
        <f>IF(OR(S300="",VLOOKUP(S$1,Services!$A$1:$B$25,2,0)="Exclude"),"",IF($D300=1,IF(OR(price_limit="",price_limit="No Limit"),IF(S300="Yes",1,2),IF(SUMIFS(WhatIf!$W:$W,WhatIf!$Q:$Q,S$1,WhatIf!$R:$R,S300)&lt;=price_limit,IF(S300="Yes",1,2),"")),""))</f>
        <v/>
      </c>
      <c r="BO300" s="161" t="str">
        <f>IF(OR(T300="",VLOOKUP(T$1,Services!$A$1:$B$25,2,0)="Exclude"),"",IF($D300=1,IF(OR(price_limit="",price_limit="No Limit"),IF(T300="Yes",1,2),IF(SUMIFS(WhatIf!$W:$W,WhatIf!$Q:$Q,T$1,WhatIf!$R:$R,T300)&lt;=price_limit,IF(T300="Yes",1,2),"")),""))</f>
        <v/>
      </c>
      <c r="BP300" s="161" t="str">
        <f>IF(OR(U300="",VLOOKUP(U$1,Services!$A$1:$B$25,2,0)="Exclude"),"",IF($D300=1,IF(OR(price_limit="",price_limit="No Limit"),IF(U300="Yes",1,2),IF(SUMIFS(WhatIf!$W:$W,WhatIf!$Q:$Q,U$1,WhatIf!$R:$R,U300)&lt;=price_limit,IF(U300="Yes",1,2),"")),""))</f>
        <v/>
      </c>
      <c r="BQ300" s="161" t="str">
        <f>IF(OR(V300="",VLOOKUP(V$1,Services!$A$1:$B$25,2,0)="Exclude"),"",IF($D300=1,IF(OR(price_limit="",price_limit="No Limit"),IF(V300="Yes",1,2),IF(SUMIFS(WhatIf!$W:$W,WhatIf!$Q:$Q,V$1,WhatIf!$R:$R,V300)&lt;=price_limit,IF(V300="Yes",1,2),"")),""))</f>
        <v/>
      </c>
      <c r="BR300" s="161" t="str">
        <f>IF(OR(W300="",VLOOKUP(W$1,Services!$A$1:$B$25,2,0)="Exclude"),"",IF($D300=1,IF(OR(price_limit="",price_limit="No Limit"),IF(W300="Yes",1,2),IF(SUMIFS(WhatIf!$W:$W,WhatIf!$Q:$Q,W$1,WhatIf!$R:$R,W300)&lt;=price_limit,IF(W300="Yes",1,2),"")),""))</f>
        <v/>
      </c>
      <c r="BS300" s="161" t="str">
        <f>IF(OR(X300="",VLOOKUP(X$1,Services!$A$1:$B$25,2,0)="Exclude"),"",IF($D300=1,IF(OR(price_limit="",price_limit="No Limit"),IF(X300="Yes",1,2),IF(SUMIFS(WhatIf!$W:$W,WhatIf!$Q:$Q,X$1,WhatIf!$R:$R,X300)&lt;=price_limit,IF(X300="Yes",1,2),"")),""))</f>
        <v/>
      </c>
      <c r="BT300" s="161" t="str">
        <f>IF(OR(Y300="",VLOOKUP(Y$1,Services!$A$1:$B$25,2,0)="Exclude"),"",IF($D300=1,IF(OR(price_limit="",price_limit="No Limit"),IF(Y300="Yes",1,2),IF(SUMIFS(WhatIf!$W:$W,WhatIf!$Q:$Q,Y$1,WhatIf!$R:$R,Y300)&lt;=price_limit,IF(Y300="Yes",1,2),"")),""))</f>
        <v/>
      </c>
      <c r="BU300" s="161" t="str">
        <f>IF(OR(Z300="",VLOOKUP(Z$1,Services!$A$1:$B$25,2,0)="Exclude"),"",IF($D300=1,IF(OR(price_limit="",price_limit="No Limit"),IF(Z300="Yes",1,2),IF(SUMIFS(WhatIf!$W:$W,WhatIf!$Q:$Q,Z$1,WhatIf!$R:$R,Z300)&lt;=price_limit,IF(Z300="Yes",1,2),"")),""))</f>
        <v/>
      </c>
      <c r="BV300" s="161"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38.5" customHeight="1" x14ac:dyDescent="0.35">
      <c r="A301" s="15" t="s">
        <v>45</v>
      </c>
      <c r="B301" s="3" t="s">
        <v>205</v>
      </c>
      <c r="C301" s="3" t="s">
        <v>191</v>
      </c>
      <c r="D301" s="8" t="str">
        <f t="shared" ca="1" si="14"/>
        <v/>
      </c>
      <c r="F301" s="4" t="s">
        <v>387</v>
      </c>
      <c r="G301" s="4" t="s">
        <v>1</v>
      </c>
      <c r="H301" s="4" t="s">
        <v>1</v>
      </c>
      <c r="I301" s="4" t="s">
        <v>1</v>
      </c>
      <c r="J301" s="4" t="s">
        <v>1</v>
      </c>
      <c r="K301" s="4" t="s">
        <v>1</v>
      </c>
      <c r="L301" s="4" t="s">
        <v>1</v>
      </c>
      <c r="M301" s="8" t="s">
        <v>1</v>
      </c>
      <c r="N301" s="8" t="s">
        <v>1</v>
      </c>
      <c r="O301" s="8"/>
      <c r="P301" s="8"/>
      <c r="Q301" s="8"/>
      <c r="R301" s="8"/>
      <c r="S301" s="8"/>
      <c r="T301" s="8"/>
      <c r="U301" s="8"/>
      <c r="V301" s="8" t="s">
        <v>1</v>
      </c>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1" t="str">
        <f>IF(OR(E301="",VLOOKUP(E$1,Services!$A$1:$B$25,2,0)="Exclude"),"",IF($D301=1,IF(OR(price_limit="",price_limit="No Limit"),IF(E301="Yes",1,2),IF(SUMIFS(WhatIf!$W:$W,WhatIf!$Q:$Q,E$1,WhatIf!$R:$R,E301)&lt;=price_limit,IF(E301="Yes",1,2),"")),""))</f>
        <v/>
      </c>
      <c r="BA301" s="161" t="str">
        <f ca="1">IF(OR(F301="",VLOOKUP(F$1,Services!$A$1:$B$25,2,0)="Exclude"),"",IF($D301=1,IF(OR(price_limit="",price_limit="No Limit"),IF(F301="Yes",1,2),IF(SUMIFS(WhatIf!$W:$W,WhatIf!$Q:$Q,F$1,WhatIf!$R:$R,F301)&lt;=price_limit,IF(F301="Yes",1,2),"")),""))</f>
        <v/>
      </c>
      <c r="BB301" s="161" t="str">
        <f ca="1">IF(OR(G301="",VLOOKUP(G$1,Services!$A$1:$B$25,2,0)="Exclude"),"",IF($D301=1,IF(OR(price_limit="",price_limit="No Limit"),IF(G301="Yes",1,2),IF(SUMIFS(WhatIf!$W:$W,WhatIf!$Q:$Q,G$1,WhatIf!$R:$R,G301)&lt;=price_limit,IF(G301="Yes",1,2),"")),""))</f>
        <v/>
      </c>
      <c r="BC301" s="161" t="str">
        <f ca="1">IF(OR(H301="",VLOOKUP(H$1,Services!$A$1:$B$25,2,0)="Exclude"),"",IF($D301=1,IF(OR(price_limit="",price_limit="No Limit"),IF(H301="Yes",1,2),IF(SUMIFS(WhatIf!$W:$W,WhatIf!$Q:$Q,H$1,WhatIf!$R:$R,H301)&lt;=price_limit,IF(H301="Yes",1,2),"")),""))</f>
        <v/>
      </c>
      <c r="BD301" s="161" t="str">
        <f ca="1">IF(OR(I301="",VLOOKUP(I$1,Services!$A$1:$B$25,2,0)="Exclude"),"",IF($D301=1,IF(OR(price_limit="",price_limit="No Limit"),IF(I301="Yes",1,2),IF(SUMIFS(WhatIf!$W:$W,WhatIf!$Q:$Q,I$1,WhatIf!$R:$R,I301)&lt;=price_limit,IF(I301="Yes",1,2),"")),""))</f>
        <v/>
      </c>
      <c r="BE301" s="161" t="str">
        <f ca="1">IF(OR(J301="",VLOOKUP(J$1,Services!$A$1:$B$25,2,0)="Exclude"),"",IF($D301=1,IF(OR(price_limit="",price_limit="No Limit"),IF(J301="Yes",1,2),IF(SUMIFS(WhatIf!$W:$W,WhatIf!$Q:$Q,J$1,WhatIf!$R:$R,J301)&lt;=price_limit,IF(J301="Yes",1,2),"")),""))</f>
        <v/>
      </c>
      <c r="BF301" s="161" t="str">
        <f ca="1">IF(OR(K301="",VLOOKUP(K$1,Services!$A$1:$B$25,2,0)="Exclude"),"",IF($D301=1,IF(OR(price_limit="",price_limit="No Limit"),IF(K301="Yes",1,2),IF(SUMIFS(WhatIf!$W:$W,WhatIf!$Q:$Q,K$1,WhatIf!$R:$R,K301)&lt;=price_limit,IF(K301="Yes",1,2),"")),""))</f>
        <v/>
      </c>
      <c r="BG301" s="161" t="str">
        <f ca="1">IF(OR(L301="",VLOOKUP(L$1,Services!$A$1:$B$25,2,0)="Exclude"),"",IF($D301=1,IF(OR(price_limit="",price_limit="No Limit"),IF(L301="Yes",1,2),IF(SUMIFS(WhatIf!$W:$W,WhatIf!$Q:$Q,L$1,WhatIf!$R:$R,L301)&lt;=price_limit,IF(L301="Yes",1,2),"")),""))</f>
        <v/>
      </c>
      <c r="BH301" s="161" t="str">
        <f ca="1">IF(OR(M301="",VLOOKUP(M$1,Services!$A$1:$B$25,2,0)="Exclude"),"",IF($D301=1,IF(OR(price_limit="",price_limit="No Limit"),IF(M301="Yes",1,2),IF(SUMIFS(WhatIf!$W:$W,WhatIf!$Q:$Q,M$1,WhatIf!$R:$R,M301)&lt;=price_limit,IF(M301="Yes",1,2),"")),""))</f>
        <v/>
      </c>
      <c r="BI301" s="161" t="str">
        <f ca="1">IF(OR(N301="",VLOOKUP(N$1,Services!$A$1:$B$25,2,0)="Exclude"),"",IF($D301=1,IF(OR(price_limit="",price_limit="No Limit"),IF(N301="Yes",1,2),IF(SUMIFS(WhatIf!$W:$W,WhatIf!$Q:$Q,N$1,WhatIf!$R:$R,N301)&lt;=price_limit,IF(N301="Yes",1,2),"")),""))</f>
        <v/>
      </c>
      <c r="BJ301" s="161" t="str">
        <f>IF(OR(O301="",VLOOKUP(O$1,Services!$A$1:$B$25,2,0)="Exclude"),"",IF($D301=1,IF(OR(price_limit="",price_limit="No Limit"),IF(O301="Yes",1,2),IF(SUMIFS(WhatIf!$W:$W,WhatIf!$Q:$Q,O$1,WhatIf!$R:$R,O301)&lt;=price_limit,IF(O301="Yes",1,2),"")),""))</f>
        <v/>
      </c>
      <c r="BK301" s="161" t="str">
        <f>IF(OR(P301="",VLOOKUP(P$1,Services!$A$1:$B$25,2,0)="Exclude"),"",IF($D301=1,IF(OR(price_limit="",price_limit="No Limit"),IF(P301="Yes",1,2),IF(SUMIFS(WhatIf!$W:$W,WhatIf!$Q:$Q,P$1,WhatIf!$R:$R,P301)&lt;=price_limit,IF(P301="Yes",1,2),"")),""))</f>
        <v/>
      </c>
      <c r="BL301" s="161" t="str">
        <f>IF(OR(Q301="",VLOOKUP(Q$1,Services!$A$1:$B$25,2,0)="Exclude"),"",IF($D301=1,IF(OR(price_limit="",price_limit="No Limit"),IF(Q301="Yes",1,2),IF(SUMIFS(WhatIf!$W:$W,WhatIf!$Q:$Q,Q$1,WhatIf!$R:$R,Q301)&lt;=price_limit,IF(Q301="Yes",1,2),"")),""))</f>
        <v/>
      </c>
      <c r="BM301" s="161" t="str">
        <f>IF(OR(R301="",VLOOKUP(R$1,Services!$A$1:$B$25,2,0)="Exclude"),"",IF($D301=1,IF(OR(price_limit="",price_limit="No Limit"),IF(R301="Yes",1,2),IF(SUMIFS(WhatIf!$W:$W,WhatIf!$Q:$Q,R$1,WhatIf!$R:$R,R301)&lt;=price_limit,IF(R301="Yes",1,2),"")),""))</f>
        <v/>
      </c>
      <c r="BN301" s="161" t="str">
        <f>IF(OR(S301="",VLOOKUP(S$1,Services!$A$1:$B$25,2,0)="Exclude"),"",IF($D301=1,IF(OR(price_limit="",price_limit="No Limit"),IF(S301="Yes",1,2),IF(SUMIFS(WhatIf!$W:$W,WhatIf!$Q:$Q,S$1,WhatIf!$R:$R,S301)&lt;=price_limit,IF(S301="Yes",1,2),"")),""))</f>
        <v/>
      </c>
      <c r="BO301" s="161" t="str">
        <f>IF(OR(T301="",VLOOKUP(T$1,Services!$A$1:$B$25,2,0)="Exclude"),"",IF($D301=1,IF(OR(price_limit="",price_limit="No Limit"),IF(T301="Yes",1,2),IF(SUMIFS(WhatIf!$W:$W,WhatIf!$Q:$Q,T$1,WhatIf!$R:$R,T301)&lt;=price_limit,IF(T301="Yes",1,2),"")),""))</f>
        <v/>
      </c>
      <c r="BP301" s="161" t="str">
        <f>IF(OR(U301="",VLOOKUP(U$1,Services!$A$1:$B$25,2,0)="Exclude"),"",IF($D301=1,IF(OR(price_limit="",price_limit="No Limit"),IF(U301="Yes",1,2),IF(SUMIFS(WhatIf!$W:$W,WhatIf!$Q:$Q,U$1,WhatIf!$R:$R,U301)&lt;=price_limit,IF(U301="Yes",1,2),"")),""))</f>
        <v/>
      </c>
      <c r="BQ301" s="161" t="str">
        <f ca="1">IF(OR(V301="",VLOOKUP(V$1,Services!$A$1:$B$25,2,0)="Exclude"),"",IF($D301=1,IF(OR(price_limit="",price_limit="No Limit"),IF(V301="Yes",1,2),IF(SUMIFS(WhatIf!$W:$W,WhatIf!$Q:$Q,V$1,WhatIf!$R:$R,V301)&lt;=price_limit,IF(V301="Yes",1,2),"")),""))</f>
        <v/>
      </c>
      <c r="BR301" s="161" t="str">
        <f>IF(OR(W301="",VLOOKUP(W$1,Services!$A$1:$B$25,2,0)="Exclude"),"",IF($D301=1,IF(OR(price_limit="",price_limit="No Limit"),IF(W301="Yes",1,2),IF(SUMIFS(WhatIf!$W:$W,WhatIf!$Q:$Q,W$1,WhatIf!$R:$R,W301)&lt;=price_limit,IF(W301="Yes",1,2),"")),""))</f>
        <v/>
      </c>
      <c r="BS301" s="161" t="str">
        <f>IF(OR(X301="",VLOOKUP(X$1,Services!$A$1:$B$25,2,0)="Exclude"),"",IF($D301=1,IF(OR(price_limit="",price_limit="No Limit"),IF(X301="Yes",1,2),IF(SUMIFS(WhatIf!$W:$W,WhatIf!$Q:$Q,X$1,WhatIf!$R:$R,X301)&lt;=price_limit,IF(X301="Yes",1,2),"")),""))</f>
        <v/>
      </c>
      <c r="BT301" s="161" t="str">
        <f>IF(OR(Y301="",VLOOKUP(Y$1,Services!$A$1:$B$25,2,0)="Exclude"),"",IF($D301=1,IF(OR(price_limit="",price_limit="No Limit"),IF(Y301="Yes",1,2),IF(SUMIFS(WhatIf!$W:$W,WhatIf!$Q:$Q,Y$1,WhatIf!$R:$R,Y301)&lt;=price_limit,IF(Y301="Yes",1,2),"")),""))</f>
        <v/>
      </c>
      <c r="BU301" s="161" t="str">
        <f>IF(OR(Z301="",VLOOKUP(Z$1,Services!$A$1:$B$25,2,0)="Exclude"),"",IF($D301=1,IF(OR(price_limit="",price_limit="No Limit"),IF(Z301="Yes",1,2),IF(SUMIFS(WhatIf!$W:$W,WhatIf!$Q:$Q,Z$1,WhatIf!$R:$R,Z301)&lt;=price_limit,IF(Z301="Yes",1,2),"")),""))</f>
        <v/>
      </c>
      <c r="BV301" s="161"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customHeight="1" x14ac:dyDescent="0.35">
      <c r="A302" s="15" t="s">
        <v>717</v>
      </c>
      <c r="B302" s="3" t="s">
        <v>973</v>
      </c>
      <c r="C302" s="3" t="s">
        <v>184</v>
      </c>
      <c r="D302" s="8" t="str">
        <f t="shared" ca="1" si="14"/>
        <v/>
      </c>
      <c r="I302" s="8" t="s">
        <v>231</v>
      </c>
      <c r="J302" s="8" t="s">
        <v>231</v>
      </c>
      <c r="K302" s="8" t="s">
        <v>231</v>
      </c>
      <c r="L302" s="8" t="s">
        <v>231</v>
      </c>
      <c r="M302" s="8"/>
      <c r="N302" s="8"/>
      <c r="O302" s="8" t="s">
        <v>1117</v>
      </c>
      <c r="P302" s="8"/>
      <c r="Q302" s="8"/>
      <c r="R302" s="8" t="s">
        <v>1</v>
      </c>
      <c r="S302" s="8"/>
      <c r="T302" s="8"/>
      <c r="U302" s="8" t="s">
        <v>1</v>
      </c>
      <c r="V302" s="8" t="s">
        <v>1</v>
      </c>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1" t="str">
        <f>IF(OR(E302="",VLOOKUP(E$1,Services!$A$1:$B$25,2,0)="Exclude"),"",IF($D302=1,IF(OR(price_limit="",price_limit="No Limit"),IF(E302="Yes",1,2),IF(SUMIFS(WhatIf!$W:$W,WhatIf!$Q:$Q,E$1,WhatIf!$R:$R,E302)&lt;=price_limit,IF(E302="Yes",1,2),"")),""))</f>
        <v/>
      </c>
      <c r="BA302" s="161" t="str">
        <f>IF(OR(F302="",VLOOKUP(F$1,Services!$A$1:$B$25,2,0)="Exclude"),"",IF($D302=1,IF(OR(price_limit="",price_limit="No Limit"),IF(F302="Yes",1,2),IF(SUMIFS(WhatIf!$W:$W,WhatIf!$Q:$Q,F$1,WhatIf!$R:$R,F302)&lt;=price_limit,IF(F302="Yes",1,2),"")),""))</f>
        <v/>
      </c>
      <c r="BB302" s="161" t="str">
        <f>IF(OR(G302="",VLOOKUP(G$1,Services!$A$1:$B$25,2,0)="Exclude"),"",IF($D302=1,IF(OR(price_limit="",price_limit="No Limit"),IF(G302="Yes",1,2),IF(SUMIFS(WhatIf!$W:$W,WhatIf!$Q:$Q,G$1,WhatIf!$R:$R,G302)&lt;=price_limit,IF(G302="Yes",1,2),"")),""))</f>
        <v/>
      </c>
      <c r="BC302" s="161" t="str">
        <f>IF(OR(H302="",VLOOKUP(H$1,Services!$A$1:$B$25,2,0)="Exclude"),"",IF($D302=1,IF(OR(price_limit="",price_limit="No Limit"),IF(H302="Yes",1,2),IF(SUMIFS(WhatIf!$W:$W,WhatIf!$Q:$Q,H$1,WhatIf!$R:$R,H302)&lt;=price_limit,IF(H302="Yes",1,2),"")),""))</f>
        <v/>
      </c>
      <c r="BD302" s="161" t="str">
        <f ca="1">IF(OR(I302="",VLOOKUP(I$1,Services!$A$1:$B$25,2,0)="Exclude"),"",IF($D302=1,IF(OR(price_limit="",price_limit="No Limit"),IF(I302="Yes",1,2),IF(SUMIFS(WhatIf!$W:$W,WhatIf!$Q:$Q,I$1,WhatIf!$R:$R,I302)&lt;=price_limit,IF(I302="Yes",1,2),"")),""))</f>
        <v/>
      </c>
      <c r="BE302" s="161" t="str">
        <f ca="1">IF(OR(J302="",VLOOKUP(J$1,Services!$A$1:$B$25,2,0)="Exclude"),"",IF($D302=1,IF(OR(price_limit="",price_limit="No Limit"),IF(J302="Yes",1,2),IF(SUMIFS(WhatIf!$W:$W,WhatIf!$Q:$Q,J$1,WhatIf!$R:$R,J302)&lt;=price_limit,IF(J302="Yes",1,2),"")),""))</f>
        <v/>
      </c>
      <c r="BF302" s="161" t="str">
        <f ca="1">IF(OR(K302="",VLOOKUP(K$1,Services!$A$1:$B$25,2,0)="Exclude"),"",IF($D302=1,IF(OR(price_limit="",price_limit="No Limit"),IF(K302="Yes",1,2),IF(SUMIFS(WhatIf!$W:$W,WhatIf!$Q:$Q,K$1,WhatIf!$R:$R,K302)&lt;=price_limit,IF(K302="Yes",1,2),"")),""))</f>
        <v/>
      </c>
      <c r="BG302" s="161" t="str">
        <f ca="1">IF(OR(L302="",VLOOKUP(L$1,Services!$A$1:$B$25,2,0)="Exclude"),"",IF($D302=1,IF(OR(price_limit="",price_limit="No Limit"),IF(L302="Yes",1,2),IF(SUMIFS(WhatIf!$W:$W,WhatIf!$Q:$Q,L$1,WhatIf!$R:$R,L302)&lt;=price_limit,IF(L302="Yes",1,2),"")),""))</f>
        <v/>
      </c>
      <c r="BH302" s="161" t="str">
        <f>IF(OR(M302="",VLOOKUP(M$1,Services!$A$1:$B$25,2,0)="Exclude"),"",IF($D302=1,IF(OR(price_limit="",price_limit="No Limit"),IF(M302="Yes",1,2),IF(SUMIFS(WhatIf!$W:$W,WhatIf!$Q:$Q,M$1,WhatIf!$R:$R,M302)&lt;=price_limit,IF(M302="Yes",1,2),"")),""))</f>
        <v/>
      </c>
      <c r="BI302" s="161" t="str">
        <f>IF(OR(N302="",VLOOKUP(N$1,Services!$A$1:$B$25,2,0)="Exclude"),"",IF($D302=1,IF(OR(price_limit="",price_limit="No Limit"),IF(N302="Yes",1,2),IF(SUMIFS(WhatIf!$W:$W,WhatIf!$Q:$Q,N$1,WhatIf!$R:$R,N302)&lt;=price_limit,IF(N302="Yes",1,2),"")),""))</f>
        <v/>
      </c>
      <c r="BJ302" s="161" t="str">
        <f ca="1">IF(OR(O302="",VLOOKUP(O$1,Services!$A$1:$B$25,2,0)="Exclude"),"",IF($D302=1,IF(OR(price_limit="",price_limit="No Limit"),IF(O302="Yes",1,2),IF(SUMIFS(WhatIf!$W:$W,WhatIf!$Q:$Q,O$1,WhatIf!$R:$R,O302)&lt;=price_limit,IF(O302="Yes",1,2),"")),""))</f>
        <v/>
      </c>
      <c r="BK302" s="161" t="str">
        <f>IF(OR(P302="",VLOOKUP(P$1,Services!$A$1:$B$25,2,0)="Exclude"),"",IF($D302=1,IF(OR(price_limit="",price_limit="No Limit"),IF(P302="Yes",1,2),IF(SUMIFS(WhatIf!$W:$W,WhatIf!$Q:$Q,P$1,WhatIf!$R:$R,P302)&lt;=price_limit,IF(P302="Yes",1,2),"")),""))</f>
        <v/>
      </c>
      <c r="BL302" s="161" t="str">
        <f>IF(OR(Q302="",VLOOKUP(Q$1,Services!$A$1:$B$25,2,0)="Exclude"),"",IF($D302=1,IF(OR(price_limit="",price_limit="No Limit"),IF(Q302="Yes",1,2),IF(SUMIFS(WhatIf!$W:$W,WhatIf!$Q:$Q,Q$1,WhatIf!$R:$R,Q302)&lt;=price_limit,IF(Q302="Yes",1,2),"")),""))</f>
        <v/>
      </c>
      <c r="BM302" s="161" t="str">
        <f ca="1">IF(OR(R302="",VLOOKUP(R$1,Services!$A$1:$B$25,2,0)="Exclude"),"",IF($D302=1,IF(OR(price_limit="",price_limit="No Limit"),IF(R302="Yes",1,2),IF(SUMIFS(WhatIf!$W:$W,WhatIf!$Q:$Q,R$1,WhatIf!$R:$R,R302)&lt;=price_limit,IF(R302="Yes",1,2),"")),""))</f>
        <v/>
      </c>
      <c r="BN302" s="161" t="str">
        <f>IF(OR(S302="",VLOOKUP(S$1,Services!$A$1:$B$25,2,0)="Exclude"),"",IF($D302=1,IF(OR(price_limit="",price_limit="No Limit"),IF(S302="Yes",1,2),IF(SUMIFS(WhatIf!$W:$W,WhatIf!$Q:$Q,S$1,WhatIf!$R:$R,S302)&lt;=price_limit,IF(S302="Yes",1,2),"")),""))</f>
        <v/>
      </c>
      <c r="BO302" s="161" t="str">
        <f>IF(OR(T302="",VLOOKUP(T$1,Services!$A$1:$B$25,2,0)="Exclude"),"",IF($D302=1,IF(OR(price_limit="",price_limit="No Limit"),IF(T302="Yes",1,2),IF(SUMIFS(WhatIf!$W:$W,WhatIf!$Q:$Q,T$1,WhatIf!$R:$R,T302)&lt;=price_limit,IF(T302="Yes",1,2),"")),""))</f>
        <v/>
      </c>
      <c r="BP302" s="161" t="str">
        <f ca="1">IF(OR(U302="",VLOOKUP(U$1,Services!$A$1:$B$25,2,0)="Exclude"),"",IF($D302=1,IF(OR(price_limit="",price_limit="No Limit"),IF(U302="Yes",1,2),IF(SUMIFS(WhatIf!$W:$W,WhatIf!$Q:$Q,U$1,WhatIf!$R:$R,U302)&lt;=price_limit,IF(U302="Yes",1,2),"")),""))</f>
        <v/>
      </c>
      <c r="BQ302" s="161" t="str">
        <f ca="1">IF(OR(V302="",VLOOKUP(V$1,Services!$A$1:$B$25,2,0)="Exclude"),"",IF($D302=1,IF(OR(price_limit="",price_limit="No Limit"),IF(V302="Yes",1,2),IF(SUMIFS(WhatIf!$W:$W,WhatIf!$Q:$Q,V$1,WhatIf!$R:$R,V302)&lt;=price_limit,IF(V302="Yes",1,2),"")),""))</f>
        <v/>
      </c>
      <c r="BR302" s="161" t="str">
        <f>IF(OR(W302="",VLOOKUP(W$1,Services!$A$1:$B$25,2,0)="Exclude"),"",IF($D302=1,IF(OR(price_limit="",price_limit="No Limit"),IF(W302="Yes",1,2),IF(SUMIFS(WhatIf!$W:$W,WhatIf!$Q:$Q,W$1,WhatIf!$R:$R,W302)&lt;=price_limit,IF(W302="Yes",1,2),"")),""))</f>
        <v/>
      </c>
      <c r="BS302" s="161" t="str">
        <f>IF(OR(X302="",VLOOKUP(X$1,Services!$A$1:$B$25,2,0)="Exclude"),"",IF($D302=1,IF(OR(price_limit="",price_limit="No Limit"),IF(X302="Yes",1,2),IF(SUMIFS(WhatIf!$W:$W,WhatIf!$Q:$Q,X$1,WhatIf!$R:$R,X302)&lt;=price_limit,IF(X302="Yes",1,2),"")),""))</f>
        <v/>
      </c>
      <c r="BT302" s="161" t="str">
        <f>IF(OR(Y302="",VLOOKUP(Y$1,Services!$A$1:$B$25,2,0)="Exclude"),"",IF($D302=1,IF(OR(price_limit="",price_limit="No Limit"),IF(Y302="Yes",1,2),IF(SUMIFS(WhatIf!$W:$W,WhatIf!$Q:$Q,Y$1,WhatIf!$R:$R,Y302)&lt;=price_limit,IF(Y302="Yes",1,2),"")),""))</f>
        <v/>
      </c>
      <c r="BU302" s="161" t="str">
        <f>IF(OR(Z302="",VLOOKUP(Z$1,Services!$A$1:$B$25,2,0)="Exclude"),"",IF($D302=1,IF(OR(price_limit="",price_limit="No Limit"),IF(Z302="Yes",1,2),IF(SUMIFS(WhatIf!$W:$W,WhatIf!$Q:$Q,Z$1,WhatIf!$R:$R,Z302)&lt;=price_limit,IF(Z302="Yes",1,2),"")),""))</f>
        <v/>
      </c>
      <c r="BV302" s="161"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customHeight="1" x14ac:dyDescent="0.35">
      <c r="A303" s="15" t="s">
        <v>811</v>
      </c>
      <c r="C303" s="3" t="s">
        <v>349</v>
      </c>
      <c r="D303" s="8" t="str">
        <f t="shared" ca="1" si="14"/>
        <v/>
      </c>
      <c r="I303" s="4" t="s">
        <v>808</v>
      </c>
      <c r="J303" s="4" t="s">
        <v>808</v>
      </c>
      <c r="K303" s="4" t="s">
        <v>808</v>
      </c>
      <c r="L303" s="4" t="s">
        <v>808</v>
      </c>
      <c r="M303" s="8"/>
      <c r="N303" s="8"/>
      <c r="O303" s="8"/>
      <c r="P303" s="8"/>
      <c r="Q303" s="8"/>
      <c r="R303" s="8"/>
      <c r="S303" s="8"/>
      <c r="T303" s="8"/>
      <c r="U303" s="8"/>
      <c r="V303" s="4" t="s">
        <v>808</v>
      </c>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1" t="str">
        <f>IF(OR(E303="",VLOOKUP(E$1,Services!$A$1:$B$25,2,0)="Exclude"),"",IF($D303=1,IF(OR(price_limit="",price_limit="No Limit"),IF(E303="Yes",1,2),IF(SUMIFS(WhatIf!$W:$W,WhatIf!$Q:$Q,E$1,WhatIf!$R:$R,E303)&lt;=price_limit,IF(E303="Yes",1,2),"")),""))</f>
        <v/>
      </c>
      <c r="BA303" s="161" t="str">
        <f>IF(OR(F303="",VLOOKUP(F$1,Services!$A$1:$B$25,2,0)="Exclude"),"",IF($D303=1,IF(OR(price_limit="",price_limit="No Limit"),IF(F303="Yes",1,2),IF(SUMIFS(WhatIf!$W:$W,WhatIf!$Q:$Q,F$1,WhatIf!$R:$R,F303)&lt;=price_limit,IF(F303="Yes",1,2),"")),""))</f>
        <v/>
      </c>
      <c r="BB303" s="161" t="str">
        <f>IF(OR(G303="",VLOOKUP(G$1,Services!$A$1:$B$25,2,0)="Exclude"),"",IF($D303=1,IF(OR(price_limit="",price_limit="No Limit"),IF(G303="Yes",1,2),IF(SUMIFS(WhatIf!$W:$W,WhatIf!$Q:$Q,G$1,WhatIf!$R:$R,G303)&lt;=price_limit,IF(G303="Yes",1,2),"")),""))</f>
        <v/>
      </c>
      <c r="BC303" s="161" t="str">
        <f>IF(OR(H303="",VLOOKUP(H$1,Services!$A$1:$B$25,2,0)="Exclude"),"",IF($D303=1,IF(OR(price_limit="",price_limit="No Limit"),IF(H303="Yes",1,2),IF(SUMIFS(WhatIf!$W:$W,WhatIf!$Q:$Q,H$1,WhatIf!$R:$R,H303)&lt;=price_limit,IF(H303="Yes",1,2),"")),""))</f>
        <v/>
      </c>
      <c r="BD303" s="161" t="str">
        <f ca="1">IF(OR(I303="",VLOOKUP(I$1,Services!$A$1:$B$25,2,0)="Exclude"),"",IF($D303=1,IF(OR(price_limit="",price_limit="No Limit"),IF(I303="Yes",1,2),IF(SUMIFS(WhatIf!$W:$W,WhatIf!$Q:$Q,I$1,WhatIf!$R:$R,I303)&lt;=price_limit,IF(I303="Yes",1,2),"")),""))</f>
        <v/>
      </c>
      <c r="BE303" s="161" t="str">
        <f ca="1">IF(OR(J303="",VLOOKUP(J$1,Services!$A$1:$B$25,2,0)="Exclude"),"",IF($D303=1,IF(OR(price_limit="",price_limit="No Limit"),IF(J303="Yes",1,2),IF(SUMIFS(WhatIf!$W:$W,WhatIf!$Q:$Q,J$1,WhatIf!$R:$R,J303)&lt;=price_limit,IF(J303="Yes",1,2),"")),""))</f>
        <v/>
      </c>
      <c r="BF303" s="161" t="str">
        <f ca="1">IF(OR(K303="",VLOOKUP(K$1,Services!$A$1:$B$25,2,0)="Exclude"),"",IF($D303=1,IF(OR(price_limit="",price_limit="No Limit"),IF(K303="Yes",1,2),IF(SUMIFS(WhatIf!$W:$W,WhatIf!$Q:$Q,K$1,WhatIf!$R:$R,K303)&lt;=price_limit,IF(K303="Yes",1,2),"")),""))</f>
        <v/>
      </c>
      <c r="BG303" s="161" t="str">
        <f ca="1">IF(OR(L303="",VLOOKUP(L$1,Services!$A$1:$B$25,2,0)="Exclude"),"",IF($D303=1,IF(OR(price_limit="",price_limit="No Limit"),IF(L303="Yes",1,2),IF(SUMIFS(WhatIf!$W:$W,WhatIf!$Q:$Q,L$1,WhatIf!$R:$R,L303)&lt;=price_limit,IF(L303="Yes",1,2),"")),""))</f>
        <v/>
      </c>
      <c r="BH303" s="161" t="str">
        <f>IF(OR(M303="",VLOOKUP(M$1,Services!$A$1:$B$25,2,0)="Exclude"),"",IF($D303=1,IF(OR(price_limit="",price_limit="No Limit"),IF(M303="Yes",1,2),IF(SUMIFS(WhatIf!$W:$W,WhatIf!$Q:$Q,M$1,WhatIf!$R:$R,M303)&lt;=price_limit,IF(M303="Yes",1,2),"")),""))</f>
        <v/>
      </c>
      <c r="BI303" s="161" t="str">
        <f>IF(OR(N303="",VLOOKUP(N$1,Services!$A$1:$B$25,2,0)="Exclude"),"",IF($D303=1,IF(OR(price_limit="",price_limit="No Limit"),IF(N303="Yes",1,2),IF(SUMIFS(WhatIf!$W:$W,WhatIf!$Q:$Q,N$1,WhatIf!$R:$R,N303)&lt;=price_limit,IF(N303="Yes",1,2),"")),""))</f>
        <v/>
      </c>
      <c r="BJ303" s="161" t="str">
        <f>IF(OR(O303="",VLOOKUP(O$1,Services!$A$1:$B$25,2,0)="Exclude"),"",IF($D303=1,IF(OR(price_limit="",price_limit="No Limit"),IF(O303="Yes",1,2),IF(SUMIFS(WhatIf!$W:$W,WhatIf!$Q:$Q,O$1,WhatIf!$R:$R,O303)&lt;=price_limit,IF(O303="Yes",1,2),"")),""))</f>
        <v/>
      </c>
      <c r="BK303" s="161" t="str">
        <f>IF(OR(P303="",VLOOKUP(P$1,Services!$A$1:$B$25,2,0)="Exclude"),"",IF($D303=1,IF(OR(price_limit="",price_limit="No Limit"),IF(P303="Yes",1,2),IF(SUMIFS(WhatIf!$W:$W,WhatIf!$Q:$Q,P$1,WhatIf!$R:$R,P303)&lt;=price_limit,IF(P303="Yes",1,2),"")),""))</f>
        <v/>
      </c>
      <c r="BL303" s="161" t="str">
        <f>IF(OR(Q303="",VLOOKUP(Q$1,Services!$A$1:$B$25,2,0)="Exclude"),"",IF($D303=1,IF(OR(price_limit="",price_limit="No Limit"),IF(Q303="Yes",1,2),IF(SUMIFS(WhatIf!$W:$W,WhatIf!$Q:$Q,Q$1,WhatIf!$R:$R,Q303)&lt;=price_limit,IF(Q303="Yes",1,2),"")),""))</f>
        <v/>
      </c>
      <c r="BM303" s="161" t="str">
        <f>IF(OR(R303="",VLOOKUP(R$1,Services!$A$1:$B$25,2,0)="Exclude"),"",IF($D303=1,IF(OR(price_limit="",price_limit="No Limit"),IF(R303="Yes",1,2),IF(SUMIFS(WhatIf!$W:$W,WhatIf!$Q:$Q,R$1,WhatIf!$R:$R,R303)&lt;=price_limit,IF(R303="Yes",1,2),"")),""))</f>
        <v/>
      </c>
      <c r="BN303" s="161" t="str">
        <f>IF(OR(S303="",VLOOKUP(S$1,Services!$A$1:$B$25,2,0)="Exclude"),"",IF($D303=1,IF(OR(price_limit="",price_limit="No Limit"),IF(S303="Yes",1,2),IF(SUMIFS(WhatIf!$W:$W,WhatIf!$Q:$Q,S$1,WhatIf!$R:$R,S303)&lt;=price_limit,IF(S303="Yes",1,2),"")),""))</f>
        <v/>
      </c>
      <c r="BO303" s="161" t="str">
        <f>IF(OR(T303="",VLOOKUP(T$1,Services!$A$1:$B$25,2,0)="Exclude"),"",IF($D303=1,IF(OR(price_limit="",price_limit="No Limit"),IF(T303="Yes",1,2),IF(SUMIFS(WhatIf!$W:$W,WhatIf!$Q:$Q,T$1,WhatIf!$R:$R,T303)&lt;=price_limit,IF(T303="Yes",1,2),"")),""))</f>
        <v/>
      </c>
      <c r="BP303" s="161" t="str">
        <f>IF(OR(U303="",VLOOKUP(U$1,Services!$A$1:$B$25,2,0)="Exclude"),"",IF($D303=1,IF(OR(price_limit="",price_limit="No Limit"),IF(U303="Yes",1,2),IF(SUMIFS(WhatIf!$W:$W,WhatIf!$Q:$Q,U$1,WhatIf!$R:$R,U303)&lt;=price_limit,IF(U303="Yes",1,2),"")),""))</f>
        <v/>
      </c>
      <c r="BQ303" s="161" t="str">
        <f ca="1">IF(OR(V303="",VLOOKUP(V$1,Services!$A$1:$B$25,2,0)="Exclude"),"",IF($D303=1,IF(OR(price_limit="",price_limit="No Limit"),IF(V303="Yes",1,2),IF(SUMIFS(WhatIf!$W:$W,WhatIf!$Q:$Q,V$1,WhatIf!$R:$R,V303)&lt;=price_limit,IF(V303="Yes",1,2),"")),""))</f>
        <v/>
      </c>
      <c r="BR303" s="161" t="str">
        <f>IF(OR(W303="",VLOOKUP(W$1,Services!$A$1:$B$25,2,0)="Exclude"),"",IF($D303=1,IF(OR(price_limit="",price_limit="No Limit"),IF(W303="Yes",1,2),IF(SUMIFS(WhatIf!$W:$W,WhatIf!$Q:$Q,W$1,WhatIf!$R:$R,W303)&lt;=price_limit,IF(W303="Yes",1,2),"")),""))</f>
        <v/>
      </c>
      <c r="BS303" s="161" t="str">
        <f>IF(OR(X303="",VLOOKUP(X$1,Services!$A$1:$B$25,2,0)="Exclude"),"",IF($D303=1,IF(OR(price_limit="",price_limit="No Limit"),IF(X303="Yes",1,2),IF(SUMIFS(WhatIf!$W:$W,WhatIf!$Q:$Q,X$1,WhatIf!$R:$R,X303)&lt;=price_limit,IF(X303="Yes",1,2),"")),""))</f>
        <v/>
      </c>
      <c r="BT303" s="161" t="str">
        <f>IF(OR(Y303="",VLOOKUP(Y$1,Services!$A$1:$B$25,2,0)="Exclude"),"",IF($D303=1,IF(OR(price_limit="",price_limit="No Limit"),IF(Y303="Yes",1,2),IF(SUMIFS(WhatIf!$W:$W,WhatIf!$Q:$Q,Y$1,WhatIf!$R:$R,Y303)&lt;=price_limit,IF(Y303="Yes",1,2),"")),""))</f>
        <v/>
      </c>
      <c r="BU303" s="161" t="str">
        <f>IF(OR(Z303="",VLOOKUP(Z$1,Services!$A$1:$B$25,2,0)="Exclude"),"",IF($D303=1,IF(OR(price_limit="",price_limit="No Limit"),IF(Z303="Yes",1,2),IF(SUMIFS(WhatIf!$W:$W,WhatIf!$Q:$Q,Z$1,WhatIf!$R:$R,Z303)&lt;=price_limit,IF(Z303="Yes",1,2),"")),""))</f>
        <v/>
      </c>
      <c r="BV303" s="161"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51" customHeight="1" x14ac:dyDescent="0.35">
      <c r="A304" s="15" t="s">
        <v>400</v>
      </c>
      <c r="B304" s="3" t="s">
        <v>1310</v>
      </c>
      <c r="C304" s="3" t="s">
        <v>345</v>
      </c>
      <c r="D304" s="8" t="str">
        <f t="shared" ca="1" si="14"/>
        <v/>
      </c>
      <c r="F304" s="4" t="s">
        <v>400</v>
      </c>
      <c r="G304" s="4" t="s">
        <v>400</v>
      </c>
      <c r="H304" s="4" t="s">
        <v>400</v>
      </c>
      <c r="M304" s="8" t="s">
        <v>1310</v>
      </c>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1" t="str">
        <f>IF(OR(E304="",VLOOKUP(E$1,Services!$A$1:$B$25,2,0)="Exclude"),"",IF($D304=1,IF(OR(price_limit="",price_limit="No Limit"),IF(E304="Yes",1,2),IF(SUMIFS(WhatIf!$W:$W,WhatIf!$Q:$Q,E$1,WhatIf!$R:$R,E304)&lt;=price_limit,IF(E304="Yes",1,2),"")),""))</f>
        <v/>
      </c>
      <c r="BA304" s="161" t="str">
        <f ca="1">IF(OR(F304="",VLOOKUP(F$1,Services!$A$1:$B$25,2,0)="Exclude"),"",IF($D304=1,IF(OR(price_limit="",price_limit="No Limit"),IF(F304="Yes",1,2),IF(SUMIFS(WhatIf!$W:$W,WhatIf!$Q:$Q,F$1,WhatIf!$R:$R,F304)&lt;=price_limit,IF(F304="Yes",1,2),"")),""))</f>
        <v/>
      </c>
      <c r="BB304" s="161" t="str">
        <f ca="1">IF(OR(G304="",VLOOKUP(G$1,Services!$A$1:$B$25,2,0)="Exclude"),"",IF($D304=1,IF(OR(price_limit="",price_limit="No Limit"),IF(G304="Yes",1,2),IF(SUMIFS(WhatIf!$W:$W,WhatIf!$Q:$Q,G$1,WhatIf!$R:$R,G304)&lt;=price_limit,IF(G304="Yes",1,2),"")),""))</f>
        <v/>
      </c>
      <c r="BC304" s="161" t="str">
        <f ca="1">IF(OR(H304="",VLOOKUP(H$1,Services!$A$1:$B$25,2,0)="Exclude"),"",IF($D304=1,IF(OR(price_limit="",price_limit="No Limit"),IF(H304="Yes",1,2),IF(SUMIFS(WhatIf!$W:$W,WhatIf!$Q:$Q,H$1,WhatIf!$R:$R,H304)&lt;=price_limit,IF(H304="Yes",1,2),"")),""))</f>
        <v/>
      </c>
      <c r="BD304" s="161" t="str">
        <f>IF(OR(I304="",VLOOKUP(I$1,Services!$A$1:$B$25,2,0)="Exclude"),"",IF($D304=1,IF(OR(price_limit="",price_limit="No Limit"),IF(I304="Yes",1,2),IF(SUMIFS(WhatIf!$W:$W,WhatIf!$Q:$Q,I$1,WhatIf!$R:$R,I304)&lt;=price_limit,IF(I304="Yes",1,2),"")),""))</f>
        <v/>
      </c>
      <c r="BE304" s="161" t="str">
        <f>IF(OR(J304="",VLOOKUP(J$1,Services!$A$1:$B$25,2,0)="Exclude"),"",IF($D304=1,IF(OR(price_limit="",price_limit="No Limit"),IF(J304="Yes",1,2),IF(SUMIFS(WhatIf!$W:$W,WhatIf!$Q:$Q,J$1,WhatIf!$R:$R,J304)&lt;=price_limit,IF(J304="Yes",1,2),"")),""))</f>
        <v/>
      </c>
      <c r="BF304" s="161" t="str">
        <f>IF(OR(K304="",VLOOKUP(K$1,Services!$A$1:$B$25,2,0)="Exclude"),"",IF($D304=1,IF(OR(price_limit="",price_limit="No Limit"),IF(K304="Yes",1,2),IF(SUMIFS(WhatIf!$W:$W,WhatIf!$Q:$Q,K$1,WhatIf!$R:$R,K304)&lt;=price_limit,IF(K304="Yes",1,2),"")),""))</f>
        <v/>
      </c>
      <c r="BG304" s="161" t="str">
        <f>IF(OR(L304="",VLOOKUP(L$1,Services!$A$1:$B$25,2,0)="Exclude"),"",IF($D304=1,IF(OR(price_limit="",price_limit="No Limit"),IF(L304="Yes",1,2),IF(SUMIFS(WhatIf!$W:$W,WhatIf!$Q:$Q,L$1,WhatIf!$R:$R,L304)&lt;=price_limit,IF(L304="Yes",1,2),"")),""))</f>
        <v/>
      </c>
      <c r="BH304" s="161" t="str">
        <f ca="1">IF(OR(M304="",VLOOKUP(M$1,Services!$A$1:$B$25,2,0)="Exclude"),"",IF($D304=1,IF(OR(price_limit="",price_limit="No Limit"),IF(M304="Yes",1,2),IF(SUMIFS(WhatIf!$W:$W,WhatIf!$Q:$Q,M$1,WhatIf!$R:$R,M304)&lt;=price_limit,IF(M304="Yes",1,2),"")),""))</f>
        <v/>
      </c>
      <c r="BI304" s="161" t="str">
        <f>IF(OR(N304="",VLOOKUP(N$1,Services!$A$1:$B$25,2,0)="Exclude"),"",IF($D304=1,IF(OR(price_limit="",price_limit="No Limit"),IF(N304="Yes",1,2),IF(SUMIFS(WhatIf!$W:$W,WhatIf!$Q:$Q,N$1,WhatIf!$R:$R,N304)&lt;=price_limit,IF(N304="Yes",1,2),"")),""))</f>
        <v/>
      </c>
      <c r="BJ304" s="161" t="str">
        <f>IF(OR(O304="",VLOOKUP(O$1,Services!$A$1:$B$25,2,0)="Exclude"),"",IF($D304=1,IF(OR(price_limit="",price_limit="No Limit"),IF(O304="Yes",1,2),IF(SUMIFS(WhatIf!$W:$W,WhatIf!$Q:$Q,O$1,WhatIf!$R:$R,O304)&lt;=price_limit,IF(O304="Yes",1,2),"")),""))</f>
        <v/>
      </c>
      <c r="BK304" s="161" t="str">
        <f>IF(OR(P304="",VLOOKUP(P$1,Services!$A$1:$B$25,2,0)="Exclude"),"",IF($D304=1,IF(OR(price_limit="",price_limit="No Limit"),IF(P304="Yes",1,2),IF(SUMIFS(WhatIf!$W:$W,WhatIf!$Q:$Q,P$1,WhatIf!$R:$R,P304)&lt;=price_limit,IF(P304="Yes",1,2),"")),""))</f>
        <v/>
      </c>
      <c r="BL304" s="161" t="str">
        <f>IF(OR(Q304="",VLOOKUP(Q$1,Services!$A$1:$B$25,2,0)="Exclude"),"",IF($D304=1,IF(OR(price_limit="",price_limit="No Limit"),IF(Q304="Yes",1,2),IF(SUMIFS(WhatIf!$W:$W,WhatIf!$Q:$Q,Q$1,WhatIf!$R:$R,Q304)&lt;=price_limit,IF(Q304="Yes",1,2),"")),""))</f>
        <v/>
      </c>
      <c r="BM304" s="161" t="str">
        <f>IF(OR(R304="",VLOOKUP(R$1,Services!$A$1:$B$25,2,0)="Exclude"),"",IF($D304=1,IF(OR(price_limit="",price_limit="No Limit"),IF(R304="Yes",1,2),IF(SUMIFS(WhatIf!$W:$W,WhatIf!$Q:$Q,R$1,WhatIf!$R:$R,R304)&lt;=price_limit,IF(R304="Yes",1,2),"")),""))</f>
        <v/>
      </c>
      <c r="BN304" s="161" t="str">
        <f>IF(OR(S304="",VLOOKUP(S$1,Services!$A$1:$B$25,2,0)="Exclude"),"",IF($D304=1,IF(OR(price_limit="",price_limit="No Limit"),IF(S304="Yes",1,2),IF(SUMIFS(WhatIf!$W:$W,WhatIf!$Q:$Q,S$1,WhatIf!$R:$R,S304)&lt;=price_limit,IF(S304="Yes",1,2),"")),""))</f>
        <v/>
      </c>
      <c r="BO304" s="161" t="str">
        <f>IF(OR(T304="",VLOOKUP(T$1,Services!$A$1:$B$25,2,0)="Exclude"),"",IF($D304=1,IF(OR(price_limit="",price_limit="No Limit"),IF(T304="Yes",1,2),IF(SUMIFS(WhatIf!$W:$W,WhatIf!$Q:$Q,T$1,WhatIf!$R:$R,T304)&lt;=price_limit,IF(T304="Yes",1,2),"")),""))</f>
        <v/>
      </c>
      <c r="BP304" s="161" t="str">
        <f>IF(OR(U304="",VLOOKUP(U$1,Services!$A$1:$B$25,2,0)="Exclude"),"",IF($D304=1,IF(OR(price_limit="",price_limit="No Limit"),IF(U304="Yes",1,2),IF(SUMIFS(WhatIf!$W:$W,WhatIf!$Q:$Q,U$1,WhatIf!$R:$R,U304)&lt;=price_limit,IF(U304="Yes",1,2),"")),""))</f>
        <v/>
      </c>
      <c r="BQ304" s="161" t="str">
        <f>IF(OR(V304="",VLOOKUP(V$1,Services!$A$1:$B$25,2,0)="Exclude"),"",IF($D304=1,IF(OR(price_limit="",price_limit="No Limit"),IF(V304="Yes",1,2),IF(SUMIFS(WhatIf!$W:$W,WhatIf!$Q:$Q,V$1,WhatIf!$R:$R,V304)&lt;=price_limit,IF(V304="Yes",1,2),"")),""))</f>
        <v/>
      </c>
      <c r="BR304" s="161" t="str">
        <f>IF(OR(W304="",VLOOKUP(W$1,Services!$A$1:$B$25,2,0)="Exclude"),"",IF($D304=1,IF(OR(price_limit="",price_limit="No Limit"),IF(W304="Yes",1,2),IF(SUMIFS(WhatIf!$W:$W,WhatIf!$Q:$Q,W$1,WhatIf!$R:$R,W304)&lt;=price_limit,IF(W304="Yes",1,2),"")),""))</f>
        <v/>
      </c>
      <c r="BS304" s="161" t="str">
        <f>IF(OR(X304="",VLOOKUP(X$1,Services!$A$1:$B$25,2,0)="Exclude"),"",IF($D304=1,IF(OR(price_limit="",price_limit="No Limit"),IF(X304="Yes",1,2),IF(SUMIFS(WhatIf!$W:$W,WhatIf!$Q:$Q,X$1,WhatIf!$R:$R,X304)&lt;=price_limit,IF(X304="Yes",1,2),"")),""))</f>
        <v/>
      </c>
      <c r="BT304" s="161" t="str">
        <f>IF(OR(Y304="",VLOOKUP(Y$1,Services!$A$1:$B$25,2,0)="Exclude"),"",IF($D304=1,IF(OR(price_limit="",price_limit="No Limit"),IF(Y304="Yes",1,2),IF(SUMIFS(WhatIf!$W:$W,WhatIf!$Q:$Q,Y$1,WhatIf!$R:$R,Y304)&lt;=price_limit,IF(Y304="Yes",1,2),"")),""))</f>
        <v/>
      </c>
      <c r="BU304" s="161" t="str">
        <f>IF(OR(Z304="",VLOOKUP(Z$1,Services!$A$1:$B$25,2,0)="Exclude"),"",IF($D304=1,IF(OR(price_limit="",price_limit="No Limit"),IF(Z304="Yes",1,2),IF(SUMIFS(WhatIf!$W:$W,WhatIf!$Q:$Q,Z$1,WhatIf!$R:$R,Z304)&lt;=price_limit,IF(Z304="Yes",1,2),"")),""))</f>
        <v/>
      </c>
      <c r="BV304" s="161"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14.5" customHeight="1" x14ac:dyDescent="0.3">
      <c r="A305" s="15" t="s">
        <v>940</v>
      </c>
      <c r="C305" s="3" t="s">
        <v>229</v>
      </c>
      <c r="D305" s="8" t="str">
        <f t="shared" ca="1" si="14"/>
        <v/>
      </c>
      <c r="P305" s="4" t="s">
        <v>210</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1" t="str">
        <f>IF(OR(E305="",VLOOKUP(E$1,Services!$A$1:$B$25,2,0)="Exclude"),"",IF($D305=1,IF(OR(price_limit="",price_limit="No Limit"),IF(E305="Yes",1,2),IF(SUMIFS(WhatIf!$W:$W,WhatIf!$Q:$Q,E$1,WhatIf!$R:$R,E305)&lt;=price_limit,IF(E305="Yes",1,2),"")),""))</f>
        <v/>
      </c>
      <c r="BA305" s="161" t="str">
        <f>IF(OR(F305="",VLOOKUP(F$1,Services!$A$1:$B$25,2,0)="Exclude"),"",IF($D305=1,IF(OR(price_limit="",price_limit="No Limit"),IF(F305="Yes",1,2),IF(SUMIFS(WhatIf!$W:$W,WhatIf!$Q:$Q,F$1,WhatIf!$R:$R,F305)&lt;=price_limit,IF(F305="Yes",1,2),"")),""))</f>
        <v/>
      </c>
      <c r="BB305" s="161" t="str">
        <f>IF(OR(G305="",VLOOKUP(G$1,Services!$A$1:$B$25,2,0)="Exclude"),"",IF($D305=1,IF(OR(price_limit="",price_limit="No Limit"),IF(G305="Yes",1,2),IF(SUMIFS(WhatIf!$W:$W,WhatIf!$Q:$Q,G$1,WhatIf!$R:$R,G305)&lt;=price_limit,IF(G305="Yes",1,2),"")),""))</f>
        <v/>
      </c>
      <c r="BC305" s="161" t="str">
        <f>IF(OR(H305="",VLOOKUP(H$1,Services!$A$1:$B$25,2,0)="Exclude"),"",IF($D305=1,IF(OR(price_limit="",price_limit="No Limit"),IF(H305="Yes",1,2),IF(SUMIFS(WhatIf!$W:$W,WhatIf!$Q:$Q,H$1,WhatIf!$R:$R,H305)&lt;=price_limit,IF(H305="Yes",1,2),"")),""))</f>
        <v/>
      </c>
      <c r="BD305" s="161" t="str">
        <f>IF(OR(I305="",VLOOKUP(I$1,Services!$A$1:$B$25,2,0)="Exclude"),"",IF($D305=1,IF(OR(price_limit="",price_limit="No Limit"),IF(I305="Yes",1,2),IF(SUMIFS(WhatIf!$W:$W,WhatIf!$Q:$Q,I$1,WhatIf!$R:$R,I305)&lt;=price_limit,IF(I305="Yes",1,2),"")),""))</f>
        <v/>
      </c>
      <c r="BE305" s="161" t="str">
        <f>IF(OR(J305="",VLOOKUP(J$1,Services!$A$1:$B$25,2,0)="Exclude"),"",IF($D305=1,IF(OR(price_limit="",price_limit="No Limit"),IF(J305="Yes",1,2),IF(SUMIFS(WhatIf!$W:$W,WhatIf!$Q:$Q,J$1,WhatIf!$R:$R,J305)&lt;=price_limit,IF(J305="Yes",1,2),"")),""))</f>
        <v/>
      </c>
      <c r="BF305" s="161" t="str">
        <f>IF(OR(K305="",VLOOKUP(K$1,Services!$A$1:$B$25,2,0)="Exclude"),"",IF($D305=1,IF(OR(price_limit="",price_limit="No Limit"),IF(K305="Yes",1,2),IF(SUMIFS(WhatIf!$W:$W,WhatIf!$Q:$Q,K$1,WhatIf!$R:$R,K305)&lt;=price_limit,IF(K305="Yes",1,2),"")),""))</f>
        <v/>
      </c>
      <c r="BG305" s="161" t="str">
        <f>IF(OR(L305="",VLOOKUP(L$1,Services!$A$1:$B$25,2,0)="Exclude"),"",IF($D305=1,IF(OR(price_limit="",price_limit="No Limit"),IF(L305="Yes",1,2),IF(SUMIFS(WhatIf!$W:$W,WhatIf!$Q:$Q,L$1,WhatIf!$R:$R,L305)&lt;=price_limit,IF(L305="Yes",1,2),"")),""))</f>
        <v/>
      </c>
      <c r="BH305" s="161" t="str">
        <f>IF(OR(M305="",VLOOKUP(M$1,Services!$A$1:$B$25,2,0)="Exclude"),"",IF($D305=1,IF(OR(price_limit="",price_limit="No Limit"),IF(M305="Yes",1,2),IF(SUMIFS(WhatIf!$W:$W,WhatIf!$Q:$Q,M$1,WhatIf!$R:$R,M305)&lt;=price_limit,IF(M305="Yes",1,2),"")),""))</f>
        <v/>
      </c>
      <c r="BI305" s="161" t="str">
        <f>IF(OR(N305="",VLOOKUP(N$1,Services!$A$1:$B$25,2,0)="Exclude"),"",IF($D305=1,IF(OR(price_limit="",price_limit="No Limit"),IF(N305="Yes",1,2),IF(SUMIFS(WhatIf!$W:$W,WhatIf!$Q:$Q,N$1,WhatIf!$R:$R,N305)&lt;=price_limit,IF(N305="Yes",1,2),"")),""))</f>
        <v/>
      </c>
      <c r="BJ305" s="161" t="str">
        <f>IF(OR(O305="",VLOOKUP(O$1,Services!$A$1:$B$25,2,0)="Exclude"),"",IF($D305=1,IF(OR(price_limit="",price_limit="No Limit"),IF(O305="Yes",1,2),IF(SUMIFS(WhatIf!$W:$W,WhatIf!$Q:$Q,O$1,WhatIf!$R:$R,O305)&lt;=price_limit,IF(O305="Yes",1,2),"")),""))</f>
        <v/>
      </c>
      <c r="BK305" s="161" t="str">
        <f ca="1">IF(OR(P305="",VLOOKUP(P$1,Services!$A$1:$B$25,2,0)="Exclude"),"",IF($D305=1,IF(OR(price_limit="",price_limit="No Limit"),IF(P305="Yes",1,2),IF(SUMIFS(WhatIf!$W:$W,WhatIf!$Q:$Q,P$1,WhatIf!$R:$R,P305)&lt;=price_limit,IF(P305="Yes",1,2),"")),""))</f>
        <v/>
      </c>
      <c r="BL305" s="161" t="str">
        <f>IF(OR(Q305="",VLOOKUP(Q$1,Services!$A$1:$B$25,2,0)="Exclude"),"",IF($D305=1,IF(OR(price_limit="",price_limit="No Limit"),IF(Q305="Yes",1,2),IF(SUMIFS(WhatIf!$W:$W,WhatIf!$Q:$Q,Q$1,WhatIf!$R:$R,Q305)&lt;=price_limit,IF(Q305="Yes",1,2),"")),""))</f>
        <v/>
      </c>
      <c r="BM305" s="161" t="str">
        <f>IF(OR(R305="",VLOOKUP(R$1,Services!$A$1:$B$25,2,0)="Exclude"),"",IF($D305=1,IF(OR(price_limit="",price_limit="No Limit"),IF(R305="Yes",1,2),IF(SUMIFS(WhatIf!$W:$W,WhatIf!$Q:$Q,R$1,WhatIf!$R:$R,R305)&lt;=price_limit,IF(R305="Yes",1,2),"")),""))</f>
        <v/>
      </c>
      <c r="BN305" s="161" t="str">
        <f>IF(OR(S305="",VLOOKUP(S$1,Services!$A$1:$B$25,2,0)="Exclude"),"",IF($D305=1,IF(OR(price_limit="",price_limit="No Limit"),IF(S305="Yes",1,2),IF(SUMIFS(WhatIf!$W:$W,WhatIf!$Q:$Q,S$1,WhatIf!$R:$R,S305)&lt;=price_limit,IF(S305="Yes",1,2),"")),""))</f>
        <v/>
      </c>
      <c r="BO305" s="161" t="str">
        <f>IF(OR(T305="",VLOOKUP(T$1,Services!$A$1:$B$25,2,0)="Exclude"),"",IF($D305=1,IF(OR(price_limit="",price_limit="No Limit"),IF(T305="Yes",1,2),IF(SUMIFS(WhatIf!$W:$W,WhatIf!$Q:$Q,T$1,WhatIf!$R:$R,T305)&lt;=price_limit,IF(T305="Yes",1,2),"")),""))</f>
        <v/>
      </c>
      <c r="BP305" s="161" t="str">
        <f>IF(OR(U305="",VLOOKUP(U$1,Services!$A$1:$B$25,2,0)="Exclude"),"",IF($D305=1,IF(OR(price_limit="",price_limit="No Limit"),IF(U305="Yes",1,2),IF(SUMIFS(WhatIf!$W:$W,WhatIf!$Q:$Q,U$1,WhatIf!$R:$R,U305)&lt;=price_limit,IF(U305="Yes",1,2),"")),""))</f>
        <v/>
      </c>
      <c r="BQ305" s="161" t="str">
        <f>IF(OR(V305="",VLOOKUP(V$1,Services!$A$1:$B$25,2,0)="Exclude"),"",IF($D305=1,IF(OR(price_limit="",price_limit="No Limit"),IF(V305="Yes",1,2),IF(SUMIFS(WhatIf!$W:$W,WhatIf!$Q:$Q,V$1,WhatIf!$R:$R,V305)&lt;=price_limit,IF(V305="Yes",1,2),"")),""))</f>
        <v/>
      </c>
      <c r="BR305" s="161" t="str">
        <f>IF(OR(W305="",VLOOKUP(W$1,Services!$A$1:$B$25,2,0)="Exclude"),"",IF($D305=1,IF(OR(price_limit="",price_limit="No Limit"),IF(W305="Yes",1,2),IF(SUMIFS(WhatIf!$W:$W,WhatIf!$Q:$Q,W$1,WhatIf!$R:$R,W305)&lt;=price_limit,IF(W305="Yes",1,2),"")),""))</f>
        <v/>
      </c>
      <c r="BS305" s="161" t="str">
        <f>IF(OR(X305="",VLOOKUP(X$1,Services!$A$1:$B$25,2,0)="Exclude"),"",IF($D305=1,IF(OR(price_limit="",price_limit="No Limit"),IF(X305="Yes",1,2),IF(SUMIFS(WhatIf!$W:$W,WhatIf!$Q:$Q,X$1,WhatIf!$R:$R,X305)&lt;=price_limit,IF(X305="Yes",1,2),"")),""))</f>
        <v/>
      </c>
      <c r="BT305" s="161" t="str">
        <f>IF(OR(Y305="",VLOOKUP(Y$1,Services!$A$1:$B$25,2,0)="Exclude"),"",IF($D305=1,IF(OR(price_limit="",price_limit="No Limit"),IF(Y305="Yes",1,2),IF(SUMIFS(WhatIf!$W:$W,WhatIf!$Q:$Q,Y$1,WhatIf!$R:$R,Y305)&lt;=price_limit,IF(Y305="Yes",1,2),"")),""))</f>
        <v/>
      </c>
      <c r="BU305" s="161" t="str">
        <f>IF(OR(Z305="",VLOOKUP(Z$1,Services!$A$1:$B$25,2,0)="Exclude"),"",IF($D305=1,IF(OR(price_limit="",price_limit="No Limit"),IF(Z305="Yes",1,2),IF(SUMIFS(WhatIf!$W:$W,WhatIf!$Q:$Q,Z$1,WhatIf!$R:$R,Z305)&lt;=price_limit,IF(Z305="Yes",1,2),"")),""))</f>
        <v/>
      </c>
      <c r="BV305" s="161"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customHeight="1" x14ac:dyDescent="0.35">
      <c r="A306" s="15" t="s">
        <v>567</v>
      </c>
      <c r="C306" s="3" t="s">
        <v>177</v>
      </c>
      <c r="D306" s="8" t="str">
        <f t="shared" ca="1" si="14"/>
        <v/>
      </c>
      <c r="M306" s="8"/>
      <c r="N306" s="8"/>
      <c r="O306" s="8"/>
      <c r="P306" s="8" t="s">
        <v>1</v>
      </c>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1" t="str">
        <f>IF(OR(E306="",VLOOKUP(E$1,Services!$A$1:$B$25,2,0)="Exclude"),"",IF($D306=1,IF(OR(price_limit="",price_limit="No Limit"),IF(E306="Yes",1,2),IF(SUMIFS(WhatIf!$W:$W,WhatIf!$Q:$Q,E$1,WhatIf!$R:$R,E306)&lt;=price_limit,IF(E306="Yes",1,2),"")),""))</f>
        <v/>
      </c>
      <c r="BA306" s="161" t="str">
        <f>IF(OR(F306="",VLOOKUP(F$1,Services!$A$1:$B$25,2,0)="Exclude"),"",IF($D306=1,IF(OR(price_limit="",price_limit="No Limit"),IF(F306="Yes",1,2),IF(SUMIFS(WhatIf!$W:$W,WhatIf!$Q:$Q,F$1,WhatIf!$R:$R,F306)&lt;=price_limit,IF(F306="Yes",1,2),"")),""))</f>
        <v/>
      </c>
      <c r="BB306" s="161" t="str">
        <f>IF(OR(G306="",VLOOKUP(G$1,Services!$A$1:$B$25,2,0)="Exclude"),"",IF($D306=1,IF(OR(price_limit="",price_limit="No Limit"),IF(G306="Yes",1,2),IF(SUMIFS(WhatIf!$W:$W,WhatIf!$Q:$Q,G$1,WhatIf!$R:$R,G306)&lt;=price_limit,IF(G306="Yes",1,2),"")),""))</f>
        <v/>
      </c>
      <c r="BC306" s="161" t="str">
        <f>IF(OR(H306="",VLOOKUP(H$1,Services!$A$1:$B$25,2,0)="Exclude"),"",IF($D306=1,IF(OR(price_limit="",price_limit="No Limit"),IF(H306="Yes",1,2),IF(SUMIFS(WhatIf!$W:$W,WhatIf!$Q:$Q,H$1,WhatIf!$R:$R,H306)&lt;=price_limit,IF(H306="Yes",1,2),"")),""))</f>
        <v/>
      </c>
      <c r="BD306" s="161" t="str">
        <f>IF(OR(I306="",VLOOKUP(I$1,Services!$A$1:$B$25,2,0)="Exclude"),"",IF($D306=1,IF(OR(price_limit="",price_limit="No Limit"),IF(I306="Yes",1,2),IF(SUMIFS(WhatIf!$W:$W,WhatIf!$Q:$Q,I$1,WhatIf!$R:$R,I306)&lt;=price_limit,IF(I306="Yes",1,2),"")),""))</f>
        <v/>
      </c>
      <c r="BE306" s="161" t="str">
        <f>IF(OR(J306="",VLOOKUP(J$1,Services!$A$1:$B$25,2,0)="Exclude"),"",IF($D306=1,IF(OR(price_limit="",price_limit="No Limit"),IF(J306="Yes",1,2),IF(SUMIFS(WhatIf!$W:$W,WhatIf!$Q:$Q,J$1,WhatIf!$R:$R,J306)&lt;=price_limit,IF(J306="Yes",1,2),"")),""))</f>
        <v/>
      </c>
      <c r="BF306" s="161" t="str">
        <f>IF(OR(K306="",VLOOKUP(K$1,Services!$A$1:$B$25,2,0)="Exclude"),"",IF($D306=1,IF(OR(price_limit="",price_limit="No Limit"),IF(K306="Yes",1,2),IF(SUMIFS(WhatIf!$W:$W,WhatIf!$Q:$Q,K$1,WhatIf!$R:$R,K306)&lt;=price_limit,IF(K306="Yes",1,2),"")),""))</f>
        <v/>
      </c>
      <c r="BG306" s="161" t="str">
        <f>IF(OR(L306="",VLOOKUP(L$1,Services!$A$1:$B$25,2,0)="Exclude"),"",IF($D306=1,IF(OR(price_limit="",price_limit="No Limit"),IF(L306="Yes",1,2),IF(SUMIFS(WhatIf!$W:$W,WhatIf!$Q:$Q,L$1,WhatIf!$R:$R,L306)&lt;=price_limit,IF(L306="Yes",1,2),"")),""))</f>
        <v/>
      </c>
      <c r="BH306" s="161" t="str">
        <f>IF(OR(M306="",VLOOKUP(M$1,Services!$A$1:$B$25,2,0)="Exclude"),"",IF($D306=1,IF(OR(price_limit="",price_limit="No Limit"),IF(M306="Yes",1,2),IF(SUMIFS(WhatIf!$W:$W,WhatIf!$Q:$Q,M$1,WhatIf!$R:$R,M306)&lt;=price_limit,IF(M306="Yes",1,2),"")),""))</f>
        <v/>
      </c>
      <c r="BI306" s="161" t="str">
        <f>IF(OR(N306="",VLOOKUP(N$1,Services!$A$1:$B$25,2,0)="Exclude"),"",IF($D306=1,IF(OR(price_limit="",price_limit="No Limit"),IF(N306="Yes",1,2),IF(SUMIFS(WhatIf!$W:$W,WhatIf!$Q:$Q,N$1,WhatIf!$R:$R,N306)&lt;=price_limit,IF(N306="Yes",1,2),"")),""))</f>
        <v/>
      </c>
      <c r="BJ306" s="161" t="str">
        <f>IF(OR(O306="",VLOOKUP(O$1,Services!$A$1:$B$25,2,0)="Exclude"),"",IF($D306=1,IF(OR(price_limit="",price_limit="No Limit"),IF(O306="Yes",1,2),IF(SUMIFS(WhatIf!$W:$W,WhatIf!$Q:$Q,O$1,WhatIf!$R:$R,O306)&lt;=price_limit,IF(O306="Yes",1,2),"")),""))</f>
        <v/>
      </c>
      <c r="BK306" s="161" t="str">
        <f ca="1">IF(OR(P306="",VLOOKUP(P$1,Services!$A$1:$B$25,2,0)="Exclude"),"",IF($D306=1,IF(OR(price_limit="",price_limit="No Limit"),IF(P306="Yes",1,2),IF(SUMIFS(WhatIf!$W:$W,WhatIf!$Q:$Q,P$1,WhatIf!$R:$R,P306)&lt;=price_limit,IF(P306="Yes",1,2),"")),""))</f>
        <v/>
      </c>
      <c r="BL306" s="161" t="str">
        <f>IF(OR(Q306="",VLOOKUP(Q$1,Services!$A$1:$B$25,2,0)="Exclude"),"",IF($D306=1,IF(OR(price_limit="",price_limit="No Limit"),IF(Q306="Yes",1,2),IF(SUMIFS(WhatIf!$W:$W,WhatIf!$Q:$Q,Q$1,WhatIf!$R:$R,Q306)&lt;=price_limit,IF(Q306="Yes",1,2),"")),""))</f>
        <v/>
      </c>
      <c r="BM306" s="161" t="str">
        <f>IF(OR(R306="",VLOOKUP(R$1,Services!$A$1:$B$25,2,0)="Exclude"),"",IF($D306=1,IF(OR(price_limit="",price_limit="No Limit"),IF(R306="Yes",1,2),IF(SUMIFS(WhatIf!$W:$W,WhatIf!$Q:$Q,R$1,WhatIf!$R:$R,R306)&lt;=price_limit,IF(R306="Yes",1,2),"")),""))</f>
        <v/>
      </c>
      <c r="BN306" s="161" t="str">
        <f>IF(OR(S306="",VLOOKUP(S$1,Services!$A$1:$B$25,2,0)="Exclude"),"",IF($D306=1,IF(OR(price_limit="",price_limit="No Limit"),IF(S306="Yes",1,2),IF(SUMIFS(WhatIf!$W:$W,WhatIf!$Q:$Q,S$1,WhatIf!$R:$R,S306)&lt;=price_limit,IF(S306="Yes",1,2),"")),""))</f>
        <v/>
      </c>
      <c r="BO306" s="161" t="str">
        <f>IF(OR(T306="",VLOOKUP(T$1,Services!$A$1:$B$25,2,0)="Exclude"),"",IF($D306=1,IF(OR(price_limit="",price_limit="No Limit"),IF(T306="Yes",1,2),IF(SUMIFS(WhatIf!$W:$W,WhatIf!$Q:$Q,T$1,WhatIf!$R:$R,T306)&lt;=price_limit,IF(T306="Yes",1,2),"")),""))</f>
        <v/>
      </c>
      <c r="BP306" s="161" t="str">
        <f>IF(OR(U306="",VLOOKUP(U$1,Services!$A$1:$B$25,2,0)="Exclude"),"",IF($D306=1,IF(OR(price_limit="",price_limit="No Limit"),IF(U306="Yes",1,2),IF(SUMIFS(WhatIf!$W:$W,WhatIf!$Q:$Q,U$1,WhatIf!$R:$R,U306)&lt;=price_limit,IF(U306="Yes",1,2),"")),""))</f>
        <v/>
      </c>
      <c r="BQ306" s="161" t="str">
        <f>IF(OR(V306="",VLOOKUP(V$1,Services!$A$1:$B$25,2,0)="Exclude"),"",IF($D306=1,IF(OR(price_limit="",price_limit="No Limit"),IF(V306="Yes",1,2),IF(SUMIFS(WhatIf!$W:$W,WhatIf!$Q:$Q,V$1,WhatIf!$R:$R,V306)&lt;=price_limit,IF(V306="Yes",1,2),"")),""))</f>
        <v/>
      </c>
      <c r="BR306" s="161" t="str">
        <f>IF(OR(W306="",VLOOKUP(W$1,Services!$A$1:$B$25,2,0)="Exclude"),"",IF($D306=1,IF(OR(price_limit="",price_limit="No Limit"),IF(W306="Yes",1,2),IF(SUMIFS(WhatIf!$W:$W,WhatIf!$Q:$Q,W$1,WhatIf!$R:$R,W306)&lt;=price_limit,IF(W306="Yes",1,2),"")),""))</f>
        <v/>
      </c>
      <c r="BS306" s="161" t="str">
        <f>IF(OR(X306="",VLOOKUP(X$1,Services!$A$1:$B$25,2,0)="Exclude"),"",IF($D306=1,IF(OR(price_limit="",price_limit="No Limit"),IF(X306="Yes",1,2),IF(SUMIFS(WhatIf!$W:$W,WhatIf!$Q:$Q,X$1,WhatIf!$R:$R,X306)&lt;=price_limit,IF(X306="Yes",1,2),"")),""))</f>
        <v/>
      </c>
      <c r="BT306" s="161" t="str">
        <f>IF(OR(Y306="",VLOOKUP(Y$1,Services!$A$1:$B$25,2,0)="Exclude"),"",IF($D306=1,IF(OR(price_limit="",price_limit="No Limit"),IF(Y306="Yes",1,2),IF(SUMIFS(WhatIf!$W:$W,WhatIf!$Q:$Q,Y$1,WhatIf!$R:$R,Y306)&lt;=price_limit,IF(Y306="Yes",1,2),"")),""))</f>
        <v/>
      </c>
      <c r="BU306" s="161" t="str">
        <f>IF(OR(Z306="",VLOOKUP(Z$1,Services!$A$1:$B$25,2,0)="Exclude"),"",IF($D306=1,IF(OR(price_limit="",price_limit="No Limit"),IF(Z306="Yes",1,2),IF(SUMIFS(WhatIf!$W:$W,WhatIf!$Q:$Q,Z$1,WhatIf!$R:$R,Z306)&lt;=price_limit,IF(Z306="Yes",1,2),"")),""))</f>
        <v/>
      </c>
      <c r="BV306" s="161"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39.5" customHeight="1" x14ac:dyDescent="0.35">
      <c r="A307" s="15" t="s">
        <v>696</v>
      </c>
      <c r="B307" s="3" t="s">
        <v>767</v>
      </c>
      <c r="C307" s="3" t="s">
        <v>177</v>
      </c>
      <c r="D307" s="8" t="str">
        <f t="shared" ca="1" si="14"/>
        <v/>
      </c>
      <c r="I307" s="4" t="s">
        <v>1</v>
      </c>
      <c r="J307" s="4" t="s">
        <v>1</v>
      </c>
      <c r="K307" s="4" t="s">
        <v>1</v>
      </c>
      <c r="L307" s="4" t="s">
        <v>1</v>
      </c>
      <c r="M307" s="8" t="s">
        <v>1</v>
      </c>
      <c r="N307" s="8"/>
      <c r="O307" s="8"/>
      <c r="P307" s="8" t="s">
        <v>1</v>
      </c>
      <c r="Q307" s="8"/>
      <c r="R307" s="8" t="s">
        <v>1</v>
      </c>
      <c r="S307" s="8" t="s">
        <v>1</v>
      </c>
      <c r="T307" s="8"/>
      <c r="U307" s="8"/>
      <c r="V307" s="8" t="s">
        <v>1</v>
      </c>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1" t="str">
        <f>IF(OR(E307="",VLOOKUP(E$1,Services!$A$1:$B$25,2,0)="Exclude"),"",IF($D307=1,IF(OR(price_limit="",price_limit="No Limit"),IF(E307="Yes",1,2),IF(SUMIFS(WhatIf!$W:$W,WhatIf!$Q:$Q,E$1,WhatIf!$R:$R,E307)&lt;=price_limit,IF(E307="Yes",1,2),"")),""))</f>
        <v/>
      </c>
      <c r="BA307" s="161" t="str">
        <f>IF(OR(F307="",VLOOKUP(F$1,Services!$A$1:$B$25,2,0)="Exclude"),"",IF($D307=1,IF(OR(price_limit="",price_limit="No Limit"),IF(F307="Yes",1,2),IF(SUMIFS(WhatIf!$W:$W,WhatIf!$Q:$Q,F$1,WhatIf!$R:$R,F307)&lt;=price_limit,IF(F307="Yes",1,2),"")),""))</f>
        <v/>
      </c>
      <c r="BB307" s="161" t="str">
        <f>IF(OR(G307="",VLOOKUP(G$1,Services!$A$1:$B$25,2,0)="Exclude"),"",IF($D307=1,IF(OR(price_limit="",price_limit="No Limit"),IF(G307="Yes",1,2),IF(SUMIFS(WhatIf!$W:$W,WhatIf!$Q:$Q,G$1,WhatIf!$R:$R,G307)&lt;=price_limit,IF(G307="Yes",1,2),"")),""))</f>
        <v/>
      </c>
      <c r="BC307" s="161" t="str">
        <f>IF(OR(H307="",VLOOKUP(H$1,Services!$A$1:$B$25,2,0)="Exclude"),"",IF($D307=1,IF(OR(price_limit="",price_limit="No Limit"),IF(H307="Yes",1,2),IF(SUMIFS(WhatIf!$W:$W,WhatIf!$Q:$Q,H$1,WhatIf!$R:$R,H307)&lt;=price_limit,IF(H307="Yes",1,2),"")),""))</f>
        <v/>
      </c>
      <c r="BD307" s="161" t="str">
        <f ca="1">IF(OR(I307="",VLOOKUP(I$1,Services!$A$1:$B$25,2,0)="Exclude"),"",IF($D307=1,IF(OR(price_limit="",price_limit="No Limit"),IF(I307="Yes",1,2),IF(SUMIFS(WhatIf!$W:$W,WhatIf!$Q:$Q,I$1,WhatIf!$R:$R,I307)&lt;=price_limit,IF(I307="Yes",1,2),"")),""))</f>
        <v/>
      </c>
      <c r="BE307" s="161" t="str">
        <f ca="1">IF(OR(J307="",VLOOKUP(J$1,Services!$A$1:$B$25,2,0)="Exclude"),"",IF($D307=1,IF(OR(price_limit="",price_limit="No Limit"),IF(J307="Yes",1,2),IF(SUMIFS(WhatIf!$W:$W,WhatIf!$Q:$Q,J$1,WhatIf!$R:$R,J307)&lt;=price_limit,IF(J307="Yes",1,2),"")),""))</f>
        <v/>
      </c>
      <c r="BF307" s="161" t="str">
        <f ca="1">IF(OR(K307="",VLOOKUP(K$1,Services!$A$1:$B$25,2,0)="Exclude"),"",IF($D307=1,IF(OR(price_limit="",price_limit="No Limit"),IF(K307="Yes",1,2),IF(SUMIFS(WhatIf!$W:$W,WhatIf!$Q:$Q,K$1,WhatIf!$R:$R,K307)&lt;=price_limit,IF(K307="Yes",1,2),"")),""))</f>
        <v/>
      </c>
      <c r="BG307" s="161" t="str">
        <f ca="1">IF(OR(L307="",VLOOKUP(L$1,Services!$A$1:$B$25,2,0)="Exclude"),"",IF($D307=1,IF(OR(price_limit="",price_limit="No Limit"),IF(L307="Yes",1,2),IF(SUMIFS(WhatIf!$W:$W,WhatIf!$Q:$Q,L$1,WhatIf!$R:$R,L307)&lt;=price_limit,IF(L307="Yes",1,2),"")),""))</f>
        <v/>
      </c>
      <c r="BH307" s="161" t="str">
        <f ca="1">IF(OR(M307="",VLOOKUP(M$1,Services!$A$1:$B$25,2,0)="Exclude"),"",IF($D307=1,IF(OR(price_limit="",price_limit="No Limit"),IF(M307="Yes",1,2),IF(SUMIFS(WhatIf!$W:$W,WhatIf!$Q:$Q,M$1,WhatIf!$R:$R,M307)&lt;=price_limit,IF(M307="Yes",1,2),"")),""))</f>
        <v/>
      </c>
      <c r="BI307" s="161" t="str">
        <f>IF(OR(N307="",VLOOKUP(N$1,Services!$A$1:$B$25,2,0)="Exclude"),"",IF($D307=1,IF(OR(price_limit="",price_limit="No Limit"),IF(N307="Yes",1,2),IF(SUMIFS(WhatIf!$W:$W,WhatIf!$Q:$Q,N$1,WhatIf!$R:$R,N307)&lt;=price_limit,IF(N307="Yes",1,2),"")),""))</f>
        <v/>
      </c>
      <c r="BJ307" s="161" t="str">
        <f>IF(OR(O307="",VLOOKUP(O$1,Services!$A$1:$B$25,2,0)="Exclude"),"",IF($D307=1,IF(OR(price_limit="",price_limit="No Limit"),IF(O307="Yes",1,2),IF(SUMIFS(WhatIf!$W:$W,WhatIf!$Q:$Q,O$1,WhatIf!$R:$R,O307)&lt;=price_limit,IF(O307="Yes",1,2),"")),""))</f>
        <v/>
      </c>
      <c r="BK307" s="161" t="str">
        <f ca="1">IF(OR(P307="",VLOOKUP(P$1,Services!$A$1:$B$25,2,0)="Exclude"),"",IF($D307=1,IF(OR(price_limit="",price_limit="No Limit"),IF(P307="Yes",1,2),IF(SUMIFS(WhatIf!$W:$W,WhatIf!$Q:$Q,P$1,WhatIf!$R:$R,P307)&lt;=price_limit,IF(P307="Yes",1,2),"")),""))</f>
        <v/>
      </c>
      <c r="BL307" s="161" t="str">
        <f>IF(OR(Q307="",VLOOKUP(Q$1,Services!$A$1:$B$25,2,0)="Exclude"),"",IF($D307=1,IF(OR(price_limit="",price_limit="No Limit"),IF(Q307="Yes",1,2),IF(SUMIFS(WhatIf!$W:$W,WhatIf!$Q:$Q,Q$1,WhatIf!$R:$R,Q307)&lt;=price_limit,IF(Q307="Yes",1,2),"")),""))</f>
        <v/>
      </c>
      <c r="BM307" s="161" t="str">
        <f ca="1">IF(OR(R307="",VLOOKUP(R$1,Services!$A$1:$B$25,2,0)="Exclude"),"",IF($D307=1,IF(OR(price_limit="",price_limit="No Limit"),IF(R307="Yes",1,2),IF(SUMIFS(WhatIf!$W:$W,WhatIf!$Q:$Q,R$1,WhatIf!$R:$R,R307)&lt;=price_limit,IF(R307="Yes",1,2),"")),""))</f>
        <v/>
      </c>
      <c r="BN307" s="161" t="str">
        <f ca="1">IF(OR(S307="",VLOOKUP(S$1,Services!$A$1:$B$25,2,0)="Exclude"),"",IF($D307=1,IF(OR(price_limit="",price_limit="No Limit"),IF(S307="Yes",1,2),IF(SUMIFS(WhatIf!$W:$W,WhatIf!$Q:$Q,S$1,WhatIf!$R:$R,S307)&lt;=price_limit,IF(S307="Yes",1,2),"")),""))</f>
        <v/>
      </c>
      <c r="BO307" s="161" t="str">
        <f>IF(OR(T307="",VLOOKUP(T$1,Services!$A$1:$B$25,2,0)="Exclude"),"",IF($D307=1,IF(OR(price_limit="",price_limit="No Limit"),IF(T307="Yes",1,2),IF(SUMIFS(WhatIf!$W:$W,WhatIf!$Q:$Q,T$1,WhatIf!$R:$R,T307)&lt;=price_limit,IF(T307="Yes",1,2),"")),""))</f>
        <v/>
      </c>
      <c r="BP307" s="161" t="str">
        <f>IF(OR(U307="",VLOOKUP(U$1,Services!$A$1:$B$25,2,0)="Exclude"),"",IF($D307=1,IF(OR(price_limit="",price_limit="No Limit"),IF(U307="Yes",1,2),IF(SUMIFS(WhatIf!$W:$W,WhatIf!$Q:$Q,U$1,WhatIf!$R:$R,U307)&lt;=price_limit,IF(U307="Yes",1,2),"")),""))</f>
        <v/>
      </c>
      <c r="BQ307" s="161" t="str">
        <f ca="1">IF(OR(V307="",VLOOKUP(V$1,Services!$A$1:$B$25,2,0)="Exclude"),"",IF($D307=1,IF(OR(price_limit="",price_limit="No Limit"),IF(V307="Yes",1,2),IF(SUMIFS(WhatIf!$W:$W,WhatIf!$Q:$Q,V$1,WhatIf!$R:$R,V307)&lt;=price_limit,IF(V307="Yes",1,2),"")),""))</f>
        <v/>
      </c>
      <c r="BR307" s="161" t="str">
        <f>IF(OR(W307="",VLOOKUP(W$1,Services!$A$1:$B$25,2,0)="Exclude"),"",IF($D307=1,IF(OR(price_limit="",price_limit="No Limit"),IF(W307="Yes",1,2),IF(SUMIFS(WhatIf!$W:$W,WhatIf!$Q:$Q,W$1,WhatIf!$R:$R,W307)&lt;=price_limit,IF(W307="Yes",1,2),"")),""))</f>
        <v/>
      </c>
      <c r="BS307" s="161" t="str">
        <f>IF(OR(X307="",VLOOKUP(X$1,Services!$A$1:$B$25,2,0)="Exclude"),"",IF($D307=1,IF(OR(price_limit="",price_limit="No Limit"),IF(X307="Yes",1,2),IF(SUMIFS(WhatIf!$W:$W,WhatIf!$Q:$Q,X$1,WhatIf!$R:$R,X307)&lt;=price_limit,IF(X307="Yes",1,2),"")),""))</f>
        <v/>
      </c>
      <c r="BT307" s="161" t="str">
        <f>IF(OR(Y307="",VLOOKUP(Y$1,Services!$A$1:$B$25,2,0)="Exclude"),"",IF($D307=1,IF(OR(price_limit="",price_limit="No Limit"),IF(Y307="Yes",1,2),IF(SUMIFS(WhatIf!$W:$W,WhatIf!$Q:$Q,Y$1,WhatIf!$R:$R,Y307)&lt;=price_limit,IF(Y307="Yes",1,2),"")),""))</f>
        <v/>
      </c>
      <c r="BU307" s="161" t="str">
        <f>IF(OR(Z307="",VLOOKUP(Z$1,Services!$A$1:$B$25,2,0)="Exclude"),"",IF($D307=1,IF(OR(price_limit="",price_limit="No Limit"),IF(Z307="Yes",1,2),IF(SUMIFS(WhatIf!$W:$W,WhatIf!$Q:$Q,Z$1,WhatIf!$R:$R,Z307)&lt;=price_limit,IF(Z307="Yes",1,2),"")),""))</f>
        <v/>
      </c>
      <c r="BV307" s="161"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656</v>
      </c>
      <c r="C308" s="3" t="s">
        <v>615</v>
      </c>
      <c r="D308" s="8" t="str">
        <f t="shared" ca="1" si="14"/>
        <v/>
      </c>
      <c r="M308" s="8"/>
      <c r="N308" s="8" t="s">
        <v>657</v>
      </c>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1" t="str">
        <f>IF(OR(E308="",VLOOKUP(E$1,Services!$A$1:$B$25,2,0)="Exclude"),"",IF($D308=1,IF(OR(price_limit="",price_limit="No Limit"),IF(E308="Yes",1,2),IF(SUMIFS(WhatIf!$W:$W,WhatIf!$Q:$Q,E$1,WhatIf!$R:$R,E308)&lt;=price_limit,IF(E308="Yes",1,2),"")),""))</f>
        <v/>
      </c>
      <c r="BA308" s="161" t="str">
        <f>IF(OR(F308="",VLOOKUP(F$1,Services!$A$1:$B$25,2,0)="Exclude"),"",IF($D308=1,IF(OR(price_limit="",price_limit="No Limit"),IF(F308="Yes",1,2),IF(SUMIFS(WhatIf!$W:$W,WhatIf!$Q:$Q,F$1,WhatIf!$R:$R,F308)&lt;=price_limit,IF(F308="Yes",1,2),"")),""))</f>
        <v/>
      </c>
      <c r="BB308" s="161" t="str">
        <f>IF(OR(G308="",VLOOKUP(G$1,Services!$A$1:$B$25,2,0)="Exclude"),"",IF($D308=1,IF(OR(price_limit="",price_limit="No Limit"),IF(G308="Yes",1,2),IF(SUMIFS(WhatIf!$W:$W,WhatIf!$Q:$Q,G$1,WhatIf!$R:$R,G308)&lt;=price_limit,IF(G308="Yes",1,2),"")),""))</f>
        <v/>
      </c>
      <c r="BC308" s="161" t="str">
        <f>IF(OR(H308="",VLOOKUP(H$1,Services!$A$1:$B$25,2,0)="Exclude"),"",IF($D308=1,IF(OR(price_limit="",price_limit="No Limit"),IF(H308="Yes",1,2),IF(SUMIFS(WhatIf!$W:$W,WhatIf!$Q:$Q,H$1,WhatIf!$R:$R,H308)&lt;=price_limit,IF(H308="Yes",1,2),"")),""))</f>
        <v/>
      </c>
      <c r="BD308" s="161" t="str">
        <f>IF(OR(I308="",VLOOKUP(I$1,Services!$A$1:$B$25,2,0)="Exclude"),"",IF($D308=1,IF(OR(price_limit="",price_limit="No Limit"),IF(I308="Yes",1,2),IF(SUMIFS(WhatIf!$W:$W,WhatIf!$Q:$Q,I$1,WhatIf!$R:$R,I308)&lt;=price_limit,IF(I308="Yes",1,2),"")),""))</f>
        <v/>
      </c>
      <c r="BE308" s="161" t="str">
        <f>IF(OR(J308="",VLOOKUP(J$1,Services!$A$1:$B$25,2,0)="Exclude"),"",IF($D308=1,IF(OR(price_limit="",price_limit="No Limit"),IF(J308="Yes",1,2),IF(SUMIFS(WhatIf!$W:$W,WhatIf!$Q:$Q,J$1,WhatIf!$R:$R,J308)&lt;=price_limit,IF(J308="Yes",1,2),"")),""))</f>
        <v/>
      </c>
      <c r="BF308" s="161" t="str">
        <f>IF(OR(K308="",VLOOKUP(K$1,Services!$A$1:$B$25,2,0)="Exclude"),"",IF($D308=1,IF(OR(price_limit="",price_limit="No Limit"),IF(K308="Yes",1,2),IF(SUMIFS(WhatIf!$W:$W,WhatIf!$Q:$Q,K$1,WhatIf!$R:$R,K308)&lt;=price_limit,IF(K308="Yes",1,2),"")),""))</f>
        <v/>
      </c>
      <c r="BG308" s="161" t="str">
        <f>IF(OR(L308="",VLOOKUP(L$1,Services!$A$1:$B$25,2,0)="Exclude"),"",IF($D308=1,IF(OR(price_limit="",price_limit="No Limit"),IF(L308="Yes",1,2),IF(SUMIFS(WhatIf!$W:$W,WhatIf!$Q:$Q,L$1,WhatIf!$R:$R,L308)&lt;=price_limit,IF(L308="Yes",1,2),"")),""))</f>
        <v/>
      </c>
      <c r="BH308" s="161" t="str">
        <f>IF(OR(M308="",VLOOKUP(M$1,Services!$A$1:$B$25,2,0)="Exclude"),"",IF($D308=1,IF(OR(price_limit="",price_limit="No Limit"),IF(M308="Yes",1,2),IF(SUMIFS(WhatIf!$W:$W,WhatIf!$Q:$Q,M$1,WhatIf!$R:$R,M308)&lt;=price_limit,IF(M308="Yes",1,2),"")),""))</f>
        <v/>
      </c>
      <c r="BI308" s="161" t="str">
        <f ca="1">IF(OR(N308="",VLOOKUP(N$1,Services!$A$1:$B$25,2,0)="Exclude"),"",IF($D308=1,IF(OR(price_limit="",price_limit="No Limit"),IF(N308="Yes",1,2),IF(SUMIFS(WhatIf!$W:$W,WhatIf!$Q:$Q,N$1,WhatIf!$R:$R,N308)&lt;=price_limit,IF(N308="Yes",1,2),"")),""))</f>
        <v/>
      </c>
      <c r="BJ308" s="161" t="str">
        <f>IF(OR(O308="",VLOOKUP(O$1,Services!$A$1:$B$25,2,0)="Exclude"),"",IF($D308=1,IF(OR(price_limit="",price_limit="No Limit"),IF(O308="Yes",1,2),IF(SUMIFS(WhatIf!$W:$W,WhatIf!$Q:$Q,O$1,WhatIf!$R:$R,O308)&lt;=price_limit,IF(O308="Yes",1,2),"")),""))</f>
        <v/>
      </c>
      <c r="BK308" s="161" t="str">
        <f>IF(OR(P308="",VLOOKUP(P$1,Services!$A$1:$B$25,2,0)="Exclude"),"",IF($D308=1,IF(OR(price_limit="",price_limit="No Limit"),IF(P308="Yes",1,2),IF(SUMIFS(WhatIf!$W:$W,WhatIf!$Q:$Q,P$1,WhatIf!$R:$R,P308)&lt;=price_limit,IF(P308="Yes",1,2),"")),""))</f>
        <v/>
      </c>
      <c r="BL308" s="161" t="str">
        <f>IF(OR(Q308="",VLOOKUP(Q$1,Services!$A$1:$B$25,2,0)="Exclude"),"",IF($D308=1,IF(OR(price_limit="",price_limit="No Limit"),IF(Q308="Yes",1,2),IF(SUMIFS(WhatIf!$W:$W,WhatIf!$Q:$Q,Q$1,WhatIf!$R:$R,Q308)&lt;=price_limit,IF(Q308="Yes",1,2),"")),""))</f>
        <v/>
      </c>
      <c r="BM308" s="161" t="str">
        <f>IF(OR(R308="",VLOOKUP(R$1,Services!$A$1:$B$25,2,0)="Exclude"),"",IF($D308=1,IF(OR(price_limit="",price_limit="No Limit"),IF(R308="Yes",1,2),IF(SUMIFS(WhatIf!$W:$W,WhatIf!$Q:$Q,R$1,WhatIf!$R:$R,R308)&lt;=price_limit,IF(R308="Yes",1,2),"")),""))</f>
        <v/>
      </c>
      <c r="BN308" s="161" t="str">
        <f>IF(OR(S308="",VLOOKUP(S$1,Services!$A$1:$B$25,2,0)="Exclude"),"",IF($D308=1,IF(OR(price_limit="",price_limit="No Limit"),IF(S308="Yes",1,2),IF(SUMIFS(WhatIf!$W:$W,WhatIf!$Q:$Q,S$1,WhatIf!$R:$R,S308)&lt;=price_limit,IF(S308="Yes",1,2),"")),""))</f>
        <v/>
      </c>
      <c r="BO308" s="161" t="str">
        <f>IF(OR(T308="",VLOOKUP(T$1,Services!$A$1:$B$25,2,0)="Exclude"),"",IF($D308=1,IF(OR(price_limit="",price_limit="No Limit"),IF(T308="Yes",1,2),IF(SUMIFS(WhatIf!$W:$W,WhatIf!$Q:$Q,T$1,WhatIf!$R:$R,T308)&lt;=price_limit,IF(T308="Yes",1,2),"")),""))</f>
        <v/>
      </c>
      <c r="BP308" s="161" t="str">
        <f>IF(OR(U308="",VLOOKUP(U$1,Services!$A$1:$B$25,2,0)="Exclude"),"",IF($D308=1,IF(OR(price_limit="",price_limit="No Limit"),IF(U308="Yes",1,2),IF(SUMIFS(WhatIf!$W:$W,WhatIf!$Q:$Q,U$1,WhatIf!$R:$R,U308)&lt;=price_limit,IF(U308="Yes",1,2),"")),""))</f>
        <v/>
      </c>
      <c r="BQ308" s="161" t="str">
        <f>IF(OR(V308="",VLOOKUP(V$1,Services!$A$1:$B$25,2,0)="Exclude"),"",IF($D308=1,IF(OR(price_limit="",price_limit="No Limit"),IF(V308="Yes",1,2),IF(SUMIFS(WhatIf!$W:$W,WhatIf!$Q:$Q,V$1,WhatIf!$R:$R,V308)&lt;=price_limit,IF(V308="Yes",1,2),"")),""))</f>
        <v/>
      </c>
      <c r="BR308" s="161" t="str">
        <f>IF(OR(W308="",VLOOKUP(W$1,Services!$A$1:$B$25,2,0)="Exclude"),"",IF($D308=1,IF(OR(price_limit="",price_limit="No Limit"),IF(W308="Yes",1,2),IF(SUMIFS(WhatIf!$W:$W,WhatIf!$Q:$Q,W$1,WhatIf!$R:$R,W308)&lt;=price_limit,IF(W308="Yes",1,2),"")),""))</f>
        <v/>
      </c>
      <c r="BS308" s="161" t="str">
        <f>IF(OR(X308="",VLOOKUP(X$1,Services!$A$1:$B$25,2,0)="Exclude"),"",IF($D308=1,IF(OR(price_limit="",price_limit="No Limit"),IF(X308="Yes",1,2),IF(SUMIFS(WhatIf!$W:$W,WhatIf!$Q:$Q,X$1,WhatIf!$R:$R,X308)&lt;=price_limit,IF(X308="Yes",1,2),"")),""))</f>
        <v/>
      </c>
      <c r="BT308" s="161" t="str">
        <f>IF(OR(Y308="",VLOOKUP(Y$1,Services!$A$1:$B$25,2,0)="Exclude"),"",IF($D308=1,IF(OR(price_limit="",price_limit="No Limit"),IF(Y308="Yes",1,2),IF(SUMIFS(WhatIf!$W:$W,WhatIf!$Q:$Q,Y$1,WhatIf!$R:$R,Y308)&lt;=price_limit,IF(Y308="Yes",1,2),"")),""))</f>
        <v/>
      </c>
      <c r="BU308" s="161" t="str">
        <f>IF(OR(Z308="",VLOOKUP(Z$1,Services!$A$1:$B$25,2,0)="Exclude"),"",IF($D308=1,IF(OR(price_limit="",price_limit="No Limit"),IF(Z308="Yes",1,2),IF(SUMIFS(WhatIf!$W:$W,WhatIf!$Q:$Q,Z$1,WhatIf!$R:$R,Z308)&lt;=price_limit,IF(Z308="Yes",1,2),"")),""))</f>
        <v/>
      </c>
      <c r="BV308" s="161"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38.5" customHeight="1" x14ac:dyDescent="0.35">
      <c r="A309" s="15" t="s">
        <v>623</v>
      </c>
      <c r="C309" s="3" t="s">
        <v>615</v>
      </c>
      <c r="D309" s="8" t="str">
        <f t="shared" ca="1" si="14"/>
        <v/>
      </c>
      <c r="M309" s="8"/>
      <c r="N309" s="8" t="s">
        <v>622</v>
      </c>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1" t="str">
        <f>IF(OR(E309="",VLOOKUP(E$1,Services!$A$1:$B$25,2,0)="Exclude"),"",IF($D309=1,IF(OR(price_limit="",price_limit="No Limit"),IF(E309="Yes",1,2),IF(SUMIFS(WhatIf!$W:$W,WhatIf!$Q:$Q,E$1,WhatIf!$R:$R,E309)&lt;=price_limit,IF(E309="Yes",1,2),"")),""))</f>
        <v/>
      </c>
      <c r="BA309" s="161" t="str">
        <f>IF(OR(F309="",VLOOKUP(F$1,Services!$A$1:$B$25,2,0)="Exclude"),"",IF($D309=1,IF(OR(price_limit="",price_limit="No Limit"),IF(F309="Yes",1,2),IF(SUMIFS(WhatIf!$W:$W,WhatIf!$Q:$Q,F$1,WhatIf!$R:$R,F309)&lt;=price_limit,IF(F309="Yes",1,2),"")),""))</f>
        <v/>
      </c>
      <c r="BB309" s="161" t="str">
        <f>IF(OR(G309="",VLOOKUP(G$1,Services!$A$1:$B$25,2,0)="Exclude"),"",IF($D309=1,IF(OR(price_limit="",price_limit="No Limit"),IF(G309="Yes",1,2),IF(SUMIFS(WhatIf!$W:$W,WhatIf!$Q:$Q,G$1,WhatIf!$R:$R,G309)&lt;=price_limit,IF(G309="Yes",1,2),"")),""))</f>
        <v/>
      </c>
      <c r="BC309" s="161" t="str">
        <f>IF(OR(H309="",VLOOKUP(H$1,Services!$A$1:$B$25,2,0)="Exclude"),"",IF($D309=1,IF(OR(price_limit="",price_limit="No Limit"),IF(H309="Yes",1,2),IF(SUMIFS(WhatIf!$W:$W,WhatIf!$Q:$Q,H$1,WhatIf!$R:$R,H309)&lt;=price_limit,IF(H309="Yes",1,2),"")),""))</f>
        <v/>
      </c>
      <c r="BD309" s="161" t="str">
        <f>IF(OR(I309="",VLOOKUP(I$1,Services!$A$1:$B$25,2,0)="Exclude"),"",IF($D309=1,IF(OR(price_limit="",price_limit="No Limit"),IF(I309="Yes",1,2),IF(SUMIFS(WhatIf!$W:$W,WhatIf!$Q:$Q,I$1,WhatIf!$R:$R,I309)&lt;=price_limit,IF(I309="Yes",1,2),"")),""))</f>
        <v/>
      </c>
      <c r="BE309" s="161" t="str">
        <f>IF(OR(J309="",VLOOKUP(J$1,Services!$A$1:$B$25,2,0)="Exclude"),"",IF($D309=1,IF(OR(price_limit="",price_limit="No Limit"),IF(J309="Yes",1,2),IF(SUMIFS(WhatIf!$W:$W,WhatIf!$Q:$Q,J$1,WhatIf!$R:$R,J309)&lt;=price_limit,IF(J309="Yes",1,2),"")),""))</f>
        <v/>
      </c>
      <c r="BF309" s="161" t="str">
        <f>IF(OR(K309="",VLOOKUP(K$1,Services!$A$1:$B$25,2,0)="Exclude"),"",IF($D309=1,IF(OR(price_limit="",price_limit="No Limit"),IF(K309="Yes",1,2),IF(SUMIFS(WhatIf!$W:$W,WhatIf!$Q:$Q,K$1,WhatIf!$R:$R,K309)&lt;=price_limit,IF(K309="Yes",1,2),"")),""))</f>
        <v/>
      </c>
      <c r="BG309" s="161" t="str">
        <f>IF(OR(L309="",VLOOKUP(L$1,Services!$A$1:$B$25,2,0)="Exclude"),"",IF($D309=1,IF(OR(price_limit="",price_limit="No Limit"),IF(L309="Yes",1,2),IF(SUMIFS(WhatIf!$W:$W,WhatIf!$Q:$Q,L$1,WhatIf!$R:$R,L309)&lt;=price_limit,IF(L309="Yes",1,2),"")),""))</f>
        <v/>
      </c>
      <c r="BH309" s="161" t="str">
        <f>IF(OR(M309="",VLOOKUP(M$1,Services!$A$1:$B$25,2,0)="Exclude"),"",IF($D309=1,IF(OR(price_limit="",price_limit="No Limit"),IF(M309="Yes",1,2),IF(SUMIFS(WhatIf!$W:$W,WhatIf!$Q:$Q,M$1,WhatIf!$R:$R,M309)&lt;=price_limit,IF(M309="Yes",1,2),"")),""))</f>
        <v/>
      </c>
      <c r="BI309" s="161" t="str">
        <f ca="1">IF(OR(N309="",VLOOKUP(N$1,Services!$A$1:$B$25,2,0)="Exclude"),"",IF($D309=1,IF(OR(price_limit="",price_limit="No Limit"),IF(N309="Yes",1,2),IF(SUMIFS(WhatIf!$W:$W,WhatIf!$Q:$Q,N$1,WhatIf!$R:$R,N309)&lt;=price_limit,IF(N309="Yes",1,2),"")),""))</f>
        <v/>
      </c>
      <c r="BJ309" s="161" t="str">
        <f>IF(OR(O309="",VLOOKUP(O$1,Services!$A$1:$B$25,2,0)="Exclude"),"",IF($D309=1,IF(OR(price_limit="",price_limit="No Limit"),IF(O309="Yes",1,2),IF(SUMIFS(WhatIf!$W:$W,WhatIf!$Q:$Q,O$1,WhatIf!$R:$R,O309)&lt;=price_limit,IF(O309="Yes",1,2),"")),""))</f>
        <v/>
      </c>
      <c r="BK309" s="161" t="str">
        <f>IF(OR(P309="",VLOOKUP(P$1,Services!$A$1:$B$25,2,0)="Exclude"),"",IF($D309=1,IF(OR(price_limit="",price_limit="No Limit"),IF(P309="Yes",1,2),IF(SUMIFS(WhatIf!$W:$W,WhatIf!$Q:$Q,P$1,WhatIf!$R:$R,P309)&lt;=price_limit,IF(P309="Yes",1,2),"")),""))</f>
        <v/>
      </c>
      <c r="BL309" s="161" t="str">
        <f>IF(OR(Q309="",VLOOKUP(Q$1,Services!$A$1:$B$25,2,0)="Exclude"),"",IF($D309=1,IF(OR(price_limit="",price_limit="No Limit"),IF(Q309="Yes",1,2),IF(SUMIFS(WhatIf!$W:$W,WhatIf!$Q:$Q,Q$1,WhatIf!$R:$R,Q309)&lt;=price_limit,IF(Q309="Yes",1,2),"")),""))</f>
        <v/>
      </c>
      <c r="BM309" s="161" t="str">
        <f>IF(OR(R309="",VLOOKUP(R$1,Services!$A$1:$B$25,2,0)="Exclude"),"",IF($D309=1,IF(OR(price_limit="",price_limit="No Limit"),IF(R309="Yes",1,2),IF(SUMIFS(WhatIf!$W:$W,WhatIf!$Q:$Q,R$1,WhatIf!$R:$R,R309)&lt;=price_limit,IF(R309="Yes",1,2),"")),""))</f>
        <v/>
      </c>
      <c r="BN309" s="161" t="str">
        <f>IF(OR(S309="",VLOOKUP(S$1,Services!$A$1:$B$25,2,0)="Exclude"),"",IF($D309=1,IF(OR(price_limit="",price_limit="No Limit"),IF(S309="Yes",1,2),IF(SUMIFS(WhatIf!$W:$W,WhatIf!$Q:$Q,S$1,WhatIf!$R:$R,S309)&lt;=price_limit,IF(S309="Yes",1,2),"")),""))</f>
        <v/>
      </c>
      <c r="BO309" s="161" t="str">
        <f>IF(OR(T309="",VLOOKUP(T$1,Services!$A$1:$B$25,2,0)="Exclude"),"",IF($D309=1,IF(OR(price_limit="",price_limit="No Limit"),IF(T309="Yes",1,2),IF(SUMIFS(WhatIf!$W:$W,WhatIf!$Q:$Q,T$1,WhatIf!$R:$R,T309)&lt;=price_limit,IF(T309="Yes",1,2),"")),""))</f>
        <v/>
      </c>
      <c r="BP309" s="161" t="str">
        <f>IF(OR(U309="",VLOOKUP(U$1,Services!$A$1:$B$25,2,0)="Exclude"),"",IF($D309=1,IF(OR(price_limit="",price_limit="No Limit"),IF(U309="Yes",1,2),IF(SUMIFS(WhatIf!$W:$W,WhatIf!$Q:$Q,U$1,WhatIf!$R:$R,U309)&lt;=price_limit,IF(U309="Yes",1,2),"")),""))</f>
        <v/>
      </c>
      <c r="BQ309" s="161" t="str">
        <f>IF(OR(V309="",VLOOKUP(V$1,Services!$A$1:$B$25,2,0)="Exclude"),"",IF($D309=1,IF(OR(price_limit="",price_limit="No Limit"),IF(V309="Yes",1,2),IF(SUMIFS(WhatIf!$W:$W,WhatIf!$Q:$Q,V$1,WhatIf!$R:$R,V309)&lt;=price_limit,IF(V309="Yes",1,2),"")),""))</f>
        <v/>
      </c>
      <c r="BR309" s="161" t="str">
        <f>IF(OR(W309="",VLOOKUP(W$1,Services!$A$1:$B$25,2,0)="Exclude"),"",IF($D309=1,IF(OR(price_limit="",price_limit="No Limit"),IF(W309="Yes",1,2),IF(SUMIFS(WhatIf!$W:$W,WhatIf!$Q:$Q,W$1,WhatIf!$R:$R,W309)&lt;=price_limit,IF(W309="Yes",1,2),"")),""))</f>
        <v/>
      </c>
      <c r="BS309" s="161" t="str">
        <f>IF(OR(X309="",VLOOKUP(X$1,Services!$A$1:$B$25,2,0)="Exclude"),"",IF($D309=1,IF(OR(price_limit="",price_limit="No Limit"),IF(X309="Yes",1,2),IF(SUMIFS(WhatIf!$W:$W,WhatIf!$Q:$Q,X$1,WhatIf!$R:$R,X309)&lt;=price_limit,IF(X309="Yes",1,2),"")),""))</f>
        <v/>
      </c>
      <c r="BT309" s="161" t="str">
        <f>IF(OR(Y309="",VLOOKUP(Y$1,Services!$A$1:$B$25,2,0)="Exclude"),"",IF($D309=1,IF(OR(price_limit="",price_limit="No Limit"),IF(Y309="Yes",1,2),IF(SUMIFS(WhatIf!$W:$W,WhatIf!$Q:$Q,Y$1,WhatIf!$R:$R,Y309)&lt;=price_limit,IF(Y309="Yes",1,2),"")),""))</f>
        <v/>
      </c>
      <c r="BU309" s="161" t="str">
        <f>IF(OR(Z309="",VLOOKUP(Z$1,Services!$A$1:$B$25,2,0)="Exclude"),"",IF($D309=1,IF(OR(price_limit="",price_limit="No Limit"),IF(Z309="Yes",1,2),IF(SUMIFS(WhatIf!$W:$W,WhatIf!$Q:$Q,Z$1,WhatIf!$R:$R,Z309)&lt;=price_limit,IF(Z309="Yes",1,2),"")),""))</f>
        <v/>
      </c>
      <c r="BV309" s="161"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
      <c r="A310" s="15" t="s">
        <v>916</v>
      </c>
      <c r="C310" s="3" t="s">
        <v>177</v>
      </c>
      <c r="D310" s="8" t="str">
        <f t="shared" ca="1" si="14"/>
        <v/>
      </c>
      <c r="P310" s="4" t="s">
        <v>1</v>
      </c>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1" t="str">
        <f>IF(OR(E310="",VLOOKUP(E$1,Services!$A$1:$B$25,2,0)="Exclude"),"",IF($D310=1,IF(OR(price_limit="",price_limit="No Limit"),IF(E310="Yes",1,2),IF(SUMIFS(WhatIf!$W:$W,WhatIf!$Q:$Q,E$1,WhatIf!$R:$R,E310)&lt;=price_limit,IF(E310="Yes",1,2),"")),""))</f>
        <v/>
      </c>
      <c r="BA310" s="161" t="str">
        <f>IF(OR(F310="",VLOOKUP(F$1,Services!$A$1:$B$25,2,0)="Exclude"),"",IF($D310=1,IF(OR(price_limit="",price_limit="No Limit"),IF(F310="Yes",1,2),IF(SUMIFS(WhatIf!$W:$W,WhatIf!$Q:$Q,F$1,WhatIf!$R:$R,F310)&lt;=price_limit,IF(F310="Yes",1,2),"")),""))</f>
        <v/>
      </c>
      <c r="BB310" s="161" t="str">
        <f>IF(OR(G310="",VLOOKUP(G$1,Services!$A$1:$B$25,2,0)="Exclude"),"",IF($D310=1,IF(OR(price_limit="",price_limit="No Limit"),IF(G310="Yes",1,2),IF(SUMIFS(WhatIf!$W:$W,WhatIf!$Q:$Q,G$1,WhatIf!$R:$R,G310)&lt;=price_limit,IF(G310="Yes",1,2),"")),""))</f>
        <v/>
      </c>
      <c r="BC310" s="161" t="str">
        <f>IF(OR(H310="",VLOOKUP(H$1,Services!$A$1:$B$25,2,0)="Exclude"),"",IF($D310=1,IF(OR(price_limit="",price_limit="No Limit"),IF(H310="Yes",1,2),IF(SUMIFS(WhatIf!$W:$W,WhatIf!$Q:$Q,H$1,WhatIf!$R:$R,H310)&lt;=price_limit,IF(H310="Yes",1,2),"")),""))</f>
        <v/>
      </c>
      <c r="BD310" s="161" t="str">
        <f>IF(OR(I310="",VLOOKUP(I$1,Services!$A$1:$B$25,2,0)="Exclude"),"",IF($D310=1,IF(OR(price_limit="",price_limit="No Limit"),IF(I310="Yes",1,2),IF(SUMIFS(WhatIf!$W:$W,WhatIf!$Q:$Q,I$1,WhatIf!$R:$R,I310)&lt;=price_limit,IF(I310="Yes",1,2),"")),""))</f>
        <v/>
      </c>
      <c r="BE310" s="161" t="str">
        <f>IF(OR(J310="",VLOOKUP(J$1,Services!$A$1:$B$25,2,0)="Exclude"),"",IF($D310=1,IF(OR(price_limit="",price_limit="No Limit"),IF(J310="Yes",1,2),IF(SUMIFS(WhatIf!$W:$W,WhatIf!$Q:$Q,J$1,WhatIf!$R:$R,J310)&lt;=price_limit,IF(J310="Yes",1,2),"")),""))</f>
        <v/>
      </c>
      <c r="BF310" s="161" t="str">
        <f>IF(OR(K310="",VLOOKUP(K$1,Services!$A$1:$B$25,2,0)="Exclude"),"",IF($D310=1,IF(OR(price_limit="",price_limit="No Limit"),IF(K310="Yes",1,2),IF(SUMIFS(WhatIf!$W:$W,WhatIf!$Q:$Q,K$1,WhatIf!$R:$R,K310)&lt;=price_limit,IF(K310="Yes",1,2),"")),""))</f>
        <v/>
      </c>
      <c r="BG310" s="161" t="str">
        <f>IF(OR(L310="",VLOOKUP(L$1,Services!$A$1:$B$25,2,0)="Exclude"),"",IF($D310=1,IF(OR(price_limit="",price_limit="No Limit"),IF(L310="Yes",1,2),IF(SUMIFS(WhatIf!$W:$W,WhatIf!$Q:$Q,L$1,WhatIf!$R:$R,L310)&lt;=price_limit,IF(L310="Yes",1,2),"")),""))</f>
        <v/>
      </c>
      <c r="BH310" s="161" t="str">
        <f>IF(OR(M310="",VLOOKUP(M$1,Services!$A$1:$B$25,2,0)="Exclude"),"",IF($D310=1,IF(OR(price_limit="",price_limit="No Limit"),IF(M310="Yes",1,2),IF(SUMIFS(WhatIf!$W:$W,WhatIf!$Q:$Q,M$1,WhatIf!$R:$R,M310)&lt;=price_limit,IF(M310="Yes",1,2),"")),""))</f>
        <v/>
      </c>
      <c r="BI310" s="161" t="str">
        <f>IF(OR(N310="",VLOOKUP(N$1,Services!$A$1:$B$25,2,0)="Exclude"),"",IF($D310=1,IF(OR(price_limit="",price_limit="No Limit"),IF(N310="Yes",1,2),IF(SUMIFS(WhatIf!$W:$W,WhatIf!$Q:$Q,N$1,WhatIf!$R:$R,N310)&lt;=price_limit,IF(N310="Yes",1,2),"")),""))</f>
        <v/>
      </c>
      <c r="BJ310" s="161" t="str">
        <f>IF(OR(O310="",VLOOKUP(O$1,Services!$A$1:$B$25,2,0)="Exclude"),"",IF($D310=1,IF(OR(price_limit="",price_limit="No Limit"),IF(O310="Yes",1,2),IF(SUMIFS(WhatIf!$W:$W,WhatIf!$Q:$Q,O$1,WhatIf!$R:$R,O310)&lt;=price_limit,IF(O310="Yes",1,2),"")),""))</f>
        <v/>
      </c>
      <c r="BK310" s="161" t="str">
        <f ca="1">IF(OR(P310="",VLOOKUP(P$1,Services!$A$1:$B$25,2,0)="Exclude"),"",IF($D310=1,IF(OR(price_limit="",price_limit="No Limit"),IF(P310="Yes",1,2),IF(SUMIFS(WhatIf!$W:$W,WhatIf!$Q:$Q,P$1,WhatIf!$R:$R,P310)&lt;=price_limit,IF(P310="Yes",1,2),"")),""))</f>
        <v/>
      </c>
      <c r="BL310" s="161" t="str">
        <f>IF(OR(Q310="",VLOOKUP(Q$1,Services!$A$1:$B$25,2,0)="Exclude"),"",IF($D310=1,IF(OR(price_limit="",price_limit="No Limit"),IF(Q310="Yes",1,2),IF(SUMIFS(WhatIf!$W:$W,WhatIf!$Q:$Q,Q$1,WhatIf!$R:$R,Q310)&lt;=price_limit,IF(Q310="Yes",1,2),"")),""))</f>
        <v/>
      </c>
      <c r="BM310" s="161" t="str">
        <f>IF(OR(R310="",VLOOKUP(R$1,Services!$A$1:$B$25,2,0)="Exclude"),"",IF($D310=1,IF(OR(price_limit="",price_limit="No Limit"),IF(R310="Yes",1,2),IF(SUMIFS(WhatIf!$W:$W,WhatIf!$Q:$Q,R$1,WhatIf!$R:$R,R310)&lt;=price_limit,IF(R310="Yes",1,2),"")),""))</f>
        <v/>
      </c>
      <c r="BN310" s="161" t="str">
        <f>IF(OR(S310="",VLOOKUP(S$1,Services!$A$1:$B$25,2,0)="Exclude"),"",IF($D310=1,IF(OR(price_limit="",price_limit="No Limit"),IF(S310="Yes",1,2),IF(SUMIFS(WhatIf!$W:$W,WhatIf!$Q:$Q,S$1,WhatIf!$R:$R,S310)&lt;=price_limit,IF(S310="Yes",1,2),"")),""))</f>
        <v/>
      </c>
      <c r="BO310" s="161" t="str">
        <f>IF(OR(T310="",VLOOKUP(T$1,Services!$A$1:$B$25,2,0)="Exclude"),"",IF($D310=1,IF(OR(price_limit="",price_limit="No Limit"),IF(T310="Yes",1,2),IF(SUMIFS(WhatIf!$W:$W,WhatIf!$Q:$Q,T$1,WhatIf!$R:$R,T310)&lt;=price_limit,IF(T310="Yes",1,2),"")),""))</f>
        <v/>
      </c>
      <c r="BP310" s="161" t="str">
        <f>IF(OR(U310="",VLOOKUP(U$1,Services!$A$1:$B$25,2,0)="Exclude"),"",IF($D310=1,IF(OR(price_limit="",price_limit="No Limit"),IF(U310="Yes",1,2),IF(SUMIFS(WhatIf!$W:$W,WhatIf!$Q:$Q,U$1,WhatIf!$R:$R,U310)&lt;=price_limit,IF(U310="Yes",1,2),"")),""))</f>
        <v/>
      </c>
      <c r="BQ310" s="161" t="str">
        <f>IF(OR(V310="",VLOOKUP(V$1,Services!$A$1:$B$25,2,0)="Exclude"),"",IF($D310=1,IF(OR(price_limit="",price_limit="No Limit"),IF(V310="Yes",1,2),IF(SUMIFS(WhatIf!$W:$W,WhatIf!$Q:$Q,V$1,WhatIf!$R:$R,V310)&lt;=price_limit,IF(V310="Yes",1,2),"")),""))</f>
        <v/>
      </c>
      <c r="BR310" s="161" t="str">
        <f>IF(OR(W310="",VLOOKUP(W$1,Services!$A$1:$B$25,2,0)="Exclude"),"",IF($D310=1,IF(OR(price_limit="",price_limit="No Limit"),IF(W310="Yes",1,2),IF(SUMIFS(WhatIf!$W:$W,WhatIf!$Q:$Q,W$1,WhatIf!$R:$R,W310)&lt;=price_limit,IF(W310="Yes",1,2),"")),""))</f>
        <v/>
      </c>
      <c r="BS310" s="161" t="str">
        <f>IF(OR(X310="",VLOOKUP(X$1,Services!$A$1:$B$25,2,0)="Exclude"),"",IF($D310=1,IF(OR(price_limit="",price_limit="No Limit"),IF(X310="Yes",1,2),IF(SUMIFS(WhatIf!$W:$W,WhatIf!$Q:$Q,X$1,WhatIf!$R:$R,X310)&lt;=price_limit,IF(X310="Yes",1,2),"")),""))</f>
        <v/>
      </c>
      <c r="BT310" s="161" t="str">
        <f>IF(OR(Y310="",VLOOKUP(Y$1,Services!$A$1:$B$25,2,0)="Exclude"),"",IF($D310=1,IF(OR(price_limit="",price_limit="No Limit"),IF(Y310="Yes",1,2),IF(SUMIFS(WhatIf!$W:$W,WhatIf!$Q:$Q,Y$1,WhatIf!$R:$R,Y310)&lt;=price_limit,IF(Y310="Yes",1,2),"")),""))</f>
        <v/>
      </c>
      <c r="BU310" s="161" t="str">
        <f>IF(OR(Z310="",VLOOKUP(Z$1,Services!$A$1:$B$25,2,0)="Exclude"),"",IF($D310=1,IF(OR(price_limit="",price_limit="No Limit"),IF(Z310="Yes",1,2),IF(SUMIFS(WhatIf!$W:$W,WhatIf!$Q:$Q,Z$1,WhatIf!$R:$R,Z310)&lt;=price_limit,IF(Z310="Yes",1,2),"")),""))</f>
        <v/>
      </c>
      <c r="BV310" s="161"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52.5" customHeight="1" x14ac:dyDescent="0.35">
      <c r="A311" s="15" t="s">
        <v>922</v>
      </c>
      <c r="B311" s="3" t="s">
        <v>970</v>
      </c>
      <c r="C311" s="3" t="s">
        <v>349</v>
      </c>
      <c r="D311" s="8" t="str">
        <f t="shared" ca="1" si="14"/>
        <v/>
      </c>
      <c r="I311" s="8"/>
      <c r="J311" s="8"/>
      <c r="K311" s="8"/>
      <c r="L311" s="8"/>
      <c r="M311" s="8"/>
      <c r="N311" s="8"/>
      <c r="O311" s="8" t="s">
        <v>1063</v>
      </c>
      <c r="P311" s="8"/>
      <c r="Q311" s="8"/>
      <c r="R311" s="8" t="s">
        <v>1</v>
      </c>
      <c r="S311" s="8" t="s">
        <v>1</v>
      </c>
      <c r="T311" s="8" t="s">
        <v>1</v>
      </c>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1" t="str">
        <f>IF(OR(E311="",VLOOKUP(E$1,Services!$A$1:$B$25,2,0)="Exclude"),"",IF($D311=1,IF(OR(price_limit="",price_limit="No Limit"),IF(E311="Yes",1,2),IF(SUMIFS(WhatIf!$W:$W,WhatIf!$Q:$Q,E$1,WhatIf!$R:$R,E311)&lt;=price_limit,IF(E311="Yes",1,2),"")),""))</f>
        <v/>
      </c>
      <c r="BA311" s="161" t="str">
        <f>IF(OR(F311="",VLOOKUP(F$1,Services!$A$1:$B$25,2,0)="Exclude"),"",IF($D311=1,IF(OR(price_limit="",price_limit="No Limit"),IF(F311="Yes",1,2),IF(SUMIFS(WhatIf!$W:$W,WhatIf!$Q:$Q,F$1,WhatIf!$R:$R,F311)&lt;=price_limit,IF(F311="Yes",1,2),"")),""))</f>
        <v/>
      </c>
      <c r="BB311" s="161" t="str">
        <f>IF(OR(G311="",VLOOKUP(G$1,Services!$A$1:$B$25,2,0)="Exclude"),"",IF($D311=1,IF(OR(price_limit="",price_limit="No Limit"),IF(G311="Yes",1,2),IF(SUMIFS(WhatIf!$W:$W,WhatIf!$Q:$Q,G$1,WhatIf!$R:$R,G311)&lt;=price_limit,IF(G311="Yes",1,2),"")),""))</f>
        <v/>
      </c>
      <c r="BC311" s="161" t="str">
        <f>IF(OR(H311="",VLOOKUP(H$1,Services!$A$1:$B$25,2,0)="Exclude"),"",IF($D311=1,IF(OR(price_limit="",price_limit="No Limit"),IF(H311="Yes",1,2),IF(SUMIFS(WhatIf!$W:$W,WhatIf!$Q:$Q,H$1,WhatIf!$R:$R,H311)&lt;=price_limit,IF(H311="Yes",1,2),"")),""))</f>
        <v/>
      </c>
      <c r="BD311" s="161" t="str">
        <f>IF(OR(I311="",VLOOKUP(I$1,Services!$A$1:$B$25,2,0)="Exclude"),"",IF($D311=1,IF(OR(price_limit="",price_limit="No Limit"),IF(I311="Yes",1,2),IF(SUMIFS(WhatIf!$W:$W,WhatIf!$Q:$Q,I$1,WhatIf!$R:$R,I311)&lt;=price_limit,IF(I311="Yes",1,2),"")),""))</f>
        <v/>
      </c>
      <c r="BE311" s="161" t="str">
        <f>IF(OR(J311="",VLOOKUP(J$1,Services!$A$1:$B$25,2,0)="Exclude"),"",IF($D311=1,IF(OR(price_limit="",price_limit="No Limit"),IF(J311="Yes",1,2),IF(SUMIFS(WhatIf!$W:$W,WhatIf!$Q:$Q,J$1,WhatIf!$R:$R,J311)&lt;=price_limit,IF(J311="Yes",1,2),"")),""))</f>
        <v/>
      </c>
      <c r="BF311" s="161" t="str">
        <f>IF(OR(K311="",VLOOKUP(K$1,Services!$A$1:$B$25,2,0)="Exclude"),"",IF($D311=1,IF(OR(price_limit="",price_limit="No Limit"),IF(K311="Yes",1,2),IF(SUMIFS(WhatIf!$W:$W,WhatIf!$Q:$Q,K$1,WhatIf!$R:$R,K311)&lt;=price_limit,IF(K311="Yes",1,2),"")),""))</f>
        <v/>
      </c>
      <c r="BG311" s="161" t="str">
        <f>IF(OR(L311="",VLOOKUP(L$1,Services!$A$1:$B$25,2,0)="Exclude"),"",IF($D311=1,IF(OR(price_limit="",price_limit="No Limit"),IF(L311="Yes",1,2),IF(SUMIFS(WhatIf!$W:$W,WhatIf!$Q:$Q,L$1,WhatIf!$R:$R,L311)&lt;=price_limit,IF(L311="Yes",1,2),"")),""))</f>
        <v/>
      </c>
      <c r="BH311" s="161" t="str">
        <f>IF(OR(M311="",VLOOKUP(M$1,Services!$A$1:$B$25,2,0)="Exclude"),"",IF($D311=1,IF(OR(price_limit="",price_limit="No Limit"),IF(M311="Yes",1,2),IF(SUMIFS(WhatIf!$W:$W,WhatIf!$Q:$Q,M$1,WhatIf!$R:$R,M311)&lt;=price_limit,IF(M311="Yes",1,2),"")),""))</f>
        <v/>
      </c>
      <c r="BI311" s="161" t="str">
        <f>IF(OR(N311="",VLOOKUP(N$1,Services!$A$1:$B$25,2,0)="Exclude"),"",IF($D311=1,IF(OR(price_limit="",price_limit="No Limit"),IF(N311="Yes",1,2),IF(SUMIFS(WhatIf!$W:$W,WhatIf!$Q:$Q,N$1,WhatIf!$R:$R,N311)&lt;=price_limit,IF(N311="Yes",1,2),"")),""))</f>
        <v/>
      </c>
      <c r="BJ311" s="161" t="str">
        <f ca="1">IF(OR(O311="",VLOOKUP(O$1,Services!$A$1:$B$25,2,0)="Exclude"),"",IF($D311=1,IF(OR(price_limit="",price_limit="No Limit"),IF(O311="Yes",1,2),IF(SUMIFS(WhatIf!$W:$W,WhatIf!$Q:$Q,O$1,WhatIf!$R:$R,O311)&lt;=price_limit,IF(O311="Yes",1,2),"")),""))</f>
        <v/>
      </c>
      <c r="BK311" s="161" t="str">
        <f>IF(OR(P311="",VLOOKUP(P$1,Services!$A$1:$B$25,2,0)="Exclude"),"",IF($D311=1,IF(OR(price_limit="",price_limit="No Limit"),IF(P311="Yes",1,2),IF(SUMIFS(WhatIf!$W:$W,WhatIf!$Q:$Q,P$1,WhatIf!$R:$R,P311)&lt;=price_limit,IF(P311="Yes",1,2),"")),""))</f>
        <v/>
      </c>
      <c r="BL311" s="161" t="str">
        <f>IF(OR(Q311="",VLOOKUP(Q$1,Services!$A$1:$B$25,2,0)="Exclude"),"",IF($D311=1,IF(OR(price_limit="",price_limit="No Limit"),IF(Q311="Yes",1,2),IF(SUMIFS(WhatIf!$W:$W,WhatIf!$Q:$Q,Q$1,WhatIf!$R:$R,Q311)&lt;=price_limit,IF(Q311="Yes",1,2),"")),""))</f>
        <v/>
      </c>
      <c r="BM311" s="161" t="str">
        <f ca="1">IF(OR(R311="",VLOOKUP(R$1,Services!$A$1:$B$25,2,0)="Exclude"),"",IF($D311=1,IF(OR(price_limit="",price_limit="No Limit"),IF(R311="Yes",1,2),IF(SUMIFS(WhatIf!$W:$W,WhatIf!$Q:$Q,R$1,WhatIf!$R:$R,R311)&lt;=price_limit,IF(R311="Yes",1,2),"")),""))</f>
        <v/>
      </c>
      <c r="BN311" s="161" t="str">
        <f ca="1">IF(OR(S311="",VLOOKUP(S$1,Services!$A$1:$B$25,2,0)="Exclude"),"",IF($D311=1,IF(OR(price_limit="",price_limit="No Limit"),IF(S311="Yes",1,2),IF(SUMIFS(WhatIf!$W:$W,WhatIf!$Q:$Q,S$1,WhatIf!$R:$R,S311)&lt;=price_limit,IF(S311="Yes",1,2),"")),""))</f>
        <v/>
      </c>
      <c r="BO311" s="161" t="str">
        <f ca="1">IF(OR(T311="",VLOOKUP(T$1,Services!$A$1:$B$25,2,0)="Exclude"),"",IF($D311=1,IF(OR(price_limit="",price_limit="No Limit"),IF(T311="Yes",1,2),IF(SUMIFS(WhatIf!$W:$W,WhatIf!$Q:$Q,T$1,WhatIf!$R:$R,T311)&lt;=price_limit,IF(T311="Yes",1,2),"")),""))</f>
        <v/>
      </c>
      <c r="BP311" s="161" t="str">
        <f>IF(OR(U311="",VLOOKUP(U$1,Services!$A$1:$B$25,2,0)="Exclude"),"",IF($D311=1,IF(OR(price_limit="",price_limit="No Limit"),IF(U311="Yes",1,2),IF(SUMIFS(WhatIf!$W:$W,WhatIf!$Q:$Q,U$1,WhatIf!$R:$R,U311)&lt;=price_limit,IF(U311="Yes",1,2),"")),""))</f>
        <v/>
      </c>
      <c r="BQ311" s="161" t="str">
        <f>IF(OR(V311="",VLOOKUP(V$1,Services!$A$1:$B$25,2,0)="Exclude"),"",IF($D311=1,IF(OR(price_limit="",price_limit="No Limit"),IF(V311="Yes",1,2),IF(SUMIFS(WhatIf!$W:$W,WhatIf!$Q:$Q,V$1,WhatIf!$R:$R,V311)&lt;=price_limit,IF(V311="Yes",1,2),"")),""))</f>
        <v/>
      </c>
      <c r="BR311" s="161" t="str">
        <f>IF(OR(W311="",VLOOKUP(W$1,Services!$A$1:$B$25,2,0)="Exclude"),"",IF($D311=1,IF(OR(price_limit="",price_limit="No Limit"),IF(W311="Yes",1,2),IF(SUMIFS(WhatIf!$W:$W,WhatIf!$Q:$Q,W$1,WhatIf!$R:$R,W311)&lt;=price_limit,IF(W311="Yes",1,2),"")),""))</f>
        <v/>
      </c>
      <c r="BS311" s="161" t="str">
        <f>IF(OR(X311="",VLOOKUP(X$1,Services!$A$1:$B$25,2,0)="Exclude"),"",IF($D311=1,IF(OR(price_limit="",price_limit="No Limit"),IF(X311="Yes",1,2),IF(SUMIFS(WhatIf!$W:$W,WhatIf!$Q:$Q,X$1,WhatIf!$R:$R,X311)&lt;=price_limit,IF(X311="Yes",1,2),"")),""))</f>
        <v/>
      </c>
      <c r="BT311" s="161" t="str">
        <f>IF(OR(Y311="",VLOOKUP(Y$1,Services!$A$1:$B$25,2,0)="Exclude"),"",IF($D311=1,IF(OR(price_limit="",price_limit="No Limit"),IF(Y311="Yes",1,2),IF(SUMIFS(WhatIf!$W:$W,WhatIf!$Q:$Q,Y$1,WhatIf!$R:$R,Y311)&lt;=price_limit,IF(Y311="Yes",1,2),"")),""))</f>
        <v/>
      </c>
      <c r="BU311" s="161" t="str">
        <f>IF(OR(Z311="",VLOOKUP(Z$1,Services!$A$1:$B$25,2,0)="Exclude"),"",IF($D311=1,IF(OR(price_limit="",price_limit="No Limit"),IF(Z311="Yes",1,2),IF(SUMIFS(WhatIf!$W:$W,WhatIf!$Q:$Q,Z$1,WhatIf!$R:$R,Z311)&lt;=price_limit,IF(Z311="Yes",1,2),"")),""))</f>
        <v/>
      </c>
      <c r="BV311" s="161"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46</v>
      </c>
      <c r="B312" s="3" t="s">
        <v>205</v>
      </c>
      <c r="C312" s="3" t="s">
        <v>229</v>
      </c>
      <c r="D312" s="8" t="str">
        <f t="shared" ca="1" si="14"/>
        <v/>
      </c>
      <c r="E312" s="4" t="s">
        <v>1</v>
      </c>
      <c r="F312" s="4" t="s">
        <v>1</v>
      </c>
      <c r="G312" s="4" t="s">
        <v>1</v>
      </c>
      <c r="H312" s="4" t="s">
        <v>1</v>
      </c>
      <c r="I312" s="8" t="s">
        <v>1</v>
      </c>
      <c r="J312" s="4" t="s">
        <v>1</v>
      </c>
      <c r="K312" s="4" t="s">
        <v>1</v>
      </c>
      <c r="L312" s="4" t="s">
        <v>1</v>
      </c>
      <c r="M312" s="8" t="s">
        <v>1</v>
      </c>
      <c r="N312" s="8"/>
      <c r="O312" s="8"/>
      <c r="P312" s="8"/>
      <c r="Q312" s="8"/>
      <c r="R312" s="8"/>
      <c r="S312" s="8"/>
      <c r="T312" s="8"/>
      <c r="U312" s="8"/>
      <c r="V312" s="8"/>
      <c r="W312" s="6"/>
      <c r="X312" s="6"/>
      <c r="Y312" s="6"/>
      <c r="Z312" s="6"/>
      <c r="AA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1" t="str">
        <f ca="1">IF(OR(E312="",VLOOKUP(E$1,Services!$A$1:$B$25,2,0)="Exclude"),"",IF($D312=1,IF(OR(price_limit="",price_limit="No Limit"),IF(E312="Yes",1,2),IF(SUMIFS(WhatIf!$W:$W,WhatIf!$Q:$Q,E$1,WhatIf!$R:$R,E312)&lt;=price_limit,IF(E312="Yes",1,2),"")),""))</f>
        <v/>
      </c>
      <c r="BA312" s="161" t="str">
        <f ca="1">IF(OR(F312="",VLOOKUP(F$1,Services!$A$1:$B$25,2,0)="Exclude"),"",IF($D312=1,IF(OR(price_limit="",price_limit="No Limit"),IF(F312="Yes",1,2),IF(SUMIFS(WhatIf!$W:$W,WhatIf!$Q:$Q,F$1,WhatIf!$R:$R,F312)&lt;=price_limit,IF(F312="Yes",1,2),"")),""))</f>
        <v/>
      </c>
      <c r="BB312" s="161" t="str">
        <f ca="1">IF(OR(G312="",VLOOKUP(G$1,Services!$A$1:$B$25,2,0)="Exclude"),"",IF($D312=1,IF(OR(price_limit="",price_limit="No Limit"),IF(G312="Yes",1,2),IF(SUMIFS(WhatIf!$W:$W,WhatIf!$Q:$Q,G$1,WhatIf!$R:$R,G312)&lt;=price_limit,IF(G312="Yes",1,2),"")),""))</f>
        <v/>
      </c>
      <c r="BC312" s="161" t="str">
        <f ca="1">IF(OR(H312="",VLOOKUP(H$1,Services!$A$1:$B$25,2,0)="Exclude"),"",IF($D312=1,IF(OR(price_limit="",price_limit="No Limit"),IF(H312="Yes",1,2),IF(SUMIFS(WhatIf!$W:$W,WhatIf!$Q:$Q,H$1,WhatIf!$R:$R,H312)&lt;=price_limit,IF(H312="Yes",1,2),"")),""))</f>
        <v/>
      </c>
      <c r="BD312" s="161" t="str">
        <f ca="1">IF(OR(I312="",VLOOKUP(I$1,Services!$A$1:$B$25,2,0)="Exclude"),"",IF($D312=1,IF(OR(price_limit="",price_limit="No Limit"),IF(I312="Yes",1,2),IF(SUMIFS(WhatIf!$W:$W,WhatIf!$Q:$Q,I$1,WhatIf!$R:$R,I312)&lt;=price_limit,IF(I312="Yes",1,2),"")),""))</f>
        <v/>
      </c>
      <c r="BE312" s="161" t="str">
        <f ca="1">IF(OR(J312="",VLOOKUP(J$1,Services!$A$1:$B$25,2,0)="Exclude"),"",IF($D312=1,IF(OR(price_limit="",price_limit="No Limit"),IF(J312="Yes",1,2),IF(SUMIFS(WhatIf!$W:$W,WhatIf!$Q:$Q,J$1,WhatIf!$R:$R,J312)&lt;=price_limit,IF(J312="Yes",1,2),"")),""))</f>
        <v/>
      </c>
      <c r="BF312" s="161" t="str">
        <f ca="1">IF(OR(K312="",VLOOKUP(K$1,Services!$A$1:$B$25,2,0)="Exclude"),"",IF($D312=1,IF(OR(price_limit="",price_limit="No Limit"),IF(K312="Yes",1,2),IF(SUMIFS(WhatIf!$W:$W,WhatIf!$Q:$Q,K$1,WhatIf!$R:$R,K312)&lt;=price_limit,IF(K312="Yes",1,2),"")),""))</f>
        <v/>
      </c>
      <c r="BG312" s="161" t="str">
        <f ca="1">IF(OR(L312="",VLOOKUP(L$1,Services!$A$1:$B$25,2,0)="Exclude"),"",IF($D312=1,IF(OR(price_limit="",price_limit="No Limit"),IF(L312="Yes",1,2),IF(SUMIFS(WhatIf!$W:$W,WhatIf!$Q:$Q,L$1,WhatIf!$R:$R,L312)&lt;=price_limit,IF(L312="Yes",1,2),"")),""))</f>
        <v/>
      </c>
      <c r="BH312" s="161" t="str">
        <f ca="1">IF(OR(M312="",VLOOKUP(M$1,Services!$A$1:$B$25,2,0)="Exclude"),"",IF($D312=1,IF(OR(price_limit="",price_limit="No Limit"),IF(M312="Yes",1,2),IF(SUMIFS(WhatIf!$W:$W,WhatIf!$Q:$Q,M$1,WhatIf!$R:$R,M312)&lt;=price_limit,IF(M312="Yes",1,2),"")),""))</f>
        <v/>
      </c>
      <c r="BI312" s="161" t="str">
        <f>IF(OR(N312="",VLOOKUP(N$1,Services!$A$1:$B$25,2,0)="Exclude"),"",IF($D312=1,IF(OR(price_limit="",price_limit="No Limit"),IF(N312="Yes",1,2),IF(SUMIFS(WhatIf!$W:$W,WhatIf!$Q:$Q,N$1,WhatIf!$R:$R,N312)&lt;=price_limit,IF(N312="Yes",1,2),"")),""))</f>
        <v/>
      </c>
      <c r="BJ312" s="161" t="str">
        <f>IF(OR(O312="",VLOOKUP(O$1,Services!$A$1:$B$25,2,0)="Exclude"),"",IF($D312=1,IF(OR(price_limit="",price_limit="No Limit"),IF(O312="Yes",1,2),IF(SUMIFS(WhatIf!$W:$W,WhatIf!$Q:$Q,O$1,WhatIf!$R:$R,O312)&lt;=price_limit,IF(O312="Yes",1,2),"")),""))</f>
        <v/>
      </c>
      <c r="BK312" s="161" t="str">
        <f>IF(OR(P312="",VLOOKUP(P$1,Services!$A$1:$B$25,2,0)="Exclude"),"",IF($D312=1,IF(OR(price_limit="",price_limit="No Limit"),IF(P312="Yes",1,2),IF(SUMIFS(WhatIf!$W:$W,WhatIf!$Q:$Q,P$1,WhatIf!$R:$R,P312)&lt;=price_limit,IF(P312="Yes",1,2),"")),""))</f>
        <v/>
      </c>
      <c r="BL312" s="161" t="str">
        <f>IF(OR(Q312="",VLOOKUP(Q$1,Services!$A$1:$B$25,2,0)="Exclude"),"",IF($D312=1,IF(OR(price_limit="",price_limit="No Limit"),IF(Q312="Yes",1,2),IF(SUMIFS(WhatIf!$W:$W,WhatIf!$Q:$Q,Q$1,WhatIf!$R:$R,Q312)&lt;=price_limit,IF(Q312="Yes",1,2),"")),""))</f>
        <v/>
      </c>
      <c r="BM312" s="161" t="str">
        <f>IF(OR(R312="",VLOOKUP(R$1,Services!$A$1:$B$25,2,0)="Exclude"),"",IF($D312=1,IF(OR(price_limit="",price_limit="No Limit"),IF(R312="Yes",1,2),IF(SUMIFS(WhatIf!$W:$W,WhatIf!$Q:$Q,R$1,WhatIf!$R:$R,R312)&lt;=price_limit,IF(R312="Yes",1,2),"")),""))</f>
        <v/>
      </c>
      <c r="BN312" s="161" t="str">
        <f>IF(OR(S312="",VLOOKUP(S$1,Services!$A$1:$B$25,2,0)="Exclude"),"",IF($D312=1,IF(OR(price_limit="",price_limit="No Limit"),IF(S312="Yes",1,2),IF(SUMIFS(WhatIf!$W:$W,WhatIf!$Q:$Q,S$1,WhatIf!$R:$R,S312)&lt;=price_limit,IF(S312="Yes",1,2),"")),""))</f>
        <v/>
      </c>
      <c r="BO312" s="161" t="str">
        <f>IF(OR(T312="",VLOOKUP(T$1,Services!$A$1:$B$25,2,0)="Exclude"),"",IF($D312=1,IF(OR(price_limit="",price_limit="No Limit"),IF(T312="Yes",1,2),IF(SUMIFS(WhatIf!$W:$W,WhatIf!$Q:$Q,T$1,WhatIf!$R:$R,T312)&lt;=price_limit,IF(T312="Yes",1,2),"")),""))</f>
        <v/>
      </c>
      <c r="BP312" s="161" t="str">
        <f>IF(OR(U312="",VLOOKUP(U$1,Services!$A$1:$B$25,2,0)="Exclude"),"",IF($D312=1,IF(OR(price_limit="",price_limit="No Limit"),IF(U312="Yes",1,2),IF(SUMIFS(WhatIf!$W:$W,WhatIf!$Q:$Q,U$1,WhatIf!$R:$R,U312)&lt;=price_limit,IF(U312="Yes",1,2),"")),""))</f>
        <v/>
      </c>
      <c r="BQ312" s="161" t="str">
        <f>IF(OR(V312="",VLOOKUP(V$1,Services!$A$1:$B$25,2,0)="Exclude"),"",IF($D312=1,IF(OR(price_limit="",price_limit="No Limit"),IF(V312="Yes",1,2),IF(SUMIFS(WhatIf!$W:$W,WhatIf!$Q:$Q,V$1,WhatIf!$R:$R,V312)&lt;=price_limit,IF(V312="Yes",1,2),"")),""))</f>
        <v/>
      </c>
      <c r="BR312" s="161" t="str">
        <f>IF(OR(W312="",VLOOKUP(W$1,Services!$A$1:$B$25,2,0)="Exclude"),"",IF($D312=1,IF(OR(price_limit="",price_limit="No Limit"),IF(W312="Yes",1,2),IF(SUMIFS(WhatIf!$W:$W,WhatIf!$Q:$Q,W$1,WhatIf!$R:$R,W312)&lt;=price_limit,IF(W312="Yes",1,2),"")),""))</f>
        <v/>
      </c>
      <c r="BS312" s="161" t="str">
        <f>IF(OR(X312="",VLOOKUP(X$1,Services!$A$1:$B$25,2,0)="Exclude"),"",IF($D312=1,IF(OR(price_limit="",price_limit="No Limit"),IF(X312="Yes",1,2),IF(SUMIFS(WhatIf!$W:$W,WhatIf!$Q:$Q,X$1,WhatIf!$R:$R,X312)&lt;=price_limit,IF(X312="Yes",1,2),"")),""))</f>
        <v/>
      </c>
      <c r="BT312" s="161" t="str">
        <f>IF(OR(Y312="",VLOOKUP(Y$1,Services!$A$1:$B$25,2,0)="Exclude"),"",IF($D312=1,IF(OR(price_limit="",price_limit="No Limit"),IF(Y312="Yes",1,2),IF(SUMIFS(WhatIf!$W:$W,WhatIf!$Q:$Q,Y$1,WhatIf!$R:$R,Y312)&lt;=price_limit,IF(Y312="Yes",1,2),"")),""))</f>
        <v/>
      </c>
      <c r="BU312" s="161" t="str">
        <f>IF(OR(Z312="",VLOOKUP(Z$1,Services!$A$1:$B$25,2,0)="Exclude"),"",IF($D312=1,IF(OR(price_limit="",price_limit="No Limit"),IF(Z312="Yes",1,2),IF(SUMIFS(WhatIf!$W:$W,WhatIf!$Q:$Q,Z$1,WhatIf!$R:$R,Z312)&lt;=price_limit,IF(Z312="Yes",1,2),"")),""))</f>
        <v/>
      </c>
      <c r="BV312" s="161"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919</v>
      </c>
      <c r="B313" s="3" t="s">
        <v>205</v>
      </c>
      <c r="C313" s="3" t="s">
        <v>346</v>
      </c>
      <c r="D313" s="8" t="str">
        <f t="shared" ca="1" si="14"/>
        <v/>
      </c>
      <c r="F313" s="4" t="s">
        <v>919</v>
      </c>
      <c r="G313" s="4" t="s">
        <v>919</v>
      </c>
      <c r="H313" s="4" t="s">
        <v>919</v>
      </c>
      <c r="M313" s="8" t="s">
        <v>919</v>
      </c>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1" t="str">
        <f>IF(OR(E313="",VLOOKUP(E$1,Services!$A$1:$B$25,2,0)="Exclude"),"",IF($D313=1,IF(OR(price_limit="",price_limit="No Limit"),IF(E313="Yes",1,2),IF(SUMIFS(WhatIf!$W:$W,WhatIf!$Q:$Q,E$1,WhatIf!$R:$R,E313)&lt;=price_limit,IF(E313="Yes",1,2),"")),""))</f>
        <v/>
      </c>
      <c r="BA313" s="161" t="str">
        <f ca="1">IF(OR(F313="",VLOOKUP(F$1,Services!$A$1:$B$25,2,0)="Exclude"),"",IF($D313=1,IF(OR(price_limit="",price_limit="No Limit"),IF(F313="Yes",1,2),IF(SUMIFS(WhatIf!$W:$W,WhatIf!$Q:$Q,F$1,WhatIf!$R:$R,F313)&lt;=price_limit,IF(F313="Yes",1,2),"")),""))</f>
        <v/>
      </c>
      <c r="BB313" s="161" t="str">
        <f ca="1">IF(OR(G313="",VLOOKUP(G$1,Services!$A$1:$B$25,2,0)="Exclude"),"",IF($D313=1,IF(OR(price_limit="",price_limit="No Limit"),IF(G313="Yes",1,2),IF(SUMIFS(WhatIf!$W:$W,WhatIf!$Q:$Q,G$1,WhatIf!$R:$R,G313)&lt;=price_limit,IF(G313="Yes",1,2),"")),""))</f>
        <v/>
      </c>
      <c r="BC313" s="161" t="str">
        <f ca="1">IF(OR(H313="",VLOOKUP(H$1,Services!$A$1:$B$25,2,0)="Exclude"),"",IF($D313=1,IF(OR(price_limit="",price_limit="No Limit"),IF(H313="Yes",1,2),IF(SUMIFS(WhatIf!$W:$W,WhatIf!$Q:$Q,H$1,WhatIf!$R:$R,H313)&lt;=price_limit,IF(H313="Yes",1,2),"")),""))</f>
        <v/>
      </c>
      <c r="BD313" s="161" t="str">
        <f>IF(OR(I313="",VLOOKUP(I$1,Services!$A$1:$B$25,2,0)="Exclude"),"",IF($D313=1,IF(OR(price_limit="",price_limit="No Limit"),IF(I313="Yes",1,2),IF(SUMIFS(WhatIf!$W:$W,WhatIf!$Q:$Q,I$1,WhatIf!$R:$R,I313)&lt;=price_limit,IF(I313="Yes",1,2),"")),""))</f>
        <v/>
      </c>
      <c r="BE313" s="161" t="str">
        <f>IF(OR(J313="",VLOOKUP(J$1,Services!$A$1:$B$25,2,0)="Exclude"),"",IF($D313=1,IF(OR(price_limit="",price_limit="No Limit"),IF(J313="Yes",1,2),IF(SUMIFS(WhatIf!$W:$W,WhatIf!$Q:$Q,J$1,WhatIf!$R:$R,J313)&lt;=price_limit,IF(J313="Yes",1,2),"")),""))</f>
        <v/>
      </c>
      <c r="BF313" s="161" t="str">
        <f>IF(OR(K313="",VLOOKUP(K$1,Services!$A$1:$B$25,2,0)="Exclude"),"",IF($D313=1,IF(OR(price_limit="",price_limit="No Limit"),IF(K313="Yes",1,2),IF(SUMIFS(WhatIf!$W:$W,WhatIf!$Q:$Q,K$1,WhatIf!$R:$R,K313)&lt;=price_limit,IF(K313="Yes",1,2),"")),""))</f>
        <v/>
      </c>
      <c r="BG313" s="161" t="str">
        <f>IF(OR(L313="",VLOOKUP(L$1,Services!$A$1:$B$25,2,0)="Exclude"),"",IF($D313=1,IF(OR(price_limit="",price_limit="No Limit"),IF(L313="Yes",1,2),IF(SUMIFS(WhatIf!$W:$W,WhatIf!$Q:$Q,L$1,WhatIf!$R:$R,L313)&lt;=price_limit,IF(L313="Yes",1,2),"")),""))</f>
        <v/>
      </c>
      <c r="BH313" s="161" t="str">
        <f ca="1">IF(OR(M313="",VLOOKUP(M$1,Services!$A$1:$B$25,2,0)="Exclude"),"",IF($D313=1,IF(OR(price_limit="",price_limit="No Limit"),IF(M313="Yes",1,2),IF(SUMIFS(WhatIf!$W:$W,WhatIf!$Q:$Q,M$1,WhatIf!$R:$R,M313)&lt;=price_limit,IF(M313="Yes",1,2),"")),""))</f>
        <v/>
      </c>
      <c r="BI313" s="161" t="str">
        <f>IF(OR(N313="",VLOOKUP(N$1,Services!$A$1:$B$25,2,0)="Exclude"),"",IF($D313=1,IF(OR(price_limit="",price_limit="No Limit"),IF(N313="Yes",1,2),IF(SUMIFS(WhatIf!$W:$W,WhatIf!$Q:$Q,N$1,WhatIf!$R:$R,N313)&lt;=price_limit,IF(N313="Yes",1,2),"")),""))</f>
        <v/>
      </c>
      <c r="BJ313" s="161" t="str">
        <f>IF(OR(O313="",VLOOKUP(O$1,Services!$A$1:$B$25,2,0)="Exclude"),"",IF($D313=1,IF(OR(price_limit="",price_limit="No Limit"),IF(O313="Yes",1,2),IF(SUMIFS(WhatIf!$W:$W,WhatIf!$Q:$Q,O$1,WhatIf!$R:$R,O313)&lt;=price_limit,IF(O313="Yes",1,2),"")),""))</f>
        <v/>
      </c>
      <c r="BK313" s="161" t="str">
        <f>IF(OR(P313="",VLOOKUP(P$1,Services!$A$1:$B$25,2,0)="Exclude"),"",IF($D313=1,IF(OR(price_limit="",price_limit="No Limit"),IF(P313="Yes",1,2),IF(SUMIFS(WhatIf!$W:$W,WhatIf!$Q:$Q,P$1,WhatIf!$R:$R,P313)&lt;=price_limit,IF(P313="Yes",1,2),"")),""))</f>
        <v/>
      </c>
      <c r="BL313" s="161" t="str">
        <f>IF(OR(Q313="",VLOOKUP(Q$1,Services!$A$1:$B$25,2,0)="Exclude"),"",IF($D313=1,IF(OR(price_limit="",price_limit="No Limit"),IF(Q313="Yes",1,2),IF(SUMIFS(WhatIf!$W:$W,WhatIf!$Q:$Q,Q$1,WhatIf!$R:$R,Q313)&lt;=price_limit,IF(Q313="Yes",1,2),"")),""))</f>
        <v/>
      </c>
      <c r="BM313" s="161" t="str">
        <f>IF(OR(R313="",VLOOKUP(R$1,Services!$A$1:$B$25,2,0)="Exclude"),"",IF($D313=1,IF(OR(price_limit="",price_limit="No Limit"),IF(R313="Yes",1,2),IF(SUMIFS(WhatIf!$W:$W,WhatIf!$Q:$Q,R$1,WhatIf!$R:$R,R313)&lt;=price_limit,IF(R313="Yes",1,2),"")),""))</f>
        <v/>
      </c>
      <c r="BN313" s="161" t="str">
        <f>IF(OR(S313="",VLOOKUP(S$1,Services!$A$1:$B$25,2,0)="Exclude"),"",IF($D313=1,IF(OR(price_limit="",price_limit="No Limit"),IF(S313="Yes",1,2),IF(SUMIFS(WhatIf!$W:$W,WhatIf!$Q:$Q,S$1,WhatIf!$R:$R,S313)&lt;=price_limit,IF(S313="Yes",1,2),"")),""))</f>
        <v/>
      </c>
      <c r="BO313" s="161" t="str">
        <f>IF(OR(T313="",VLOOKUP(T$1,Services!$A$1:$B$25,2,0)="Exclude"),"",IF($D313=1,IF(OR(price_limit="",price_limit="No Limit"),IF(T313="Yes",1,2),IF(SUMIFS(WhatIf!$W:$W,WhatIf!$Q:$Q,T$1,WhatIf!$R:$R,T313)&lt;=price_limit,IF(T313="Yes",1,2),"")),""))</f>
        <v/>
      </c>
      <c r="BP313" s="161" t="str">
        <f>IF(OR(U313="",VLOOKUP(U$1,Services!$A$1:$B$25,2,0)="Exclude"),"",IF($D313=1,IF(OR(price_limit="",price_limit="No Limit"),IF(U313="Yes",1,2),IF(SUMIFS(WhatIf!$W:$W,WhatIf!$Q:$Q,U$1,WhatIf!$R:$R,U313)&lt;=price_limit,IF(U313="Yes",1,2),"")),""))</f>
        <v/>
      </c>
      <c r="BQ313" s="161" t="str">
        <f>IF(OR(V313="",VLOOKUP(V$1,Services!$A$1:$B$25,2,0)="Exclude"),"",IF($D313=1,IF(OR(price_limit="",price_limit="No Limit"),IF(V313="Yes",1,2),IF(SUMIFS(WhatIf!$W:$W,WhatIf!$Q:$Q,V$1,WhatIf!$R:$R,V313)&lt;=price_limit,IF(V313="Yes",1,2),"")),""))</f>
        <v/>
      </c>
      <c r="BR313" s="161" t="str">
        <f>IF(OR(W313="",VLOOKUP(W$1,Services!$A$1:$B$25,2,0)="Exclude"),"",IF($D313=1,IF(OR(price_limit="",price_limit="No Limit"),IF(W313="Yes",1,2),IF(SUMIFS(WhatIf!$W:$W,WhatIf!$Q:$Q,W$1,WhatIf!$R:$R,W313)&lt;=price_limit,IF(W313="Yes",1,2),"")),""))</f>
        <v/>
      </c>
      <c r="BS313" s="161" t="str">
        <f>IF(OR(X313="",VLOOKUP(X$1,Services!$A$1:$B$25,2,0)="Exclude"),"",IF($D313=1,IF(OR(price_limit="",price_limit="No Limit"),IF(X313="Yes",1,2),IF(SUMIFS(WhatIf!$W:$W,WhatIf!$Q:$Q,X$1,WhatIf!$R:$R,X313)&lt;=price_limit,IF(X313="Yes",1,2),"")),""))</f>
        <v/>
      </c>
      <c r="BT313" s="161" t="str">
        <f>IF(OR(Y313="",VLOOKUP(Y$1,Services!$A$1:$B$25,2,0)="Exclude"),"",IF($D313=1,IF(OR(price_limit="",price_limit="No Limit"),IF(Y313="Yes",1,2),IF(SUMIFS(WhatIf!$W:$W,WhatIf!$Q:$Q,Y$1,WhatIf!$R:$R,Y313)&lt;=price_limit,IF(Y313="Yes",1,2),"")),""))</f>
        <v/>
      </c>
      <c r="BU313" s="161" t="str">
        <f>IF(OR(Z313="",VLOOKUP(Z$1,Services!$A$1:$B$25,2,0)="Exclude"),"",IF($D313=1,IF(OR(price_limit="",price_limit="No Limit"),IF(Z313="Yes",1,2),IF(SUMIFS(WhatIf!$W:$W,WhatIf!$Q:$Q,Z$1,WhatIf!$R:$R,Z313)&lt;=price_limit,IF(Z313="Yes",1,2),"")),""))</f>
        <v/>
      </c>
      <c r="BV313" s="161"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3" customHeight="1" x14ac:dyDescent="0.3">
      <c r="A314" s="15" t="s">
        <v>1042</v>
      </c>
      <c r="B314" s="3" t="s">
        <v>1093</v>
      </c>
      <c r="C314" s="3" t="s">
        <v>229</v>
      </c>
      <c r="D314" s="8" t="str">
        <f t="shared" ca="1" si="14"/>
        <v/>
      </c>
      <c r="R314" s="4" t="s">
        <v>1</v>
      </c>
      <c r="S314" s="4" t="s">
        <v>1</v>
      </c>
      <c r="T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1" t="str">
        <f>IF(OR(E314="",VLOOKUP(E$1,Services!$A$1:$B$25,2,0)="Exclude"),"",IF($D314=1,IF(OR(price_limit="",price_limit="No Limit"),IF(E314="Yes",1,2),IF(SUMIFS(WhatIf!$W:$W,WhatIf!$Q:$Q,E$1,WhatIf!$R:$R,E314)&lt;=price_limit,IF(E314="Yes",1,2),"")),""))</f>
        <v/>
      </c>
      <c r="BA314" s="161" t="str">
        <f>IF(OR(F314="",VLOOKUP(F$1,Services!$A$1:$B$25,2,0)="Exclude"),"",IF($D314=1,IF(OR(price_limit="",price_limit="No Limit"),IF(F314="Yes",1,2),IF(SUMIFS(WhatIf!$W:$W,WhatIf!$Q:$Q,F$1,WhatIf!$R:$R,F314)&lt;=price_limit,IF(F314="Yes",1,2),"")),""))</f>
        <v/>
      </c>
      <c r="BB314" s="161" t="str">
        <f>IF(OR(G314="",VLOOKUP(G$1,Services!$A$1:$B$25,2,0)="Exclude"),"",IF($D314=1,IF(OR(price_limit="",price_limit="No Limit"),IF(G314="Yes",1,2),IF(SUMIFS(WhatIf!$W:$W,WhatIf!$Q:$Q,G$1,WhatIf!$R:$R,G314)&lt;=price_limit,IF(G314="Yes",1,2),"")),""))</f>
        <v/>
      </c>
      <c r="BC314" s="161" t="str">
        <f>IF(OR(H314="",VLOOKUP(H$1,Services!$A$1:$B$25,2,0)="Exclude"),"",IF($D314=1,IF(OR(price_limit="",price_limit="No Limit"),IF(H314="Yes",1,2),IF(SUMIFS(WhatIf!$W:$W,WhatIf!$Q:$Q,H$1,WhatIf!$R:$R,H314)&lt;=price_limit,IF(H314="Yes",1,2),"")),""))</f>
        <v/>
      </c>
      <c r="BD314" s="161" t="str">
        <f>IF(OR(I314="",VLOOKUP(I$1,Services!$A$1:$B$25,2,0)="Exclude"),"",IF($D314=1,IF(OR(price_limit="",price_limit="No Limit"),IF(I314="Yes",1,2),IF(SUMIFS(WhatIf!$W:$W,WhatIf!$Q:$Q,I$1,WhatIf!$R:$R,I314)&lt;=price_limit,IF(I314="Yes",1,2),"")),""))</f>
        <v/>
      </c>
      <c r="BE314" s="161" t="str">
        <f>IF(OR(J314="",VLOOKUP(J$1,Services!$A$1:$B$25,2,0)="Exclude"),"",IF($D314=1,IF(OR(price_limit="",price_limit="No Limit"),IF(J314="Yes",1,2),IF(SUMIFS(WhatIf!$W:$W,WhatIf!$Q:$Q,J$1,WhatIf!$R:$R,J314)&lt;=price_limit,IF(J314="Yes",1,2),"")),""))</f>
        <v/>
      </c>
      <c r="BF314" s="161" t="str">
        <f>IF(OR(K314="",VLOOKUP(K$1,Services!$A$1:$B$25,2,0)="Exclude"),"",IF($D314=1,IF(OR(price_limit="",price_limit="No Limit"),IF(K314="Yes",1,2),IF(SUMIFS(WhatIf!$W:$W,WhatIf!$Q:$Q,K$1,WhatIf!$R:$R,K314)&lt;=price_limit,IF(K314="Yes",1,2),"")),""))</f>
        <v/>
      </c>
      <c r="BG314" s="161" t="str">
        <f>IF(OR(L314="",VLOOKUP(L$1,Services!$A$1:$B$25,2,0)="Exclude"),"",IF($D314=1,IF(OR(price_limit="",price_limit="No Limit"),IF(L314="Yes",1,2),IF(SUMIFS(WhatIf!$W:$W,WhatIf!$Q:$Q,L$1,WhatIf!$R:$R,L314)&lt;=price_limit,IF(L314="Yes",1,2),"")),""))</f>
        <v/>
      </c>
      <c r="BH314" s="161" t="str">
        <f>IF(OR(M314="",VLOOKUP(M$1,Services!$A$1:$B$25,2,0)="Exclude"),"",IF($D314=1,IF(OR(price_limit="",price_limit="No Limit"),IF(M314="Yes",1,2),IF(SUMIFS(WhatIf!$W:$W,WhatIf!$Q:$Q,M$1,WhatIf!$R:$R,M314)&lt;=price_limit,IF(M314="Yes",1,2),"")),""))</f>
        <v/>
      </c>
      <c r="BI314" s="161" t="str">
        <f>IF(OR(N314="",VLOOKUP(N$1,Services!$A$1:$B$25,2,0)="Exclude"),"",IF($D314=1,IF(OR(price_limit="",price_limit="No Limit"),IF(N314="Yes",1,2),IF(SUMIFS(WhatIf!$W:$W,WhatIf!$Q:$Q,N$1,WhatIf!$R:$R,N314)&lt;=price_limit,IF(N314="Yes",1,2),"")),""))</f>
        <v/>
      </c>
      <c r="BJ314" s="161" t="str">
        <f>IF(OR(O314="",VLOOKUP(O$1,Services!$A$1:$B$25,2,0)="Exclude"),"",IF($D314=1,IF(OR(price_limit="",price_limit="No Limit"),IF(O314="Yes",1,2),IF(SUMIFS(WhatIf!$W:$W,WhatIf!$Q:$Q,O$1,WhatIf!$R:$R,O314)&lt;=price_limit,IF(O314="Yes",1,2),"")),""))</f>
        <v/>
      </c>
      <c r="BK314" s="161" t="str">
        <f>IF(OR(P314="",VLOOKUP(P$1,Services!$A$1:$B$25,2,0)="Exclude"),"",IF($D314=1,IF(OR(price_limit="",price_limit="No Limit"),IF(P314="Yes",1,2),IF(SUMIFS(WhatIf!$W:$W,WhatIf!$Q:$Q,P$1,WhatIf!$R:$R,P314)&lt;=price_limit,IF(P314="Yes",1,2),"")),""))</f>
        <v/>
      </c>
      <c r="BL314" s="161" t="str">
        <f>IF(OR(Q314="",VLOOKUP(Q$1,Services!$A$1:$B$25,2,0)="Exclude"),"",IF($D314=1,IF(OR(price_limit="",price_limit="No Limit"),IF(Q314="Yes",1,2),IF(SUMIFS(WhatIf!$W:$W,WhatIf!$Q:$Q,Q$1,WhatIf!$R:$R,Q314)&lt;=price_limit,IF(Q314="Yes",1,2),"")),""))</f>
        <v/>
      </c>
      <c r="BM314" s="161" t="str">
        <f ca="1">IF(OR(R314="",VLOOKUP(R$1,Services!$A$1:$B$25,2,0)="Exclude"),"",IF($D314=1,IF(OR(price_limit="",price_limit="No Limit"),IF(R314="Yes",1,2),IF(SUMIFS(WhatIf!$W:$W,WhatIf!$Q:$Q,R$1,WhatIf!$R:$R,R314)&lt;=price_limit,IF(R314="Yes",1,2),"")),""))</f>
        <v/>
      </c>
      <c r="BN314" s="161" t="str">
        <f ca="1">IF(OR(S314="",VLOOKUP(S$1,Services!$A$1:$B$25,2,0)="Exclude"),"",IF($D314=1,IF(OR(price_limit="",price_limit="No Limit"),IF(S314="Yes",1,2),IF(SUMIFS(WhatIf!$W:$W,WhatIf!$Q:$Q,S$1,WhatIf!$R:$R,S314)&lt;=price_limit,IF(S314="Yes",1,2),"")),""))</f>
        <v/>
      </c>
      <c r="BO314" s="161" t="str">
        <f ca="1">IF(OR(T314="",VLOOKUP(T$1,Services!$A$1:$B$25,2,0)="Exclude"),"",IF($D314=1,IF(OR(price_limit="",price_limit="No Limit"),IF(T314="Yes",1,2),IF(SUMIFS(WhatIf!$W:$W,WhatIf!$Q:$Q,T$1,WhatIf!$R:$R,T314)&lt;=price_limit,IF(T314="Yes",1,2),"")),""))</f>
        <v/>
      </c>
      <c r="BP314" s="161" t="str">
        <f>IF(OR(U314="",VLOOKUP(U$1,Services!$A$1:$B$25,2,0)="Exclude"),"",IF($D314=1,IF(OR(price_limit="",price_limit="No Limit"),IF(U314="Yes",1,2),IF(SUMIFS(WhatIf!$W:$W,WhatIf!$Q:$Q,U$1,WhatIf!$R:$R,U314)&lt;=price_limit,IF(U314="Yes",1,2),"")),""))</f>
        <v/>
      </c>
      <c r="BQ314" s="161" t="str">
        <f>IF(OR(V314="",VLOOKUP(V$1,Services!$A$1:$B$25,2,0)="Exclude"),"",IF($D314=1,IF(OR(price_limit="",price_limit="No Limit"),IF(V314="Yes",1,2),IF(SUMIFS(WhatIf!$W:$W,WhatIf!$Q:$Q,V$1,WhatIf!$R:$R,V314)&lt;=price_limit,IF(V314="Yes",1,2),"")),""))</f>
        <v/>
      </c>
      <c r="BR314" s="161" t="str">
        <f>IF(OR(W314="",VLOOKUP(W$1,Services!$A$1:$B$25,2,0)="Exclude"),"",IF($D314=1,IF(OR(price_limit="",price_limit="No Limit"),IF(W314="Yes",1,2),IF(SUMIFS(WhatIf!$W:$W,WhatIf!$Q:$Q,W$1,WhatIf!$R:$R,W314)&lt;=price_limit,IF(W314="Yes",1,2),"")),""))</f>
        <v/>
      </c>
      <c r="BS314" s="161" t="str">
        <f>IF(OR(X314="",VLOOKUP(X$1,Services!$A$1:$B$25,2,0)="Exclude"),"",IF($D314=1,IF(OR(price_limit="",price_limit="No Limit"),IF(X314="Yes",1,2),IF(SUMIFS(WhatIf!$W:$W,WhatIf!$Q:$Q,X$1,WhatIf!$R:$R,X314)&lt;=price_limit,IF(X314="Yes",1,2),"")),""))</f>
        <v/>
      </c>
      <c r="BT314" s="161" t="str">
        <f>IF(OR(Y314="",VLOOKUP(Y$1,Services!$A$1:$B$25,2,0)="Exclude"),"",IF($D314=1,IF(OR(price_limit="",price_limit="No Limit"),IF(Y314="Yes",1,2),IF(SUMIFS(WhatIf!$W:$W,WhatIf!$Q:$Q,Y$1,WhatIf!$R:$R,Y314)&lt;=price_limit,IF(Y314="Yes",1,2),"")),""))</f>
        <v/>
      </c>
      <c r="BU314" s="161" t="str">
        <f>IF(OR(Z314="",VLOOKUP(Z$1,Services!$A$1:$B$25,2,0)="Exclude"),"",IF($D314=1,IF(OR(price_limit="",price_limit="No Limit"),IF(Z314="Yes",1,2),IF(SUMIFS(WhatIf!$W:$W,WhatIf!$Q:$Q,Z$1,WhatIf!$R:$R,Z314)&lt;=price_limit,IF(Z314="Yes",1,2),"")),""))</f>
        <v/>
      </c>
      <c r="BV314" s="161"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9.5" customHeight="1" x14ac:dyDescent="0.3">
      <c r="A315" s="15" t="s">
        <v>1189</v>
      </c>
      <c r="B315" s="3" t="s">
        <v>1217</v>
      </c>
      <c r="C315" s="3" t="s">
        <v>185</v>
      </c>
      <c r="D315" s="8" t="str">
        <f t="shared" ca="1" si="14"/>
        <v/>
      </c>
      <c r="M315" s="4" t="s">
        <v>702</v>
      </c>
      <c r="O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1" t="str">
        <f>IF(OR(E315="",VLOOKUP(E$1,Services!$A$1:$B$25,2,0)="Exclude"),"",IF($D315=1,IF(OR(price_limit="",price_limit="No Limit"),IF(E315="Yes",1,2),IF(SUMIFS(WhatIf!$W:$W,WhatIf!$Q:$Q,E$1,WhatIf!$R:$R,E315)&lt;=price_limit,IF(E315="Yes",1,2),"")),""))</f>
        <v/>
      </c>
      <c r="BA315" s="161" t="str">
        <f>IF(OR(F315="",VLOOKUP(F$1,Services!$A$1:$B$25,2,0)="Exclude"),"",IF($D315=1,IF(OR(price_limit="",price_limit="No Limit"),IF(F315="Yes",1,2),IF(SUMIFS(WhatIf!$W:$W,WhatIf!$Q:$Q,F$1,WhatIf!$R:$R,F315)&lt;=price_limit,IF(F315="Yes",1,2),"")),""))</f>
        <v/>
      </c>
      <c r="BB315" s="161" t="str">
        <f>IF(OR(G315="",VLOOKUP(G$1,Services!$A$1:$B$25,2,0)="Exclude"),"",IF($D315=1,IF(OR(price_limit="",price_limit="No Limit"),IF(G315="Yes",1,2),IF(SUMIFS(WhatIf!$W:$W,WhatIf!$Q:$Q,G$1,WhatIf!$R:$R,G315)&lt;=price_limit,IF(G315="Yes",1,2),"")),""))</f>
        <v/>
      </c>
      <c r="BC315" s="161" t="str">
        <f>IF(OR(H315="",VLOOKUP(H$1,Services!$A$1:$B$25,2,0)="Exclude"),"",IF($D315=1,IF(OR(price_limit="",price_limit="No Limit"),IF(H315="Yes",1,2),IF(SUMIFS(WhatIf!$W:$W,WhatIf!$Q:$Q,H$1,WhatIf!$R:$R,H315)&lt;=price_limit,IF(H315="Yes",1,2),"")),""))</f>
        <v/>
      </c>
      <c r="BD315" s="161" t="str">
        <f>IF(OR(I315="",VLOOKUP(I$1,Services!$A$1:$B$25,2,0)="Exclude"),"",IF($D315=1,IF(OR(price_limit="",price_limit="No Limit"),IF(I315="Yes",1,2),IF(SUMIFS(WhatIf!$W:$W,WhatIf!$Q:$Q,I$1,WhatIf!$R:$R,I315)&lt;=price_limit,IF(I315="Yes",1,2),"")),""))</f>
        <v/>
      </c>
      <c r="BE315" s="161" t="str">
        <f>IF(OR(J315="",VLOOKUP(J$1,Services!$A$1:$B$25,2,0)="Exclude"),"",IF($D315=1,IF(OR(price_limit="",price_limit="No Limit"),IF(J315="Yes",1,2),IF(SUMIFS(WhatIf!$W:$W,WhatIf!$Q:$Q,J$1,WhatIf!$R:$R,J315)&lt;=price_limit,IF(J315="Yes",1,2),"")),""))</f>
        <v/>
      </c>
      <c r="BF315" s="161" t="str">
        <f>IF(OR(K315="",VLOOKUP(K$1,Services!$A$1:$B$25,2,0)="Exclude"),"",IF($D315=1,IF(OR(price_limit="",price_limit="No Limit"),IF(K315="Yes",1,2),IF(SUMIFS(WhatIf!$W:$W,WhatIf!$Q:$Q,K$1,WhatIf!$R:$R,K315)&lt;=price_limit,IF(K315="Yes",1,2),"")),""))</f>
        <v/>
      </c>
      <c r="BG315" s="161" t="str">
        <f>IF(OR(L315="",VLOOKUP(L$1,Services!$A$1:$B$25,2,0)="Exclude"),"",IF($D315=1,IF(OR(price_limit="",price_limit="No Limit"),IF(L315="Yes",1,2),IF(SUMIFS(WhatIf!$W:$W,WhatIf!$Q:$Q,L$1,WhatIf!$R:$R,L315)&lt;=price_limit,IF(L315="Yes",1,2),"")),""))</f>
        <v/>
      </c>
      <c r="BH315" s="161" t="str">
        <f ca="1">IF(OR(M315="",VLOOKUP(M$1,Services!$A$1:$B$25,2,0)="Exclude"),"",IF($D315=1,IF(OR(price_limit="",price_limit="No Limit"),IF(M315="Yes",1,2),IF(SUMIFS(WhatIf!$W:$W,WhatIf!$Q:$Q,M$1,WhatIf!$R:$R,M315)&lt;=price_limit,IF(M315="Yes",1,2),"")),""))</f>
        <v/>
      </c>
      <c r="BI315" s="161" t="str">
        <f>IF(OR(N315="",VLOOKUP(N$1,Services!$A$1:$B$25,2,0)="Exclude"),"",IF($D315=1,IF(OR(price_limit="",price_limit="No Limit"),IF(N315="Yes",1,2),IF(SUMIFS(WhatIf!$W:$W,WhatIf!$Q:$Q,N$1,WhatIf!$R:$R,N315)&lt;=price_limit,IF(N315="Yes",1,2),"")),""))</f>
        <v/>
      </c>
      <c r="BJ315" s="161" t="str">
        <f ca="1">IF(OR(O315="",VLOOKUP(O$1,Services!$A$1:$B$25,2,0)="Exclude"),"",IF($D315=1,IF(OR(price_limit="",price_limit="No Limit"),IF(O315="Yes",1,2),IF(SUMIFS(WhatIf!$W:$W,WhatIf!$Q:$Q,O$1,WhatIf!$R:$R,O315)&lt;=price_limit,IF(O315="Yes",1,2),"")),""))</f>
        <v/>
      </c>
      <c r="BK315" s="161" t="str">
        <f>IF(OR(P315="",VLOOKUP(P$1,Services!$A$1:$B$25,2,0)="Exclude"),"",IF($D315=1,IF(OR(price_limit="",price_limit="No Limit"),IF(P315="Yes",1,2),IF(SUMIFS(WhatIf!$W:$W,WhatIf!$Q:$Q,P$1,WhatIf!$R:$R,P315)&lt;=price_limit,IF(P315="Yes",1,2),"")),""))</f>
        <v/>
      </c>
      <c r="BL315" s="161" t="str">
        <f>IF(OR(Q315="",VLOOKUP(Q$1,Services!$A$1:$B$25,2,0)="Exclude"),"",IF($D315=1,IF(OR(price_limit="",price_limit="No Limit"),IF(Q315="Yes",1,2),IF(SUMIFS(WhatIf!$W:$W,WhatIf!$Q:$Q,Q$1,WhatIf!$R:$R,Q315)&lt;=price_limit,IF(Q315="Yes",1,2),"")),""))</f>
        <v/>
      </c>
      <c r="BM315" s="161" t="str">
        <f>IF(OR(R315="",VLOOKUP(R$1,Services!$A$1:$B$25,2,0)="Exclude"),"",IF($D315=1,IF(OR(price_limit="",price_limit="No Limit"),IF(R315="Yes",1,2),IF(SUMIFS(WhatIf!$W:$W,WhatIf!$Q:$Q,R$1,WhatIf!$R:$R,R315)&lt;=price_limit,IF(R315="Yes",1,2),"")),""))</f>
        <v/>
      </c>
      <c r="BN315" s="161" t="str">
        <f>IF(OR(S315="",VLOOKUP(S$1,Services!$A$1:$B$25,2,0)="Exclude"),"",IF($D315=1,IF(OR(price_limit="",price_limit="No Limit"),IF(S315="Yes",1,2),IF(SUMIFS(WhatIf!$W:$W,WhatIf!$Q:$Q,S$1,WhatIf!$R:$R,S315)&lt;=price_limit,IF(S315="Yes",1,2),"")),""))</f>
        <v/>
      </c>
      <c r="BO315" s="161" t="str">
        <f>IF(OR(T315="",VLOOKUP(T$1,Services!$A$1:$B$25,2,0)="Exclude"),"",IF($D315=1,IF(OR(price_limit="",price_limit="No Limit"),IF(T315="Yes",1,2),IF(SUMIFS(WhatIf!$W:$W,WhatIf!$Q:$Q,T$1,WhatIf!$R:$R,T315)&lt;=price_limit,IF(T315="Yes",1,2),"")),""))</f>
        <v/>
      </c>
      <c r="BP315" s="161" t="str">
        <f>IF(OR(U315="",VLOOKUP(U$1,Services!$A$1:$B$25,2,0)="Exclude"),"",IF($D315=1,IF(OR(price_limit="",price_limit="No Limit"),IF(U315="Yes",1,2),IF(SUMIFS(WhatIf!$W:$W,WhatIf!$Q:$Q,U$1,WhatIf!$R:$R,U315)&lt;=price_limit,IF(U315="Yes",1,2),"")),""))</f>
        <v/>
      </c>
      <c r="BQ315" s="161" t="str">
        <f>IF(OR(V315="",VLOOKUP(V$1,Services!$A$1:$B$25,2,0)="Exclude"),"",IF($D315=1,IF(OR(price_limit="",price_limit="No Limit"),IF(V315="Yes",1,2),IF(SUMIFS(WhatIf!$W:$W,WhatIf!$Q:$Q,V$1,WhatIf!$R:$R,V315)&lt;=price_limit,IF(V315="Yes",1,2),"")),""))</f>
        <v/>
      </c>
      <c r="BR315" s="161" t="str">
        <f>IF(OR(W315="",VLOOKUP(W$1,Services!$A$1:$B$25,2,0)="Exclude"),"",IF($D315=1,IF(OR(price_limit="",price_limit="No Limit"),IF(W315="Yes",1,2),IF(SUMIFS(WhatIf!$W:$W,WhatIf!$Q:$Q,W$1,WhatIf!$R:$R,W315)&lt;=price_limit,IF(W315="Yes",1,2),"")),""))</f>
        <v/>
      </c>
      <c r="BS315" s="161" t="str">
        <f>IF(OR(X315="",VLOOKUP(X$1,Services!$A$1:$B$25,2,0)="Exclude"),"",IF($D315=1,IF(OR(price_limit="",price_limit="No Limit"),IF(X315="Yes",1,2),IF(SUMIFS(WhatIf!$W:$W,WhatIf!$Q:$Q,X$1,WhatIf!$R:$R,X315)&lt;=price_limit,IF(X315="Yes",1,2),"")),""))</f>
        <v/>
      </c>
      <c r="BT315" s="161" t="str">
        <f>IF(OR(Y315="",VLOOKUP(Y$1,Services!$A$1:$B$25,2,0)="Exclude"),"",IF($D315=1,IF(OR(price_limit="",price_limit="No Limit"),IF(Y315="Yes",1,2),IF(SUMIFS(WhatIf!$W:$W,WhatIf!$Q:$Q,Y$1,WhatIf!$R:$R,Y315)&lt;=price_limit,IF(Y315="Yes",1,2),"")),""))</f>
        <v/>
      </c>
      <c r="BU315" s="161" t="str">
        <f>IF(OR(Z315="",VLOOKUP(Z$1,Services!$A$1:$B$25,2,0)="Exclude"),"",IF($D315=1,IF(OR(price_limit="",price_limit="No Limit"),IF(Z315="Yes",1,2),IF(SUMIFS(WhatIf!$W:$W,WhatIf!$Q:$Q,Z$1,WhatIf!$R:$R,Z315)&lt;=price_limit,IF(Z315="Yes",1,2),"")),""))</f>
        <v/>
      </c>
      <c r="BV315" s="161"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 customHeight="1" x14ac:dyDescent="0.3">
      <c r="A316" s="15" t="s">
        <v>1199</v>
      </c>
      <c r="C316" s="3" t="s">
        <v>229</v>
      </c>
      <c r="D316" s="8" t="str">
        <f t="shared" ca="1" si="14"/>
        <v/>
      </c>
      <c r="F316" s="4" t="s">
        <v>604</v>
      </c>
      <c r="G316" s="4" t="s">
        <v>604</v>
      </c>
      <c r="H316" s="4" t="s">
        <v>604</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1" t="str">
        <f>IF(OR(E316="",VLOOKUP(E$1,Services!$A$1:$B$25,2,0)="Exclude"),"",IF($D316=1,IF(OR(price_limit="",price_limit="No Limit"),IF(E316="Yes",1,2),IF(SUMIFS(WhatIf!$W:$W,WhatIf!$Q:$Q,E$1,WhatIf!$R:$R,E316)&lt;=price_limit,IF(E316="Yes",1,2),"")),""))</f>
        <v/>
      </c>
      <c r="BA316" s="161" t="str">
        <f ca="1">IF(OR(F316="",VLOOKUP(F$1,Services!$A$1:$B$25,2,0)="Exclude"),"",IF($D316=1,IF(OR(price_limit="",price_limit="No Limit"),IF(F316="Yes",1,2),IF(SUMIFS(WhatIf!$W:$W,WhatIf!$Q:$Q,F$1,WhatIf!$R:$R,F316)&lt;=price_limit,IF(F316="Yes",1,2),"")),""))</f>
        <v/>
      </c>
      <c r="BB316" s="161" t="str">
        <f ca="1">IF(OR(G316="",VLOOKUP(G$1,Services!$A$1:$B$25,2,0)="Exclude"),"",IF($D316=1,IF(OR(price_limit="",price_limit="No Limit"),IF(G316="Yes",1,2),IF(SUMIFS(WhatIf!$W:$W,WhatIf!$Q:$Q,G$1,WhatIf!$R:$R,G316)&lt;=price_limit,IF(G316="Yes",1,2),"")),""))</f>
        <v/>
      </c>
      <c r="BC316" s="161" t="str">
        <f ca="1">IF(OR(H316="",VLOOKUP(H$1,Services!$A$1:$B$25,2,0)="Exclude"),"",IF($D316=1,IF(OR(price_limit="",price_limit="No Limit"),IF(H316="Yes",1,2),IF(SUMIFS(WhatIf!$W:$W,WhatIf!$Q:$Q,H$1,WhatIf!$R:$R,H316)&lt;=price_limit,IF(H316="Yes",1,2),"")),""))</f>
        <v/>
      </c>
      <c r="BD316" s="161" t="str">
        <f>IF(OR(I316="",VLOOKUP(I$1,Services!$A$1:$B$25,2,0)="Exclude"),"",IF($D316=1,IF(OR(price_limit="",price_limit="No Limit"),IF(I316="Yes",1,2),IF(SUMIFS(WhatIf!$W:$W,WhatIf!$Q:$Q,I$1,WhatIf!$R:$R,I316)&lt;=price_limit,IF(I316="Yes",1,2),"")),""))</f>
        <v/>
      </c>
      <c r="BE316" s="161" t="str">
        <f>IF(OR(J316="",VLOOKUP(J$1,Services!$A$1:$B$25,2,0)="Exclude"),"",IF($D316=1,IF(OR(price_limit="",price_limit="No Limit"),IF(J316="Yes",1,2),IF(SUMIFS(WhatIf!$W:$W,WhatIf!$Q:$Q,J$1,WhatIf!$R:$R,J316)&lt;=price_limit,IF(J316="Yes",1,2),"")),""))</f>
        <v/>
      </c>
      <c r="BF316" s="161" t="str">
        <f>IF(OR(K316="",VLOOKUP(K$1,Services!$A$1:$B$25,2,0)="Exclude"),"",IF($D316=1,IF(OR(price_limit="",price_limit="No Limit"),IF(K316="Yes",1,2),IF(SUMIFS(WhatIf!$W:$W,WhatIf!$Q:$Q,K$1,WhatIf!$R:$R,K316)&lt;=price_limit,IF(K316="Yes",1,2),"")),""))</f>
        <v/>
      </c>
      <c r="BG316" s="161" t="str">
        <f>IF(OR(L316="",VLOOKUP(L$1,Services!$A$1:$B$25,2,0)="Exclude"),"",IF($D316=1,IF(OR(price_limit="",price_limit="No Limit"),IF(L316="Yes",1,2),IF(SUMIFS(WhatIf!$W:$W,WhatIf!$Q:$Q,L$1,WhatIf!$R:$R,L316)&lt;=price_limit,IF(L316="Yes",1,2),"")),""))</f>
        <v/>
      </c>
      <c r="BH316" s="161" t="str">
        <f>IF(OR(M316="",VLOOKUP(M$1,Services!$A$1:$B$25,2,0)="Exclude"),"",IF($D316=1,IF(OR(price_limit="",price_limit="No Limit"),IF(M316="Yes",1,2),IF(SUMIFS(WhatIf!$W:$W,WhatIf!$Q:$Q,M$1,WhatIf!$R:$R,M316)&lt;=price_limit,IF(M316="Yes",1,2),"")),""))</f>
        <v/>
      </c>
      <c r="BI316" s="161" t="str">
        <f>IF(OR(N316="",VLOOKUP(N$1,Services!$A$1:$B$25,2,0)="Exclude"),"",IF($D316=1,IF(OR(price_limit="",price_limit="No Limit"),IF(N316="Yes",1,2),IF(SUMIFS(WhatIf!$W:$W,WhatIf!$Q:$Q,N$1,WhatIf!$R:$R,N316)&lt;=price_limit,IF(N316="Yes",1,2),"")),""))</f>
        <v/>
      </c>
      <c r="BJ316" s="161" t="str">
        <f>IF(OR(O316="",VLOOKUP(O$1,Services!$A$1:$B$25,2,0)="Exclude"),"",IF($D316=1,IF(OR(price_limit="",price_limit="No Limit"),IF(O316="Yes",1,2),IF(SUMIFS(WhatIf!$W:$W,WhatIf!$Q:$Q,O$1,WhatIf!$R:$R,O316)&lt;=price_limit,IF(O316="Yes",1,2),"")),""))</f>
        <v/>
      </c>
      <c r="BK316" s="161" t="str">
        <f>IF(OR(P316="",VLOOKUP(P$1,Services!$A$1:$B$25,2,0)="Exclude"),"",IF($D316=1,IF(OR(price_limit="",price_limit="No Limit"),IF(P316="Yes",1,2),IF(SUMIFS(WhatIf!$W:$W,WhatIf!$Q:$Q,P$1,WhatIf!$R:$R,P316)&lt;=price_limit,IF(P316="Yes",1,2),"")),""))</f>
        <v/>
      </c>
      <c r="BL316" s="161" t="str">
        <f>IF(OR(Q316="",VLOOKUP(Q$1,Services!$A$1:$B$25,2,0)="Exclude"),"",IF($D316=1,IF(OR(price_limit="",price_limit="No Limit"),IF(Q316="Yes",1,2),IF(SUMIFS(WhatIf!$W:$W,WhatIf!$Q:$Q,Q$1,WhatIf!$R:$R,Q316)&lt;=price_limit,IF(Q316="Yes",1,2),"")),""))</f>
        <v/>
      </c>
      <c r="BM316" s="161" t="str">
        <f>IF(OR(R316="",VLOOKUP(R$1,Services!$A$1:$B$25,2,0)="Exclude"),"",IF($D316=1,IF(OR(price_limit="",price_limit="No Limit"),IF(R316="Yes",1,2),IF(SUMIFS(WhatIf!$W:$W,WhatIf!$Q:$Q,R$1,WhatIf!$R:$R,R316)&lt;=price_limit,IF(R316="Yes",1,2),"")),""))</f>
        <v/>
      </c>
      <c r="BN316" s="161" t="str">
        <f>IF(OR(S316="",VLOOKUP(S$1,Services!$A$1:$B$25,2,0)="Exclude"),"",IF($D316=1,IF(OR(price_limit="",price_limit="No Limit"),IF(S316="Yes",1,2),IF(SUMIFS(WhatIf!$W:$W,WhatIf!$Q:$Q,S$1,WhatIf!$R:$R,S316)&lt;=price_limit,IF(S316="Yes",1,2),"")),""))</f>
        <v/>
      </c>
      <c r="BO316" s="161" t="str">
        <f>IF(OR(T316="",VLOOKUP(T$1,Services!$A$1:$B$25,2,0)="Exclude"),"",IF($D316=1,IF(OR(price_limit="",price_limit="No Limit"),IF(T316="Yes",1,2),IF(SUMIFS(WhatIf!$W:$W,WhatIf!$Q:$Q,T$1,WhatIf!$R:$R,T316)&lt;=price_limit,IF(T316="Yes",1,2),"")),""))</f>
        <v/>
      </c>
      <c r="BP316" s="161" t="str">
        <f>IF(OR(U316="",VLOOKUP(U$1,Services!$A$1:$B$25,2,0)="Exclude"),"",IF($D316=1,IF(OR(price_limit="",price_limit="No Limit"),IF(U316="Yes",1,2),IF(SUMIFS(WhatIf!$W:$W,WhatIf!$Q:$Q,U$1,WhatIf!$R:$R,U316)&lt;=price_limit,IF(U316="Yes",1,2),"")),""))</f>
        <v/>
      </c>
      <c r="BQ316" s="161" t="str">
        <f>IF(OR(V316="",VLOOKUP(V$1,Services!$A$1:$B$25,2,0)="Exclude"),"",IF($D316=1,IF(OR(price_limit="",price_limit="No Limit"),IF(V316="Yes",1,2),IF(SUMIFS(WhatIf!$W:$W,WhatIf!$Q:$Q,V$1,WhatIf!$R:$R,V316)&lt;=price_limit,IF(V316="Yes",1,2),"")),""))</f>
        <v/>
      </c>
      <c r="BR316" s="161" t="str">
        <f>IF(OR(W316="",VLOOKUP(W$1,Services!$A$1:$B$25,2,0)="Exclude"),"",IF($D316=1,IF(OR(price_limit="",price_limit="No Limit"),IF(W316="Yes",1,2),IF(SUMIFS(WhatIf!$W:$W,WhatIf!$Q:$Q,W$1,WhatIf!$R:$R,W316)&lt;=price_limit,IF(W316="Yes",1,2),"")),""))</f>
        <v/>
      </c>
      <c r="BS316" s="161" t="str">
        <f>IF(OR(X316="",VLOOKUP(X$1,Services!$A$1:$B$25,2,0)="Exclude"),"",IF($D316=1,IF(OR(price_limit="",price_limit="No Limit"),IF(X316="Yes",1,2),IF(SUMIFS(WhatIf!$W:$W,WhatIf!$Q:$Q,X$1,WhatIf!$R:$R,X316)&lt;=price_limit,IF(X316="Yes",1,2),"")),""))</f>
        <v/>
      </c>
      <c r="BT316" s="161" t="str">
        <f>IF(OR(Y316="",VLOOKUP(Y$1,Services!$A$1:$B$25,2,0)="Exclude"),"",IF($D316=1,IF(OR(price_limit="",price_limit="No Limit"),IF(Y316="Yes",1,2),IF(SUMIFS(WhatIf!$W:$W,WhatIf!$Q:$Q,Y$1,WhatIf!$R:$R,Y316)&lt;=price_limit,IF(Y316="Yes",1,2),"")),""))</f>
        <v/>
      </c>
      <c r="BU316" s="161" t="str">
        <f>IF(OR(Z316="",VLOOKUP(Z$1,Services!$A$1:$B$25,2,0)="Exclude"),"",IF($D316=1,IF(OR(price_limit="",price_limit="No Limit"),IF(Z316="Yes",1,2),IF(SUMIFS(WhatIf!$W:$W,WhatIf!$Q:$Q,Z$1,WhatIf!$R:$R,Z316)&lt;=price_limit,IF(Z316="Yes",1,2),"")),""))</f>
        <v/>
      </c>
      <c r="BV316" s="161"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38.5" customHeight="1" x14ac:dyDescent="0.35">
      <c r="A317" s="15" t="s">
        <v>495</v>
      </c>
      <c r="C317" s="3" t="s">
        <v>229</v>
      </c>
      <c r="D317" s="8" t="str">
        <f t="shared" ca="1" si="14"/>
        <v/>
      </c>
      <c r="M317" s="8"/>
      <c r="N317" s="8"/>
      <c r="O317" s="8"/>
      <c r="P317" s="8" t="s">
        <v>1</v>
      </c>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1" t="str">
        <f>IF(OR(E317="",VLOOKUP(E$1,Services!$A$1:$B$25,2,0)="Exclude"),"",IF($D317=1,IF(OR(price_limit="",price_limit="No Limit"),IF(E317="Yes",1,2),IF(SUMIFS(WhatIf!$W:$W,WhatIf!$Q:$Q,E$1,WhatIf!$R:$R,E317)&lt;=price_limit,IF(E317="Yes",1,2),"")),""))</f>
        <v/>
      </c>
      <c r="BA317" s="161" t="str">
        <f>IF(OR(F317="",VLOOKUP(F$1,Services!$A$1:$B$25,2,0)="Exclude"),"",IF($D317=1,IF(OR(price_limit="",price_limit="No Limit"),IF(F317="Yes",1,2),IF(SUMIFS(WhatIf!$W:$W,WhatIf!$Q:$Q,F$1,WhatIf!$R:$R,F317)&lt;=price_limit,IF(F317="Yes",1,2),"")),""))</f>
        <v/>
      </c>
      <c r="BB317" s="161" t="str">
        <f>IF(OR(G317="",VLOOKUP(G$1,Services!$A$1:$B$25,2,0)="Exclude"),"",IF($D317=1,IF(OR(price_limit="",price_limit="No Limit"),IF(G317="Yes",1,2),IF(SUMIFS(WhatIf!$W:$W,WhatIf!$Q:$Q,G$1,WhatIf!$R:$R,G317)&lt;=price_limit,IF(G317="Yes",1,2),"")),""))</f>
        <v/>
      </c>
      <c r="BC317" s="161" t="str">
        <f>IF(OR(H317="",VLOOKUP(H$1,Services!$A$1:$B$25,2,0)="Exclude"),"",IF($D317=1,IF(OR(price_limit="",price_limit="No Limit"),IF(H317="Yes",1,2),IF(SUMIFS(WhatIf!$W:$W,WhatIf!$Q:$Q,H$1,WhatIf!$R:$R,H317)&lt;=price_limit,IF(H317="Yes",1,2),"")),""))</f>
        <v/>
      </c>
      <c r="BD317" s="161" t="str">
        <f>IF(OR(I317="",VLOOKUP(I$1,Services!$A$1:$B$25,2,0)="Exclude"),"",IF($D317=1,IF(OR(price_limit="",price_limit="No Limit"),IF(I317="Yes",1,2),IF(SUMIFS(WhatIf!$W:$W,WhatIf!$Q:$Q,I$1,WhatIf!$R:$R,I317)&lt;=price_limit,IF(I317="Yes",1,2),"")),""))</f>
        <v/>
      </c>
      <c r="BE317" s="161" t="str">
        <f>IF(OR(J317="",VLOOKUP(J$1,Services!$A$1:$B$25,2,0)="Exclude"),"",IF($D317=1,IF(OR(price_limit="",price_limit="No Limit"),IF(J317="Yes",1,2),IF(SUMIFS(WhatIf!$W:$W,WhatIf!$Q:$Q,J$1,WhatIf!$R:$R,J317)&lt;=price_limit,IF(J317="Yes",1,2),"")),""))</f>
        <v/>
      </c>
      <c r="BF317" s="161" t="str">
        <f>IF(OR(K317="",VLOOKUP(K$1,Services!$A$1:$B$25,2,0)="Exclude"),"",IF($D317=1,IF(OR(price_limit="",price_limit="No Limit"),IF(K317="Yes",1,2),IF(SUMIFS(WhatIf!$W:$W,WhatIf!$Q:$Q,K$1,WhatIf!$R:$R,K317)&lt;=price_limit,IF(K317="Yes",1,2),"")),""))</f>
        <v/>
      </c>
      <c r="BG317" s="161" t="str">
        <f>IF(OR(L317="",VLOOKUP(L$1,Services!$A$1:$B$25,2,0)="Exclude"),"",IF($D317=1,IF(OR(price_limit="",price_limit="No Limit"),IF(L317="Yes",1,2),IF(SUMIFS(WhatIf!$W:$W,WhatIf!$Q:$Q,L$1,WhatIf!$R:$R,L317)&lt;=price_limit,IF(L317="Yes",1,2),"")),""))</f>
        <v/>
      </c>
      <c r="BH317" s="161" t="str">
        <f>IF(OR(M317="",VLOOKUP(M$1,Services!$A$1:$B$25,2,0)="Exclude"),"",IF($D317=1,IF(OR(price_limit="",price_limit="No Limit"),IF(M317="Yes",1,2),IF(SUMIFS(WhatIf!$W:$W,WhatIf!$Q:$Q,M$1,WhatIf!$R:$R,M317)&lt;=price_limit,IF(M317="Yes",1,2),"")),""))</f>
        <v/>
      </c>
      <c r="BI317" s="161" t="str">
        <f>IF(OR(N317="",VLOOKUP(N$1,Services!$A$1:$B$25,2,0)="Exclude"),"",IF($D317=1,IF(OR(price_limit="",price_limit="No Limit"),IF(N317="Yes",1,2),IF(SUMIFS(WhatIf!$W:$W,WhatIf!$Q:$Q,N$1,WhatIf!$R:$R,N317)&lt;=price_limit,IF(N317="Yes",1,2),"")),""))</f>
        <v/>
      </c>
      <c r="BJ317" s="161" t="str">
        <f>IF(OR(O317="",VLOOKUP(O$1,Services!$A$1:$B$25,2,0)="Exclude"),"",IF($D317=1,IF(OR(price_limit="",price_limit="No Limit"),IF(O317="Yes",1,2),IF(SUMIFS(WhatIf!$W:$W,WhatIf!$Q:$Q,O$1,WhatIf!$R:$R,O317)&lt;=price_limit,IF(O317="Yes",1,2),"")),""))</f>
        <v/>
      </c>
      <c r="BK317" s="161" t="str">
        <f ca="1">IF(OR(P317="",VLOOKUP(P$1,Services!$A$1:$B$25,2,0)="Exclude"),"",IF($D317=1,IF(OR(price_limit="",price_limit="No Limit"),IF(P317="Yes",1,2),IF(SUMIFS(WhatIf!$W:$W,WhatIf!$Q:$Q,P$1,WhatIf!$R:$R,P317)&lt;=price_limit,IF(P317="Yes",1,2),"")),""))</f>
        <v/>
      </c>
      <c r="BL317" s="161" t="str">
        <f>IF(OR(Q317="",VLOOKUP(Q$1,Services!$A$1:$B$25,2,0)="Exclude"),"",IF($D317=1,IF(OR(price_limit="",price_limit="No Limit"),IF(Q317="Yes",1,2),IF(SUMIFS(WhatIf!$W:$W,WhatIf!$Q:$Q,Q$1,WhatIf!$R:$R,Q317)&lt;=price_limit,IF(Q317="Yes",1,2),"")),""))</f>
        <v/>
      </c>
      <c r="BM317" s="161" t="str">
        <f>IF(OR(R317="",VLOOKUP(R$1,Services!$A$1:$B$25,2,0)="Exclude"),"",IF($D317=1,IF(OR(price_limit="",price_limit="No Limit"),IF(R317="Yes",1,2),IF(SUMIFS(WhatIf!$W:$W,WhatIf!$Q:$Q,R$1,WhatIf!$R:$R,R317)&lt;=price_limit,IF(R317="Yes",1,2),"")),""))</f>
        <v/>
      </c>
      <c r="BN317" s="161" t="str">
        <f>IF(OR(S317="",VLOOKUP(S$1,Services!$A$1:$B$25,2,0)="Exclude"),"",IF($D317=1,IF(OR(price_limit="",price_limit="No Limit"),IF(S317="Yes",1,2),IF(SUMIFS(WhatIf!$W:$W,WhatIf!$Q:$Q,S$1,WhatIf!$R:$R,S317)&lt;=price_limit,IF(S317="Yes",1,2),"")),""))</f>
        <v/>
      </c>
      <c r="BO317" s="161" t="str">
        <f>IF(OR(T317="",VLOOKUP(T$1,Services!$A$1:$B$25,2,0)="Exclude"),"",IF($D317=1,IF(OR(price_limit="",price_limit="No Limit"),IF(T317="Yes",1,2),IF(SUMIFS(WhatIf!$W:$W,WhatIf!$Q:$Q,T$1,WhatIf!$R:$R,T317)&lt;=price_limit,IF(T317="Yes",1,2),"")),""))</f>
        <v/>
      </c>
      <c r="BP317" s="161" t="str">
        <f>IF(OR(U317="",VLOOKUP(U$1,Services!$A$1:$B$25,2,0)="Exclude"),"",IF($D317=1,IF(OR(price_limit="",price_limit="No Limit"),IF(U317="Yes",1,2),IF(SUMIFS(WhatIf!$W:$W,WhatIf!$Q:$Q,U$1,WhatIf!$R:$R,U317)&lt;=price_limit,IF(U317="Yes",1,2),"")),""))</f>
        <v/>
      </c>
      <c r="BQ317" s="161" t="str">
        <f>IF(OR(V317="",VLOOKUP(V$1,Services!$A$1:$B$25,2,0)="Exclude"),"",IF($D317=1,IF(OR(price_limit="",price_limit="No Limit"),IF(V317="Yes",1,2),IF(SUMIFS(WhatIf!$W:$W,WhatIf!$Q:$Q,V$1,WhatIf!$R:$R,V317)&lt;=price_limit,IF(V317="Yes",1,2),"")),""))</f>
        <v/>
      </c>
      <c r="BR317" s="161" t="str">
        <f>IF(OR(W317="",VLOOKUP(W$1,Services!$A$1:$B$25,2,0)="Exclude"),"",IF($D317=1,IF(OR(price_limit="",price_limit="No Limit"),IF(W317="Yes",1,2),IF(SUMIFS(WhatIf!$W:$W,WhatIf!$Q:$Q,W$1,WhatIf!$R:$R,W317)&lt;=price_limit,IF(W317="Yes",1,2),"")),""))</f>
        <v/>
      </c>
      <c r="BS317" s="161" t="str">
        <f>IF(OR(X317="",VLOOKUP(X$1,Services!$A$1:$B$25,2,0)="Exclude"),"",IF($D317=1,IF(OR(price_limit="",price_limit="No Limit"),IF(X317="Yes",1,2),IF(SUMIFS(WhatIf!$W:$W,WhatIf!$Q:$Q,X$1,WhatIf!$R:$R,X317)&lt;=price_limit,IF(X317="Yes",1,2),"")),""))</f>
        <v/>
      </c>
      <c r="BT317" s="161" t="str">
        <f>IF(OR(Y317="",VLOOKUP(Y$1,Services!$A$1:$B$25,2,0)="Exclude"),"",IF($D317=1,IF(OR(price_limit="",price_limit="No Limit"),IF(Y317="Yes",1,2),IF(SUMIFS(WhatIf!$W:$W,WhatIf!$Q:$Q,Y$1,WhatIf!$R:$R,Y317)&lt;=price_limit,IF(Y317="Yes",1,2),"")),""))</f>
        <v/>
      </c>
      <c r="BU317" s="161" t="str">
        <f>IF(OR(Z317="",VLOOKUP(Z$1,Services!$A$1:$B$25,2,0)="Exclude"),"",IF($D317=1,IF(OR(price_limit="",price_limit="No Limit"),IF(Z317="Yes",1,2),IF(SUMIFS(WhatIf!$W:$W,WhatIf!$Q:$Q,Z$1,WhatIf!$R:$R,Z317)&lt;=price_limit,IF(Z317="Yes",1,2),"")),""))</f>
        <v/>
      </c>
      <c r="BV317" s="161"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3" customHeight="1" x14ac:dyDescent="0.35">
      <c r="A318" s="15" t="s">
        <v>677</v>
      </c>
      <c r="B318" s="3" t="s">
        <v>1249</v>
      </c>
      <c r="C318" s="3" t="s">
        <v>229</v>
      </c>
      <c r="D318" s="8" t="str">
        <f t="shared" ca="1" si="14"/>
        <v/>
      </c>
      <c r="M318" s="8"/>
      <c r="N318" s="8"/>
      <c r="O318" s="8" t="s">
        <v>1</v>
      </c>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1" t="str">
        <f>IF(OR(E318="",VLOOKUP(E$1,Services!$A$1:$B$25,2,0)="Exclude"),"",IF($D318=1,IF(OR(price_limit="",price_limit="No Limit"),IF(E318="Yes",1,2),IF(SUMIFS(WhatIf!$W:$W,WhatIf!$Q:$Q,E$1,WhatIf!$R:$R,E318)&lt;=price_limit,IF(E318="Yes",1,2),"")),""))</f>
        <v/>
      </c>
      <c r="BA318" s="161" t="str">
        <f>IF(OR(F318="",VLOOKUP(F$1,Services!$A$1:$B$25,2,0)="Exclude"),"",IF($D318=1,IF(OR(price_limit="",price_limit="No Limit"),IF(F318="Yes",1,2),IF(SUMIFS(WhatIf!$W:$W,WhatIf!$Q:$Q,F$1,WhatIf!$R:$R,F318)&lt;=price_limit,IF(F318="Yes",1,2),"")),""))</f>
        <v/>
      </c>
      <c r="BB318" s="161" t="str">
        <f>IF(OR(G318="",VLOOKUP(G$1,Services!$A$1:$B$25,2,0)="Exclude"),"",IF($D318=1,IF(OR(price_limit="",price_limit="No Limit"),IF(G318="Yes",1,2),IF(SUMIFS(WhatIf!$W:$W,WhatIf!$Q:$Q,G$1,WhatIf!$R:$R,G318)&lt;=price_limit,IF(G318="Yes",1,2),"")),""))</f>
        <v/>
      </c>
      <c r="BC318" s="161" t="str">
        <f>IF(OR(H318="",VLOOKUP(H$1,Services!$A$1:$B$25,2,0)="Exclude"),"",IF($D318=1,IF(OR(price_limit="",price_limit="No Limit"),IF(H318="Yes",1,2),IF(SUMIFS(WhatIf!$W:$W,WhatIf!$Q:$Q,H$1,WhatIf!$R:$R,H318)&lt;=price_limit,IF(H318="Yes",1,2),"")),""))</f>
        <v/>
      </c>
      <c r="BD318" s="161" t="str">
        <f>IF(OR(I318="",VLOOKUP(I$1,Services!$A$1:$B$25,2,0)="Exclude"),"",IF($D318=1,IF(OR(price_limit="",price_limit="No Limit"),IF(I318="Yes",1,2),IF(SUMIFS(WhatIf!$W:$W,WhatIf!$Q:$Q,I$1,WhatIf!$R:$R,I318)&lt;=price_limit,IF(I318="Yes",1,2),"")),""))</f>
        <v/>
      </c>
      <c r="BE318" s="161" t="str">
        <f>IF(OR(J318="",VLOOKUP(J$1,Services!$A$1:$B$25,2,0)="Exclude"),"",IF($D318=1,IF(OR(price_limit="",price_limit="No Limit"),IF(J318="Yes",1,2),IF(SUMIFS(WhatIf!$W:$W,WhatIf!$Q:$Q,J$1,WhatIf!$R:$R,J318)&lt;=price_limit,IF(J318="Yes",1,2),"")),""))</f>
        <v/>
      </c>
      <c r="BF318" s="161" t="str">
        <f>IF(OR(K318="",VLOOKUP(K$1,Services!$A$1:$B$25,2,0)="Exclude"),"",IF($D318=1,IF(OR(price_limit="",price_limit="No Limit"),IF(K318="Yes",1,2),IF(SUMIFS(WhatIf!$W:$W,WhatIf!$Q:$Q,K$1,WhatIf!$R:$R,K318)&lt;=price_limit,IF(K318="Yes",1,2),"")),""))</f>
        <v/>
      </c>
      <c r="BG318" s="161" t="str">
        <f>IF(OR(L318="",VLOOKUP(L$1,Services!$A$1:$B$25,2,0)="Exclude"),"",IF($D318=1,IF(OR(price_limit="",price_limit="No Limit"),IF(L318="Yes",1,2),IF(SUMIFS(WhatIf!$W:$W,WhatIf!$Q:$Q,L$1,WhatIf!$R:$R,L318)&lt;=price_limit,IF(L318="Yes",1,2),"")),""))</f>
        <v/>
      </c>
      <c r="BH318" s="161" t="str">
        <f>IF(OR(M318="",VLOOKUP(M$1,Services!$A$1:$B$25,2,0)="Exclude"),"",IF($D318=1,IF(OR(price_limit="",price_limit="No Limit"),IF(M318="Yes",1,2),IF(SUMIFS(WhatIf!$W:$W,WhatIf!$Q:$Q,M$1,WhatIf!$R:$R,M318)&lt;=price_limit,IF(M318="Yes",1,2),"")),""))</f>
        <v/>
      </c>
      <c r="BI318" s="161" t="str">
        <f>IF(OR(N318="",VLOOKUP(N$1,Services!$A$1:$B$25,2,0)="Exclude"),"",IF($D318=1,IF(OR(price_limit="",price_limit="No Limit"),IF(N318="Yes",1,2),IF(SUMIFS(WhatIf!$W:$W,WhatIf!$Q:$Q,N$1,WhatIf!$R:$R,N318)&lt;=price_limit,IF(N318="Yes",1,2),"")),""))</f>
        <v/>
      </c>
      <c r="BJ318" s="161" t="str">
        <f ca="1">IF(OR(O318="",VLOOKUP(O$1,Services!$A$1:$B$25,2,0)="Exclude"),"",IF($D318=1,IF(OR(price_limit="",price_limit="No Limit"),IF(O318="Yes",1,2),IF(SUMIFS(WhatIf!$W:$W,WhatIf!$Q:$Q,O$1,WhatIf!$R:$R,O318)&lt;=price_limit,IF(O318="Yes",1,2),"")),""))</f>
        <v/>
      </c>
      <c r="BK318" s="161" t="str">
        <f>IF(OR(P318="",VLOOKUP(P$1,Services!$A$1:$B$25,2,0)="Exclude"),"",IF($D318=1,IF(OR(price_limit="",price_limit="No Limit"),IF(P318="Yes",1,2),IF(SUMIFS(WhatIf!$W:$W,WhatIf!$Q:$Q,P$1,WhatIf!$R:$R,P318)&lt;=price_limit,IF(P318="Yes",1,2),"")),""))</f>
        <v/>
      </c>
      <c r="BL318" s="161" t="str">
        <f>IF(OR(Q318="",VLOOKUP(Q$1,Services!$A$1:$B$25,2,0)="Exclude"),"",IF($D318=1,IF(OR(price_limit="",price_limit="No Limit"),IF(Q318="Yes",1,2),IF(SUMIFS(WhatIf!$W:$W,WhatIf!$Q:$Q,Q$1,WhatIf!$R:$R,Q318)&lt;=price_limit,IF(Q318="Yes",1,2),"")),""))</f>
        <v/>
      </c>
      <c r="BM318" s="161" t="str">
        <f>IF(OR(R318="",VLOOKUP(R$1,Services!$A$1:$B$25,2,0)="Exclude"),"",IF($D318=1,IF(OR(price_limit="",price_limit="No Limit"),IF(R318="Yes",1,2),IF(SUMIFS(WhatIf!$W:$W,WhatIf!$Q:$Q,R$1,WhatIf!$R:$R,R318)&lt;=price_limit,IF(R318="Yes",1,2),"")),""))</f>
        <v/>
      </c>
      <c r="BN318" s="161" t="str">
        <f>IF(OR(S318="",VLOOKUP(S$1,Services!$A$1:$B$25,2,0)="Exclude"),"",IF($D318=1,IF(OR(price_limit="",price_limit="No Limit"),IF(S318="Yes",1,2),IF(SUMIFS(WhatIf!$W:$W,WhatIf!$Q:$Q,S$1,WhatIf!$R:$R,S318)&lt;=price_limit,IF(S318="Yes",1,2),"")),""))</f>
        <v/>
      </c>
      <c r="BO318" s="161" t="str">
        <f>IF(OR(T318="",VLOOKUP(T$1,Services!$A$1:$B$25,2,0)="Exclude"),"",IF($D318=1,IF(OR(price_limit="",price_limit="No Limit"),IF(T318="Yes",1,2),IF(SUMIFS(WhatIf!$W:$W,WhatIf!$Q:$Q,T$1,WhatIf!$R:$R,T318)&lt;=price_limit,IF(T318="Yes",1,2),"")),""))</f>
        <v/>
      </c>
      <c r="BP318" s="161" t="str">
        <f>IF(OR(U318="",VLOOKUP(U$1,Services!$A$1:$B$25,2,0)="Exclude"),"",IF($D318=1,IF(OR(price_limit="",price_limit="No Limit"),IF(U318="Yes",1,2),IF(SUMIFS(WhatIf!$W:$W,WhatIf!$Q:$Q,U$1,WhatIf!$R:$R,U318)&lt;=price_limit,IF(U318="Yes",1,2),"")),""))</f>
        <v/>
      </c>
      <c r="BQ318" s="161" t="str">
        <f>IF(OR(V318="",VLOOKUP(V$1,Services!$A$1:$B$25,2,0)="Exclude"),"",IF($D318=1,IF(OR(price_limit="",price_limit="No Limit"),IF(V318="Yes",1,2),IF(SUMIFS(WhatIf!$W:$W,WhatIf!$Q:$Q,V$1,WhatIf!$R:$R,V318)&lt;=price_limit,IF(V318="Yes",1,2),"")),""))</f>
        <v/>
      </c>
      <c r="BR318" s="161" t="str">
        <f>IF(OR(W318="",VLOOKUP(W$1,Services!$A$1:$B$25,2,0)="Exclude"),"",IF($D318=1,IF(OR(price_limit="",price_limit="No Limit"),IF(W318="Yes",1,2),IF(SUMIFS(WhatIf!$W:$W,WhatIf!$Q:$Q,W$1,WhatIf!$R:$R,W318)&lt;=price_limit,IF(W318="Yes",1,2),"")),""))</f>
        <v/>
      </c>
      <c r="BS318" s="161" t="str">
        <f>IF(OR(X318="",VLOOKUP(X$1,Services!$A$1:$B$25,2,0)="Exclude"),"",IF($D318=1,IF(OR(price_limit="",price_limit="No Limit"),IF(X318="Yes",1,2),IF(SUMIFS(WhatIf!$W:$W,WhatIf!$Q:$Q,X$1,WhatIf!$R:$R,X318)&lt;=price_limit,IF(X318="Yes",1,2),"")),""))</f>
        <v/>
      </c>
      <c r="BT318" s="161" t="str">
        <f>IF(OR(Y318="",VLOOKUP(Y$1,Services!$A$1:$B$25,2,0)="Exclude"),"",IF($D318=1,IF(OR(price_limit="",price_limit="No Limit"),IF(Y318="Yes",1,2),IF(SUMIFS(WhatIf!$W:$W,WhatIf!$Q:$Q,Y$1,WhatIf!$R:$R,Y318)&lt;=price_limit,IF(Y318="Yes",1,2),"")),""))</f>
        <v/>
      </c>
      <c r="BU318" s="161" t="str">
        <f>IF(OR(Z318="",VLOOKUP(Z$1,Services!$A$1:$B$25,2,0)="Exclude"),"",IF($D318=1,IF(OR(price_limit="",price_limit="No Limit"),IF(Z318="Yes",1,2),IF(SUMIFS(WhatIf!$W:$W,WhatIf!$Q:$Q,Z$1,WhatIf!$R:$R,Z318)&lt;=price_limit,IF(Z318="Yes",1,2),"")),""))</f>
        <v/>
      </c>
      <c r="BV318" s="161"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 customHeight="1" x14ac:dyDescent="0.35">
      <c r="A319" s="15" t="s">
        <v>300</v>
      </c>
      <c r="C319" s="3" t="s">
        <v>229</v>
      </c>
      <c r="D319" s="8" t="str">
        <f t="shared" ca="1" si="14"/>
        <v/>
      </c>
      <c r="E319" s="4" t="s">
        <v>1</v>
      </c>
      <c r="F319" s="4" t="s">
        <v>390</v>
      </c>
      <c r="G319" s="4" t="s">
        <v>390</v>
      </c>
      <c r="H319" s="4" t="s">
        <v>390</v>
      </c>
      <c r="I319" s="8" t="s">
        <v>671</v>
      </c>
      <c r="J319" s="8" t="s">
        <v>671</v>
      </c>
      <c r="K319" s="8" t="s">
        <v>671</v>
      </c>
      <c r="L319" s="4" t="s">
        <v>1</v>
      </c>
      <c r="M319" s="8"/>
      <c r="N319" s="8"/>
      <c r="O319" s="8" t="s">
        <v>605</v>
      </c>
      <c r="P319" s="8"/>
      <c r="Q319" s="8" t="s">
        <v>1</v>
      </c>
      <c r="R319" s="8" t="s">
        <v>1</v>
      </c>
      <c r="S319" s="8" t="s">
        <v>1</v>
      </c>
      <c r="T319" s="8" t="s">
        <v>1</v>
      </c>
      <c r="U319" s="8"/>
      <c r="V319" s="8" t="s">
        <v>671</v>
      </c>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1" t="str">
        <f ca="1">IF(OR(E319="",VLOOKUP(E$1,Services!$A$1:$B$25,2,0)="Exclude"),"",IF($D319=1,IF(OR(price_limit="",price_limit="No Limit"),IF(E319="Yes",1,2),IF(SUMIFS(WhatIf!$W:$W,WhatIf!$Q:$Q,E$1,WhatIf!$R:$R,E319)&lt;=price_limit,IF(E319="Yes",1,2),"")),""))</f>
        <v/>
      </c>
      <c r="BA319" s="161" t="str">
        <f ca="1">IF(OR(F319="",VLOOKUP(F$1,Services!$A$1:$B$25,2,0)="Exclude"),"",IF($D319=1,IF(OR(price_limit="",price_limit="No Limit"),IF(F319="Yes",1,2),IF(SUMIFS(WhatIf!$W:$W,WhatIf!$Q:$Q,F$1,WhatIf!$R:$R,F319)&lt;=price_limit,IF(F319="Yes",1,2),"")),""))</f>
        <v/>
      </c>
      <c r="BB319" s="161" t="str">
        <f ca="1">IF(OR(G319="",VLOOKUP(G$1,Services!$A$1:$B$25,2,0)="Exclude"),"",IF($D319=1,IF(OR(price_limit="",price_limit="No Limit"),IF(G319="Yes",1,2),IF(SUMIFS(WhatIf!$W:$W,WhatIf!$Q:$Q,G$1,WhatIf!$R:$R,G319)&lt;=price_limit,IF(G319="Yes",1,2),"")),""))</f>
        <v/>
      </c>
      <c r="BC319" s="161" t="str">
        <f ca="1">IF(OR(H319="",VLOOKUP(H$1,Services!$A$1:$B$25,2,0)="Exclude"),"",IF($D319=1,IF(OR(price_limit="",price_limit="No Limit"),IF(H319="Yes",1,2),IF(SUMIFS(WhatIf!$W:$W,WhatIf!$Q:$Q,H$1,WhatIf!$R:$R,H319)&lt;=price_limit,IF(H319="Yes",1,2),"")),""))</f>
        <v/>
      </c>
      <c r="BD319" s="161" t="str">
        <f ca="1">IF(OR(I319="",VLOOKUP(I$1,Services!$A$1:$B$25,2,0)="Exclude"),"",IF($D319=1,IF(OR(price_limit="",price_limit="No Limit"),IF(I319="Yes",1,2),IF(SUMIFS(WhatIf!$W:$W,WhatIf!$Q:$Q,I$1,WhatIf!$R:$R,I319)&lt;=price_limit,IF(I319="Yes",1,2),"")),""))</f>
        <v/>
      </c>
      <c r="BE319" s="161" t="str">
        <f ca="1">IF(OR(J319="",VLOOKUP(J$1,Services!$A$1:$B$25,2,0)="Exclude"),"",IF($D319=1,IF(OR(price_limit="",price_limit="No Limit"),IF(J319="Yes",1,2),IF(SUMIFS(WhatIf!$W:$W,WhatIf!$Q:$Q,J$1,WhatIf!$R:$R,J319)&lt;=price_limit,IF(J319="Yes",1,2),"")),""))</f>
        <v/>
      </c>
      <c r="BF319" s="161" t="str">
        <f ca="1">IF(OR(K319="",VLOOKUP(K$1,Services!$A$1:$B$25,2,0)="Exclude"),"",IF($D319=1,IF(OR(price_limit="",price_limit="No Limit"),IF(K319="Yes",1,2),IF(SUMIFS(WhatIf!$W:$W,WhatIf!$Q:$Q,K$1,WhatIf!$R:$R,K319)&lt;=price_limit,IF(K319="Yes",1,2),"")),""))</f>
        <v/>
      </c>
      <c r="BG319" s="161" t="str">
        <f ca="1">IF(OR(L319="",VLOOKUP(L$1,Services!$A$1:$B$25,2,0)="Exclude"),"",IF($D319=1,IF(OR(price_limit="",price_limit="No Limit"),IF(L319="Yes",1,2),IF(SUMIFS(WhatIf!$W:$W,WhatIf!$Q:$Q,L$1,WhatIf!$R:$R,L319)&lt;=price_limit,IF(L319="Yes",1,2),"")),""))</f>
        <v/>
      </c>
      <c r="BH319" s="161" t="str">
        <f>IF(OR(M319="",VLOOKUP(M$1,Services!$A$1:$B$25,2,0)="Exclude"),"",IF($D319=1,IF(OR(price_limit="",price_limit="No Limit"),IF(M319="Yes",1,2),IF(SUMIFS(WhatIf!$W:$W,WhatIf!$Q:$Q,M$1,WhatIf!$R:$R,M319)&lt;=price_limit,IF(M319="Yes",1,2),"")),""))</f>
        <v/>
      </c>
      <c r="BI319" s="161" t="str">
        <f>IF(OR(N319="",VLOOKUP(N$1,Services!$A$1:$B$25,2,0)="Exclude"),"",IF($D319=1,IF(OR(price_limit="",price_limit="No Limit"),IF(N319="Yes",1,2),IF(SUMIFS(WhatIf!$W:$W,WhatIf!$Q:$Q,N$1,WhatIf!$R:$R,N319)&lt;=price_limit,IF(N319="Yes",1,2),"")),""))</f>
        <v/>
      </c>
      <c r="BJ319" s="161" t="str">
        <f ca="1">IF(OR(O319="",VLOOKUP(O$1,Services!$A$1:$B$25,2,0)="Exclude"),"",IF($D319=1,IF(OR(price_limit="",price_limit="No Limit"),IF(O319="Yes",1,2),IF(SUMIFS(WhatIf!$W:$W,WhatIf!$Q:$Q,O$1,WhatIf!$R:$R,O319)&lt;=price_limit,IF(O319="Yes",1,2),"")),""))</f>
        <v/>
      </c>
      <c r="BK319" s="161" t="str">
        <f>IF(OR(P319="",VLOOKUP(P$1,Services!$A$1:$B$25,2,0)="Exclude"),"",IF($D319=1,IF(OR(price_limit="",price_limit="No Limit"),IF(P319="Yes",1,2),IF(SUMIFS(WhatIf!$W:$W,WhatIf!$Q:$Q,P$1,WhatIf!$R:$R,P319)&lt;=price_limit,IF(P319="Yes",1,2),"")),""))</f>
        <v/>
      </c>
      <c r="BL319" s="161" t="str">
        <f ca="1">IF(OR(Q319="",VLOOKUP(Q$1,Services!$A$1:$B$25,2,0)="Exclude"),"",IF($D319=1,IF(OR(price_limit="",price_limit="No Limit"),IF(Q319="Yes",1,2),IF(SUMIFS(WhatIf!$W:$W,WhatIf!$Q:$Q,Q$1,WhatIf!$R:$R,Q319)&lt;=price_limit,IF(Q319="Yes",1,2),"")),""))</f>
        <v/>
      </c>
      <c r="BM319" s="161" t="str">
        <f ca="1">IF(OR(R319="",VLOOKUP(R$1,Services!$A$1:$B$25,2,0)="Exclude"),"",IF($D319=1,IF(OR(price_limit="",price_limit="No Limit"),IF(R319="Yes",1,2),IF(SUMIFS(WhatIf!$W:$W,WhatIf!$Q:$Q,R$1,WhatIf!$R:$R,R319)&lt;=price_limit,IF(R319="Yes",1,2),"")),""))</f>
        <v/>
      </c>
      <c r="BN319" s="161" t="str">
        <f ca="1">IF(OR(S319="",VLOOKUP(S$1,Services!$A$1:$B$25,2,0)="Exclude"),"",IF($D319=1,IF(OR(price_limit="",price_limit="No Limit"),IF(S319="Yes",1,2),IF(SUMIFS(WhatIf!$W:$W,WhatIf!$Q:$Q,S$1,WhatIf!$R:$R,S319)&lt;=price_limit,IF(S319="Yes",1,2),"")),""))</f>
        <v/>
      </c>
      <c r="BO319" s="161" t="str">
        <f ca="1">IF(OR(T319="",VLOOKUP(T$1,Services!$A$1:$B$25,2,0)="Exclude"),"",IF($D319=1,IF(OR(price_limit="",price_limit="No Limit"),IF(T319="Yes",1,2),IF(SUMIFS(WhatIf!$W:$W,WhatIf!$Q:$Q,T$1,WhatIf!$R:$R,T319)&lt;=price_limit,IF(T319="Yes",1,2),"")),""))</f>
        <v/>
      </c>
      <c r="BP319" s="161" t="str">
        <f>IF(OR(U319="",VLOOKUP(U$1,Services!$A$1:$B$25,2,0)="Exclude"),"",IF($D319=1,IF(OR(price_limit="",price_limit="No Limit"),IF(U319="Yes",1,2),IF(SUMIFS(WhatIf!$W:$W,WhatIf!$Q:$Q,U$1,WhatIf!$R:$R,U319)&lt;=price_limit,IF(U319="Yes",1,2),"")),""))</f>
        <v/>
      </c>
      <c r="BQ319" s="161" t="str">
        <f ca="1">IF(OR(V319="",VLOOKUP(V$1,Services!$A$1:$B$25,2,0)="Exclude"),"",IF($D319=1,IF(OR(price_limit="",price_limit="No Limit"),IF(V319="Yes",1,2),IF(SUMIFS(WhatIf!$W:$W,WhatIf!$Q:$Q,V$1,WhatIf!$R:$R,V319)&lt;=price_limit,IF(V319="Yes",1,2),"")),""))</f>
        <v/>
      </c>
      <c r="BR319" s="161" t="str">
        <f>IF(OR(W319="",VLOOKUP(W$1,Services!$A$1:$B$25,2,0)="Exclude"),"",IF($D319=1,IF(OR(price_limit="",price_limit="No Limit"),IF(W319="Yes",1,2),IF(SUMIFS(WhatIf!$W:$W,WhatIf!$Q:$Q,W$1,WhatIf!$R:$R,W319)&lt;=price_limit,IF(W319="Yes",1,2),"")),""))</f>
        <v/>
      </c>
      <c r="BS319" s="161" t="str">
        <f>IF(OR(X319="",VLOOKUP(X$1,Services!$A$1:$B$25,2,0)="Exclude"),"",IF($D319=1,IF(OR(price_limit="",price_limit="No Limit"),IF(X319="Yes",1,2),IF(SUMIFS(WhatIf!$W:$W,WhatIf!$Q:$Q,X$1,WhatIf!$R:$R,X319)&lt;=price_limit,IF(X319="Yes",1,2),"")),""))</f>
        <v/>
      </c>
      <c r="BT319" s="161" t="str">
        <f>IF(OR(Y319="",VLOOKUP(Y$1,Services!$A$1:$B$25,2,0)="Exclude"),"",IF($D319=1,IF(OR(price_limit="",price_limit="No Limit"),IF(Y319="Yes",1,2),IF(SUMIFS(WhatIf!$W:$W,WhatIf!$Q:$Q,Y$1,WhatIf!$R:$R,Y319)&lt;=price_limit,IF(Y319="Yes",1,2),"")),""))</f>
        <v/>
      </c>
      <c r="BU319" s="161" t="str">
        <f>IF(OR(Z319="",VLOOKUP(Z$1,Services!$A$1:$B$25,2,0)="Exclude"),"",IF($D319=1,IF(OR(price_limit="",price_limit="No Limit"),IF(Z319="Yes",1,2),IF(SUMIFS(WhatIf!$W:$W,WhatIf!$Q:$Q,Z$1,WhatIf!$R:$R,Z319)&lt;=price_limit,IF(Z319="Yes",1,2),"")),""))</f>
        <v/>
      </c>
      <c r="BV319" s="161"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38.5" customHeight="1" x14ac:dyDescent="0.3">
      <c r="A320" s="15" t="s">
        <v>1253</v>
      </c>
      <c r="C320" s="3" t="s">
        <v>229</v>
      </c>
      <c r="D320" s="8" t="str">
        <f t="shared" ca="1" si="14"/>
        <v/>
      </c>
      <c r="O320" s="4" t="s">
        <v>661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1" t="str">
        <f>IF(OR(E320="",VLOOKUP(E$1,Services!$A$1:$B$25,2,0)="Exclude"),"",IF($D320=1,IF(OR(price_limit="",price_limit="No Limit"),IF(E320="Yes",1,2),IF(SUMIFS(WhatIf!$W:$W,WhatIf!$Q:$Q,E$1,WhatIf!$R:$R,E320)&lt;=price_limit,IF(E320="Yes",1,2),"")),""))</f>
        <v/>
      </c>
      <c r="BA320" s="161" t="str">
        <f>IF(OR(F320="",VLOOKUP(F$1,Services!$A$1:$B$25,2,0)="Exclude"),"",IF($D320=1,IF(OR(price_limit="",price_limit="No Limit"),IF(F320="Yes",1,2),IF(SUMIFS(WhatIf!$W:$W,WhatIf!$Q:$Q,F$1,WhatIf!$R:$R,F320)&lt;=price_limit,IF(F320="Yes",1,2),"")),""))</f>
        <v/>
      </c>
      <c r="BB320" s="161" t="str">
        <f>IF(OR(G320="",VLOOKUP(G$1,Services!$A$1:$B$25,2,0)="Exclude"),"",IF($D320=1,IF(OR(price_limit="",price_limit="No Limit"),IF(G320="Yes",1,2),IF(SUMIFS(WhatIf!$W:$W,WhatIf!$Q:$Q,G$1,WhatIf!$R:$R,G320)&lt;=price_limit,IF(G320="Yes",1,2),"")),""))</f>
        <v/>
      </c>
      <c r="BC320" s="161" t="str">
        <f>IF(OR(H320="",VLOOKUP(H$1,Services!$A$1:$B$25,2,0)="Exclude"),"",IF($D320=1,IF(OR(price_limit="",price_limit="No Limit"),IF(H320="Yes",1,2),IF(SUMIFS(WhatIf!$W:$W,WhatIf!$Q:$Q,H$1,WhatIf!$R:$R,H320)&lt;=price_limit,IF(H320="Yes",1,2),"")),""))</f>
        <v/>
      </c>
      <c r="BD320" s="161" t="str">
        <f>IF(OR(I320="",VLOOKUP(I$1,Services!$A$1:$B$25,2,0)="Exclude"),"",IF($D320=1,IF(OR(price_limit="",price_limit="No Limit"),IF(I320="Yes",1,2),IF(SUMIFS(WhatIf!$W:$W,WhatIf!$Q:$Q,I$1,WhatIf!$R:$R,I320)&lt;=price_limit,IF(I320="Yes",1,2),"")),""))</f>
        <v/>
      </c>
      <c r="BE320" s="161" t="str">
        <f>IF(OR(J320="",VLOOKUP(J$1,Services!$A$1:$B$25,2,0)="Exclude"),"",IF($D320=1,IF(OR(price_limit="",price_limit="No Limit"),IF(J320="Yes",1,2),IF(SUMIFS(WhatIf!$W:$W,WhatIf!$Q:$Q,J$1,WhatIf!$R:$R,J320)&lt;=price_limit,IF(J320="Yes",1,2),"")),""))</f>
        <v/>
      </c>
      <c r="BF320" s="161" t="str">
        <f>IF(OR(K320="",VLOOKUP(K$1,Services!$A$1:$B$25,2,0)="Exclude"),"",IF($D320=1,IF(OR(price_limit="",price_limit="No Limit"),IF(K320="Yes",1,2),IF(SUMIFS(WhatIf!$W:$W,WhatIf!$Q:$Q,K$1,WhatIf!$R:$R,K320)&lt;=price_limit,IF(K320="Yes",1,2),"")),""))</f>
        <v/>
      </c>
      <c r="BG320" s="161" t="str">
        <f>IF(OR(L320="",VLOOKUP(L$1,Services!$A$1:$B$25,2,0)="Exclude"),"",IF($D320=1,IF(OR(price_limit="",price_limit="No Limit"),IF(L320="Yes",1,2),IF(SUMIFS(WhatIf!$W:$W,WhatIf!$Q:$Q,L$1,WhatIf!$R:$R,L320)&lt;=price_limit,IF(L320="Yes",1,2),"")),""))</f>
        <v/>
      </c>
      <c r="BH320" s="161" t="str">
        <f>IF(OR(M320="",VLOOKUP(M$1,Services!$A$1:$B$25,2,0)="Exclude"),"",IF($D320=1,IF(OR(price_limit="",price_limit="No Limit"),IF(M320="Yes",1,2),IF(SUMIFS(WhatIf!$W:$W,WhatIf!$Q:$Q,M$1,WhatIf!$R:$R,M320)&lt;=price_limit,IF(M320="Yes",1,2),"")),""))</f>
        <v/>
      </c>
      <c r="BI320" s="161" t="str">
        <f>IF(OR(N320="",VLOOKUP(N$1,Services!$A$1:$B$25,2,0)="Exclude"),"",IF($D320=1,IF(OR(price_limit="",price_limit="No Limit"),IF(N320="Yes",1,2),IF(SUMIFS(WhatIf!$W:$W,WhatIf!$Q:$Q,N$1,WhatIf!$R:$R,N320)&lt;=price_limit,IF(N320="Yes",1,2),"")),""))</f>
        <v/>
      </c>
      <c r="BJ320" s="161" t="str">
        <f ca="1">IF(OR(O320="",VLOOKUP(O$1,Services!$A$1:$B$25,2,0)="Exclude"),"",IF($D320=1,IF(OR(price_limit="",price_limit="No Limit"),IF(O320="Yes",1,2),IF(SUMIFS(WhatIf!$W:$W,WhatIf!$Q:$Q,O$1,WhatIf!$R:$R,O320)&lt;=price_limit,IF(O320="Yes",1,2),"")),""))</f>
        <v/>
      </c>
      <c r="BK320" s="161" t="str">
        <f>IF(OR(P320="",VLOOKUP(P$1,Services!$A$1:$B$25,2,0)="Exclude"),"",IF($D320=1,IF(OR(price_limit="",price_limit="No Limit"),IF(P320="Yes",1,2),IF(SUMIFS(WhatIf!$W:$W,WhatIf!$Q:$Q,P$1,WhatIf!$R:$R,P320)&lt;=price_limit,IF(P320="Yes",1,2),"")),""))</f>
        <v/>
      </c>
      <c r="BL320" s="161" t="str">
        <f>IF(OR(Q320="",VLOOKUP(Q$1,Services!$A$1:$B$25,2,0)="Exclude"),"",IF($D320=1,IF(OR(price_limit="",price_limit="No Limit"),IF(Q320="Yes",1,2),IF(SUMIFS(WhatIf!$W:$W,WhatIf!$Q:$Q,Q$1,WhatIf!$R:$R,Q320)&lt;=price_limit,IF(Q320="Yes",1,2),"")),""))</f>
        <v/>
      </c>
      <c r="BM320" s="161" t="str">
        <f>IF(OR(R320="",VLOOKUP(R$1,Services!$A$1:$B$25,2,0)="Exclude"),"",IF($D320=1,IF(OR(price_limit="",price_limit="No Limit"),IF(R320="Yes",1,2),IF(SUMIFS(WhatIf!$W:$W,WhatIf!$Q:$Q,R$1,WhatIf!$R:$R,R320)&lt;=price_limit,IF(R320="Yes",1,2),"")),""))</f>
        <v/>
      </c>
      <c r="BN320" s="161" t="str">
        <f>IF(OR(S320="",VLOOKUP(S$1,Services!$A$1:$B$25,2,0)="Exclude"),"",IF($D320=1,IF(OR(price_limit="",price_limit="No Limit"),IF(S320="Yes",1,2),IF(SUMIFS(WhatIf!$W:$W,WhatIf!$Q:$Q,S$1,WhatIf!$R:$R,S320)&lt;=price_limit,IF(S320="Yes",1,2),"")),""))</f>
        <v/>
      </c>
      <c r="BO320" s="161" t="str">
        <f>IF(OR(T320="",VLOOKUP(T$1,Services!$A$1:$B$25,2,0)="Exclude"),"",IF($D320=1,IF(OR(price_limit="",price_limit="No Limit"),IF(T320="Yes",1,2),IF(SUMIFS(WhatIf!$W:$W,WhatIf!$Q:$Q,T$1,WhatIf!$R:$R,T320)&lt;=price_limit,IF(T320="Yes",1,2),"")),""))</f>
        <v/>
      </c>
      <c r="BP320" s="161" t="str">
        <f>IF(OR(U320="",VLOOKUP(U$1,Services!$A$1:$B$25,2,0)="Exclude"),"",IF($D320=1,IF(OR(price_limit="",price_limit="No Limit"),IF(U320="Yes",1,2),IF(SUMIFS(WhatIf!$W:$W,WhatIf!$Q:$Q,U$1,WhatIf!$R:$R,U320)&lt;=price_limit,IF(U320="Yes",1,2),"")),""))</f>
        <v/>
      </c>
      <c r="BQ320" s="161" t="str">
        <f>IF(OR(V320="",VLOOKUP(V$1,Services!$A$1:$B$25,2,0)="Exclude"),"",IF($D320=1,IF(OR(price_limit="",price_limit="No Limit"),IF(V320="Yes",1,2),IF(SUMIFS(WhatIf!$W:$W,WhatIf!$Q:$Q,V$1,WhatIf!$R:$R,V320)&lt;=price_limit,IF(V320="Yes",1,2),"")),""))</f>
        <v/>
      </c>
      <c r="BR320" s="161" t="str">
        <f>IF(OR(W320="",VLOOKUP(W$1,Services!$A$1:$B$25,2,0)="Exclude"),"",IF($D320=1,IF(OR(price_limit="",price_limit="No Limit"),IF(W320="Yes",1,2),IF(SUMIFS(WhatIf!$W:$W,WhatIf!$Q:$Q,W$1,WhatIf!$R:$R,W320)&lt;=price_limit,IF(W320="Yes",1,2),"")),""))</f>
        <v/>
      </c>
      <c r="BS320" s="161" t="str">
        <f>IF(OR(X320="",VLOOKUP(X$1,Services!$A$1:$B$25,2,0)="Exclude"),"",IF($D320=1,IF(OR(price_limit="",price_limit="No Limit"),IF(X320="Yes",1,2),IF(SUMIFS(WhatIf!$W:$W,WhatIf!$Q:$Q,X$1,WhatIf!$R:$R,X320)&lt;=price_limit,IF(X320="Yes",1,2),"")),""))</f>
        <v/>
      </c>
      <c r="BT320" s="161" t="str">
        <f>IF(OR(Y320="",VLOOKUP(Y$1,Services!$A$1:$B$25,2,0)="Exclude"),"",IF($D320=1,IF(OR(price_limit="",price_limit="No Limit"),IF(Y320="Yes",1,2),IF(SUMIFS(WhatIf!$W:$W,WhatIf!$Q:$Q,Y$1,WhatIf!$R:$R,Y320)&lt;=price_limit,IF(Y320="Yes",1,2),"")),""))</f>
        <v/>
      </c>
      <c r="BU320" s="161" t="str">
        <f>IF(OR(Z320="",VLOOKUP(Z$1,Services!$A$1:$B$25,2,0)="Exclude"),"",IF($D320=1,IF(OR(price_limit="",price_limit="No Limit"),IF(Z320="Yes",1,2),IF(SUMIFS(WhatIf!$W:$W,WhatIf!$Q:$Q,Z$1,WhatIf!$R:$R,Z320)&lt;=price_limit,IF(Z320="Yes",1,2),"")),""))</f>
        <v/>
      </c>
      <c r="BV320" s="161"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9.5" customHeight="1" x14ac:dyDescent="0.35">
      <c r="A321" s="15" t="s">
        <v>47</v>
      </c>
      <c r="B321" s="3" t="s">
        <v>1049</v>
      </c>
      <c r="C321" s="3" t="s">
        <v>229</v>
      </c>
      <c r="D321" s="8" t="str">
        <f t="shared" ca="1" si="14"/>
        <v/>
      </c>
      <c r="E321" s="4" t="s">
        <v>1</v>
      </c>
      <c r="F321" s="4" t="s">
        <v>1</v>
      </c>
      <c r="G321" s="4" t="s">
        <v>1</v>
      </c>
      <c r="H321" s="4" t="s">
        <v>1</v>
      </c>
      <c r="I321" s="8" t="s">
        <v>1</v>
      </c>
      <c r="J321" s="4" t="s">
        <v>1</v>
      </c>
      <c r="K321" s="4" t="s">
        <v>1</v>
      </c>
      <c r="L321" s="4" t="s">
        <v>1</v>
      </c>
      <c r="M321" s="8" t="s">
        <v>1</v>
      </c>
      <c r="N321" s="8" t="s">
        <v>1</v>
      </c>
      <c r="O321" s="8" t="s">
        <v>1</v>
      </c>
      <c r="P321" s="8"/>
      <c r="Q321" s="8"/>
      <c r="R321" s="8" t="s">
        <v>1</v>
      </c>
      <c r="S321" s="8" t="s">
        <v>1</v>
      </c>
      <c r="T321" s="8" t="s">
        <v>1</v>
      </c>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1" t="str">
        <f ca="1">IF(OR(E321="",VLOOKUP(E$1,Services!$A$1:$B$25,2,0)="Exclude"),"",IF($D321=1,IF(OR(price_limit="",price_limit="No Limit"),IF(E321="Yes",1,2),IF(SUMIFS(WhatIf!$W:$W,WhatIf!$Q:$Q,E$1,WhatIf!$R:$R,E321)&lt;=price_limit,IF(E321="Yes",1,2),"")),""))</f>
        <v/>
      </c>
      <c r="BA321" s="161" t="str">
        <f ca="1">IF(OR(F321="",VLOOKUP(F$1,Services!$A$1:$B$25,2,0)="Exclude"),"",IF($D321=1,IF(OR(price_limit="",price_limit="No Limit"),IF(F321="Yes",1,2),IF(SUMIFS(WhatIf!$W:$W,WhatIf!$Q:$Q,F$1,WhatIf!$R:$R,F321)&lt;=price_limit,IF(F321="Yes",1,2),"")),""))</f>
        <v/>
      </c>
      <c r="BB321" s="161" t="str">
        <f ca="1">IF(OR(G321="",VLOOKUP(G$1,Services!$A$1:$B$25,2,0)="Exclude"),"",IF($D321=1,IF(OR(price_limit="",price_limit="No Limit"),IF(G321="Yes",1,2),IF(SUMIFS(WhatIf!$W:$W,WhatIf!$Q:$Q,G$1,WhatIf!$R:$R,G321)&lt;=price_limit,IF(G321="Yes",1,2),"")),""))</f>
        <v/>
      </c>
      <c r="BC321" s="161" t="str">
        <f ca="1">IF(OR(H321="",VLOOKUP(H$1,Services!$A$1:$B$25,2,0)="Exclude"),"",IF($D321=1,IF(OR(price_limit="",price_limit="No Limit"),IF(H321="Yes",1,2),IF(SUMIFS(WhatIf!$W:$W,WhatIf!$Q:$Q,H$1,WhatIf!$R:$R,H321)&lt;=price_limit,IF(H321="Yes",1,2),"")),""))</f>
        <v/>
      </c>
      <c r="BD321" s="161" t="str">
        <f ca="1">IF(OR(I321="",VLOOKUP(I$1,Services!$A$1:$B$25,2,0)="Exclude"),"",IF($D321=1,IF(OR(price_limit="",price_limit="No Limit"),IF(I321="Yes",1,2),IF(SUMIFS(WhatIf!$W:$W,WhatIf!$Q:$Q,I$1,WhatIf!$R:$R,I321)&lt;=price_limit,IF(I321="Yes",1,2),"")),""))</f>
        <v/>
      </c>
      <c r="BE321" s="161" t="str">
        <f ca="1">IF(OR(J321="",VLOOKUP(J$1,Services!$A$1:$B$25,2,0)="Exclude"),"",IF($D321=1,IF(OR(price_limit="",price_limit="No Limit"),IF(J321="Yes",1,2),IF(SUMIFS(WhatIf!$W:$W,WhatIf!$Q:$Q,J$1,WhatIf!$R:$R,J321)&lt;=price_limit,IF(J321="Yes",1,2),"")),""))</f>
        <v/>
      </c>
      <c r="BF321" s="161" t="str">
        <f ca="1">IF(OR(K321="",VLOOKUP(K$1,Services!$A$1:$B$25,2,0)="Exclude"),"",IF($D321=1,IF(OR(price_limit="",price_limit="No Limit"),IF(K321="Yes",1,2),IF(SUMIFS(WhatIf!$W:$W,WhatIf!$Q:$Q,K$1,WhatIf!$R:$R,K321)&lt;=price_limit,IF(K321="Yes",1,2),"")),""))</f>
        <v/>
      </c>
      <c r="BG321" s="161" t="str">
        <f ca="1">IF(OR(L321="",VLOOKUP(L$1,Services!$A$1:$B$25,2,0)="Exclude"),"",IF($D321=1,IF(OR(price_limit="",price_limit="No Limit"),IF(L321="Yes",1,2),IF(SUMIFS(WhatIf!$W:$W,WhatIf!$Q:$Q,L$1,WhatIf!$R:$R,L321)&lt;=price_limit,IF(L321="Yes",1,2),"")),""))</f>
        <v/>
      </c>
      <c r="BH321" s="161" t="str">
        <f ca="1">IF(OR(M321="",VLOOKUP(M$1,Services!$A$1:$B$25,2,0)="Exclude"),"",IF($D321=1,IF(OR(price_limit="",price_limit="No Limit"),IF(M321="Yes",1,2),IF(SUMIFS(WhatIf!$W:$W,WhatIf!$Q:$Q,M$1,WhatIf!$R:$R,M321)&lt;=price_limit,IF(M321="Yes",1,2),"")),""))</f>
        <v/>
      </c>
      <c r="BI321" s="161" t="str">
        <f ca="1">IF(OR(N321="",VLOOKUP(N$1,Services!$A$1:$B$25,2,0)="Exclude"),"",IF($D321=1,IF(OR(price_limit="",price_limit="No Limit"),IF(N321="Yes",1,2),IF(SUMIFS(WhatIf!$W:$W,WhatIf!$Q:$Q,N$1,WhatIf!$R:$R,N321)&lt;=price_limit,IF(N321="Yes",1,2),"")),""))</f>
        <v/>
      </c>
      <c r="BJ321" s="161" t="str">
        <f ca="1">IF(OR(O321="",VLOOKUP(O$1,Services!$A$1:$B$25,2,0)="Exclude"),"",IF($D321=1,IF(OR(price_limit="",price_limit="No Limit"),IF(O321="Yes",1,2),IF(SUMIFS(WhatIf!$W:$W,WhatIf!$Q:$Q,O$1,WhatIf!$R:$R,O321)&lt;=price_limit,IF(O321="Yes",1,2),"")),""))</f>
        <v/>
      </c>
      <c r="BK321" s="161" t="str">
        <f>IF(OR(P321="",VLOOKUP(P$1,Services!$A$1:$B$25,2,0)="Exclude"),"",IF($D321=1,IF(OR(price_limit="",price_limit="No Limit"),IF(P321="Yes",1,2),IF(SUMIFS(WhatIf!$W:$W,WhatIf!$Q:$Q,P$1,WhatIf!$R:$R,P321)&lt;=price_limit,IF(P321="Yes",1,2),"")),""))</f>
        <v/>
      </c>
      <c r="BL321" s="161" t="str">
        <f>IF(OR(Q321="",VLOOKUP(Q$1,Services!$A$1:$B$25,2,0)="Exclude"),"",IF($D321=1,IF(OR(price_limit="",price_limit="No Limit"),IF(Q321="Yes",1,2),IF(SUMIFS(WhatIf!$W:$W,WhatIf!$Q:$Q,Q$1,WhatIf!$R:$R,Q321)&lt;=price_limit,IF(Q321="Yes",1,2),"")),""))</f>
        <v/>
      </c>
      <c r="BM321" s="161" t="str">
        <f ca="1">IF(OR(R321="",VLOOKUP(R$1,Services!$A$1:$B$25,2,0)="Exclude"),"",IF($D321=1,IF(OR(price_limit="",price_limit="No Limit"),IF(R321="Yes",1,2),IF(SUMIFS(WhatIf!$W:$W,WhatIf!$Q:$Q,R$1,WhatIf!$R:$R,R321)&lt;=price_limit,IF(R321="Yes",1,2),"")),""))</f>
        <v/>
      </c>
      <c r="BN321" s="161" t="str">
        <f ca="1">IF(OR(S321="",VLOOKUP(S$1,Services!$A$1:$B$25,2,0)="Exclude"),"",IF($D321=1,IF(OR(price_limit="",price_limit="No Limit"),IF(S321="Yes",1,2),IF(SUMIFS(WhatIf!$W:$W,WhatIf!$Q:$Q,S$1,WhatIf!$R:$R,S321)&lt;=price_limit,IF(S321="Yes",1,2),"")),""))</f>
        <v/>
      </c>
      <c r="BO321" s="161" t="str">
        <f ca="1">IF(OR(T321="",VLOOKUP(T$1,Services!$A$1:$B$25,2,0)="Exclude"),"",IF($D321=1,IF(OR(price_limit="",price_limit="No Limit"),IF(T321="Yes",1,2),IF(SUMIFS(WhatIf!$W:$W,WhatIf!$Q:$Q,T$1,WhatIf!$R:$R,T321)&lt;=price_limit,IF(T321="Yes",1,2),"")),""))</f>
        <v/>
      </c>
      <c r="BP321" s="161" t="str">
        <f>IF(OR(U321="",VLOOKUP(U$1,Services!$A$1:$B$25,2,0)="Exclude"),"",IF($D321=1,IF(OR(price_limit="",price_limit="No Limit"),IF(U321="Yes",1,2),IF(SUMIFS(WhatIf!$W:$W,WhatIf!$Q:$Q,U$1,WhatIf!$R:$R,U321)&lt;=price_limit,IF(U321="Yes",1,2),"")),""))</f>
        <v/>
      </c>
      <c r="BQ321" s="161" t="str">
        <f>IF(OR(V321="",VLOOKUP(V$1,Services!$A$1:$B$25,2,0)="Exclude"),"",IF($D321=1,IF(OR(price_limit="",price_limit="No Limit"),IF(V321="Yes",1,2),IF(SUMIFS(WhatIf!$W:$W,WhatIf!$Q:$Q,V$1,WhatIf!$R:$R,V321)&lt;=price_limit,IF(V321="Yes",1,2),"")),""))</f>
        <v/>
      </c>
      <c r="BR321" s="161" t="str">
        <f>IF(OR(W321="",VLOOKUP(W$1,Services!$A$1:$B$25,2,0)="Exclude"),"",IF($D321=1,IF(OR(price_limit="",price_limit="No Limit"),IF(W321="Yes",1,2),IF(SUMIFS(WhatIf!$W:$W,WhatIf!$Q:$Q,W$1,WhatIf!$R:$R,W321)&lt;=price_limit,IF(W321="Yes",1,2),"")),""))</f>
        <v/>
      </c>
      <c r="BS321" s="161" t="str">
        <f>IF(OR(X321="",VLOOKUP(X$1,Services!$A$1:$B$25,2,0)="Exclude"),"",IF($D321=1,IF(OR(price_limit="",price_limit="No Limit"),IF(X321="Yes",1,2),IF(SUMIFS(WhatIf!$W:$W,WhatIf!$Q:$Q,X$1,WhatIf!$R:$R,X321)&lt;=price_limit,IF(X321="Yes",1,2),"")),""))</f>
        <v/>
      </c>
      <c r="BT321" s="161" t="str">
        <f>IF(OR(Y321="",VLOOKUP(Y$1,Services!$A$1:$B$25,2,0)="Exclude"),"",IF($D321=1,IF(OR(price_limit="",price_limit="No Limit"),IF(Y321="Yes",1,2),IF(SUMIFS(WhatIf!$W:$W,WhatIf!$Q:$Q,Y$1,WhatIf!$R:$R,Y321)&lt;=price_limit,IF(Y321="Yes",1,2),"")),""))</f>
        <v/>
      </c>
      <c r="BU321" s="161" t="str">
        <f>IF(OR(Z321="",VLOOKUP(Z$1,Services!$A$1:$B$25,2,0)="Exclude"),"",IF($D321=1,IF(OR(price_limit="",price_limit="No Limit"),IF(Z321="Yes",1,2),IF(SUMIFS(WhatIf!$W:$W,WhatIf!$Q:$Q,Z$1,WhatIf!$R:$R,Z321)&lt;=price_limit,IF(Z321="Yes",1,2),"")),""))</f>
        <v/>
      </c>
      <c r="BV321" s="161"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 customHeight="1" x14ac:dyDescent="0.3">
      <c r="A322" s="15" t="s">
        <v>1252</v>
      </c>
      <c r="C322" s="3" t="s">
        <v>229</v>
      </c>
      <c r="D322" s="8" t="str">
        <f t="shared" ref="D322:D385" ca="1" si="17">IF(CA322=0,"",IF(CA322&lt;=VALUE(MID(marker_pick,1,1)),1,""))</f>
        <v/>
      </c>
      <c r="O322" s="4" t="s">
        <v>605</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1" t="str">
        <f>IF(OR(E322="",VLOOKUP(E$1,Services!$A$1:$B$25,2,0)="Exclude"),"",IF($D322=1,IF(OR(price_limit="",price_limit="No Limit"),IF(E322="Yes",1,2),IF(SUMIFS(WhatIf!$W:$W,WhatIf!$Q:$Q,E$1,WhatIf!$R:$R,E322)&lt;=price_limit,IF(E322="Yes",1,2),"")),""))</f>
        <v/>
      </c>
      <c r="BA322" s="161" t="str">
        <f>IF(OR(F322="",VLOOKUP(F$1,Services!$A$1:$B$25,2,0)="Exclude"),"",IF($D322=1,IF(OR(price_limit="",price_limit="No Limit"),IF(F322="Yes",1,2),IF(SUMIFS(WhatIf!$W:$W,WhatIf!$Q:$Q,F$1,WhatIf!$R:$R,F322)&lt;=price_limit,IF(F322="Yes",1,2),"")),""))</f>
        <v/>
      </c>
      <c r="BB322" s="161" t="str">
        <f>IF(OR(G322="",VLOOKUP(G$1,Services!$A$1:$B$25,2,0)="Exclude"),"",IF($D322=1,IF(OR(price_limit="",price_limit="No Limit"),IF(G322="Yes",1,2),IF(SUMIFS(WhatIf!$W:$W,WhatIf!$Q:$Q,G$1,WhatIf!$R:$R,G322)&lt;=price_limit,IF(G322="Yes",1,2),"")),""))</f>
        <v/>
      </c>
      <c r="BC322" s="161" t="str">
        <f>IF(OR(H322="",VLOOKUP(H$1,Services!$A$1:$B$25,2,0)="Exclude"),"",IF($D322=1,IF(OR(price_limit="",price_limit="No Limit"),IF(H322="Yes",1,2),IF(SUMIFS(WhatIf!$W:$W,WhatIf!$Q:$Q,H$1,WhatIf!$R:$R,H322)&lt;=price_limit,IF(H322="Yes",1,2),"")),""))</f>
        <v/>
      </c>
      <c r="BD322" s="161" t="str">
        <f>IF(OR(I322="",VLOOKUP(I$1,Services!$A$1:$B$25,2,0)="Exclude"),"",IF($D322=1,IF(OR(price_limit="",price_limit="No Limit"),IF(I322="Yes",1,2),IF(SUMIFS(WhatIf!$W:$W,WhatIf!$Q:$Q,I$1,WhatIf!$R:$R,I322)&lt;=price_limit,IF(I322="Yes",1,2),"")),""))</f>
        <v/>
      </c>
      <c r="BE322" s="161" t="str">
        <f>IF(OR(J322="",VLOOKUP(J$1,Services!$A$1:$B$25,2,0)="Exclude"),"",IF($D322=1,IF(OR(price_limit="",price_limit="No Limit"),IF(J322="Yes",1,2),IF(SUMIFS(WhatIf!$W:$W,WhatIf!$Q:$Q,J$1,WhatIf!$R:$R,J322)&lt;=price_limit,IF(J322="Yes",1,2),"")),""))</f>
        <v/>
      </c>
      <c r="BF322" s="161" t="str">
        <f>IF(OR(K322="",VLOOKUP(K$1,Services!$A$1:$B$25,2,0)="Exclude"),"",IF($D322=1,IF(OR(price_limit="",price_limit="No Limit"),IF(K322="Yes",1,2),IF(SUMIFS(WhatIf!$W:$W,WhatIf!$Q:$Q,K$1,WhatIf!$R:$R,K322)&lt;=price_limit,IF(K322="Yes",1,2),"")),""))</f>
        <v/>
      </c>
      <c r="BG322" s="161" t="str">
        <f>IF(OR(L322="",VLOOKUP(L$1,Services!$A$1:$B$25,2,0)="Exclude"),"",IF($D322=1,IF(OR(price_limit="",price_limit="No Limit"),IF(L322="Yes",1,2),IF(SUMIFS(WhatIf!$W:$W,WhatIf!$Q:$Q,L$1,WhatIf!$R:$R,L322)&lt;=price_limit,IF(L322="Yes",1,2),"")),""))</f>
        <v/>
      </c>
      <c r="BH322" s="161" t="str">
        <f>IF(OR(M322="",VLOOKUP(M$1,Services!$A$1:$B$25,2,0)="Exclude"),"",IF($D322=1,IF(OR(price_limit="",price_limit="No Limit"),IF(M322="Yes",1,2),IF(SUMIFS(WhatIf!$W:$W,WhatIf!$Q:$Q,M$1,WhatIf!$R:$R,M322)&lt;=price_limit,IF(M322="Yes",1,2),"")),""))</f>
        <v/>
      </c>
      <c r="BI322" s="161" t="str">
        <f>IF(OR(N322="",VLOOKUP(N$1,Services!$A$1:$B$25,2,0)="Exclude"),"",IF($D322=1,IF(OR(price_limit="",price_limit="No Limit"),IF(N322="Yes",1,2),IF(SUMIFS(WhatIf!$W:$W,WhatIf!$Q:$Q,N$1,WhatIf!$R:$R,N322)&lt;=price_limit,IF(N322="Yes",1,2),"")),""))</f>
        <v/>
      </c>
      <c r="BJ322" s="161" t="str">
        <f ca="1">IF(OR(O322="",VLOOKUP(O$1,Services!$A$1:$B$25,2,0)="Exclude"),"",IF($D322=1,IF(OR(price_limit="",price_limit="No Limit"),IF(O322="Yes",1,2),IF(SUMIFS(WhatIf!$W:$W,WhatIf!$Q:$Q,O$1,WhatIf!$R:$R,O322)&lt;=price_limit,IF(O322="Yes",1,2),"")),""))</f>
        <v/>
      </c>
      <c r="BK322" s="161" t="str">
        <f>IF(OR(P322="",VLOOKUP(P$1,Services!$A$1:$B$25,2,0)="Exclude"),"",IF($D322=1,IF(OR(price_limit="",price_limit="No Limit"),IF(P322="Yes",1,2),IF(SUMIFS(WhatIf!$W:$W,WhatIf!$Q:$Q,P$1,WhatIf!$R:$R,P322)&lt;=price_limit,IF(P322="Yes",1,2),"")),""))</f>
        <v/>
      </c>
      <c r="BL322" s="161" t="str">
        <f>IF(OR(Q322="",VLOOKUP(Q$1,Services!$A$1:$B$25,2,0)="Exclude"),"",IF($D322=1,IF(OR(price_limit="",price_limit="No Limit"),IF(Q322="Yes",1,2),IF(SUMIFS(WhatIf!$W:$W,WhatIf!$Q:$Q,Q$1,WhatIf!$R:$R,Q322)&lt;=price_limit,IF(Q322="Yes",1,2),"")),""))</f>
        <v/>
      </c>
      <c r="BM322" s="161" t="str">
        <f>IF(OR(R322="",VLOOKUP(R$1,Services!$A$1:$B$25,2,0)="Exclude"),"",IF($D322=1,IF(OR(price_limit="",price_limit="No Limit"),IF(R322="Yes",1,2),IF(SUMIFS(WhatIf!$W:$W,WhatIf!$Q:$Q,R$1,WhatIf!$R:$R,R322)&lt;=price_limit,IF(R322="Yes",1,2),"")),""))</f>
        <v/>
      </c>
      <c r="BN322" s="161" t="str">
        <f>IF(OR(S322="",VLOOKUP(S$1,Services!$A$1:$B$25,2,0)="Exclude"),"",IF($D322=1,IF(OR(price_limit="",price_limit="No Limit"),IF(S322="Yes",1,2),IF(SUMIFS(WhatIf!$W:$W,WhatIf!$Q:$Q,S$1,WhatIf!$R:$R,S322)&lt;=price_limit,IF(S322="Yes",1,2),"")),""))</f>
        <v/>
      </c>
      <c r="BO322" s="161" t="str">
        <f>IF(OR(T322="",VLOOKUP(T$1,Services!$A$1:$B$25,2,0)="Exclude"),"",IF($D322=1,IF(OR(price_limit="",price_limit="No Limit"),IF(T322="Yes",1,2),IF(SUMIFS(WhatIf!$W:$W,WhatIf!$Q:$Q,T$1,WhatIf!$R:$R,T322)&lt;=price_limit,IF(T322="Yes",1,2),"")),""))</f>
        <v/>
      </c>
      <c r="BP322" s="161" t="str">
        <f>IF(OR(U322="",VLOOKUP(U$1,Services!$A$1:$B$25,2,0)="Exclude"),"",IF($D322=1,IF(OR(price_limit="",price_limit="No Limit"),IF(U322="Yes",1,2),IF(SUMIFS(WhatIf!$W:$W,WhatIf!$Q:$Q,U$1,WhatIf!$R:$R,U322)&lt;=price_limit,IF(U322="Yes",1,2),"")),""))</f>
        <v/>
      </c>
      <c r="BQ322" s="161" t="str">
        <f>IF(OR(V322="",VLOOKUP(V$1,Services!$A$1:$B$25,2,0)="Exclude"),"",IF($D322=1,IF(OR(price_limit="",price_limit="No Limit"),IF(V322="Yes",1,2),IF(SUMIFS(WhatIf!$W:$W,WhatIf!$Q:$Q,V$1,WhatIf!$R:$R,V322)&lt;=price_limit,IF(V322="Yes",1,2),"")),""))</f>
        <v/>
      </c>
      <c r="BR322" s="161" t="str">
        <f>IF(OR(W322="",VLOOKUP(W$1,Services!$A$1:$B$25,2,0)="Exclude"),"",IF($D322=1,IF(OR(price_limit="",price_limit="No Limit"),IF(W322="Yes",1,2),IF(SUMIFS(WhatIf!$W:$W,WhatIf!$Q:$Q,W$1,WhatIf!$R:$R,W322)&lt;=price_limit,IF(W322="Yes",1,2),"")),""))</f>
        <v/>
      </c>
      <c r="BS322" s="161" t="str">
        <f>IF(OR(X322="",VLOOKUP(X$1,Services!$A$1:$B$25,2,0)="Exclude"),"",IF($D322=1,IF(OR(price_limit="",price_limit="No Limit"),IF(X322="Yes",1,2),IF(SUMIFS(WhatIf!$W:$W,WhatIf!$Q:$Q,X$1,WhatIf!$R:$R,X322)&lt;=price_limit,IF(X322="Yes",1,2),"")),""))</f>
        <v/>
      </c>
      <c r="BT322" s="161" t="str">
        <f>IF(OR(Y322="",VLOOKUP(Y$1,Services!$A$1:$B$25,2,0)="Exclude"),"",IF($D322=1,IF(OR(price_limit="",price_limit="No Limit"),IF(Y322="Yes",1,2),IF(SUMIFS(WhatIf!$W:$W,WhatIf!$Q:$Q,Y$1,WhatIf!$R:$R,Y322)&lt;=price_limit,IF(Y322="Yes",1,2),"")),""))</f>
        <v/>
      </c>
      <c r="BU322" s="161" t="str">
        <f>IF(OR(Z322="",VLOOKUP(Z$1,Services!$A$1:$B$25,2,0)="Exclude"),"",IF($D322=1,IF(OR(price_limit="",price_limit="No Limit"),IF(Z322="Yes",1,2),IF(SUMIFS(WhatIf!$W:$W,WhatIf!$Q:$Q,Z$1,WhatIf!$R:$R,Z322)&lt;=price_limit,IF(Z322="Yes",1,2),"")),""))</f>
        <v/>
      </c>
      <c r="BV322" s="161"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26" customHeight="1" x14ac:dyDescent="0.3">
      <c r="A323" s="15" t="s">
        <v>1276</v>
      </c>
      <c r="C323" s="3" t="s">
        <v>229</v>
      </c>
      <c r="D323" s="8" t="str">
        <f t="shared" ca="1" si="17"/>
        <v/>
      </c>
      <c r="O323" s="4" t="s">
        <v>1</v>
      </c>
      <c r="Q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1" t="str">
        <f>IF(OR(E323="",VLOOKUP(E$1,Services!$A$1:$B$25,2,0)="Exclude"),"",IF($D323=1,IF(OR(price_limit="",price_limit="No Limit"),IF(E323="Yes",1,2),IF(SUMIFS(WhatIf!$W:$W,WhatIf!$Q:$Q,E$1,WhatIf!$R:$R,E323)&lt;=price_limit,IF(E323="Yes",1,2),"")),""))</f>
        <v/>
      </c>
      <c r="BA323" s="161" t="str">
        <f>IF(OR(F323="",VLOOKUP(F$1,Services!$A$1:$B$25,2,0)="Exclude"),"",IF($D323=1,IF(OR(price_limit="",price_limit="No Limit"),IF(F323="Yes",1,2),IF(SUMIFS(WhatIf!$W:$W,WhatIf!$Q:$Q,F$1,WhatIf!$R:$R,F323)&lt;=price_limit,IF(F323="Yes",1,2),"")),""))</f>
        <v/>
      </c>
      <c r="BB323" s="161" t="str">
        <f>IF(OR(G323="",VLOOKUP(G$1,Services!$A$1:$B$25,2,0)="Exclude"),"",IF($D323=1,IF(OR(price_limit="",price_limit="No Limit"),IF(G323="Yes",1,2),IF(SUMIFS(WhatIf!$W:$W,WhatIf!$Q:$Q,G$1,WhatIf!$R:$R,G323)&lt;=price_limit,IF(G323="Yes",1,2),"")),""))</f>
        <v/>
      </c>
      <c r="BC323" s="161" t="str">
        <f>IF(OR(H323="",VLOOKUP(H$1,Services!$A$1:$B$25,2,0)="Exclude"),"",IF($D323=1,IF(OR(price_limit="",price_limit="No Limit"),IF(H323="Yes",1,2),IF(SUMIFS(WhatIf!$W:$W,WhatIf!$Q:$Q,H$1,WhatIf!$R:$R,H323)&lt;=price_limit,IF(H323="Yes",1,2),"")),""))</f>
        <v/>
      </c>
      <c r="BD323" s="161" t="str">
        <f>IF(OR(I323="",VLOOKUP(I$1,Services!$A$1:$B$25,2,0)="Exclude"),"",IF($D323=1,IF(OR(price_limit="",price_limit="No Limit"),IF(I323="Yes",1,2),IF(SUMIFS(WhatIf!$W:$W,WhatIf!$Q:$Q,I$1,WhatIf!$R:$R,I323)&lt;=price_limit,IF(I323="Yes",1,2),"")),""))</f>
        <v/>
      </c>
      <c r="BE323" s="161" t="str">
        <f>IF(OR(J323="",VLOOKUP(J$1,Services!$A$1:$B$25,2,0)="Exclude"),"",IF($D323=1,IF(OR(price_limit="",price_limit="No Limit"),IF(J323="Yes",1,2),IF(SUMIFS(WhatIf!$W:$W,WhatIf!$Q:$Q,J$1,WhatIf!$R:$R,J323)&lt;=price_limit,IF(J323="Yes",1,2),"")),""))</f>
        <v/>
      </c>
      <c r="BF323" s="161" t="str">
        <f>IF(OR(K323="",VLOOKUP(K$1,Services!$A$1:$B$25,2,0)="Exclude"),"",IF($D323=1,IF(OR(price_limit="",price_limit="No Limit"),IF(K323="Yes",1,2),IF(SUMIFS(WhatIf!$W:$W,WhatIf!$Q:$Q,K$1,WhatIf!$R:$R,K323)&lt;=price_limit,IF(K323="Yes",1,2),"")),""))</f>
        <v/>
      </c>
      <c r="BG323" s="161" t="str">
        <f>IF(OR(L323="",VLOOKUP(L$1,Services!$A$1:$B$25,2,0)="Exclude"),"",IF($D323=1,IF(OR(price_limit="",price_limit="No Limit"),IF(L323="Yes",1,2),IF(SUMIFS(WhatIf!$W:$W,WhatIf!$Q:$Q,L$1,WhatIf!$R:$R,L323)&lt;=price_limit,IF(L323="Yes",1,2),"")),""))</f>
        <v/>
      </c>
      <c r="BH323" s="161" t="str">
        <f>IF(OR(M323="",VLOOKUP(M$1,Services!$A$1:$B$25,2,0)="Exclude"),"",IF($D323=1,IF(OR(price_limit="",price_limit="No Limit"),IF(M323="Yes",1,2),IF(SUMIFS(WhatIf!$W:$W,WhatIf!$Q:$Q,M$1,WhatIf!$R:$R,M323)&lt;=price_limit,IF(M323="Yes",1,2),"")),""))</f>
        <v/>
      </c>
      <c r="BI323" s="161" t="str">
        <f>IF(OR(N323="",VLOOKUP(N$1,Services!$A$1:$B$25,2,0)="Exclude"),"",IF($D323=1,IF(OR(price_limit="",price_limit="No Limit"),IF(N323="Yes",1,2),IF(SUMIFS(WhatIf!$W:$W,WhatIf!$Q:$Q,N$1,WhatIf!$R:$R,N323)&lt;=price_limit,IF(N323="Yes",1,2),"")),""))</f>
        <v/>
      </c>
      <c r="BJ323" s="161" t="str">
        <f ca="1">IF(OR(O323="",VLOOKUP(O$1,Services!$A$1:$B$25,2,0)="Exclude"),"",IF($D323=1,IF(OR(price_limit="",price_limit="No Limit"),IF(O323="Yes",1,2),IF(SUMIFS(WhatIf!$W:$W,WhatIf!$Q:$Q,O$1,WhatIf!$R:$R,O323)&lt;=price_limit,IF(O323="Yes",1,2),"")),""))</f>
        <v/>
      </c>
      <c r="BK323" s="161" t="str">
        <f>IF(OR(P323="",VLOOKUP(P$1,Services!$A$1:$B$25,2,0)="Exclude"),"",IF($D323=1,IF(OR(price_limit="",price_limit="No Limit"),IF(P323="Yes",1,2),IF(SUMIFS(WhatIf!$W:$W,WhatIf!$Q:$Q,P$1,WhatIf!$R:$R,P323)&lt;=price_limit,IF(P323="Yes",1,2),"")),""))</f>
        <v/>
      </c>
      <c r="BL323" s="161" t="str">
        <f ca="1">IF(OR(Q323="",VLOOKUP(Q$1,Services!$A$1:$B$25,2,0)="Exclude"),"",IF($D323=1,IF(OR(price_limit="",price_limit="No Limit"),IF(Q323="Yes",1,2),IF(SUMIFS(WhatIf!$W:$W,WhatIf!$Q:$Q,Q$1,WhatIf!$R:$R,Q323)&lt;=price_limit,IF(Q323="Yes",1,2),"")),""))</f>
        <v/>
      </c>
      <c r="BM323" s="161" t="str">
        <f>IF(OR(R323="",VLOOKUP(R$1,Services!$A$1:$B$25,2,0)="Exclude"),"",IF($D323=1,IF(OR(price_limit="",price_limit="No Limit"),IF(R323="Yes",1,2),IF(SUMIFS(WhatIf!$W:$W,WhatIf!$Q:$Q,R$1,WhatIf!$R:$R,R323)&lt;=price_limit,IF(R323="Yes",1,2),"")),""))</f>
        <v/>
      </c>
      <c r="BN323" s="161" t="str">
        <f>IF(OR(S323="",VLOOKUP(S$1,Services!$A$1:$B$25,2,0)="Exclude"),"",IF($D323=1,IF(OR(price_limit="",price_limit="No Limit"),IF(S323="Yes",1,2),IF(SUMIFS(WhatIf!$W:$W,WhatIf!$Q:$Q,S$1,WhatIf!$R:$R,S323)&lt;=price_limit,IF(S323="Yes",1,2),"")),""))</f>
        <v/>
      </c>
      <c r="BO323" s="161" t="str">
        <f>IF(OR(T323="",VLOOKUP(T$1,Services!$A$1:$B$25,2,0)="Exclude"),"",IF($D323=1,IF(OR(price_limit="",price_limit="No Limit"),IF(T323="Yes",1,2),IF(SUMIFS(WhatIf!$W:$W,WhatIf!$Q:$Q,T$1,WhatIf!$R:$R,T323)&lt;=price_limit,IF(T323="Yes",1,2),"")),""))</f>
        <v/>
      </c>
      <c r="BP323" s="161" t="str">
        <f>IF(OR(U323="",VLOOKUP(U$1,Services!$A$1:$B$25,2,0)="Exclude"),"",IF($D323=1,IF(OR(price_limit="",price_limit="No Limit"),IF(U323="Yes",1,2),IF(SUMIFS(WhatIf!$W:$W,WhatIf!$Q:$Q,U$1,WhatIf!$R:$R,U323)&lt;=price_limit,IF(U323="Yes",1,2),"")),""))</f>
        <v/>
      </c>
      <c r="BQ323" s="161" t="str">
        <f>IF(OR(V323="",VLOOKUP(V$1,Services!$A$1:$B$25,2,0)="Exclude"),"",IF($D323=1,IF(OR(price_limit="",price_limit="No Limit"),IF(V323="Yes",1,2),IF(SUMIFS(WhatIf!$W:$W,WhatIf!$Q:$Q,V$1,WhatIf!$R:$R,V323)&lt;=price_limit,IF(V323="Yes",1,2),"")),""))</f>
        <v/>
      </c>
      <c r="BR323" s="161" t="str">
        <f>IF(OR(W323="",VLOOKUP(W$1,Services!$A$1:$B$25,2,0)="Exclude"),"",IF($D323=1,IF(OR(price_limit="",price_limit="No Limit"),IF(W323="Yes",1,2),IF(SUMIFS(WhatIf!$W:$W,WhatIf!$Q:$Q,W$1,WhatIf!$R:$R,W323)&lt;=price_limit,IF(W323="Yes",1,2),"")),""))</f>
        <v/>
      </c>
      <c r="BS323" s="161" t="str">
        <f>IF(OR(X323="",VLOOKUP(X$1,Services!$A$1:$B$25,2,0)="Exclude"),"",IF($D323=1,IF(OR(price_limit="",price_limit="No Limit"),IF(X323="Yes",1,2),IF(SUMIFS(WhatIf!$W:$W,WhatIf!$Q:$Q,X$1,WhatIf!$R:$R,X323)&lt;=price_limit,IF(X323="Yes",1,2),"")),""))</f>
        <v/>
      </c>
      <c r="BT323" s="161" t="str">
        <f>IF(OR(Y323="",VLOOKUP(Y$1,Services!$A$1:$B$25,2,0)="Exclude"),"",IF($D323=1,IF(OR(price_limit="",price_limit="No Limit"),IF(Y323="Yes",1,2),IF(SUMIFS(WhatIf!$W:$W,WhatIf!$Q:$Q,Y$1,WhatIf!$R:$R,Y323)&lt;=price_limit,IF(Y323="Yes",1,2),"")),""))</f>
        <v/>
      </c>
      <c r="BU323" s="161" t="str">
        <f>IF(OR(Z323="",VLOOKUP(Z$1,Services!$A$1:$B$25,2,0)="Exclude"),"",IF($D323=1,IF(OR(price_limit="",price_limit="No Limit"),IF(Z323="Yes",1,2),IF(SUMIFS(WhatIf!$W:$W,WhatIf!$Q:$Q,Z$1,WhatIf!$R:$R,Z323)&lt;=price_limit,IF(Z323="Yes",1,2),"")),""))</f>
        <v/>
      </c>
      <c r="BV323" s="161"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5" customHeight="1" x14ac:dyDescent="0.3">
      <c r="A324" s="15" t="s">
        <v>1273</v>
      </c>
      <c r="C324" s="3" t="s">
        <v>229</v>
      </c>
      <c r="D324" s="8" t="str">
        <f t="shared" ca="1" si="17"/>
        <v/>
      </c>
      <c r="O324" s="4" t="s">
        <v>1</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1" t="str">
        <f>IF(OR(E324="",VLOOKUP(E$1,Services!$A$1:$B$25,2,0)="Exclude"),"",IF($D324=1,IF(OR(price_limit="",price_limit="No Limit"),IF(E324="Yes",1,2),IF(SUMIFS(WhatIf!$W:$W,WhatIf!$Q:$Q,E$1,WhatIf!$R:$R,E324)&lt;=price_limit,IF(E324="Yes",1,2),"")),""))</f>
        <v/>
      </c>
      <c r="BA324" s="161" t="str">
        <f>IF(OR(F324="",VLOOKUP(F$1,Services!$A$1:$B$25,2,0)="Exclude"),"",IF($D324=1,IF(OR(price_limit="",price_limit="No Limit"),IF(F324="Yes",1,2),IF(SUMIFS(WhatIf!$W:$W,WhatIf!$Q:$Q,F$1,WhatIf!$R:$R,F324)&lt;=price_limit,IF(F324="Yes",1,2),"")),""))</f>
        <v/>
      </c>
      <c r="BB324" s="161" t="str">
        <f>IF(OR(G324="",VLOOKUP(G$1,Services!$A$1:$B$25,2,0)="Exclude"),"",IF($D324=1,IF(OR(price_limit="",price_limit="No Limit"),IF(G324="Yes",1,2),IF(SUMIFS(WhatIf!$W:$W,WhatIf!$Q:$Q,G$1,WhatIf!$R:$R,G324)&lt;=price_limit,IF(G324="Yes",1,2),"")),""))</f>
        <v/>
      </c>
      <c r="BC324" s="161" t="str">
        <f>IF(OR(H324="",VLOOKUP(H$1,Services!$A$1:$B$25,2,0)="Exclude"),"",IF($D324=1,IF(OR(price_limit="",price_limit="No Limit"),IF(H324="Yes",1,2),IF(SUMIFS(WhatIf!$W:$W,WhatIf!$Q:$Q,H$1,WhatIf!$R:$R,H324)&lt;=price_limit,IF(H324="Yes",1,2),"")),""))</f>
        <v/>
      </c>
      <c r="BD324" s="161" t="str">
        <f>IF(OR(I324="",VLOOKUP(I$1,Services!$A$1:$B$25,2,0)="Exclude"),"",IF($D324=1,IF(OR(price_limit="",price_limit="No Limit"),IF(I324="Yes",1,2),IF(SUMIFS(WhatIf!$W:$W,WhatIf!$Q:$Q,I$1,WhatIf!$R:$R,I324)&lt;=price_limit,IF(I324="Yes",1,2),"")),""))</f>
        <v/>
      </c>
      <c r="BE324" s="161" t="str">
        <f>IF(OR(J324="",VLOOKUP(J$1,Services!$A$1:$B$25,2,0)="Exclude"),"",IF($D324=1,IF(OR(price_limit="",price_limit="No Limit"),IF(J324="Yes",1,2),IF(SUMIFS(WhatIf!$W:$W,WhatIf!$Q:$Q,J$1,WhatIf!$R:$R,J324)&lt;=price_limit,IF(J324="Yes",1,2),"")),""))</f>
        <v/>
      </c>
      <c r="BF324" s="161" t="str">
        <f>IF(OR(K324="",VLOOKUP(K$1,Services!$A$1:$B$25,2,0)="Exclude"),"",IF($D324=1,IF(OR(price_limit="",price_limit="No Limit"),IF(K324="Yes",1,2),IF(SUMIFS(WhatIf!$W:$W,WhatIf!$Q:$Q,K$1,WhatIf!$R:$R,K324)&lt;=price_limit,IF(K324="Yes",1,2),"")),""))</f>
        <v/>
      </c>
      <c r="BG324" s="161" t="str">
        <f>IF(OR(L324="",VLOOKUP(L$1,Services!$A$1:$B$25,2,0)="Exclude"),"",IF($D324=1,IF(OR(price_limit="",price_limit="No Limit"),IF(L324="Yes",1,2),IF(SUMIFS(WhatIf!$W:$W,WhatIf!$Q:$Q,L$1,WhatIf!$R:$R,L324)&lt;=price_limit,IF(L324="Yes",1,2),"")),""))</f>
        <v/>
      </c>
      <c r="BH324" s="161" t="str">
        <f>IF(OR(M324="",VLOOKUP(M$1,Services!$A$1:$B$25,2,0)="Exclude"),"",IF($D324=1,IF(OR(price_limit="",price_limit="No Limit"),IF(M324="Yes",1,2),IF(SUMIFS(WhatIf!$W:$W,WhatIf!$Q:$Q,M$1,WhatIf!$R:$R,M324)&lt;=price_limit,IF(M324="Yes",1,2),"")),""))</f>
        <v/>
      </c>
      <c r="BI324" s="161" t="str">
        <f>IF(OR(N324="",VLOOKUP(N$1,Services!$A$1:$B$25,2,0)="Exclude"),"",IF($D324=1,IF(OR(price_limit="",price_limit="No Limit"),IF(N324="Yes",1,2),IF(SUMIFS(WhatIf!$W:$W,WhatIf!$Q:$Q,N$1,WhatIf!$R:$R,N324)&lt;=price_limit,IF(N324="Yes",1,2),"")),""))</f>
        <v/>
      </c>
      <c r="BJ324" s="161" t="str">
        <f ca="1">IF(OR(O324="",VLOOKUP(O$1,Services!$A$1:$B$25,2,0)="Exclude"),"",IF($D324=1,IF(OR(price_limit="",price_limit="No Limit"),IF(O324="Yes",1,2),IF(SUMIFS(WhatIf!$W:$W,WhatIf!$Q:$Q,O$1,WhatIf!$R:$R,O324)&lt;=price_limit,IF(O324="Yes",1,2),"")),""))</f>
        <v/>
      </c>
      <c r="BK324" s="161" t="str">
        <f>IF(OR(P324="",VLOOKUP(P$1,Services!$A$1:$B$25,2,0)="Exclude"),"",IF($D324=1,IF(OR(price_limit="",price_limit="No Limit"),IF(P324="Yes",1,2),IF(SUMIFS(WhatIf!$W:$W,WhatIf!$Q:$Q,P$1,WhatIf!$R:$R,P324)&lt;=price_limit,IF(P324="Yes",1,2),"")),""))</f>
        <v/>
      </c>
      <c r="BL324" s="161" t="str">
        <f>IF(OR(Q324="",VLOOKUP(Q$1,Services!$A$1:$B$25,2,0)="Exclude"),"",IF($D324=1,IF(OR(price_limit="",price_limit="No Limit"),IF(Q324="Yes",1,2),IF(SUMIFS(WhatIf!$W:$W,WhatIf!$Q:$Q,Q$1,WhatIf!$R:$R,Q324)&lt;=price_limit,IF(Q324="Yes",1,2),"")),""))</f>
        <v/>
      </c>
      <c r="BM324" s="161" t="str">
        <f>IF(OR(R324="",VLOOKUP(R$1,Services!$A$1:$B$25,2,0)="Exclude"),"",IF($D324=1,IF(OR(price_limit="",price_limit="No Limit"),IF(R324="Yes",1,2),IF(SUMIFS(WhatIf!$W:$W,WhatIf!$Q:$Q,R$1,WhatIf!$R:$R,R324)&lt;=price_limit,IF(R324="Yes",1,2),"")),""))</f>
        <v/>
      </c>
      <c r="BN324" s="161" t="str">
        <f>IF(OR(S324="",VLOOKUP(S$1,Services!$A$1:$B$25,2,0)="Exclude"),"",IF($D324=1,IF(OR(price_limit="",price_limit="No Limit"),IF(S324="Yes",1,2),IF(SUMIFS(WhatIf!$W:$W,WhatIf!$Q:$Q,S$1,WhatIf!$R:$R,S324)&lt;=price_limit,IF(S324="Yes",1,2),"")),""))</f>
        <v/>
      </c>
      <c r="BO324" s="161" t="str">
        <f>IF(OR(T324="",VLOOKUP(T$1,Services!$A$1:$B$25,2,0)="Exclude"),"",IF($D324=1,IF(OR(price_limit="",price_limit="No Limit"),IF(T324="Yes",1,2),IF(SUMIFS(WhatIf!$W:$W,WhatIf!$Q:$Q,T$1,WhatIf!$R:$R,T324)&lt;=price_limit,IF(T324="Yes",1,2),"")),""))</f>
        <v/>
      </c>
      <c r="BP324" s="161" t="str">
        <f>IF(OR(U324="",VLOOKUP(U$1,Services!$A$1:$B$25,2,0)="Exclude"),"",IF($D324=1,IF(OR(price_limit="",price_limit="No Limit"),IF(U324="Yes",1,2),IF(SUMIFS(WhatIf!$W:$W,WhatIf!$Q:$Q,U$1,WhatIf!$R:$R,U324)&lt;=price_limit,IF(U324="Yes",1,2),"")),""))</f>
        <v/>
      </c>
      <c r="BQ324" s="161" t="str">
        <f>IF(OR(V324="",VLOOKUP(V$1,Services!$A$1:$B$25,2,0)="Exclude"),"",IF($D324=1,IF(OR(price_limit="",price_limit="No Limit"),IF(V324="Yes",1,2),IF(SUMIFS(WhatIf!$W:$W,WhatIf!$Q:$Q,V$1,WhatIf!$R:$R,V324)&lt;=price_limit,IF(V324="Yes",1,2),"")),""))</f>
        <v/>
      </c>
      <c r="BR324" s="161" t="str">
        <f>IF(OR(W324="",VLOOKUP(W$1,Services!$A$1:$B$25,2,0)="Exclude"),"",IF($D324=1,IF(OR(price_limit="",price_limit="No Limit"),IF(W324="Yes",1,2),IF(SUMIFS(WhatIf!$W:$W,WhatIf!$Q:$Q,W$1,WhatIf!$R:$R,W324)&lt;=price_limit,IF(W324="Yes",1,2),"")),""))</f>
        <v/>
      </c>
      <c r="BS324" s="161" t="str">
        <f>IF(OR(X324="",VLOOKUP(X$1,Services!$A$1:$B$25,2,0)="Exclude"),"",IF($D324=1,IF(OR(price_limit="",price_limit="No Limit"),IF(X324="Yes",1,2),IF(SUMIFS(WhatIf!$W:$W,WhatIf!$Q:$Q,X$1,WhatIf!$R:$R,X324)&lt;=price_limit,IF(X324="Yes",1,2),"")),""))</f>
        <v/>
      </c>
      <c r="BT324" s="161" t="str">
        <f>IF(OR(Y324="",VLOOKUP(Y$1,Services!$A$1:$B$25,2,0)="Exclude"),"",IF($D324=1,IF(OR(price_limit="",price_limit="No Limit"),IF(Y324="Yes",1,2),IF(SUMIFS(WhatIf!$W:$W,WhatIf!$Q:$Q,Y$1,WhatIf!$R:$R,Y324)&lt;=price_limit,IF(Y324="Yes",1,2),"")),""))</f>
        <v/>
      </c>
      <c r="BU324" s="161" t="str">
        <f>IF(OR(Z324="",VLOOKUP(Z$1,Services!$A$1:$B$25,2,0)="Exclude"),"",IF($D324=1,IF(OR(price_limit="",price_limit="No Limit"),IF(Z324="Yes",1,2),IF(SUMIFS(WhatIf!$W:$W,WhatIf!$Q:$Q,Z$1,WhatIf!$R:$R,Z324)&lt;=price_limit,IF(Z324="Yes",1,2),"")),""))</f>
        <v/>
      </c>
      <c r="BV324" s="161"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8.5" customHeight="1" x14ac:dyDescent="0.3">
      <c r="A325" s="15" t="s">
        <v>1169</v>
      </c>
      <c r="C325" s="3" t="s">
        <v>229</v>
      </c>
      <c r="D325" s="8" t="str">
        <f t="shared" ca="1" si="17"/>
        <v/>
      </c>
      <c r="I325" s="8" t="s">
        <v>1</v>
      </c>
      <c r="J325" s="4" t="s">
        <v>1</v>
      </c>
      <c r="K325" s="4" t="s">
        <v>1</v>
      </c>
      <c r="L325" s="4" t="s">
        <v>1</v>
      </c>
      <c r="M325" s="4" t="s">
        <v>1</v>
      </c>
      <c r="O325" s="4" t="s">
        <v>1</v>
      </c>
      <c r="Q325" s="4" t="s">
        <v>1</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1" t="str">
        <f>IF(OR(E325="",VLOOKUP(E$1,Services!$A$1:$B$25,2,0)="Exclude"),"",IF($D325=1,IF(OR(price_limit="",price_limit="No Limit"),IF(E325="Yes",1,2),IF(SUMIFS(WhatIf!$W:$W,WhatIf!$Q:$Q,E$1,WhatIf!$R:$R,E325)&lt;=price_limit,IF(E325="Yes",1,2),"")),""))</f>
        <v/>
      </c>
      <c r="BA325" s="161" t="str">
        <f>IF(OR(F325="",VLOOKUP(F$1,Services!$A$1:$B$25,2,0)="Exclude"),"",IF($D325=1,IF(OR(price_limit="",price_limit="No Limit"),IF(F325="Yes",1,2),IF(SUMIFS(WhatIf!$W:$W,WhatIf!$Q:$Q,F$1,WhatIf!$R:$R,F325)&lt;=price_limit,IF(F325="Yes",1,2),"")),""))</f>
        <v/>
      </c>
      <c r="BB325" s="161" t="str">
        <f>IF(OR(G325="",VLOOKUP(G$1,Services!$A$1:$B$25,2,0)="Exclude"),"",IF($D325=1,IF(OR(price_limit="",price_limit="No Limit"),IF(G325="Yes",1,2),IF(SUMIFS(WhatIf!$W:$W,WhatIf!$Q:$Q,G$1,WhatIf!$R:$R,G325)&lt;=price_limit,IF(G325="Yes",1,2),"")),""))</f>
        <v/>
      </c>
      <c r="BC325" s="161" t="str">
        <f>IF(OR(H325="",VLOOKUP(H$1,Services!$A$1:$B$25,2,0)="Exclude"),"",IF($D325=1,IF(OR(price_limit="",price_limit="No Limit"),IF(H325="Yes",1,2),IF(SUMIFS(WhatIf!$W:$W,WhatIf!$Q:$Q,H$1,WhatIf!$R:$R,H325)&lt;=price_limit,IF(H325="Yes",1,2),"")),""))</f>
        <v/>
      </c>
      <c r="BD325" s="161" t="str">
        <f ca="1">IF(OR(I325="",VLOOKUP(I$1,Services!$A$1:$B$25,2,0)="Exclude"),"",IF($D325=1,IF(OR(price_limit="",price_limit="No Limit"),IF(I325="Yes",1,2),IF(SUMIFS(WhatIf!$W:$W,WhatIf!$Q:$Q,I$1,WhatIf!$R:$R,I325)&lt;=price_limit,IF(I325="Yes",1,2),"")),""))</f>
        <v/>
      </c>
      <c r="BE325" s="161" t="str">
        <f ca="1">IF(OR(J325="",VLOOKUP(J$1,Services!$A$1:$B$25,2,0)="Exclude"),"",IF($D325=1,IF(OR(price_limit="",price_limit="No Limit"),IF(J325="Yes",1,2),IF(SUMIFS(WhatIf!$W:$W,WhatIf!$Q:$Q,J$1,WhatIf!$R:$R,J325)&lt;=price_limit,IF(J325="Yes",1,2),"")),""))</f>
        <v/>
      </c>
      <c r="BF325" s="161" t="str">
        <f ca="1">IF(OR(K325="",VLOOKUP(K$1,Services!$A$1:$B$25,2,0)="Exclude"),"",IF($D325=1,IF(OR(price_limit="",price_limit="No Limit"),IF(K325="Yes",1,2),IF(SUMIFS(WhatIf!$W:$W,WhatIf!$Q:$Q,K$1,WhatIf!$R:$R,K325)&lt;=price_limit,IF(K325="Yes",1,2),"")),""))</f>
        <v/>
      </c>
      <c r="BG325" s="161" t="str">
        <f ca="1">IF(OR(L325="",VLOOKUP(L$1,Services!$A$1:$B$25,2,0)="Exclude"),"",IF($D325=1,IF(OR(price_limit="",price_limit="No Limit"),IF(L325="Yes",1,2),IF(SUMIFS(WhatIf!$W:$W,WhatIf!$Q:$Q,L$1,WhatIf!$R:$R,L325)&lt;=price_limit,IF(L325="Yes",1,2),"")),""))</f>
        <v/>
      </c>
      <c r="BH325" s="161" t="str">
        <f ca="1">IF(OR(M325="",VLOOKUP(M$1,Services!$A$1:$B$25,2,0)="Exclude"),"",IF($D325=1,IF(OR(price_limit="",price_limit="No Limit"),IF(M325="Yes",1,2),IF(SUMIFS(WhatIf!$W:$W,WhatIf!$Q:$Q,M$1,WhatIf!$R:$R,M325)&lt;=price_limit,IF(M325="Yes",1,2),"")),""))</f>
        <v/>
      </c>
      <c r="BI325" s="161" t="str">
        <f>IF(OR(N325="",VLOOKUP(N$1,Services!$A$1:$B$25,2,0)="Exclude"),"",IF($D325=1,IF(OR(price_limit="",price_limit="No Limit"),IF(N325="Yes",1,2),IF(SUMIFS(WhatIf!$W:$W,WhatIf!$Q:$Q,N$1,WhatIf!$R:$R,N325)&lt;=price_limit,IF(N325="Yes",1,2),"")),""))</f>
        <v/>
      </c>
      <c r="BJ325" s="161" t="str">
        <f ca="1">IF(OR(O325="",VLOOKUP(O$1,Services!$A$1:$B$25,2,0)="Exclude"),"",IF($D325=1,IF(OR(price_limit="",price_limit="No Limit"),IF(O325="Yes",1,2),IF(SUMIFS(WhatIf!$W:$W,WhatIf!$Q:$Q,O$1,WhatIf!$R:$R,O325)&lt;=price_limit,IF(O325="Yes",1,2),"")),""))</f>
        <v/>
      </c>
      <c r="BK325" s="161" t="str">
        <f>IF(OR(P325="",VLOOKUP(P$1,Services!$A$1:$B$25,2,0)="Exclude"),"",IF($D325=1,IF(OR(price_limit="",price_limit="No Limit"),IF(P325="Yes",1,2),IF(SUMIFS(WhatIf!$W:$W,WhatIf!$Q:$Q,P$1,WhatIf!$R:$R,P325)&lt;=price_limit,IF(P325="Yes",1,2),"")),""))</f>
        <v/>
      </c>
      <c r="BL325" s="161" t="str">
        <f ca="1">IF(OR(Q325="",VLOOKUP(Q$1,Services!$A$1:$B$25,2,0)="Exclude"),"",IF($D325=1,IF(OR(price_limit="",price_limit="No Limit"),IF(Q325="Yes",1,2),IF(SUMIFS(WhatIf!$W:$W,WhatIf!$Q:$Q,Q$1,WhatIf!$R:$R,Q325)&lt;=price_limit,IF(Q325="Yes",1,2),"")),""))</f>
        <v/>
      </c>
      <c r="BM325" s="161" t="str">
        <f>IF(OR(R325="",VLOOKUP(R$1,Services!$A$1:$B$25,2,0)="Exclude"),"",IF($D325=1,IF(OR(price_limit="",price_limit="No Limit"),IF(R325="Yes",1,2),IF(SUMIFS(WhatIf!$W:$W,WhatIf!$Q:$Q,R$1,WhatIf!$R:$R,R325)&lt;=price_limit,IF(R325="Yes",1,2),"")),""))</f>
        <v/>
      </c>
      <c r="BN325" s="161" t="str">
        <f>IF(OR(S325="",VLOOKUP(S$1,Services!$A$1:$B$25,2,0)="Exclude"),"",IF($D325=1,IF(OR(price_limit="",price_limit="No Limit"),IF(S325="Yes",1,2),IF(SUMIFS(WhatIf!$W:$W,WhatIf!$Q:$Q,S$1,WhatIf!$R:$R,S325)&lt;=price_limit,IF(S325="Yes",1,2),"")),""))</f>
        <v/>
      </c>
      <c r="BO325" s="161" t="str">
        <f>IF(OR(T325="",VLOOKUP(T$1,Services!$A$1:$B$25,2,0)="Exclude"),"",IF($D325=1,IF(OR(price_limit="",price_limit="No Limit"),IF(T325="Yes",1,2),IF(SUMIFS(WhatIf!$W:$W,WhatIf!$Q:$Q,T$1,WhatIf!$R:$R,T325)&lt;=price_limit,IF(T325="Yes",1,2),"")),""))</f>
        <v/>
      </c>
      <c r="BP325" s="161" t="str">
        <f>IF(OR(U325="",VLOOKUP(U$1,Services!$A$1:$B$25,2,0)="Exclude"),"",IF($D325=1,IF(OR(price_limit="",price_limit="No Limit"),IF(U325="Yes",1,2),IF(SUMIFS(WhatIf!$W:$W,WhatIf!$Q:$Q,U$1,WhatIf!$R:$R,U325)&lt;=price_limit,IF(U325="Yes",1,2),"")),""))</f>
        <v/>
      </c>
      <c r="BQ325" s="161" t="str">
        <f>IF(OR(V325="",VLOOKUP(V$1,Services!$A$1:$B$25,2,0)="Exclude"),"",IF($D325=1,IF(OR(price_limit="",price_limit="No Limit"),IF(V325="Yes",1,2),IF(SUMIFS(WhatIf!$W:$W,WhatIf!$Q:$Q,V$1,WhatIf!$R:$R,V325)&lt;=price_limit,IF(V325="Yes",1,2),"")),""))</f>
        <v/>
      </c>
      <c r="BR325" s="161" t="str">
        <f>IF(OR(W325="",VLOOKUP(W$1,Services!$A$1:$B$25,2,0)="Exclude"),"",IF($D325=1,IF(OR(price_limit="",price_limit="No Limit"),IF(W325="Yes",1,2),IF(SUMIFS(WhatIf!$W:$W,WhatIf!$Q:$Q,W$1,WhatIf!$R:$R,W325)&lt;=price_limit,IF(W325="Yes",1,2),"")),""))</f>
        <v/>
      </c>
      <c r="BS325" s="161" t="str">
        <f>IF(OR(X325="",VLOOKUP(X$1,Services!$A$1:$B$25,2,0)="Exclude"),"",IF($D325=1,IF(OR(price_limit="",price_limit="No Limit"),IF(X325="Yes",1,2),IF(SUMIFS(WhatIf!$W:$W,WhatIf!$Q:$Q,X$1,WhatIf!$R:$R,X325)&lt;=price_limit,IF(X325="Yes",1,2),"")),""))</f>
        <v/>
      </c>
      <c r="BT325" s="161" t="str">
        <f>IF(OR(Y325="",VLOOKUP(Y$1,Services!$A$1:$B$25,2,0)="Exclude"),"",IF($D325=1,IF(OR(price_limit="",price_limit="No Limit"),IF(Y325="Yes",1,2),IF(SUMIFS(WhatIf!$W:$W,WhatIf!$Q:$Q,Y$1,WhatIf!$R:$R,Y325)&lt;=price_limit,IF(Y325="Yes",1,2),"")),""))</f>
        <v/>
      </c>
      <c r="BU325" s="161" t="str">
        <f>IF(OR(Z325="",VLOOKUP(Z$1,Services!$A$1:$B$25,2,0)="Exclude"),"",IF($D325=1,IF(OR(price_limit="",price_limit="No Limit"),IF(Z325="Yes",1,2),IF(SUMIFS(WhatIf!$W:$W,WhatIf!$Q:$Q,Z$1,WhatIf!$R:$R,Z325)&lt;=price_limit,IF(Z325="Yes",1,2),"")),""))</f>
        <v/>
      </c>
      <c r="BV325" s="161"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customHeight="1" x14ac:dyDescent="0.3">
      <c r="A326" s="15" t="s">
        <v>1241</v>
      </c>
      <c r="C326" s="3" t="s">
        <v>177</v>
      </c>
      <c r="D326" s="8" t="str">
        <f t="shared" ca="1" si="17"/>
        <v/>
      </c>
      <c r="I326" s="4" t="s">
        <v>1</v>
      </c>
      <c r="J326" s="4" t="s">
        <v>1</v>
      </c>
      <c r="K326" s="4" t="s">
        <v>1</v>
      </c>
      <c r="L326" s="4" t="s">
        <v>1</v>
      </c>
      <c r="V326" s="8"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1" t="str">
        <f>IF(OR(E326="",VLOOKUP(E$1,Services!$A$1:$B$25,2,0)="Exclude"),"",IF($D326=1,IF(OR(price_limit="",price_limit="No Limit"),IF(E326="Yes",1,2),IF(SUMIFS(WhatIf!$W:$W,WhatIf!$Q:$Q,E$1,WhatIf!$R:$R,E326)&lt;=price_limit,IF(E326="Yes",1,2),"")),""))</f>
        <v/>
      </c>
      <c r="BA326" s="161" t="str">
        <f>IF(OR(F326="",VLOOKUP(F$1,Services!$A$1:$B$25,2,0)="Exclude"),"",IF($D326=1,IF(OR(price_limit="",price_limit="No Limit"),IF(F326="Yes",1,2),IF(SUMIFS(WhatIf!$W:$W,WhatIf!$Q:$Q,F$1,WhatIf!$R:$R,F326)&lt;=price_limit,IF(F326="Yes",1,2),"")),""))</f>
        <v/>
      </c>
      <c r="BB326" s="161" t="str">
        <f>IF(OR(G326="",VLOOKUP(G$1,Services!$A$1:$B$25,2,0)="Exclude"),"",IF($D326=1,IF(OR(price_limit="",price_limit="No Limit"),IF(G326="Yes",1,2),IF(SUMIFS(WhatIf!$W:$W,WhatIf!$Q:$Q,G$1,WhatIf!$R:$R,G326)&lt;=price_limit,IF(G326="Yes",1,2),"")),""))</f>
        <v/>
      </c>
      <c r="BC326" s="161" t="str">
        <f>IF(OR(H326="",VLOOKUP(H$1,Services!$A$1:$B$25,2,0)="Exclude"),"",IF($D326=1,IF(OR(price_limit="",price_limit="No Limit"),IF(H326="Yes",1,2),IF(SUMIFS(WhatIf!$W:$W,WhatIf!$Q:$Q,H$1,WhatIf!$R:$R,H326)&lt;=price_limit,IF(H326="Yes",1,2),"")),""))</f>
        <v/>
      </c>
      <c r="BD326" s="161" t="str">
        <f ca="1">IF(OR(I326="",VLOOKUP(I$1,Services!$A$1:$B$25,2,0)="Exclude"),"",IF($D326=1,IF(OR(price_limit="",price_limit="No Limit"),IF(I326="Yes",1,2),IF(SUMIFS(WhatIf!$W:$W,WhatIf!$Q:$Q,I$1,WhatIf!$R:$R,I326)&lt;=price_limit,IF(I326="Yes",1,2),"")),""))</f>
        <v/>
      </c>
      <c r="BE326" s="161" t="str">
        <f ca="1">IF(OR(J326="",VLOOKUP(J$1,Services!$A$1:$B$25,2,0)="Exclude"),"",IF($D326=1,IF(OR(price_limit="",price_limit="No Limit"),IF(J326="Yes",1,2),IF(SUMIFS(WhatIf!$W:$W,WhatIf!$Q:$Q,J$1,WhatIf!$R:$R,J326)&lt;=price_limit,IF(J326="Yes",1,2),"")),""))</f>
        <v/>
      </c>
      <c r="BF326" s="161" t="str">
        <f ca="1">IF(OR(K326="",VLOOKUP(K$1,Services!$A$1:$B$25,2,0)="Exclude"),"",IF($D326=1,IF(OR(price_limit="",price_limit="No Limit"),IF(K326="Yes",1,2),IF(SUMIFS(WhatIf!$W:$W,WhatIf!$Q:$Q,K$1,WhatIf!$R:$R,K326)&lt;=price_limit,IF(K326="Yes",1,2),"")),""))</f>
        <v/>
      </c>
      <c r="BG326" s="161" t="str">
        <f ca="1">IF(OR(L326="",VLOOKUP(L$1,Services!$A$1:$B$25,2,0)="Exclude"),"",IF($D326=1,IF(OR(price_limit="",price_limit="No Limit"),IF(L326="Yes",1,2),IF(SUMIFS(WhatIf!$W:$W,WhatIf!$Q:$Q,L$1,WhatIf!$R:$R,L326)&lt;=price_limit,IF(L326="Yes",1,2),"")),""))</f>
        <v/>
      </c>
      <c r="BH326" s="161" t="str">
        <f>IF(OR(M326="",VLOOKUP(M$1,Services!$A$1:$B$25,2,0)="Exclude"),"",IF($D326=1,IF(OR(price_limit="",price_limit="No Limit"),IF(M326="Yes",1,2),IF(SUMIFS(WhatIf!$W:$W,WhatIf!$Q:$Q,M$1,WhatIf!$R:$R,M326)&lt;=price_limit,IF(M326="Yes",1,2),"")),""))</f>
        <v/>
      </c>
      <c r="BI326" s="161" t="str">
        <f>IF(OR(N326="",VLOOKUP(N$1,Services!$A$1:$B$25,2,0)="Exclude"),"",IF($D326=1,IF(OR(price_limit="",price_limit="No Limit"),IF(N326="Yes",1,2),IF(SUMIFS(WhatIf!$W:$W,WhatIf!$Q:$Q,N$1,WhatIf!$R:$R,N326)&lt;=price_limit,IF(N326="Yes",1,2),"")),""))</f>
        <v/>
      </c>
      <c r="BJ326" s="161" t="str">
        <f>IF(OR(O326="",VLOOKUP(O$1,Services!$A$1:$B$25,2,0)="Exclude"),"",IF($D326=1,IF(OR(price_limit="",price_limit="No Limit"),IF(O326="Yes",1,2),IF(SUMIFS(WhatIf!$W:$W,WhatIf!$Q:$Q,O$1,WhatIf!$R:$R,O326)&lt;=price_limit,IF(O326="Yes",1,2),"")),""))</f>
        <v/>
      </c>
      <c r="BK326" s="161" t="str">
        <f>IF(OR(P326="",VLOOKUP(P$1,Services!$A$1:$B$25,2,0)="Exclude"),"",IF($D326=1,IF(OR(price_limit="",price_limit="No Limit"),IF(P326="Yes",1,2),IF(SUMIFS(WhatIf!$W:$W,WhatIf!$Q:$Q,P$1,WhatIf!$R:$R,P326)&lt;=price_limit,IF(P326="Yes",1,2),"")),""))</f>
        <v/>
      </c>
      <c r="BL326" s="161" t="str">
        <f>IF(OR(Q326="",VLOOKUP(Q$1,Services!$A$1:$B$25,2,0)="Exclude"),"",IF($D326=1,IF(OR(price_limit="",price_limit="No Limit"),IF(Q326="Yes",1,2),IF(SUMIFS(WhatIf!$W:$W,WhatIf!$Q:$Q,Q$1,WhatIf!$R:$R,Q326)&lt;=price_limit,IF(Q326="Yes",1,2),"")),""))</f>
        <v/>
      </c>
      <c r="BM326" s="161" t="str">
        <f>IF(OR(R326="",VLOOKUP(R$1,Services!$A$1:$B$25,2,0)="Exclude"),"",IF($D326=1,IF(OR(price_limit="",price_limit="No Limit"),IF(R326="Yes",1,2),IF(SUMIFS(WhatIf!$W:$W,WhatIf!$Q:$Q,R$1,WhatIf!$R:$R,R326)&lt;=price_limit,IF(R326="Yes",1,2),"")),""))</f>
        <v/>
      </c>
      <c r="BN326" s="161" t="str">
        <f>IF(OR(S326="",VLOOKUP(S$1,Services!$A$1:$B$25,2,0)="Exclude"),"",IF($D326=1,IF(OR(price_limit="",price_limit="No Limit"),IF(S326="Yes",1,2),IF(SUMIFS(WhatIf!$W:$W,WhatIf!$Q:$Q,S$1,WhatIf!$R:$R,S326)&lt;=price_limit,IF(S326="Yes",1,2),"")),""))</f>
        <v/>
      </c>
      <c r="BO326" s="161" t="str">
        <f>IF(OR(T326="",VLOOKUP(T$1,Services!$A$1:$B$25,2,0)="Exclude"),"",IF($D326=1,IF(OR(price_limit="",price_limit="No Limit"),IF(T326="Yes",1,2),IF(SUMIFS(WhatIf!$W:$W,WhatIf!$Q:$Q,T$1,WhatIf!$R:$R,T326)&lt;=price_limit,IF(T326="Yes",1,2),"")),""))</f>
        <v/>
      </c>
      <c r="BP326" s="161" t="str">
        <f>IF(OR(U326="",VLOOKUP(U$1,Services!$A$1:$B$25,2,0)="Exclude"),"",IF($D326=1,IF(OR(price_limit="",price_limit="No Limit"),IF(U326="Yes",1,2),IF(SUMIFS(WhatIf!$W:$W,WhatIf!$Q:$Q,U$1,WhatIf!$R:$R,U326)&lt;=price_limit,IF(U326="Yes",1,2),"")),""))</f>
        <v/>
      </c>
      <c r="BQ326" s="161" t="str">
        <f ca="1">IF(OR(V326="",VLOOKUP(V$1,Services!$A$1:$B$25,2,0)="Exclude"),"",IF($D326=1,IF(OR(price_limit="",price_limit="No Limit"),IF(V326="Yes",1,2),IF(SUMIFS(WhatIf!$W:$W,WhatIf!$Q:$Q,V$1,WhatIf!$R:$R,V326)&lt;=price_limit,IF(V326="Yes",1,2),"")),""))</f>
        <v/>
      </c>
      <c r="BR326" s="161" t="str">
        <f>IF(OR(W326="",VLOOKUP(W$1,Services!$A$1:$B$25,2,0)="Exclude"),"",IF($D326=1,IF(OR(price_limit="",price_limit="No Limit"),IF(W326="Yes",1,2),IF(SUMIFS(WhatIf!$W:$W,WhatIf!$Q:$Q,W$1,WhatIf!$R:$R,W326)&lt;=price_limit,IF(W326="Yes",1,2),"")),""))</f>
        <v/>
      </c>
      <c r="BS326" s="161" t="str">
        <f>IF(OR(X326="",VLOOKUP(X$1,Services!$A$1:$B$25,2,0)="Exclude"),"",IF($D326=1,IF(OR(price_limit="",price_limit="No Limit"),IF(X326="Yes",1,2),IF(SUMIFS(WhatIf!$W:$W,WhatIf!$Q:$Q,X$1,WhatIf!$R:$R,X326)&lt;=price_limit,IF(X326="Yes",1,2),"")),""))</f>
        <v/>
      </c>
      <c r="BT326" s="161" t="str">
        <f>IF(OR(Y326="",VLOOKUP(Y$1,Services!$A$1:$B$25,2,0)="Exclude"),"",IF($D326=1,IF(OR(price_limit="",price_limit="No Limit"),IF(Y326="Yes",1,2),IF(SUMIFS(WhatIf!$W:$W,WhatIf!$Q:$Q,Y$1,WhatIf!$R:$R,Y326)&lt;=price_limit,IF(Y326="Yes",1,2),"")),""))</f>
        <v/>
      </c>
      <c r="BU326" s="161" t="str">
        <f>IF(OR(Z326="",VLOOKUP(Z$1,Services!$A$1:$B$25,2,0)="Exclude"),"",IF($D326=1,IF(OR(price_limit="",price_limit="No Limit"),IF(Z326="Yes",1,2),IF(SUMIFS(WhatIf!$W:$W,WhatIf!$Q:$Q,Z$1,WhatIf!$R:$R,Z326)&lt;=price_limit,IF(Z326="Yes",1,2),"")),""))</f>
        <v/>
      </c>
      <c r="BV326" s="161"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 customHeight="1" x14ac:dyDescent="0.3">
      <c r="A327" s="15" t="s">
        <v>1275</v>
      </c>
      <c r="C327" s="3" t="s">
        <v>177</v>
      </c>
      <c r="D327" s="8" t="str">
        <f t="shared" ca="1" si="17"/>
        <v/>
      </c>
      <c r="O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1" t="str">
        <f>IF(OR(E327="",VLOOKUP(E$1,Services!$A$1:$B$25,2,0)="Exclude"),"",IF($D327=1,IF(OR(price_limit="",price_limit="No Limit"),IF(E327="Yes",1,2),IF(SUMIFS(WhatIf!$W:$W,WhatIf!$Q:$Q,E$1,WhatIf!$R:$R,E327)&lt;=price_limit,IF(E327="Yes",1,2),"")),""))</f>
        <v/>
      </c>
      <c r="BA327" s="161" t="str">
        <f>IF(OR(F327="",VLOOKUP(F$1,Services!$A$1:$B$25,2,0)="Exclude"),"",IF($D327=1,IF(OR(price_limit="",price_limit="No Limit"),IF(F327="Yes",1,2),IF(SUMIFS(WhatIf!$W:$W,WhatIf!$Q:$Q,F$1,WhatIf!$R:$R,F327)&lt;=price_limit,IF(F327="Yes",1,2),"")),""))</f>
        <v/>
      </c>
      <c r="BB327" s="161" t="str">
        <f>IF(OR(G327="",VLOOKUP(G$1,Services!$A$1:$B$25,2,0)="Exclude"),"",IF($D327=1,IF(OR(price_limit="",price_limit="No Limit"),IF(G327="Yes",1,2),IF(SUMIFS(WhatIf!$W:$W,WhatIf!$Q:$Q,G$1,WhatIf!$R:$R,G327)&lt;=price_limit,IF(G327="Yes",1,2),"")),""))</f>
        <v/>
      </c>
      <c r="BC327" s="161" t="str">
        <f>IF(OR(H327="",VLOOKUP(H$1,Services!$A$1:$B$25,2,0)="Exclude"),"",IF($D327=1,IF(OR(price_limit="",price_limit="No Limit"),IF(H327="Yes",1,2),IF(SUMIFS(WhatIf!$W:$W,WhatIf!$Q:$Q,H$1,WhatIf!$R:$R,H327)&lt;=price_limit,IF(H327="Yes",1,2),"")),""))</f>
        <v/>
      </c>
      <c r="BD327" s="161" t="str">
        <f>IF(OR(I327="",VLOOKUP(I$1,Services!$A$1:$B$25,2,0)="Exclude"),"",IF($D327=1,IF(OR(price_limit="",price_limit="No Limit"),IF(I327="Yes",1,2),IF(SUMIFS(WhatIf!$W:$W,WhatIf!$Q:$Q,I$1,WhatIf!$R:$R,I327)&lt;=price_limit,IF(I327="Yes",1,2),"")),""))</f>
        <v/>
      </c>
      <c r="BE327" s="161" t="str">
        <f>IF(OR(J327="",VLOOKUP(J$1,Services!$A$1:$B$25,2,0)="Exclude"),"",IF($D327=1,IF(OR(price_limit="",price_limit="No Limit"),IF(J327="Yes",1,2),IF(SUMIFS(WhatIf!$W:$W,WhatIf!$Q:$Q,J$1,WhatIf!$R:$R,J327)&lt;=price_limit,IF(J327="Yes",1,2),"")),""))</f>
        <v/>
      </c>
      <c r="BF327" s="161" t="str">
        <f>IF(OR(K327="",VLOOKUP(K$1,Services!$A$1:$B$25,2,0)="Exclude"),"",IF($D327=1,IF(OR(price_limit="",price_limit="No Limit"),IF(K327="Yes",1,2),IF(SUMIFS(WhatIf!$W:$W,WhatIf!$Q:$Q,K$1,WhatIf!$R:$R,K327)&lt;=price_limit,IF(K327="Yes",1,2),"")),""))</f>
        <v/>
      </c>
      <c r="BG327" s="161" t="str">
        <f>IF(OR(L327="",VLOOKUP(L$1,Services!$A$1:$B$25,2,0)="Exclude"),"",IF($D327=1,IF(OR(price_limit="",price_limit="No Limit"),IF(L327="Yes",1,2),IF(SUMIFS(WhatIf!$W:$W,WhatIf!$Q:$Q,L$1,WhatIf!$R:$R,L327)&lt;=price_limit,IF(L327="Yes",1,2),"")),""))</f>
        <v/>
      </c>
      <c r="BH327" s="161" t="str">
        <f>IF(OR(M327="",VLOOKUP(M$1,Services!$A$1:$B$25,2,0)="Exclude"),"",IF($D327=1,IF(OR(price_limit="",price_limit="No Limit"),IF(M327="Yes",1,2),IF(SUMIFS(WhatIf!$W:$W,WhatIf!$Q:$Q,M$1,WhatIf!$R:$R,M327)&lt;=price_limit,IF(M327="Yes",1,2),"")),""))</f>
        <v/>
      </c>
      <c r="BI327" s="161" t="str">
        <f>IF(OR(N327="",VLOOKUP(N$1,Services!$A$1:$B$25,2,0)="Exclude"),"",IF($D327=1,IF(OR(price_limit="",price_limit="No Limit"),IF(N327="Yes",1,2),IF(SUMIFS(WhatIf!$W:$W,WhatIf!$Q:$Q,N$1,WhatIf!$R:$R,N327)&lt;=price_limit,IF(N327="Yes",1,2),"")),""))</f>
        <v/>
      </c>
      <c r="BJ327" s="161" t="str">
        <f ca="1">IF(OR(O327="",VLOOKUP(O$1,Services!$A$1:$B$25,2,0)="Exclude"),"",IF($D327=1,IF(OR(price_limit="",price_limit="No Limit"),IF(O327="Yes",1,2),IF(SUMIFS(WhatIf!$W:$W,WhatIf!$Q:$Q,O$1,WhatIf!$R:$R,O327)&lt;=price_limit,IF(O327="Yes",1,2),"")),""))</f>
        <v/>
      </c>
      <c r="BK327" s="161" t="str">
        <f>IF(OR(P327="",VLOOKUP(P$1,Services!$A$1:$B$25,2,0)="Exclude"),"",IF($D327=1,IF(OR(price_limit="",price_limit="No Limit"),IF(P327="Yes",1,2),IF(SUMIFS(WhatIf!$W:$W,WhatIf!$Q:$Q,P$1,WhatIf!$R:$R,P327)&lt;=price_limit,IF(P327="Yes",1,2),"")),""))</f>
        <v/>
      </c>
      <c r="BL327" s="161" t="str">
        <f>IF(OR(Q327="",VLOOKUP(Q$1,Services!$A$1:$B$25,2,0)="Exclude"),"",IF($D327=1,IF(OR(price_limit="",price_limit="No Limit"),IF(Q327="Yes",1,2),IF(SUMIFS(WhatIf!$W:$W,WhatIf!$Q:$Q,Q$1,WhatIf!$R:$R,Q327)&lt;=price_limit,IF(Q327="Yes",1,2),"")),""))</f>
        <v/>
      </c>
      <c r="BM327" s="161" t="str">
        <f>IF(OR(R327="",VLOOKUP(R$1,Services!$A$1:$B$25,2,0)="Exclude"),"",IF($D327=1,IF(OR(price_limit="",price_limit="No Limit"),IF(R327="Yes",1,2),IF(SUMIFS(WhatIf!$W:$W,WhatIf!$Q:$Q,R$1,WhatIf!$R:$R,R327)&lt;=price_limit,IF(R327="Yes",1,2),"")),""))</f>
        <v/>
      </c>
      <c r="BN327" s="161" t="str">
        <f>IF(OR(S327="",VLOOKUP(S$1,Services!$A$1:$B$25,2,0)="Exclude"),"",IF($D327=1,IF(OR(price_limit="",price_limit="No Limit"),IF(S327="Yes",1,2),IF(SUMIFS(WhatIf!$W:$W,WhatIf!$Q:$Q,S$1,WhatIf!$R:$R,S327)&lt;=price_limit,IF(S327="Yes",1,2),"")),""))</f>
        <v/>
      </c>
      <c r="BO327" s="161" t="str">
        <f>IF(OR(T327="",VLOOKUP(T$1,Services!$A$1:$B$25,2,0)="Exclude"),"",IF($D327=1,IF(OR(price_limit="",price_limit="No Limit"),IF(T327="Yes",1,2),IF(SUMIFS(WhatIf!$W:$W,WhatIf!$Q:$Q,T$1,WhatIf!$R:$R,T327)&lt;=price_limit,IF(T327="Yes",1,2),"")),""))</f>
        <v/>
      </c>
      <c r="BP327" s="161" t="str">
        <f>IF(OR(U327="",VLOOKUP(U$1,Services!$A$1:$B$25,2,0)="Exclude"),"",IF($D327=1,IF(OR(price_limit="",price_limit="No Limit"),IF(U327="Yes",1,2),IF(SUMIFS(WhatIf!$W:$W,WhatIf!$Q:$Q,U$1,WhatIf!$R:$R,U327)&lt;=price_limit,IF(U327="Yes",1,2),"")),""))</f>
        <v/>
      </c>
      <c r="BQ327" s="161" t="str">
        <f>IF(OR(V327="",VLOOKUP(V$1,Services!$A$1:$B$25,2,0)="Exclude"),"",IF($D327=1,IF(OR(price_limit="",price_limit="No Limit"),IF(V327="Yes",1,2),IF(SUMIFS(WhatIf!$W:$W,WhatIf!$Q:$Q,V$1,WhatIf!$R:$R,V327)&lt;=price_limit,IF(V327="Yes",1,2),"")),""))</f>
        <v/>
      </c>
      <c r="BR327" s="161" t="str">
        <f>IF(OR(W327="",VLOOKUP(W$1,Services!$A$1:$B$25,2,0)="Exclude"),"",IF($D327=1,IF(OR(price_limit="",price_limit="No Limit"),IF(W327="Yes",1,2),IF(SUMIFS(WhatIf!$W:$W,WhatIf!$Q:$Q,W$1,WhatIf!$R:$R,W327)&lt;=price_limit,IF(W327="Yes",1,2),"")),""))</f>
        <v/>
      </c>
      <c r="BS327" s="161" t="str">
        <f>IF(OR(X327="",VLOOKUP(X$1,Services!$A$1:$B$25,2,0)="Exclude"),"",IF($D327=1,IF(OR(price_limit="",price_limit="No Limit"),IF(X327="Yes",1,2),IF(SUMIFS(WhatIf!$W:$W,WhatIf!$Q:$Q,X$1,WhatIf!$R:$R,X327)&lt;=price_limit,IF(X327="Yes",1,2),"")),""))</f>
        <v/>
      </c>
      <c r="BT327" s="161" t="str">
        <f>IF(OR(Y327="",VLOOKUP(Y$1,Services!$A$1:$B$25,2,0)="Exclude"),"",IF($D327=1,IF(OR(price_limit="",price_limit="No Limit"),IF(Y327="Yes",1,2),IF(SUMIFS(WhatIf!$W:$W,WhatIf!$Q:$Q,Y$1,WhatIf!$R:$R,Y327)&lt;=price_limit,IF(Y327="Yes",1,2),"")),""))</f>
        <v/>
      </c>
      <c r="BU327" s="161" t="str">
        <f>IF(OR(Z327="",VLOOKUP(Z$1,Services!$A$1:$B$25,2,0)="Exclude"),"",IF($D327=1,IF(OR(price_limit="",price_limit="No Limit"),IF(Z327="Yes",1,2),IF(SUMIFS(WhatIf!$W:$W,WhatIf!$Q:$Q,Z$1,WhatIf!$R:$R,Z327)&lt;=price_limit,IF(Z327="Yes",1,2),"")),""))</f>
        <v/>
      </c>
      <c r="BV327" s="161"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5" customHeight="1" x14ac:dyDescent="0.35">
      <c r="A328" s="15" t="s">
        <v>450</v>
      </c>
      <c r="C328" s="3" t="s">
        <v>229</v>
      </c>
      <c r="D328" s="8" t="str">
        <f t="shared" ca="1" si="17"/>
        <v/>
      </c>
      <c r="J328" s="4" t="s">
        <v>1</v>
      </c>
      <c r="K328" s="4" t="s">
        <v>1</v>
      </c>
      <c r="L328" s="4" t="s">
        <v>1</v>
      </c>
      <c r="M328" s="8" t="s">
        <v>1</v>
      </c>
      <c r="N328" s="8" t="s">
        <v>1</v>
      </c>
      <c r="O328" s="8" t="s">
        <v>605</v>
      </c>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1" t="str">
        <f>IF(OR(E328="",VLOOKUP(E$1,Services!$A$1:$B$25,2,0)="Exclude"),"",IF($D328=1,IF(OR(price_limit="",price_limit="No Limit"),IF(E328="Yes",1,2),IF(SUMIFS(WhatIf!$W:$W,WhatIf!$Q:$Q,E$1,WhatIf!$R:$R,E328)&lt;=price_limit,IF(E328="Yes",1,2),"")),""))</f>
        <v/>
      </c>
      <c r="BA328" s="161" t="str">
        <f>IF(OR(F328="",VLOOKUP(F$1,Services!$A$1:$B$25,2,0)="Exclude"),"",IF($D328=1,IF(OR(price_limit="",price_limit="No Limit"),IF(F328="Yes",1,2),IF(SUMIFS(WhatIf!$W:$W,WhatIf!$Q:$Q,F$1,WhatIf!$R:$R,F328)&lt;=price_limit,IF(F328="Yes",1,2),"")),""))</f>
        <v/>
      </c>
      <c r="BB328" s="161" t="str">
        <f>IF(OR(G328="",VLOOKUP(G$1,Services!$A$1:$B$25,2,0)="Exclude"),"",IF($D328=1,IF(OR(price_limit="",price_limit="No Limit"),IF(G328="Yes",1,2),IF(SUMIFS(WhatIf!$W:$W,WhatIf!$Q:$Q,G$1,WhatIf!$R:$R,G328)&lt;=price_limit,IF(G328="Yes",1,2),"")),""))</f>
        <v/>
      </c>
      <c r="BC328" s="161" t="str">
        <f>IF(OR(H328="",VLOOKUP(H$1,Services!$A$1:$B$25,2,0)="Exclude"),"",IF($D328=1,IF(OR(price_limit="",price_limit="No Limit"),IF(H328="Yes",1,2),IF(SUMIFS(WhatIf!$W:$W,WhatIf!$Q:$Q,H$1,WhatIf!$R:$R,H328)&lt;=price_limit,IF(H328="Yes",1,2),"")),""))</f>
        <v/>
      </c>
      <c r="BD328" s="161" t="str">
        <f>IF(OR(I328="",VLOOKUP(I$1,Services!$A$1:$B$25,2,0)="Exclude"),"",IF($D328=1,IF(OR(price_limit="",price_limit="No Limit"),IF(I328="Yes",1,2),IF(SUMIFS(WhatIf!$W:$W,WhatIf!$Q:$Q,I$1,WhatIf!$R:$R,I328)&lt;=price_limit,IF(I328="Yes",1,2),"")),""))</f>
        <v/>
      </c>
      <c r="BE328" s="161" t="str">
        <f ca="1">IF(OR(J328="",VLOOKUP(J$1,Services!$A$1:$B$25,2,0)="Exclude"),"",IF($D328=1,IF(OR(price_limit="",price_limit="No Limit"),IF(J328="Yes",1,2),IF(SUMIFS(WhatIf!$W:$W,WhatIf!$Q:$Q,J$1,WhatIf!$R:$R,J328)&lt;=price_limit,IF(J328="Yes",1,2),"")),""))</f>
        <v/>
      </c>
      <c r="BF328" s="161" t="str">
        <f ca="1">IF(OR(K328="",VLOOKUP(K$1,Services!$A$1:$B$25,2,0)="Exclude"),"",IF($D328=1,IF(OR(price_limit="",price_limit="No Limit"),IF(K328="Yes",1,2),IF(SUMIFS(WhatIf!$W:$W,WhatIf!$Q:$Q,K$1,WhatIf!$R:$R,K328)&lt;=price_limit,IF(K328="Yes",1,2),"")),""))</f>
        <v/>
      </c>
      <c r="BG328" s="161" t="str">
        <f ca="1">IF(OR(L328="",VLOOKUP(L$1,Services!$A$1:$B$25,2,0)="Exclude"),"",IF($D328=1,IF(OR(price_limit="",price_limit="No Limit"),IF(L328="Yes",1,2),IF(SUMIFS(WhatIf!$W:$W,WhatIf!$Q:$Q,L$1,WhatIf!$R:$R,L328)&lt;=price_limit,IF(L328="Yes",1,2),"")),""))</f>
        <v/>
      </c>
      <c r="BH328" s="161" t="str">
        <f ca="1">IF(OR(M328="",VLOOKUP(M$1,Services!$A$1:$B$25,2,0)="Exclude"),"",IF($D328=1,IF(OR(price_limit="",price_limit="No Limit"),IF(M328="Yes",1,2),IF(SUMIFS(WhatIf!$W:$W,WhatIf!$Q:$Q,M$1,WhatIf!$R:$R,M328)&lt;=price_limit,IF(M328="Yes",1,2),"")),""))</f>
        <v/>
      </c>
      <c r="BI328" s="161" t="str">
        <f ca="1">IF(OR(N328="",VLOOKUP(N$1,Services!$A$1:$B$25,2,0)="Exclude"),"",IF($D328=1,IF(OR(price_limit="",price_limit="No Limit"),IF(N328="Yes",1,2),IF(SUMIFS(WhatIf!$W:$W,WhatIf!$Q:$Q,N$1,WhatIf!$R:$R,N328)&lt;=price_limit,IF(N328="Yes",1,2),"")),""))</f>
        <v/>
      </c>
      <c r="BJ328" s="161" t="str">
        <f ca="1">IF(OR(O328="",VLOOKUP(O$1,Services!$A$1:$B$25,2,0)="Exclude"),"",IF($D328=1,IF(OR(price_limit="",price_limit="No Limit"),IF(O328="Yes",1,2),IF(SUMIFS(WhatIf!$W:$W,WhatIf!$Q:$Q,O$1,WhatIf!$R:$R,O328)&lt;=price_limit,IF(O328="Yes",1,2),"")),""))</f>
        <v/>
      </c>
      <c r="BK328" s="161" t="str">
        <f>IF(OR(P328="",VLOOKUP(P$1,Services!$A$1:$B$25,2,0)="Exclude"),"",IF($D328=1,IF(OR(price_limit="",price_limit="No Limit"),IF(P328="Yes",1,2),IF(SUMIFS(WhatIf!$W:$W,WhatIf!$Q:$Q,P$1,WhatIf!$R:$R,P328)&lt;=price_limit,IF(P328="Yes",1,2),"")),""))</f>
        <v/>
      </c>
      <c r="BL328" s="161" t="str">
        <f>IF(OR(Q328="",VLOOKUP(Q$1,Services!$A$1:$B$25,2,0)="Exclude"),"",IF($D328=1,IF(OR(price_limit="",price_limit="No Limit"),IF(Q328="Yes",1,2),IF(SUMIFS(WhatIf!$W:$W,WhatIf!$Q:$Q,Q$1,WhatIf!$R:$R,Q328)&lt;=price_limit,IF(Q328="Yes",1,2),"")),""))</f>
        <v/>
      </c>
      <c r="BM328" s="161" t="str">
        <f>IF(OR(R328="",VLOOKUP(R$1,Services!$A$1:$B$25,2,0)="Exclude"),"",IF($D328=1,IF(OR(price_limit="",price_limit="No Limit"),IF(R328="Yes",1,2),IF(SUMIFS(WhatIf!$W:$W,WhatIf!$Q:$Q,R$1,WhatIf!$R:$R,R328)&lt;=price_limit,IF(R328="Yes",1,2),"")),""))</f>
        <v/>
      </c>
      <c r="BN328" s="161" t="str">
        <f>IF(OR(S328="",VLOOKUP(S$1,Services!$A$1:$B$25,2,0)="Exclude"),"",IF($D328=1,IF(OR(price_limit="",price_limit="No Limit"),IF(S328="Yes",1,2),IF(SUMIFS(WhatIf!$W:$W,WhatIf!$Q:$Q,S$1,WhatIf!$R:$R,S328)&lt;=price_limit,IF(S328="Yes",1,2),"")),""))</f>
        <v/>
      </c>
      <c r="BO328" s="161" t="str">
        <f>IF(OR(T328="",VLOOKUP(T$1,Services!$A$1:$B$25,2,0)="Exclude"),"",IF($D328=1,IF(OR(price_limit="",price_limit="No Limit"),IF(T328="Yes",1,2),IF(SUMIFS(WhatIf!$W:$W,WhatIf!$Q:$Q,T$1,WhatIf!$R:$R,T328)&lt;=price_limit,IF(T328="Yes",1,2),"")),""))</f>
        <v/>
      </c>
      <c r="BP328" s="161" t="str">
        <f>IF(OR(U328="",VLOOKUP(U$1,Services!$A$1:$B$25,2,0)="Exclude"),"",IF($D328=1,IF(OR(price_limit="",price_limit="No Limit"),IF(U328="Yes",1,2),IF(SUMIFS(WhatIf!$W:$W,WhatIf!$Q:$Q,U$1,WhatIf!$R:$R,U328)&lt;=price_limit,IF(U328="Yes",1,2),"")),""))</f>
        <v/>
      </c>
      <c r="BQ328" s="161" t="str">
        <f>IF(OR(V328="",VLOOKUP(V$1,Services!$A$1:$B$25,2,0)="Exclude"),"",IF($D328=1,IF(OR(price_limit="",price_limit="No Limit"),IF(V328="Yes",1,2),IF(SUMIFS(WhatIf!$W:$W,WhatIf!$Q:$Q,V$1,WhatIf!$R:$R,V328)&lt;=price_limit,IF(V328="Yes",1,2),"")),""))</f>
        <v/>
      </c>
      <c r="BR328" s="161" t="str">
        <f>IF(OR(W328="",VLOOKUP(W$1,Services!$A$1:$B$25,2,0)="Exclude"),"",IF($D328=1,IF(OR(price_limit="",price_limit="No Limit"),IF(W328="Yes",1,2),IF(SUMIFS(WhatIf!$W:$W,WhatIf!$Q:$Q,W$1,WhatIf!$R:$R,W328)&lt;=price_limit,IF(W328="Yes",1,2),"")),""))</f>
        <v/>
      </c>
      <c r="BS328" s="161" t="str">
        <f>IF(OR(X328="",VLOOKUP(X$1,Services!$A$1:$B$25,2,0)="Exclude"),"",IF($D328=1,IF(OR(price_limit="",price_limit="No Limit"),IF(X328="Yes",1,2),IF(SUMIFS(WhatIf!$W:$W,WhatIf!$Q:$Q,X$1,WhatIf!$R:$R,X328)&lt;=price_limit,IF(X328="Yes",1,2),"")),""))</f>
        <v/>
      </c>
      <c r="BT328" s="161" t="str">
        <f>IF(OR(Y328="",VLOOKUP(Y$1,Services!$A$1:$B$25,2,0)="Exclude"),"",IF($D328=1,IF(OR(price_limit="",price_limit="No Limit"),IF(Y328="Yes",1,2),IF(SUMIFS(WhatIf!$W:$W,WhatIf!$Q:$Q,Y$1,WhatIf!$R:$R,Y328)&lt;=price_limit,IF(Y328="Yes",1,2),"")),""))</f>
        <v/>
      </c>
      <c r="BU328" s="161" t="str">
        <f>IF(OR(Z328="",VLOOKUP(Z$1,Services!$A$1:$B$25,2,0)="Exclude"),"",IF($D328=1,IF(OR(price_limit="",price_limit="No Limit"),IF(Z328="Yes",1,2),IF(SUMIFS(WhatIf!$W:$W,WhatIf!$Q:$Q,Z$1,WhatIf!$R:$R,Z328)&lt;=price_limit,IF(Z328="Yes",1,2),"")),""))</f>
        <v/>
      </c>
      <c r="BV328" s="161"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38.5" customHeight="1" x14ac:dyDescent="0.35">
      <c r="A329" s="15" t="s">
        <v>687</v>
      </c>
      <c r="C329" s="3" t="s">
        <v>345</v>
      </c>
      <c r="D329" s="8" t="str">
        <f t="shared" ca="1" si="17"/>
        <v/>
      </c>
      <c r="F329" s="4" t="s">
        <v>687</v>
      </c>
      <c r="G329" s="4" t="s">
        <v>687</v>
      </c>
      <c r="H329" s="4" t="s">
        <v>687</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1" t="str">
        <f>IF(OR(E329="",VLOOKUP(E$1,Services!$A$1:$B$25,2,0)="Exclude"),"",IF($D329=1,IF(OR(price_limit="",price_limit="No Limit"),IF(E329="Yes",1,2),IF(SUMIFS(WhatIf!$W:$W,WhatIf!$Q:$Q,E$1,WhatIf!$R:$R,E329)&lt;=price_limit,IF(E329="Yes",1,2),"")),""))</f>
        <v/>
      </c>
      <c r="BA329" s="161" t="str">
        <f ca="1">IF(OR(F329="",VLOOKUP(F$1,Services!$A$1:$B$25,2,0)="Exclude"),"",IF($D329=1,IF(OR(price_limit="",price_limit="No Limit"),IF(F329="Yes",1,2),IF(SUMIFS(WhatIf!$W:$W,WhatIf!$Q:$Q,F$1,WhatIf!$R:$R,F329)&lt;=price_limit,IF(F329="Yes",1,2),"")),""))</f>
        <v/>
      </c>
      <c r="BB329" s="161" t="str">
        <f ca="1">IF(OR(G329="",VLOOKUP(G$1,Services!$A$1:$B$25,2,0)="Exclude"),"",IF($D329=1,IF(OR(price_limit="",price_limit="No Limit"),IF(G329="Yes",1,2),IF(SUMIFS(WhatIf!$W:$W,WhatIf!$Q:$Q,G$1,WhatIf!$R:$R,G329)&lt;=price_limit,IF(G329="Yes",1,2),"")),""))</f>
        <v/>
      </c>
      <c r="BC329" s="161" t="str">
        <f ca="1">IF(OR(H329="",VLOOKUP(H$1,Services!$A$1:$B$25,2,0)="Exclude"),"",IF($D329=1,IF(OR(price_limit="",price_limit="No Limit"),IF(H329="Yes",1,2),IF(SUMIFS(WhatIf!$W:$W,WhatIf!$Q:$Q,H$1,WhatIf!$R:$R,H329)&lt;=price_limit,IF(H329="Yes",1,2),"")),""))</f>
        <v/>
      </c>
      <c r="BD329" s="161" t="str">
        <f>IF(OR(I329="",VLOOKUP(I$1,Services!$A$1:$B$25,2,0)="Exclude"),"",IF($D329=1,IF(OR(price_limit="",price_limit="No Limit"),IF(I329="Yes",1,2),IF(SUMIFS(WhatIf!$W:$W,WhatIf!$Q:$Q,I$1,WhatIf!$R:$R,I329)&lt;=price_limit,IF(I329="Yes",1,2),"")),""))</f>
        <v/>
      </c>
      <c r="BE329" s="161" t="str">
        <f>IF(OR(J329="",VLOOKUP(J$1,Services!$A$1:$B$25,2,0)="Exclude"),"",IF($D329=1,IF(OR(price_limit="",price_limit="No Limit"),IF(J329="Yes",1,2),IF(SUMIFS(WhatIf!$W:$W,WhatIf!$Q:$Q,J$1,WhatIf!$R:$R,J329)&lt;=price_limit,IF(J329="Yes",1,2),"")),""))</f>
        <v/>
      </c>
      <c r="BF329" s="161" t="str">
        <f>IF(OR(K329="",VLOOKUP(K$1,Services!$A$1:$B$25,2,0)="Exclude"),"",IF($D329=1,IF(OR(price_limit="",price_limit="No Limit"),IF(K329="Yes",1,2),IF(SUMIFS(WhatIf!$W:$W,WhatIf!$Q:$Q,K$1,WhatIf!$R:$R,K329)&lt;=price_limit,IF(K329="Yes",1,2),"")),""))</f>
        <v/>
      </c>
      <c r="BG329" s="161" t="str">
        <f>IF(OR(L329="",VLOOKUP(L$1,Services!$A$1:$B$25,2,0)="Exclude"),"",IF($D329=1,IF(OR(price_limit="",price_limit="No Limit"),IF(L329="Yes",1,2),IF(SUMIFS(WhatIf!$W:$W,WhatIf!$Q:$Q,L$1,WhatIf!$R:$R,L329)&lt;=price_limit,IF(L329="Yes",1,2),"")),""))</f>
        <v/>
      </c>
      <c r="BH329" s="161" t="str">
        <f>IF(OR(M329="",VLOOKUP(M$1,Services!$A$1:$B$25,2,0)="Exclude"),"",IF($D329=1,IF(OR(price_limit="",price_limit="No Limit"),IF(M329="Yes",1,2),IF(SUMIFS(WhatIf!$W:$W,WhatIf!$Q:$Q,M$1,WhatIf!$R:$R,M329)&lt;=price_limit,IF(M329="Yes",1,2),"")),""))</f>
        <v/>
      </c>
      <c r="BI329" s="161" t="str">
        <f>IF(OR(N329="",VLOOKUP(N$1,Services!$A$1:$B$25,2,0)="Exclude"),"",IF($D329=1,IF(OR(price_limit="",price_limit="No Limit"),IF(N329="Yes",1,2),IF(SUMIFS(WhatIf!$W:$W,WhatIf!$Q:$Q,N$1,WhatIf!$R:$R,N329)&lt;=price_limit,IF(N329="Yes",1,2),"")),""))</f>
        <v/>
      </c>
      <c r="BJ329" s="161" t="str">
        <f>IF(OR(O329="",VLOOKUP(O$1,Services!$A$1:$B$25,2,0)="Exclude"),"",IF($D329=1,IF(OR(price_limit="",price_limit="No Limit"),IF(O329="Yes",1,2),IF(SUMIFS(WhatIf!$W:$W,WhatIf!$Q:$Q,O$1,WhatIf!$R:$R,O329)&lt;=price_limit,IF(O329="Yes",1,2),"")),""))</f>
        <v/>
      </c>
      <c r="BK329" s="161" t="str">
        <f>IF(OR(P329="",VLOOKUP(P$1,Services!$A$1:$B$25,2,0)="Exclude"),"",IF($D329=1,IF(OR(price_limit="",price_limit="No Limit"),IF(P329="Yes",1,2),IF(SUMIFS(WhatIf!$W:$W,WhatIf!$Q:$Q,P$1,WhatIf!$R:$R,P329)&lt;=price_limit,IF(P329="Yes",1,2),"")),""))</f>
        <v/>
      </c>
      <c r="BL329" s="161" t="str">
        <f>IF(OR(Q329="",VLOOKUP(Q$1,Services!$A$1:$B$25,2,0)="Exclude"),"",IF($D329=1,IF(OR(price_limit="",price_limit="No Limit"),IF(Q329="Yes",1,2),IF(SUMIFS(WhatIf!$W:$W,WhatIf!$Q:$Q,Q$1,WhatIf!$R:$R,Q329)&lt;=price_limit,IF(Q329="Yes",1,2),"")),""))</f>
        <v/>
      </c>
      <c r="BM329" s="161" t="str">
        <f>IF(OR(R329="",VLOOKUP(R$1,Services!$A$1:$B$25,2,0)="Exclude"),"",IF($D329=1,IF(OR(price_limit="",price_limit="No Limit"),IF(R329="Yes",1,2),IF(SUMIFS(WhatIf!$W:$W,WhatIf!$Q:$Q,R$1,WhatIf!$R:$R,R329)&lt;=price_limit,IF(R329="Yes",1,2),"")),""))</f>
        <v/>
      </c>
      <c r="BN329" s="161" t="str">
        <f>IF(OR(S329="",VLOOKUP(S$1,Services!$A$1:$B$25,2,0)="Exclude"),"",IF($D329=1,IF(OR(price_limit="",price_limit="No Limit"),IF(S329="Yes",1,2),IF(SUMIFS(WhatIf!$W:$W,WhatIf!$Q:$Q,S$1,WhatIf!$R:$R,S329)&lt;=price_limit,IF(S329="Yes",1,2),"")),""))</f>
        <v/>
      </c>
      <c r="BO329" s="161" t="str">
        <f>IF(OR(T329="",VLOOKUP(T$1,Services!$A$1:$B$25,2,0)="Exclude"),"",IF($D329=1,IF(OR(price_limit="",price_limit="No Limit"),IF(T329="Yes",1,2),IF(SUMIFS(WhatIf!$W:$W,WhatIf!$Q:$Q,T$1,WhatIf!$R:$R,T329)&lt;=price_limit,IF(T329="Yes",1,2),"")),""))</f>
        <v/>
      </c>
      <c r="BP329" s="161" t="str">
        <f>IF(OR(U329="",VLOOKUP(U$1,Services!$A$1:$B$25,2,0)="Exclude"),"",IF($D329=1,IF(OR(price_limit="",price_limit="No Limit"),IF(U329="Yes",1,2),IF(SUMIFS(WhatIf!$W:$W,WhatIf!$Q:$Q,U$1,WhatIf!$R:$R,U329)&lt;=price_limit,IF(U329="Yes",1,2),"")),""))</f>
        <v/>
      </c>
      <c r="BQ329" s="161" t="str">
        <f>IF(OR(V329="",VLOOKUP(V$1,Services!$A$1:$B$25,2,0)="Exclude"),"",IF($D329=1,IF(OR(price_limit="",price_limit="No Limit"),IF(V329="Yes",1,2),IF(SUMIFS(WhatIf!$W:$W,WhatIf!$Q:$Q,V$1,WhatIf!$R:$R,V329)&lt;=price_limit,IF(V329="Yes",1,2),"")),""))</f>
        <v/>
      </c>
      <c r="BR329" s="161" t="str">
        <f>IF(OR(W329="",VLOOKUP(W$1,Services!$A$1:$B$25,2,0)="Exclude"),"",IF($D329=1,IF(OR(price_limit="",price_limit="No Limit"),IF(W329="Yes",1,2),IF(SUMIFS(WhatIf!$W:$W,WhatIf!$Q:$Q,W$1,WhatIf!$R:$R,W329)&lt;=price_limit,IF(W329="Yes",1,2),"")),""))</f>
        <v/>
      </c>
      <c r="BS329" s="161" t="str">
        <f>IF(OR(X329="",VLOOKUP(X$1,Services!$A$1:$B$25,2,0)="Exclude"),"",IF($D329=1,IF(OR(price_limit="",price_limit="No Limit"),IF(X329="Yes",1,2),IF(SUMIFS(WhatIf!$W:$W,WhatIf!$Q:$Q,X$1,WhatIf!$R:$R,X329)&lt;=price_limit,IF(X329="Yes",1,2),"")),""))</f>
        <v/>
      </c>
      <c r="BT329" s="161" t="str">
        <f>IF(OR(Y329="",VLOOKUP(Y$1,Services!$A$1:$B$25,2,0)="Exclude"),"",IF($D329=1,IF(OR(price_limit="",price_limit="No Limit"),IF(Y329="Yes",1,2),IF(SUMIFS(WhatIf!$W:$W,WhatIf!$Q:$Q,Y$1,WhatIf!$R:$R,Y329)&lt;=price_limit,IF(Y329="Yes",1,2),"")),""))</f>
        <v/>
      </c>
      <c r="BU329" s="161" t="str">
        <f>IF(OR(Z329="",VLOOKUP(Z$1,Services!$A$1:$B$25,2,0)="Exclude"),"",IF($D329=1,IF(OR(price_limit="",price_limit="No Limit"),IF(Z329="Yes",1,2),IF(SUMIFS(WhatIf!$W:$W,WhatIf!$Q:$Q,Z$1,WhatIf!$R:$R,Z329)&lt;=price_limit,IF(Z329="Yes",1,2),"")),""))</f>
        <v/>
      </c>
      <c r="BV329" s="161"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3" customHeight="1" x14ac:dyDescent="0.35">
      <c r="A330" s="15" t="s">
        <v>1167</v>
      </c>
      <c r="C330" s="3" t="s">
        <v>349</v>
      </c>
      <c r="D330" s="8" t="str">
        <f t="shared" ca="1" si="17"/>
        <v/>
      </c>
      <c r="I330" s="4" t="s">
        <v>797</v>
      </c>
      <c r="J330" s="4" t="s">
        <v>797</v>
      </c>
      <c r="K330" s="4" t="s">
        <v>797</v>
      </c>
      <c r="L330" s="4" t="s">
        <v>797</v>
      </c>
      <c r="M330" s="8"/>
      <c r="N330" s="8"/>
      <c r="O330" s="8"/>
      <c r="P330" s="8"/>
      <c r="Q330" s="8"/>
      <c r="R330" s="8"/>
      <c r="S330" s="8"/>
      <c r="T330" s="8"/>
      <c r="U330" s="8"/>
      <c r="V330" s="4" t="s">
        <v>797</v>
      </c>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1" t="str">
        <f>IF(OR(E330="",VLOOKUP(E$1,Services!$A$1:$B$25,2,0)="Exclude"),"",IF($D330=1,IF(OR(price_limit="",price_limit="No Limit"),IF(E330="Yes",1,2),IF(SUMIFS(WhatIf!$W:$W,WhatIf!$Q:$Q,E$1,WhatIf!$R:$R,E330)&lt;=price_limit,IF(E330="Yes",1,2),"")),""))</f>
        <v/>
      </c>
      <c r="BA330" s="161" t="str">
        <f>IF(OR(F330="",VLOOKUP(F$1,Services!$A$1:$B$25,2,0)="Exclude"),"",IF($D330=1,IF(OR(price_limit="",price_limit="No Limit"),IF(F330="Yes",1,2),IF(SUMIFS(WhatIf!$W:$W,WhatIf!$Q:$Q,F$1,WhatIf!$R:$R,F330)&lt;=price_limit,IF(F330="Yes",1,2),"")),""))</f>
        <v/>
      </c>
      <c r="BB330" s="161" t="str">
        <f>IF(OR(G330="",VLOOKUP(G$1,Services!$A$1:$B$25,2,0)="Exclude"),"",IF($D330=1,IF(OR(price_limit="",price_limit="No Limit"),IF(G330="Yes",1,2),IF(SUMIFS(WhatIf!$W:$W,WhatIf!$Q:$Q,G$1,WhatIf!$R:$R,G330)&lt;=price_limit,IF(G330="Yes",1,2),"")),""))</f>
        <v/>
      </c>
      <c r="BC330" s="161" t="str">
        <f>IF(OR(H330="",VLOOKUP(H$1,Services!$A$1:$B$25,2,0)="Exclude"),"",IF($D330=1,IF(OR(price_limit="",price_limit="No Limit"),IF(H330="Yes",1,2),IF(SUMIFS(WhatIf!$W:$W,WhatIf!$Q:$Q,H$1,WhatIf!$R:$R,H330)&lt;=price_limit,IF(H330="Yes",1,2),"")),""))</f>
        <v/>
      </c>
      <c r="BD330" s="161" t="str">
        <f ca="1">IF(OR(I330="",VLOOKUP(I$1,Services!$A$1:$B$25,2,0)="Exclude"),"",IF($D330=1,IF(OR(price_limit="",price_limit="No Limit"),IF(I330="Yes",1,2),IF(SUMIFS(WhatIf!$W:$W,WhatIf!$Q:$Q,I$1,WhatIf!$R:$R,I330)&lt;=price_limit,IF(I330="Yes",1,2),"")),""))</f>
        <v/>
      </c>
      <c r="BE330" s="161" t="str">
        <f ca="1">IF(OR(J330="",VLOOKUP(J$1,Services!$A$1:$B$25,2,0)="Exclude"),"",IF($D330=1,IF(OR(price_limit="",price_limit="No Limit"),IF(J330="Yes",1,2),IF(SUMIFS(WhatIf!$W:$W,WhatIf!$Q:$Q,J$1,WhatIf!$R:$R,J330)&lt;=price_limit,IF(J330="Yes",1,2),"")),""))</f>
        <v/>
      </c>
      <c r="BF330" s="161" t="str">
        <f ca="1">IF(OR(K330="",VLOOKUP(K$1,Services!$A$1:$B$25,2,0)="Exclude"),"",IF($D330=1,IF(OR(price_limit="",price_limit="No Limit"),IF(K330="Yes",1,2),IF(SUMIFS(WhatIf!$W:$W,WhatIf!$Q:$Q,K$1,WhatIf!$R:$R,K330)&lt;=price_limit,IF(K330="Yes",1,2),"")),""))</f>
        <v/>
      </c>
      <c r="BG330" s="161" t="str">
        <f ca="1">IF(OR(L330="",VLOOKUP(L$1,Services!$A$1:$B$25,2,0)="Exclude"),"",IF($D330=1,IF(OR(price_limit="",price_limit="No Limit"),IF(L330="Yes",1,2),IF(SUMIFS(WhatIf!$W:$W,WhatIf!$Q:$Q,L$1,WhatIf!$R:$R,L330)&lt;=price_limit,IF(L330="Yes",1,2),"")),""))</f>
        <v/>
      </c>
      <c r="BH330" s="161" t="str">
        <f>IF(OR(M330="",VLOOKUP(M$1,Services!$A$1:$B$25,2,0)="Exclude"),"",IF($D330=1,IF(OR(price_limit="",price_limit="No Limit"),IF(M330="Yes",1,2),IF(SUMIFS(WhatIf!$W:$W,WhatIf!$Q:$Q,M$1,WhatIf!$R:$R,M330)&lt;=price_limit,IF(M330="Yes",1,2),"")),""))</f>
        <v/>
      </c>
      <c r="BI330" s="161" t="str">
        <f>IF(OR(N330="",VLOOKUP(N$1,Services!$A$1:$B$25,2,0)="Exclude"),"",IF($D330=1,IF(OR(price_limit="",price_limit="No Limit"),IF(N330="Yes",1,2),IF(SUMIFS(WhatIf!$W:$W,WhatIf!$Q:$Q,N$1,WhatIf!$R:$R,N330)&lt;=price_limit,IF(N330="Yes",1,2),"")),""))</f>
        <v/>
      </c>
      <c r="BJ330" s="161" t="str">
        <f>IF(OR(O330="",VLOOKUP(O$1,Services!$A$1:$B$25,2,0)="Exclude"),"",IF($D330=1,IF(OR(price_limit="",price_limit="No Limit"),IF(O330="Yes",1,2),IF(SUMIFS(WhatIf!$W:$W,WhatIf!$Q:$Q,O$1,WhatIf!$R:$R,O330)&lt;=price_limit,IF(O330="Yes",1,2),"")),""))</f>
        <v/>
      </c>
      <c r="BK330" s="161" t="str">
        <f>IF(OR(P330="",VLOOKUP(P$1,Services!$A$1:$B$25,2,0)="Exclude"),"",IF($D330=1,IF(OR(price_limit="",price_limit="No Limit"),IF(P330="Yes",1,2),IF(SUMIFS(WhatIf!$W:$W,WhatIf!$Q:$Q,P$1,WhatIf!$R:$R,P330)&lt;=price_limit,IF(P330="Yes",1,2),"")),""))</f>
        <v/>
      </c>
      <c r="BL330" s="161" t="str">
        <f>IF(OR(Q330="",VLOOKUP(Q$1,Services!$A$1:$B$25,2,0)="Exclude"),"",IF($D330=1,IF(OR(price_limit="",price_limit="No Limit"),IF(Q330="Yes",1,2),IF(SUMIFS(WhatIf!$W:$W,WhatIf!$Q:$Q,Q$1,WhatIf!$R:$R,Q330)&lt;=price_limit,IF(Q330="Yes",1,2),"")),""))</f>
        <v/>
      </c>
      <c r="BM330" s="161" t="str">
        <f>IF(OR(R330="",VLOOKUP(R$1,Services!$A$1:$B$25,2,0)="Exclude"),"",IF($D330=1,IF(OR(price_limit="",price_limit="No Limit"),IF(R330="Yes",1,2),IF(SUMIFS(WhatIf!$W:$W,WhatIf!$Q:$Q,R$1,WhatIf!$R:$R,R330)&lt;=price_limit,IF(R330="Yes",1,2),"")),""))</f>
        <v/>
      </c>
      <c r="BN330" s="161" t="str">
        <f>IF(OR(S330="",VLOOKUP(S$1,Services!$A$1:$B$25,2,0)="Exclude"),"",IF($D330=1,IF(OR(price_limit="",price_limit="No Limit"),IF(S330="Yes",1,2),IF(SUMIFS(WhatIf!$W:$W,WhatIf!$Q:$Q,S$1,WhatIf!$R:$R,S330)&lt;=price_limit,IF(S330="Yes",1,2),"")),""))</f>
        <v/>
      </c>
      <c r="BO330" s="161" t="str">
        <f>IF(OR(T330="",VLOOKUP(T$1,Services!$A$1:$B$25,2,0)="Exclude"),"",IF($D330=1,IF(OR(price_limit="",price_limit="No Limit"),IF(T330="Yes",1,2),IF(SUMIFS(WhatIf!$W:$W,WhatIf!$Q:$Q,T$1,WhatIf!$R:$R,T330)&lt;=price_limit,IF(T330="Yes",1,2),"")),""))</f>
        <v/>
      </c>
      <c r="BP330" s="161" t="str">
        <f>IF(OR(U330="",VLOOKUP(U$1,Services!$A$1:$B$25,2,0)="Exclude"),"",IF($D330=1,IF(OR(price_limit="",price_limit="No Limit"),IF(U330="Yes",1,2),IF(SUMIFS(WhatIf!$W:$W,WhatIf!$Q:$Q,U$1,WhatIf!$R:$R,U330)&lt;=price_limit,IF(U330="Yes",1,2),"")),""))</f>
        <v/>
      </c>
      <c r="BQ330" s="161" t="str">
        <f ca="1">IF(OR(V330="",VLOOKUP(V$1,Services!$A$1:$B$25,2,0)="Exclude"),"",IF($D330=1,IF(OR(price_limit="",price_limit="No Limit"),IF(V330="Yes",1,2),IF(SUMIFS(WhatIf!$W:$W,WhatIf!$Q:$Q,V$1,WhatIf!$R:$R,V330)&lt;=price_limit,IF(V330="Yes",1,2),"")),""))</f>
        <v/>
      </c>
      <c r="BR330" s="161" t="str">
        <f>IF(OR(W330="",VLOOKUP(W$1,Services!$A$1:$B$25,2,0)="Exclude"),"",IF($D330=1,IF(OR(price_limit="",price_limit="No Limit"),IF(W330="Yes",1,2),IF(SUMIFS(WhatIf!$W:$W,WhatIf!$Q:$Q,W$1,WhatIf!$R:$R,W330)&lt;=price_limit,IF(W330="Yes",1,2),"")),""))</f>
        <v/>
      </c>
      <c r="BS330" s="161" t="str">
        <f>IF(OR(X330="",VLOOKUP(X$1,Services!$A$1:$B$25,2,0)="Exclude"),"",IF($D330=1,IF(OR(price_limit="",price_limit="No Limit"),IF(X330="Yes",1,2),IF(SUMIFS(WhatIf!$W:$W,WhatIf!$Q:$Q,X$1,WhatIf!$R:$R,X330)&lt;=price_limit,IF(X330="Yes",1,2),"")),""))</f>
        <v/>
      </c>
      <c r="BT330" s="161" t="str">
        <f>IF(OR(Y330="",VLOOKUP(Y$1,Services!$A$1:$B$25,2,0)="Exclude"),"",IF($D330=1,IF(OR(price_limit="",price_limit="No Limit"),IF(Y330="Yes",1,2),IF(SUMIFS(WhatIf!$W:$W,WhatIf!$Q:$Q,Y$1,WhatIf!$R:$R,Y330)&lt;=price_limit,IF(Y330="Yes",1,2),"")),""))</f>
        <v/>
      </c>
      <c r="BU330" s="161" t="str">
        <f>IF(OR(Z330="",VLOOKUP(Z$1,Services!$A$1:$B$25,2,0)="Exclude"),"",IF($D330=1,IF(OR(price_limit="",price_limit="No Limit"),IF(Z330="Yes",1,2),IF(SUMIFS(WhatIf!$W:$W,WhatIf!$Q:$Q,Z$1,WhatIf!$R:$R,Z330)&lt;=price_limit,IF(Z330="Yes",1,2),"")),""))</f>
        <v/>
      </c>
      <c r="BV330" s="161"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3" customHeight="1" x14ac:dyDescent="0.35">
      <c r="A331" s="15" t="s">
        <v>1094</v>
      </c>
      <c r="C331" s="3" t="s">
        <v>345</v>
      </c>
      <c r="D331" s="8" t="str">
        <f t="shared" ca="1" si="17"/>
        <v/>
      </c>
      <c r="M331" s="8"/>
      <c r="N331" s="8"/>
      <c r="O331" s="8"/>
      <c r="P331" s="8"/>
      <c r="Q331" s="8"/>
      <c r="R331" s="8" t="s">
        <v>1</v>
      </c>
      <c r="S331" s="8" t="s">
        <v>1</v>
      </c>
      <c r="T331" s="8" t="s">
        <v>1</v>
      </c>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1" t="str">
        <f>IF(OR(E331="",VLOOKUP(E$1,Services!$A$1:$B$25,2,0)="Exclude"),"",IF($D331=1,IF(OR(price_limit="",price_limit="No Limit"),IF(E331="Yes",1,2),IF(SUMIFS(WhatIf!$W:$W,WhatIf!$Q:$Q,E$1,WhatIf!$R:$R,E331)&lt;=price_limit,IF(E331="Yes",1,2),"")),""))</f>
        <v/>
      </c>
      <c r="BA331" s="161" t="str">
        <f>IF(OR(F331="",VLOOKUP(F$1,Services!$A$1:$B$25,2,0)="Exclude"),"",IF($D331=1,IF(OR(price_limit="",price_limit="No Limit"),IF(F331="Yes",1,2),IF(SUMIFS(WhatIf!$W:$W,WhatIf!$Q:$Q,F$1,WhatIf!$R:$R,F331)&lt;=price_limit,IF(F331="Yes",1,2),"")),""))</f>
        <v/>
      </c>
      <c r="BB331" s="161" t="str">
        <f>IF(OR(G331="",VLOOKUP(G$1,Services!$A$1:$B$25,2,0)="Exclude"),"",IF($D331=1,IF(OR(price_limit="",price_limit="No Limit"),IF(G331="Yes",1,2),IF(SUMIFS(WhatIf!$W:$W,WhatIf!$Q:$Q,G$1,WhatIf!$R:$R,G331)&lt;=price_limit,IF(G331="Yes",1,2),"")),""))</f>
        <v/>
      </c>
      <c r="BC331" s="161" t="str">
        <f>IF(OR(H331="",VLOOKUP(H$1,Services!$A$1:$B$25,2,0)="Exclude"),"",IF($D331=1,IF(OR(price_limit="",price_limit="No Limit"),IF(H331="Yes",1,2),IF(SUMIFS(WhatIf!$W:$W,WhatIf!$Q:$Q,H$1,WhatIf!$R:$R,H331)&lt;=price_limit,IF(H331="Yes",1,2),"")),""))</f>
        <v/>
      </c>
      <c r="BD331" s="161" t="str">
        <f>IF(OR(I331="",VLOOKUP(I$1,Services!$A$1:$B$25,2,0)="Exclude"),"",IF($D331=1,IF(OR(price_limit="",price_limit="No Limit"),IF(I331="Yes",1,2),IF(SUMIFS(WhatIf!$W:$W,WhatIf!$Q:$Q,I$1,WhatIf!$R:$R,I331)&lt;=price_limit,IF(I331="Yes",1,2),"")),""))</f>
        <v/>
      </c>
      <c r="BE331" s="161" t="str">
        <f>IF(OR(J331="",VLOOKUP(J$1,Services!$A$1:$B$25,2,0)="Exclude"),"",IF($D331=1,IF(OR(price_limit="",price_limit="No Limit"),IF(J331="Yes",1,2),IF(SUMIFS(WhatIf!$W:$W,WhatIf!$Q:$Q,J$1,WhatIf!$R:$R,J331)&lt;=price_limit,IF(J331="Yes",1,2),"")),""))</f>
        <v/>
      </c>
      <c r="BF331" s="161" t="str">
        <f>IF(OR(K331="",VLOOKUP(K$1,Services!$A$1:$B$25,2,0)="Exclude"),"",IF($D331=1,IF(OR(price_limit="",price_limit="No Limit"),IF(K331="Yes",1,2),IF(SUMIFS(WhatIf!$W:$W,WhatIf!$Q:$Q,K$1,WhatIf!$R:$R,K331)&lt;=price_limit,IF(K331="Yes",1,2),"")),""))</f>
        <v/>
      </c>
      <c r="BG331" s="161" t="str">
        <f>IF(OR(L331="",VLOOKUP(L$1,Services!$A$1:$B$25,2,0)="Exclude"),"",IF($D331=1,IF(OR(price_limit="",price_limit="No Limit"),IF(L331="Yes",1,2),IF(SUMIFS(WhatIf!$W:$W,WhatIf!$Q:$Q,L$1,WhatIf!$R:$R,L331)&lt;=price_limit,IF(L331="Yes",1,2),"")),""))</f>
        <v/>
      </c>
      <c r="BH331" s="161" t="str">
        <f>IF(OR(M331="",VLOOKUP(M$1,Services!$A$1:$B$25,2,0)="Exclude"),"",IF($D331=1,IF(OR(price_limit="",price_limit="No Limit"),IF(M331="Yes",1,2),IF(SUMIFS(WhatIf!$W:$W,WhatIf!$Q:$Q,M$1,WhatIf!$R:$R,M331)&lt;=price_limit,IF(M331="Yes",1,2),"")),""))</f>
        <v/>
      </c>
      <c r="BI331" s="161" t="str">
        <f>IF(OR(N331="",VLOOKUP(N$1,Services!$A$1:$B$25,2,0)="Exclude"),"",IF($D331=1,IF(OR(price_limit="",price_limit="No Limit"),IF(N331="Yes",1,2),IF(SUMIFS(WhatIf!$W:$W,WhatIf!$Q:$Q,N$1,WhatIf!$R:$R,N331)&lt;=price_limit,IF(N331="Yes",1,2),"")),""))</f>
        <v/>
      </c>
      <c r="BJ331" s="161" t="str">
        <f>IF(OR(O331="",VLOOKUP(O$1,Services!$A$1:$B$25,2,0)="Exclude"),"",IF($D331=1,IF(OR(price_limit="",price_limit="No Limit"),IF(O331="Yes",1,2),IF(SUMIFS(WhatIf!$W:$W,WhatIf!$Q:$Q,O$1,WhatIf!$R:$R,O331)&lt;=price_limit,IF(O331="Yes",1,2),"")),""))</f>
        <v/>
      </c>
      <c r="BK331" s="161" t="str">
        <f>IF(OR(P331="",VLOOKUP(P$1,Services!$A$1:$B$25,2,0)="Exclude"),"",IF($D331=1,IF(OR(price_limit="",price_limit="No Limit"),IF(P331="Yes",1,2),IF(SUMIFS(WhatIf!$W:$W,WhatIf!$Q:$Q,P$1,WhatIf!$R:$R,P331)&lt;=price_limit,IF(P331="Yes",1,2),"")),""))</f>
        <v/>
      </c>
      <c r="BL331" s="161" t="str">
        <f>IF(OR(Q331="",VLOOKUP(Q$1,Services!$A$1:$B$25,2,0)="Exclude"),"",IF($D331=1,IF(OR(price_limit="",price_limit="No Limit"),IF(Q331="Yes",1,2),IF(SUMIFS(WhatIf!$W:$W,WhatIf!$Q:$Q,Q$1,WhatIf!$R:$R,Q331)&lt;=price_limit,IF(Q331="Yes",1,2),"")),""))</f>
        <v/>
      </c>
      <c r="BM331" s="161" t="str">
        <f ca="1">IF(OR(R331="",VLOOKUP(R$1,Services!$A$1:$B$25,2,0)="Exclude"),"",IF($D331=1,IF(OR(price_limit="",price_limit="No Limit"),IF(R331="Yes",1,2),IF(SUMIFS(WhatIf!$W:$W,WhatIf!$Q:$Q,R$1,WhatIf!$R:$R,R331)&lt;=price_limit,IF(R331="Yes",1,2),"")),""))</f>
        <v/>
      </c>
      <c r="BN331" s="161" t="str">
        <f ca="1">IF(OR(S331="",VLOOKUP(S$1,Services!$A$1:$B$25,2,0)="Exclude"),"",IF($D331=1,IF(OR(price_limit="",price_limit="No Limit"),IF(S331="Yes",1,2),IF(SUMIFS(WhatIf!$W:$W,WhatIf!$Q:$Q,S$1,WhatIf!$R:$R,S331)&lt;=price_limit,IF(S331="Yes",1,2),"")),""))</f>
        <v/>
      </c>
      <c r="BO331" s="161" t="str">
        <f ca="1">IF(OR(T331="",VLOOKUP(T$1,Services!$A$1:$B$25,2,0)="Exclude"),"",IF($D331=1,IF(OR(price_limit="",price_limit="No Limit"),IF(T331="Yes",1,2),IF(SUMIFS(WhatIf!$W:$W,WhatIf!$Q:$Q,T$1,WhatIf!$R:$R,T331)&lt;=price_limit,IF(T331="Yes",1,2),"")),""))</f>
        <v/>
      </c>
      <c r="BP331" s="161" t="str">
        <f>IF(OR(U331="",VLOOKUP(U$1,Services!$A$1:$B$25,2,0)="Exclude"),"",IF($D331=1,IF(OR(price_limit="",price_limit="No Limit"),IF(U331="Yes",1,2),IF(SUMIFS(WhatIf!$W:$W,WhatIf!$Q:$Q,U$1,WhatIf!$R:$R,U331)&lt;=price_limit,IF(U331="Yes",1,2),"")),""))</f>
        <v/>
      </c>
      <c r="BQ331" s="161" t="str">
        <f>IF(OR(V331="",VLOOKUP(V$1,Services!$A$1:$B$25,2,0)="Exclude"),"",IF($D331=1,IF(OR(price_limit="",price_limit="No Limit"),IF(V331="Yes",1,2),IF(SUMIFS(WhatIf!$W:$W,WhatIf!$Q:$Q,V$1,WhatIf!$R:$R,V331)&lt;=price_limit,IF(V331="Yes",1,2),"")),""))</f>
        <v/>
      </c>
      <c r="BR331" s="161" t="str">
        <f>IF(OR(W331="",VLOOKUP(W$1,Services!$A$1:$B$25,2,0)="Exclude"),"",IF($D331=1,IF(OR(price_limit="",price_limit="No Limit"),IF(W331="Yes",1,2),IF(SUMIFS(WhatIf!$W:$W,WhatIf!$Q:$Q,W$1,WhatIf!$R:$R,W331)&lt;=price_limit,IF(W331="Yes",1,2),"")),""))</f>
        <v/>
      </c>
      <c r="BS331" s="161" t="str">
        <f>IF(OR(X331="",VLOOKUP(X$1,Services!$A$1:$B$25,2,0)="Exclude"),"",IF($D331=1,IF(OR(price_limit="",price_limit="No Limit"),IF(X331="Yes",1,2),IF(SUMIFS(WhatIf!$W:$W,WhatIf!$Q:$Q,X$1,WhatIf!$R:$R,X331)&lt;=price_limit,IF(X331="Yes",1,2),"")),""))</f>
        <v/>
      </c>
      <c r="BT331" s="161" t="str">
        <f>IF(OR(Y331="",VLOOKUP(Y$1,Services!$A$1:$B$25,2,0)="Exclude"),"",IF($D331=1,IF(OR(price_limit="",price_limit="No Limit"),IF(Y331="Yes",1,2),IF(SUMIFS(WhatIf!$W:$W,WhatIf!$Q:$Q,Y$1,WhatIf!$R:$R,Y331)&lt;=price_limit,IF(Y331="Yes",1,2),"")),""))</f>
        <v/>
      </c>
      <c r="BU331" s="161" t="str">
        <f>IF(OR(Z331="",VLOOKUP(Z$1,Services!$A$1:$B$25,2,0)="Exclude"),"",IF($D331=1,IF(OR(price_limit="",price_limit="No Limit"),IF(Z331="Yes",1,2),IF(SUMIFS(WhatIf!$W:$W,WhatIf!$Q:$Q,Z$1,WhatIf!$R:$R,Z331)&lt;=price_limit,IF(Z331="Yes",1,2),"")),""))</f>
        <v/>
      </c>
      <c r="BV331" s="161"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customHeight="1" x14ac:dyDescent="0.3">
      <c r="A332" s="15" t="s">
        <v>1087</v>
      </c>
      <c r="C332" s="3" t="s">
        <v>177</v>
      </c>
      <c r="D332" s="8" t="str">
        <f t="shared" ca="1" si="17"/>
        <v/>
      </c>
      <c r="E332" s="4"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1" t="str">
        <f ca="1">IF(OR(E332="",VLOOKUP(E$1,Services!$A$1:$B$25,2,0)="Exclude"),"",IF($D332=1,IF(OR(price_limit="",price_limit="No Limit"),IF(E332="Yes",1,2),IF(SUMIFS(WhatIf!$W:$W,WhatIf!$Q:$Q,E$1,WhatIf!$R:$R,E332)&lt;=price_limit,IF(E332="Yes",1,2),"")),""))</f>
        <v/>
      </c>
      <c r="BA332" s="161" t="str">
        <f>IF(OR(F332="",VLOOKUP(F$1,Services!$A$1:$B$25,2,0)="Exclude"),"",IF($D332=1,IF(OR(price_limit="",price_limit="No Limit"),IF(F332="Yes",1,2),IF(SUMIFS(WhatIf!$W:$W,WhatIf!$Q:$Q,F$1,WhatIf!$R:$R,F332)&lt;=price_limit,IF(F332="Yes",1,2),"")),""))</f>
        <v/>
      </c>
      <c r="BB332" s="161" t="str">
        <f>IF(OR(G332="",VLOOKUP(G$1,Services!$A$1:$B$25,2,0)="Exclude"),"",IF($D332=1,IF(OR(price_limit="",price_limit="No Limit"),IF(G332="Yes",1,2),IF(SUMIFS(WhatIf!$W:$W,WhatIf!$Q:$Q,G$1,WhatIf!$R:$R,G332)&lt;=price_limit,IF(G332="Yes",1,2),"")),""))</f>
        <v/>
      </c>
      <c r="BC332" s="161" t="str">
        <f>IF(OR(H332="",VLOOKUP(H$1,Services!$A$1:$B$25,2,0)="Exclude"),"",IF($D332=1,IF(OR(price_limit="",price_limit="No Limit"),IF(H332="Yes",1,2),IF(SUMIFS(WhatIf!$W:$W,WhatIf!$Q:$Q,H$1,WhatIf!$R:$R,H332)&lt;=price_limit,IF(H332="Yes",1,2),"")),""))</f>
        <v/>
      </c>
      <c r="BD332" s="161" t="str">
        <f>IF(OR(I332="",VLOOKUP(I$1,Services!$A$1:$B$25,2,0)="Exclude"),"",IF($D332=1,IF(OR(price_limit="",price_limit="No Limit"),IF(I332="Yes",1,2),IF(SUMIFS(WhatIf!$W:$W,WhatIf!$Q:$Q,I$1,WhatIf!$R:$R,I332)&lt;=price_limit,IF(I332="Yes",1,2),"")),""))</f>
        <v/>
      </c>
      <c r="BE332" s="161" t="str">
        <f>IF(OR(J332="",VLOOKUP(J$1,Services!$A$1:$B$25,2,0)="Exclude"),"",IF($D332=1,IF(OR(price_limit="",price_limit="No Limit"),IF(J332="Yes",1,2),IF(SUMIFS(WhatIf!$W:$W,WhatIf!$Q:$Q,J$1,WhatIf!$R:$R,J332)&lt;=price_limit,IF(J332="Yes",1,2),"")),""))</f>
        <v/>
      </c>
      <c r="BF332" s="161" t="str">
        <f>IF(OR(K332="",VLOOKUP(K$1,Services!$A$1:$B$25,2,0)="Exclude"),"",IF($D332=1,IF(OR(price_limit="",price_limit="No Limit"),IF(K332="Yes",1,2),IF(SUMIFS(WhatIf!$W:$W,WhatIf!$Q:$Q,K$1,WhatIf!$R:$R,K332)&lt;=price_limit,IF(K332="Yes",1,2),"")),""))</f>
        <v/>
      </c>
      <c r="BG332" s="161" t="str">
        <f>IF(OR(L332="",VLOOKUP(L$1,Services!$A$1:$B$25,2,0)="Exclude"),"",IF($D332=1,IF(OR(price_limit="",price_limit="No Limit"),IF(L332="Yes",1,2),IF(SUMIFS(WhatIf!$W:$W,WhatIf!$Q:$Q,L$1,WhatIf!$R:$R,L332)&lt;=price_limit,IF(L332="Yes",1,2),"")),""))</f>
        <v/>
      </c>
      <c r="BH332" s="161" t="str">
        <f>IF(OR(M332="",VLOOKUP(M$1,Services!$A$1:$B$25,2,0)="Exclude"),"",IF($D332=1,IF(OR(price_limit="",price_limit="No Limit"),IF(M332="Yes",1,2),IF(SUMIFS(WhatIf!$W:$W,WhatIf!$Q:$Q,M$1,WhatIf!$R:$R,M332)&lt;=price_limit,IF(M332="Yes",1,2),"")),""))</f>
        <v/>
      </c>
      <c r="BI332" s="161" t="str">
        <f>IF(OR(N332="",VLOOKUP(N$1,Services!$A$1:$B$25,2,0)="Exclude"),"",IF($D332=1,IF(OR(price_limit="",price_limit="No Limit"),IF(N332="Yes",1,2),IF(SUMIFS(WhatIf!$W:$W,WhatIf!$Q:$Q,N$1,WhatIf!$R:$R,N332)&lt;=price_limit,IF(N332="Yes",1,2),"")),""))</f>
        <v/>
      </c>
      <c r="BJ332" s="161" t="str">
        <f>IF(OR(O332="",VLOOKUP(O$1,Services!$A$1:$B$25,2,0)="Exclude"),"",IF($D332=1,IF(OR(price_limit="",price_limit="No Limit"),IF(O332="Yes",1,2),IF(SUMIFS(WhatIf!$W:$W,WhatIf!$Q:$Q,O$1,WhatIf!$R:$R,O332)&lt;=price_limit,IF(O332="Yes",1,2),"")),""))</f>
        <v/>
      </c>
      <c r="BK332" s="161" t="str">
        <f>IF(OR(P332="",VLOOKUP(P$1,Services!$A$1:$B$25,2,0)="Exclude"),"",IF($D332=1,IF(OR(price_limit="",price_limit="No Limit"),IF(P332="Yes",1,2),IF(SUMIFS(WhatIf!$W:$W,WhatIf!$Q:$Q,P$1,WhatIf!$R:$R,P332)&lt;=price_limit,IF(P332="Yes",1,2),"")),""))</f>
        <v/>
      </c>
      <c r="BL332" s="161" t="str">
        <f>IF(OR(Q332="",VLOOKUP(Q$1,Services!$A$1:$B$25,2,0)="Exclude"),"",IF($D332=1,IF(OR(price_limit="",price_limit="No Limit"),IF(Q332="Yes",1,2),IF(SUMIFS(WhatIf!$W:$W,WhatIf!$Q:$Q,Q$1,WhatIf!$R:$R,Q332)&lt;=price_limit,IF(Q332="Yes",1,2),"")),""))</f>
        <v/>
      </c>
      <c r="BM332" s="161" t="str">
        <f>IF(OR(R332="",VLOOKUP(R$1,Services!$A$1:$B$25,2,0)="Exclude"),"",IF($D332=1,IF(OR(price_limit="",price_limit="No Limit"),IF(R332="Yes",1,2),IF(SUMIFS(WhatIf!$W:$W,WhatIf!$Q:$Q,R$1,WhatIf!$R:$R,R332)&lt;=price_limit,IF(R332="Yes",1,2),"")),""))</f>
        <v/>
      </c>
      <c r="BN332" s="161" t="str">
        <f>IF(OR(S332="",VLOOKUP(S$1,Services!$A$1:$B$25,2,0)="Exclude"),"",IF($D332=1,IF(OR(price_limit="",price_limit="No Limit"),IF(S332="Yes",1,2),IF(SUMIFS(WhatIf!$W:$W,WhatIf!$Q:$Q,S$1,WhatIf!$R:$R,S332)&lt;=price_limit,IF(S332="Yes",1,2),"")),""))</f>
        <v/>
      </c>
      <c r="BO332" s="161" t="str">
        <f>IF(OR(T332="",VLOOKUP(T$1,Services!$A$1:$B$25,2,0)="Exclude"),"",IF($D332=1,IF(OR(price_limit="",price_limit="No Limit"),IF(T332="Yes",1,2),IF(SUMIFS(WhatIf!$W:$W,WhatIf!$Q:$Q,T$1,WhatIf!$R:$R,T332)&lt;=price_limit,IF(T332="Yes",1,2),"")),""))</f>
        <v/>
      </c>
      <c r="BP332" s="161" t="str">
        <f>IF(OR(U332="",VLOOKUP(U$1,Services!$A$1:$B$25,2,0)="Exclude"),"",IF($D332=1,IF(OR(price_limit="",price_limit="No Limit"),IF(U332="Yes",1,2),IF(SUMIFS(WhatIf!$W:$W,WhatIf!$Q:$Q,U$1,WhatIf!$R:$R,U332)&lt;=price_limit,IF(U332="Yes",1,2),"")),""))</f>
        <v/>
      </c>
      <c r="BQ332" s="161" t="str">
        <f>IF(OR(V332="",VLOOKUP(V$1,Services!$A$1:$B$25,2,0)="Exclude"),"",IF($D332=1,IF(OR(price_limit="",price_limit="No Limit"),IF(V332="Yes",1,2),IF(SUMIFS(WhatIf!$W:$W,WhatIf!$Q:$Q,V$1,WhatIf!$R:$R,V332)&lt;=price_limit,IF(V332="Yes",1,2),"")),""))</f>
        <v/>
      </c>
      <c r="BR332" s="161" t="str">
        <f>IF(OR(W332="",VLOOKUP(W$1,Services!$A$1:$B$25,2,0)="Exclude"),"",IF($D332=1,IF(OR(price_limit="",price_limit="No Limit"),IF(W332="Yes",1,2),IF(SUMIFS(WhatIf!$W:$W,WhatIf!$Q:$Q,W$1,WhatIf!$R:$R,W332)&lt;=price_limit,IF(W332="Yes",1,2),"")),""))</f>
        <v/>
      </c>
      <c r="BS332" s="161" t="str">
        <f>IF(OR(X332="",VLOOKUP(X$1,Services!$A$1:$B$25,2,0)="Exclude"),"",IF($D332=1,IF(OR(price_limit="",price_limit="No Limit"),IF(X332="Yes",1,2),IF(SUMIFS(WhatIf!$W:$W,WhatIf!$Q:$Q,X$1,WhatIf!$R:$R,X332)&lt;=price_limit,IF(X332="Yes",1,2),"")),""))</f>
        <v/>
      </c>
      <c r="BT332" s="161" t="str">
        <f>IF(OR(Y332="",VLOOKUP(Y$1,Services!$A$1:$B$25,2,0)="Exclude"),"",IF($D332=1,IF(OR(price_limit="",price_limit="No Limit"),IF(Y332="Yes",1,2),IF(SUMIFS(WhatIf!$W:$W,WhatIf!$Q:$Q,Y$1,WhatIf!$R:$R,Y332)&lt;=price_limit,IF(Y332="Yes",1,2),"")),""))</f>
        <v/>
      </c>
      <c r="BU332" s="161" t="str">
        <f>IF(OR(Z332="",VLOOKUP(Z$1,Services!$A$1:$B$25,2,0)="Exclude"),"",IF($D332=1,IF(OR(price_limit="",price_limit="No Limit"),IF(Z332="Yes",1,2),IF(SUMIFS(WhatIf!$W:$W,WhatIf!$Q:$Q,Z$1,WhatIf!$R:$R,Z332)&lt;=price_limit,IF(Z332="Yes",1,2),"")),""))</f>
        <v/>
      </c>
      <c r="BV332" s="161"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5" customHeight="1" x14ac:dyDescent="0.3">
      <c r="A333" s="15" t="s">
        <v>1018</v>
      </c>
      <c r="C333" s="3" t="s">
        <v>185</v>
      </c>
      <c r="D333" s="8" t="str">
        <f t="shared" ca="1" si="17"/>
        <v/>
      </c>
      <c r="P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1" t="str">
        <f>IF(OR(E333="",VLOOKUP(E$1,Services!$A$1:$B$25,2,0)="Exclude"),"",IF($D333=1,IF(OR(price_limit="",price_limit="No Limit"),IF(E333="Yes",1,2),IF(SUMIFS(WhatIf!$W:$W,WhatIf!$Q:$Q,E$1,WhatIf!$R:$R,E333)&lt;=price_limit,IF(E333="Yes",1,2),"")),""))</f>
        <v/>
      </c>
      <c r="BA333" s="161" t="str">
        <f>IF(OR(F333="",VLOOKUP(F$1,Services!$A$1:$B$25,2,0)="Exclude"),"",IF($D333=1,IF(OR(price_limit="",price_limit="No Limit"),IF(F333="Yes",1,2),IF(SUMIFS(WhatIf!$W:$W,WhatIf!$Q:$Q,F$1,WhatIf!$R:$R,F333)&lt;=price_limit,IF(F333="Yes",1,2),"")),""))</f>
        <v/>
      </c>
      <c r="BB333" s="161" t="str">
        <f>IF(OR(G333="",VLOOKUP(G$1,Services!$A$1:$B$25,2,0)="Exclude"),"",IF($D333=1,IF(OR(price_limit="",price_limit="No Limit"),IF(G333="Yes",1,2),IF(SUMIFS(WhatIf!$W:$W,WhatIf!$Q:$Q,G$1,WhatIf!$R:$R,G333)&lt;=price_limit,IF(G333="Yes",1,2),"")),""))</f>
        <v/>
      </c>
      <c r="BC333" s="161" t="str">
        <f>IF(OR(H333="",VLOOKUP(H$1,Services!$A$1:$B$25,2,0)="Exclude"),"",IF($D333=1,IF(OR(price_limit="",price_limit="No Limit"),IF(H333="Yes",1,2),IF(SUMIFS(WhatIf!$W:$W,WhatIf!$Q:$Q,H$1,WhatIf!$R:$R,H333)&lt;=price_limit,IF(H333="Yes",1,2),"")),""))</f>
        <v/>
      </c>
      <c r="BD333" s="161" t="str">
        <f>IF(OR(I333="",VLOOKUP(I$1,Services!$A$1:$B$25,2,0)="Exclude"),"",IF($D333=1,IF(OR(price_limit="",price_limit="No Limit"),IF(I333="Yes",1,2),IF(SUMIFS(WhatIf!$W:$W,WhatIf!$Q:$Q,I$1,WhatIf!$R:$R,I333)&lt;=price_limit,IF(I333="Yes",1,2),"")),""))</f>
        <v/>
      </c>
      <c r="BE333" s="161" t="str">
        <f>IF(OR(J333="",VLOOKUP(J$1,Services!$A$1:$B$25,2,0)="Exclude"),"",IF($D333=1,IF(OR(price_limit="",price_limit="No Limit"),IF(J333="Yes",1,2),IF(SUMIFS(WhatIf!$W:$W,WhatIf!$Q:$Q,J$1,WhatIf!$R:$R,J333)&lt;=price_limit,IF(J333="Yes",1,2),"")),""))</f>
        <v/>
      </c>
      <c r="BF333" s="161" t="str">
        <f>IF(OR(K333="",VLOOKUP(K$1,Services!$A$1:$B$25,2,0)="Exclude"),"",IF($D333=1,IF(OR(price_limit="",price_limit="No Limit"),IF(K333="Yes",1,2),IF(SUMIFS(WhatIf!$W:$W,WhatIf!$Q:$Q,K$1,WhatIf!$R:$R,K333)&lt;=price_limit,IF(K333="Yes",1,2),"")),""))</f>
        <v/>
      </c>
      <c r="BG333" s="161" t="str">
        <f>IF(OR(L333="",VLOOKUP(L$1,Services!$A$1:$B$25,2,0)="Exclude"),"",IF($D333=1,IF(OR(price_limit="",price_limit="No Limit"),IF(L333="Yes",1,2),IF(SUMIFS(WhatIf!$W:$W,WhatIf!$Q:$Q,L$1,WhatIf!$R:$R,L333)&lt;=price_limit,IF(L333="Yes",1,2),"")),""))</f>
        <v/>
      </c>
      <c r="BH333" s="161" t="str">
        <f>IF(OR(M333="",VLOOKUP(M$1,Services!$A$1:$B$25,2,0)="Exclude"),"",IF($D333=1,IF(OR(price_limit="",price_limit="No Limit"),IF(M333="Yes",1,2),IF(SUMIFS(WhatIf!$W:$W,WhatIf!$Q:$Q,M$1,WhatIf!$R:$R,M333)&lt;=price_limit,IF(M333="Yes",1,2),"")),""))</f>
        <v/>
      </c>
      <c r="BI333" s="161" t="str">
        <f>IF(OR(N333="",VLOOKUP(N$1,Services!$A$1:$B$25,2,0)="Exclude"),"",IF($D333=1,IF(OR(price_limit="",price_limit="No Limit"),IF(N333="Yes",1,2),IF(SUMIFS(WhatIf!$W:$W,WhatIf!$Q:$Q,N$1,WhatIf!$R:$R,N333)&lt;=price_limit,IF(N333="Yes",1,2),"")),""))</f>
        <v/>
      </c>
      <c r="BJ333" s="161" t="str">
        <f>IF(OR(O333="",VLOOKUP(O$1,Services!$A$1:$B$25,2,0)="Exclude"),"",IF($D333=1,IF(OR(price_limit="",price_limit="No Limit"),IF(O333="Yes",1,2),IF(SUMIFS(WhatIf!$W:$W,WhatIf!$Q:$Q,O$1,WhatIf!$R:$R,O333)&lt;=price_limit,IF(O333="Yes",1,2),"")),""))</f>
        <v/>
      </c>
      <c r="BK333" s="161" t="str">
        <f ca="1">IF(OR(P333="",VLOOKUP(P$1,Services!$A$1:$B$25,2,0)="Exclude"),"",IF($D333=1,IF(OR(price_limit="",price_limit="No Limit"),IF(P333="Yes",1,2),IF(SUMIFS(WhatIf!$W:$W,WhatIf!$Q:$Q,P$1,WhatIf!$R:$R,P333)&lt;=price_limit,IF(P333="Yes",1,2),"")),""))</f>
        <v/>
      </c>
      <c r="BL333" s="161" t="str">
        <f>IF(OR(Q333="",VLOOKUP(Q$1,Services!$A$1:$B$25,2,0)="Exclude"),"",IF($D333=1,IF(OR(price_limit="",price_limit="No Limit"),IF(Q333="Yes",1,2),IF(SUMIFS(WhatIf!$W:$W,WhatIf!$Q:$Q,Q$1,WhatIf!$R:$R,Q333)&lt;=price_limit,IF(Q333="Yes",1,2),"")),""))</f>
        <v/>
      </c>
      <c r="BM333" s="161" t="str">
        <f>IF(OR(R333="",VLOOKUP(R$1,Services!$A$1:$B$25,2,0)="Exclude"),"",IF($D333=1,IF(OR(price_limit="",price_limit="No Limit"),IF(R333="Yes",1,2),IF(SUMIFS(WhatIf!$W:$W,WhatIf!$Q:$Q,R$1,WhatIf!$R:$R,R333)&lt;=price_limit,IF(R333="Yes",1,2),"")),""))</f>
        <v/>
      </c>
      <c r="BN333" s="161" t="str">
        <f>IF(OR(S333="",VLOOKUP(S$1,Services!$A$1:$B$25,2,0)="Exclude"),"",IF($D333=1,IF(OR(price_limit="",price_limit="No Limit"),IF(S333="Yes",1,2),IF(SUMIFS(WhatIf!$W:$W,WhatIf!$Q:$Q,S$1,WhatIf!$R:$R,S333)&lt;=price_limit,IF(S333="Yes",1,2),"")),""))</f>
        <v/>
      </c>
      <c r="BO333" s="161" t="str">
        <f>IF(OR(T333="",VLOOKUP(T$1,Services!$A$1:$B$25,2,0)="Exclude"),"",IF($D333=1,IF(OR(price_limit="",price_limit="No Limit"),IF(T333="Yes",1,2),IF(SUMIFS(WhatIf!$W:$W,WhatIf!$Q:$Q,T$1,WhatIf!$R:$R,T333)&lt;=price_limit,IF(T333="Yes",1,2),"")),""))</f>
        <v/>
      </c>
      <c r="BP333" s="161" t="str">
        <f>IF(OR(U333="",VLOOKUP(U$1,Services!$A$1:$B$25,2,0)="Exclude"),"",IF($D333=1,IF(OR(price_limit="",price_limit="No Limit"),IF(U333="Yes",1,2),IF(SUMIFS(WhatIf!$W:$W,WhatIf!$Q:$Q,U$1,WhatIf!$R:$R,U333)&lt;=price_limit,IF(U333="Yes",1,2),"")),""))</f>
        <v/>
      </c>
      <c r="BQ333" s="161" t="str">
        <f>IF(OR(V333="",VLOOKUP(V$1,Services!$A$1:$B$25,2,0)="Exclude"),"",IF($D333=1,IF(OR(price_limit="",price_limit="No Limit"),IF(V333="Yes",1,2),IF(SUMIFS(WhatIf!$W:$W,WhatIf!$Q:$Q,V$1,WhatIf!$R:$R,V333)&lt;=price_limit,IF(V333="Yes",1,2),"")),""))</f>
        <v/>
      </c>
      <c r="BR333" s="161" t="str">
        <f>IF(OR(W333="",VLOOKUP(W$1,Services!$A$1:$B$25,2,0)="Exclude"),"",IF($D333=1,IF(OR(price_limit="",price_limit="No Limit"),IF(W333="Yes",1,2),IF(SUMIFS(WhatIf!$W:$W,WhatIf!$Q:$Q,W$1,WhatIf!$R:$R,W333)&lt;=price_limit,IF(W333="Yes",1,2),"")),""))</f>
        <v/>
      </c>
      <c r="BS333" s="161" t="str">
        <f>IF(OR(X333="",VLOOKUP(X$1,Services!$A$1:$B$25,2,0)="Exclude"),"",IF($D333=1,IF(OR(price_limit="",price_limit="No Limit"),IF(X333="Yes",1,2),IF(SUMIFS(WhatIf!$W:$W,WhatIf!$Q:$Q,X$1,WhatIf!$R:$R,X333)&lt;=price_limit,IF(X333="Yes",1,2),"")),""))</f>
        <v/>
      </c>
      <c r="BT333" s="161" t="str">
        <f>IF(OR(Y333="",VLOOKUP(Y$1,Services!$A$1:$B$25,2,0)="Exclude"),"",IF($D333=1,IF(OR(price_limit="",price_limit="No Limit"),IF(Y333="Yes",1,2),IF(SUMIFS(WhatIf!$W:$W,WhatIf!$Q:$Q,Y$1,WhatIf!$R:$R,Y333)&lt;=price_limit,IF(Y333="Yes",1,2),"")),""))</f>
        <v/>
      </c>
      <c r="BU333" s="161" t="str">
        <f>IF(OR(Z333="",VLOOKUP(Z$1,Services!$A$1:$B$25,2,0)="Exclude"),"",IF($D333=1,IF(OR(price_limit="",price_limit="No Limit"),IF(Z333="Yes",1,2),IF(SUMIFS(WhatIf!$W:$W,WhatIf!$Q:$Q,Z$1,WhatIf!$R:$R,Z333)&lt;=price_limit,IF(Z333="Yes",1,2),"")),""))</f>
        <v/>
      </c>
      <c r="BV333" s="161"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customHeight="1" x14ac:dyDescent="0.3">
      <c r="A334" s="15" t="s">
        <v>1312</v>
      </c>
      <c r="C334" s="3" t="s">
        <v>185</v>
      </c>
      <c r="D334" s="8" t="str">
        <f t="shared" ca="1" si="17"/>
        <v/>
      </c>
      <c r="M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1" t="str">
        <f>IF(OR(E334="",VLOOKUP(E$1,Services!$A$1:$B$25,2,0)="Exclude"),"",IF($D334=1,IF(OR(price_limit="",price_limit="No Limit"),IF(E334="Yes",1,2),IF(SUMIFS(WhatIf!$W:$W,WhatIf!$Q:$Q,E$1,WhatIf!$R:$R,E334)&lt;=price_limit,IF(E334="Yes",1,2),"")),""))</f>
        <v/>
      </c>
      <c r="BA334" s="161" t="str">
        <f>IF(OR(F334="",VLOOKUP(F$1,Services!$A$1:$B$25,2,0)="Exclude"),"",IF($D334=1,IF(OR(price_limit="",price_limit="No Limit"),IF(F334="Yes",1,2),IF(SUMIFS(WhatIf!$W:$W,WhatIf!$Q:$Q,F$1,WhatIf!$R:$R,F334)&lt;=price_limit,IF(F334="Yes",1,2),"")),""))</f>
        <v/>
      </c>
      <c r="BB334" s="161" t="str">
        <f>IF(OR(G334="",VLOOKUP(G$1,Services!$A$1:$B$25,2,0)="Exclude"),"",IF($D334=1,IF(OR(price_limit="",price_limit="No Limit"),IF(G334="Yes",1,2),IF(SUMIFS(WhatIf!$W:$W,WhatIf!$Q:$Q,G$1,WhatIf!$R:$R,G334)&lt;=price_limit,IF(G334="Yes",1,2),"")),""))</f>
        <v/>
      </c>
      <c r="BC334" s="161" t="str">
        <f>IF(OR(H334="",VLOOKUP(H$1,Services!$A$1:$B$25,2,0)="Exclude"),"",IF($D334=1,IF(OR(price_limit="",price_limit="No Limit"),IF(H334="Yes",1,2),IF(SUMIFS(WhatIf!$W:$W,WhatIf!$Q:$Q,H$1,WhatIf!$R:$R,H334)&lt;=price_limit,IF(H334="Yes",1,2),"")),""))</f>
        <v/>
      </c>
      <c r="BD334" s="161" t="str">
        <f>IF(OR(I334="",VLOOKUP(I$1,Services!$A$1:$B$25,2,0)="Exclude"),"",IF($D334=1,IF(OR(price_limit="",price_limit="No Limit"),IF(I334="Yes",1,2),IF(SUMIFS(WhatIf!$W:$W,WhatIf!$Q:$Q,I$1,WhatIf!$R:$R,I334)&lt;=price_limit,IF(I334="Yes",1,2),"")),""))</f>
        <v/>
      </c>
      <c r="BE334" s="161" t="str">
        <f>IF(OR(J334="",VLOOKUP(J$1,Services!$A$1:$B$25,2,0)="Exclude"),"",IF($D334=1,IF(OR(price_limit="",price_limit="No Limit"),IF(J334="Yes",1,2),IF(SUMIFS(WhatIf!$W:$W,WhatIf!$Q:$Q,J$1,WhatIf!$R:$R,J334)&lt;=price_limit,IF(J334="Yes",1,2),"")),""))</f>
        <v/>
      </c>
      <c r="BF334" s="161" t="str">
        <f>IF(OR(K334="",VLOOKUP(K$1,Services!$A$1:$B$25,2,0)="Exclude"),"",IF($D334=1,IF(OR(price_limit="",price_limit="No Limit"),IF(K334="Yes",1,2),IF(SUMIFS(WhatIf!$W:$W,WhatIf!$Q:$Q,K$1,WhatIf!$R:$R,K334)&lt;=price_limit,IF(K334="Yes",1,2),"")),""))</f>
        <v/>
      </c>
      <c r="BG334" s="161" t="str">
        <f>IF(OR(L334="",VLOOKUP(L$1,Services!$A$1:$B$25,2,0)="Exclude"),"",IF($D334=1,IF(OR(price_limit="",price_limit="No Limit"),IF(L334="Yes",1,2),IF(SUMIFS(WhatIf!$W:$W,WhatIf!$Q:$Q,L$1,WhatIf!$R:$R,L334)&lt;=price_limit,IF(L334="Yes",1,2),"")),""))</f>
        <v/>
      </c>
      <c r="BH334" s="161" t="str">
        <f ca="1">IF(OR(M334="",VLOOKUP(M$1,Services!$A$1:$B$25,2,0)="Exclude"),"",IF($D334=1,IF(OR(price_limit="",price_limit="No Limit"),IF(M334="Yes",1,2),IF(SUMIFS(WhatIf!$W:$W,WhatIf!$Q:$Q,M$1,WhatIf!$R:$R,M334)&lt;=price_limit,IF(M334="Yes",1,2),"")),""))</f>
        <v/>
      </c>
      <c r="BI334" s="161" t="str">
        <f>IF(OR(N334="",VLOOKUP(N$1,Services!$A$1:$B$25,2,0)="Exclude"),"",IF($D334=1,IF(OR(price_limit="",price_limit="No Limit"),IF(N334="Yes",1,2),IF(SUMIFS(WhatIf!$W:$W,WhatIf!$Q:$Q,N$1,WhatIf!$R:$R,N334)&lt;=price_limit,IF(N334="Yes",1,2),"")),""))</f>
        <v/>
      </c>
      <c r="BJ334" s="161" t="str">
        <f>IF(OR(O334="",VLOOKUP(O$1,Services!$A$1:$B$25,2,0)="Exclude"),"",IF($D334=1,IF(OR(price_limit="",price_limit="No Limit"),IF(O334="Yes",1,2),IF(SUMIFS(WhatIf!$W:$W,WhatIf!$Q:$Q,O$1,WhatIf!$R:$R,O334)&lt;=price_limit,IF(O334="Yes",1,2),"")),""))</f>
        <v/>
      </c>
      <c r="BK334" s="161" t="str">
        <f>IF(OR(P334="",VLOOKUP(P$1,Services!$A$1:$B$25,2,0)="Exclude"),"",IF($D334=1,IF(OR(price_limit="",price_limit="No Limit"),IF(P334="Yes",1,2),IF(SUMIFS(WhatIf!$W:$W,WhatIf!$Q:$Q,P$1,WhatIf!$R:$R,P334)&lt;=price_limit,IF(P334="Yes",1,2),"")),""))</f>
        <v/>
      </c>
      <c r="BL334" s="161" t="str">
        <f>IF(OR(Q334="",VLOOKUP(Q$1,Services!$A$1:$B$25,2,0)="Exclude"),"",IF($D334=1,IF(OR(price_limit="",price_limit="No Limit"),IF(Q334="Yes",1,2),IF(SUMIFS(WhatIf!$W:$W,WhatIf!$Q:$Q,Q$1,WhatIf!$R:$R,Q334)&lt;=price_limit,IF(Q334="Yes",1,2),"")),""))</f>
        <v/>
      </c>
      <c r="BM334" s="161" t="str">
        <f>IF(OR(R334="",VLOOKUP(R$1,Services!$A$1:$B$25,2,0)="Exclude"),"",IF($D334=1,IF(OR(price_limit="",price_limit="No Limit"),IF(R334="Yes",1,2),IF(SUMIFS(WhatIf!$W:$W,WhatIf!$Q:$Q,R$1,WhatIf!$R:$R,R334)&lt;=price_limit,IF(R334="Yes",1,2),"")),""))</f>
        <v/>
      </c>
      <c r="BN334" s="161" t="str">
        <f>IF(OR(S334="",VLOOKUP(S$1,Services!$A$1:$B$25,2,0)="Exclude"),"",IF($D334=1,IF(OR(price_limit="",price_limit="No Limit"),IF(S334="Yes",1,2),IF(SUMIFS(WhatIf!$W:$W,WhatIf!$Q:$Q,S$1,WhatIf!$R:$R,S334)&lt;=price_limit,IF(S334="Yes",1,2),"")),""))</f>
        <v/>
      </c>
      <c r="BO334" s="161" t="str">
        <f>IF(OR(T334="",VLOOKUP(T$1,Services!$A$1:$B$25,2,0)="Exclude"),"",IF($D334=1,IF(OR(price_limit="",price_limit="No Limit"),IF(T334="Yes",1,2),IF(SUMIFS(WhatIf!$W:$W,WhatIf!$Q:$Q,T$1,WhatIf!$R:$R,T334)&lt;=price_limit,IF(T334="Yes",1,2),"")),""))</f>
        <v/>
      </c>
      <c r="BP334" s="161" t="str">
        <f>IF(OR(U334="",VLOOKUP(U$1,Services!$A$1:$B$25,2,0)="Exclude"),"",IF($D334=1,IF(OR(price_limit="",price_limit="No Limit"),IF(U334="Yes",1,2),IF(SUMIFS(WhatIf!$W:$W,WhatIf!$Q:$Q,U$1,WhatIf!$R:$R,U334)&lt;=price_limit,IF(U334="Yes",1,2),"")),""))</f>
        <v/>
      </c>
      <c r="BQ334" s="161" t="str">
        <f>IF(OR(V334="",VLOOKUP(V$1,Services!$A$1:$B$25,2,0)="Exclude"),"",IF($D334=1,IF(OR(price_limit="",price_limit="No Limit"),IF(V334="Yes",1,2),IF(SUMIFS(WhatIf!$W:$W,WhatIf!$Q:$Q,V$1,WhatIf!$R:$R,V334)&lt;=price_limit,IF(V334="Yes",1,2),"")),""))</f>
        <v/>
      </c>
      <c r="BR334" s="161" t="str">
        <f>IF(OR(W334="",VLOOKUP(W$1,Services!$A$1:$B$25,2,0)="Exclude"),"",IF($D334=1,IF(OR(price_limit="",price_limit="No Limit"),IF(W334="Yes",1,2),IF(SUMIFS(WhatIf!$W:$W,WhatIf!$Q:$Q,W$1,WhatIf!$R:$R,W334)&lt;=price_limit,IF(W334="Yes",1,2),"")),""))</f>
        <v/>
      </c>
      <c r="BS334" s="161" t="str">
        <f>IF(OR(X334="",VLOOKUP(X$1,Services!$A$1:$B$25,2,0)="Exclude"),"",IF($D334=1,IF(OR(price_limit="",price_limit="No Limit"),IF(X334="Yes",1,2),IF(SUMIFS(WhatIf!$W:$W,WhatIf!$Q:$Q,X$1,WhatIf!$R:$R,X334)&lt;=price_limit,IF(X334="Yes",1,2),"")),""))</f>
        <v/>
      </c>
      <c r="BT334" s="161" t="str">
        <f>IF(OR(Y334="",VLOOKUP(Y$1,Services!$A$1:$B$25,2,0)="Exclude"),"",IF($D334=1,IF(OR(price_limit="",price_limit="No Limit"),IF(Y334="Yes",1,2),IF(SUMIFS(WhatIf!$W:$W,WhatIf!$Q:$Q,Y$1,WhatIf!$R:$R,Y334)&lt;=price_limit,IF(Y334="Yes",1,2),"")),""))</f>
        <v/>
      </c>
      <c r="BU334" s="161" t="str">
        <f>IF(OR(Z334="",VLOOKUP(Z$1,Services!$A$1:$B$25,2,0)="Exclude"),"",IF($D334=1,IF(OR(price_limit="",price_limit="No Limit"),IF(Z334="Yes",1,2),IF(SUMIFS(WhatIf!$W:$W,WhatIf!$Q:$Q,Z$1,WhatIf!$R:$R,Z334)&lt;=price_limit,IF(Z334="Yes",1,2),"")),""))</f>
        <v/>
      </c>
      <c r="BV334" s="161"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26" customHeight="1" x14ac:dyDescent="0.3">
      <c r="A335" s="15" t="s">
        <v>1050</v>
      </c>
      <c r="C335" s="3" t="s">
        <v>229</v>
      </c>
      <c r="D335" s="8" t="str">
        <f t="shared" ca="1" si="17"/>
        <v/>
      </c>
      <c r="F335" s="4" t="s">
        <v>385</v>
      </c>
      <c r="G335" s="4" t="s">
        <v>385</v>
      </c>
      <c r="H335" s="4" t="s">
        <v>385</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1" t="str">
        <f>IF(OR(E335="",VLOOKUP(E$1,Services!$A$1:$B$25,2,0)="Exclude"),"",IF($D335=1,IF(OR(price_limit="",price_limit="No Limit"),IF(E335="Yes",1,2),IF(SUMIFS(WhatIf!$W:$W,WhatIf!$Q:$Q,E$1,WhatIf!$R:$R,E335)&lt;=price_limit,IF(E335="Yes",1,2),"")),""))</f>
        <v/>
      </c>
      <c r="BA335" s="161" t="str">
        <f ca="1">IF(OR(F335="",VLOOKUP(F$1,Services!$A$1:$B$25,2,0)="Exclude"),"",IF($D335=1,IF(OR(price_limit="",price_limit="No Limit"),IF(F335="Yes",1,2),IF(SUMIFS(WhatIf!$W:$W,WhatIf!$Q:$Q,F$1,WhatIf!$R:$R,F335)&lt;=price_limit,IF(F335="Yes",1,2),"")),""))</f>
        <v/>
      </c>
      <c r="BB335" s="161" t="str">
        <f ca="1">IF(OR(G335="",VLOOKUP(G$1,Services!$A$1:$B$25,2,0)="Exclude"),"",IF($D335=1,IF(OR(price_limit="",price_limit="No Limit"),IF(G335="Yes",1,2),IF(SUMIFS(WhatIf!$W:$W,WhatIf!$Q:$Q,G$1,WhatIf!$R:$R,G335)&lt;=price_limit,IF(G335="Yes",1,2),"")),""))</f>
        <v/>
      </c>
      <c r="BC335" s="161" t="str">
        <f ca="1">IF(OR(H335="",VLOOKUP(H$1,Services!$A$1:$B$25,2,0)="Exclude"),"",IF($D335=1,IF(OR(price_limit="",price_limit="No Limit"),IF(H335="Yes",1,2),IF(SUMIFS(WhatIf!$W:$W,WhatIf!$Q:$Q,H$1,WhatIf!$R:$R,H335)&lt;=price_limit,IF(H335="Yes",1,2),"")),""))</f>
        <v/>
      </c>
      <c r="BD335" s="161" t="str">
        <f>IF(OR(I335="",VLOOKUP(I$1,Services!$A$1:$B$25,2,0)="Exclude"),"",IF($D335=1,IF(OR(price_limit="",price_limit="No Limit"),IF(I335="Yes",1,2),IF(SUMIFS(WhatIf!$W:$W,WhatIf!$Q:$Q,I$1,WhatIf!$R:$R,I335)&lt;=price_limit,IF(I335="Yes",1,2),"")),""))</f>
        <v/>
      </c>
      <c r="BE335" s="161" t="str">
        <f>IF(OR(J335="",VLOOKUP(J$1,Services!$A$1:$B$25,2,0)="Exclude"),"",IF($D335=1,IF(OR(price_limit="",price_limit="No Limit"),IF(J335="Yes",1,2),IF(SUMIFS(WhatIf!$W:$W,WhatIf!$Q:$Q,J$1,WhatIf!$R:$R,J335)&lt;=price_limit,IF(J335="Yes",1,2),"")),""))</f>
        <v/>
      </c>
      <c r="BF335" s="161" t="str">
        <f>IF(OR(K335="",VLOOKUP(K$1,Services!$A$1:$B$25,2,0)="Exclude"),"",IF($D335=1,IF(OR(price_limit="",price_limit="No Limit"),IF(K335="Yes",1,2),IF(SUMIFS(WhatIf!$W:$W,WhatIf!$Q:$Q,K$1,WhatIf!$R:$R,K335)&lt;=price_limit,IF(K335="Yes",1,2),"")),""))</f>
        <v/>
      </c>
      <c r="BG335" s="161" t="str">
        <f>IF(OR(L335="",VLOOKUP(L$1,Services!$A$1:$B$25,2,0)="Exclude"),"",IF($D335=1,IF(OR(price_limit="",price_limit="No Limit"),IF(L335="Yes",1,2),IF(SUMIFS(WhatIf!$W:$W,WhatIf!$Q:$Q,L$1,WhatIf!$R:$R,L335)&lt;=price_limit,IF(L335="Yes",1,2),"")),""))</f>
        <v/>
      </c>
      <c r="BH335" s="161" t="str">
        <f>IF(OR(M335="",VLOOKUP(M$1,Services!$A$1:$B$25,2,0)="Exclude"),"",IF($D335=1,IF(OR(price_limit="",price_limit="No Limit"),IF(M335="Yes",1,2),IF(SUMIFS(WhatIf!$W:$W,WhatIf!$Q:$Q,M$1,WhatIf!$R:$R,M335)&lt;=price_limit,IF(M335="Yes",1,2),"")),""))</f>
        <v/>
      </c>
      <c r="BI335" s="161" t="str">
        <f>IF(OR(N335="",VLOOKUP(N$1,Services!$A$1:$B$25,2,0)="Exclude"),"",IF($D335=1,IF(OR(price_limit="",price_limit="No Limit"),IF(N335="Yes",1,2),IF(SUMIFS(WhatIf!$W:$W,WhatIf!$Q:$Q,N$1,WhatIf!$R:$R,N335)&lt;=price_limit,IF(N335="Yes",1,2),"")),""))</f>
        <v/>
      </c>
      <c r="BJ335" s="161" t="str">
        <f>IF(OR(O335="",VLOOKUP(O$1,Services!$A$1:$B$25,2,0)="Exclude"),"",IF($D335=1,IF(OR(price_limit="",price_limit="No Limit"),IF(O335="Yes",1,2),IF(SUMIFS(WhatIf!$W:$W,WhatIf!$Q:$Q,O$1,WhatIf!$R:$R,O335)&lt;=price_limit,IF(O335="Yes",1,2),"")),""))</f>
        <v/>
      </c>
      <c r="BK335" s="161" t="str">
        <f>IF(OR(P335="",VLOOKUP(P$1,Services!$A$1:$B$25,2,0)="Exclude"),"",IF($D335=1,IF(OR(price_limit="",price_limit="No Limit"),IF(P335="Yes",1,2),IF(SUMIFS(WhatIf!$W:$W,WhatIf!$Q:$Q,P$1,WhatIf!$R:$R,P335)&lt;=price_limit,IF(P335="Yes",1,2),"")),""))</f>
        <v/>
      </c>
      <c r="BL335" s="161" t="str">
        <f>IF(OR(Q335="",VLOOKUP(Q$1,Services!$A$1:$B$25,2,0)="Exclude"),"",IF($D335=1,IF(OR(price_limit="",price_limit="No Limit"),IF(Q335="Yes",1,2),IF(SUMIFS(WhatIf!$W:$W,WhatIf!$Q:$Q,Q$1,WhatIf!$R:$R,Q335)&lt;=price_limit,IF(Q335="Yes",1,2),"")),""))</f>
        <v/>
      </c>
      <c r="BM335" s="161" t="str">
        <f>IF(OR(R335="",VLOOKUP(R$1,Services!$A$1:$B$25,2,0)="Exclude"),"",IF($D335=1,IF(OR(price_limit="",price_limit="No Limit"),IF(R335="Yes",1,2),IF(SUMIFS(WhatIf!$W:$W,WhatIf!$Q:$Q,R$1,WhatIf!$R:$R,R335)&lt;=price_limit,IF(R335="Yes",1,2),"")),""))</f>
        <v/>
      </c>
      <c r="BN335" s="161" t="str">
        <f>IF(OR(S335="",VLOOKUP(S$1,Services!$A$1:$B$25,2,0)="Exclude"),"",IF($D335=1,IF(OR(price_limit="",price_limit="No Limit"),IF(S335="Yes",1,2),IF(SUMIFS(WhatIf!$W:$W,WhatIf!$Q:$Q,S$1,WhatIf!$R:$R,S335)&lt;=price_limit,IF(S335="Yes",1,2),"")),""))</f>
        <v/>
      </c>
      <c r="BO335" s="161" t="str">
        <f>IF(OR(T335="",VLOOKUP(T$1,Services!$A$1:$B$25,2,0)="Exclude"),"",IF($D335=1,IF(OR(price_limit="",price_limit="No Limit"),IF(T335="Yes",1,2),IF(SUMIFS(WhatIf!$W:$W,WhatIf!$Q:$Q,T$1,WhatIf!$R:$R,T335)&lt;=price_limit,IF(T335="Yes",1,2),"")),""))</f>
        <v/>
      </c>
      <c r="BP335" s="161" t="str">
        <f>IF(OR(U335="",VLOOKUP(U$1,Services!$A$1:$B$25,2,0)="Exclude"),"",IF($D335=1,IF(OR(price_limit="",price_limit="No Limit"),IF(U335="Yes",1,2),IF(SUMIFS(WhatIf!$W:$W,WhatIf!$Q:$Q,U$1,WhatIf!$R:$R,U335)&lt;=price_limit,IF(U335="Yes",1,2),"")),""))</f>
        <v/>
      </c>
      <c r="BQ335" s="161" t="str">
        <f>IF(OR(V335="",VLOOKUP(V$1,Services!$A$1:$B$25,2,0)="Exclude"),"",IF($D335=1,IF(OR(price_limit="",price_limit="No Limit"),IF(V335="Yes",1,2),IF(SUMIFS(WhatIf!$W:$W,WhatIf!$Q:$Q,V$1,WhatIf!$R:$R,V335)&lt;=price_limit,IF(V335="Yes",1,2),"")),""))</f>
        <v/>
      </c>
      <c r="BR335" s="161" t="str">
        <f>IF(OR(W335="",VLOOKUP(W$1,Services!$A$1:$B$25,2,0)="Exclude"),"",IF($D335=1,IF(OR(price_limit="",price_limit="No Limit"),IF(W335="Yes",1,2),IF(SUMIFS(WhatIf!$W:$W,WhatIf!$Q:$Q,W$1,WhatIf!$R:$R,W335)&lt;=price_limit,IF(W335="Yes",1,2),"")),""))</f>
        <v/>
      </c>
      <c r="BS335" s="161" t="str">
        <f>IF(OR(X335="",VLOOKUP(X$1,Services!$A$1:$B$25,2,0)="Exclude"),"",IF($D335=1,IF(OR(price_limit="",price_limit="No Limit"),IF(X335="Yes",1,2),IF(SUMIFS(WhatIf!$W:$W,WhatIf!$Q:$Q,X$1,WhatIf!$R:$R,X335)&lt;=price_limit,IF(X335="Yes",1,2),"")),""))</f>
        <v/>
      </c>
      <c r="BT335" s="161" t="str">
        <f>IF(OR(Y335="",VLOOKUP(Y$1,Services!$A$1:$B$25,2,0)="Exclude"),"",IF($D335=1,IF(OR(price_limit="",price_limit="No Limit"),IF(Y335="Yes",1,2),IF(SUMIFS(WhatIf!$W:$W,WhatIf!$Q:$Q,Y$1,WhatIf!$R:$R,Y335)&lt;=price_limit,IF(Y335="Yes",1,2),"")),""))</f>
        <v/>
      </c>
      <c r="BU335" s="161" t="str">
        <f>IF(OR(Z335="",VLOOKUP(Z$1,Services!$A$1:$B$25,2,0)="Exclude"),"",IF($D335=1,IF(OR(price_limit="",price_limit="No Limit"),IF(Z335="Yes",1,2),IF(SUMIFS(WhatIf!$W:$W,WhatIf!$Q:$Q,Z$1,WhatIf!$R:$R,Z335)&lt;=price_limit,IF(Z335="Yes",1,2),"")),""))</f>
        <v/>
      </c>
      <c r="BV335" s="161"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25.5" customHeight="1" x14ac:dyDescent="0.35">
      <c r="A336" s="15" t="s">
        <v>257</v>
      </c>
      <c r="B336" s="3" t="s">
        <v>561</v>
      </c>
      <c r="C336" s="3" t="s">
        <v>191</v>
      </c>
      <c r="D336" s="8" t="str">
        <f t="shared" ca="1" si="17"/>
        <v/>
      </c>
      <c r="E336" s="4" t="s">
        <v>1</v>
      </c>
      <c r="F336" s="4" t="s">
        <v>387</v>
      </c>
      <c r="G336" s="4" t="s">
        <v>387</v>
      </c>
      <c r="H336" s="4" t="s">
        <v>387</v>
      </c>
      <c r="M336" s="8" t="s">
        <v>629</v>
      </c>
      <c r="N336" s="8"/>
      <c r="O336" s="8" t="s">
        <v>1</v>
      </c>
      <c r="P336" s="8" t="s">
        <v>1</v>
      </c>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1" t="str">
        <f ca="1">IF(OR(E336="",VLOOKUP(E$1,Services!$A$1:$B$25,2,0)="Exclude"),"",IF($D336=1,IF(OR(price_limit="",price_limit="No Limit"),IF(E336="Yes",1,2),IF(SUMIFS(WhatIf!$W:$W,WhatIf!$Q:$Q,E$1,WhatIf!$R:$R,E336)&lt;=price_limit,IF(E336="Yes",1,2),"")),""))</f>
        <v/>
      </c>
      <c r="BA336" s="161" t="str">
        <f ca="1">IF(OR(F336="",VLOOKUP(F$1,Services!$A$1:$B$25,2,0)="Exclude"),"",IF($D336=1,IF(OR(price_limit="",price_limit="No Limit"),IF(F336="Yes",1,2),IF(SUMIFS(WhatIf!$W:$W,WhatIf!$Q:$Q,F$1,WhatIf!$R:$R,F336)&lt;=price_limit,IF(F336="Yes",1,2),"")),""))</f>
        <v/>
      </c>
      <c r="BB336" s="161" t="str">
        <f ca="1">IF(OR(G336="",VLOOKUP(G$1,Services!$A$1:$B$25,2,0)="Exclude"),"",IF($D336=1,IF(OR(price_limit="",price_limit="No Limit"),IF(G336="Yes",1,2),IF(SUMIFS(WhatIf!$W:$W,WhatIf!$Q:$Q,G$1,WhatIf!$R:$R,G336)&lt;=price_limit,IF(G336="Yes",1,2),"")),""))</f>
        <v/>
      </c>
      <c r="BC336" s="161" t="str">
        <f ca="1">IF(OR(H336="",VLOOKUP(H$1,Services!$A$1:$B$25,2,0)="Exclude"),"",IF($D336=1,IF(OR(price_limit="",price_limit="No Limit"),IF(H336="Yes",1,2),IF(SUMIFS(WhatIf!$W:$W,WhatIf!$Q:$Q,H$1,WhatIf!$R:$R,H336)&lt;=price_limit,IF(H336="Yes",1,2),"")),""))</f>
        <v/>
      </c>
      <c r="BD336" s="161" t="str">
        <f>IF(OR(I336="",VLOOKUP(I$1,Services!$A$1:$B$25,2,0)="Exclude"),"",IF($D336=1,IF(OR(price_limit="",price_limit="No Limit"),IF(I336="Yes",1,2),IF(SUMIFS(WhatIf!$W:$W,WhatIf!$Q:$Q,I$1,WhatIf!$R:$R,I336)&lt;=price_limit,IF(I336="Yes",1,2),"")),""))</f>
        <v/>
      </c>
      <c r="BE336" s="161" t="str">
        <f>IF(OR(J336="",VLOOKUP(J$1,Services!$A$1:$B$25,2,0)="Exclude"),"",IF($D336=1,IF(OR(price_limit="",price_limit="No Limit"),IF(J336="Yes",1,2),IF(SUMIFS(WhatIf!$W:$W,WhatIf!$Q:$Q,J$1,WhatIf!$R:$R,J336)&lt;=price_limit,IF(J336="Yes",1,2),"")),""))</f>
        <v/>
      </c>
      <c r="BF336" s="161" t="str">
        <f>IF(OR(K336="",VLOOKUP(K$1,Services!$A$1:$B$25,2,0)="Exclude"),"",IF($D336=1,IF(OR(price_limit="",price_limit="No Limit"),IF(K336="Yes",1,2),IF(SUMIFS(WhatIf!$W:$W,WhatIf!$Q:$Q,K$1,WhatIf!$R:$R,K336)&lt;=price_limit,IF(K336="Yes",1,2),"")),""))</f>
        <v/>
      </c>
      <c r="BG336" s="161" t="str">
        <f>IF(OR(L336="",VLOOKUP(L$1,Services!$A$1:$B$25,2,0)="Exclude"),"",IF($D336=1,IF(OR(price_limit="",price_limit="No Limit"),IF(L336="Yes",1,2),IF(SUMIFS(WhatIf!$W:$W,WhatIf!$Q:$Q,L$1,WhatIf!$R:$R,L336)&lt;=price_limit,IF(L336="Yes",1,2),"")),""))</f>
        <v/>
      </c>
      <c r="BH336" s="161" t="str">
        <f ca="1">IF(OR(M336="",VLOOKUP(M$1,Services!$A$1:$B$25,2,0)="Exclude"),"",IF($D336=1,IF(OR(price_limit="",price_limit="No Limit"),IF(M336="Yes",1,2),IF(SUMIFS(WhatIf!$W:$W,WhatIf!$Q:$Q,M$1,WhatIf!$R:$R,M336)&lt;=price_limit,IF(M336="Yes",1,2),"")),""))</f>
        <v/>
      </c>
      <c r="BI336" s="161" t="str">
        <f>IF(OR(N336="",VLOOKUP(N$1,Services!$A$1:$B$25,2,0)="Exclude"),"",IF($D336=1,IF(OR(price_limit="",price_limit="No Limit"),IF(N336="Yes",1,2),IF(SUMIFS(WhatIf!$W:$W,WhatIf!$Q:$Q,N$1,WhatIf!$R:$R,N336)&lt;=price_limit,IF(N336="Yes",1,2),"")),""))</f>
        <v/>
      </c>
      <c r="BJ336" s="161" t="str">
        <f ca="1">IF(OR(O336="",VLOOKUP(O$1,Services!$A$1:$B$25,2,0)="Exclude"),"",IF($D336=1,IF(OR(price_limit="",price_limit="No Limit"),IF(O336="Yes",1,2),IF(SUMIFS(WhatIf!$W:$W,WhatIf!$Q:$Q,O$1,WhatIf!$R:$R,O336)&lt;=price_limit,IF(O336="Yes",1,2),"")),""))</f>
        <v/>
      </c>
      <c r="BK336" s="161" t="str">
        <f ca="1">IF(OR(P336="",VLOOKUP(P$1,Services!$A$1:$B$25,2,0)="Exclude"),"",IF($D336=1,IF(OR(price_limit="",price_limit="No Limit"),IF(P336="Yes",1,2),IF(SUMIFS(WhatIf!$W:$W,WhatIf!$Q:$Q,P$1,WhatIf!$R:$R,P336)&lt;=price_limit,IF(P336="Yes",1,2),"")),""))</f>
        <v/>
      </c>
      <c r="BL336" s="161" t="str">
        <f>IF(OR(Q336="",VLOOKUP(Q$1,Services!$A$1:$B$25,2,0)="Exclude"),"",IF($D336=1,IF(OR(price_limit="",price_limit="No Limit"),IF(Q336="Yes",1,2),IF(SUMIFS(WhatIf!$W:$W,WhatIf!$Q:$Q,Q$1,WhatIf!$R:$R,Q336)&lt;=price_limit,IF(Q336="Yes",1,2),"")),""))</f>
        <v/>
      </c>
      <c r="BM336" s="161" t="str">
        <f>IF(OR(R336="",VLOOKUP(R$1,Services!$A$1:$B$25,2,0)="Exclude"),"",IF($D336=1,IF(OR(price_limit="",price_limit="No Limit"),IF(R336="Yes",1,2),IF(SUMIFS(WhatIf!$W:$W,WhatIf!$Q:$Q,R$1,WhatIf!$R:$R,R336)&lt;=price_limit,IF(R336="Yes",1,2),"")),""))</f>
        <v/>
      </c>
      <c r="BN336" s="161" t="str">
        <f>IF(OR(S336="",VLOOKUP(S$1,Services!$A$1:$B$25,2,0)="Exclude"),"",IF($D336=1,IF(OR(price_limit="",price_limit="No Limit"),IF(S336="Yes",1,2),IF(SUMIFS(WhatIf!$W:$W,WhatIf!$Q:$Q,S$1,WhatIf!$R:$R,S336)&lt;=price_limit,IF(S336="Yes",1,2),"")),""))</f>
        <v/>
      </c>
      <c r="BO336" s="161" t="str">
        <f>IF(OR(T336="",VLOOKUP(T$1,Services!$A$1:$B$25,2,0)="Exclude"),"",IF($D336=1,IF(OR(price_limit="",price_limit="No Limit"),IF(T336="Yes",1,2),IF(SUMIFS(WhatIf!$W:$W,WhatIf!$Q:$Q,T$1,WhatIf!$R:$R,T336)&lt;=price_limit,IF(T336="Yes",1,2),"")),""))</f>
        <v/>
      </c>
      <c r="BP336" s="161" t="str">
        <f>IF(OR(U336="",VLOOKUP(U$1,Services!$A$1:$B$25,2,0)="Exclude"),"",IF($D336=1,IF(OR(price_limit="",price_limit="No Limit"),IF(U336="Yes",1,2),IF(SUMIFS(WhatIf!$W:$W,WhatIf!$Q:$Q,U$1,WhatIf!$R:$R,U336)&lt;=price_limit,IF(U336="Yes",1,2),"")),""))</f>
        <v/>
      </c>
      <c r="BQ336" s="161" t="str">
        <f>IF(OR(V336="",VLOOKUP(V$1,Services!$A$1:$B$25,2,0)="Exclude"),"",IF($D336=1,IF(OR(price_limit="",price_limit="No Limit"),IF(V336="Yes",1,2),IF(SUMIFS(WhatIf!$W:$W,WhatIf!$Q:$Q,V$1,WhatIf!$R:$R,V336)&lt;=price_limit,IF(V336="Yes",1,2),"")),""))</f>
        <v/>
      </c>
      <c r="BR336" s="161" t="str">
        <f>IF(OR(W336="",VLOOKUP(W$1,Services!$A$1:$B$25,2,0)="Exclude"),"",IF($D336=1,IF(OR(price_limit="",price_limit="No Limit"),IF(W336="Yes",1,2),IF(SUMIFS(WhatIf!$W:$W,WhatIf!$Q:$Q,W$1,WhatIf!$R:$R,W336)&lt;=price_limit,IF(W336="Yes",1,2),"")),""))</f>
        <v/>
      </c>
      <c r="BS336" s="161" t="str">
        <f>IF(OR(X336="",VLOOKUP(X$1,Services!$A$1:$B$25,2,0)="Exclude"),"",IF($D336=1,IF(OR(price_limit="",price_limit="No Limit"),IF(X336="Yes",1,2),IF(SUMIFS(WhatIf!$W:$W,WhatIf!$Q:$Q,X$1,WhatIf!$R:$R,X336)&lt;=price_limit,IF(X336="Yes",1,2),"")),""))</f>
        <v/>
      </c>
      <c r="BT336" s="161" t="str">
        <f>IF(OR(Y336="",VLOOKUP(Y$1,Services!$A$1:$B$25,2,0)="Exclude"),"",IF($D336=1,IF(OR(price_limit="",price_limit="No Limit"),IF(Y336="Yes",1,2),IF(SUMIFS(WhatIf!$W:$W,WhatIf!$Q:$Q,Y$1,WhatIf!$R:$R,Y336)&lt;=price_limit,IF(Y336="Yes",1,2),"")),""))</f>
        <v/>
      </c>
      <c r="BU336" s="161" t="str">
        <f>IF(OR(Z336="",VLOOKUP(Z$1,Services!$A$1:$B$25,2,0)="Exclude"),"",IF($D336=1,IF(OR(price_limit="",price_limit="No Limit"),IF(Z336="Yes",1,2),IF(SUMIFS(WhatIf!$W:$W,WhatIf!$Q:$Q,Z$1,WhatIf!$R:$R,Z336)&lt;=price_limit,IF(Z336="Yes",1,2),"")),""))</f>
        <v/>
      </c>
      <c r="BV336" s="161"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customHeight="1" x14ac:dyDescent="0.35">
      <c r="A337" s="15" t="s">
        <v>885</v>
      </c>
      <c r="C337" s="3" t="s">
        <v>191</v>
      </c>
      <c r="D337" s="8" t="str">
        <f t="shared" ca="1" si="17"/>
        <v/>
      </c>
      <c r="P337" s="4" t="s">
        <v>1</v>
      </c>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1" t="str">
        <f>IF(OR(E337="",VLOOKUP(E$1,Services!$A$1:$B$25,2,0)="Exclude"),"",IF($D337=1,IF(OR(price_limit="",price_limit="No Limit"),IF(E337="Yes",1,2),IF(SUMIFS(WhatIf!$W:$W,WhatIf!$Q:$Q,E$1,WhatIf!$R:$R,E337)&lt;=price_limit,IF(E337="Yes",1,2),"")),""))</f>
        <v/>
      </c>
      <c r="BA337" s="161" t="str">
        <f>IF(OR(F337="",VLOOKUP(F$1,Services!$A$1:$B$25,2,0)="Exclude"),"",IF($D337=1,IF(OR(price_limit="",price_limit="No Limit"),IF(F337="Yes",1,2),IF(SUMIFS(WhatIf!$W:$W,WhatIf!$Q:$Q,F$1,WhatIf!$R:$R,F337)&lt;=price_limit,IF(F337="Yes",1,2),"")),""))</f>
        <v/>
      </c>
      <c r="BB337" s="161" t="str">
        <f>IF(OR(G337="",VLOOKUP(G$1,Services!$A$1:$B$25,2,0)="Exclude"),"",IF($D337=1,IF(OR(price_limit="",price_limit="No Limit"),IF(G337="Yes",1,2),IF(SUMIFS(WhatIf!$W:$W,WhatIf!$Q:$Q,G$1,WhatIf!$R:$R,G337)&lt;=price_limit,IF(G337="Yes",1,2),"")),""))</f>
        <v/>
      </c>
      <c r="BC337" s="161" t="str">
        <f>IF(OR(H337="",VLOOKUP(H$1,Services!$A$1:$B$25,2,0)="Exclude"),"",IF($D337=1,IF(OR(price_limit="",price_limit="No Limit"),IF(H337="Yes",1,2),IF(SUMIFS(WhatIf!$W:$W,WhatIf!$Q:$Q,H$1,WhatIf!$R:$R,H337)&lt;=price_limit,IF(H337="Yes",1,2),"")),""))</f>
        <v/>
      </c>
      <c r="BD337" s="161" t="str">
        <f>IF(OR(I337="",VLOOKUP(I$1,Services!$A$1:$B$25,2,0)="Exclude"),"",IF($D337=1,IF(OR(price_limit="",price_limit="No Limit"),IF(I337="Yes",1,2),IF(SUMIFS(WhatIf!$W:$W,WhatIf!$Q:$Q,I$1,WhatIf!$R:$R,I337)&lt;=price_limit,IF(I337="Yes",1,2),"")),""))</f>
        <v/>
      </c>
      <c r="BE337" s="161" t="str">
        <f>IF(OR(J337="",VLOOKUP(J$1,Services!$A$1:$B$25,2,0)="Exclude"),"",IF($D337=1,IF(OR(price_limit="",price_limit="No Limit"),IF(J337="Yes",1,2),IF(SUMIFS(WhatIf!$W:$W,WhatIf!$Q:$Q,J$1,WhatIf!$R:$R,J337)&lt;=price_limit,IF(J337="Yes",1,2),"")),""))</f>
        <v/>
      </c>
      <c r="BF337" s="161" t="str">
        <f>IF(OR(K337="",VLOOKUP(K$1,Services!$A$1:$B$25,2,0)="Exclude"),"",IF($D337=1,IF(OR(price_limit="",price_limit="No Limit"),IF(K337="Yes",1,2),IF(SUMIFS(WhatIf!$W:$W,WhatIf!$Q:$Q,K$1,WhatIf!$R:$R,K337)&lt;=price_limit,IF(K337="Yes",1,2),"")),""))</f>
        <v/>
      </c>
      <c r="BG337" s="161" t="str">
        <f>IF(OR(L337="",VLOOKUP(L$1,Services!$A$1:$B$25,2,0)="Exclude"),"",IF($D337=1,IF(OR(price_limit="",price_limit="No Limit"),IF(L337="Yes",1,2),IF(SUMIFS(WhatIf!$W:$W,WhatIf!$Q:$Q,L$1,WhatIf!$R:$R,L337)&lt;=price_limit,IF(L337="Yes",1,2),"")),""))</f>
        <v/>
      </c>
      <c r="BH337" s="161" t="str">
        <f>IF(OR(M337="",VLOOKUP(M$1,Services!$A$1:$B$25,2,0)="Exclude"),"",IF($D337=1,IF(OR(price_limit="",price_limit="No Limit"),IF(M337="Yes",1,2),IF(SUMIFS(WhatIf!$W:$W,WhatIf!$Q:$Q,M$1,WhatIf!$R:$R,M337)&lt;=price_limit,IF(M337="Yes",1,2),"")),""))</f>
        <v/>
      </c>
      <c r="BI337" s="161" t="str">
        <f>IF(OR(N337="",VLOOKUP(N$1,Services!$A$1:$B$25,2,0)="Exclude"),"",IF($D337=1,IF(OR(price_limit="",price_limit="No Limit"),IF(N337="Yes",1,2),IF(SUMIFS(WhatIf!$W:$W,WhatIf!$Q:$Q,N$1,WhatIf!$R:$R,N337)&lt;=price_limit,IF(N337="Yes",1,2),"")),""))</f>
        <v/>
      </c>
      <c r="BJ337" s="161" t="str">
        <f>IF(OR(O337="",VLOOKUP(O$1,Services!$A$1:$B$25,2,0)="Exclude"),"",IF($D337=1,IF(OR(price_limit="",price_limit="No Limit"),IF(O337="Yes",1,2),IF(SUMIFS(WhatIf!$W:$W,WhatIf!$Q:$Q,O$1,WhatIf!$R:$R,O337)&lt;=price_limit,IF(O337="Yes",1,2),"")),""))</f>
        <v/>
      </c>
      <c r="BK337" s="161" t="str">
        <f ca="1">IF(OR(P337="",VLOOKUP(P$1,Services!$A$1:$B$25,2,0)="Exclude"),"",IF($D337=1,IF(OR(price_limit="",price_limit="No Limit"),IF(P337="Yes",1,2),IF(SUMIFS(WhatIf!$W:$W,WhatIf!$Q:$Q,P$1,WhatIf!$R:$R,P337)&lt;=price_limit,IF(P337="Yes",1,2),"")),""))</f>
        <v/>
      </c>
      <c r="BL337" s="161" t="str">
        <f>IF(OR(Q337="",VLOOKUP(Q$1,Services!$A$1:$B$25,2,0)="Exclude"),"",IF($D337=1,IF(OR(price_limit="",price_limit="No Limit"),IF(Q337="Yes",1,2),IF(SUMIFS(WhatIf!$W:$W,WhatIf!$Q:$Q,Q$1,WhatIf!$R:$R,Q337)&lt;=price_limit,IF(Q337="Yes",1,2),"")),""))</f>
        <v/>
      </c>
      <c r="BM337" s="161" t="str">
        <f>IF(OR(R337="",VLOOKUP(R$1,Services!$A$1:$B$25,2,0)="Exclude"),"",IF($D337=1,IF(OR(price_limit="",price_limit="No Limit"),IF(R337="Yes",1,2),IF(SUMIFS(WhatIf!$W:$W,WhatIf!$Q:$Q,R$1,WhatIf!$R:$R,R337)&lt;=price_limit,IF(R337="Yes",1,2),"")),""))</f>
        <v/>
      </c>
      <c r="BN337" s="161" t="str">
        <f>IF(OR(S337="",VLOOKUP(S$1,Services!$A$1:$B$25,2,0)="Exclude"),"",IF($D337=1,IF(OR(price_limit="",price_limit="No Limit"),IF(S337="Yes",1,2),IF(SUMIFS(WhatIf!$W:$W,WhatIf!$Q:$Q,S$1,WhatIf!$R:$R,S337)&lt;=price_limit,IF(S337="Yes",1,2),"")),""))</f>
        <v/>
      </c>
      <c r="BO337" s="161" t="str">
        <f>IF(OR(T337="",VLOOKUP(T$1,Services!$A$1:$B$25,2,0)="Exclude"),"",IF($D337=1,IF(OR(price_limit="",price_limit="No Limit"),IF(T337="Yes",1,2),IF(SUMIFS(WhatIf!$W:$W,WhatIf!$Q:$Q,T$1,WhatIf!$R:$R,T337)&lt;=price_limit,IF(T337="Yes",1,2),"")),""))</f>
        <v/>
      </c>
      <c r="BP337" s="161" t="str">
        <f>IF(OR(U337="",VLOOKUP(U$1,Services!$A$1:$B$25,2,0)="Exclude"),"",IF($D337=1,IF(OR(price_limit="",price_limit="No Limit"),IF(U337="Yes",1,2),IF(SUMIFS(WhatIf!$W:$W,WhatIf!$Q:$Q,U$1,WhatIf!$R:$R,U337)&lt;=price_limit,IF(U337="Yes",1,2),"")),""))</f>
        <v/>
      </c>
      <c r="BQ337" s="161" t="str">
        <f>IF(OR(V337="",VLOOKUP(V$1,Services!$A$1:$B$25,2,0)="Exclude"),"",IF($D337=1,IF(OR(price_limit="",price_limit="No Limit"),IF(V337="Yes",1,2),IF(SUMIFS(WhatIf!$W:$W,WhatIf!$Q:$Q,V$1,WhatIf!$R:$R,V337)&lt;=price_limit,IF(V337="Yes",1,2),"")),""))</f>
        <v/>
      </c>
      <c r="BR337" s="161" t="str">
        <f>IF(OR(W337="",VLOOKUP(W$1,Services!$A$1:$B$25,2,0)="Exclude"),"",IF($D337=1,IF(OR(price_limit="",price_limit="No Limit"),IF(W337="Yes",1,2),IF(SUMIFS(WhatIf!$W:$W,WhatIf!$Q:$Q,W$1,WhatIf!$R:$R,W337)&lt;=price_limit,IF(W337="Yes",1,2),"")),""))</f>
        <v/>
      </c>
      <c r="BS337" s="161" t="str">
        <f>IF(OR(X337="",VLOOKUP(X$1,Services!$A$1:$B$25,2,0)="Exclude"),"",IF($D337=1,IF(OR(price_limit="",price_limit="No Limit"),IF(X337="Yes",1,2),IF(SUMIFS(WhatIf!$W:$W,WhatIf!$Q:$Q,X$1,WhatIf!$R:$R,X337)&lt;=price_limit,IF(X337="Yes",1,2),"")),""))</f>
        <v/>
      </c>
      <c r="BT337" s="161" t="str">
        <f>IF(OR(Y337="",VLOOKUP(Y$1,Services!$A$1:$B$25,2,0)="Exclude"),"",IF($D337=1,IF(OR(price_limit="",price_limit="No Limit"),IF(Y337="Yes",1,2),IF(SUMIFS(WhatIf!$W:$W,WhatIf!$Q:$Q,Y$1,WhatIf!$R:$R,Y337)&lt;=price_limit,IF(Y337="Yes",1,2),"")),""))</f>
        <v/>
      </c>
      <c r="BU337" s="161" t="str">
        <f>IF(OR(Z337="",VLOOKUP(Z$1,Services!$A$1:$B$25,2,0)="Exclude"),"",IF($D337=1,IF(OR(price_limit="",price_limit="No Limit"),IF(Z337="Yes",1,2),IF(SUMIFS(WhatIf!$W:$W,WhatIf!$Q:$Q,Z$1,WhatIf!$R:$R,Z337)&lt;=price_limit,IF(Z337="Yes",1,2),"")),""))</f>
        <v/>
      </c>
      <c r="BV337" s="161"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 customHeight="1" x14ac:dyDescent="0.35">
      <c r="A338" s="15" t="s">
        <v>48</v>
      </c>
      <c r="B338" s="3" t="s">
        <v>225</v>
      </c>
      <c r="C338" s="3" t="s">
        <v>177</v>
      </c>
      <c r="D338" s="8" t="str">
        <f t="shared" ca="1" si="17"/>
        <v/>
      </c>
      <c r="E338" s="4" t="s">
        <v>1</v>
      </c>
      <c r="F338" s="4" t="s">
        <v>1</v>
      </c>
      <c r="G338" s="4" t="s">
        <v>1</v>
      </c>
      <c r="H338" s="4" t="s">
        <v>1</v>
      </c>
      <c r="I338" s="4" t="s">
        <v>1</v>
      </c>
      <c r="J338" s="4" t="s">
        <v>1</v>
      </c>
      <c r="K338" s="4" t="s">
        <v>1</v>
      </c>
      <c r="L338" s="4" t="s">
        <v>1</v>
      </c>
      <c r="M338" s="8"/>
      <c r="N338" s="8" t="s">
        <v>1</v>
      </c>
      <c r="O338" s="8"/>
      <c r="P338" s="8"/>
      <c r="Q338" s="8" t="s">
        <v>1</v>
      </c>
      <c r="R338" s="8" t="s">
        <v>1</v>
      </c>
      <c r="S338" s="8" t="s">
        <v>1</v>
      </c>
      <c r="T338" s="8" t="s">
        <v>1</v>
      </c>
      <c r="U338" s="8"/>
      <c r="V338" s="8" t="s">
        <v>1</v>
      </c>
      <c r="W338" s="6"/>
      <c r="X338" s="6"/>
      <c r="Y338" s="6"/>
      <c r="Z338" s="6"/>
      <c r="AA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1" t="str">
        <f ca="1">IF(OR(E338="",VLOOKUP(E$1,Services!$A$1:$B$25,2,0)="Exclude"),"",IF($D338=1,IF(OR(price_limit="",price_limit="No Limit"),IF(E338="Yes",1,2),IF(SUMIFS(WhatIf!$W:$W,WhatIf!$Q:$Q,E$1,WhatIf!$R:$R,E338)&lt;=price_limit,IF(E338="Yes",1,2),"")),""))</f>
        <v/>
      </c>
      <c r="BA338" s="161" t="str">
        <f ca="1">IF(OR(F338="",VLOOKUP(F$1,Services!$A$1:$B$25,2,0)="Exclude"),"",IF($D338=1,IF(OR(price_limit="",price_limit="No Limit"),IF(F338="Yes",1,2),IF(SUMIFS(WhatIf!$W:$W,WhatIf!$Q:$Q,F$1,WhatIf!$R:$R,F338)&lt;=price_limit,IF(F338="Yes",1,2),"")),""))</f>
        <v/>
      </c>
      <c r="BB338" s="161" t="str">
        <f ca="1">IF(OR(G338="",VLOOKUP(G$1,Services!$A$1:$B$25,2,0)="Exclude"),"",IF($D338=1,IF(OR(price_limit="",price_limit="No Limit"),IF(G338="Yes",1,2),IF(SUMIFS(WhatIf!$W:$W,WhatIf!$Q:$Q,G$1,WhatIf!$R:$R,G338)&lt;=price_limit,IF(G338="Yes",1,2),"")),""))</f>
        <v/>
      </c>
      <c r="BC338" s="161" t="str">
        <f ca="1">IF(OR(H338="",VLOOKUP(H$1,Services!$A$1:$B$25,2,0)="Exclude"),"",IF($D338=1,IF(OR(price_limit="",price_limit="No Limit"),IF(H338="Yes",1,2),IF(SUMIFS(WhatIf!$W:$W,WhatIf!$Q:$Q,H$1,WhatIf!$R:$R,H338)&lt;=price_limit,IF(H338="Yes",1,2),"")),""))</f>
        <v/>
      </c>
      <c r="BD338" s="161" t="str">
        <f ca="1">IF(OR(I338="",VLOOKUP(I$1,Services!$A$1:$B$25,2,0)="Exclude"),"",IF($D338=1,IF(OR(price_limit="",price_limit="No Limit"),IF(I338="Yes",1,2),IF(SUMIFS(WhatIf!$W:$W,WhatIf!$Q:$Q,I$1,WhatIf!$R:$R,I338)&lt;=price_limit,IF(I338="Yes",1,2),"")),""))</f>
        <v/>
      </c>
      <c r="BE338" s="161" t="str">
        <f ca="1">IF(OR(J338="",VLOOKUP(J$1,Services!$A$1:$B$25,2,0)="Exclude"),"",IF($D338=1,IF(OR(price_limit="",price_limit="No Limit"),IF(J338="Yes",1,2),IF(SUMIFS(WhatIf!$W:$W,WhatIf!$Q:$Q,J$1,WhatIf!$R:$R,J338)&lt;=price_limit,IF(J338="Yes",1,2),"")),""))</f>
        <v/>
      </c>
      <c r="BF338" s="161" t="str">
        <f ca="1">IF(OR(K338="",VLOOKUP(K$1,Services!$A$1:$B$25,2,0)="Exclude"),"",IF($D338=1,IF(OR(price_limit="",price_limit="No Limit"),IF(K338="Yes",1,2),IF(SUMIFS(WhatIf!$W:$W,WhatIf!$Q:$Q,K$1,WhatIf!$R:$R,K338)&lt;=price_limit,IF(K338="Yes",1,2),"")),""))</f>
        <v/>
      </c>
      <c r="BG338" s="161" t="str">
        <f ca="1">IF(OR(L338="",VLOOKUP(L$1,Services!$A$1:$B$25,2,0)="Exclude"),"",IF($D338=1,IF(OR(price_limit="",price_limit="No Limit"),IF(L338="Yes",1,2),IF(SUMIFS(WhatIf!$W:$W,WhatIf!$Q:$Q,L$1,WhatIf!$R:$R,L338)&lt;=price_limit,IF(L338="Yes",1,2),"")),""))</f>
        <v/>
      </c>
      <c r="BH338" s="161" t="str">
        <f>IF(OR(M338="",VLOOKUP(M$1,Services!$A$1:$B$25,2,0)="Exclude"),"",IF($D338=1,IF(OR(price_limit="",price_limit="No Limit"),IF(M338="Yes",1,2),IF(SUMIFS(WhatIf!$W:$W,WhatIf!$Q:$Q,M$1,WhatIf!$R:$R,M338)&lt;=price_limit,IF(M338="Yes",1,2),"")),""))</f>
        <v/>
      </c>
      <c r="BI338" s="161" t="str">
        <f ca="1">IF(OR(N338="",VLOOKUP(N$1,Services!$A$1:$B$25,2,0)="Exclude"),"",IF($D338=1,IF(OR(price_limit="",price_limit="No Limit"),IF(N338="Yes",1,2),IF(SUMIFS(WhatIf!$W:$W,WhatIf!$Q:$Q,N$1,WhatIf!$R:$R,N338)&lt;=price_limit,IF(N338="Yes",1,2),"")),""))</f>
        <v/>
      </c>
      <c r="BJ338" s="161" t="str">
        <f>IF(OR(O338="",VLOOKUP(O$1,Services!$A$1:$B$25,2,0)="Exclude"),"",IF($D338=1,IF(OR(price_limit="",price_limit="No Limit"),IF(O338="Yes",1,2),IF(SUMIFS(WhatIf!$W:$W,WhatIf!$Q:$Q,O$1,WhatIf!$R:$R,O338)&lt;=price_limit,IF(O338="Yes",1,2),"")),""))</f>
        <v/>
      </c>
      <c r="BK338" s="161" t="str">
        <f>IF(OR(P338="",VLOOKUP(P$1,Services!$A$1:$B$25,2,0)="Exclude"),"",IF($D338=1,IF(OR(price_limit="",price_limit="No Limit"),IF(P338="Yes",1,2),IF(SUMIFS(WhatIf!$W:$W,WhatIf!$Q:$Q,P$1,WhatIf!$R:$R,P338)&lt;=price_limit,IF(P338="Yes",1,2),"")),""))</f>
        <v/>
      </c>
      <c r="BL338" s="161" t="str">
        <f ca="1">IF(OR(Q338="",VLOOKUP(Q$1,Services!$A$1:$B$25,2,0)="Exclude"),"",IF($D338=1,IF(OR(price_limit="",price_limit="No Limit"),IF(Q338="Yes",1,2),IF(SUMIFS(WhatIf!$W:$W,WhatIf!$Q:$Q,Q$1,WhatIf!$R:$R,Q338)&lt;=price_limit,IF(Q338="Yes",1,2),"")),""))</f>
        <v/>
      </c>
      <c r="BM338" s="161" t="str">
        <f ca="1">IF(OR(R338="",VLOOKUP(R$1,Services!$A$1:$B$25,2,0)="Exclude"),"",IF($D338=1,IF(OR(price_limit="",price_limit="No Limit"),IF(R338="Yes",1,2),IF(SUMIFS(WhatIf!$W:$W,WhatIf!$Q:$Q,R$1,WhatIf!$R:$R,R338)&lt;=price_limit,IF(R338="Yes",1,2),"")),""))</f>
        <v/>
      </c>
      <c r="BN338" s="161" t="str">
        <f ca="1">IF(OR(S338="",VLOOKUP(S$1,Services!$A$1:$B$25,2,0)="Exclude"),"",IF($D338=1,IF(OR(price_limit="",price_limit="No Limit"),IF(S338="Yes",1,2),IF(SUMIFS(WhatIf!$W:$W,WhatIf!$Q:$Q,S$1,WhatIf!$R:$R,S338)&lt;=price_limit,IF(S338="Yes",1,2),"")),""))</f>
        <v/>
      </c>
      <c r="BO338" s="161" t="str">
        <f ca="1">IF(OR(T338="",VLOOKUP(T$1,Services!$A$1:$B$25,2,0)="Exclude"),"",IF($D338=1,IF(OR(price_limit="",price_limit="No Limit"),IF(T338="Yes",1,2),IF(SUMIFS(WhatIf!$W:$W,WhatIf!$Q:$Q,T$1,WhatIf!$R:$R,T338)&lt;=price_limit,IF(T338="Yes",1,2),"")),""))</f>
        <v/>
      </c>
      <c r="BP338" s="161" t="str">
        <f>IF(OR(U338="",VLOOKUP(U$1,Services!$A$1:$B$25,2,0)="Exclude"),"",IF($D338=1,IF(OR(price_limit="",price_limit="No Limit"),IF(U338="Yes",1,2),IF(SUMIFS(WhatIf!$W:$W,WhatIf!$Q:$Q,U$1,WhatIf!$R:$R,U338)&lt;=price_limit,IF(U338="Yes",1,2),"")),""))</f>
        <v/>
      </c>
      <c r="BQ338" s="161" t="str">
        <f ca="1">IF(OR(V338="",VLOOKUP(V$1,Services!$A$1:$B$25,2,0)="Exclude"),"",IF($D338=1,IF(OR(price_limit="",price_limit="No Limit"),IF(V338="Yes",1,2),IF(SUMIFS(WhatIf!$W:$W,WhatIf!$Q:$Q,V$1,WhatIf!$R:$R,V338)&lt;=price_limit,IF(V338="Yes",1,2),"")),""))</f>
        <v/>
      </c>
      <c r="BR338" s="161" t="str">
        <f>IF(OR(W338="",VLOOKUP(W$1,Services!$A$1:$B$25,2,0)="Exclude"),"",IF($D338=1,IF(OR(price_limit="",price_limit="No Limit"),IF(W338="Yes",1,2),IF(SUMIFS(WhatIf!$W:$W,WhatIf!$Q:$Q,W$1,WhatIf!$R:$R,W338)&lt;=price_limit,IF(W338="Yes",1,2),"")),""))</f>
        <v/>
      </c>
      <c r="BS338" s="161" t="str">
        <f>IF(OR(X338="",VLOOKUP(X$1,Services!$A$1:$B$25,2,0)="Exclude"),"",IF($D338=1,IF(OR(price_limit="",price_limit="No Limit"),IF(X338="Yes",1,2),IF(SUMIFS(WhatIf!$W:$W,WhatIf!$Q:$Q,X$1,WhatIf!$R:$R,X338)&lt;=price_limit,IF(X338="Yes",1,2),"")),""))</f>
        <v/>
      </c>
      <c r="BT338" s="161" t="str">
        <f>IF(OR(Y338="",VLOOKUP(Y$1,Services!$A$1:$B$25,2,0)="Exclude"),"",IF($D338=1,IF(OR(price_limit="",price_limit="No Limit"),IF(Y338="Yes",1,2),IF(SUMIFS(WhatIf!$W:$W,WhatIf!$Q:$Q,Y$1,WhatIf!$R:$R,Y338)&lt;=price_limit,IF(Y338="Yes",1,2),"")),""))</f>
        <v/>
      </c>
      <c r="BU338" s="161" t="str">
        <f>IF(OR(Z338="",VLOOKUP(Z$1,Services!$A$1:$B$25,2,0)="Exclude"),"",IF($D338=1,IF(OR(price_limit="",price_limit="No Limit"),IF(Z338="Yes",1,2),IF(SUMIFS(WhatIf!$W:$W,WhatIf!$Q:$Q,Z$1,WhatIf!$R:$R,Z338)&lt;=price_limit,IF(Z338="Yes",1,2),"")),""))</f>
        <v/>
      </c>
      <c r="BV338" s="161"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38.5" customHeight="1" x14ac:dyDescent="0.35">
      <c r="A339" s="15" t="s">
        <v>49</v>
      </c>
      <c r="B339" s="3" t="s">
        <v>258</v>
      </c>
      <c r="C339" s="3" t="s">
        <v>346</v>
      </c>
      <c r="D339" s="8" t="str">
        <f t="shared" ca="1" si="17"/>
        <v/>
      </c>
      <c r="E339" s="4" t="s">
        <v>1</v>
      </c>
      <c r="F339" s="4" t="s">
        <v>388</v>
      </c>
      <c r="G339" s="4" t="s">
        <v>388</v>
      </c>
      <c r="H339" s="4" t="s">
        <v>388</v>
      </c>
      <c r="K339" s="4" t="s">
        <v>1</v>
      </c>
      <c r="L339" s="4" t="s">
        <v>1</v>
      </c>
      <c r="M339" s="8"/>
      <c r="N339" s="8" t="s">
        <v>1</v>
      </c>
      <c r="O339" s="8"/>
      <c r="P339" s="8"/>
      <c r="Q339" s="8" t="s">
        <v>1</v>
      </c>
      <c r="R339" s="8" t="s">
        <v>1</v>
      </c>
      <c r="S339" s="8" t="s">
        <v>1</v>
      </c>
      <c r="T339" s="8" t="s">
        <v>1</v>
      </c>
      <c r="U339" s="8"/>
      <c r="V339" s="8"/>
      <c r="W339" s="6"/>
      <c r="X339" s="6"/>
      <c r="Y339" s="6"/>
      <c r="Z339" s="6"/>
      <c r="AA339" s="4" t="s">
        <v>1</v>
      </c>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1" t="str">
        <f ca="1">IF(OR(E339="",VLOOKUP(E$1,Services!$A$1:$B$25,2,0)="Exclude"),"",IF($D339=1,IF(OR(price_limit="",price_limit="No Limit"),IF(E339="Yes",1,2),IF(SUMIFS(WhatIf!$W:$W,WhatIf!$Q:$Q,E$1,WhatIf!$R:$R,E339)&lt;=price_limit,IF(E339="Yes",1,2),"")),""))</f>
        <v/>
      </c>
      <c r="BA339" s="161" t="str">
        <f ca="1">IF(OR(F339="",VLOOKUP(F$1,Services!$A$1:$B$25,2,0)="Exclude"),"",IF($D339=1,IF(OR(price_limit="",price_limit="No Limit"),IF(F339="Yes",1,2),IF(SUMIFS(WhatIf!$W:$W,WhatIf!$Q:$Q,F$1,WhatIf!$R:$R,F339)&lt;=price_limit,IF(F339="Yes",1,2),"")),""))</f>
        <v/>
      </c>
      <c r="BB339" s="161" t="str">
        <f ca="1">IF(OR(G339="",VLOOKUP(G$1,Services!$A$1:$B$25,2,0)="Exclude"),"",IF($D339=1,IF(OR(price_limit="",price_limit="No Limit"),IF(G339="Yes",1,2),IF(SUMIFS(WhatIf!$W:$W,WhatIf!$Q:$Q,G$1,WhatIf!$R:$R,G339)&lt;=price_limit,IF(G339="Yes",1,2),"")),""))</f>
        <v/>
      </c>
      <c r="BC339" s="161" t="str">
        <f ca="1">IF(OR(H339="",VLOOKUP(H$1,Services!$A$1:$B$25,2,0)="Exclude"),"",IF($D339=1,IF(OR(price_limit="",price_limit="No Limit"),IF(H339="Yes",1,2),IF(SUMIFS(WhatIf!$W:$W,WhatIf!$Q:$Q,H$1,WhatIf!$R:$R,H339)&lt;=price_limit,IF(H339="Yes",1,2),"")),""))</f>
        <v/>
      </c>
      <c r="BD339" s="161" t="str">
        <f>IF(OR(I339="",VLOOKUP(I$1,Services!$A$1:$B$25,2,0)="Exclude"),"",IF($D339=1,IF(OR(price_limit="",price_limit="No Limit"),IF(I339="Yes",1,2),IF(SUMIFS(WhatIf!$W:$W,WhatIf!$Q:$Q,I$1,WhatIf!$R:$R,I339)&lt;=price_limit,IF(I339="Yes",1,2),"")),""))</f>
        <v/>
      </c>
      <c r="BE339" s="161" t="str">
        <f>IF(OR(J339="",VLOOKUP(J$1,Services!$A$1:$B$25,2,0)="Exclude"),"",IF($D339=1,IF(OR(price_limit="",price_limit="No Limit"),IF(J339="Yes",1,2),IF(SUMIFS(WhatIf!$W:$W,WhatIf!$Q:$Q,J$1,WhatIf!$R:$R,J339)&lt;=price_limit,IF(J339="Yes",1,2),"")),""))</f>
        <v/>
      </c>
      <c r="BF339" s="161" t="str">
        <f ca="1">IF(OR(K339="",VLOOKUP(K$1,Services!$A$1:$B$25,2,0)="Exclude"),"",IF($D339=1,IF(OR(price_limit="",price_limit="No Limit"),IF(K339="Yes",1,2),IF(SUMIFS(WhatIf!$W:$W,WhatIf!$Q:$Q,K$1,WhatIf!$R:$R,K339)&lt;=price_limit,IF(K339="Yes",1,2),"")),""))</f>
        <v/>
      </c>
      <c r="BG339" s="161" t="str">
        <f ca="1">IF(OR(L339="",VLOOKUP(L$1,Services!$A$1:$B$25,2,0)="Exclude"),"",IF($D339=1,IF(OR(price_limit="",price_limit="No Limit"),IF(L339="Yes",1,2),IF(SUMIFS(WhatIf!$W:$W,WhatIf!$Q:$Q,L$1,WhatIf!$R:$R,L339)&lt;=price_limit,IF(L339="Yes",1,2),"")),""))</f>
        <v/>
      </c>
      <c r="BH339" s="161" t="str">
        <f>IF(OR(M339="",VLOOKUP(M$1,Services!$A$1:$B$25,2,0)="Exclude"),"",IF($D339=1,IF(OR(price_limit="",price_limit="No Limit"),IF(M339="Yes",1,2),IF(SUMIFS(WhatIf!$W:$W,WhatIf!$Q:$Q,M$1,WhatIf!$R:$R,M339)&lt;=price_limit,IF(M339="Yes",1,2),"")),""))</f>
        <v/>
      </c>
      <c r="BI339" s="161" t="str">
        <f ca="1">IF(OR(N339="",VLOOKUP(N$1,Services!$A$1:$B$25,2,0)="Exclude"),"",IF($D339=1,IF(OR(price_limit="",price_limit="No Limit"),IF(N339="Yes",1,2),IF(SUMIFS(WhatIf!$W:$W,WhatIf!$Q:$Q,N$1,WhatIf!$R:$R,N339)&lt;=price_limit,IF(N339="Yes",1,2),"")),""))</f>
        <v/>
      </c>
      <c r="BJ339" s="161" t="str">
        <f>IF(OR(O339="",VLOOKUP(O$1,Services!$A$1:$B$25,2,0)="Exclude"),"",IF($D339=1,IF(OR(price_limit="",price_limit="No Limit"),IF(O339="Yes",1,2),IF(SUMIFS(WhatIf!$W:$W,WhatIf!$Q:$Q,O$1,WhatIf!$R:$R,O339)&lt;=price_limit,IF(O339="Yes",1,2),"")),""))</f>
        <v/>
      </c>
      <c r="BK339" s="161" t="str">
        <f>IF(OR(P339="",VLOOKUP(P$1,Services!$A$1:$B$25,2,0)="Exclude"),"",IF($D339=1,IF(OR(price_limit="",price_limit="No Limit"),IF(P339="Yes",1,2),IF(SUMIFS(WhatIf!$W:$W,WhatIf!$Q:$Q,P$1,WhatIf!$R:$R,P339)&lt;=price_limit,IF(P339="Yes",1,2),"")),""))</f>
        <v/>
      </c>
      <c r="BL339" s="161" t="str">
        <f ca="1">IF(OR(Q339="",VLOOKUP(Q$1,Services!$A$1:$B$25,2,0)="Exclude"),"",IF($D339=1,IF(OR(price_limit="",price_limit="No Limit"),IF(Q339="Yes",1,2),IF(SUMIFS(WhatIf!$W:$W,WhatIf!$Q:$Q,Q$1,WhatIf!$R:$R,Q339)&lt;=price_limit,IF(Q339="Yes",1,2),"")),""))</f>
        <v/>
      </c>
      <c r="BM339" s="161" t="str">
        <f ca="1">IF(OR(R339="",VLOOKUP(R$1,Services!$A$1:$B$25,2,0)="Exclude"),"",IF($D339=1,IF(OR(price_limit="",price_limit="No Limit"),IF(R339="Yes",1,2),IF(SUMIFS(WhatIf!$W:$W,WhatIf!$Q:$Q,R$1,WhatIf!$R:$R,R339)&lt;=price_limit,IF(R339="Yes",1,2),"")),""))</f>
        <v/>
      </c>
      <c r="BN339" s="161" t="str">
        <f ca="1">IF(OR(S339="",VLOOKUP(S$1,Services!$A$1:$B$25,2,0)="Exclude"),"",IF($D339=1,IF(OR(price_limit="",price_limit="No Limit"),IF(S339="Yes",1,2),IF(SUMIFS(WhatIf!$W:$W,WhatIf!$Q:$Q,S$1,WhatIf!$R:$R,S339)&lt;=price_limit,IF(S339="Yes",1,2),"")),""))</f>
        <v/>
      </c>
      <c r="BO339" s="161" t="str">
        <f ca="1">IF(OR(T339="",VLOOKUP(T$1,Services!$A$1:$B$25,2,0)="Exclude"),"",IF($D339=1,IF(OR(price_limit="",price_limit="No Limit"),IF(T339="Yes",1,2),IF(SUMIFS(WhatIf!$W:$W,WhatIf!$Q:$Q,T$1,WhatIf!$R:$R,T339)&lt;=price_limit,IF(T339="Yes",1,2),"")),""))</f>
        <v/>
      </c>
      <c r="BP339" s="161" t="str">
        <f>IF(OR(U339="",VLOOKUP(U$1,Services!$A$1:$B$25,2,0)="Exclude"),"",IF($D339=1,IF(OR(price_limit="",price_limit="No Limit"),IF(U339="Yes",1,2),IF(SUMIFS(WhatIf!$W:$W,WhatIf!$Q:$Q,U$1,WhatIf!$R:$R,U339)&lt;=price_limit,IF(U339="Yes",1,2),"")),""))</f>
        <v/>
      </c>
      <c r="BQ339" s="161" t="str">
        <f>IF(OR(V339="",VLOOKUP(V$1,Services!$A$1:$B$25,2,0)="Exclude"),"",IF($D339=1,IF(OR(price_limit="",price_limit="No Limit"),IF(V339="Yes",1,2),IF(SUMIFS(WhatIf!$W:$W,WhatIf!$Q:$Q,V$1,WhatIf!$R:$R,V339)&lt;=price_limit,IF(V339="Yes",1,2),"")),""))</f>
        <v/>
      </c>
      <c r="BR339" s="161" t="str">
        <f>IF(OR(W339="",VLOOKUP(W$1,Services!$A$1:$B$25,2,0)="Exclude"),"",IF($D339=1,IF(OR(price_limit="",price_limit="No Limit"),IF(W339="Yes",1,2),IF(SUMIFS(WhatIf!$W:$W,WhatIf!$Q:$Q,W$1,WhatIf!$R:$R,W339)&lt;=price_limit,IF(W339="Yes",1,2),"")),""))</f>
        <v/>
      </c>
      <c r="BS339" s="161" t="str">
        <f>IF(OR(X339="",VLOOKUP(X$1,Services!$A$1:$B$25,2,0)="Exclude"),"",IF($D339=1,IF(OR(price_limit="",price_limit="No Limit"),IF(X339="Yes",1,2),IF(SUMIFS(WhatIf!$W:$W,WhatIf!$Q:$Q,X$1,WhatIf!$R:$R,X339)&lt;=price_limit,IF(X339="Yes",1,2),"")),""))</f>
        <v/>
      </c>
      <c r="BT339" s="161" t="str">
        <f>IF(OR(Y339="",VLOOKUP(Y$1,Services!$A$1:$B$25,2,0)="Exclude"),"",IF($D339=1,IF(OR(price_limit="",price_limit="No Limit"),IF(Y339="Yes",1,2),IF(SUMIFS(WhatIf!$W:$W,WhatIf!$Q:$Q,Y$1,WhatIf!$R:$R,Y339)&lt;=price_limit,IF(Y339="Yes",1,2),"")),""))</f>
        <v/>
      </c>
      <c r="BU339" s="161" t="str">
        <f>IF(OR(Z339="",VLOOKUP(Z$1,Services!$A$1:$B$25,2,0)="Exclude"),"",IF($D339=1,IF(OR(price_limit="",price_limit="No Limit"),IF(Z339="Yes",1,2),IF(SUMIFS(WhatIf!$W:$W,WhatIf!$Q:$Q,Z$1,WhatIf!$R:$R,Z339)&lt;=price_limit,IF(Z339="Yes",1,2),"")),""))</f>
        <v/>
      </c>
      <c r="BV339" s="161"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4.5" customHeight="1" x14ac:dyDescent="0.3">
      <c r="A340" s="15" t="s">
        <v>1215</v>
      </c>
      <c r="C340" s="3" t="s">
        <v>346</v>
      </c>
      <c r="D340" s="8" t="str">
        <f t="shared" ca="1" si="17"/>
        <v/>
      </c>
      <c r="F340" s="8" t="s">
        <v>1215</v>
      </c>
      <c r="G340" s="8" t="s">
        <v>1215</v>
      </c>
      <c r="H340" s="8" t="s">
        <v>1215</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1" t="str">
        <f>IF(OR(E340="",VLOOKUP(E$1,Services!$A$1:$B$25,2,0)="Exclude"),"",IF($D340=1,IF(OR(price_limit="",price_limit="No Limit"),IF(E340="Yes",1,2),IF(SUMIFS(WhatIf!$W:$W,WhatIf!$Q:$Q,E$1,WhatIf!$R:$R,E340)&lt;=price_limit,IF(E340="Yes",1,2),"")),""))</f>
        <v/>
      </c>
      <c r="BA340" s="161" t="str">
        <f ca="1">IF(OR(F340="",VLOOKUP(F$1,Services!$A$1:$B$25,2,0)="Exclude"),"",IF($D340=1,IF(OR(price_limit="",price_limit="No Limit"),IF(F340="Yes",1,2),IF(SUMIFS(WhatIf!$W:$W,WhatIf!$Q:$Q,F$1,WhatIf!$R:$R,F340)&lt;=price_limit,IF(F340="Yes",1,2),"")),""))</f>
        <v/>
      </c>
      <c r="BB340" s="161" t="str">
        <f ca="1">IF(OR(G340="",VLOOKUP(G$1,Services!$A$1:$B$25,2,0)="Exclude"),"",IF($D340=1,IF(OR(price_limit="",price_limit="No Limit"),IF(G340="Yes",1,2),IF(SUMIFS(WhatIf!$W:$W,WhatIf!$Q:$Q,G$1,WhatIf!$R:$R,G340)&lt;=price_limit,IF(G340="Yes",1,2),"")),""))</f>
        <v/>
      </c>
      <c r="BC340" s="161" t="str">
        <f ca="1">IF(OR(H340="",VLOOKUP(H$1,Services!$A$1:$B$25,2,0)="Exclude"),"",IF($D340=1,IF(OR(price_limit="",price_limit="No Limit"),IF(H340="Yes",1,2),IF(SUMIFS(WhatIf!$W:$W,WhatIf!$Q:$Q,H$1,WhatIf!$R:$R,H340)&lt;=price_limit,IF(H340="Yes",1,2),"")),""))</f>
        <v/>
      </c>
      <c r="BD340" s="161" t="str">
        <f>IF(OR(I340="",VLOOKUP(I$1,Services!$A$1:$B$25,2,0)="Exclude"),"",IF($D340=1,IF(OR(price_limit="",price_limit="No Limit"),IF(I340="Yes",1,2),IF(SUMIFS(WhatIf!$W:$W,WhatIf!$Q:$Q,I$1,WhatIf!$R:$R,I340)&lt;=price_limit,IF(I340="Yes",1,2),"")),""))</f>
        <v/>
      </c>
      <c r="BE340" s="161" t="str">
        <f>IF(OR(J340="",VLOOKUP(J$1,Services!$A$1:$B$25,2,0)="Exclude"),"",IF($D340=1,IF(OR(price_limit="",price_limit="No Limit"),IF(J340="Yes",1,2),IF(SUMIFS(WhatIf!$W:$W,WhatIf!$Q:$Q,J$1,WhatIf!$R:$R,J340)&lt;=price_limit,IF(J340="Yes",1,2),"")),""))</f>
        <v/>
      </c>
      <c r="BF340" s="161" t="str">
        <f>IF(OR(K340="",VLOOKUP(K$1,Services!$A$1:$B$25,2,0)="Exclude"),"",IF($D340=1,IF(OR(price_limit="",price_limit="No Limit"),IF(K340="Yes",1,2),IF(SUMIFS(WhatIf!$W:$W,WhatIf!$Q:$Q,K$1,WhatIf!$R:$R,K340)&lt;=price_limit,IF(K340="Yes",1,2),"")),""))</f>
        <v/>
      </c>
      <c r="BG340" s="161" t="str">
        <f>IF(OR(L340="",VLOOKUP(L$1,Services!$A$1:$B$25,2,0)="Exclude"),"",IF($D340=1,IF(OR(price_limit="",price_limit="No Limit"),IF(L340="Yes",1,2),IF(SUMIFS(WhatIf!$W:$W,WhatIf!$Q:$Q,L$1,WhatIf!$R:$R,L340)&lt;=price_limit,IF(L340="Yes",1,2),"")),""))</f>
        <v/>
      </c>
      <c r="BH340" s="161" t="str">
        <f>IF(OR(M340="",VLOOKUP(M$1,Services!$A$1:$B$25,2,0)="Exclude"),"",IF($D340=1,IF(OR(price_limit="",price_limit="No Limit"),IF(M340="Yes",1,2),IF(SUMIFS(WhatIf!$W:$W,WhatIf!$Q:$Q,M$1,WhatIf!$R:$R,M340)&lt;=price_limit,IF(M340="Yes",1,2),"")),""))</f>
        <v/>
      </c>
      <c r="BI340" s="161" t="str">
        <f>IF(OR(N340="",VLOOKUP(N$1,Services!$A$1:$B$25,2,0)="Exclude"),"",IF($D340=1,IF(OR(price_limit="",price_limit="No Limit"),IF(N340="Yes",1,2),IF(SUMIFS(WhatIf!$W:$W,WhatIf!$Q:$Q,N$1,WhatIf!$R:$R,N340)&lt;=price_limit,IF(N340="Yes",1,2),"")),""))</f>
        <v/>
      </c>
      <c r="BJ340" s="161" t="str">
        <f>IF(OR(O340="",VLOOKUP(O$1,Services!$A$1:$B$25,2,0)="Exclude"),"",IF($D340=1,IF(OR(price_limit="",price_limit="No Limit"),IF(O340="Yes",1,2),IF(SUMIFS(WhatIf!$W:$W,WhatIf!$Q:$Q,O$1,WhatIf!$R:$R,O340)&lt;=price_limit,IF(O340="Yes",1,2),"")),""))</f>
        <v/>
      </c>
      <c r="BK340" s="161" t="str">
        <f>IF(OR(P340="",VLOOKUP(P$1,Services!$A$1:$B$25,2,0)="Exclude"),"",IF($D340=1,IF(OR(price_limit="",price_limit="No Limit"),IF(P340="Yes",1,2),IF(SUMIFS(WhatIf!$W:$W,WhatIf!$Q:$Q,P$1,WhatIf!$R:$R,P340)&lt;=price_limit,IF(P340="Yes",1,2),"")),""))</f>
        <v/>
      </c>
      <c r="BL340" s="161" t="str">
        <f>IF(OR(Q340="",VLOOKUP(Q$1,Services!$A$1:$B$25,2,0)="Exclude"),"",IF($D340=1,IF(OR(price_limit="",price_limit="No Limit"),IF(Q340="Yes",1,2),IF(SUMIFS(WhatIf!$W:$W,WhatIf!$Q:$Q,Q$1,WhatIf!$R:$R,Q340)&lt;=price_limit,IF(Q340="Yes",1,2),"")),""))</f>
        <v/>
      </c>
      <c r="BM340" s="161" t="str">
        <f>IF(OR(R340="",VLOOKUP(R$1,Services!$A$1:$B$25,2,0)="Exclude"),"",IF($D340=1,IF(OR(price_limit="",price_limit="No Limit"),IF(R340="Yes",1,2),IF(SUMIFS(WhatIf!$W:$W,WhatIf!$Q:$Q,R$1,WhatIf!$R:$R,R340)&lt;=price_limit,IF(R340="Yes",1,2),"")),""))</f>
        <v/>
      </c>
      <c r="BN340" s="161" t="str">
        <f>IF(OR(S340="",VLOOKUP(S$1,Services!$A$1:$B$25,2,0)="Exclude"),"",IF($D340=1,IF(OR(price_limit="",price_limit="No Limit"),IF(S340="Yes",1,2),IF(SUMIFS(WhatIf!$W:$W,WhatIf!$Q:$Q,S$1,WhatIf!$R:$R,S340)&lt;=price_limit,IF(S340="Yes",1,2),"")),""))</f>
        <v/>
      </c>
      <c r="BO340" s="161" t="str">
        <f>IF(OR(T340="",VLOOKUP(T$1,Services!$A$1:$B$25,2,0)="Exclude"),"",IF($D340=1,IF(OR(price_limit="",price_limit="No Limit"),IF(T340="Yes",1,2),IF(SUMIFS(WhatIf!$W:$W,WhatIf!$Q:$Q,T$1,WhatIf!$R:$R,T340)&lt;=price_limit,IF(T340="Yes",1,2),"")),""))</f>
        <v/>
      </c>
      <c r="BP340" s="161" t="str">
        <f>IF(OR(U340="",VLOOKUP(U$1,Services!$A$1:$B$25,2,0)="Exclude"),"",IF($D340=1,IF(OR(price_limit="",price_limit="No Limit"),IF(U340="Yes",1,2),IF(SUMIFS(WhatIf!$W:$W,WhatIf!$Q:$Q,U$1,WhatIf!$R:$R,U340)&lt;=price_limit,IF(U340="Yes",1,2),"")),""))</f>
        <v/>
      </c>
      <c r="BQ340" s="161" t="str">
        <f>IF(OR(V340="",VLOOKUP(V$1,Services!$A$1:$B$25,2,0)="Exclude"),"",IF($D340=1,IF(OR(price_limit="",price_limit="No Limit"),IF(V340="Yes",1,2),IF(SUMIFS(WhatIf!$W:$W,WhatIf!$Q:$Q,V$1,WhatIf!$R:$R,V340)&lt;=price_limit,IF(V340="Yes",1,2),"")),""))</f>
        <v/>
      </c>
      <c r="BR340" s="161" t="str">
        <f>IF(OR(W340="",VLOOKUP(W$1,Services!$A$1:$B$25,2,0)="Exclude"),"",IF($D340=1,IF(OR(price_limit="",price_limit="No Limit"),IF(W340="Yes",1,2),IF(SUMIFS(WhatIf!$W:$W,WhatIf!$Q:$Q,W$1,WhatIf!$R:$R,W340)&lt;=price_limit,IF(W340="Yes",1,2),"")),""))</f>
        <v/>
      </c>
      <c r="BS340" s="161" t="str">
        <f>IF(OR(X340="",VLOOKUP(X$1,Services!$A$1:$B$25,2,0)="Exclude"),"",IF($D340=1,IF(OR(price_limit="",price_limit="No Limit"),IF(X340="Yes",1,2),IF(SUMIFS(WhatIf!$W:$W,WhatIf!$Q:$Q,X$1,WhatIf!$R:$R,X340)&lt;=price_limit,IF(X340="Yes",1,2),"")),""))</f>
        <v/>
      </c>
      <c r="BT340" s="161" t="str">
        <f>IF(OR(Y340="",VLOOKUP(Y$1,Services!$A$1:$B$25,2,0)="Exclude"),"",IF($D340=1,IF(OR(price_limit="",price_limit="No Limit"),IF(Y340="Yes",1,2),IF(SUMIFS(WhatIf!$W:$W,WhatIf!$Q:$Q,Y$1,WhatIf!$R:$R,Y340)&lt;=price_limit,IF(Y340="Yes",1,2),"")),""))</f>
        <v/>
      </c>
      <c r="BU340" s="161" t="str">
        <f>IF(OR(Z340="",VLOOKUP(Z$1,Services!$A$1:$B$25,2,0)="Exclude"),"",IF($D340=1,IF(OR(price_limit="",price_limit="No Limit"),IF(Z340="Yes",1,2),IF(SUMIFS(WhatIf!$W:$W,WhatIf!$Q:$Q,Z$1,WhatIf!$R:$R,Z340)&lt;=price_limit,IF(Z340="Yes",1,2),"")),""))</f>
        <v/>
      </c>
      <c r="BV340" s="161"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customHeight="1" x14ac:dyDescent="0.3">
      <c r="A341" s="15" t="s">
        <v>1023</v>
      </c>
      <c r="B341" s="3" t="s">
        <v>1146</v>
      </c>
      <c r="C341" s="3" t="s">
        <v>191</v>
      </c>
      <c r="D341" s="8" t="str">
        <f t="shared" ca="1" si="17"/>
        <v/>
      </c>
      <c r="M341" s="4" t="s">
        <v>1</v>
      </c>
      <c r="O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1" t="str">
        <f>IF(OR(E341="",VLOOKUP(E$1,Services!$A$1:$B$25,2,0)="Exclude"),"",IF($D341=1,IF(OR(price_limit="",price_limit="No Limit"),IF(E341="Yes",1,2),IF(SUMIFS(WhatIf!$W:$W,WhatIf!$Q:$Q,E$1,WhatIf!$R:$R,E341)&lt;=price_limit,IF(E341="Yes",1,2),"")),""))</f>
        <v/>
      </c>
      <c r="BA341" s="161" t="str">
        <f>IF(OR(F341="",VLOOKUP(F$1,Services!$A$1:$B$25,2,0)="Exclude"),"",IF($D341=1,IF(OR(price_limit="",price_limit="No Limit"),IF(F341="Yes",1,2),IF(SUMIFS(WhatIf!$W:$W,WhatIf!$Q:$Q,F$1,WhatIf!$R:$R,F341)&lt;=price_limit,IF(F341="Yes",1,2),"")),""))</f>
        <v/>
      </c>
      <c r="BB341" s="161" t="str">
        <f>IF(OR(G341="",VLOOKUP(G$1,Services!$A$1:$B$25,2,0)="Exclude"),"",IF($D341=1,IF(OR(price_limit="",price_limit="No Limit"),IF(G341="Yes",1,2),IF(SUMIFS(WhatIf!$W:$W,WhatIf!$Q:$Q,G$1,WhatIf!$R:$R,G341)&lt;=price_limit,IF(G341="Yes",1,2),"")),""))</f>
        <v/>
      </c>
      <c r="BC341" s="161" t="str">
        <f>IF(OR(H341="",VLOOKUP(H$1,Services!$A$1:$B$25,2,0)="Exclude"),"",IF($D341=1,IF(OR(price_limit="",price_limit="No Limit"),IF(H341="Yes",1,2),IF(SUMIFS(WhatIf!$W:$W,WhatIf!$Q:$Q,H$1,WhatIf!$R:$R,H341)&lt;=price_limit,IF(H341="Yes",1,2),"")),""))</f>
        <v/>
      </c>
      <c r="BD341" s="161" t="str">
        <f>IF(OR(I341="",VLOOKUP(I$1,Services!$A$1:$B$25,2,0)="Exclude"),"",IF($D341=1,IF(OR(price_limit="",price_limit="No Limit"),IF(I341="Yes",1,2),IF(SUMIFS(WhatIf!$W:$W,WhatIf!$Q:$Q,I$1,WhatIf!$R:$R,I341)&lt;=price_limit,IF(I341="Yes",1,2),"")),""))</f>
        <v/>
      </c>
      <c r="BE341" s="161" t="str">
        <f>IF(OR(J341="",VLOOKUP(J$1,Services!$A$1:$B$25,2,0)="Exclude"),"",IF($D341=1,IF(OR(price_limit="",price_limit="No Limit"),IF(J341="Yes",1,2),IF(SUMIFS(WhatIf!$W:$W,WhatIf!$Q:$Q,J$1,WhatIf!$R:$R,J341)&lt;=price_limit,IF(J341="Yes",1,2),"")),""))</f>
        <v/>
      </c>
      <c r="BF341" s="161" t="str">
        <f>IF(OR(K341="",VLOOKUP(K$1,Services!$A$1:$B$25,2,0)="Exclude"),"",IF($D341=1,IF(OR(price_limit="",price_limit="No Limit"),IF(K341="Yes",1,2),IF(SUMIFS(WhatIf!$W:$W,WhatIf!$Q:$Q,K$1,WhatIf!$R:$R,K341)&lt;=price_limit,IF(K341="Yes",1,2),"")),""))</f>
        <v/>
      </c>
      <c r="BG341" s="161" t="str">
        <f>IF(OR(L341="",VLOOKUP(L$1,Services!$A$1:$B$25,2,0)="Exclude"),"",IF($D341=1,IF(OR(price_limit="",price_limit="No Limit"),IF(L341="Yes",1,2),IF(SUMIFS(WhatIf!$W:$W,WhatIf!$Q:$Q,L$1,WhatIf!$R:$R,L341)&lt;=price_limit,IF(L341="Yes",1,2),"")),""))</f>
        <v/>
      </c>
      <c r="BH341" s="161" t="str">
        <f ca="1">IF(OR(M341="",VLOOKUP(M$1,Services!$A$1:$B$25,2,0)="Exclude"),"",IF($D341=1,IF(OR(price_limit="",price_limit="No Limit"),IF(M341="Yes",1,2),IF(SUMIFS(WhatIf!$W:$W,WhatIf!$Q:$Q,M$1,WhatIf!$R:$R,M341)&lt;=price_limit,IF(M341="Yes",1,2),"")),""))</f>
        <v/>
      </c>
      <c r="BI341" s="161" t="str">
        <f>IF(OR(N341="",VLOOKUP(N$1,Services!$A$1:$B$25,2,0)="Exclude"),"",IF($D341=1,IF(OR(price_limit="",price_limit="No Limit"),IF(N341="Yes",1,2),IF(SUMIFS(WhatIf!$W:$W,WhatIf!$Q:$Q,N$1,WhatIf!$R:$R,N341)&lt;=price_limit,IF(N341="Yes",1,2),"")),""))</f>
        <v/>
      </c>
      <c r="BJ341" s="161" t="str">
        <f ca="1">IF(OR(O341="",VLOOKUP(O$1,Services!$A$1:$B$25,2,0)="Exclude"),"",IF($D341=1,IF(OR(price_limit="",price_limit="No Limit"),IF(O341="Yes",1,2),IF(SUMIFS(WhatIf!$W:$W,WhatIf!$Q:$Q,O$1,WhatIf!$R:$R,O341)&lt;=price_limit,IF(O341="Yes",1,2),"")),""))</f>
        <v/>
      </c>
      <c r="BK341" s="161" t="str">
        <f>IF(OR(P341="",VLOOKUP(P$1,Services!$A$1:$B$25,2,0)="Exclude"),"",IF($D341=1,IF(OR(price_limit="",price_limit="No Limit"),IF(P341="Yes",1,2),IF(SUMIFS(WhatIf!$W:$W,WhatIf!$Q:$Q,P$1,WhatIf!$R:$R,P341)&lt;=price_limit,IF(P341="Yes",1,2),"")),""))</f>
        <v/>
      </c>
      <c r="BL341" s="161" t="str">
        <f>IF(OR(Q341="",VLOOKUP(Q$1,Services!$A$1:$B$25,2,0)="Exclude"),"",IF($D341=1,IF(OR(price_limit="",price_limit="No Limit"),IF(Q341="Yes",1,2),IF(SUMIFS(WhatIf!$W:$W,WhatIf!$Q:$Q,Q$1,WhatIf!$R:$R,Q341)&lt;=price_limit,IF(Q341="Yes",1,2),"")),""))</f>
        <v/>
      </c>
      <c r="BM341" s="161" t="str">
        <f>IF(OR(R341="",VLOOKUP(R$1,Services!$A$1:$B$25,2,0)="Exclude"),"",IF($D341=1,IF(OR(price_limit="",price_limit="No Limit"),IF(R341="Yes",1,2),IF(SUMIFS(WhatIf!$W:$W,WhatIf!$Q:$Q,R$1,WhatIf!$R:$R,R341)&lt;=price_limit,IF(R341="Yes",1,2),"")),""))</f>
        <v/>
      </c>
      <c r="BN341" s="161" t="str">
        <f>IF(OR(S341="",VLOOKUP(S$1,Services!$A$1:$B$25,2,0)="Exclude"),"",IF($D341=1,IF(OR(price_limit="",price_limit="No Limit"),IF(S341="Yes",1,2),IF(SUMIFS(WhatIf!$W:$W,WhatIf!$Q:$Q,S$1,WhatIf!$R:$R,S341)&lt;=price_limit,IF(S341="Yes",1,2),"")),""))</f>
        <v/>
      </c>
      <c r="BO341" s="161" t="str">
        <f>IF(OR(T341="",VLOOKUP(T$1,Services!$A$1:$B$25,2,0)="Exclude"),"",IF($D341=1,IF(OR(price_limit="",price_limit="No Limit"),IF(T341="Yes",1,2),IF(SUMIFS(WhatIf!$W:$W,WhatIf!$Q:$Q,T$1,WhatIf!$R:$R,T341)&lt;=price_limit,IF(T341="Yes",1,2),"")),""))</f>
        <v/>
      </c>
      <c r="BP341" s="161" t="str">
        <f>IF(OR(U341="",VLOOKUP(U$1,Services!$A$1:$B$25,2,0)="Exclude"),"",IF($D341=1,IF(OR(price_limit="",price_limit="No Limit"),IF(U341="Yes",1,2),IF(SUMIFS(WhatIf!$W:$W,WhatIf!$Q:$Q,U$1,WhatIf!$R:$R,U341)&lt;=price_limit,IF(U341="Yes",1,2),"")),""))</f>
        <v/>
      </c>
      <c r="BQ341" s="161" t="str">
        <f>IF(OR(V341="",VLOOKUP(V$1,Services!$A$1:$B$25,2,0)="Exclude"),"",IF($D341=1,IF(OR(price_limit="",price_limit="No Limit"),IF(V341="Yes",1,2),IF(SUMIFS(WhatIf!$W:$W,WhatIf!$Q:$Q,V$1,WhatIf!$R:$R,V341)&lt;=price_limit,IF(V341="Yes",1,2),"")),""))</f>
        <v/>
      </c>
      <c r="BR341" s="161" t="str">
        <f>IF(OR(W341="",VLOOKUP(W$1,Services!$A$1:$B$25,2,0)="Exclude"),"",IF($D341=1,IF(OR(price_limit="",price_limit="No Limit"),IF(W341="Yes",1,2),IF(SUMIFS(WhatIf!$W:$W,WhatIf!$Q:$Q,W$1,WhatIf!$R:$R,W341)&lt;=price_limit,IF(W341="Yes",1,2),"")),""))</f>
        <v/>
      </c>
      <c r="BS341" s="161" t="str">
        <f>IF(OR(X341="",VLOOKUP(X$1,Services!$A$1:$B$25,2,0)="Exclude"),"",IF($D341=1,IF(OR(price_limit="",price_limit="No Limit"),IF(X341="Yes",1,2),IF(SUMIFS(WhatIf!$W:$W,WhatIf!$Q:$Q,X$1,WhatIf!$R:$R,X341)&lt;=price_limit,IF(X341="Yes",1,2),"")),""))</f>
        <v/>
      </c>
      <c r="BT341" s="161" t="str">
        <f>IF(OR(Y341="",VLOOKUP(Y$1,Services!$A$1:$B$25,2,0)="Exclude"),"",IF($D341=1,IF(OR(price_limit="",price_limit="No Limit"),IF(Y341="Yes",1,2),IF(SUMIFS(WhatIf!$W:$W,WhatIf!$Q:$Q,Y$1,WhatIf!$R:$R,Y341)&lt;=price_limit,IF(Y341="Yes",1,2),"")),""))</f>
        <v/>
      </c>
      <c r="BU341" s="161" t="str">
        <f>IF(OR(Z341="",VLOOKUP(Z$1,Services!$A$1:$B$25,2,0)="Exclude"),"",IF($D341=1,IF(OR(price_limit="",price_limit="No Limit"),IF(Z341="Yes",1,2),IF(SUMIFS(WhatIf!$W:$W,WhatIf!$Q:$Q,Z$1,WhatIf!$R:$R,Z341)&lt;=price_limit,IF(Z341="Yes",1,2),"")),""))</f>
        <v/>
      </c>
      <c r="BV341" s="161"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customHeight="1" x14ac:dyDescent="0.35">
      <c r="A342" s="15" t="s">
        <v>112</v>
      </c>
      <c r="B342" s="3" t="s">
        <v>1045</v>
      </c>
      <c r="C342" s="3" t="s">
        <v>191</v>
      </c>
      <c r="D342" s="8" t="str">
        <f t="shared" ca="1" si="17"/>
        <v/>
      </c>
      <c r="F342" s="4" t="s">
        <v>1</v>
      </c>
      <c r="H342" s="4" t="s">
        <v>1</v>
      </c>
      <c r="M342" s="8" t="s">
        <v>1</v>
      </c>
      <c r="N342" s="8"/>
      <c r="O342" s="8" t="s">
        <v>1</v>
      </c>
      <c r="P342" s="8"/>
      <c r="Q342" s="8" t="s">
        <v>1</v>
      </c>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1" t="str">
        <f>IF(OR(E342="",VLOOKUP(E$1,Services!$A$1:$B$25,2,0)="Exclude"),"",IF($D342=1,IF(OR(price_limit="",price_limit="No Limit"),IF(E342="Yes",1,2),IF(SUMIFS(WhatIf!$W:$W,WhatIf!$Q:$Q,E$1,WhatIf!$R:$R,E342)&lt;=price_limit,IF(E342="Yes",1,2),"")),""))</f>
        <v/>
      </c>
      <c r="BA342" s="161" t="str">
        <f ca="1">IF(OR(F342="",VLOOKUP(F$1,Services!$A$1:$B$25,2,0)="Exclude"),"",IF($D342=1,IF(OR(price_limit="",price_limit="No Limit"),IF(F342="Yes",1,2),IF(SUMIFS(WhatIf!$W:$W,WhatIf!$Q:$Q,F$1,WhatIf!$R:$R,F342)&lt;=price_limit,IF(F342="Yes",1,2),"")),""))</f>
        <v/>
      </c>
      <c r="BB342" s="161" t="str">
        <f>IF(OR(G342="",VLOOKUP(G$1,Services!$A$1:$B$25,2,0)="Exclude"),"",IF($D342=1,IF(OR(price_limit="",price_limit="No Limit"),IF(G342="Yes",1,2),IF(SUMIFS(WhatIf!$W:$W,WhatIf!$Q:$Q,G$1,WhatIf!$R:$R,G342)&lt;=price_limit,IF(G342="Yes",1,2),"")),""))</f>
        <v/>
      </c>
      <c r="BC342" s="161" t="str">
        <f ca="1">IF(OR(H342="",VLOOKUP(H$1,Services!$A$1:$B$25,2,0)="Exclude"),"",IF($D342=1,IF(OR(price_limit="",price_limit="No Limit"),IF(H342="Yes",1,2),IF(SUMIFS(WhatIf!$W:$W,WhatIf!$Q:$Q,H$1,WhatIf!$R:$R,H342)&lt;=price_limit,IF(H342="Yes",1,2),"")),""))</f>
        <v/>
      </c>
      <c r="BD342" s="161" t="str">
        <f>IF(OR(I342="",VLOOKUP(I$1,Services!$A$1:$B$25,2,0)="Exclude"),"",IF($D342=1,IF(OR(price_limit="",price_limit="No Limit"),IF(I342="Yes",1,2),IF(SUMIFS(WhatIf!$W:$W,WhatIf!$Q:$Q,I$1,WhatIf!$R:$R,I342)&lt;=price_limit,IF(I342="Yes",1,2),"")),""))</f>
        <v/>
      </c>
      <c r="BE342" s="161" t="str">
        <f>IF(OR(J342="",VLOOKUP(J$1,Services!$A$1:$B$25,2,0)="Exclude"),"",IF($D342=1,IF(OR(price_limit="",price_limit="No Limit"),IF(J342="Yes",1,2),IF(SUMIFS(WhatIf!$W:$W,WhatIf!$Q:$Q,J$1,WhatIf!$R:$R,J342)&lt;=price_limit,IF(J342="Yes",1,2),"")),""))</f>
        <v/>
      </c>
      <c r="BF342" s="161" t="str">
        <f>IF(OR(K342="",VLOOKUP(K$1,Services!$A$1:$B$25,2,0)="Exclude"),"",IF($D342=1,IF(OR(price_limit="",price_limit="No Limit"),IF(K342="Yes",1,2),IF(SUMIFS(WhatIf!$W:$W,WhatIf!$Q:$Q,K$1,WhatIf!$R:$R,K342)&lt;=price_limit,IF(K342="Yes",1,2),"")),""))</f>
        <v/>
      </c>
      <c r="BG342" s="161" t="str">
        <f>IF(OR(L342="",VLOOKUP(L$1,Services!$A$1:$B$25,2,0)="Exclude"),"",IF($D342=1,IF(OR(price_limit="",price_limit="No Limit"),IF(L342="Yes",1,2),IF(SUMIFS(WhatIf!$W:$W,WhatIf!$Q:$Q,L$1,WhatIf!$R:$R,L342)&lt;=price_limit,IF(L342="Yes",1,2),"")),""))</f>
        <v/>
      </c>
      <c r="BH342" s="161" t="str">
        <f ca="1">IF(OR(M342="",VLOOKUP(M$1,Services!$A$1:$B$25,2,0)="Exclude"),"",IF($D342=1,IF(OR(price_limit="",price_limit="No Limit"),IF(M342="Yes",1,2),IF(SUMIFS(WhatIf!$W:$W,WhatIf!$Q:$Q,M$1,WhatIf!$R:$R,M342)&lt;=price_limit,IF(M342="Yes",1,2),"")),""))</f>
        <v/>
      </c>
      <c r="BI342" s="161" t="str">
        <f>IF(OR(N342="",VLOOKUP(N$1,Services!$A$1:$B$25,2,0)="Exclude"),"",IF($D342=1,IF(OR(price_limit="",price_limit="No Limit"),IF(N342="Yes",1,2),IF(SUMIFS(WhatIf!$W:$W,WhatIf!$Q:$Q,N$1,WhatIf!$R:$R,N342)&lt;=price_limit,IF(N342="Yes",1,2),"")),""))</f>
        <v/>
      </c>
      <c r="BJ342" s="161" t="str">
        <f ca="1">IF(OR(O342="",VLOOKUP(O$1,Services!$A$1:$B$25,2,0)="Exclude"),"",IF($D342=1,IF(OR(price_limit="",price_limit="No Limit"),IF(O342="Yes",1,2),IF(SUMIFS(WhatIf!$W:$W,WhatIf!$Q:$Q,O$1,WhatIf!$R:$R,O342)&lt;=price_limit,IF(O342="Yes",1,2),"")),""))</f>
        <v/>
      </c>
      <c r="BK342" s="161" t="str">
        <f>IF(OR(P342="",VLOOKUP(P$1,Services!$A$1:$B$25,2,0)="Exclude"),"",IF($D342=1,IF(OR(price_limit="",price_limit="No Limit"),IF(P342="Yes",1,2),IF(SUMIFS(WhatIf!$W:$W,WhatIf!$Q:$Q,P$1,WhatIf!$R:$R,P342)&lt;=price_limit,IF(P342="Yes",1,2),"")),""))</f>
        <v/>
      </c>
      <c r="BL342" s="161" t="str">
        <f ca="1">IF(OR(Q342="",VLOOKUP(Q$1,Services!$A$1:$B$25,2,0)="Exclude"),"",IF($D342=1,IF(OR(price_limit="",price_limit="No Limit"),IF(Q342="Yes",1,2),IF(SUMIFS(WhatIf!$W:$W,WhatIf!$Q:$Q,Q$1,WhatIf!$R:$R,Q342)&lt;=price_limit,IF(Q342="Yes",1,2),"")),""))</f>
        <v/>
      </c>
      <c r="BM342" s="161" t="str">
        <f>IF(OR(R342="",VLOOKUP(R$1,Services!$A$1:$B$25,2,0)="Exclude"),"",IF($D342=1,IF(OR(price_limit="",price_limit="No Limit"),IF(R342="Yes",1,2),IF(SUMIFS(WhatIf!$W:$W,WhatIf!$Q:$Q,R$1,WhatIf!$R:$R,R342)&lt;=price_limit,IF(R342="Yes",1,2),"")),""))</f>
        <v/>
      </c>
      <c r="BN342" s="161" t="str">
        <f>IF(OR(S342="",VLOOKUP(S$1,Services!$A$1:$B$25,2,0)="Exclude"),"",IF($D342=1,IF(OR(price_limit="",price_limit="No Limit"),IF(S342="Yes",1,2),IF(SUMIFS(WhatIf!$W:$W,WhatIf!$Q:$Q,S$1,WhatIf!$R:$R,S342)&lt;=price_limit,IF(S342="Yes",1,2),"")),""))</f>
        <v/>
      </c>
      <c r="BO342" s="161" t="str">
        <f>IF(OR(T342="",VLOOKUP(T$1,Services!$A$1:$B$25,2,0)="Exclude"),"",IF($D342=1,IF(OR(price_limit="",price_limit="No Limit"),IF(T342="Yes",1,2),IF(SUMIFS(WhatIf!$W:$W,WhatIf!$Q:$Q,T$1,WhatIf!$R:$R,T342)&lt;=price_limit,IF(T342="Yes",1,2),"")),""))</f>
        <v/>
      </c>
      <c r="BP342" s="161" t="str">
        <f>IF(OR(U342="",VLOOKUP(U$1,Services!$A$1:$B$25,2,0)="Exclude"),"",IF($D342=1,IF(OR(price_limit="",price_limit="No Limit"),IF(U342="Yes",1,2),IF(SUMIFS(WhatIf!$W:$W,WhatIf!$Q:$Q,U$1,WhatIf!$R:$R,U342)&lt;=price_limit,IF(U342="Yes",1,2),"")),""))</f>
        <v/>
      </c>
      <c r="BQ342" s="161" t="str">
        <f>IF(OR(V342="",VLOOKUP(V$1,Services!$A$1:$B$25,2,0)="Exclude"),"",IF($D342=1,IF(OR(price_limit="",price_limit="No Limit"),IF(V342="Yes",1,2),IF(SUMIFS(WhatIf!$W:$W,WhatIf!$Q:$Q,V$1,WhatIf!$R:$R,V342)&lt;=price_limit,IF(V342="Yes",1,2),"")),""))</f>
        <v/>
      </c>
      <c r="BR342" s="161" t="str">
        <f>IF(OR(W342="",VLOOKUP(W$1,Services!$A$1:$B$25,2,0)="Exclude"),"",IF($D342=1,IF(OR(price_limit="",price_limit="No Limit"),IF(W342="Yes",1,2),IF(SUMIFS(WhatIf!$W:$W,WhatIf!$Q:$Q,W$1,WhatIf!$R:$R,W342)&lt;=price_limit,IF(W342="Yes",1,2),"")),""))</f>
        <v/>
      </c>
      <c r="BS342" s="161" t="str">
        <f>IF(OR(X342="",VLOOKUP(X$1,Services!$A$1:$B$25,2,0)="Exclude"),"",IF($D342=1,IF(OR(price_limit="",price_limit="No Limit"),IF(X342="Yes",1,2),IF(SUMIFS(WhatIf!$W:$W,WhatIf!$Q:$Q,X$1,WhatIf!$R:$R,X342)&lt;=price_limit,IF(X342="Yes",1,2),"")),""))</f>
        <v/>
      </c>
      <c r="BT342" s="161" t="str">
        <f>IF(OR(Y342="",VLOOKUP(Y$1,Services!$A$1:$B$25,2,0)="Exclude"),"",IF($D342=1,IF(OR(price_limit="",price_limit="No Limit"),IF(Y342="Yes",1,2),IF(SUMIFS(WhatIf!$W:$W,WhatIf!$Q:$Q,Y$1,WhatIf!$R:$R,Y342)&lt;=price_limit,IF(Y342="Yes",1,2),"")),""))</f>
        <v/>
      </c>
      <c r="BU342" s="161" t="str">
        <f>IF(OR(Z342="",VLOOKUP(Z$1,Services!$A$1:$B$25,2,0)="Exclude"),"",IF($D342=1,IF(OR(price_limit="",price_limit="No Limit"),IF(Z342="Yes",1,2),IF(SUMIFS(WhatIf!$W:$W,WhatIf!$Q:$Q,Z$1,WhatIf!$R:$R,Z342)&lt;=price_limit,IF(Z342="Yes",1,2),"")),""))</f>
        <v/>
      </c>
      <c r="BV342" s="161"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customHeight="1" x14ac:dyDescent="0.35">
      <c r="A343" s="15" t="s">
        <v>1227</v>
      </c>
      <c r="B343" s="3" t="s">
        <v>1225</v>
      </c>
      <c r="C343" s="3" t="s">
        <v>191</v>
      </c>
      <c r="D343" s="8" t="str">
        <f t="shared" ca="1" si="17"/>
        <v/>
      </c>
      <c r="G343" s="4" t="s">
        <v>1</v>
      </c>
      <c r="H343" s="4" t="s">
        <v>1</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1" t="str">
        <f>IF(OR(E343="",VLOOKUP(E$1,Services!$A$1:$B$25,2,0)="Exclude"),"",IF($D343=1,IF(OR(price_limit="",price_limit="No Limit"),IF(E343="Yes",1,2),IF(SUMIFS(WhatIf!$W:$W,WhatIf!$Q:$Q,E$1,WhatIf!$R:$R,E343)&lt;=price_limit,IF(E343="Yes",1,2),"")),""))</f>
        <v/>
      </c>
      <c r="BA343" s="161" t="str">
        <f>IF(OR(F343="",VLOOKUP(F$1,Services!$A$1:$B$25,2,0)="Exclude"),"",IF($D343=1,IF(OR(price_limit="",price_limit="No Limit"),IF(F343="Yes",1,2),IF(SUMIFS(WhatIf!$W:$W,WhatIf!$Q:$Q,F$1,WhatIf!$R:$R,F343)&lt;=price_limit,IF(F343="Yes",1,2),"")),""))</f>
        <v/>
      </c>
      <c r="BB343" s="161" t="str">
        <f ca="1">IF(OR(G343="",VLOOKUP(G$1,Services!$A$1:$B$25,2,0)="Exclude"),"",IF($D343=1,IF(OR(price_limit="",price_limit="No Limit"),IF(G343="Yes",1,2),IF(SUMIFS(WhatIf!$W:$W,WhatIf!$Q:$Q,G$1,WhatIf!$R:$R,G343)&lt;=price_limit,IF(G343="Yes",1,2),"")),""))</f>
        <v/>
      </c>
      <c r="BC343" s="161" t="str">
        <f ca="1">IF(OR(H343="",VLOOKUP(H$1,Services!$A$1:$B$25,2,0)="Exclude"),"",IF($D343=1,IF(OR(price_limit="",price_limit="No Limit"),IF(H343="Yes",1,2),IF(SUMIFS(WhatIf!$W:$W,WhatIf!$Q:$Q,H$1,WhatIf!$R:$R,H343)&lt;=price_limit,IF(H343="Yes",1,2),"")),""))</f>
        <v/>
      </c>
      <c r="BD343" s="161" t="str">
        <f>IF(OR(I343="",VLOOKUP(I$1,Services!$A$1:$B$25,2,0)="Exclude"),"",IF($D343=1,IF(OR(price_limit="",price_limit="No Limit"),IF(I343="Yes",1,2),IF(SUMIFS(WhatIf!$W:$W,WhatIf!$Q:$Q,I$1,WhatIf!$R:$R,I343)&lt;=price_limit,IF(I343="Yes",1,2),"")),""))</f>
        <v/>
      </c>
      <c r="BE343" s="161" t="str">
        <f>IF(OR(J343="",VLOOKUP(J$1,Services!$A$1:$B$25,2,0)="Exclude"),"",IF($D343=1,IF(OR(price_limit="",price_limit="No Limit"),IF(J343="Yes",1,2),IF(SUMIFS(WhatIf!$W:$W,WhatIf!$Q:$Q,J$1,WhatIf!$R:$R,J343)&lt;=price_limit,IF(J343="Yes",1,2),"")),""))</f>
        <v/>
      </c>
      <c r="BF343" s="161" t="str">
        <f>IF(OR(K343="",VLOOKUP(K$1,Services!$A$1:$B$25,2,0)="Exclude"),"",IF($D343=1,IF(OR(price_limit="",price_limit="No Limit"),IF(K343="Yes",1,2),IF(SUMIFS(WhatIf!$W:$W,WhatIf!$Q:$Q,K$1,WhatIf!$R:$R,K343)&lt;=price_limit,IF(K343="Yes",1,2),"")),""))</f>
        <v/>
      </c>
      <c r="BG343" s="161" t="str">
        <f>IF(OR(L343="",VLOOKUP(L$1,Services!$A$1:$B$25,2,0)="Exclude"),"",IF($D343=1,IF(OR(price_limit="",price_limit="No Limit"),IF(L343="Yes",1,2),IF(SUMIFS(WhatIf!$W:$W,WhatIf!$Q:$Q,L$1,WhatIf!$R:$R,L343)&lt;=price_limit,IF(L343="Yes",1,2),"")),""))</f>
        <v/>
      </c>
      <c r="BH343" s="161" t="str">
        <f>IF(OR(M343="",VLOOKUP(M$1,Services!$A$1:$B$25,2,0)="Exclude"),"",IF($D343=1,IF(OR(price_limit="",price_limit="No Limit"),IF(M343="Yes",1,2),IF(SUMIFS(WhatIf!$W:$W,WhatIf!$Q:$Q,M$1,WhatIf!$R:$R,M343)&lt;=price_limit,IF(M343="Yes",1,2),"")),""))</f>
        <v/>
      </c>
      <c r="BI343" s="161" t="str">
        <f>IF(OR(N343="",VLOOKUP(N$1,Services!$A$1:$B$25,2,0)="Exclude"),"",IF($D343=1,IF(OR(price_limit="",price_limit="No Limit"),IF(N343="Yes",1,2),IF(SUMIFS(WhatIf!$W:$W,WhatIf!$Q:$Q,N$1,WhatIf!$R:$R,N343)&lt;=price_limit,IF(N343="Yes",1,2),"")),""))</f>
        <v/>
      </c>
      <c r="BJ343" s="161" t="str">
        <f>IF(OR(O343="",VLOOKUP(O$1,Services!$A$1:$B$25,2,0)="Exclude"),"",IF($D343=1,IF(OR(price_limit="",price_limit="No Limit"),IF(O343="Yes",1,2),IF(SUMIFS(WhatIf!$W:$W,WhatIf!$Q:$Q,O$1,WhatIf!$R:$R,O343)&lt;=price_limit,IF(O343="Yes",1,2),"")),""))</f>
        <v/>
      </c>
      <c r="BK343" s="161" t="str">
        <f>IF(OR(P343="",VLOOKUP(P$1,Services!$A$1:$B$25,2,0)="Exclude"),"",IF($D343=1,IF(OR(price_limit="",price_limit="No Limit"),IF(P343="Yes",1,2),IF(SUMIFS(WhatIf!$W:$W,WhatIf!$Q:$Q,P$1,WhatIf!$R:$R,P343)&lt;=price_limit,IF(P343="Yes",1,2),"")),""))</f>
        <v/>
      </c>
      <c r="BL343" s="161" t="str">
        <f>IF(OR(Q343="",VLOOKUP(Q$1,Services!$A$1:$B$25,2,0)="Exclude"),"",IF($D343=1,IF(OR(price_limit="",price_limit="No Limit"),IF(Q343="Yes",1,2),IF(SUMIFS(WhatIf!$W:$W,WhatIf!$Q:$Q,Q$1,WhatIf!$R:$R,Q343)&lt;=price_limit,IF(Q343="Yes",1,2),"")),""))</f>
        <v/>
      </c>
      <c r="BM343" s="161" t="str">
        <f>IF(OR(R343="",VLOOKUP(R$1,Services!$A$1:$B$25,2,0)="Exclude"),"",IF($D343=1,IF(OR(price_limit="",price_limit="No Limit"),IF(R343="Yes",1,2),IF(SUMIFS(WhatIf!$W:$W,WhatIf!$Q:$Q,R$1,WhatIf!$R:$R,R343)&lt;=price_limit,IF(R343="Yes",1,2),"")),""))</f>
        <v/>
      </c>
      <c r="BN343" s="161" t="str">
        <f>IF(OR(S343="",VLOOKUP(S$1,Services!$A$1:$B$25,2,0)="Exclude"),"",IF($D343=1,IF(OR(price_limit="",price_limit="No Limit"),IF(S343="Yes",1,2),IF(SUMIFS(WhatIf!$W:$W,WhatIf!$Q:$Q,S$1,WhatIf!$R:$R,S343)&lt;=price_limit,IF(S343="Yes",1,2),"")),""))</f>
        <v/>
      </c>
      <c r="BO343" s="161" t="str">
        <f>IF(OR(T343="",VLOOKUP(T$1,Services!$A$1:$B$25,2,0)="Exclude"),"",IF($D343=1,IF(OR(price_limit="",price_limit="No Limit"),IF(T343="Yes",1,2),IF(SUMIFS(WhatIf!$W:$W,WhatIf!$Q:$Q,T$1,WhatIf!$R:$R,T343)&lt;=price_limit,IF(T343="Yes",1,2),"")),""))</f>
        <v/>
      </c>
      <c r="BP343" s="161" t="str">
        <f>IF(OR(U343="",VLOOKUP(U$1,Services!$A$1:$B$25,2,0)="Exclude"),"",IF($D343=1,IF(OR(price_limit="",price_limit="No Limit"),IF(U343="Yes",1,2),IF(SUMIFS(WhatIf!$W:$W,WhatIf!$Q:$Q,U$1,WhatIf!$R:$R,U343)&lt;=price_limit,IF(U343="Yes",1,2),"")),""))</f>
        <v/>
      </c>
      <c r="BQ343" s="161" t="str">
        <f>IF(OR(V343="",VLOOKUP(V$1,Services!$A$1:$B$25,2,0)="Exclude"),"",IF($D343=1,IF(OR(price_limit="",price_limit="No Limit"),IF(V343="Yes",1,2),IF(SUMIFS(WhatIf!$W:$W,WhatIf!$Q:$Q,V$1,WhatIf!$R:$R,V343)&lt;=price_limit,IF(V343="Yes",1,2),"")),""))</f>
        <v/>
      </c>
      <c r="BR343" s="161" t="str">
        <f>IF(OR(W343="",VLOOKUP(W$1,Services!$A$1:$B$25,2,0)="Exclude"),"",IF($D343=1,IF(OR(price_limit="",price_limit="No Limit"),IF(W343="Yes",1,2),IF(SUMIFS(WhatIf!$W:$W,WhatIf!$Q:$Q,W$1,WhatIf!$R:$R,W343)&lt;=price_limit,IF(W343="Yes",1,2),"")),""))</f>
        <v/>
      </c>
      <c r="BS343" s="161" t="str">
        <f>IF(OR(X343="",VLOOKUP(X$1,Services!$A$1:$B$25,2,0)="Exclude"),"",IF($D343=1,IF(OR(price_limit="",price_limit="No Limit"),IF(X343="Yes",1,2),IF(SUMIFS(WhatIf!$W:$W,WhatIf!$Q:$Q,X$1,WhatIf!$R:$R,X343)&lt;=price_limit,IF(X343="Yes",1,2),"")),""))</f>
        <v/>
      </c>
      <c r="BT343" s="161" t="str">
        <f>IF(OR(Y343="",VLOOKUP(Y$1,Services!$A$1:$B$25,2,0)="Exclude"),"",IF($D343=1,IF(OR(price_limit="",price_limit="No Limit"),IF(Y343="Yes",1,2),IF(SUMIFS(WhatIf!$W:$W,WhatIf!$Q:$Q,Y$1,WhatIf!$R:$R,Y343)&lt;=price_limit,IF(Y343="Yes",1,2),"")),""))</f>
        <v/>
      </c>
      <c r="BU343" s="161" t="str">
        <f>IF(OR(Z343="",VLOOKUP(Z$1,Services!$A$1:$B$25,2,0)="Exclude"),"",IF($D343=1,IF(OR(price_limit="",price_limit="No Limit"),IF(Z343="Yes",1,2),IF(SUMIFS(WhatIf!$W:$W,WhatIf!$Q:$Q,Z$1,WhatIf!$R:$R,Z343)&lt;=price_limit,IF(Z343="Yes",1,2),"")),""))</f>
        <v/>
      </c>
      <c r="BV343" s="161"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51" customHeight="1" x14ac:dyDescent="0.35">
      <c r="A344" s="15" t="s">
        <v>113</v>
      </c>
      <c r="B344" s="3" t="s">
        <v>1067</v>
      </c>
      <c r="C344" s="3" t="s">
        <v>177</v>
      </c>
      <c r="D344" s="8" t="str">
        <f t="shared" ca="1" si="17"/>
        <v/>
      </c>
      <c r="E344" s="4" t="s">
        <v>1</v>
      </c>
      <c r="F344" s="4" t="s">
        <v>385</v>
      </c>
      <c r="G344" s="4" t="s">
        <v>385</v>
      </c>
      <c r="H344" s="4" t="s">
        <v>385</v>
      </c>
      <c r="K344" s="4" t="s">
        <v>1</v>
      </c>
      <c r="L344" s="4" t="s">
        <v>1</v>
      </c>
      <c r="M344" s="8"/>
      <c r="N344" s="8"/>
      <c r="O344" s="8" t="s">
        <v>605</v>
      </c>
      <c r="P344" s="8"/>
      <c r="Q344" s="8"/>
      <c r="R344" s="8" t="s">
        <v>1</v>
      </c>
      <c r="S344" s="8" t="s">
        <v>1</v>
      </c>
      <c r="T344" s="8"/>
      <c r="U344" s="8"/>
      <c r="V344" s="8"/>
      <c r="W344" s="6"/>
      <c r="X344" s="6"/>
      <c r="Y344" s="6"/>
      <c r="Z344" s="6"/>
      <c r="AA344" s="4" t="s">
        <v>1</v>
      </c>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1" t="str">
        <f ca="1">IF(OR(E344="",VLOOKUP(E$1,Services!$A$1:$B$25,2,0)="Exclude"),"",IF($D344=1,IF(OR(price_limit="",price_limit="No Limit"),IF(E344="Yes",1,2),IF(SUMIFS(WhatIf!$W:$W,WhatIf!$Q:$Q,E$1,WhatIf!$R:$R,E344)&lt;=price_limit,IF(E344="Yes",1,2),"")),""))</f>
        <v/>
      </c>
      <c r="BA344" s="161" t="str">
        <f ca="1">IF(OR(F344="",VLOOKUP(F$1,Services!$A$1:$B$25,2,0)="Exclude"),"",IF($D344=1,IF(OR(price_limit="",price_limit="No Limit"),IF(F344="Yes",1,2),IF(SUMIFS(WhatIf!$W:$W,WhatIf!$Q:$Q,F$1,WhatIf!$R:$R,F344)&lt;=price_limit,IF(F344="Yes",1,2),"")),""))</f>
        <v/>
      </c>
      <c r="BB344" s="161" t="str">
        <f ca="1">IF(OR(G344="",VLOOKUP(G$1,Services!$A$1:$B$25,2,0)="Exclude"),"",IF($D344=1,IF(OR(price_limit="",price_limit="No Limit"),IF(G344="Yes",1,2),IF(SUMIFS(WhatIf!$W:$W,WhatIf!$Q:$Q,G$1,WhatIf!$R:$R,G344)&lt;=price_limit,IF(G344="Yes",1,2),"")),""))</f>
        <v/>
      </c>
      <c r="BC344" s="161" t="str">
        <f ca="1">IF(OR(H344="",VLOOKUP(H$1,Services!$A$1:$B$25,2,0)="Exclude"),"",IF($D344=1,IF(OR(price_limit="",price_limit="No Limit"),IF(H344="Yes",1,2),IF(SUMIFS(WhatIf!$W:$W,WhatIf!$Q:$Q,H$1,WhatIf!$R:$R,H344)&lt;=price_limit,IF(H344="Yes",1,2),"")),""))</f>
        <v/>
      </c>
      <c r="BD344" s="161" t="str">
        <f>IF(OR(I344="",VLOOKUP(I$1,Services!$A$1:$B$25,2,0)="Exclude"),"",IF($D344=1,IF(OR(price_limit="",price_limit="No Limit"),IF(I344="Yes",1,2),IF(SUMIFS(WhatIf!$W:$W,WhatIf!$Q:$Q,I$1,WhatIf!$R:$R,I344)&lt;=price_limit,IF(I344="Yes",1,2),"")),""))</f>
        <v/>
      </c>
      <c r="BE344" s="161" t="str">
        <f>IF(OR(J344="",VLOOKUP(J$1,Services!$A$1:$B$25,2,0)="Exclude"),"",IF($D344=1,IF(OR(price_limit="",price_limit="No Limit"),IF(J344="Yes",1,2),IF(SUMIFS(WhatIf!$W:$W,WhatIf!$Q:$Q,J$1,WhatIf!$R:$R,J344)&lt;=price_limit,IF(J344="Yes",1,2),"")),""))</f>
        <v/>
      </c>
      <c r="BF344" s="161" t="str">
        <f ca="1">IF(OR(K344="",VLOOKUP(K$1,Services!$A$1:$B$25,2,0)="Exclude"),"",IF($D344=1,IF(OR(price_limit="",price_limit="No Limit"),IF(K344="Yes",1,2),IF(SUMIFS(WhatIf!$W:$W,WhatIf!$Q:$Q,K$1,WhatIf!$R:$R,K344)&lt;=price_limit,IF(K344="Yes",1,2),"")),""))</f>
        <v/>
      </c>
      <c r="BG344" s="161" t="str">
        <f ca="1">IF(OR(L344="",VLOOKUP(L$1,Services!$A$1:$B$25,2,0)="Exclude"),"",IF($D344=1,IF(OR(price_limit="",price_limit="No Limit"),IF(L344="Yes",1,2),IF(SUMIFS(WhatIf!$W:$W,WhatIf!$Q:$Q,L$1,WhatIf!$R:$R,L344)&lt;=price_limit,IF(L344="Yes",1,2),"")),""))</f>
        <v/>
      </c>
      <c r="BH344" s="161" t="str">
        <f>IF(OR(M344="",VLOOKUP(M$1,Services!$A$1:$B$25,2,0)="Exclude"),"",IF($D344=1,IF(OR(price_limit="",price_limit="No Limit"),IF(M344="Yes",1,2),IF(SUMIFS(WhatIf!$W:$W,WhatIf!$Q:$Q,M$1,WhatIf!$R:$R,M344)&lt;=price_limit,IF(M344="Yes",1,2),"")),""))</f>
        <v/>
      </c>
      <c r="BI344" s="161" t="str">
        <f>IF(OR(N344="",VLOOKUP(N$1,Services!$A$1:$B$25,2,0)="Exclude"),"",IF($D344=1,IF(OR(price_limit="",price_limit="No Limit"),IF(N344="Yes",1,2),IF(SUMIFS(WhatIf!$W:$W,WhatIf!$Q:$Q,N$1,WhatIf!$R:$R,N344)&lt;=price_limit,IF(N344="Yes",1,2),"")),""))</f>
        <v/>
      </c>
      <c r="BJ344" s="161" t="str">
        <f ca="1">IF(OR(O344="",VLOOKUP(O$1,Services!$A$1:$B$25,2,0)="Exclude"),"",IF($D344=1,IF(OR(price_limit="",price_limit="No Limit"),IF(O344="Yes",1,2),IF(SUMIFS(WhatIf!$W:$W,WhatIf!$Q:$Q,O$1,WhatIf!$R:$R,O344)&lt;=price_limit,IF(O344="Yes",1,2),"")),""))</f>
        <v/>
      </c>
      <c r="BK344" s="161" t="str">
        <f>IF(OR(P344="",VLOOKUP(P$1,Services!$A$1:$B$25,2,0)="Exclude"),"",IF($D344=1,IF(OR(price_limit="",price_limit="No Limit"),IF(P344="Yes",1,2),IF(SUMIFS(WhatIf!$W:$W,WhatIf!$Q:$Q,P$1,WhatIf!$R:$R,P344)&lt;=price_limit,IF(P344="Yes",1,2),"")),""))</f>
        <v/>
      </c>
      <c r="BL344" s="161" t="str">
        <f>IF(OR(Q344="",VLOOKUP(Q$1,Services!$A$1:$B$25,2,0)="Exclude"),"",IF($D344=1,IF(OR(price_limit="",price_limit="No Limit"),IF(Q344="Yes",1,2),IF(SUMIFS(WhatIf!$W:$W,WhatIf!$Q:$Q,Q$1,WhatIf!$R:$R,Q344)&lt;=price_limit,IF(Q344="Yes",1,2),"")),""))</f>
        <v/>
      </c>
      <c r="BM344" s="161" t="str">
        <f ca="1">IF(OR(R344="",VLOOKUP(R$1,Services!$A$1:$B$25,2,0)="Exclude"),"",IF($D344=1,IF(OR(price_limit="",price_limit="No Limit"),IF(R344="Yes",1,2),IF(SUMIFS(WhatIf!$W:$W,WhatIf!$Q:$Q,R$1,WhatIf!$R:$R,R344)&lt;=price_limit,IF(R344="Yes",1,2),"")),""))</f>
        <v/>
      </c>
      <c r="BN344" s="161" t="str">
        <f ca="1">IF(OR(S344="",VLOOKUP(S$1,Services!$A$1:$B$25,2,0)="Exclude"),"",IF($D344=1,IF(OR(price_limit="",price_limit="No Limit"),IF(S344="Yes",1,2),IF(SUMIFS(WhatIf!$W:$W,WhatIf!$Q:$Q,S$1,WhatIf!$R:$R,S344)&lt;=price_limit,IF(S344="Yes",1,2),"")),""))</f>
        <v/>
      </c>
      <c r="BO344" s="161" t="str">
        <f>IF(OR(T344="",VLOOKUP(T$1,Services!$A$1:$B$25,2,0)="Exclude"),"",IF($D344=1,IF(OR(price_limit="",price_limit="No Limit"),IF(T344="Yes",1,2),IF(SUMIFS(WhatIf!$W:$W,WhatIf!$Q:$Q,T$1,WhatIf!$R:$R,T344)&lt;=price_limit,IF(T344="Yes",1,2),"")),""))</f>
        <v/>
      </c>
      <c r="BP344" s="161" t="str">
        <f>IF(OR(U344="",VLOOKUP(U$1,Services!$A$1:$B$25,2,0)="Exclude"),"",IF($D344=1,IF(OR(price_limit="",price_limit="No Limit"),IF(U344="Yes",1,2),IF(SUMIFS(WhatIf!$W:$W,WhatIf!$Q:$Q,U$1,WhatIf!$R:$R,U344)&lt;=price_limit,IF(U344="Yes",1,2),"")),""))</f>
        <v/>
      </c>
      <c r="BQ344" s="161" t="str">
        <f>IF(OR(V344="",VLOOKUP(V$1,Services!$A$1:$B$25,2,0)="Exclude"),"",IF($D344=1,IF(OR(price_limit="",price_limit="No Limit"),IF(V344="Yes",1,2),IF(SUMIFS(WhatIf!$W:$W,WhatIf!$Q:$Q,V$1,WhatIf!$R:$R,V344)&lt;=price_limit,IF(V344="Yes",1,2),"")),""))</f>
        <v/>
      </c>
      <c r="BR344" s="161" t="str">
        <f>IF(OR(W344="",VLOOKUP(W$1,Services!$A$1:$B$25,2,0)="Exclude"),"",IF($D344=1,IF(OR(price_limit="",price_limit="No Limit"),IF(W344="Yes",1,2),IF(SUMIFS(WhatIf!$W:$W,WhatIf!$Q:$Q,W$1,WhatIf!$R:$R,W344)&lt;=price_limit,IF(W344="Yes",1,2),"")),""))</f>
        <v/>
      </c>
      <c r="BS344" s="161" t="str">
        <f>IF(OR(X344="",VLOOKUP(X$1,Services!$A$1:$B$25,2,0)="Exclude"),"",IF($D344=1,IF(OR(price_limit="",price_limit="No Limit"),IF(X344="Yes",1,2),IF(SUMIFS(WhatIf!$W:$W,WhatIf!$Q:$Q,X$1,WhatIf!$R:$R,X344)&lt;=price_limit,IF(X344="Yes",1,2),"")),""))</f>
        <v/>
      </c>
      <c r="BT344" s="161" t="str">
        <f>IF(OR(Y344="",VLOOKUP(Y$1,Services!$A$1:$B$25,2,0)="Exclude"),"",IF($D344=1,IF(OR(price_limit="",price_limit="No Limit"),IF(Y344="Yes",1,2),IF(SUMIFS(WhatIf!$W:$W,WhatIf!$Q:$Q,Y$1,WhatIf!$R:$R,Y344)&lt;=price_limit,IF(Y344="Yes",1,2),"")),""))</f>
        <v/>
      </c>
      <c r="BU344" s="161" t="str">
        <f>IF(OR(Z344="",VLOOKUP(Z$1,Services!$A$1:$B$25,2,0)="Exclude"),"",IF($D344=1,IF(OR(price_limit="",price_limit="No Limit"),IF(Z344="Yes",1,2),IF(SUMIFS(WhatIf!$W:$W,WhatIf!$Q:$Q,Z$1,WhatIf!$R:$R,Z344)&lt;=price_limit,IF(Z344="Yes",1,2),"")),""))</f>
        <v/>
      </c>
      <c r="BV344" s="161"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5" customHeight="1" x14ac:dyDescent="0.35">
      <c r="A345" s="15" t="s">
        <v>114</v>
      </c>
      <c r="B345" s="3" t="s">
        <v>675</v>
      </c>
      <c r="C345" s="3" t="s">
        <v>747</v>
      </c>
      <c r="D345" s="8" t="str">
        <f t="shared" ca="1" si="17"/>
        <v/>
      </c>
      <c r="F345" s="4" t="s">
        <v>384</v>
      </c>
      <c r="H345" s="4" t="s">
        <v>384</v>
      </c>
      <c r="J345" s="4" t="s">
        <v>1</v>
      </c>
      <c r="K345" s="4" t="s">
        <v>1</v>
      </c>
      <c r="L345" s="4" t="s">
        <v>1</v>
      </c>
      <c r="M345" s="8"/>
      <c r="N345" s="8"/>
      <c r="O345" s="8"/>
      <c r="P345" s="8"/>
      <c r="Q345" s="8"/>
      <c r="R345" s="8" t="s">
        <v>1</v>
      </c>
      <c r="S345" s="8" t="s">
        <v>1</v>
      </c>
      <c r="T345" s="8" t="s">
        <v>1</v>
      </c>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1" t="str">
        <f>IF(OR(E345="",VLOOKUP(E$1,Services!$A$1:$B$25,2,0)="Exclude"),"",IF($D345=1,IF(OR(price_limit="",price_limit="No Limit"),IF(E345="Yes",1,2),IF(SUMIFS(WhatIf!$W:$W,WhatIf!$Q:$Q,E$1,WhatIf!$R:$R,E345)&lt;=price_limit,IF(E345="Yes",1,2),"")),""))</f>
        <v/>
      </c>
      <c r="BA345" s="161" t="str">
        <f ca="1">IF(OR(F345="",VLOOKUP(F$1,Services!$A$1:$B$25,2,0)="Exclude"),"",IF($D345=1,IF(OR(price_limit="",price_limit="No Limit"),IF(F345="Yes",1,2),IF(SUMIFS(WhatIf!$W:$W,WhatIf!$Q:$Q,F$1,WhatIf!$R:$R,F345)&lt;=price_limit,IF(F345="Yes",1,2),"")),""))</f>
        <v/>
      </c>
      <c r="BB345" s="161" t="str">
        <f>IF(OR(G345="",VLOOKUP(G$1,Services!$A$1:$B$25,2,0)="Exclude"),"",IF($D345=1,IF(OR(price_limit="",price_limit="No Limit"),IF(G345="Yes",1,2),IF(SUMIFS(WhatIf!$W:$W,WhatIf!$Q:$Q,G$1,WhatIf!$R:$R,G345)&lt;=price_limit,IF(G345="Yes",1,2),"")),""))</f>
        <v/>
      </c>
      <c r="BC345" s="161" t="str">
        <f ca="1">IF(OR(H345="",VLOOKUP(H$1,Services!$A$1:$B$25,2,0)="Exclude"),"",IF($D345=1,IF(OR(price_limit="",price_limit="No Limit"),IF(H345="Yes",1,2),IF(SUMIFS(WhatIf!$W:$W,WhatIf!$Q:$Q,H$1,WhatIf!$R:$R,H345)&lt;=price_limit,IF(H345="Yes",1,2),"")),""))</f>
        <v/>
      </c>
      <c r="BD345" s="161" t="str">
        <f>IF(OR(I345="",VLOOKUP(I$1,Services!$A$1:$B$25,2,0)="Exclude"),"",IF($D345=1,IF(OR(price_limit="",price_limit="No Limit"),IF(I345="Yes",1,2),IF(SUMIFS(WhatIf!$W:$W,WhatIf!$Q:$Q,I$1,WhatIf!$R:$R,I345)&lt;=price_limit,IF(I345="Yes",1,2),"")),""))</f>
        <v/>
      </c>
      <c r="BE345" s="161" t="str">
        <f ca="1">IF(OR(J345="",VLOOKUP(J$1,Services!$A$1:$B$25,2,0)="Exclude"),"",IF($D345=1,IF(OR(price_limit="",price_limit="No Limit"),IF(J345="Yes",1,2),IF(SUMIFS(WhatIf!$W:$W,WhatIf!$Q:$Q,J$1,WhatIf!$R:$R,J345)&lt;=price_limit,IF(J345="Yes",1,2),"")),""))</f>
        <v/>
      </c>
      <c r="BF345" s="161" t="str">
        <f ca="1">IF(OR(K345="",VLOOKUP(K$1,Services!$A$1:$B$25,2,0)="Exclude"),"",IF($D345=1,IF(OR(price_limit="",price_limit="No Limit"),IF(K345="Yes",1,2),IF(SUMIFS(WhatIf!$W:$W,WhatIf!$Q:$Q,K$1,WhatIf!$R:$R,K345)&lt;=price_limit,IF(K345="Yes",1,2),"")),""))</f>
        <v/>
      </c>
      <c r="BG345" s="161" t="str">
        <f ca="1">IF(OR(L345="",VLOOKUP(L$1,Services!$A$1:$B$25,2,0)="Exclude"),"",IF($D345=1,IF(OR(price_limit="",price_limit="No Limit"),IF(L345="Yes",1,2),IF(SUMIFS(WhatIf!$W:$W,WhatIf!$Q:$Q,L$1,WhatIf!$R:$R,L345)&lt;=price_limit,IF(L345="Yes",1,2),"")),""))</f>
        <v/>
      </c>
      <c r="BH345" s="161" t="str">
        <f>IF(OR(M345="",VLOOKUP(M$1,Services!$A$1:$B$25,2,0)="Exclude"),"",IF($D345=1,IF(OR(price_limit="",price_limit="No Limit"),IF(M345="Yes",1,2),IF(SUMIFS(WhatIf!$W:$W,WhatIf!$Q:$Q,M$1,WhatIf!$R:$R,M345)&lt;=price_limit,IF(M345="Yes",1,2),"")),""))</f>
        <v/>
      </c>
      <c r="BI345" s="161" t="str">
        <f>IF(OR(N345="",VLOOKUP(N$1,Services!$A$1:$B$25,2,0)="Exclude"),"",IF($D345=1,IF(OR(price_limit="",price_limit="No Limit"),IF(N345="Yes",1,2),IF(SUMIFS(WhatIf!$W:$W,WhatIf!$Q:$Q,N$1,WhatIf!$R:$R,N345)&lt;=price_limit,IF(N345="Yes",1,2),"")),""))</f>
        <v/>
      </c>
      <c r="BJ345" s="161" t="str">
        <f>IF(OR(O345="",VLOOKUP(O$1,Services!$A$1:$B$25,2,0)="Exclude"),"",IF($D345=1,IF(OR(price_limit="",price_limit="No Limit"),IF(O345="Yes",1,2),IF(SUMIFS(WhatIf!$W:$W,WhatIf!$Q:$Q,O$1,WhatIf!$R:$R,O345)&lt;=price_limit,IF(O345="Yes",1,2),"")),""))</f>
        <v/>
      </c>
      <c r="BK345" s="161" t="str">
        <f>IF(OR(P345="",VLOOKUP(P$1,Services!$A$1:$B$25,2,0)="Exclude"),"",IF($D345=1,IF(OR(price_limit="",price_limit="No Limit"),IF(P345="Yes",1,2),IF(SUMIFS(WhatIf!$W:$W,WhatIf!$Q:$Q,P$1,WhatIf!$R:$R,P345)&lt;=price_limit,IF(P345="Yes",1,2),"")),""))</f>
        <v/>
      </c>
      <c r="BL345" s="161" t="str">
        <f>IF(OR(Q345="",VLOOKUP(Q$1,Services!$A$1:$B$25,2,0)="Exclude"),"",IF($D345=1,IF(OR(price_limit="",price_limit="No Limit"),IF(Q345="Yes",1,2),IF(SUMIFS(WhatIf!$W:$W,WhatIf!$Q:$Q,Q$1,WhatIf!$R:$R,Q345)&lt;=price_limit,IF(Q345="Yes",1,2),"")),""))</f>
        <v/>
      </c>
      <c r="BM345" s="161" t="str">
        <f ca="1">IF(OR(R345="",VLOOKUP(R$1,Services!$A$1:$B$25,2,0)="Exclude"),"",IF($D345=1,IF(OR(price_limit="",price_limit="No Limit"),IF(R345="Yes",1,2),IF(SUMIFS(WhatIf!$W:$W,WhatIf!$Q:$Q,R$1,WhatIf!$R:$R,R345)&lt;=price_limit,IF(R345="Yes",1,2),"")),""))</f>
        <v/>
      </c>
      <c r="BN345" s="161" t="str">
        <f ca="1">IF(OR(S345="",VLOOKUP(S$1,Services!$A$1:$B$25,2,0)="Exclude"),"",IF($D345=1,IF(OR(price_limit="",price_limit="No Limit"),IF(S345="Yes",1,2),IF(SUMIFS(WhatIf!$W:$W,WhatIf!$Q:$Q,S$1,WhatIf!$R:$R,S345)&lt;=price_limit,IF(S345="Yes",1,2),"")),""))</f>
        <v/>
      </c>
      <c r="BO345" s="161" t="str">
        <f ca="1">IF(OR(T345="",VLOOKUP(T$1,Services!$A$1:$B$25,2,0)="Exclude"),"",IF($D345=1,IF(OR(price_limit="",price_limit="No Limit"),IF(T345="Yes",1,2),IF(SUMIFS(WhatIf!$W:$W,WhatIf!$Q:$Q,T$1,WhatIf!$R:$R,T345)&lt;=price_limit,IF(T345="Yes",1,2),"")),""))</f>
        <v/>
      </c>
      <c r="BP345" s="161" t="str">
        <f>IF(OR(U345="",VLOOKUP(U$1,Services!$A$1:$B$25,2,0)="Exclude"),"",IF($D345=1,IF(OR(price_limit="",price_limit="No Limit"),IF(U345="Yes",1,2),IF(SUMIFS(WhatIf!$W:$W,WhatIf!$Q:$Q,U$1,WhatIf!$R:$R,U345)&lt;=price_limit,IF(U345="Yes",1,2),"")),""))</f>
        <v/>
      </c>
      <c r="BQ345" s="161" t="str">
        <f>IF(OR(V345="",VLOOKUP(V$1,Services!$A$1:$B$25,2,0)="Exclude"),"",IF($D345=1,IF(OR(price_limit="",price_limit="No Limit"),IF(V345="Yes",1,2),IF(SUMIFS(WhatIf!$W:$W,WhatIf!$Q:$Q,V$1,WhatIf!$R:$R,V345)&lt;=price_limit,IF(V345="Yes",1,2),"")),""))</f>
        <v/>
      </c>
      <c r="BR345" s="161" t="str">
        <f>IF(OR(W345="",VLOOKUP(W$1,Services!$A$1:$B$25,2,0)="Exclude"),"",IF($D345=1,IF(OR(price_limit="",price_limit="No Limit"),IF(W345="Yes",1,2),IF(SUMIFS(WhatIf!$W:$W,WhatIf!$Q:$Q,W$1,WhatIf!$R:$R,W345)&lt;=price_limit,IF(W345="Yes",1,2),"")),""))</f>
        <v/>
      </c>
      <c r="BS345" s="161" t="str">
        <f>IF(OR(X345="",VLOOKUP(X$1,Services!$A$1:$B$25,2,0)="Exclude"),"",IF($D345=1,IF(OR(price_limit="",price_limit="No Limit"),IF(X345="Yes",1,2),IF(SUMIFS(WhatIf!$W:$W,WhatIf!$Q:$Q,X$1,WhatIf!$R:$R,X345)&lt;=price_limit,IF(X345="Yes",1,2),"")),""))</f>
        <v/>
      </c>
      <c r="BT345" s="161" t="str">
        <f>IF(OR(Y345="",VLOOKUP(Y$1,Services!$A$1:$B$25,2,0)="Exclude"),"",IF($D345=1,IF(OR(price_limit="",price_limit="No Limit"),IF(Y345="Yes",1,2),IF(SUMIFS(WhatIf!$W:$W,WhatIf!$Q:$Q,Y$1,WhatIf!$R:$R,Y345)&lt;=price_limit,IF(Y345="Yes",1,2),"")),""))</f>
        <v/>
      </c>
      <c r="BU345" s="161" t="str">
        <f>IF(OR(Z345="",VLOOKUP(Z$1,Services!$A$1:$B$25,2,0)="Exclude"),"",IF($D345=1,IF(OR(price_limit="",price_limit="No Limit"),IF(Z345="Yes",1,2),IF(SUMIFS(WhatIf!$W:$W,WhatIf!$Q:$Q,Z$1,WhatIf!$R:$R,Z345)&lt;=price_limit,IF(Z345="Yes",1,2),"")),""))</f>
        <v/>
      </c>
      <c r="BV345" s="161"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customHeight="1" x14ac:dyDescent="0.3">
      <c r="A346" s="15" t="s">
        <v>927</v>
      </c>
      <c r="C346" s="3" t="s">
        <v>229</v>
      </c>
      <c r="D346" s="8" t="str">
        <f t="shared" ca="1" si="17"/>
        <v/>
      </c>
      <c r="P346" s="4" t="s">
        <v>1</v>
      </c>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1" t="str">
        <f>IF(OR(E346="",VLOOKUP(E$1,Services!$A$1:$B$25,2,0)="Exclude"),"",IF($D346=1,IF(OR(price_limit="",price_limit="No Limit"),IF(E346="Yes",1,2),IF(SUMIFS(WhatIf!$W:$W,WhatIf!$Q:$Q,E$1,WhatIf!$R:$R,E346)&lt;=price_limit,IF(E346="Yes",1,2),"")),""))</f>
        <v/>
      </c>
      <c r="BA346" s="161" t="str">
        <f>IF(OR(F346="",VLOOKUP(F$1,Services!$A$1:$B$25,2,0)="Exclude"),"",IF($D346=1,IF(OR(price_limit="",price_limit="No Limit"),IF(F346="Yes",1,2),IF(SUMIFS(WhatIf!$W:$W,WhatIf!$Q:$Q,F$1,WhatIf!$R:$R,F346)&lt;=price_limit,IF(F346="Yes",1,2),"")),""))</f>
        <v/>
      </c>
      <c r="BB346" s="161" t="str">
        <f>IF(OR(G346="",VLOOKUP(G$1,Services!$A$1:$B$25,2,0)="Exclude"),"",IF($D346=1,IF(OR(price_limit="",price_limit="No Limit"),IF(G346="Yes",1,2),IF(SUMIFS(WhatIf!$W:$W,WhatIf!$Q:$Q,G$1,WhatIf!$R:$R,G346)&lt;=price_limit,IF(G346="Yes",1,2),"")),""))</f>
        <v/>
      </c>
      <c r="BC346" s="161" t="str">
        <f>IF(OR(H346="",VLOOKUP(H$1,Services!$A$1:$B$25,2,0)="Exclude"),"",IF($D346=1,IF(OR(price_limit="",price_limit="No Limit"),IF(H346="Yes",1,2),IF(SUMIFS(WhatIf!$W:$W,WhatIf!$Q:$Q,H$1,WhatIf!$R:$R,H346)&lt;=price_limit,IF(H346="Yes",1,2),"")),""))</f>
        <v/>
      </c>
      <c r="BD346" s="161" t="str">
        <f>IF(OR(I346="",VLOOKUP(I$1,Services!$A$1:$B$25,2,0)="Exclude"),"",IF($D346=1,IF(OR(price_limit="",price_limit="No Limit"),IF(I346="Yes",1,2),IF(SUMIFS(WhatIf!$W:$W,WhatIf!$Q:$Q,I$1,WhatIf!$R:$R,I346)&lt;=price_limit,IF(I346="Yes",1,2),"")),""))</f>
        <v/>
      </c>
      <c r="BE346" s="161" t="str">
        <f>IF(OR(J346="",VLOOKUP(J$1,Services!$A$1:$B$25,2,0)="Exclude"),"",IF($D346=1,IF(OR(price_limit="",price_limit="No Limit"),IF(J346="Yes",1,2),IF(SUMIFS(WhatIf!$W:$W,WhatIf!$Q:$Q,J$1,WhatIf!$R:$R,J346)&lt;=price_limit,IF(J346="Yes",1,2),"")),""))</f>
        <v/>
      </c>
      <c r="BF346" s="161" t="str">
        <f>IF(OR(K346="",VLOOKUP(K$1,Services!$A$1:$B$25,2,0)="Exclude"),"",IF($D346=1,IF(OR(price_limit="",price_limit="No Limit"),IF(K346="Yes",1,2),IF(SUMIFS(WhatIf!$W:$W,WhatIf!$Q:$Q,K$1,WhatIf!$R:$R,K346)&lt;=price_limit,IF(K346="Yes",1,2),"")),""))</f>
        <v/>
      </c>
      <c r="BG346" s="161" t="str">
        <f>IF(OR(L346="",VLOOKUP(L$1,Services!$A$1:$B$25,2,0)="Exclude"),"",IF($D346=1,IF(OR(price_limit="",price_limit="No Limit"),IF(L346="Yes",1,2),IF(SUMIFS(WhatIf!$W:$W,WhatIf!$Q:$Q,L$1,WhatIf!$R:$R,L346)&lt;=price_limit,IF(L346="Yes",1,2),"")),""))</f>
        <v/>
      </c>
      <c r="BH346" s="161" t="str">
        <f>IF(OR(M346="",VLOOKUP(M$1,Services!$A$1:$B$25,2,0)="Exclude"),"",IF($D346=1,IF(OR(price_limit="",price_limit="No Limit"),IF(M346="Yes",1,2),IF(SUMIFS(WhatIf!$W:$W,WhatIf!$Q:$Q,M$1,WhatIf!$R:$R,M346)&lt;=price_limit,IF(M346="Yes",1,2),"")),""))</f>
        <v/>
      </c>
      <c r="BI346" s="161" t="str">
        <f>IF(OR(N346="",VLOOKUP(N$1,Services!$A$1:$B$25,2,0)="Exclude"),"",IF($D346=1,IF(OR(price_limit="",price_limit="No Limit"),IF(N346="Yes",1,2),IF(SUMIFS(WhatIf!$W:$W,WhatIf!$Q:$Q,N$1,WhatIf!$R:$R,N346)&lt;=price_limit,IF(N346="Yes",1,2),"")),""))</f>
        <v/>
      </c>
      <c r="BJ346" s="161" t="str">
        <f>IF(OR(O346="",VLOOKUP(O$1,Services!$A$1:$B$25,2,0)="Exclude"),"",IF($D346=1,IF(OR(price_limit="",price_limit="No Limit"),IF(O346="Yes",1,2),IF(SUMIFS(WhatIf!$W:$W,WhatIf!$Q:$Q,O$1,WhatIf!$R:$R,O346)&lt;=price_limit,IF(O346="Yes",1,2),"")),""))</f>
        <v/>
      </c>
      <c r="BK346" s="161" t="str">
        <f ca="1">IF(OR(P346="",VLOOKUP(P$1,Services!$A$1:$B$25,2,0)="Exclude"),"",IF($D346=1,IF(OR(price_limit="",price_limit="No Limit"),IF(P346="Yes",1,2),IF(SUMIFS(WhatIf!$W:$W,WhatIf!$Q:$Q,P$1,WhatIf!$R:$R,P346)&lt;=price_limit,IF(P346="Yes",1,2),"")),""))</f>
        <v/>
      </c>
      <c r="BL346" s="161" t="str">
        <f>IF(OR(Q346="",VLOOKUP(Q$1,Services!$A$1:$B$25,2,0)="Exclude"),"",IF($D346=1,IF(OR(price_limit="",price_limit="No Limit"),IF(Q346="Yes",1,2),IF(SUMIFS(WhatIf!$W:$W,WhatIf!$Q:$Q,Q$1,WhatIf!$R:$R,Q346)&lt;=price_limit,IF(Q346="Yes",1,2),"")),""))</f>
        <v/>
      </c>
      <c r="BM346" s="161" t="str">
        <f>IF(OR(R346="",VLOOKUP(R$1,Services!$A$1:$B$25,2,0)="Exclude"),"",IF($D346=1,IF(OR(price_limit="",price_limit="No Limit"),IF(R346="Yes",1,2),IF(SUMIFS(WhatIf!$W:$W,WhatIf!$Q:$Q,R$1,WhatIf!$R:$R,R346)&lt;=price_limit,IF(R346="Yes",1,2),"")),""))</f>
        <v/>
      </c>
      <c r="BN346" s="161" t="str">
        <f>IF(OR(S346="",VLOOKUP(S$1,Services!$A$1:$B$25,2,0)="Exclude"),"",IF($D346=1,IF(OR(price_limit="",price_limit="No Limit"),IF(S346="Yes",1,2),IF(SUMIFS(WhatIf!$W:$W,WhatIf!$Q:$Q,S$1,WhatIf!$R:$R,S346)&lt;=price_limit,IF(S346="Yes",1,2),"")),""))</f>
        <v/>
      </c>
      <c r="BO346" s="161" t="str">
        <f>IF(OR(T346="",VLOOKUP(T$1,Services!$A$1:$B$25,2,0)="Exclude"),"",IF($D346=1,IF(OR(price_limit="",price_limit="No Limit"),IF(T346="Yes",1,2),IF(SUMIFS(WhatIf!$W:$W,WhatIf!$Q:$Q,T$1,WhatIf!$R:$R,T346)&lt;=price_limit,IF(T346="Yes",1,2),"")),""))</f>
        <v/>
      </c>
      <c r="BP346" s="161" t="str">
        <f>IF(OR(U346="",VLOOKUP(U$1,Services!$A$1:$B$25,2,0)="Exclude"),"",IF($D346=1,IF(OR(price_limit="",price_limit="No Limit"),IF(U346="Yes",1,2),IF(SUMIFS(WhatIf!$W:$W,WhatIf!$Q:$Q,U$1,WhatIf!$R:$R,U346)&lt;=price_limit,IF(U346="Yes",1,2),"")),""))</f>
        <v/>
      </c>
      <c r="BQ346" s="161" t="str">
        <f>IF(OR(V346="",VLOOKUP(V$1,Services!$A$1:$B$25,2,0)="Exclude"),"",IF($D346=1,IF(OR(price_limit="",price_limit="No Limit"),IF(V346="Yes",1,2),IF(SUMIFS(WhatIf!$W:$W,WhatIf!$Q:$Q,V$1,WhatIf!$R:$R,V346)&lt;=price_limit,IF(V346="Yes",1,2),"")),""))</f>
        <v/>
      </c>
      <c r="BR346" s="161" t="str">
        <f>IF(OR(W346="",VLOOKUP(W$1,Services!$A$1:$B$25,2,0)="Exclude"),"",IF($D346=1,IF(OR(price_limit="",price_limit="No Limit"),IF(W346="Yes",1,2),IF(SUMIFS(WhatIf!$W:$W,WhatIf!$Q:$Q,W$1,WhatIf!$R:$R,W346)&lt;=price_limit,IF(W346="Yes",1,2),"")),""))</f>
        <v/>
      </c>
      <c r="BS346" s="161" t="str">
        <f>IF(OR(X346="",VLOOKUP(X$1,Services!$A$1:$B$25,2,0)="Exclude"),"",IF($D346=1,IF(OR(price_limit="",price_limit="No Limit"),IF(X346="Yes",1,2),IF(SUMIFS(WhatIf!$W:$W,WhatIf!$Q:$Q,X$1,WhatIf!$R:$R,X346)&lt;=price_limit,IF(X346="Yes",1,2),"")),""))</f>
        <v/>
      </c>
      <c r="BT346" s="161" t="str">
        <f>IF(OR(Y346="",VLOOKUP(Y$1,Services!$A$1:$B$25,2,0)="Exclude"),"",IF($D346=1,IF(OR(price_limit="",price_limit="No Limit"),IF(Y346="Yes",1,2),IF(SUMIFS(WhatIf!$W:$W,WhatIf!$Q:$Q,Y$1,WhatIf!$R:$R,Y346)&lt;=price_limit,IF(Y346="Yes",1,2),"")),""))</f>
        <v/>
      </c>
      <c r="BU346" s="161" t="str">
        <f>IF(OR(Z346="",VLOOKUP(Z$1,Services!$A$1:$B$25,2,0)="Exclude"),"",IF($D346=1,IF(OR(price_limit="",price_limit="No Limit"),IF(Z346="Yes",1,2),IF(SUMIFS(WhatIf!$W:$W,WhatIf!$Q:$Q,Z$1,WhatIf!$R:$R,Z346)&lt;=price_limit,IF(Z346="Yes",1,2),"")),""))</f>
        <v/>
      </c>
      <c r="BV346" s="161"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 customHeight="1" x14ac:dyDescent="0.35">
      <c r="A347" s="15" t="s">
        <v>1262</v>
      </c>
      <c r="B347" s="3" t="s">
        <v>205</v>
      </c>
      <c r="C347" s="3" t="s">
        <v>229</v>
      </c>
      <c r="D347" s="8" t="str">
        <f t="shared" ca="1" si="17"/>
        <v/>
      </c>
      <c r="I347" s="8"/>
      <c r="J347" s="8"/>
      <c r="K347" s="8"/>
      <c r="L347" s="8"/>
      <c r="M347" s="8" t="s">
        <v>1262</v>
      </c>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1" t="str">
        <f>IF(OR(E347="",VLOOKUP(E$1,Services!$A$1:$B$25,2,0)="Exclude"),"",IF($D347=1,IF(OR(price_limit="",price_limit="No Limit"),IF(E347="Yes",1,2),IF(SUMIFS(WhatIf!$W:$W,WhatIf!$Q:$Q,E$1,WhatIf!$R:$R,E347)&lt;=price_limit,IF(E347="Yes",1,2),"")),""))</f>
        <v/>
      </c>
      <c r="BA347" s="161" t="str">
        <f>IF(OR(F347="",VLOOKUP(F$1,Services!$A$1:$B$25,2,0)="Exclude"),"",IF($D347=1,IF(OR(price_limit="",price_limit="No Limit"),IF(F347="Yes",1,2),IF(SUMIFS(WhatIf!$W:$W,WhatIf!$Q:$Q,F$1,WhatIf!$R:$R,F347)&lt;=price_limit,IF(F347="Yes",1,2),"")),""))</f>
        <v/>
      </c>
      <c r="BB347" s="161" t="str">
        <f>IF(OR(G347="",VLOOKUP(G$1,Services!$A$1:$B$25,2,0)="Exclude"),"",IF($D347=1,IF(OR(price_limit="",price_limit="No Limit"),IF(G347="Yes",1,2),IF(SUMIFS(WhatIf!$W:$W,WhatIf!$Q:$Q,G$1,WhatIf!$R:$R,G347)&lt;=price_limit,IF(G347="Yes",1,2),"")),""))</f>
        <v/>
      </c>
      <c r="BC347" s="161" t="str">
        <f>IF(OR(H347="",VLOOKUP(H$1,Services!$A$1:$B$25,2,0)="Exclude"),"",IF($D347=1,IF(OR(price_limit="",price_limit="No Limit"),IF(H347="Yes",1,2),IF(SUMIFS(WhatIf!$W:$W,WhatIf!$Q:$Q,H$1,WhatIf!$R:$R,H347)&lt;=price_limit,IF(H347="Yes",1,2),"")),""))</f>
        <v/>
      </c>
      <c r="BD347" s="161" t="str">
        <f>IF(OR(I347="",VLOOKUP(I$1,Services!$A$1:$B$25,2,0)="Exclude"),"",IF($D347=1,IF(OR(price_limit="",price_limit="No Limit"),IF(I347="Yes",1,2),IF(SUMIFS(WhatIf!$W:$W,WhatIf!$Q:$Q,I$1,WhatIf!$R:$R,I347)&lt;=price_limit,IF(I347="Yes",1,2),"")),""))</f>
        <v/>
      </c>
      <c r="BE347" s="161" t="str">
        <f>IF(OR(J347="",VLOOKUP(J$1,Services!$A$1:$B$25,2,0)="Exclude"),"",IF($D347=1,IF(OR(price_limit="",price_limit="No Limit"),IF(J347="Yes",1,2),IF(SUMIFS(WhatIf!$W:$W,WhatIf!$Q:$Q,J$1,WhatIf!$R:$R,J347)&lt;=price_limit,IF(J347="Yes",1,2),"")),""))</f>
        <v/>
      </c>
      <c r="BF347" s="161" t="str">
        <f>IF(OR(K347="",VLOOKUP(K$1,Services!$A$1:$B$25,2,0)="Exclude"),"",IF($D347=1,IF(OR(price_limit="",price_limit="No Limit"),IF(K347="Yes",1,2),IF(SUMIFS(WhatIf!$W:$W,WhatIf!$Q:$Q,K$1,WhatIf!$R:$R,K347)&lt;=price_limit,IF(K347="Yes",1,2),"")),""))</f>
        <v/>
      </c>
      <c r="BG347" s="161" t="str">
        <f>IF(OR(L347="",VLOOKUP(L$1,Services!$A$1:$B$25,2,0)="Exclude"),"",IF($D347=1,IF(OR(price_limit="",price_limit="No Limit"),IF(L347="Yes",1,2),IF(SUMIFS(WhatIf!$W:$W,WhatIf!$Q:$Q,L$1,WhatIf!$R:$R,L347)&lt;=price_limit,IF(L347="Yes",1,2),"")),""))</f>
        <v/>
      </c>
      <c r="BH347" s="161" t="str">
        <f ca="1">IF(OR(M347="",VLOOKUP(M$1,Services!$A$1:$B$25,2,0)="Exclude"),"",IF($D347=1,IF(OR(price_limit="",price_limit="No Limit"),IF(M347="Yes",1,2),IF(SUMIFS(WhatIf!$W:$W,WhatIf!$Q:$Q,M$1,WhatIf!$R:$R,M347)&lt;=price_limit,IF(M347="Yes",1,2),"")),""))</f>
        <v/>
      </c>
      <c r="BI347" s="161" t="str">
        <f>IF(OR(N347="",VLOOKUP(N$1,Services!$A$1:$B$25,2,0)="Exclude"),"",IF($D347=1,IF(OR(price_limit="",price_limit="No Limit"),IF(N347="Yes",1,2),IF(SUMIFS(WhatIf!$W:$W,WhatIf!$Q:$Q,N$1,WhatIf!$R:$R,N347)&lt;=price_limit,IF(N347="Yes",1,2),"")),""))</f>
        <v/>
      </c>
      <c r="BJ347" s="161" t="str">
        <f>IF(OR(O347="",VLOOKUP(O$1,Services!$A$1:$B$25,2,0)="Exclude"),"",IF($D347=1,IF(OR(price_limit="",price_limit="No Limit"),IF(O347="Yes",1,2),IF(SUMIFS(WhatIf!$W:$W,WhatIf!$Q:$Q,O$1,WhatIf!$R:$R,O347)&lt;=price_limit,IF(O347="Yes",1,2),"")),""))</f>
        <v/>
      </c>
      <c r="BK347" s="161" t="str">
        <f>IF(OR(P347="",VLOOKUP(P$1,Services!$A$1:$B$25,2,0)="Exclude"),"",IF($D347=1,IF(OR(price_limit="",price_limit="No Limit"),IF(P347="Yes",1,2),IF(SUMIFS(WhatIf!$W:$W,WhatIf!$Q:$Q,P$1,WhatIf!$R:$R,P347)&lt;=price_limit,IF(P347="Yes",1,2),"")),""))</f>
        <v/>
      </c>
      <c r="BL347" s="161" t="str">
        <f>IF(OR(Q347="",VLOOKUP(Q$1,Services!$A$1:$B$25,2,0)="Exclude"),"",IF($D347=1,IF(OR(price_limit="",price_limit="No Limit"),IF(Q347="Yes",1,2),IF(SUMIFS(WhatIf!$W:$W,WhatIf!$Q:$Q,Q$1,WhatIf!$R:$R,Q347)&lt;=price_limit,IF(Q347="Yes",1,2),"")),""))</f>
        <v/>
      </c>
      <c r="BM347" s="161" t="str">
        <f>IF(OR(R347="",VLOOKUP(R$1,Services!$A$1:$B$25,2,0)="Exclude"),"",IF($D347=1,IF(OR(price_limit="",price_limit="No Limit"),IF(R347="Yes",1,2),IF(SUMIFS(WhatIf!$W:$W,WhatIf!$Q:$Q,R$1,WhatIf!$R:$R,R347)&lt;=price_limit,IF(R347="Yes",1,2),"")),""))</f>
        <v/>
      </c>
      <c r="BN347" s="161" t="str">
        <f>IF(OR(S347="",VLOOKUP(S$1,Services!$A$1:$B$25,2,0)="Exclude"),"",IF($D347=1,IF(OR(price_limit="",price_limit="No Limit"),IF(S347="Yes",1,2),IF(SUMIFS(WhatIf!$W:$W,WhatIf!$Q:$Q,S$1,WhatIf!$R:$R,S347)&lt;=price_limit,IF(S347="Yes",1,2),"")),""))</f>
        <v/>
      </c>
      <c r="BO347" s="161" t="str">
        <f>IF(OR(T347="",VLOOKUP(T$1,Services!$A$1:$B$25,2,0)="Exclude"),"",IF($D347=1,IF(OR(price_limit="",price_limit="No Limit"),IF(T347="Yes",1,2),IF(SUMIFS(WhatIf!$W:$W,WhatIf!$Q:$Q,T$1,WhatIf!$R:$R,T347)&lt;=price_limit,IF(T347="Yes",1,2),"")),""))</f>
        <v/>
      </c>
      <c r="BP347" s="161" t="str">
        <f>IF(OR(U347="",VLOOKUP(U$1,Services!$A$1:$B$25,2,0)="Exclude"),"",IF($D347=1,IF(OR(price_limit="",price_limit="No Limit"),IF(U347="Yes",1,2),IF(SUMIFS(WhatIf!$W:$W,WhatIf!$Q:$Q,U$1,WhatIf!$R:$R,U347)&lt;=price_limit,IF(U347="Yes",1,2),"")),""))</f>
        <v/>
      </c>
      <c r="BQ347" s="161" t="str">
        <f>IF(OR(V347="",VLOOKUP(V$1,Services!$A$1:$B$25,2,0)="Exclude"),"",IF($D347=1,IF(OR(price_limit="",price_limit="No Limit"),IF(V347="Yes",1,2),IF(SUMIFS(WhatIf!$W:$W,WhatIf!$Q:$Q,V$1,WhatIf!$R:$R,V347)&lt;=price_limit,IF(V347="Yes",1,2),"")),""))</f>
        <v/>
      </c>
      <c r="BR347" s="161" t="str">
        <f>IF(OR(W347="",VLOOKUP(W$1,Services!$A$1:$B$25,2,0)="Exclude"),"",IF($D347=1,IF(OR(price_limit="",price_limit="No Limit"),IF(W347="Yes",1,2),IF(SUMIFS(WhatIf!$W:$W,WhatIf!$Q:$Q,W$1,WhatIf!$R:$R,W347)&lt;=price_limit,IF(W347="Yes",1,2),"")),""))</f>
        <v/>
      </c>
      <c r="BS347" s="161" t="str">
        <f>IF(OR(X347="",VLOOKUP(X$1,Services!$A$1:$B$25,2,0)="Exclude"),"",IF($D347=1,IF(OR(price_limit="",price_limit="No Limit"),IF(X347="Yes",1,2),IF(SUMIFS(WhatIf!$W:$W,WhatIf!$Q:$Q,X$1,WhatIf!$R:$R,X347)&lt;=price_limit,IF(X347="Yes",1,2),"")),""))</f>
        <v/>
      </c>
      <c r="BT347" s="161" t="str">
        <f>IF(OR(Y347="",VLOOKUP(Y$1,Services!$A$1:$B$25,2,0)="Exclude"),"",IF($D347=1,IF(OR(price_limit="",price_limit="No Limit"),IF(Y347="Yes",1,2),IF(SUMIFS(WhatIf!$W:$W,WhatIf!$Q:$Q,Y$1,WhatIf!$R:$R,Y347)&lt;=price_limit,IF(Y347="Yes",1,2),"")),""))</f>
        <v/>
      </c>
      <c r="BU347" s="161" t="str">
        <f>IF(OR(Z347="",VLOOKUP(Z$1,Services!$A$1:$B$25,2,0)="Exclude"),"",IF($D347=1,IF(OR(price_limit="",price_limit="No Limit"),IF(Z347="Yes",1,2),IF(SUMIFS(WhatIf!$W:$W,WhatIf!$Q:$Q,Z$1,WhatIf!$R:$R,Z347)&lt;=price_limit,IF(Z347="Yes",1,2),"")),""))</f>
        <v/>
      </c>
      <c r="BV347" s="161"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3" customHeight="1" x14ac:dyDescent="0.35">
      <c r="A348" s="15" t="s">
        <v>1053</v>
      </c>
      <c r="B348" s="3" t="s">
        <v>1104</v>
      </c>
      <c r="C348" s="3" t="s">
        <v>177</v>
      </c>
      <c r="D348" s="8" t="str">
        <f t="shared" ca="1" si="17"/>
        <v/>
      </c>
      <c r="E348" s="4" t="s">
        <v>1</v>
      </c>
      <c r="F348" s="4" t="s">
        <v>388</v>
      </c>
      <c r="G348" s="4" t="s">
        <v>388</v>
      </c>
      <c r="H348" s="4" t="s">
        <v>388</v>
      </c>
      <c r="I348" s="8"/>
      <c r="J348" s="8"/>
      <c r="K348" s="8" t="s">
        <v>1</v>
      </c>
      <c r="L348" s="8" t="s">
        <v>1</v>
      </c>
      <c r="M348" s="8"/>
      <c r="N348" s="8" t="s">
        <v>229</v>
      </c>
      <c r="O348" s="8" t="s">
        <v>1</v>
      </c>
      <c r="P348" s="8"/>
      <c r="Q348" s="8"/>
      <c r="R348" s="8" t="s">
        <v>1</v>
      </c>
      <c r="S348" s="8" t="s">
        <v>1</v>
      </c>
      <c r="T348" s="8" t="s">
        <v>1</v>
      </c>
      <c r="U348" s="8"/>
      <c r="V348" s="8"/>
      <c r="W348" s="6"/>
      <c r="X348" s="6"/>
      <c r="Y348" s="6"/>
      <c r="Z348" s="6"/>
      <c r="AA348" s="4"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1" t="str">
        <f ca="1">IF(OR(E348="",VLOOKUP(E$1,Services!$A$1:$B$25,2,0)="Exclude"),"",IF($D348=1,IF(OR(price_limit="",price_limit="No Limit"),IF(E348="Yes",1,2),IF(SUMIFS(WhatIf!$W:$W,WhatIf!$Q:$Q,E$1,WhatIf!$R:$R,E348)&lt;=price_limit,IF(E348="Yes",1,2),"")),""))</f>
        <v/>
      </c>
      <c r="BA348" s="161" t="str">
        <f ca="1">IF(OR(F348="",VLOOKUP(F$1,Services!$A$1:$B$25,2,0)="Exclude"),"",IF($D348=1,IF(OR(price_limit="",price_limit="No Limit"),IF(F348="Yes",1,2),IF(SUMIFS(WhatIf!$W:$W,WhatIf!$Q:$Q,F$1,WhatIf!$R:$R,F348)&lt;=price_limit,IF(F348="Yes",1,2),"")),""))</f>
        <v/>
      </c>
      <c r="BB348" s="161" t="str">
        <f ca="1">IF(OR(G348="",VLOOKUP(G$1,Services!$A$1:$B$25,2,0)="Exclude"),"",IF($D348=1,IF(OR(price_limit="",price_limit="No Limit"),IF(G348="Yes",1,2),IF(SUMIFS(WhatIf!$W:$W,WhatIf!$Q:$Q,G$1,WhatIf!$R:$R,G348)&lt;=price_limit,IF(G348="Yes",1,2),"")),""))</f>
        <v/>
      </c>
      <c r="BC348" s="161" t="str">
        <f ca="1">IF(OR(H348="",VLOOKUP(H$1,Services!$A$1:$B$25,2,0)="Exclude"),"",IF($D348=1,IF(OR(price_limit="",price_limit="No Limit"),IF(H348="Yes",1,2),IF(SUMIFS(WhatIf!$W:$W,WhatIf!$Q:$Q,H$1,WhatIf!$R:$R,H348)&lt;=price_limit,IF(H348="Yes",1,2),"")),""))</f>
        <v/>
      </c>
      <c r="BD348" s="161" t="str">
        <f>IF(OR(I348="",VLOOKUP(I$1,Services!$A$1:$B$25,2,0)="Exclude"),"",IF($D348=1,IF(OR(price_limit="",price_limit="No Limit"),IF(I348="Yes",1,2),IF(SUMIFS(WhatIf!$W:$W,WhatIf!$Q:$Q,I$1,WhatIf!$R:$R,I348)&lt;=price_limit,IF(I348="Yes",1,2),"")),""))</f>
        <v/>
      </c>
      <c r="BE348" s="161" t="str">
        <f>IF(OR(J348="",VLOOKUP(J$1,Services!$A$1:$B$25,2,0)="Exclude"),"",IF($D348=1,IF(OR(price_limit="",price_limit="No Limit"),IF(J348="Yes",1,2),IF(SUMIFS(WhatIf!$W:$W,WhatIf!$Q:$Q,J$1,WhatIf!$R:$R,J348)&lt;=price_limit,IF(J348="Yes",1,2),"")),""))</f>
        <v/>
      </c>
      <c r="BF348" s="161" t="str">
        <f ca="1">IF(OR(K348="",VLOOKUP(K$1,Services!$A$1:$B$25,2,0)="Exclude"),"",IF($D348=1,IF(OR(price_limit="",price_limit="No Limit"),IF(K348="Yes",1,2),IF(SUMIFS(WhatIf!$W:$W,WhatIf!$Q:$Q,K$1,WhatIf!$R:$R,K348)&lt;=price_limit,IF(K348="Yes",1,2),"")),""))</f>
        <v/>
      </c>
      <c r="BG348" s="161" t="str">
        <f ca="1">IF(OR(L348="",VLOOKUP(L$1,Services!$A$1:$B$25,2,0)="Exclude"),"",IF($D348=1,IF(OR(price_limit="",price_limit="No Limit"),IF(L348="Yes",1,2),IF(SUMIFS(WhatIf!$W:$W,WhatIf!$Q:$Q,L$1,WhatIf!$R:$R,L348)&lt;=price_limit,IF(L348="Yes",1,2),"")),""))</f>
        <v/>
      </c>
      <c r="BH348" s="161" t="str">
        <f>IF(OR(M348="",VLOOKUP(M$1,Services!$A$1:$B$25,2,0)="Exclude"),"",IF($D348=1,IF(OR(price_limit="",price_limit="No Limit"),IF(M348="Yes",1,2),IF(SUMIFS(WhatIf!$W:$W,WhatIf!$Q:$Q,M$1,WhatIf!$R:$R,M348)&lt;=price_limit,IF(M348="Yes",1,2),"")),""))</f>
        <v/>
      </c>
      <c r="BI348" s="161" t="str">
        <f ca="1">IF(OR(N348="",VLOOKUP(N$1,Services!$A$1:$B$25,2,0)="Exclude"),"",IF($D348=1,IF(OR(price_limit="",price_limit="No Limit"),IF(N348="Yes",1,2),IF(SUMIFS(WhatIf!$W:$W,WhatIf!$Q:$Q,N$1,WhatIf!$R:$R,N348)&lt;=price_limit,IF(N348="Yes",1,2),"")),""))</f>
        <v/>
      </c>
      <c r="BJ348" s="161" t="str">
        <f ca="1">IF(OR(O348="",VLOOKUP(O$1,Services!$A$1:$B$25,2,0)="Exclude"),"",IF($D348=1,IF(OR(price_limit="",price_limit="No Limit"),IF(O348="Yes",1,2),IF(SUMIFS(WhatIf!$W:$W,WhatIf!$Q:$Q,O$1,WhatIf!$R:$R,O348)&lt;=price_limit,IF(O348="Yes",1,2),"")),""))</f>
        <v/>
      </c>
      <c r="BK348" s="161" t="str">
        <f>IF(OR(P348="",VLOOKUP(P$1,Services!$A$1:$B$25,2,0)="Exclude"),"",IF($D348=1,IF(OR(price_limit="",price_limit="No Limit"),IF(P348="Yes",1,2),IF(SUMIFS(WhatIf!$W:$W,WhatIf!$Q:$Q,P$1,WhatIf!$R:$R,P348)&lt;=price_limit,IF(P348="Yes",1,2),"")),""))</f>
        <v/>
      </c>
      <c r="BL348" s="161" t="str">
        <f>IF(OR(Q348="",VLOOKUP(Q$1,Services!$A$1:$B$25,2,0)="Exclude"),"",IF($D348=1,IF(OR(price_limit="",price_limit="No Limit"),IF(Q348="Yes",1,2),IF(SUMIFS(WhatIf!$W:$W,WhatIf!$Q:$Q,Q$1,WhatIf!$R:$R,Q348)&lt;=price_limit,IF(Q348="Yes",1,2),"")),""))</f>
        <v/>
      </c>
      <c r="BM348" s="161" t="str">
        <f ca="1">IF(OR(R348="",VLOOKUP(R$1,Services!$A$1:$B$25,2,0)="Exclude"),"",IF($D348=1,IF(OR(price_limit="",price_limit="No Limit"),IF(R348="Yes",1,2),IF(SUMIFS(WhatIf!$W:$W,WhatIf!$Q:$Q,R$1,WhatIf!$R:$R,R348)&lt;=price_limit,IF(R348="Yes",1,2),"")),""))</f>
        <v/>
      </c>
      <c r="BN348" s="161" t="str">
        <f ca="1">IF(OR(S348="",VLOOKUP(S$1,Services!$A$1:$B$25,2,0)="Exclude"),"",IF($D348=1,IF(OR(price_limit="",price_limit="No Limit"),IF(S348="Yes",1,2),IF(SUMIFS(WhatIf!$W:$W,WhatIf!$Q:$Q,S$1,WhatIf!$R:$R,S348)&lt;=price_limit,IF(S348="Yes",1,2),"")),""))</f>
        <v/>
      </c>
      <c r="BO348" s="161" t="str">
        <f ca="1">IF(OR(T348="",VLOOKUP(T$1,Services!$A$1:$B$25,2,0)="Exclude"),"",IF($D348=1,IF(OR(price_limit="",price_limit="No Limit"),IF(T348="Yes",1,2),IF(SUMIFS(WhatIf!$W:$W,WhatIf!$Q:$Q,T$1,WhatIf!$R:$R,T348)&lt;=price_limit,IF(T348="Yes",1,2),"")),""))</f>
        <v/>
      </c>
      <c r="BP348" s="161" t="str">
        <f>IF(OR(U348="",VLOOKUP(U$1,Services!$A$1:$B$25,2,0)="Exclude"),"",IF($D348=1,IF(OR(price_limit="",price_limit="No Limit"),IF(U348="Yes",1,2),IF(SUMIFS(WhatIf!$W:$W,WhatIf!$Q:$Q,U$1,WhatIf!$R:$R,U348)&lt;=price_limit,IF(U348="Yes",1,2),"")),""))</f>
        <v/>
      </c>
      <c r="BQ348" s="161" t="str">
        <f>IF(OR(V348="",VLOOKUP(V$1,Services!$A$1:$B$25,2,0)="Exclude"),"",IF($D348=1,IF(OR(price_limit="",price_limit="No Limit"),IF(V348="Yes",1,2),IF(SUMIFS(WhatIf!$W:$W,WhatIf!$Q:$Q,V$1,WhatIf!$R:$R,V348)&lt;=price_limit,IF(V348="Yes",1,2),"")),""))</f>
        <v/>
      </c>
      <c r="BR348" s="161" t="str">
        <f>IF(OR(W348="",VLOOKUP(W$1,Services!$A$1:$B$25,2,0)="Exclude"),"",IF($D348=1,IF(OR(price_limit="",price_limit="No Limit"),IF(W348="Yes",1,2),IF(SUMIFS(WhatIf!$W:$W,WhatIf!$Q:$Q,W$1,WhatIf!$R:$R,W348)&lt;=price_limit,IF(W348="Yes",1,2),"")),""))</f>
        <v/>
      </c>
      <c r="BS348" s="161" t="str">
        <f>IF(OR(X348="",VLOOKUP(X$1,Services!$A$1:$B$25,2,0)="Exclude"),"",IF($D348=1,IF(OR(price_limit="",price_limit="No Limit"),IF(X348="Yes",1,2),IF(SUMIFS(WhatIf!$W:$W,WhatIf!$Q:$Q,X$1,WhatIf!$R:$R,X348)&lt;=price_limit,IF(X348="Yes",1,2),"")),""))</f>
        <v/>
      </c>
      <c r="BT348" s="161" t="str">
        <f>IF(OR(Y348="",VLOOKUP(Y$1,Services!$A$1:$B$25,2,0)="Exclude"),"",IF($D348=1,IF(OR(price_limit="",price_limit="No Limit"),IF(Y348="Yes",1,2),IF(SUMIFS(WhatIf!$W:$W,WhatIf!$Q:$Q,Y$1,WhatIf!$R:$R,Y348)&lt;=price_limit,IF(Y348="Yes",1,2),"")),""))</f>
        <v/>
      </c>
      <c r="BU348" s="161" t="str">
        <f>IF(OR(Z348="",VLOOKUP(Z$1,Services!$A$1:$B$25,2,0)="Exclude"),"",IF($D348=1,IF(OR(price_limit="",price_limit="No Limit"),IF(Z348="Yes",1,2),IF(SUMIFS(WhatIf!$W:$W,WhatIf!$Q:$Q,Z$1,WhatIf!$R:$R,Z348)&lt;=price_limit,IF(Z348="Yes",1,2),"")),""))</f>
        <v/>
      </c>
      <c r="BV348" s="161"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 customHeight="1" x14ac:dyDescent="0.35">
      <c r="A349" s="15" t="s">
        <v>571</v>
      </c>
      <c r="C349" s="3" t="s">
        <v>346</v>
      </c>
      <c r="D349" s="8" t="str">
        <f t="shared" ca="1" si="17"/>
        <v/>
      </c>
      <c r="F349" s="4" t="s">
        <v>571</v>
      </c>
      <c r="G349" s="4" t="s">
        <v>571</v>
      </c>
      <c r="H349" s="4" t="s">
        <v>571</v>
      </c>
      <c r="M349" s="4" t="s">
        <v>571</v>
      </c>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1" t="str">
        <f>IF(OR(E349="",VLOOKUP(E$1,Services!$A$1:$B$25,2,0)="Exclude"),"",IF($D349=1,IF(OR(price_limit="",price_limit="No Limit"),IF(E349="Yes",1,2),IF(SUMIFS(WhatIf!$W:$W,WhatIf!$Q:$Q,E$1,WhatIf!$R:$R,E349)&lt;=price_limit,IF(E349="Yes",1,2),"")),""))</f>
        <v/>
      </c>
      <c r="BA349" s="161" t="str">
        <f ca="1">IF(OR(F349="",VLOOKUP(F$1,Services!$A$1:$B$25,2,0)="Exclude"),"",IF($D349=1,IF(OR(price_limit="",price_limit="No Limit"),IF(F349="Yes",1,2),IF(SUMIFS(WhatIf!$W:$W,WhatIf!$Q:$Q,F$1,WhatIf!$R:$R,F349)&lt;=price_limit,IF(F349="Yes",1,2),"")),""))</f>
        <v/>
      </c>
      <c r="BB349" s="161" t="str">
        <f ca="1">IF(OR(G349="",VLOOKUP(G$1,Services!$A$1:$B$25,2,0)="Exclude"),"",IF($D349=1,IF(OR(price_limit="",price_limit="No Limit"),IF(G349="Yes",1,2),IF(SUMIFS(WhatIf!$W:$W,WhatIf!$Q:$Q,G$1,WhatIf!$R:$R,G349)&lt;=price_limit,IF(G349="Yes",1,2),"")),""))</f>
        <v/>
      </c>
      <c r="BC349" s="161" t="str">
        <f ca="1">IF(OR(H349="",VLOOKUP(H$1,Services!$A$1:$B$25,2,0)="Exclude"),"",IF($D349=1,IF(OR(price_limit="",price_limit="No Limit"),IF(H349="Yes",1,2),IF(SUMIFS(WhatIf!$W:$W,WhatIf!$Q:$Q,H$1,WhatIf!$R:$R,H349)&lt;=price_limit,IF(H349="Yes",1,2),"")),""))</f>
        <v/>
      </c>
      <c r="BD349" s="161" t="str">
        <f>IF(OR(I349="",VLOOKUP(I$1,Services!$A$1:$B$25,2,0)="Exclude"),"",IF($D349=1,IF(OR(price_limit="",price_limit="No Limit"),IF(I349="Yes",1,2),IF(SUMIFS(WhatIf!$W:$W,WhatIf!$Q:$Q,I$1,WhatIf!$R:$R,I349)&lt;=price_limit,IF(I349="Yes",1,2),"")),""))</f>
        <v/>
      </c>
      <c r="BE349" s="161" t="str">
        <f>IF(OR(J349="",VLOOKUP(J$1,Services!$A$1:$B$25,2,0)="Exclude"),"",IF($D349=1,IF(OR(price_limit="",price_limit="No Limit"),IF(J349="Yes",1,2),IF(SUMIFS(WhatIf!$W:$W,WhatIf!$Q:$Q,J$1,WhatIf!$R:$R,J349)&lt;=price_limit,IF(J349="Yes",1,2),"")),""))</f>
        <v/>
      </c>
      <c r="BF349" s="161" t="str">
        <f>IF(OR(K349="",VLOOKUP(K$1,Services!$A$1:$B$25,2,0)="Exclude"),"",IF($D349=1,IF(OR(price_limit="",price_limit="No Limit"),IF(K349="Yes",1,2),IF(SUMIFS(WhatIf!$W:$W,WhatIf!$Q:$Q,K$1,WhatIf!$R:$R,K349)&lt;=price_limit,IF(K349="Yes",1,2),"")),""))</f>
        <v/>
      </c>
      <c r="BG349" s="161" t="str">
        <f>IF(OR(L349="",VLOOKUP(L$1,Services!$A$1:$B$25,2,0)="Exclude"),"",IF($D349=1,IF(OR(price_limit="",price_limit="No Limit"),IF(L349="Yes",1,2),IF(SUMIFS(WhatIf!$W:$W,WhatIf!$Q:$Q,L$1,WhatIf!$R:$R,L349)&lt;=price_limit,IF(L349="Yes",1,2),"")),""))</f>
        <v/>
      </c>
      <c r="BH349" s="161" t="str">
        <f ca="1">IF(OR(M349="",VLOOKUP(M$1,Services!$A$1:$B$25,2,0)="Exclude"),"",IF($D349=1,IF(OR(price_limit="",price_limit="No Limit"),IF(M349="Yes",1,2),IF(SUMIFS(WhatIf!$W:$W,WhatIf!$Q:$Q,M$1,WhatIf!$R:$R,M349)&lt;=price_limit,IF(M349="Yes",1,2),"")),""))</f>
        <v/>
      </c>
      <c r="BI349" s="161" t="str">
        <f>IF(OR(N349="",VLOOKUP(N$1,Services!$A$1:$B$25,2,0)="Exclude"),"",IF($D349=1,IF(OR(price_limit="",price_limit="No Limit"),IF(N349="Yes",1,2),IF(SUMIFS(WhatIf!$W:$W,WhatIf!$Q:$Q,N$1,WhatIf!$R:$R,N349)&lt;=price_limit,IF(N349="Yes",1,2),"")),""))</f>
        <v/>
      </c>
      <c r="BJ349" s="161" t="str">
        <f>IF(OR(O349="",VLOOKUP(O$1,Services!$A$1:$B$25,2,0)="Exclude"),"",IF($D349=1,IF(OR(price_limit="",price_limit="No Limit"),IF(O349="Yes",1,2),IF(SUMIFS(WhatIf!$W:$W,WhatIf!$Q:$Q,O$1,WhatIf!$R:$R,O349)&lt;=price_limit,IF(O349="Yes",1,2),"")),""))</f>
        <v/>
      </c>
      <c r="BK349" s="161" t="str">
        <f>IF(OR(P349="",VLOOKUP(P$1,Services!$A$1:$B$25,2,0)="Exclude"),"",IF($D349=1,IF(OR(price_limit="",price_limit="No Limit"),IF(P349="Yes",1,2),IF(SUMIFS(WhatIf!$W:$W,WhatIf!$Q:$Q,P$1,WhatIf!$R:$R,P349)&lt;=price_limit,IF(P349="Yes",1,2),"")),""))</f>
        <v/>
      </c>
      <c r="BL349" s="161" t="str">
        <f>IF(OR(Q349="",VLOOKUP(Q$1,Services!$A$1:$B$25,2,0)="Exclude"),"",IF($D349=1,IF(OR(price_limit="",price_limit="No Limit"),IF(Q349="Yes",1,2),IF(SUMIFS(WhatIf!$W:$W,WhatIf!$Q:$Q,Q$1,WhatIf!$R:$R,Q349)&lt;=price_limit,IF(Q349="Yes",1,2),"")),""))</f>
        <v/>
      </c>
      <c r="BM349" s="161" t="str">
        <f>IF(OR(R349="",VLOOKUP(R$1,Services!$A$1:$B$25,2,0)="Exclude"),"",IF($D349=1,IF(OR(price_limit="",price_limit="No Limit"),IF(R349="Yes",1,2),IF(SUMIFS(WhatIf!$W:$W,WhatIf!$Q:$Q,R$1,WhatIf!$R:$R,R349)&lt;=price_limit,IF(R349="Yes",1,2),"")),""))</f>
        <v/>
      </c>
      <c r="BN349" s="161" t="str">
        <f>IF(OR(S349="",VLOOKUP(S$1,Services!$A$1:$B$25,2,0)="Exclude"),"",IF($D349=1,IF(OR(price_limit="",price_limit="No Limit"),IF(S349="Yes",1,2),IF(SUMIFS(WhatIf!$W:$W,WhatIf!$Q:$Q,S$1,WhatIf!$R:$R,S349)&lt;=price_limit,IF(S349="Yes",1,2),"")),""))</f>
        <v/>
      </c>
      <c r="BO349" s="161" t="str">
        <f>IF(OR(T349="",VLOOKUP(T$1,Services!$A$1:$B$25,2,0)="Exclude"),"",IF($D349=1,IF(OR(price_limit="",price_limit="No Limit"),IF(T349="Yes",1,2),IF(SUMIFS(WhatIf!$W:$W,WhatIf!$Q:$Q,T$1,WhatIf!$R:$R,T349)&lt;=price_limit,IF(T349="Yes",1,2),"")),""))</f>
        <v/>
      </c>
      <c r="BP349" s="161" t="str">
        <f>IF(OR(U349="",VLOOKUP(U$1,Services!$A$1:$B$25,2,0)="Exclude"),"",IF($D349=1,IF(OR(price_limit="",price_limit="No Limit"),IF(U349="Yes",1,2),IF(SUMIFS(WhatIf!$W:$W,WhatIf!$Q:$Q,U$1,WhatIf!$R:$R,U349)&lt;=price_limit,IF(U349="Yes",1,2),"")),""))</f>
        <v/>
      </c>
      <c r="BQ349" s="161" t="str">
        <f>IF(OR(V349="",VLOOKUP(V$1,Services!$A$1:$B$25,2,0)="Exclude"),"",IF($D349=1,IF(OR(price_limit="",price_limit="No Limit"),IF(V349="Yes",1,2),IF(SUMIFS(WhatIf!$W:$W,WhatIf!$Q:$Q,V$1,WhatIf!$R:$R,V349)&lt;=price_limit,IF(V349="Yes",1,2),"")),""))</f>
        <v/>
      </c>
      <c r="BR349" s="161" t="str">
        <f>IF(OR(W349="",VLOOKUP(W$1,Services!$A$1:$B$25,2,0)="Exclude"),"",IF($D349=1,IF(OR(price_limit="",price_limit="No Limit"),IF(W349="Yes",1,2),IF(SUMIFS(WhatIf!$W:$W,WhatIf!$Q:$Q,W$1,WhatIf!$R:$R,W349)&lt;=price_limit,IF(W349="Yes",1,2),"")),""))</f>
        <v/>
      </c>
      <c r="BS349" s="161" t="str">
        <f>IF(OR(X349="",VLOOKUP(X$1,Services!$A$1:$B$25,2,0)="Exclude"),"",IF($D349=1,IF(OR(price_limit="",price_limit="No Limit"),IF(X349="Yes",1,2),IF(SUMIFS(WhatIf!$W:$W,WhatIf!$Q:$Q,X$1,WhatIf!$R:$R,X349)&lt;=price_limit,IF(X349="Yes",1,2),"")),""))</f>
        <v/>
      </c>
      <c r="BT349" s="161" t="str">
        <f>IF(OR(Y349="",VLOOKUP(Y$1,Services!$A$1:$B$25,2,0)="Exclude"),"",IF($D349=1,IF(OR(price_limit="",price_limit="No Limit"),IF(Y349="Yes",1,2),IF(SUMIFS(WhatIf!$W:$W,WhatIf!$Q:$Q,Y$1,WhatIf!$R:$R,Y349)&lt;=price_limit,IF(Y349="Yes",1,2),"")),""))</f>
        <v/>
      </c>
      <c r="BU349" s="161" t="str">
        <f>IF(OR(Z349="",VLOOKUP(Z$1,Services!$A$1:$B$25,2,0)="Exclude"),"",IF($D349=1,IF(OR(price_limit="",price_limit="No Limit"),IF(Z349="Yes",1,2),IF(SUMIFS(WhatIf!$W:$W,WhatIf!$Q:$Q,Z$1,WhatIf!$R:$R,Z349)&lt;=price_limit,IF(Z349="Yes",1,2),"")),""))</f>
        <v/>
      </c>
      <c r="BV349" s="161"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5">
      <c r="A350" s="15" t="s">
        <v>782</v>
      </c>
      <c r="C350" s="3" t="s">
        <v>747</v>
      </c>
      <c r="D350" s="8" t="str">
        <f t="shared" ca="1" si="17"/>
        <v/>
      </c>
      <c r="J350" s="4" t="s">
        <v>1</v>
      </c>
      <c r="K350" s="4" t="s">
        <v>1</v>
      </c>
      <c r="L350" s="4" t="s">
        <v>1</v>
      </c>
      <c r="M350" s="8"/>
      <c r="N350" s="8"/>
      <c r="O350" s="8" t="s">
        <v>1</v>
      </c>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1" t="str">
        <f>IF(OR(E350="",VLOOKUP(E$1,Services!$A$1:$B$25,2,0)="Exclude"),"",IF($D350=1,IF(OR(price_limit="",price_limit="No Limit"),IF(E350="Yes",1,2),IF(SUMIFS(WhatIf!$W:$W,WhatIf!$Q:$Q,E$1,WhatIf!$R:$R,E350)&lt;=price_limit,IF(E350="Yes",1,2),"")),""))</f>
        <v/>
      </c>
      <c r="BA350" s="161" t="str">
        <f>IF(OR(F350="",VLOOKUP(F$1,Services!$A$1:$B$25,2,0)="Exclude"),"",IF($D350=1,IF(OR(price_limit="",price_limit="No Limit"),IF(F350="Yes",1,2),IF(SUMIFS(WhatIf!$W:$W,WhatIf!$Q:$Q,F$1,WhatIf!$R:$R,F350)&lt;=price_limit,IF(F350="Yes",1,2),"")),""))</f>
        <v/>
      </c>
      <c r="BB350" s="161" t="str">
        <f>IF(OR(G350="",VLOOKUP(G$1,Services!$A$1:$B$25,2,0)="Exclude"),"",IF($D350=1,IF(OR(price_limit="",price_limit="No Limit"),IF(G350="Yes",1,2),IF(SUMIFS(WhatIf!$W:$W,WhatIf!$Q:$Q,G$1,WhatIf!$R:$R,G350)&lt;=price_limit,IF(G350="Yes",1,2),"")),""))</f>
        <v/>
      </c>
      <c r="BC350" s="161" t="str">
        <f>IF(OR(H350="",VLOOKUP(H$1,Services!$A$1:$B$25,2,0)="Exclude"),"",IF($D350=1,IF(OR(price_limit="",price_limit="No Limit"),IF(H350="Yes",1,2),IF(SUMIFS(WhatIf!$W:$W,WhatIf!$Q:$Q,H$1,WhatIf!$R:$R,H350)&lt;=price_limit,IF(H350="Yes",1,2),"")),""))</f>
        <v/>
      </c>
      <c r="BD350" s="161" t="str">
        <f>IF(OR(I350="",VLOOKUP(I$1,Services!$A$1:$B$25,2,0)="Exclude"),"",IF($D350=1,IF(OR(price_limit="",price_limit="No Limit"),IF(I350="Yes",1,2),IF(SUMIFS(WhatIf!$W:$W,WhatIf!$Q:$Q,I$1,WhatIf!$R:$R,I350)&lt;=price_limit,IF(I350="Yes",1,2),"")),""))</f>
        <v/>
      </c>
      <c r="BE350" s="161" t="str">
        <f ca="1">IF(OR(J350="",VLOOKUP(J$1,Services!$A$1:$B$25,2,0)="Exclude"),"",IF($D350=1,IF(OR(price_limit="",price_limit="No Limit"),IF(J350="Yes",1,2),IF(SUMIFS(WhatIf!$W:$W,WhatIf!$Q:$Q,J$1,WhatIf!$R:$R,J350)&lt;=price_limit,IF(J350="Yes",1,2),"")),""))</f>
        <v/>
      </c>
      <c r="BF350" s="161" t="str">
        <f ca="1">IF(OR(K350="",VLOOKUP(K$1,Services!$A$1:$B$25,2,0)="Exclude"),"",IF($D350=1,IF(OR(price_limit="",price_limit="No Limit"),IF(K350="Yes",1,2),IF(SUMIFS(WhatIf!$W:$W,WhatIf!$Q:$Q,K$1,WhatIf!$R:$R,K350)&lt;=price_limit,IF(K350="Yes",1,2),"")),""))</f>
        <v/>
      </c>
      <c r="BG350" s="161" t="str">
        <f ca="1">IF(OR(L350="",VLOOKUP(L$1,Services!$A$1:$B$25,2,0)="Exclude"),"",IF($D350=1,IF(OR(price_limit="",price_limit="No Limit"),IF(L350="Yes",1,2),IF(SUMIFS(WhatIf!$W:$W,WhatIf!$Q:$Q,L$1,WhatIf!$R:$R,L350)&lt;=price_limit,IF(L350="Yes",1,2),"")),""))</f>
        <v/>
      </c>
      <c r="BH350" s="161" t="str">
        <f>IF(OR(M350="",VLOOKUP(M$1,Services!$A$1:$B$25,2,0)="Exclude"),"",IF($D350=1,IF(OR(price_limit="",price_limit="No Limit"),IF(M350="Yes",1,2),IF(SUMIFS(WhatIf!$W:$W,WhatIf!$Q:$Q,M$1,WhatIf!$R:$R,M350)&lt;=price_limit,IF(M350="Yes",1,2),"")),""))</f>
        <v/>
      </c>
      <c r="BI350" s="161" t="str">
        <f>IF(OR(N350="",VLOOKUP(N$1,Services!$A$1:$B$25,2,0)="Exclude"),"",IF($D350=1,IF(OR(price_limit="",price_limit="No Limit"),IF(N350="Yes",1,2),IF(SUMIFS(WhatIf!$W:$W,WhatIf!$Q:$Q,N$1,WhatIf!$R:$R,N350)&lt;=price_limit,IF(N350="Yes",1,2),"")),""))</f>
        <v/>
      </c>
      <c r="BJ350" s="161" t="str">
        <f ca="1">IF(OR(O350="",VLOOKUP(O$1,Services!$A$1:$B$25,2,0)="Exclude"),"",IF($D350=1,IF(OR(price_limit="",price_limit="No Limit"),IF(O350="Yes",1,2),IF(SUMIFS(WhatIf!$W:$W,WhatIf!$Q:$Q,O$1,WhatIf!$R:$R,O350)&lt;=price_limit,IF(O350="Yes",1,2),"")),""))</f>
        <v/>
      </c>
      <c r="BK350" s="161" t="str">
        <f>IF(OR(P350="",VLOOKUP(P$1,Services!$A$1:$B$25,2,0)="Exclude"),"",IF($D350=1,IF(OR(price_limit="",price_limit="No Limit"),IF(P350="Yes",1,2),IF(SUMIFS(WhatIf!$W:$W,WhatIf!$Q:$Q,P$1,WhatIf!$R:$R,P350)&lt;=price_limit,IF(P350="Yes",1,2),"")),""))</f>
        <v/>
      </c>
      <c r="BL350" s="161" t="str">
        <f>IF(OR(Q350="",VLOOKUP(Q$1,Services!$A$1:$B$25,2,0)="Exclude"),"",IF($D350=1,IF(OR(price_limit="",price_limit="No Limit"),IF(Q350="Yes",1,2),IF(SUMIFS(WhatIf!$W:$W,WhatIf!$Q:$Q,Q$1,WhatIf!$R:$R,Q350)&lt;=price_limit,IF(Q350="Yes",1,2),"")),""))</f>
        <v/>
      </c>
      <c r="BM350" s="161" t="str">
        <f>IF(OR(R350="",VLOOKUP(R$1,Services!$A$1:$B$25,2,0)="Exclude"),"",IF($D350=1,IF(OR(price_limit="",price_limit="No Limit"),IF(R350="Yes",1,2),IF(SUMIFS(WhatIf!$W:$W,WhatIf!$Q:$Q,R$1,WhatIf!$R:$R,R350)&lt;=price_limit,IF(R350="Yes",1,2),"")),""))</f>
        <v/>
      </c>
      <c r="BN350" s="161" t="str">
        <f>IF(OR(S350="",VLOOKUP(S$1,Services!$A$1:$B$25,2,0)="Exclude"),"",IF($D350=1,IF(OR(price_limit="",price_limit="No Limit"),IF(S350="Yes",1,2),IF(SUMIFS(WhatIf!$W:$W,WhatIf!$Q:$Q,S$1,WhatIf!$R:$R,S350)&lt;=price_limit,IF(S350="Yes",1,2),"")),""))</f>
        <v/>
      </c>
      <c r="BO350" s="161" t="str">
        <f>IF(OR(T350="",VLOOKUP(T$1,Services!$A$1:$B$25,2,0)="Exclude"),"",IF($D350=1,IF(OR(price_limit="",price_limit="No Limit"),IF(T350="Yes",1,2),IF(SUMIFS(WhatIf!$W:$W,WhatIf!$Q:$Q,T$1,WhatIf!$R:$R,T350)&lt;=price_limit,IF(T350="Yes",1,2),"")),""))</f>
        <v/>
      </c>
      <c r="BP350" s="161" t="str">
        <f>IF(OR(U350="",VLOOKUP(U$1,Services!$A$1:$B$25,2,0)="Exclude"),"",IF($D350=1,IF(OR(price_limit="",price_limit="No Limit"),IF(U350="Yes",1,2),IF(SUMIFS(WhatIf!$W:$W,WhatIf!$Q:$Q,U$1,WhatIf!$R:$R,U350)&lt;=price_limit,IF(U350="Yes",1,2),"")),""))</f>
        <v/>
      </c>
      <c r="BQ350" s="161" t="str">
        <f>IF(OR(V350="",VLOOKUP(V$1,Services!$A$1:$B$25,2,0)="Exclude"),"",IF($D350=1,IF(OR(price_limit="",price_limit="No Limit"),IF(V350="Yes",1,2),IF(SUMIFS(WhatIf!$W:$W,WhatIf!$Q:$Q,V$1,WhatIf!$R:$R,V350)&lt;=price_limit,IF(V350="Yes",1,2),"")),""))</f>
        <v/>
      </c>
      <c r="BR350" s="161" t="str">
        <f>IF(OR(W350="",VLOOKUP(W$1,Services!$A$1:$B$25,2,0)="Exclude"),"",IF($D350=1,IF(OR(price_limit="",price_limit="No Limit"),IF(W350="Yes",1,2),IF(SUMIFS(WhatIf!$W:$W,WhatIf!$Q:$Q,W$1,WhatIf!$R:$R,W350)&lt;=price_limit,IF(W350="Yes",1,2),"")),""))</f>
        <v/>
      </c>
      <c r="BS350" s="161" t="str">
        <f>IF(OR(X350="",VLOOKUP(X$1,Services!$A$1:$B$25,2,0)="Exclude"),"",IF($D350=1,IF(OR(price_limit="",price_limit="No Limit"),IF(X350="Yes",1,2),IF(SUMIFS(WhatIf!$W:$W,WhatIf!$Q:$Q,X$1,WhatIf!$R:$R,X350)&lt;=price_limit,IF(X350="Yes",1,2),"")),""))</f>
        <v/>
      </c>
      <c r="BT350" s="161" t="str">
        <f>IF(OR(Y350="",VLOOKUP(Y$1,Services!$A$1:$B$25,2,0)="Exclude"),"",IF($D350=1,IF(OR(price_limit="",price_limit="No Limit"),IF(Y350="Yes",1,2),IF(SUMIFS(WhatIf!$W:$W,WhatIf!$Q:$Q,Y$1,WhatIf!$R:$R,Y350)&lt;=price_limit,IF(Y350="Yes",1,2),"")),""))</f>
        <v/>
      </c>
      <c r="BU350" s="161" t="str">
        <f>IF(OR(Z350="",VLOOKUP(Z$1,Services!$A$1:$B$25,2,0)="Exclude"),"",IF($D350=1,IF(OR(price_limit="",price_limit="No Limit"),IF(Z350="Yes",1,2),IF(SUMIFS(WhatIf!$W:$W,WhatIf!$Q:$Q,Z$1,WhatIf!$R:$R,Z350)&lt;=price_limit,IF(Z350="Yes",1,2),"")),""))</f>
        <v/>
      </c>
      <c r="BV350" s="161"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customHeight="1" x14ac:dyDescent="0.35">
      <c r="A351" s="15" t="s">
        <v>902</v>
      </c>
      <c r="C351" s="3" t="s">
        <v>349</v>
      </c>
      <c r="D351" s="8" t="str">
        <f t="shared" ca="1" si="17"/>
        <v/>
      </c>
      <c r="M351" s="8"/>
      <c r="N351" s="8"/>
      <c r="O351" s="8" t="s">
        <v>1117</v>
      </c>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1" t="str">
        <f>IF(OR(E351="",VLOOKUP(E$1,Services!$A$1:$B$25,2,0)="Exclude"),"",IF($D351=1,IF(OR(price_limit="",price_limit="No Limit"),IF(E351="Yes",1,2),IF(SUMIFS(WhatIf!$W:$W,WhatIf!$Q:$Q,E$1,WhatIf!$R:$R,E351)&lt;=price_limit,IF(E351="Yes",1,2),"")),""))</f>
        <v/>
      </c>
      <c r="BA351" s="161" t="str">
        <f>IF(OR(F351="",VLOOKUP(F$1,Services!$A$1:$B$25,2,0)="Exclude"),"",IF($D351=1,IF(OR(price_limit="",price_limit="No Limit"),IF(F351="Yes",1,2),IF(SUMIFS(WhatIf!$W:$W,WhatIf!$Q:$Q,F$1,WhatIf!$R:$R,F351)&lt;=price_limit,IF(F351="Yes",1,2),"")),""))</f>
        <v/>
      </c>
      <c r="BB351" s="161" t="str">
        <f>IF(OR(G351="",VLOOKUP(G$1,Services!$A$1:$B$25,2,0)="Exclude"),"",IF($D351=1,IF(OR(price_limit="",price_limit="No Limit"),IF(G351="Yes",1,2),IF(SUMIFS(WhatIf!$W:$W,WhatIf!$Q:$Q,G$1,WhatIf!$R:$R,G351)&lt;=price_limit,IF(G351="Yes",1,2),"")),""))</f>
        <v/>
      </c>
      <c r="BC351" s="161" t="str">
        <f>IF(OR(H351="",VLOOKUP(H$1,Services!$A$1:$B$25,2,0)="Exclude"),"",IF($D351=1,IF(OR(price_limit="",price_limit="No Limit"),IF(H351="Yes",1,2),IF(SUMIFS(WhatIf!$W:$W,WhatIf!$Q:$Q,H$1,WhatIf!$R:$R,H351)&lt;=price_limit,IF(H351="Yes",1,2),"")),""))</f>
        <v/>
      </c>
      <c r="BD351" s="161" t="str">
        <f>IF(OR(I351="",VLOOKUP(I$1,Services!$A$1:$B$25,2,0)="Exclude"),"",IF($D351=1,IF(OR(price_limit="",price_limit="No Limit"),IF(I351="Yes",1,2),IF(SUMIFS(WhatIf!$W:$W,WhatIf!$Q:$Q,I$1,WhatIf!$R:$R,I351)&lt;=price_limit,IF(I351="Yes",1,2),"")),""))</f>
        <v/>
      </c>
      <c r="BE351" s="161" t="str">
        <f>IF(OR(J351="",VLOOKUP(J$1,Services!$A$1:$B$25,2,0)="Exclude"),"",IF($D351=1,IF(OR(price_limit="",price_limit="No Limit"),IF(J351="Yes",1,2),IF(SUMIFS(WhatIf!$W:$W,WhatIf!$Q:$Q,J$1,WhatIf!$R:$R,J351)&lt;=price_limit,IF(J351="Yes",1,2),"")),""))</f>
        <v/>
      </c>
      <c r="BF351" s="161" t="str">
        <f>IF(OR(K351="",VLOOKUP(K$1,Services!$A$1:$B$25,2,0)="Exclude"),"",IF($D351=1,IF(OR(price_limit="",price_limit="No Limit"),IF(K351="Yes",1,2),IF(SUMIFS(WhatIf!$W:$W,WhatIf!$Q:$Q,K$1,WhatIf!$R:$R,K351)&lt;=price_limit,IF(K351="Yes",1,2),"")),""))</f>
        <v/>
      </c>
      <c r="BG351" s="161" t="str">
        <f>IF(OR(L351="",VLOOKUP(L$1,Services!$A$1:$B$25,2,0)="Exclude"),"",IF($D351=1,IF(OR(price_limit="",price_limit="No Limit"),IF(L351="Yes",1,2),IF(SUMIFS(WhatIf!$W:$W,WhatIf!$Q:$Q,L$1,WhatIf!$R:$R,L351)&lt;=price_limit,IF(L351="Yes",1,2),"")),""))</f>
        <v/>
      </c>
      <c r="BH351" s="161" t="str">
        <f>IF(OR(M351="",VLOOKUP(M$1,Services!$A$1:$B$25,2,0)="Exclude"),"",IF($D351=1,IF(OR(price_limit="",price_limit="No Limit"),IF(M351="Yes",1,2),IF(SUMIFS(WhatIf!$W:$W,WhatIf!$Q:$Q,M$1,WhatIf!$R:$R,M351)&lt;=price_limit,IF(M351="Yes",1,2),"")),""))</f>
        <v/>
      </c>
      <c r="BI351" s="161" t="str">
        <f>IF(OR(N351="",VLOOKUP(N$1,Services!$A$1:$B$25,2,0)="Exclude"),"",IF($D351=1,IF(OR(price_limit="",price_limit="No Limit"),IF(N351="Yes",1,2),IF(SUMIFS(WhatIf!$W:$W,WhatIf!$Q:$Q,N$1,WhatIf!$R:$R,N351)&lt;=price_limit,IF(N351="Yes",1,2),"")),""))</f>
        <v/>
      </c>
      <c r="BJ351" s="161" t="str">
        <f ca="1">IF(OR(O351="",VLOOKUP(O$1,Services!$A$1:$B$25,2,0)="Exclude"),"",IF($D351=1,IF(OR(price_limit="",price_limit="No Limit"),IF(O351="Yes",1,2),IF(SUMIFS(WhatIf!$W:$W,WhatIf!$Q:$Q,O$1,WhatIf!$R:$R,O351)&lt;=price_limit,IF(O351="Yes",1,2),"")),""))</f>
        <v/>
      </c>
      <c r="BK351" s="161" t="str">
        <f>IF(OR(P351="",VLOOKUP(P$1,Services!$A$1:$B$25,2,0)="Exclude"),"",IF($D351=1,IF(OR(price_limit="",price_limit="No Limit"),IF(P351="Yes",1,2),IF(SUMIFS(WhatIf!$W:$W,WhatIf!$Q:$Q,P$1,WhatIf!$R:$R,P351)&lt;=price_limit,IF(P351="Yes",1,2),"")),""))</f>
        <v/>
      </c>
      <c r="BL351" s="161" t="str">
        <f>IF(OR(Q351="",VLOOKUP(Q$1,Services!$A$1:$B$25,2,0)="Exclude"),"",IF($D351=1,IF(OR(price_limit="",price_limit="No Limit"),IF(Q351="Yes",1,2),IF(SUMIFS(WhatIf!$W:$W,WhatIf!$Q:$Q,Q$1,WhatIf!$R:$R,Q351)&lt;=price_limit,IF(Q351="Yes",1,2),"")),""))</f>
        <v/>
      </c>
      <c r="BM351" s="161" t="str">
        <f>IF(OR(R351="",VLOOKUP(R$1,Services!$A$1:$B$25,2,0)="Exclude"),"",IF($D351=1,IF(OR(price_limit="",price_limit="No Limit"),IF(R351="Yes",1,2),IF(SUMIFS(WhatIf!$W:$W,WhatIf!$Q:$Q,R$1,WhatIf!$R:$R,R351)&lt;=price_limit,IF(R351="Yes",1,2),"")),""))</f>
        <v/>
      </c>
      <c r="BN351" s="161" t="str">
        <f>IF(OR(S351="",VLOOKUP(S$1,Services!$A$1:$B$25,2,0)="Exclude"),"",IF($D351=1,IF(OR(price_limit="",price_limit="No Limit"),IF(S351="Yes",1,2),IF(SUMIFS(WhatIf!$W:$W,WhatIf!$Q:$Q,S$1,WhatIf!$R:$R,S351)&lt;=price_limit,IF(S351="Yes",1,2),"")),""))</f>
        <v/>
      </c>
      <c r="BO351" s="161" t="str">
        <f>IF(OR(T351="",VLOOKUP(T$1,Services!$A$1:$B$25,2,0)="Exclude"),"",IF($D351=1,IF(OR(price_limit="",price_limit="No Limit"),IF(T351="Yes",1,2),IF(SUMIFS(WhatIf!$W:$W,WhatIf!$Q:$Q,T$1,WhatIf!$R:$R,T351)&lt;=price_limit,IF(T351="Yes",1,2),"")),""))</f>
        <v/>
      </c>
      <c r="BP351" s="161" t="str">
        <f>IF(OR(U351="",VLOOKUP(U$1,Services!$A$1:$B$25,2,0)="Exclude"),"",IF($D351=1,IF(OR(price_limit="",price_limit="No Limit"),IF(U351="Yes",1,2),IF(SUMIFS(WhatIf!$W:$W,WhatIf!$Q:$Q,U$1,WhatIf!$R:$R,U351)&lt;=price_limit,IF(U351="Yes",1,2),"")),""))</f>
        <v/>
      </c>
      <c r="BQ351" s="161" t="str">
        <f>IF(OR(V351="",VLOOKUP(V$1,Services!$A$1:$B$25,2,0)="Exclude"),"",IF($D351=1,IF(OR(price_limit="",price_limit="No Limit"),IF(V351="Yes",1,2),IF(SUMIFS(WhatIf!$W:$W,WhatIf!$Q:$Q,V$1,WhatIf!$R:$R,V351)&lt;=price_limit,IF(V351="Yes",1,2),"")),""))</f>
        <v/>
      </c>
      <c r="BR351" s="161" t="str">
        <f>IF(OR(W351="",VLOOKUP(W$1,Services!$A$1:$B$25,2,0)="Exclude"),"",IF($D351=1,IF(OR(price_limit="",price_limit="No Limit"),IF(W351="Yes",1,2),IF(SUMIFS(WhatIf!$W:$W,WhatIf!$Q:$Q,W$1,WhatIf!$R:$R,W351)&lt;=price_limit,IF(W351="Yes",1,2),"")),""))</f>
        <v/>
      </c>
      <c r="BS351" s="161" t="str">
        <f>IF(OR(X351="",VLOOKUP(X$1,Services!$A$1:$B$25,2,0)="Exclude"),"",IF($D351=1,IF(OR(price_limit="",price_limit="No Limit"),IF(X351="Yes",1,2),IF(SUMIFS(WhatIf!$W:$W,WhatIf!$Q:$Q,X$1,WhatIf!$R:$R,X351)&lt;=price_limit,IF(X351="Yes",1,2),"")),""))</f>
        <v/>
      </c>
      <c r="BT351" s="161" t="str">
        <f>IF(OR(Y351="",VLOOKUP(Y$1,Services!$A$1:$B$25,2,0)="Exclude"),"",IF($D351=1,IF(OR(price_limit="",price_limit="No Limit"),IF(Y351="Yes",1,2),IF(SUMIFS(WhatIf!$W:$W,WhatIf!$Q:$Q,Y$1,WhatIf!$R:$R,Y351)&lt;=price_limit,IF(Y351="Yes",1,2),"")),""))</f>
        <v/>
      </c>
      <c r="BU351" s="161" t="str">
        <f>IF(OR(Z351="",VLOOKUP(Z$1,Services!$A$1:$B$25,2,0)="Exclude"),"",IF($D351=1,IF(OR(price_limit="",price_limit="No Limit"),IF(Z351="Yes",1,2),IF(SUMIFS(WhatIf!$W:$W,WhatIf!$Q:$Q,Z$1,WhatIf!$R:$R,Z351)&lt;=price_limit,IF(Z351="Yes",1,2),"")),""))</f>
        <v/>
      </c>
      <c r="BV351" s="161"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26" customHeight="1" x14ac:dyDescent="0.35">
      <c r="A352" s="15" t="s">
        <v>783</v>
      </c>
      <c r="C352" s="3" t="s">
        <v>747</v>
      </c>
      <c r="D352" s="8" t="str">
        <f t="shared" ca="1" si="17"/>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1" t="str">
        <f>IF(OR(E352="",VLOOKUP(E$1,Services!$A$1:$B$25,2,0)="Exclude"),"",IF($D352=1,IF(OR(price_limit="",price_limit="No Limit"),IF(E352="Yes",1,2),IF(SUMIFS(WhatIf!$W:$W,WhatIf!$Q:$Q,E$1,WhatIf!$R:$R,E352)&lt;=price_limit,IF(E352="Yes",1,2),"")),""))</f>
        <v/>
      </c>
      <c r="BA352" s="161" t="str">
        <f>IF(OR(F352="",VLOOKUP(F$1,Services!$A$1:$B$25,2,0)="Exclude"),"",IF($D352=1,IF(OR(price_limit="",price_limit="No Limit"),IF(F352="Yes",1,2),IF(SUMIFS(WhatIf!$W:$W,WhatIf!$Q:$Q,F$1,WhatIf!$R:$R,F352)&lt;=price_limit,IF(F352="Yes",1,2),"")),""))</f>
        <v/>
      </c>
      <c r="BB352" s="161" t="str">
        <f>IF(OR(G352="",VLOOKUP(G$1,Services!$A$1:$B$25,2,0)="Exclude"),"",IF($D352=1,IF(OR(price_limit="",price_limit="No Limit"),IF(G352="Yes",1,2),IF(SUMIFS(WhatIf!$W:$W,WhatIf!$Q:$Q,G$1,WhatIf!$R:$R,G352)&lt;=price_limit,IF(G352="Yes",1,2),"")),""))</f>
        <v/>
      </c>
      <c r="BC352" s="161" t="str">
        <f>IF(OR(H352="",VLOOKUP(H$1,Services!$A$1:$B$25,2,0)="Exclude"),"",IF($D352=1,IF(OR(price_limit="",price_limit="No Limit"),IF(H352="Yes",1,2),IF(SUMIFS(WhatIf!$W:$W,WhatIf!$Q:$Q,H$1,WhatIf!$R:$R,H352)&lt;=price_limit,IF(H352="Yes",1,2),"")),""))</f>
        <v/>
      </c>
      <c r="BD352" s="161" t="str">
        <f>IF(OR(I352="",VLOOKUP(I$1,Services!$A$1:$B$25,2,0)="Exclude"),"",IF($D352=1,IF(OR(price_limit="",price_limit="No Limit"),IF(I352="Yes",1,2),IF(SUMIFS(WhatIf!$W:$W,WhatIf!$Q:$Q,I$1,WhatIf!$R:$R,I352)&lt;=price_limit,IF(I352="Yes",1,2),"")),""))</f>
        <v/>
      </c>
      <c r="BE352" s="161" t="str">
        <f ca="1">IF(OR(J352="",VLOOKUP(J$1,Services!$A$1:$B$25,2,0)="Exclude"),"",IF($D352=1,IF(OR(price_limit="",price_limit="No Limit"),IF(J352="Yes",1,2),IF(SUMIFS(WhatIf!$W:$W,WhatIf!$Q:$Q,J$1,WhatIf!$R:$R,J352)&lt;=price_limit,IF(J352="Yes",1,2),"")),""))</f>
        <v/>
      </c>
      <c r="BF352" s="161" t="str">
        <f ca="1">IF(OR(K352="",VLOOKUP(K$1,Services!$A$1:$B$25,2,0)="Exclude"),"",IF($D352=1,IF(OR(price_limit="",price_limit="No Limit"),IF(K352="Yes",1,2),IF(SUMIFS(WhatIf!$W:$W,WhatIf!$Q:$Q,K$1,WhatIf!$R:$R,K352)&lt;=price_limit,IF(K352="Yes",1,2),"")),""))</f>
        <v/>
      </c>
      <c r="BG352" s="161" t="str">
        <f ca="1">IF(OR(L352="",VLOOKUP(L$1,Services!$A$1:$B$25,2,0)="Exclude"),"",IF($D352=1,IF(OR(price_limit="",price_limit="No Limit"),IF(L352="Yes",1,2),IF(SUMIFS(WhatIf!$W:$W,WhatIf!$Q:$Q,L$1,WhatIf!$R:$R,L352)&lt;=price_limit,IF(L352="Yes",1,2),"")),""))</f>
        <v/>
      </c>
      <c r="BH352" s="161" t="str">
        <f>IF(OR(M352="",VLOOKUP(M$1,Services!$A$1:$B$25,2,0)="Exclude"),"",IF($D352=1,IF(OR(price_limit="",price_limit="No Limit"),IF(M352="Yes",1,2),IF(SUMIFS(WhatIf!$W:$W,WhatIf!$Q:$Q,M$1,WhatIf!$R:$R,M352)&lt;=price_limit,IF(M352="Yes",1,2),"")),""))</f>
        <v/>
      </c>
      <c r="BI352" s="161" t="str">
        <f>IF(OR(N352="",VLOOKUP(N$1,Services!$A$1:$B$25,2,0)="Exclude"),"",IF($D352=1,IF(OR(price_limit="",price_limit="No Limit"),IF(N352="Yes",1,2),IF(SUMIFS(WhatIf!$W:$W,WhatIf!$Q:$Q,N$1,WhatIf!$R:$R,N352)&lt;=price_limit,IF(N352="Yes",1,2),"")),""))</f>
        <v/>
      </c>
      <c r="BJ352" s="161" t="str">
        <f>IF(OR(O352="",VLOOKUP(O$1,Services!$A$1:$B$25,2,0)="Exclude"),"",IF($D352=1,IF(OR(price_limit="",price_limit="No Limit"),IF(O352="Yes",1,2),IF(SUMIFS(WhatIf!$W:$W,WhatIf!$Q:$Q,O$1,WhatIf!$R:$R,O352)&lt;=price_limit,IF(O352="Yes",1,2),"")),""))</f>
        <v/>
      </c>
      <c r="BK352" s="161" t="str">
        <f>IF(OR(P352="",VLOOKUP(P$1,Services!$A$1:$B$25,2,0)="Exclude"),"",IF($D352=1,IF(OR(price_limit="",price_limit="No Limit"),IF(P352="Yes",1,2),IF(SUMIFS(WhatIf!$W:$W,WhatIf!$Q:$Q,P$1,WhatIf!$R:$R,P352)&lt;=price_limit,IF(P352="Yes",1,2),"")),""))</f>
        <v/>
      </c>
      <c r="BL352" s="161" t="str">
        <f>IF(OR(Q352="",VLOOKUP(Q$1,Services!$A$1:$B$25,2,0)="Exclude"),"",IF($D352=1,IF(OR(price_limit="",price_limit="No Limit"),IF(Q352="Yes",1,2),IF(SUMIFS(WhatIf!$W:$W,WhatIf!$Q:$Q,Q$1,WhatIf!$R:$R,Q352)&lt;=price_limit,IF(Q352="Yes",1,2),"")),""))</f>
        <v/>
      </c>
      <c r="BM352" s="161" t="str">
        <f>IF(OR(R352="",VLOOKUP(R$1,Services!$A$1:$B$25,2,0)="Exclude"),"",IF($D352=1,IF(OR(price_limit="",price_limit="No Limit"),IF(R352="Yes",1,2),IF(SUMIFS(WhatIf!$W:$W,WhatIf!$Q:$Q,R$1,WhatIf!$R:$R,R352)&lt;=price_limit,IF(R352="Yes",1,2),"")),""))</f>
        <v/>
      </c>
      <c r="BN352" s="161" t="str">
        <f>IF(OR(S352="",VLOOKUP(S$1,Services!$A$1:$B$25,2,0)="Exclude"),"",IF($D352=1,IF(OR(price_limit="",price_limit="No Limit"),IF(S352="Yes",1,2),IF(SUMIFS(WhatIf!$W:$W,WhatIf!$Q:$Q,S$1,WhatIf!$R:$R,S352)&lt;=price_limit,IF(S352="Yes",1,2),"")),""))</f>
        <v/>
      </c>
      <c r="BO352" s="161" t="str">
        <f>IF(OR(T352="",VLOOKUP(T$1,Services!$A$1:$B$25,2,0)="Exclude"),"",IF($D352=1,IF(OR(price_limit="",price_limit="No Limit"),IF(T352="Yes",1,2),IF(SUMIFS(WhatIf!$W:$W,WhatIf!$Q:$Q,T$1,WhatIf!$R:$R,T352)&lt;=price_limit,IF(T352="Yes",1,2),"")),""))</f>
        <v/>
      </c>
      <c r="BP352" s="161" t="str">
        <f>IF(OR(U352="",VLOOKUP(U$1,Services!$A$1:$B$25,2,0)="Exclude"),"",IF($D352=1,IF(OR(price_limit="",price_limit="No Limit"),IF(U352="Yes",1,2),IF(SUMIFS(WhatIf!$W:$W,WhatIf!$Q:$Q,U$1,WhatIf!$R:$R,U352)&lt;=price_limit,IF(U352="Yes",1,2),"")),""))</f>
        <v/>
      </c>
      <c r="BQ352" s="161" t="str">
        <f>IF(OR(V352="",VLOOKUP(V$1,Services!$A$1:$B$25,2,0)="Exclude"),"",IF($D352=1,IF(OR(price_limit="",price_limit="No Limit"),IF(V352="Yes",1,2),IF(SUMIFS(WhatIf!$W:$W,WhatIf!$Q:$Q,V$1,WhatIf!$R:$R,V352)&lt;=price_limit,IF(V352="Yes",1,2),"")),""))</f>
        <v/>
      </c>
      <c r="BR352" s="161" t="str">
        <f>IF(OR(W352="",VLOOKUP(W$1,Services!$A$1:$B$25,2,0)="Exclude"),"",IF($D352=1,IF(OR(price_limit="",price_limit="No Limit"),IF(W352="Yes",1,2),IF(SUMIFS(WhatIf!$W:$W,WhatIf!$Q:$Q,W$1,WhatIf!$R:$R,W352)&lt;=price_limit,IF(W352="Yes",1,2),"")),""))</f>
        <v/>
      </c>
      <c r="BS352" s="161" t="str">
        <f>IF(OR(X352="",VLOOKUP(X$1,Services!$A$1:$B$25,2,0)="Exclude"),"",IF($D352=1,IF(OR(price_limit="",price_limit="No Limit"),IF(X352="Yes",1,2),IF(SUMIFS(WhatIf!$W:$W,WhatIf!$Q:$Q,X$1,WhatIf!$R:$R,X352)&lt;=price_limit,IF(X352="Yes",1,2),"")),""))</f>
        <v/>
      </c>
      <c r="BT352" s="161" t="str">
        <f>IF(OR(Y352="",VLOOKUP(Y$1,Services!$A$1:$B$25,2,0)="Exclude"),"",IF($D352=1,IF(OR(price_limit="",price_limit="No Limit"),IF(Y352="Yes",1,2),IF(SUMIFS(WhatIf!$W:$W,WhatIf!$Q:$Q,Y$1,WhatIf!$R:$R,Y352)&lt;=price_limit,IF(Y352="Yes",1,2),"")),""))</f>
        <v/>
      </c>
      <c r="BU352" s="161" t="str">
        <f>IF(OR(Z352="",VLOOKUP(Z$1,Services!$A$1:$B$25,2,0)="Exclude"),"",IF($D352=1,IF(OR(price_limit="",price_limit="No Limit"),IF(Z352="Yes",1,2),IF(SUMIFS(WhatIf!$W:$W,WhatIf!$Q:$Q,Z$1,WhatIf!$R:$R,Z352)&lt;=price_limit,IF(Z352="Yes",1,2),"")),""))</f>
        <v/>
      </c>
      <c r="BV352" s="161"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26" customHeight="1" x14ac:dyDescent="0.35">
      <c r="A353" s="15" t="s">
        <v>784</v>
      </c>
      <c r="C353" s="3" t="s">
        <v>747</v>
      </c>
      <c r="D353" s="8" t="str">
        <f t="shared" ca="1" si="17"/>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1" t="str">
        <f>IF(OR(E353="",VLOOKUP(E$1,Services!$A$1:$B$25,2,0)="Exclude"),"",IF($D353=1,IF(OR(price_limit="",price_limit="No Limit"),IF(E353="Yes",1,2),IF(SUMIFS(WhatIf!$W:$W,WhatIf!$Q:$Q,E$1,WhatIf!$R:$R,E353)&lt;=price_limit,IF(E353="Yes",1,2),"")),""))</f>
        <v/>
      </c>
      <c r="BA353" s="161" t="str">
        <f>IF(OR(F353="",VLOOKUP(F$1,Services!$A$1:$B$25,2,0)="Exclude"),"",IF($D353=1,IF(OR(price_limit="",price_limit="No Limit"),IF(F353="Yes",1,2),IF(SUMIFS(WhatIf!$W:$W,WhatIf!$Q:$Q,F$1,WhatIf!$R:$R,F353)&lt;=price_limit,IF(F353="Yes",1,2),"")),""))</f>
        <v/>
      </c>
      <c r="BB353" s="161" t="str">
        <f>IF(OR(G353="",VLOOKUP(G$1,Services!$A$1:$B$25,2,0)="Exclude"),"",IF($D353=1,IF(OR(price_limit="",price_limit="No Limit"),IF(G353="Yes",1,2),IF(SUMIFS(WhatIf!$W:$W,WhatIf!$Q:$Q,G$1,WhatIf!$R:$R,G353)&lt;=price_limit,IF(G353="Yes",1,2),"")),""))</f>
        <v/>
      </c>
      <c r="BC353" s="161" t="str">
        <f>IF(OR(H353="",VLOOKUP(H$1,Services!$A$1:$B$25,2,0)="Exclude"),"",IF($D353=1,IF(OR(price_limit="",price_limit="No Limit"),IF(H353="Yes",1,2),IF(SUMIFS(WhatIf!$W:$W,WhatIf!$Q:$Q,H$1,WhatIf!$R:$R,H353)&lt;=price_limit,IF(H353="Yes",1,2),"")),""))</f>
        <v/>
      </c>
      <c r="BD353" s="161" t="str">
        <f>IF(OR(I353="",VLOOKUP(I$1,Services!$A$1:$B$25,2,0)="Exclude"),"",IF($D353=1,IF(OR(price_limit="",price_limit="No Limit"),IF(I353="Yes",1,2),IF(SUMIFS(WhatIf!$W:$W,WhatIf!$Q:$Q,I$1,WhatIf!$R:$R,I353)&lt;=price_limit,IF(I353="Yes",1,2),"")),""))</f>
        <v/>
      </c>
      <c r="BE353" s="161" t="str">
        <f ca="1">IF(OR(J353="",VLOOKUP(J$1,Services!$A$1:$B$25,2,0)="Exclude"),"",IF($D353=1,IF(OR(price_limit="",price_limit="No Limit"),IF(J353="Yes",1,2),IF(SUMIFS(WhatIf!$W:$W,WhatIf!$Q:$Q,J$1,WhatIf!$R:$R,J353)&lt;=price_limit,IF(J353="Yes",1,2),"")),""))</f>
        <v/>
      </c>
      <c r="BF353" s="161" t="str">
        <f ca="1">IF(OR(K353="",VLOOKUP(K$1,Services!$A$1:$B$25,2,0)="Exclude"),"",IF($D353=1,IF(OR(price_limit="",price_limit="No Limit"),IF(K353="Yes",1,2),IF(SUMIFS(WhatIf!$W:$W,WhatIf!$Q:$Q,K$1,WhatIf!$R:$R,K353)&lt;=price_limit,IF(K353="Yes",1,2),"")),""))</f>
        <v/>
      </c>
      <c r="BG353" s="161" t="str">
        <f ca="1">IF(OR(L353="",VLOOKUP(L$1,Services!$A$1:$B$25,2,0)="Exclude"),"",IF($D353=1,IF(OR(price_limit="",price_limit="No Limit"),IF(L353="Yes",1,2),IF(SUMIFS(WhatIf!$W:$W,WhatIf!$Q:$Q,L$1,WhatIf!$R:$R,L353)&lt;=price_limit,IF(L353="Yes",1,2),"")),""))</f>
        <v/>
      </c>
      <c r="BH353" s="161" t="str">
        <f>IF(OR(M353="",VLOOKUP(M$1,Services!$A$1:$B$25,2,0)="Exclude"),"",IF($D353=1,IF(OR(price_limit="",price_limit="No Limit"),IF(M353="Yes",1,2),IF(SUMIFS(WhatIf!$W:$W,WhatIf!$Q:$Q,M$1,WhatIf!$R:$R,M353)&lt;=price_limit,IF(M353="Yes",1,2),"")),""))</f>
        <v/>
      </c>
      <c r="BI353" s="161" t="str">
        <f>IF(OR(N353="",VLOOKUP(N$1,Services!$A$1:$B$25,2,0)="Exclude"),"",IF($D353=1,IF(OR(price_limit="",price_limit="No Limit"),IF(N353="Yes",1,2),IF(SUMIFS(WhatIf!$W:$W,WhatIf!$Q:$Q,N$1,WhatIf!$R:$R,N353)&lt;=price_limit,IF(N353="Yes",1,2),"")),""))</f>
        <v/>
      </c>
      <c r="BJ353" s="161" t="str">
        <f>IF(OR(O353="",VLOOKUP(O$1,Services!$A$1:$B$25,2,0)="Exclude"),"",IF($D353=1,IF(OR(price_limit="",price_limit="No Limit"),IF(O353="Yes",1,2),IF(SUMIFS(WhatIf!$W:$W,WhatIf!$Q:$Q,O$1,WhatIf!$R:$R,O353)&lt;=price_limit,IF(O353="Yes",1,2),"")),""))</f>
        <v/>
      </c>
      <c r="BK353" s="161" t="str">
        <f>IF(OR(P353="",VLOOKUP(P$1,Services!$A$1:$B$25,2,0)="Exclude"),"",IF($D353=1,IF(OR(price_limit="",price_limit="No Limit"),IF(P353="Yes",1,2),IF(SUMIFS(WhatIf!$W:$W,WhatIf!$Q:$Q,P$1,WhatIf!$R:$R,P353)&lt;=price_limit,IF(P353="Yes",1,2),"")),""))</f>
        <v/>
      </c>
      <c r="BL353" s="161" t="str">
        <f>IF(OR(Q353="",VLOOKUP(Q$1,Services!$A$1:$B$25,2,0)="Exclude"),"",IF($D353=1,IF(OR(price_limit="",price_limit="No Limit"),IF(Q353="Yes",1,2),IF(SUMIFS(WhatIf!$W:$W,WhatIf!$Q:$Q,Q$1,WhatIf!$R:$R,Q353)&lt;=price_limit,IF(Q353="Yes",1,2),"")),""))</f>
        <v/>
      </c>
      <c r="BM353" s="161" t="str">
        <f>IF(OR(R353="",VLOOKUP(R$1,Services!$A$1:$B$25,2,0)="Exclude"),"",IF($D353=1,IF(OR(price_limit="",price_limit="No Limit"),IF(R353="Yes",1,2),IF(SUMIFS(WhatIf!$W:$W,WhatIf!$Q:$Q,R$1,WhatIf!$R:$R,R353)&lt;=price_limit,IF(R353="Yes",1,2),"")),""))</f>
        <v/>
      </c>
      <c r="BN353" s="161" t="str">
        <f>IF(OR(S353="",VLOOKUP(S$1,Services!$A$1:$B$25,2,0)="Exclude"),"",IF($D353=1,IF(OR(price_limit="",price_limit="No Limit"),IF(S353="Yes",1,2),IF(SUMIFS(WhatIf!$W:$W,WhatIf!$Q:$Q,S$1,WhatIf!$R:$R,S353)&lt;=price_limit,IF(S353="Yes",1,2),"")),""))</f>
        <v/>
      </c>
      <c r="BO353" s="161" t="str">
        <f>IF(OR(T353="",VLOOKUP(T$1,Services!$A$1:$B$25,2,0)="Exclude"),"",IF($D353=1,IF(OR(price_limit="",price_limit="No Limit"),IF(T353="Yes",1,2),IF(SUMIFS(WhatIf!$W:$W,WhatIf!$Q:$Q,T$1,WhatIf!$R:$R,T353)&lt;=price_limit,IF(T353="Yes",1,2),"")),""))</f>
        <v/>
      </c>
      <c r="BP353" s="161" t="str">
        <f>IF(OR(U353="",VLOOKUP(U$1,Services!$A$1:$B$25,2,0)="Exclude"),"",IF($D353=1,IF(OR(price_limit="",price_limit="No Limit"),IF(U353="Yes",1,2),IF(SUMIFS(WhatIf!$W:$W,WhatIf!$Q:$Q,U$1,WhatIf!$R:$R,U353)&lt;=price_limit,IF(U353="Yes",1,2),"")),""))</f>
        <v/>
      </c>
      <c r="BQ353" s="161" t="str">
        <f>IF(OR(V353="",VLOOKUP(V$1,Services!$A$1:$B$25,2,0)="Exclude"),"",IF($D353=1,IF(OR(price_limit="",price_limit="No Limit"),IF(V353="Yes",1,2),IF(SUMIFS(WhatIf!$W:$W,WhatIf!$Q:$Q,V$1,WhatIf!$R:$R,V353)&lt;=price_limit,IF(V353="Yes",1,2),"")),""))</f>
        <v/>
      </c>
      <c r="BR353" s="161" t="str">
        <f>IF(OR(W353="",VLOOKUP(W$1,Services!$A$1:$B$25,2,0)="Exclude"),"",IF($D353=1,IF(OR(price_limit="",price_limit="No Limit"),IF(W353="Yes",1,2),IF(SUMIFS(WhatIf!$W:$W,WhatIf!$Q:$Q,W$1,WhatIf!$R:$R,W353)&lt;=price_limit,IF(W353="Yes",1,2),"")),""))</f>
        <v/>
      </c>
      <c r="BS353" s="161" t="str">
        <f>IF(OR(X353="",VLOOKUP(X$1,Services!$A$1:$B$25,2,0)="Exclude"),"",IF($D353=1,IF(OR(price_limit="",price_limit="No Limit"),IF(X353="Yes",1,2),IF(SUMIFS(WhatIf!$W:$W,WhatIf!$Q:$Q,X$1,WhatIf!$R:$R,X353)&lt;=price_limit,IF(X353="Yes",1,2),"")),""))</f>
        <v/>
      </c>
      <c r="BT353" s="161" t="str">
        <f>IF(OR(Y353="",VLOOKUP(Y$1,Services!$A$1:$B$25,2,0)="Exclude"),"",IF($D353=1,IF(OR(price_limit="",price_limit="No Limit"),IF(Y353="Yes",1,2),IF(SUMIFS(WhatIf!$W:$W,WhatIf!$Q:$Q,Y$1,WhatIf!$R:$R,Y353)&lt;=price_limit,IF(Y353="Yes",1,2),"")),""))</f>
        <v/>
      </c>
      <c r="BU353" s="161" t="str">
        <f>IF(OR(Z353="",VLOOKUP(Z$1,Services!$A$1:$B$25,2,0)="Exclude"),"",IF($D353=1,IF(OR(price_limit="",price_limit="No Limit"),IF(Z353="Yes",1,2),IF(SUMIFS(WhatIf!$W:$W,WhatIf!$Q:$Q,Z$1,WhatIf!$R:$R,Z353)&lt;=price_limit,IF(Z353="Yes",1,2),"")),""))</f>
        <v/>
      </c>
      <c r="BV353" s="161"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3" customHeight="1" x14ac:dyDescent="0.35">
      <c r="A354" s="15" t="s">
        <v>632</v>
      </c>
      <c r="B354" s="3" t="s">
        <v>650</v>
      </c>
      <c r="C354" s="3" t="s">
        <v>185</v>
      </c>
      <c r="D354" s="8" t="str">
        <f t="shared" ca="1" si="17"/>
        <v/>
      </c>
      <c r="M354" s="8" t="s">
        <v>702</v>
      </c>
      <c r="N354" s="8" t="s">
        <v>185</v>
      </c>
      <c r="O354" s="8" t="s">
        <v>661</v>
      </c>
      <c r="P354" s="8"/>
      <c r="Q354" s="8"/>
      <c r="R354" s="8" t="s">
        <v>1</v>
      </c>
      <c r="S354" s="8" t="s">
        <v>1</v>
      </c>
      <c r="T354" s="8" t="s">
        <v>1</v>
      </c>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1" t="str">
        <f>IF(OR(E354="",VLOOKUP(E$1,Services!$A$1:$B$25,2,0)="Exclude"),"",IF($D354=1,IF(OR(price_limit="",price_limit="No Limit"),IF(E354="Yes",1,2),IF(SUMIFS(WhatIf!$W:$W,WhatIf!$Q:$Q,E$1,WhatIf!$R:$R,E354)&lt;=price_limit,IF(E354="Yes",1,2),"")),""))</f>
        <v/>
      </c>
      <c r="BA354" s="161" t="str">
        <f>IF(OR(F354="",VLOOKUP(F$1,Services!$A$1:$B$25,2,0)="Exclude"),"",IF($D354=1,IF(OR(price_limit="",price_limit="No Limit"),IF(F354="Yes",1,2),IF(SUMIFS(WhatIf!$W:$W,WhatIf!$Q:$Q,F$1,WhatIf!$R:$R,F354)&lt;=price_limit,IF(F354="Yes",1,2),"")),""))</f>
        <v/>
      </c>
      <c r="BB354" s="161" t="str">
        <f>IF(OR(G354="",VLOOKUP(G$1,Services!$A$1:$B$25,2,0)="Exclude"),"",IF($D354=1,IF(OR(price_limit="",price_limit="No Limit"),IF(G354="Yes",1,2),IF(SUMIFS(WhatIf!$W:$W,WhatIf!$Q:$Q,G$1,WhatIf!$R:$R,G354)&lt;=price_limit,IF(G354="Yes",1,2),"")),""))</f>
        <v/>
      </c>
      <c r="BC354" s="161" t="str">
        <f>IF(OR(H354="",VLOOKUP(H$1,Services!$A$1:$B$25,2,0)="Exclude"),"",IF($D354=1,IF(OR(price_limit="",price_limit="No Limit"),IF(H354="Yes",1,2),IF(SUMIFS(WhatIf!$W:$W,WhatIf!$Q:$Q,H$1,WhatIf!$R:$R,H354)&lt;=price_limit,IF(H354="Yes",1,2),"")),""))</f>
        <v/>
      </c>
      <c r="BD354" s="161" t="str">
        <f>IF(OR(I354="",VLOOKUP(I$1,Services!$A$1:$B$25,2,0)="Exclude"),"",IF($D354=1,IF(OR(price_limit="",price_limit="No Limit"),IF(I354="Yes",1,2),IF(SUMIFS(WhatIf!$W:$W,WhatIf!$Q:$Q,I$1,WhatIf!$R:$R,I354)&lt;=price_limit,IF(I354="Yes",1,2),"")),""))</f>
        <v/>
      </c>
      <c r="BE354" s="161" t="str">
        <f>IF(OR(J354="",VLOOKUP(J$1,Services!$A$1:$B$25,2,0)="Exclude"),"",IF($D354=1,IF(OR(price_limit="",price_limit="No Limit"),IF(J354="Yes",1,2),IF(SUMIFS(WhatIf!$W:$W,WhatIf!$Q:$Q,J$1,WhatIf!$R:$R,J354)&lt;=price_limit,IF(J354="Yes",1,2),"")),""))</f>
        <v/>
      </c>
      <c r="BF354" s="161" t="str">
        <f>IF(OR(K354="",VLOOKUP(K$1,Services!$A$1:$B$25,2,0)="Exclude"),"",IF($D354=1,IF(OR(price_limit="",price_limit="No Limit"),IF(K354="Yes",1,2),IF(SUMIFS(WhatIf!$W:$W,WhatIf!$Q:$Q,K$1,WhatIf!$R:$R,K354)&lt;=price_limit,IF(K354="Yes",1,2),"")),""))</f>
        <v/>
      </c>
      <c r="BG354" s="161" t="str">
        <f>IF(OR(L354="",VLOOKUP(L$1,Services!$A$1:$B$25,2,0)="Exclude"),"",IF($D354=1,IF(OR(price_limit="",price_limit="No Limit"),IF(L354="Yes",1,2),IF(SUMIFS(WhatIf!$W:$W,WhatIf!$Q:$Q,L$1,WhatIf!$R:$R,L354)&lt;=price_limit,IF(L354="Yes",1,2),"")),""))</f>
        <v/>
      </c>
      <c r="BH354" s="161" t="str">
        <f ca="1">IF(OR(M354="",VLOOKUP(M$1,Services!$A$1:$B$25,2,0)="Exclude"),"",IF($D354=1,IF(OR(price_limit="",price_limit="No Limit"),IF(M354="Yes",1,2),IF(SUMIFS(WhatIf!$W:$W,WhatIf!$Q:$Q,M$1,WhatIf!$R:$R,M354)&lt;=price_limit,IF(M354="Yes",1,2),"")),""))</f>
        <v/>
      </c>
      <c r="BI354" s="161" t="str">
        <f ca="1">IF(OR(N354="",VLOOKUP(N$1,Services!$A$1:$B$25,2,0)="Exclude"),"",IF($D354=1,IF(OR(price_limit="",price_limit="No Limit"),IF(N354="Yes",1,2),IF(SUMIFS(WhatIf!$W:$W,WhatIf!$Q:$Q,N$1,WhatIf!$R:$R,N354)&lt;=price_limit,IF(N354="Yes",1,2),"")),""))</f>
        <v/>
      </c>
      <c r="BJ354" s="161" t="str">
        <f ca="1">IF(OR(O354="",VLOOKUP(O$1,Services!$A$1:$B$25,2,0)="Exclude"),"",IF($D354=1,IF(OR(price_limit="",price_limit="No Limit"),IF(O354="Yes",1,2),IF(SUMIFS(WhatIf!$W:$W,WhatIf!$Q:$Q,O$1,WhatIf!$R:$R,O354)&lt;=price_limit,IF(O354="Yes",1,2),"")),""))</f>
        <v/>
      </c>
      <c r="BK354" s="161" t="str">
        <f>IF(OR(P354="",VLOOKUP(P$1,Services!$A$1:$B$25,2,0)="Exclude"),"",IF($D354=1,IF(OR(price_limit="",price_limit="No Limit"),IF(P354="Yes",1,2),IF(SUMIFS(WhatIf!$W:$W,WhatIf!$Q:$Q,P$1,WhatIf!$R:$R,P354)&lt;=price_limit,IF(P354="Yes",1,2),"")),""))</f>
        <v/>
      </c>
      <c r="BL354" s="161" t="str">
        <f>IF(OR(Q354="",VLOOKUP(Q$1,Services!$A$1:$B$25,2,0)="Exclude"),"",IF($D354=1,IF(OR(price_limit="",price_limit="No Limit"),IF(Q354="Yes",1,2),IF(SUMIFS(WhatIf!$W:$W,WhatIf!$Q:$Q,Q$1,WhatIf!$R:$R,Q354)&lt;=price_limit,IF(Q354="Yes",1,2),"")),""))</f>
        <v/>
      </c>
      <c r="BM354" s="161" t="str">
        <f ca="1">IF(OR(R354="",VLOOKUP(R$1,Services!$A$1:$B$25,2,0)="Exclude"),"",IF($D354=1,IF(OR(price_limit="",price_limit="No Limit"),IF(R354="Yes",1,2),IF(SUMIFS(WhatIf!$W:$W,WhatIf!$Q:$Q,R$1,WhatIf!$R:$R,R354)&lt;=price_limit,IF(R354="Yes",1,2),"")),""))</f>
        <v/>
      </c>
      <c r="BN354" s="161" t="str">
        <f ca="1">IF(OR(S354="",VLOOKUP(S$1,Services!$A$1:$B$25,2,0)="Exclude"),"",IF($D354=1,IF(OR(price_limit="",price_limit="No Limit"),IF(S354="Yes",1,2),IF(SUMIFS(WhatIf!$W:$W,WhatIf!$Q:$Q,S$1,WhatIf!$R:$R,S354)&lt;=price_limit,IF(S354="Yes",1,2),"")),""))</f>
        <v/>
      </c>
      <c r="BO354" s="161" t="str">
        <f ca="1">IF(OR(T354="",VLOOKUP(T$1,Services!$A$1:$B$25,2,0)="Exclude"),"",IF($D354=1,IF(OR(price_limit="",price_limit="No Limit"),IF(T354="Yes",1,2),IF(SUMIFS(WhatIf!$W:$W,WhatIf!$Q:$Q,T$1,WhatIf!$R:$R,T354)&lt;=price_limit,IF(T354="Yes",1,2),"")),""))</f>
        <v/>
      </c>
      <c r="BP354" s="161" t="str">
        <f>IF(OR(U354="",VLOOKUP(U$1,Services!$A$1:$B$25,2,0)="Exclude"),"",IF($D354=1,IF(OR(price_limit="",price_limit="No Limit"),IF(U354="Yes",1,2),IF(SUMIFS(WhatIf!$W:$W,WhatIf!$Q:$Q,U$1,WhatIf!$R:$R,U354)&lt;=price_limit,IF(U354="Yes",1,2),"")),""))</f>
        <v/>
      </c>
      <c r="BQ354" s="161" t="str">
        <f>IF(OR(V354="",VLOOKUP(V$1,Services!$A$1:$B$25,2,0)="Exclude"),"",IF($D354=1,IF(OR(price_limit="",price_limit="No Limit"),IF(V354="Yes",1,2),IF(SUMIFS(WhatIf!$W:$W,WhatIf!$Q:$Q,V$1,WhatIf!$R:$R,V354)&lt;=price_limit,IF(V354="Yes",1,2),"")),""))</f>
        <v/>
      </c>
      <c r="BR354" s="161" t="str">
        <f>IF(OR(W354="",VLOOKUP(W$1,Services!$A$1:$B$25,2,0)="Exclude"),"",IF($D354=1,IF(OR(price_limit="",price_limit="No Limit"),IF(W354="Yes",1,2),IF(SUMIFS(WhatIf!$W:$W,WhatIf!$Q:$Q,W$1,WhatIf!$R:$R,W354)&lt;=price_limit,IF(W354="Yes",1,2),"")),""))</f>
        <v/>
      </c>
      <c r="BS354" s="161" t="str">
        <f>IF(OR(X354="",VLOOKUP(X$1,Services!$A$1:$B$25,2,0)="Exclude"),"",IF($D354=1,IF(OR(price_limit="",price_limit="No Limit"),IF(X354="Yes",1,2),IF(SUMIFS(WhatIf!$W:$W,WhatIf!$Q:$Q,X$1,WhatIf!$R:$R,X354)&lt;=price_limit,IF(X354="Yes",1,2),"")),""))</f>
        <v/>
      </c>
      <c r="BT354" s="161" t="str">
        <f>IF(OR(Y354="",VLOOKUP(Y$1,Services!$A$1:$B$25,2,0)="Exclude"),"",IF($D354=1,IF(OR(price_limit="",price_limit="No Limit"),IF(Y354="Yes",1,2),IF(SUMIFS(WhatIf!$W:$W,WhatIf!$Q:$Q,Y$1,WhatIf!$R:$R,Y354)&lt;=price_limit,IF(Y354="Yes",1,2),"")),""))</f>
        <v/>
      </c>
      <c r="BU354" s="161" t="str">
        <f>IF(OR(Z354="",VLOOKUP(Z$1,Services!$A$1:$B$25,2,0)="Exclude"),"",IF($D354=1,IF(OR(price_limit="",price_limit="No Limit"),IF(Z354="Yes",1,2),IF(SUMIFS(WhatIf!$W:$W,WhatIf!$Q:$Q,Z$1,WhatIf!$R:$R,Z354)&lt;=price_limit,IF(Z354="Yes",1,2),"")),""))</f>
        <v/>
      </c>
      <c r="BV354" s="161"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812</v>
      </c>
      <c r="C355" s="3" t="s">
        <v>349</v>
      </c>
      <c r="D355" s="8" t="str">
        <f t="shared" ca="1" si="17"/>
        <v/>
      </c>
      <c r="I355" s="4" t="s">
        <v>797</v>
      </c>
      <c r="J355" s="4" t="s">
        <v>797</v>
      </c>
      <c r="K355" s="4" t="s">
        <v>797</v>
      </c>
      <c r="L355" s="4" t="s">
        <v>797</v>
      </c>
      <c r="M355" s="8"/>
      <c r="N355" s="8"/>
      <c r="O355" s="8"/>
      <c r="P355" s="8"/>
      <c r="Q355" s="8"/>
      <c r="R355" s="8"/>
      <c r="S355" s="8"/>
      <c r="T355" s="8"/>
      <c r="U355" s="8"/>
      <c r="V355" s="4" t="s">
        <v>797</v>
      </c>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1" t="str">
        <f>IF(OR(E355="",VLOOKUP(E$1,Services!$A$1:$B$25,2,0)="Exclude"),"",IF($D355=1,IF(OR(price_limit="",price_limit="No Limit"),IF(E355="Yes",1,2),IF(SUMIFS(WhatIf!$W:$W,WhatIf!$Q:$Q,E$1,WhatIf!$R:$R,E355)&lt;=price_limit,IF(E355="Yes",1,2),"")),""))</f>
        <v/>
      </c>
      <c r="BA355" s="161" t="str">
        <f>IF(OR(F355="",VLOOKUP(F$1,Services!$A$1:$B$25,2,0)="Exclude"),"",IF($D355=1,IF(OR(price_limit="",price_limit="No Limit"),IF(F355="Yes",1,2),IF(SUMIFS(WhatIf!$W:$W,WhatIf!$Q:$Q,F$1,WhatIf!$R:$R,F355)&lt;=price_limit,IF(F355="Yes",1,2),"")),""))</f>
        <v/>
      </c>
      <c r="BB355" s="161" t="str">
        <f>IF(OR(G355="",VLOOKUP(G$1,Services!$A$1:$B$25,2,0)="Exclude"),"",IF($D355=1,IF(OR(price_limit="",price_limit="No Limit"),IF(G355="Yes",1,2),IF(SUMIFS(WhatIf!$W:$W,WhatIf!$Q:$Q,G$1,WhatIf!$R:$R,G355)&lt;=price_limit,IF(G355="Yes",1,2),"")),""))</f>
        <v/>
      </c>
      <c r="BC355" s="161" t="str">
        <f>IF(OR(H355="",VLOOKUP(H$1,Services!$A$1:$B$25,2,0)="Exclude"),"",IF($D355=1,IF(OR(price_limit="",price_limit="No Limit"),IF(H355="Yes",1,2),IF(SUMIFS(WhatIf!$W:$W,WhatIf!$Q:$Q,H$1,WhatIf!$R:$R,H355)&lt;=price_limit,IF(H355="Yes",1,2),"")),""))</f>
        <v/>
      </c>
      <c r="BD355" s="161" t="str">
        <f ca="1">IF(OR(I355="",VLOOKUP(I$1,Services!$A$1:$B$25,2,0)="Exclude"),"",IF($D355=1,IF(OR(price_limit="",price_limit="No Limit"),IF(I355="Yes",1,2),IF(SUMIFS(WhatIf!$W:$W,WhatIf!$Q:$Q,I$1,WhatIf!$R:$R,I355)&lt;=price_limit,IF(I355="Yes",1,2),"")),""))</f>
        <v/>
      </c>
      <c r="BE355" s="161" t="str">
        <f ca="1">IF(OR(J355="",VLOOKUP(J$1,Services!$A$1:$B$25,2,0)="Exclude"),"",IF($D355=1,IF(OR(price_limit="",price_limit="No Limit"),IF(J355="Yes",1,2),IF(SUMIFS(WhatIf!$W:$W,WhatIf!$Q:$Q,J$1,WhatIf!$R:$R,J355)&lt;=price_limit,IF(J355="Yes",1,2),"")),""))</f>
        <v/>
      </c>
      <c r="BF355" s="161" t="str">
        <f ca="1">IF(OR(K355="",VLOOKUP(K$1,Services!$A$1:$B$25,2,0)="Exclude"),"",IF($D355=1,IF(OR(price_limit="",price_limit="No Limit"),IF(K355="Yes",1,2),IF(SUMIFS(WhatIf!$W:$W,WhatIf!$Q:$Q,K$1,WhatIf!$R:$R,K355)&lt;=price_limit,IF(K355="Yes",1,2),"")),""))</f>
        <v/>
      </c>
      <c r="BG355" s="161" t="str">
        <f ca="1">IF(OR(L355="",VLOOKUP(L$1,Services!$A$1:$B$25,2,0)="Exclude"),"",IF($D355=1,IF(OR(price_limit="",price_limit="No Limit"),IF(L355="Yes",1,2),IF(SUMIFS(WhatIf!$W:$W,WhatIf!$Q:$Q,L$1,WhatIf!$R:$R,L355)&lt;=price_limit,IF(L355="Yes",1,2),"")),""))</f>
        <v/>
      </c>
      <c r="BH355" s="161" t="str">
        <f>IF(OR(M355="",VLOOKUP(M$1,Services!$A$1:$B$25,2,0)="Exclude"),"",IF($D355=1,IF(OR(price_limit="",price_limit="No Limit"),IF(M355="Yes",1,2),IF(SUMIFS(WhatIf!$W:$W,WhatIf!$Q:$Q,M$1,WhatIf!$R:$R,M355)&lt;=price_limit,IF(M355="Yes",1,2),"")),""))</f>
        <v/>
      </c>
      <c r="BI355" s="161" t="str">
        <f>IF(OR(N355="",VLOOKUP(N$1,Services!$A$1:$B$25,2,0)="Exclude"),"",IF($D355=1,IF(OR(price_limit="",price_limit="No Limit"),IF(N355="Yes",1,2),IF(SUMIFS(WhatIf!$W:$W,WhatIf!$Q:$Q,N$1,WhatIf!$R:$R,N355)&lt;=price_limit,IF(N355="Yes",1,2),"")),""))</f>
        <v/>
      </c>
      <c r="BJ355" s="161" t="str">
        <f>IF(OR(O355="",VLOOKUP(O$1,Services!$A$1:$B$25,2,0)="Exclude"),"",IF($D355=1,IF(OR(price_limit="",price_limit="No Limit"),IF(O355="Yes",1,2),IF(SUMIFS(WhatIf!$W:$W,WhatIf!$Q:$Q,O$1,WhatIf!$R:$R,O355)&lt;=price_limit,IF(O355="Yes",1,2),"")),""))</f>
        <v/>
      </c>
      <c r="BK355" s="161" t="str">
        <f>IF(OR(P355="",VLOOKUP(P$1,Services!$A$1:$B$25,2,0)="Exclude"),"",IF($D355=1,IF(OR(price_limit="",price_limit="No Limit"),IF(P355="Yes",1,2),IF(SUMIFS(WhatIf!$W:$W,WhatIf!$Q:$Q,P$1,WhatIf!$R:$R,P355)&lt;=price_limit,IF(P355="Yes",1,2),"")),""))</f>
        <v/>
      </c>
      <c r="BL355" s="161" t="str">
        <f>IF(OR(Q355="",VLOOKUP(Q$1,Services!$A$1:$B$25,2,0)="Exclude"),"",IF($D355=1,IF(OR(price_limit="",price_limit="No Limit"),IF(Q355="Yes",1,2),IF(SUMIFS(WhatIf!$W:$W,WhatIf!$Q:$Q,Q$1,WhatIf!$R:$R,Q355)&lt;=price_limit,IF(Q355="Yes",1,2),"")),""))</f>
        <v/>
      </c>
      <c r="BM355" s="161" t="str">
        <f>IF(OR(R355="",VLOOKUP(R$1,Services!$A$1:$B$25,2,0)="Exclude"),"",IF($D355=1,IF(OR(price_limit="",price_limit="No Limit"),IF(R355="Yes",1,2),IF(SUMIFS(WhatIf!$W:$W,WhatIf!$Q:$Q,R$1,WhatIf!$R:$R,R355)&lt;=price_limit,IF(R355="Yes",1,2),"")),""))</f>
        <v/>
      </c>
      <c r="BN355" s="161" t="str">
        <f>IF(OR(S355="",VLOOKUP(S$1,Services!$A$1:$B$25,2,0)="Exclude"),"",IF($D355=1,IF(OR(price_limit="",price_limit="No Limit"),IF(S355="Yes",1,2),IF(SUMIFS(WhatIf!$W:$W,WhatIf!$Q:$Q,S$1,WhatIf!$R:$R,S355)&lt;=price_limit,IF(S355="Yes",1,2),"")),""))</f>
        <v/>
      </c>
      <c r="BO355" s="161" t="str">
        <f>IF(OR(T355="",VLOOKUP(T$1,Services!$A$1:$B$25,2,0)="Exclude"),"",IF($D355=1,IF(OR(price_limit="",price_limit="No Limit"),IF(T355="Yes",1,2),IF(SUMIFS(WhatIf!$W:$W,WhatIf!$Q:$Q,T$1,WhatIf!$R:$R,T355)&lt;=price_limit,IF(T355="Yes",1,2),"")),""))</f>
        <v/>
      </c>
      <c r="BP355" s="161" t="str">
        <f>IF(OR(U355="",VLOOKUP(U$1,Services!$A$1:$B$25,2,0)="Exclude"),"",IF($D355=1,IF(OR(price_limit="",price_limit="No Limit"),IF(U355="Yes",1,2),IF(SUMIFS(WhatIf!$W:$W,WhatIf!$Q:$Q,U$1,WhatIf!$R:$R,U355)&lt;=price_limit,IF(U355="Yes",1,2),"")),""))</f>
        <v/>
      </c>
      <c r="BQ355" s="161" t="str">
        <f ca="1">IF(OR(V355="",VLOOKUP(V$1,Services!$A$1:$B$25,2,0)="Exclude"),"",IF($D355=1,IF(OR(price_limit="",price_limit="No Limit"),IF(V355="Yes",1,2),IF(SUMIFS(WhatIf!$W:$W,WhatIf!$Q:$Q,V$1,WhatIf!$R:$R,V355)&lt;=price_limit,IF(V355="Yes",1,2),"")),""))</f>
        <v/>
      </c>
      <c r="BR355" s="161" t="str">
        <f>IF(OR(W355="",VLOOKUP(W$1,Services!$A$1:$B$25,2,0)="Exclude"),"",IF($D355=1,IF(OR(price_limit="",price_limit="No Limit"),IF(W355="Yes",1,2),IF(SUMIFS(WhatIf!$W:$W,WhatIf!$Q:$Q,W$1,WhatIf!$R:$R,W355)&lt;=price_limit,IF(W355="Yes",1,2),"")),""))</f>
        <v/>
      </c>
      <c r="BS355" s="161" t="str">
        <f>IF(OR(X355="",VLOOKUP(X$1,Services!$A$1:$B$25,2,0)="Exclude"),"",IF($D355=1,IF(OR(price_limit="",price_limit="No Limit"),IF(X355="Yes",1,2),IF(SUMIFS(WhatIf!$W:$W,WhatIf!$Q:$Q,X$1,WhatIf!$R:$R,X355)&lt;=price_limit,IF(X355="Yes",1,2),"")),""))</f>
        <v/>
      </c>
      <c r="BT355" s="161" t="str">
        <f>IF(OR(Y355="",VLOOKUP(Y$1,Services!$A$1:$B$25,2,0)="Exclude"),"",IF($D355=1,IF(OR(price_limit="",price_limit="No Limit"),IF(Y355="Yes",1,2),IF(SUMIFS(WhatIf!$W:$W,WhatIf!$Q:$Q,Y$1,WhatIf!$R:$R,Y355)&lt;=price_limit,IF(Y355="Yes",1,2),"")),""))</f>
        <v/>
      </c>
      <c r="BU355" s="161" t="str">
        <f>IF(OR(Z355="",VLOOKUP(Z$1,Services!$A$1:$B$25,2,0)="Exclude"),"",IF($D355=1,IF(OR(price_limit="",price_limit="No Limit"),IF(Z355="Yes",1,2),IF(SUMIFS(WhatIf!$W:$W,WhatIf!$Q:$Q,Z$1,WhatIf!$R:$R,Z355)&lt;=price_limit,IF(Z355="Yes",1,2),"")),""))</f>
        <v/>
      </c>
      <c r="BV355" s="161"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customHeight="1" x14ac:dyDescent="0.35">
      <c r="A356" s="15" t="s">
        <v>813</v>
      </c>
      <c r="C356" s="3" t="s">
        <v>349</v>
      </c>
      <c r="D356" s="8" t="str">
        <f t="shared" ca="1" si="17"/>
        <v/>
      </c>
      <c r="I356" s="4" t="s">
        <v>797</v>
      </c>
      <c r="J356" s="4" t="s">
        <v>797</v>
      </c>
      <c r="K356" s="4" t="s">
        <v>797</v>
      </c>
      <c r="L356" s="4" t="s">
        <v>797</v>
      </c>
      <c r="M356" s="8"/>
      <c r="N356" s="8"/>
      <c r="O356" s="8"/>
      <c r="P356" s="8"/>
      <c r="Q356" s="8"/>
      <c r="R356" s="8"/>
      <c r="S356" s="8"/>
      <c r="T356" s="8"/>
      <c r="U356" s="8"/>
      <c r="V356" s="4" t="s">
        <v>797</v>
      </c>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1" t="str">
        <f>IF(OR(E356="",VLOOKUP(E$1,Services!$A$1:$B$25,2,0)="Exclude"),"",IF($D356=1,IF(OR(price_limit="",price_limit="No Limit"),IF(E356="Yes",1,2),IF(SUMIFS(WhatIf!$W:$W,WhatIf!$Q:$Q,E$1,WhatIf!$R:$R,E356)&lt;=price_limit,IF(E356="Yes",1,2),"")),""))</f>
        <v/>
      </c>
      <c r="BA356" s="161" t="str">
        <f>IF(OR(F356="",VLOOKUP(F$1,Services!$A$1:$B$25,2,0)="Exclude"),"",IF($D356=1,IF(OR(price_limit="",price_limit="No Limit"),IF(F356="Yes",1,2),IF(SUMIFS(WhatIf!$W:$W,WhatIf!$Q:$Q,F$1,WhatIf!$R:$R,F356)&lt;=price_limit,IF(F356="Yes",1,2),"")),""))</f>
        <v/>
      </c>
      <c r="BB356" s="161" t="str">
        <f>IF(OR(G356="",VLOOKUP(G$1,Services!$A$1:$B$25,2,0)="Exclude"),"",IF($D356=1,IF(OR(price_limit="",price_limit="No Limit"),IF(G356="Yes",1,2),IF(SUMIFS(WhatIf!$W:$W,WhatIf!$Q:$Q,G$1,WhatIf!$R:$R,G356)&lt;=price_limit,IF(G356="Yes",1,2),"")),""))</f>
        <v/>
      </c>
      <c r="BC356" s="161" t="str">
        <f>IF(OR(H356="",VLOOKUP(H$1,Services!$A$1:$B$25,2,0)="Exclude"),"",IF($D356=1,IF(OR(price_limit="",price_limit="No Limit"),IF(H356="Yes",1,2),IF(SUMIFS(WhatIf!$W:$W,WhatIf!$Q:$Q,H$1,WhatIf!$R:$R,H356)&lt;=price_limit,IF(H356="Yes",1,2),"")),""))</f>
        <v/>
      </c>
      <c r="BD356" s="161" t="str">
        <f ca="1">IF(OR(I356="",VLOOKUP(I$1,Services!$A$1:$B$25,2,0)="Exclude"),"",IF($D356=1,IF(OR(price_limit="",price_limit="No Limit"),IF(I356="Yes",1,2),IF(SUMIFS(WhatIf!$W:$W,WhatIf!$Q:$Q,I$1,WhatIf!$R:$R,I356)&lt;=price_limit,IF(I356="Yes",1,2),"")),""))</f>
        <v/>
      </c>
      <c r="BE356" s="161" t="str">
        <f ca="1">IF(OR(J356="",VLOOKUP(J$1,Services!$A$1:$B$25,2,0)="Exclude"),"",IF($D356=1,IF(OR(price_limit="",price_limit="No Limit"),IF(J356="Yes",1,2),IF(SUMIFS(WhatIf!$W:$W,WhatIf!$Q:$Q,J$1,WhatIf!$R:$R,J356)&lt;=price_limit,IF(J356="Yes",1,2),"")),""))</f>
        <v/>
      </c>
      <c r="BF356" s="161" t="str">
        <f ca="1">IF(OR(K356="",VLOOKUP(K$1,Services!$A$1:$B$25,2,0)="Exclude"),"",IF($D356=1,IF(OR(price_limit="",price_limit="No Limit"),IF(K356="Yes",1,2),IF(SUMIFS(WhatIf!$W:$W,WhatIf!$Q:$Q,K$1,WhatIf!$R:$R,K356)&lt;=price_limit,IF(K356="Yes",1,2),"")),""))</f>
        <v/>
      </c>
      <c r="BG356" s="161" t="str">
        <f ca="1">IF(OR(L356="",VLOOKUP(L$1,Services!$A$1:$B$25,2,0)="Exclude"),"",IF($D356=1,IF(OR(price_limit="",price_limit="No Limit"),IF(L356="Yes",1,2),IF(SUMIFS(WhatIf!$W:$W,WhatIf!$Q:$Q,L$1,WhatIf!$R:$R,L356)&lt;=price_limit,IF(L356="Yes",1,2),"")),""))</f>
        <v/>
      </c>
      <c r="BH356" s="161" t="str">
        <f>IF(OR(M356="",VLOOKUP(M$1,Services!$A$1:$B$25,2,0)="Exclude"),"",IF($D356=1,IF(OR(price_limit="",price_limit="No Limit"),IF(M356="Yes",1,2),IF(SUMIFS(WhatIf!$W:$W,WhatIf!$Q:$Q,M$1,WhatIf!$R:$R,M356)&lt;=price_limit,IF(M356="Yes",1,2),"")),""))</f>
        <v/>
      </c>
      <c r="BI356" s="161" t="str">
        <f>IF(OR(N356="",VLOOKUP(N$1,Services!$A$1:$B$25,2,0)="Exclude"),"",IF($D356=1,IF(OR(price_limit="",price_limit="No Limit"),IF(N356="Yes",1,2),IF(SUMIFS(WhatIf!$W:$W,WhatIf!$Q:$Q,N$1,WhatIf!$R:$R,N356)&lt;=price_limit,IF(N356="Yes",1,2),"")),""))</f>
        <v/>
      </c>
      <c r="BJ356" s="161" t="str">
        <f>IF(OR(O356="",VLOOKUP(O$1,Services!$A$1:$B$25,2,0)="Exclude"),"",IF($D356=1,IF(OR(price_limit="",price_limit="No Limit"),IF(O356="Yes",1,2),IF(SUMIFS(WhatIf!$W:$W,WhatIf!$Q:$Q,O$1,WhatIf!$R:$R,O356)&lt;=price_limit,IF(O356="Yes",1,2),"")),""))</f>
        <v/>
      </c>
      <c r="BK356" s="161" t="str">
        <f>IF(OR(P356="",VLOOKUP(P$1,Services!$A$1:$B$25,2,0)="Exclude"),"",IF($D356=1,IF(OR(price_limit="",price_limit="No Limit"),IF(P356="Yes",1,2),IF(SUMIFS(WhatIf!$W:$W,WhatIf!$Q:$Q,P$1,WhatIf!$R:$R,P356)&lt;=price_limit,IF(P356="Yes",1,2),"")),""))</f>
        <v/>
      </c>
      <c r="BL356" s="161" t="str">
        <f>IF(OR(Q356="",VLOOKUP(Q$1,Services!$A$1:$B$25,2,0)="Exclude"),"",IF($D356=1,IF(OR(price_limit="",price_limit="No Limit"),IF(Q356="Yes",1,2),IF(SUMIFS(WhatIf!$W:$W,WhatIf!$Q:$Q,Q$1,WhatIf!$R:$R,Q356)&lt;=price_limit,IF(Q356="Yes",1,2),"")),""))</f>
        <v/>
      </c>
      <c r="BM356" s="161" t="str">
        <f>IF(OR(R356="",VLOOKUP(R$1,Services!$A$1:$B$25,2,0)="Exclude"),"",IF($D356=1,IF(OR(price_limit="",price_limit="No Limit"),IF(R356="Yes",1,2),IF(SUMIFS(WhatIf!$W:$W,WhatIf!$Q:$Q,R$1,WhatIf!$R:$R,R356)&lt;=price_limit,IF(R356="Yes",1,2),"")),""))</f>
        <v/>
      </c>
      <c r="BN356" s="161" t="str">
        <f>IF(OR(S356="",VLOOKUP(S$1,Services!$A$1:$B$25,2,0)="Exclude"),"",IF($D356=1,IF(OR(price_limit="",price_limit="No Limit"),IF(S356="Yes",1,2),IF(SUMIFS(WhatIf!$W:$W,WhatIf!$Q:$Q,S$1,WhatIf!$R:$R,S356)&lt;=price_limit,IF(S356="Yes",1,2),"")),""))</f>
        <v/>
      </c>
      <c r="BO356" s="161" t="str">
        <f>IF(OR(T356="",VLOOKUP(T$1,Services!$A$1:$B$25,2,0)="Exclude"),"",IF($D356=1,IF(OR(price_limit="",price_limit="No Limit"),IF(T356="Yes",1,2),IF(SUMIFS(WhatIf!$W:$W,WhatIf!$Q:$Q,T$1,WhatIf!$R:$R,T356)&lt;=price_limit,IF(T356="Yes",1,2),"")),""))</f>
        <v/>
      </c>
      <c r="BP356" s="161" t="str">
        <f>IF(OR(U356="",VLOOKUP(U$1,Services!$A$1:$B$25,2,0)="Exclude"),"",IF($D356=1,IF(OR(price_limit="",price_limit="No Limit"),IF(U356="Yes",1,2),IF(SUMIFS(WhatIf!$W:$W,WhatIf!$Q:$Q,U$1,WhatIf!$R:$R,U356)&lt;=price_limit,IF(U356="Yes",1,2),"")),""))</f>
        <v/>
      </c>
      <c r="BQ356" s="161" t="str">
        <f ca="1">IF(OR(V356="",VLOOKUP(V$1,Services!$A$1:$B$25,2,0)="Exclude"),"",IF($D356=1,IF(OR(price_limit="",price_limit="No Limit"),IF(V356="Yes",1,2),IF(SUMIFS(WhatIf!$W:$W,WhatIf!$Q:$Q,V$1,WhatIf!$R:$R,V356)&lt;=price_limit,IF(V356="Yes",1,2),"")),""))</f>
        <v/>
      </c>
      <c r="BR356" s="161" t="str">
        <f>IF(OR(W356="",VLOOKUP(W$1,Services!$A$1:$B$25,2,0)="Exclude"),"",IF($D356=1,IF(OR(price_limit="",price_limit="No Limit"),IF(W356="Yes",1,2),IF(SUMIFS(WhatIf!$W:$W,WhatIf!$Q:$Q,W$1,WhatIf!$R:$R,W356)&lt;=price_limit,IF(W356="Yes",1,2),"")),""))</f>
        <v/>
      </c>
      <c r="BS356" s="161" t="str">
        <f>IF(OR(X356="",VLOOKUP(X$1,Services!$A$1:$B$25,2,0)="Exclude"),"",IF($D356=1,IF(OR(price_limit="",price_limit="No Limit"),IF(X356="Yes",1,2),IF(SUMIFS(WhatIf!$W:$W,WhatIf!$Q:$Q,X$1,WhatIf!$R:$R,X356)&lt;=price_limit,IF(X356="Yes",1,2),"")),""))</f>
        <v/>
      </c>
      <c r="BT356" s="161" t="str">
        <f>IF(OR(Y356="",VLOOKUP(Y$1,Services!$A$1:$B$25,2,0)="Exclude"),"",IF($D356=1,IF(OR(price_limit="",price_limit="No Limit"),IF(Y356="Yes",1,2),IF(SUMIFS(WhatIf!$W:$W,WhatIf!$Q:$Q,Y$1,WhatIf!$R:$R,Y356)&lt;=price_limit,IF(Y356="Yes",1,2),"")),""))</f>
        <v/>
      </c>
      <c r="BU356" s="161" t="str">
        <f>IF(OR(Z356="",VLOOKUP(Z$1,Services!$A$1:$B$25,2,0)="Exclude"),"",IF($D356=1,IF(OR(price_limit="",price_limit="No Limit"),IF(Z356="Yes",1,2),IF(SUMIFS(WhatIf!$W:$W,WhatIf!$Q:$Q,Z$1,WhatIf!$R:$R,Z356)&lt;=price_limit,IF(Z356="Yes",1,2),"")),""))</f>
        <v/>
      </c>
      <c r="BV356" s="161"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814</v>
      </c>
      <c r="C357" s="3" t="s">
        <v>184</v>
      </c>
      <c r="D357" s="8" t="str">
        <f t="shared" ca="1" si="17"/>
        <v/>
      </c>
      <c r="I357" s="4" t="s">
        <v>231</v>
      </c>
      <c r="J357" s="4" t="s">
        <v>231</v>
      </c>
      <c r="K357" s="4" t="s">
        <v>231</v>
      </c>
      <c r="L357" s="4" t="s">
        <v>231</v>
      </c>
      <c r="M357" s="8"/>
      <c r="N357" s="8"/>
      <c r="O357" s="8"/>
      <c r="P357" s="8"/>
      <c r="Q357" s="8"/>
      <c r="R357" s="8"/>
      <c r="S357" s="8"/>
      <c r="T357" s="8"/>
      <c r="U357" s="8"/>
      <c r="V357" s="8" t="s">
        <v>1</v>
      </c>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1" t="str">
        <f>IF(OR(E357="",VLOOKUP(E$1,Services!$A$1:$B$25,2,0)="Exclude"),"",IF($D357=1,IF(OR(price_limit="",price_limit="No Limit"),IF(E357="Yes",1,2),IF(SUMIFS(WhatIf!$W:$W,WhatIf!$Q:$Q,E$1,WhatIf!$R:$R,E357)&lt;=price_limit,IF(E357="Yes",1,2),"")),""))</f>
        <v/>
      </c>
      <c r="BA357" s="161" t="str">
        <f>IF(OR(F357="",VLOOKUP(F$1,Services!$A$1:$B$25,2,0)="Exclude"),"",IF($D357=1,IF(OR(price_limit="",price_limit="No Limit"),IF(F357="Yes",1,2),IF(SUMIFS(WhatIf!$W:$W,WhatIf!$Q:$Q,F$1,WhatIf!$R:$R,F357)&lt;=price_limit,IF(F357="Yes",1,2),"")),""))</f>
        <v/>
      </c>
      <c r="BB357" s="161" t="str">
        <f>IF(OR(G357="",VLOOKUP(G$1,Services!$A$1:$B$25,2,0)="Exclude"),"",IF($D357=1,IF(OR(price_limit="",price_limit="No Limit"),IF(G357="Yes",1,2),IF(SUMIFS(WhatIf!$W:$W,WhatIf!$Q:$Q,G$1,WhatIf!$R:$R,G357)&lt;=price_limit,IF(G357="Yes",1,2),"")),""))</f>
        <v/>
      </c>
      <c r="BC357" s="161" t="str">
        <f>IF(OR(H357="",VLOOKUP(H$1,Services!$A$1:$B$25,2,0)="Exclude"),"",IF($D357=1,IF(OR(price_limit="",price_limit="No Limit"),IF(H357="Yes",1,2),IF(SUMIFS(WhatIf!$W:$W,WhatIf!$Q:$Q,H$1,WhatIf!$R:$R,H357)&lt;=price_limit,IF(H357="Yes",1,2),"")),""))</f>
        <v/>
      </c>
      <c r="BD357" s="161" t="str">
        <f ca="1">IF(OR(I357="",VLOOKUP(I$1,Services!$A$1:$B$25,2,0)="Exclude"),"",IF($D357=1,IF(OR(price_limit="",price_limit="No Limit"),IF(I357="Yes",1,2),IF(SUMIFS(WhatIf!$W:$W,WhatIf!$Q:$Q,I$1,WhatIf!$R:$R,I357)&lt;=price_limit,IF(I357="Yes",1,2),"")),""))</f>
        <v/>
      </c>
      <c r="BE357" s="161" t="str">
        <f ca="1">IF(OR(J357="",VLOOKUP(J$1,Services!$A$1:$B$25,2,0)="Exclude"),"",IF($D357=1,IF(OR(price_limit="",price_limit="No Limit"),IF(J357="Yes",1,2),IF(SUMIFS(WhatIf!$W:$W,WhatIf!$Q:$Q,J$1,WhatIf!$R:$R,J357)&lt;=price_limit,IF(J357="Yes",1,2),"")),""))</f>
        <v/>
      </c>
      <c r="BF357" s="161" t="str">
        <f ca="1">IF(OR(K357="",VLOOKUP(K$1,Services!$A$1:$B$25,2,0)="Exclude"),"",IF($D357=1,IF(OR(price_limit="",price_limit="No Limit"),IF(K357="Yes",1,2),IF(SUMIFS(WhatIf!$W:$W,WhatIf!$Q:$Q,K$1,WhatIf!$R:$R,K357)&lt;=price_limit,IF(K357="Yes",1,2),"")),""))</f>
        <v/>
      </c>
      <c r="BG357" s="161" t="str">
        <f ca="1">IF(OR(L357="",VLOOKUP(L$1,Services!$A$1:$B$25,2,0)="Exclude"),"",IF($D357=1,IF(OR(price_limit="",price_limit="No Limit"),IF(L357="Yes",1,2),IF(SUMIFS(WhatIf!$W:$W,WhatIf!$Q:$Q,L$1,WhatIf!$R:$R,L357)&lt;=price_limit,IF(L357="Yes",1,2),"")),""))</f>
        <v/>
      </c>
      <c r="BH357" s="161" t="str">
        <f>IF(OR(M357="",VLOOKUP(M$1,Services!$A$1:$B$25,2,0)="Exclude"),"",IF($D357=1,IF(OR(price_limit="",price_limit="No Limit"),IF(M357="Yes",1,2),IF(SUMIFS(WhatIf!$W:$W,WhatIf!$Q:$Q,M$1,WhatIf!$R:$R,M357)&lt;=price_limit,IF(M357="Yes",1,2),"")),""))</f>
        <v/>
      </c>
      <c r="BI357" s="161" t="str">
        <f>IF(OR(N357="",VLOOKUP(N$1,Services!$A$1:$B$25,2,0)="Exclude"),"",IF($D357=1,IF(OR(price_limit="",price_limit="No Limit"),IF(N357="Yes",1,2),IF(SUMIFS(WhatIf!$W:$W,WhatIf!$Q:$Q,N$1,WhatIf!$R:$R,N357)&lt;=price_limit,IF(N357="Yes",1,2),"")),""))</f>
        <v/>
      </c>
      <c r="BJ357" s="161" t="str">
        <f>IF(OR(O357="",VLOOKUP(O$1,Services!$A$1:$B$25,2,0)="Exclude"),"",IF($D357=1,IF(OR(price_limit="",price_limit="No Limit"),IF(O357="Yes",1,2),IF(SUMIFS(WhatIf!$W:$W,WhatIf!$Q:$Q,O$1,WhatIf!$R:$R,O357)&lt;=price_limit,IF(O357="Yes",1,2),"")),""))</f>
        <v/>
      </c>
      <c r="BK357" s="161" t="str">
        <f>IF(OR(P357="",VLOOKUP(P$1,Services!$A$1:$B$25,2,0)="Exclude"),"",IF($D357=1,IF(OR(price_limit="",price_limit="No Limit"),IF(P357="Yes",1,2),IF(SUMIFS(WhatIf!$W:$W,WhatIf!$Q:$Q,P$1,WhatIf!$R:$R,P357)&lt;=price_limit,IF(P357="Yes",1,2),"")),""))</f>
        <v/>
      </c>
      <c r="BL357" s="161" t="str">
        <f>IF(OR(Q357="",VLOOKUP(Q$1,Services!$A$1:$B$25,2,0)="Exclude"),"",IF($D357=1,IF(OR(price_limit="",price_limit="No Limit"),IF(Q357="Yes",1,2),IF(SUMIFS(WhatIf!$W:$W,WhatIf!$Q:$Q,Q$1,WhatIf!$R:$R,Q357)&lt;=price_limit,IF(Q357="Yes",1,2),"")),""))</f>
        <v/>
      </c>
      <c r="BM357" s="161" t="str">
        <f>IF(OR(R357="",VLOOKUP(R$1,Services!$A$1:$B$25,2,0)="Exclude"),"",IF($D357=1,IF(OR(price_limit="",price_limit="No Limit"),IF(R357="Yes",1,2),IF(SUMIFS(WhatIf!$W:$W,WhatIf!$Q:$Q,R$1,WhatIf!$R:$R,R357)&lt;=price_limit,IF(R357="Yes",1,2),"")),""))</f>
        <v/>
      </c>
      <c r="BN357" s="161" t="str">
        <f>IF(OR(S357="",VLOOKUP(S$1,Services!$A$1:$B$25,2,0)="Exclude"),"",IF($D357=1,IF(OR(price_limit="",price_limit="No Limit"),IF(S357="Yes",1,2),IF(SUMIFS(WhatIf!$W:$W,WhatIf!$Q:$Q,S$1,WhatIf!$R:$R,S357)&lt;=price_limit,IF(S357="Yes",1,2),"")),""))</f>
        <v/>
      </c>
      <c r="BO357" s="161" t="str">
        <f>IF(OR(T357="",VLOOKUP(T$1,Services!$A$1:$B$25,2,0)="Exclude"),"",IF($D357=1,IF(OR(price_limit="",price_limit="No Limit"),IF(T357="Yes",1,2),IF(SUMIFS(WhatIf!$W:$W,WhatIf!$Q:$Q,T$1,WhatIf!$R:$R,T357)&lt;=price_limit,IF(T357="Yes",1,2),"")),""))</f>
        <v/>
      </c>
      <c r="BP357" s="161" t="str">
        <f>IF(OR(U357="",VLOOKUP(U$1,Services!$A$1:$B$25,2,0)="Exclude"),"",IF($D357=1,IF(OR(price_limit="",price_limit="No Limit"),IF(U357="Yes",1,2),IF(SUMIFS(WhatIf!$W:$W,WhatIf!$Q:$Q,U$1,WhatIf!$R:$R,U357)&lt;=price_limit,IF(U357="Yes",1,2),"")),""))</f>
        <v/>
      </c>
      <c r="BQ357" s="161" t="str">
        <f ca="1">IF(OR(V357="",VLOOKUP(V$1,Services!$A$1:$B$25,2,0)="Exclude"),"",IF($D357=1,IF(OR(price_limit="",price_limit="No Limit"),IF(V357="Yes",1,2),IF(SUMIFS(WhatIf!$W:$W,WhatIf!$Q:$Q,V$1,WhatIf!$R:$R,V357)&lt;=price_limit,IF(V357="Yes",1,2),"")),""))</f>
        <v/>
      </c>
      <c r="BR357" s="161" t="str">
        <f>IF(OR(W357="",VLOOKUP(W$1,Services!$A$1:$B$25,2,0)="Exclude"),"",IF($D357=1,IF(OR(price_limit="",price_limit="No Limit"),IF(W357="Yes",1,2),IF(SUMIFS(WhatIf!$W:$W,WhatIf!$Q:$Q,W$1,WhatIf!$R:$R,W357)&lt;=price_limit,IF(W357="Yes",1,2),"")),""))</f>
        <v/>
      </c>
      <c r="BS357" s="161" t="str">
        <f>IF(OR(X357="",VLOOKUP(X$1,Services!$A$1:$B$25,2,0)="Exclude"),"",IF($D357=1,IF(OR(price_limit="",price_limit="No Limit"),IF(X357="Yes",1,2),IF(SUMIFS(WhatIf!$W:$W,WhatIf!$Q:$Q,X$1,WhatIf!$R:$R,X357)&lt;=price_limit,IF(X357="Yes",1,2),"")),""))</f>
        <v/>
      </c>
      <c r="BT357" s="161" t="str">
        <f>IF(OR(Y357="",VLOOKUP(Y$1,Services!$A$1:$B$25,2,0)="Exclude"),"",IF($D357=1,IF(OR(price_limit="",price_limit="No Limit"),IF(Y357="Yes",1,2),IF(SUMIFS(WhatIf!$W:$W,WhatIf!$Q:$Q,Y$1,WhatIf!$R:$R,Y357)&lt;=price_limit,IF(Y357="Yes",1,2),"")),""))</f>
        <v/>
      </c>
      <c r="BU357" s="161" t="str">
        <f>IF(OR(Z357="",VLOOKUP(Z$1,Services!$A$1:$B$25,2,0)="Exclude"),"",IF($D357=1,IF(OR(price_limit="",price_limit="No Limit"),IF(Z357="Yes",1,2),IF(SUMIFS(WhatIf!$W:$W,WhatIf!$Q:$Q,Z$1,WhatIf!$R:$R,Z357)&lt;=price_limit,IF(Z357="Yes",1,2),"")),""))</f>
        <v/>
      </c>
      <c r="BV357" s="161"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customHeight="1" x14ac:dyDescent="0.3">
      <c r="A358" s="15" t="s">
        <v>1141</v>
      </c>
      <c r="C358" s="3" t="s">
        <v>229</v>
      </c>
      <c r="D358" s="8" t="str">
        <f t="shared" ca="1" si="17"/>
        <v/>
      </c>
      <c r="E358" s="4" t="s">
        <v>1</v>
      </c>
      <c r="Q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1" t="str">
        <f ca="1">IF(OR(E358="",VLOOKUP(E$1,Services!$A$1:$B$25,2,0)="Exclude"),"",IF($D358=1,IF(OR(price_limit="",price_limit="No Limit"),IF(E358="Yes",1,2),IF(SUMIFS(WhatIf!$W:$W,WhatIf!$Q:$Q,E$1,WhatIf!$R:$R,E358)&lt;=price_limit,IF(E358="Yes",1,2),"")),""))</f>
        <v/>
      </c>
      <c r="BA358" s="161" t="str">
        <f>IF(OR(F358="",VLOOKUP(F$1,Services!$A$1:$B$25,2,0)="Exclude"),"",IF($D358=1,IF(OR(price_limit="",price_limit="No Limit"),IF(F358="Yes",1,2),IF(SUMIFS(WhatIf!$W:$W,WhatIf!$Q:$Q,F$1,WhatIf!$R:$R,F358)&lt;=price_limit,IF(F358="Yes",1,2),"")),""))</f>
        <v/>
      </c>
      <c r="BB358" s="161" t="str">
        <f>IF(OR(G358="",VLOOKUP(G$1,Services!$A$1:$B$25,2,0)="Exclude"),"",IF($D358=1,IF(OR(price_limit="",price_limit="No Limit"),IF(G358="Yes",1,2),IF(SUMIFS(WhatIf!$W:$W,WhatIf!$Q:$Q,G$1,WhatIf!$R:$R,G358)&lt;=price_limit,IF(G358="Yes",1,2),"")),""))</f>
        <v/>
      </c>
      <c r="BC358" s="161" t="str">
        <f>IF(OR(H358="",VLOOKUP(H$1,Services!$A$1:$B$25,2,0)="Exclude"),"",IF($D358=1,IF(OR(price_limit="",price_limit="No Limit"),IF(H358="Yes",1,2),IF(SUMIFS(WhatIf!$W:$W,WhatIf!$Q:$Q,H$1,WhatIf!$R:$R,H358)&lt;=price_limit,IF(H358="Yes",1,2),"")),""))</f>
        <v/>
      </c>
      <c r="BD358" s="161" t="str">
        <f>IF(OR(I358="",VLOOKUP(I$1,Services!$A$1:$B$25,2,0)="Exclude"),"",IF($D358=1,IF(OR(price_limit="",price_limit="No Limit"),IF(I358="Yes",1,2),IF(SUMIFS(WhatIf!$W:$W,WhatIf!$Q:$Q,I$1,WhatIf!$R:$R,I358)&lt;=price_limit,IF(I358="Yes",1,2),"")),""))</f>
        <v/>
      </c>
      <c r="BE358" s="161" t="str">
        <f>IF(OR(J358="",VLOOKUP(J$1,Services!$A$1:$B$25,2,0)="Exclude"),"",IF($D358=1,IF(OR(price_limit="",price_limit="No Limit"),IF(J358="Yes",1,2),IF(SUMIFS(WhatIf!$W:$W,WhatIf!$Q:$Q,J$1,WhatIf!$R:$R,J358)&lt;=price_limit,IF(J358="Yes",1,2),"")),""))</f>
        <v/>
      </c>
      <c r="BF358" s="161" t="str">
        <f>IF(OR(K358="",VLOOKUP(K$1,Services!$A$1:$B$25,2,0)="Exclude"),"",IF($D358=1,IF(OR(price_limit="",price_limit="No Limit"),IF(K358="Yes",1,2),IF(SUMIFS(WhatIf!$W:$W,WhatIf!$Q:$Q,K$1,WhatIf!$R:$R,K358)&lt;=price_limit,IF(K358="Yes",1,2),"")),""))</f>
        <v/>
      </c>
      <c r="BG358" s="161" t="str">
        <f>IF(OR(L358="",VLOOKUP(L$1,Services!$A$1:$B$25,2,0)="Exclude"),"",IF($D358=1,IF(OR(price_limit="",price_limit="No Limit"),IF(L358="Yes",1,2),IF(SUMIFS(WhatIf!$W:$W,WhatIf!$Q:$Q,L$1,WhatIf!$R:$R,L358)&lt;=price_limit,IF(L358="Yes",1,2),"")),""))</f>
        <v/>
      </c>
      <c r="BH358" s="161" t="str">
        <f>IF(OR(M358="",VLOOKUP(M$1,Services!$A$1:$B$25,2,0)="Exclude"),"",IF($D358=1,IF(OR(price_limit="",price_limit="No Limit"),IF(M358="Yes",1,2),IF(SUMIFS(WhatIf!$W:$W,WhatIf!$Q:$Q,M$1,WhatIf!$R:$R,M358)&lt;=price_limit,IF(M358="Yes",1,2),"")),""))</f>
        <v/>
      </c>
      <c r="BI358" s="161" t="str">
        <f>IF(OR(N358="",VLOOKUP(N$1,Services!$A$1:$B$25,2,0)="Exclude"),"",IF($D358=1,IF(OR(price_limit="",price_limit="No Limit"),IF(N358="Yes",1,2),IF(SUMIFS(WhatIf!$W:$W,WhatIf!$Q:$Q,N$1,WhatIf!$R:$R,N358)&lt;=price_limit,IF(N358="Yes",1,2),"")),""))</f>
        <v/>
      </c>
      <c r="BJ358" s="161" t="str">
        <f>IF(OR(O358="",VLOOKUP(O$1,Services!$A$1:$B$25,2,0)="Exclude"),"",IF($D358=1,IF(OR(price_limit="",price_limit="No Limit"),IF(O358="Yes",1,2),IF(SUMIFS(WhatIf!$W:$W,WhatIf!$Q:$Q,O$1,WhatIf!$R:$R,O358)&lt;=price_limit,IF(O358="Yes",1,2),"")),""))</f>
        <v/>
      </c>
      <c r="BK358" s="161" t="str">
        <f>IF(OR(P358="",VLOOKUP(P$1,Services!$A$1:$B$25,2,0)="Exclude"),"",IF($D358=1,IF(OR(price_limit="",price_limit="No Limit"),IF(P358="Yes",1,2),IF(SUMIFS(WhatIf!$W:$W,WhatIf!$Q:$Q,P$1,WhatIf!$R:$R,P358)&lt;=price_limit,IF(P358="Yes",1,2),"")),""))</f>
        <v/>
      </c>
      <c r="BL358" s="161" t="str">
        <f ca="1">IF(OR(Q358="",VLOOKUP(Q$1,Services!$A$1:$B$25,2,0)="Exclude"),"",IF($D358=1,IF(OR(price_limit="",price_limit="No Limit"),IF(Q358="Yes",1,2),IF(SUMIFS(WhatIf!$W:$W,WhatIf!$Q:$Q,Q$1,WhatIf!$R:$R,Q358)&lt;=price_limit,IF(Q358="Yes",1,2),"")),""))</f>
        <v/>
      </c>
      <c r="BM358" s="161" t="str">
        <f>IF(OR(R358="",VLOOKUP(R$1,Services!$A$1:$B$25,2,0)="Exclude"),"",IF($D358=1,IF(OR(price_limit="",price_limit="No Limit"),IF(R358="Yes",1,2),IF(SUMIFS(WhatIf!$W:$W,WhatIf!$Q:$Q,R$1,WhatIf!$R:$R,R358)&lt;=price_limit,IF(R358="Yes",1,2),"")),""))</f>
        <v/>
      </c>
      <c r="BN358" s="161" t="str">
        <f>IF(OR(S358="",VLOOKUP(S$1,Services!$A$1:$B$25,2,0)="Exclude"),"",IF($D358=1,IF(OR(price_limit="",price_limit="No Limit"),IF(S358="Yes",1,2),IF(SUMIFS(WhatIf!$W:$W,WhatIf!$Q:$Q,S$1,WhatIf!$R:$R,S358)&lt;=price_limit,IF(S358="Yes",1,2),"")),""))</f>
        <v/>
      </c>
      <c r="BO358" s="161" t="str">
        <f>IF(OR(T358="",VLOOKUP(T$1,Services!$A$1:$B$25,2,0)="Exclude"),"",IF($D358=1,IF(OR(price_limit="",price_limit="No Limit"),IF(T358="Yes",1,2),IF(SUMIFS(WhatIf!$W:$W,WhatIf!$Q:$Q,T$1,WhatIf!$R:$R,T358)&lt;=price_limit,IF(T358="Yes",1,2),"")),""))</f>
        <v/>
      </c>
      <c r="BP358" s="161" t="str">
        <f>IF(OR(U358="",VLOOKUP(U$1,Services!$A$1:$B$25,2,0)="Exclude"),"",IF($D358=1,IF(OR(price_limit="",price_limit="No Limit"),IF(U358="Yes",1,2),IF(SUMIFS(WhatIf!$W:$W,WhatIf!$Q:$Q,U$1,WhatIf!$R:$R,U358)&lt;=price_limit,IF(U358="Yes",1,2),"")),""))</f>
        <v/>
      </c>
      <c r="BQ358" s="161" t="str">
        <f>IF(OR(V358="",VLOOKUP(V$1,Services!$A$1:$B$25,2,0)="Exclude"),"",IF($D358=1,IF(OR(price_limit="",price_limit="No Limit"),IF(V358="Yes",1,2),IF(SUMIFS(WhatIf!$W:$W,WhatIf!$Q:$Q,V$1,WhatIf!$R:$R,V358)&lt;=price_limit,IF(V358="Yes",1,2),"")),""))</f>
        <v/>
      </c>
      <c r="BR358" s="161" t="str">
        <f>IF(OR(W358="",VLOOKUP(W$1,Services!$A$1:$B$25,2,0)="Exclude"),"",IF($D358=1,IF(OR(price_limit="",price_limit="No Limit"),IF(W358="Yes",1,2),IF(SUMIFS(WhatIf!$W:$W,WhatIf!$Q:$Q,W$1,WhatIf!$R:$R,W358)&lt;=price_limit,IF(W358="Yes",1,2),"")),""))</f>
        <v/>
      </c>
      <c r="BS358" s="161" t="str">
        <f>IF(OR(X358="",VLOOKUP(X$1,Services!$A$1:$B$25,2,0)="Exclude"),"",IF($D358=1,IF(OR(price_limit="",price_limit="No Limit"),IF(X358="Yes",1,2),IF(SUMIFS(WhatIf!$W:$W,WhatIf!$Q:$Q,X$1,WhatIf!$R:$R,X358)&lt;=price_limit,IF(X358="Yes",1,2),"")),""))</f>
        <v/>
      </c>
      <c r="BT358" s="161" t="str">
        <f>IF(OR(Y358="",VLOOKUP(Y$1,Services!$A$1:$B$25,2,0)="Exclude"),"",IF($D358=1,IF(OR(price_limit="",price_limit="No Limit"),IF(Y358="Yes",1,2),IF(SUMIFS(WhatIf!$W:$W,WhatIf!$Q:$Q,Y$1,WhatIf!$R:$R,Y358)&lt;=price_limit,IF(Y358="Yes",1,2),"")),""))</f>
        <v/>
      </c>
      <c r="BU358" s="161" t="str">
        <f>IF(OR(Z358="",VLOOKUP(Z$1,Services!$A$1:$B$25,2,0)="Exclude"),"",IF($D358=1,IF(OR(price_limit="",price_limit="No Limit"),IF(Z358="Yes",1,2),IF(SUMIFS(WhatIf!$W:$W,WhatIf!$Q:$Q,Z$1,WhatIf!$R:$R,Z358)&lt;=price_limit,IF(Z358="Yes",1,2),"")),""))</f>
        <v/>
      </c>
      <c r="BV358" s="161"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3" customHeight="1" x14ac:dyDescent="0.35">
      <c r="A359" s="15" t="s">
        <v>602</v>
      </c>
      <c r="C359" s="3" t="s">
        <v>184</v>
      </c>
      <c r="D359" s="8" t="str">
        <f t="shared" ca="1" si="17"/>
        <v/>
      </c>
      <c r="F359" s="4" t="s">
        <v>886</v>
      </c>
      <c r="G359" s="4" t="s">
        <v>886</v>
      </c>
      <c r="H359" s="4" t="s">
        <v>886</v>
      </c>
      <c r="M359" s="8"/>
      <c r="N359" s="8"/>
      <c r="O359" s="8"/>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1" t="str">
        <f>IF(OR(E359="",VLOOKUP(E$1,Services!$A$1:$B$25,2,0)="Exclude"),"",IF($D359=1,IF(OR(price_limit="",price_limit="No Limit"),IF(E359="Yes",1,2),IF(SUMIFS(WhatIf!$W:$W,WhatIf!$Q:$Q,E$1,WhatIf!$R:$R,E359)&lt;=price_limit,IF(E359="Yes",1,2),"")),""))</f>
        <v/>
      </c>
      <c r="BA359" s="161" t="str">
        <f ca="1">IF(OR(F359="",VLOOKUP(F$1,Services!$A$1:$B$25,2,0)="Exclude"),"",IF($D359=1,IF(OR(price_limit="",price_limit="No Limit"),IF(F359="Yes",1,2),IF(SUMIFS(WhatIf!$W:$W,WhatIf!$Q:$Q,F$1,WhatIf!$R:$R,F359)&lt;=price_limit,IF(F359="Yes",1,2),"")),""))</f>
        <v/>
      </c>
      <c r="BB359" s="161" t="str">
        <f ca="1">IF(OR(G359="",VLOOKUP(G$1,Services!$A$1:$B$25,2,0)="Exclude"),"",IF($D359=1,IF(OR(price_limit="",price_limit="No Limit"),IF(G359="Yes",1,2),IF(SUMIFS(WhatIf!$W:$W,WhatIf!$Q:$Q,G$1,WhatIf!$R:$R,G359)&lt;=price_limit,IF(G359="Yes",1,2),"")),""))</f>
        <v/>
      </c>
      <c r="BC359" s="161" t="str">
        <f ca="1">IF(OR(H359="",VLOOKUP(H$1,Services!$A$1:$B$25,2,0)="Exclude"),"",IF($D359=1,IF(OR(price_limit="",price_limit="No Limit"),IF(H359="Yes",1,2),IF(SUMIFS(WhatIf!$W:$W,WhatIf!$Q:$Q,H$1,WhatIf!$R:$R,H359)&lt;=price_limit,IF(H359="Yes",1,2),"")),""))</f>
        <v/>
      </c>
      <c r="BD359" s="161" t="str">
        <f>IF(OR(I359="",VLOOKUP(I$1,Services!$A$1:$B$25,2,0)="Exclude"),"",IF($D359=1,IF(OR(price_limit="",price_limit="No Limit"),IF(I359="Yes",1,2),IF(SUMIFS(WhatIf!$W:$W,WhatIf!$Q:$Q,I$1,WhatIf!$R:$R,I359)&lt;=price_limit,IF(I359="Yes",1,2),"")),""))</f>
        <v/>
      </c>
      <c r="BE359" s="161" t="str">
        <f>IF(OR(J359="",VLOOKUP(J$1,Services!$A$1:$B$25,2,0)="Exclude"),"",IF($D359=1,IF(OR(price_limit="",price_limit="No Limit"),IF(J359="Yes",1,2),IF(SUMIFS(WhatIf!$W:$W,WhatIf!$Q:$Q,J$1,WhatIf!$R:$R,J359)&lt;=price_limit,IF(J359="Yes",1,2),"")),""))</f>
        <v/>
      </c>
      <c r="BF359" s="161" t="str">
        <f>IF(OR(K359="",VLOOKUP(K$1,Services!$A$1:$B$25,2,0)="Exclude"),"",IF($D359=1,IF(OR(price_limit="",price_limit="No Limit"),IF(K359="Yes",1,2),IF(SUMIFS(WhatIf!$W:$W,WhatIf!$Q:$Q,K$1,WhatIf!$R:$R,K359)&lt;=price_limit,IF(K359="Yes",1,2),"")),""))</f>
        <v/>
      </c>
      <c r="BG359" s="161" t="str">
        <f>IF(OR(L359="",VLOOKUP(L$1,Services!$A$1:$B$25,2,0)="Exclude"),"",IF($D359=1,IF(OR(price_limit="",price_limit="No Limit"),IF(L359="Yes",1,2),IF(SUMIFS(WhatIf!$W:$W,WhatIf!$Q:$Q,L$1,WhatIf!$R:$R,L359)&lt;=price_limit,IF(L359="Yes",1,2),"")),""))</f>
        <v/>
      </c>
      <c r="BH359" s="161" t="str">
        <f>IF(OR(M359="",VLOOKUP(M$1,Services!$A$1:$B$25,2,0)="Exclude"),"",IF($D359=1,IF(OR(price_limit="",price_limit="No Limit"),IF(M359="Yes",1,2),IF(SUMIFS(WhatIf!$W:$W,WhatIf!$Q:$Q,M$1,WhatIf!$R:$R,M359)&lt;=price_limit,IF(M359="Yes",1,2),"")),""))</f>
        <v/>
      </c>
      <c r="BI359" s="161" t="str">
        <f>IF(OR(N359="",VLOOKUP(N$1,Services!$A$1:$B$25,2,0)="Exclude"),"",IF($D359=1,IF(OR(price_limit="",price_limit="No Limit"),IF(N359="Yes",1,2),IF(SUMIFS(WhatIf!$W:$W,WhatIf!$Q:$Q,N$1,WhatIf!$R:$R,N359)&lt;=price_limit,IF(N359="Yes",1,2),"")),""))</f>
        <v/>
      </c>
      <c r="BJ359" s="161" t="str">
        <f>IF(OR(O359="",VLOOKUP(O$1,Services!$A$1:$B$25,2,0)="Exclude"),"",IF($D359=1,IF(OR(price_limit="",price_limit="No Limit"),IF(O359="Yes",1,2),IF(SUMIFS(WhatIf!$W:$W,WhatIf!$Q:$Q,O$1,WhatIf!$R:$R,O359)&lt;=price_limit,IF(O359="Yes",1,2),"")),""))</f>
        <v/>
      </c>
      <c r="BK359" s="161" t="str">
        <f>IF(OR(P359="",VLOOKUP(P$1,Services!$A$1:$B$25,2,0)="Exclude"),"",IF($D359=1,IF(OR(price_limit="",price_limit="No Limit"),IF(P359="Yes",1,2),IF(SUMIFS(WhatIf!$W:$W,WhatIf!$Q:$Q,P$1,WhatIf!$R:$R,P359)&lt;=price_limit,IF(P359="Yes",1,2),"")),""))</f>
        <v/>
      </c>
      <c r="BL359" s="161" t="str">
        <f>IF(OR(Q359="",VLOOKUP(Q$1,Services!$A$1:$B$25,2,0)="Exclude"),"",IF($D359=1,IF(OR(price_limit="",price_limit="No Limit"),IF(Q359="Yes",1,2),IF(SUMIFS(WhatIf!$W:$W,WhatIf!$Q:$Q,Q$1,WhatIf!$R:$R,Q359)&lt;=price_limit,IF(Q359="Yes",1,2),"")),""))</f>
        <v/>
      </c>
      <c r="BM359" s="161" t="str">
        <f>IF(OR(R359="",VLOOKUP(R$1,Services!$A$1:$B$25,2,0)="Exclude"),"",IF($D359=1,IF(OR(price_limit="",price_limit="No Limit"),IF(R359="Yes",1,2),IF(SUMIFS(WhatIf!$W:$W,WhatIf!$Q:$Q,R$1,WhatIf!$R:$R,R359)&lt;=price_limit,IF(R359="Yes",1,2),"")),""))</f>
        <v/>
      </c>
      <c r="BN359" s="161" t="str">
        <f>IF(OR(S359="",VLOOKUP(S$1,Services!$A$1:$B$25,2,0)="Exclude"),"",IF($D359=1,IF(OR(price_limit="",price_limit="No Limit"),IF(S359="Yes",1,2),IF(SUMIFS(WhatIf!$W:$W,WhatIf!$Q:$Q,S$1,WhatIf!$R:$R,S359)&lt;=price_limit,IF(S359="Yes",1,2),"")),""))</f>
        <v/>
      </c>
      <c r="BO359" s="161" t="str">
        <f>IF(OR(T359="",VLOOKUP(T$1,Services!$A$1:$B$25,2,0)="Exclude"),"",IF($D359=1,IF(OR(price_limit="",price_limit="No Limit"),IF(T359="Yes",1,2),IF(SUMIFS(WhatIf!$W:$W,WhatIf!$Q:$Q,T$1,WhatIf!$R:$R,T359)&lt;=price_limit,IF(T359="Yes",1,2),"")),""))</f>
        <v/>
      </c>
      <c r="BP359" s="161" t="str">
        <f>IF(OR(U359="",VLOOKUP(U$1,Services!$A$1:$B$25,2,0)="Exclude"),"",IF($D359=1,IF(OR(price_limit="",price_limit="No Limit"),IF(U359="Yes",1,2),IF(SUMIFS(WhatIf!$W:$W,WhatIf!$Q:$Q,U$1,WhatIf!$R:$R,U359)&lt;=price_limit,IF(U359="Yes",1,2),"")),""))</f>
        <v/>
      </c>
      <c r="BQ359" s="161" t="str">
        <f>IF(OR(V359="",VLOOKUP(V$1,Services!$A$1:$B$25,2,0)="Exclude"),"",IF($D359=1,IF(OR(price_limit="",price_limit="No Limit"),IF(V359="Yes",1,2),IF(SUMIFS(WhatIf!$W:$W,WhatIf!$Q:$Q,V$1,WhatIf!$R:$R,V359)&lt;=price_limit,IF(V359="Yes",1,2),"")),""))</f>
        <v/>
      </c>
      <c r="BR359" s="161" t="str">
        <f>IF(OR(W359="",VLOOKUP(W$1,Services!$A$1:$B$25,2,0)="Exclude"),"",IF($D359=1,IF(OR(price_limit="",price_limit="No Limit"),IF(W359="Yes",1,2),IF(SUMIFS(WhatIf!$W:$W,WhatIf!$Q:$Q,W$1,WhatIf!$R:$R,W359)&lt;=price_limit,IF(W359="Yes",1,2),"")),""))</f>
        <v/>
      </c>
      <c r="BS359" s="161" t="str">
        <f>IF(OR(X359="",VLOOKUP(X$1,Services!$A$1:$B$25,2,0)="Exclude"),"",IF($D359=1,IF(OR(price_limit="",price_limit="No Limit"),IF(X359="Yes",1,2),IF(SUMIFS(WhatIf!$W:$W,WhatIf!$Q:$Q,X$1,WhatIf!$R:$R,X359)&lt;=price_limit,IF(X359="Yes",1,2),"")),""))</f>
        <v/>
      </c>
      <c r="BT359" s="161" t="str">
        <f>IF(OR(Y359="",VLOOKUP(Y$1,Services!$A$1:$B$25,2,0)="Exclude"),"",IF($D359=1,IF(OR(price_limit="",price_limit="No Limit"),IF(Y359="Yes",1,2),IF(SUMIFS(WhatIf!$W:$W,WhatIf!$Q:$Q,Y$1,WhatIf!$R:$R,Y359)&lt;=price_limit,IF(Y359="Yes",1,2),"")),""))</f>
        <v/>
      </c>
      <c r="BU359" s="161" t="str">
        <f>IF(OR(Z359="",VLOOKUP(Z$1,Services!$A$1:$B$25,2,0)="Exclude"),"",IF($D359=1,IF(OR(price_limit="",price_limit="No Limit"),IF(Z359="Yes",1,2),IF(SUMIFS(WhatIf!$W:$W,WhatIf!$Q:$Q,Z$1,WhatIf!$R:$R,Z359)&lt;=price_limit,IF(Z359="Yes",1,2),"")),""))</f>
        <v/>
      </c>
      <c r="BV359" s="161"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5" customHeight="1" x14ac:dyDescent="0.35">
      <c r="A360" s="15" t="s">
        <v>1286</v>
      </c>
      <c r="B360" s="3" t="s">
        <v>176</v>
      </c>
      <c r="C360" s="3" t="s">
        <v>347</v>
      </c>
      <c r="D360" s="8" t="str">
        <f t="shared" ca="1" si="17"/>
        <v/>
      </c>
      <c r="E360" s="4" t="s">
        <v>1286</v>
      </c>
      <c r="F360" s="4" t="s">
        <v>1286</v>
      </c>
      <c r="G360" s="4" t="s">
        <v>1286</v>
      </c>
      <c r="H360" s="4" t="s">
        <v>1286</v>
      </c>
      <c r="I360" s="4" t="s">
        <v>176</v>
      </c>
      <c r="J360" s="4" t="s">
        <v>176</v>
      </c>
      <c r="K360" s="4" t="s">
        <v>176</v>
      </c>
      <c r="L360" s="8" t="s">
        <v>1</v>
      </c>
      <c r="M360" s="4" t="s">
        <v>1286</v>
      </c>
      <c r="N360" s="8"/>
      <c r="O360" s="8" t="s">
        <v>1286</v>
      </c>
      <c r="P360" s="8"/>
      <c r="Q360" s="8"/>
      <c r="R360" s="8"/>
      <c r="S360" s="8"/>
      <c r="T360" s="8"/>
      <c r="U360" s="8"/>
      <c r="V360" s="8" t="s">
        <v>176</v>
      </c>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1" t="str">
        <f ca="1">IF(OR(E360="",VLOOKUP(E$1,Services!$A$1:$B$25,2,0)="Exclude"),"",IF($D360=1,IF(OR(price_limit="",price_limit="No Limit"),IF(E360="Yes",1,2),IF(SUMIFS(WhatIf!$W:$W,WhatIf!$Q:$Q,E$1,WhatIf!$R:$R,E360)&lt;=price_limit,IF(E360="Yes",1,2),"")),""))</f>
        <v/>
      </c>
      <c r="BA360" s="161" t="str">
        <f ca="1">IF(OR(F360="",VLOOKUP(F$1,Services!$A$1:$B$25,2,0)="Exclude"),"",IF($D360=1,IF(OR(price_limit="",price_limit="No Limit"),IF(F360="Yes",1,2),IF(SUMIFS(WhatIf!$W:$W,WhatIf!$Q:$Q,F$1,WhatIf!$R:$R,F360)&lt;=price_limit,IF(F360="Yes",1,2),"")),""))</f>
        <v/>
      </c>
      <c r="BB360" s="161" t="str">
        <f ca="1">IF(OR(G360="",VLOOKUP(G$1,Services!$A$1:$B$25,2,0)="Exclude"),"",IF($D360=1,IF(OR(price_limit="",price_limit="No Limit"),IF(G360="Yes",1,2),IF(SUMIFS(WhatIf!$W:$W,WhatIf!$Q:$Q,G$1,WhatIf!$R:$R,G360)&lt;=price_limit,IF(G360="Yes",1,2),"")),""))</f>
        <v/>
      </c>
      <c r="BC360" s="161" t="str">
        <f ca="1">IF(OR(H360="",VLOOKUP(H$1,Services!$A$1:$B$25,2,0)="Exclude"),"",IF($D360=1,IF(OR(price_limit="",price_limit="No Limit"),IF(H360="Yes",1,2),IF(SUMIFS(WhatIf!$W:$W,WhatIf!$Q:$Q,H$1,WhatIf!$R:$R,H360)&lt;=price_limit,IF(H360="Yes",1,2),"")),""))</f>
        <v/>
      </c>
      <c r="BD360" s="161" t="str">
        <f ca="1">IF(OR(I360="",VLOOKUP(I$1,Services!$A$1:$B$25,2,0)="Exclude"),"",IF($D360=1,IF(OR(price_limit="",price_limit="No Limit"),IF(I360="Yes",1,2),IF(SUMIFS(WhatIf!$W:$W,WhatIf!$Q:$Q,I$1,WhatIf!$R:$R,I360)&lt;=price_limit,IF(I360="Yes",1,2),"")),""))</f>
        <v/>
      </c>
      <c r="BE360" s="161" t="str">
        <f ca="1">IF(OR(J360="",VLOOKUP(J$1,Services!$A$1:$B$25,2,0)="Exclude"),"",IF($D360=1,IF(OR(price_limit="",price_limit="No Limit"),IF(J360="Yes",1,2),IF(SUMIFS(WhatIf!$W:$W,WhatIf!$Q:$Q,J$1,WhatIf!$R:$R,J360)&lt;=price_limit,IF(J360="Yes",1,2),"")),""))</f>
        <v/>
      </c>
      <c r="BF360" s="161" t="str">
        <f ca="1">IF(OR(K360="",VLOOKUP(K$1,Services!$A$1:$B$25,2,0)="Exclude"),"",IF($D360=1,IF(OR(price_limit="",price_limit="No Limit"),IF(K360="Yes",1,2),IF(SUMIFS(WhatIf!$W:$W,WhatIf!$Q:$Q,K$1,WhatIf!$R:$R,K360)&lt;=price_limit,IF(K360="Yes",1,2),"")),""))</f>
        <v/>
      </c>
      <c r="BG360" s="161" t="str">
        <f ca="1">IF(OR(L360="",VLOOKUP(L$1,Services!$A$1:$B$25,2,0)="Exclude"),"",IF($D360=1,IF(OR(price_limit="",price_limit="No Limit"),IF(L360="Yes",1,2),IF(SUMIFS(WhatIf!$W:$W,WhatIf!$Q:$Q,L$1,WhatIf!$R:$R,L360)&lt;=price_limit,IF(L360="Yes",1,2),"")),""))</f>
        <v/>
      </c>
      <c r="BH360" s="161" t="str">
        <f ca="1">IF(OR(M360="",VLOOKUP(M$1,Services!$A$1:$B$25,2,0)="Exclude"),"",IF($D360=1,IF(OR(price_limit="",price_limit="No Limit"),IF(M360="Yes",1,2),IF(SUMIFS(WhatIf!$W:$W,WhatIf!$Q:$Q,M$1,WhatIf!$R:$R,M360)&lt;=price_limit,IF(M360="Yes",1,2),"")),""))</f>
        <v/>
      </c>
      <c r="BI360" s="161" t="str">
        <f>IF(OR(N360="",VLOOKUP(N$1,Services!$A$1:$B$25,2,0)="Exclude"),"",IF($D360=1,IF(OR(price_limit="",price_limit="No Limit"),IF(N360="Yes",1,2),IF(SUMIFS(WhatIf!$W:$W,WhatIf!$Q:$Q,N$1,WhatIf!$R:$R,N360)&lt;=price_limit,IF(N360="Yes",1,2),"")),""))</f>
        <v/>
      </c>
      <c r="BJ360" s="161" t="str">
        <f ca="1">IF(OR(O360="",VLOOKUP(O$1,Services!$A$1:$B$25,2,0)="Exclude"),"",IF($D360=1,IF(OR(price_limit="",price_limit="No Limit"),IF(O360="Yes",1,2),IF(SUMIFS(WhatIf!$W:$W,WhatIf!$Q:$Q,O$1,WhatIf!$R:$R,O360)&lt;=price_limit,IF(O360="Yes",1,2),"")),""))</f>
        <v/>
      </c>
      <c r="BK360" s="161" t="str">
        <f>IF(OR(P360="",VLOOKUP(P$1,Services!$A$1:$B$25,2,0)="Exclude"),"",IF($D360=1,IF(OR(price_limit="",price_limit="No Limit"),IF(P360="Yes",1,2),IF(SUMIFS(WhatIf!$W:$W,WhatIf!$Q:$Q,P$1,WhatIf!$R:$R,P360)&lt;=price_limit,IF(P360="Yes",1,2),"")),""))</f>
        <v/>
      </c>
      <c r="BL360" s="161" t="str">
        <f>IF(OR(Q360="",VLOOKUP(Q$1,Services!$A$1:$B$25,2,0)="Exclude"),"",IF($D360=1,IF(OR(price_limit="",price_limit="No Limit"),IF(Q360="Yes",1,2),IF(SUMIFS(WhatIf!$W:$W,WhatIf!$Q:$Q,Q$1,WhatIf!$R:$R,Q360)&lt;=price_limit,IF(Q360="Yes",1,2),"")),""))</f>
        <v/>
      </c>
      <c r="BM360" s="161" t="str">
        <f>IF(OR(R360="",VLOOKUP(R$1,Services!$A$1:$B$25,2,0)="Exclude"),"",IF($D360=1,IF(OR(price_limit="",price_limit="No Limit"),IF(R360="Yes",1,2),IF(SUMIFS(WhatIf!$W:$W,WhatIf!$Q:$Q,R$1,WhatIf!$R:$R,R360)&lt;=price_limit,IF(R360="Yes",1,2),"")),""))</f>
        <v/>
      </c>
      <c r="BN360" s="161" t="str">
        <f>IF(OR(S360="",VLOOKUP(S$1,Services!$A$1:$B$25,2,0)="Exclude"),"",IF($D360=1,IF(OR(price_limit="",price_limit="No Limit"),IF(S360="Yes",1,2),IF(SUMIFS(WhatIf!$W:$W,WhatIf!$Q:$Q,S$1,WhatIf!$R:$R,S360)&lt;=price_limit,IF(S360="Yes",1,2),"")),""))</f>
        <v/>
      </c>
      <c r="BO360" s="161" t="str">
        <f>IF(OR(T360="",VLOOKUP(T$1,Services!$A$1:$B$25,2,0)="Exclude"),"",IF($D360=1,IF(OR(price_limit="",price_limit="No Limit"),IF(T360="Yes",1,2),IF(SUMIFS(WhatIf!$W:$W,WhatIf!$Q:$Q,T$1,WhatIf!$R:$R,T360)&lt;=price_limit,IF(T360="Yes",1,2),"")),""))</f>
        <v/>
      </c>
      <c r="BP360" s="161" t="str">
        <f>IF(OR(U360="",VLOOKUP(U$1,Services!$A$1:$B$25,2,0)="Exclude"),"",IF($D360=1,IF(OR(price_limit="",price_limit="No Limit"),IF(U360="Yes",1,2),IF(SUMIFS(WhatIf!$W:$W,WhatIf!$Q:$Q,U$1,WhatIf!$R:$R,U360)&lt;=price_limit,IF(U360="Yes",1,2),"")),""))</f>
        <v/>
      </c>
      <c r="BQ360" s="161" t="str">
        <f ca="1">IF(OR(V360="",VLOOKUP(V$1,Services!$A$1:$B$25,2,0)="Exclude"),"",IF($D360=1,IF(OR(price_limit="",price_limit="No Limit"),IF(V360="Yes",1,2),IF(SUMIFS(WhatIf!$W:$W,WhatIf!$Q:$Q,V$1,WhatIf!$R:$R,V360)&lt;=price_limit,IF(V360="Yes",1,2),"")),""))</f>
        <v/>
      </c>
      <c r="BR360" s="161" t="str">
        <f>IF(OR(W360="",VLOOKUP(W$1,Services!$A$1:$B$25,2,0)="Exclude"),"",IF($D360=1,IF(OR(price_limit="",price_limit="No Limit"),IF(W360="Yes",1,2),IF(SUMIFS(WhatIf!$W:$W,WhatIf!$Q:$Q,W$1,WhatIf!$R:$R,W360)&lt;=price_limit,IF(W360="Yes",1,2),"")),""))</f>
        <v/>
      </c>
      <c r="BS360" s="161" t="str">
        <f>IF(OR(X360="",VLOOKUP(X$1,Services!$A$1:$B$25,2,0)="Exclude"),"",IF($D360=1,IF(OR(price_limit="",price_limit="No Limit"),IF(X360="Yes",1,2),IF(SUMIFS(WhatIf!$W:$W,WhatIf!$Q:$Q,X$1,WhatIf!$R:$R,X360)&lt;=price_limit,IF(X360="Yes",1,2),"")),""))</f>
        <v/>
      </c>
      <c r="BT360" s="161" t="str">
        <f>IF(OR(Y360="",VLOOKUP(Y$1,Services!$A$1:$B$25,2,0)="Exclude"),"",IF($D360=1,IF(OR(price_limit="",price_limit="No Limit"),IF(Y360="Yes",1,2),IF(SUMIFS(WhatIf!$W:$W,WhatIf!$Q:$Q,Y$1,WhatIf!$R:$R,Y360)&lt;=price_limit,IF(Y360="Yes",1,2),"")),""))</f>
        <v/>
      </c>
      <c r="BU360" s="161" t="str">
        <f>IF(OR(Z360="",VLOOKUP(Z$1,Services!$A$1:$B$25,2,0)="Exclude"),"",IF($D360=1,IF(OR(price_limit="",price_limit="No Limit"),IF(Z360="Yes",1,2),IF(SUMIFS(WhatIf!$W:$W,WhatIf!$Q:$Q,Z$1,WhatIf!$R:$R,Z360)&lt;=price_limit,IF(Z360="Yes",1,2),"")),""))</f>
        <v/>
      </c>
      <c r="BV360" s="161"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1291</v>
      </c>
      <c r="B361" s="3" t="s">
        <v>1290</v>
      </c>
      <c r="C361" s="3" t="s">
        <v>347</v>
      </c>
      <c r="D361" s="8" t="str">
        <f t="shared" ca="1" si="17"/>
        <v/>
      </c>
      <c r="F361" s="4" t="s">
        <v>1</v>
      </c>
      <c r="G361" s="4" t="s">
        <v>1</v>
      </c>
      <c r="H361" s="4" t="s">
        <v>1</v>
      </c>
      <c r="I361" s="4" t="s">
        <v>176</v>
      </c>
      <c r="J361" s="4" t="s">
        <v>176</v>
      </c>
      <c r="K361" s="4" t="s">
        <v>176</v>
      </c>
      <c r="L361" s="8" t="s">
        <v>1</v>
      </c>
      <c r="M361" s="4" t="s">
        <v>1286</v>
      </c>
      <c r="N361" s="8"/>
      <c r="O361" s="8" t="s">
        <v>1286</v>
      </c>
      <c r="P361" s="8"/>
      <c r="Q361" s="8"/>
      <c r="R361" s="8"/>
      <c r="S361" s="8"/>
      <c r="T361" s="8"/>
      <c r="U361" s="8"/>
      <c r="V361" s="8" t="s">
        <v>176</v>
      </c>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1" t="str">
        <f>IF(OR(E361="",VLOOKUP(E$1,Services!$A$1:$B$25,2,0)="Exclude"),"",IF($D361=1,IF(OR(price_limit="",price_limit="No Limit"),IF(E361="Yes",1,2),IF(SUMIFS(WhatIf!$W:$W,WhatIf!$Q:$Q,E$1,WhatIf!$R:$R,E361)&lt;=price_limit,IF(E361="Yes",1,2),"")),""))</f>
        <v/>
      </c>
      <c r="BA361" s="161" t="str">
        <f ca="1">IF(OR(F361="",VLOOKUP(F$1,Services!$A$1:$B$25,2,0)="Exclude"),"",IF($D361=1,IF(OR(price_limit="",price_limit="No Limit"),IF(F361="Yes",1,2),IF(SUMIFS(WhatIf!$W:$W,WhatIf!$Q:$Q,F$1,WhatIf!$R:$R,F361)&lt;=price_limit,IF(F361="Yes",1,2),"")),""))</f>
        <v/>
      </c>
      <c r="BB361" s="161" t="str">
        <f ca="1">IF(OR(G361="",VLOOKUP(G$1,Services!$A$1:$B$25,2,0)="Exclude"),"",IF($D361=1,IF(OR(price_limit="",price_limit="No Limit"),IF(G361="Yes",1,2),IF(SUMIFS(WhatIf!$W:$W,WhatIf!$Q:$Q,G$1,WhatIf!$R:$R,G361)&lt;=price_limit,IF(G361="Yes",1,2),"")),""))</f>
        <v/>
      </c>
      <c r="BC361" s="161" t="str">
        <f ca="1">IF(OR(H361="",VLOOKUP(H$1,Services!$A$1:$B$25,2,0)="Exclude"),"",IF($D361=1,IF(OR(price_limit="",price_limit="No Limit"),IF(H361="Yes",1,2),IF(SUMIFS(WhatIf!$W:$W,WhatIf!$Q:$Q,H$1,WhatIf!$R:$R,H361)&lt;=price_limit,IF(H361="Yes",1,2),"")),""))</f>
        <v/>
      </c>
      <c r="BD361" s="161" t="str">
        <f ca="1">IF(OR(I361="",VLOOKUP(I$1,Services!$A$1:$B$25,2,0)="Exclude"),"",IF($D361=1,IF(OR(price_limit="",price_limit="No Limit"),IF(I361="Yes",1,2),IF(SUMIFS(WhatIf!$W:$W,WhatIf!$Q:$Q,I$1,WhatIf!$R:$R,I361)&lt;=price_limit,IF(I361="Yes",1,2),"")),""))</f>
        <v/>
      </c>
      <c r="BE361" s="161" t="str">
        <f ca="1">IF(OR(J361="",VLOOKUP(J$1,Services!$A$1:$B$25,2,0)="Exclude"),"",IF($D361=1,IF(OR(price_limit="",price_limit="No Limit"),IF(J361="Yes",1,2),IF(SUMIFS(WhatIf!$W:$W,WhatIf!$Q:$Q,J$1,WhatIf!$R:$R,J361)&lt;=price_limit,IF(J361="Yes",1,2),"")),""))</f>
        <v/>
      </c>
      <c r="BF361" s="161" t="str">
        <f ca="1">IF(OR(K361="",VLOOKUP(K$1,Services!$A$1:$B$25,2,0)="Exclude"),"",IF($D361=1,IF(OR(price_limit="",price_limit="No Limit"),IF(K361="Yes",1,2),IF(SUMIFS(WhatIf!$W:$W,WhatIf!$Q:$Q,K$1,WhatIf!$R:$R,K361)&lt;=price_limit,IF(K361="Yes",1,2),"")),""))</f>
        <v/>
      </c>
      <c r="BG361" s="161" t="str">
        <f ca="1">IF(OR(L361="",VLOOKUP(L$1,Services!$A$1:$B$25,2,0)="Exclude"),"",IF($D361=1,IF(OR(price_limit="",price_limit="No Limit"),IF(L361="Yes",1,2),IF(SUMIFS(WhatIf!$W:$W,WhatIf!$Q:$Q,L$1,WhatIf!$R:$R,L361)&lt;=price_limit,IF(L361="Yes",1,2),"")),""))</f>
        <v/>
      </c>
      <c r="BH361" s="161" t="str">
        <f ca="1">IF(OR(M361="",VLOOKUP(M$1,Services!$A$1:$B$25,2,0)="Exclude"),"",IF($D361=1,IF(OR(price_limit="",price_limit="No Limit"),IF(M361="Yes",1,2),IF(SUMIFS(WhatIf!$W:$W,WhatIf!$Q:$Q,M$1,WhatIf!$R:$R,M361)&lt;=price_limit,IF(M361="Yes",1,2),"")),""))</f>
        <v/>
      </c>
      <c r="BI361" s="161" t="str">
        <f>IF(OR(N361="",VLOOKUP(N$1,Services!$A$1:$B$25,2,0)="Exclude"),"",IF($D361=1,IF(OR(price_limit="",price_limit="No Limit"),IF(N361="Yes",1,2),IF(SUMIFS(WhatIf!$W:$W,WhatIf!$Q:$Q,N$1,WhatIf!$R:$R,N361)&lt;=price_limit,IF(N361="Yes",1,2),"")),""))</f>
        <v/>
      </c>
      <c r="BJ361" s="161" t="str">
        <f ca="1">IF(OR(O361="",VLOOKUP(O$1,Services!$A$1:$B$25,2,0)="Exclude"),"",IF($D361=1,IF(OR(price_limit="",price_limit="No Limit"),IF(O361="Yes",1,2),IF(SUMIFS(WhatIf!$W:$W,WhatIf!$Q:$Q,O$1,WhatIf!$R:$R,O361)&lt;=price_limit,IF(O361="Yes",1,2),"")),""))</f>
        <v/>
      </c>
      <c r="BK361" s="161" t="str">
        <f>IF(OR(P361="",VLOOKUP(P$1,Services!$A$1:$B$25,2,0)="Exclude"),"",IF($D361=1,IF(OR(price_limit="",price_limit="No Limit"),IF(P361="Yes",1,2),IF(SUMIFS(WhatIf!$W:$W,WhatIf!$Q:$Q,P$1,WhatIf!$R:$R,P361)&lt;=price_limit,IF(P361="Yes",1,2),"")),""))</f>
        <v/>
      </c>
      <c r="BL361" s="161" t="str">
        <f>IF(OR(Q361="",VLOOKUP(Q$1,Services!$A$1:$B$25,2,0)="Exclude"),"",IF($D361=1,IF(OR(price_limit="",price_limit="No Limit"),IF(Q361="Yes",1,2),IF(SUMIFS(WhatIf!$W:$W,WhatIf!$Q:$Q,Q$1,WhatIf!$R:$R,Q361)&lt;=price_limit,IF(Q361="Yes",1,2),"")),""))</f>
        <v/>
      </c>
      <c r="BM361" s="161" t="str">
        <f>IF(OR(R361="",VLOOKUP(R$1,Services!$A$1:$B$25,2,0)="Exclude"),"",IF($D361=1,IF(OR(price_limit="",price_limit="No Limit"),IF(R361="Yes",1,2),IF(SUMIFS(WhatIf!$W:$W,WhatIf!$Q:$Q,R$1,WhatIf!$R:$R,R361)&lt;=price_limit,IF(R361="Yes",1,2),"")),""))</f>
        <v/>
      </c>
      <c r="BN361" s="161" t="str">
        <f>IF(OR(S361="",VLOOKUP(S$1,Services!$A$1:$B$25,2,0)="Exclude"),"",IF($D361=1,IF(OR(price_limit="",price_limit="No Limit"),IF(S361="Yes",1,2),IF(SUMIFS(WhatIf!$W:$W,WhatIf!$Q:$Q,S$1,WhatIf!$R:$R,S361)&lt;=price_limit,IF(S361="Yes",1,2),"")),""))</f>
        <v/>
      </c>
      <c r="BO361" s="161" t="str">
        <f>IF(OR(T361="",VLOOKUP(T$1,Services!$A$1:$B$25,2,0)="Exclude"),"",IF($D361=1,IF(OR(price_limit="",price_limit="No Limit"),IF(T361="Yes",1,2),IF(SUMIFS(WhatIf!$W:$W,WhatIf!$Q:$Q,T$1,WhatIf!$R:$R,T361)&lt;=price_limit,IF(T361="Yes",1,2),"")),""))</f>
        <v/>
      </c>
      <c r="BP361" s="161" t="str">
        <f>IF(OR(U361="",VLOOKUP(U$1,Services!$A$1:$B$25,2,0)="Exclude"),"",IF($D361=1,IF(OR(price_limit="",price_limit="No Limit"),IF(U361="Yes",1,2),IF(SUMIFS(WhatIf!$W:$W,WhatIf!$Q:$Q,U$1,WhatIf!$R:$R,U361)&lt;=price_limit,IF(U361="Yes",1,2),"")),""))</f>
        <v/>
      </c>
      <c r="BQ361" s="161" t="str">
        <f ca="1">IF(OR(V361="",VLOOKUP(V$1,Services!$A$1:$B$25,2,0)="Exclude"),"",IF($D361=1,IF(OR(price_limit="",price_limit="No Limit"),IF(V361="Yes",1,2),IF(SUMIFS(WhatIf!$W:$W,WhatIf!$Q:$Q,V$1,WhatIf!$R:$R,V361)&lt;=price_limit,IF(V361="Yes",1,2),"")),""))</f>
        <v/>
      </c>
      <c r="BR361" s="161" t="str">
        <f>IF(OR(W361="",VLOOKUP(W$1,Services!$A$1:$B$25,2,0)="Exclude"),"",IF($D361=1,IF(OR(price_limit="",price_limit="No Limit"),IF(W361="Yes",1,2),IF(SUMIFS(WhatIf!$W:$W,WhatIf!$Q:$Q,W$1,WhatIf!$R:$R,W361)&lt;=price_limit,IF(W361="Yes",1,2),"")),""))</f>
        <v/>
      </c>
      <c r="BS361" s="161" t="str">
        <f>IF(OR(X361="",VLOOKUP(X$1,Services!$A$1:$B$25,2,0)="Exclude"),"",IF($D361=1,IF(OR(price_limit="",price_limit="No Limit"),IF(X361="Yes",1,2),IF(SUMIFS(WhatIf!$W:$W,WhatIf!$Q:$Q,X$1,WhatIf!$R:$R,X361)&lt;=price_limit,IF(X361="Yes",1,2),"")),""))</f>
        <v/>
      </c>
      <c r="BT361" s="161" t="str">
        <f>IF(OR(Y361="",VLOOKUP(Y$1,Services!$A$1:$B$25,2,0)="Exclude"),"",IF($D361=1,IF(OR(price_limit="",price_limit="No Limit"),IF(Y361="Yes",1,2),IF(SUMIFS(WhatIf!$W:$W,WhatIf!$Q:$Q,Y$1,WhatIf!$R:$R,Y361)&lt;=price_limit,IF(Y361="Yes",1,2),"")),""))</f>
        <v/>
      </c>
      <c r="BU361" s="161" t="str">
        <f>IF(OR(Z361="",VLOOKUP(Z$1,Services!$A$1:$B$25,2,0)="Exclude"),"",IF($D361=1,IF(OR(price_limit="",price_limit="No Limit"),IF(Z361="Yes",1,2),IF(SUMIFS(WhatIf!$W:$W,WhatIf!$Q:$Q,Z$1,WhatIf!$R:$R,Z361)&lt;=price_limit,IF(Z361="Yes",1,2),"")),""))</f>
        <v/>
      </c>
      <c r="BV361" s="161"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1287</v>
      </c>
      <c r="B362" s="3" t="s">
        <v>1289</v>
      </c>
      <c r="C362" s="3" t="s">
        <v>347</v>
      </c>
      <c r="D362" s="8" t="str">
        <f t="shared" ca="1" si="17"/>
        <v/>
      </c>
      <c r="E362" s="4" t="s">
        <v>1286</v>
      </c>
      <c r="F362" s="4" t="s">
        <v>1286</v>
      </c>
      <c r="G362" s="4" t="s">
        <v>1286</v>
      </c>
      <c r="H362" s="4" t="s">
        <v>1286</v>
      </c>
      <c r="I362" s="4" t="s">
        <v>176</v>
      </c>
      <c r="J362" s="4" t="s">
        <v>176</v>
      </c>
      <c r="K362" s="4" t="s">
        <v>176</v>
      </c>
      <c r="L362" s="8" t="s">
        <v>1</v>
      </c>
      <c r="M362" s="4" t="s">
        <v>1286</v>
      </c>
      <c r="N362" s="8"/>
      <c r="O362" s="8" t="s">
        <v>1286</v>
      </c>
      <c r="P362" s="8"/>
      <c r="Q362" s="8"/>
      <c r="R362" s="8"/>
      <c r="S362" s="8"/>
      <c r="T362" s="8"/>
      <c r="U362" s="8"/>
      <c r="V362" s="8" t="s">
        <v>176</v>
      </c>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1" t="str">
        <f ca="1">IF(OR(E362="",VLOOKUP(E$1,Services!$A$1:$B$25,2,0)="Exclude"),"",IF($D362=1,IF(OR(price_limit="",price_limit="No Limit"),IF(E362="Yes",1,2),IF(SUMIFS(WhatIf!$W:$W,WhatIf!$Q:$Q,E$1,WhatIf!$R:$R,E362)&lt;=price_limit,IF(E362="Yes",1,2),"")),""))</f>
        <v/>
      </c>
      <c r="BA362" s="161" t="str">
        <f ca="1">IF(OR(F362="",VLOOKUP(F$1,Services!$A$1:$B$25,2,0)="Exclude"),"",IF($D362=1,IF(OR(price_limit="",price_limit="No Limit"),IF(F362="Yes",1,2),IF(SUMIFS(WhatIf!$W:$W,WhatIf!$Q:$Q,F$1,WhatIf!$R:$R,F362)&lt;=price_limit,IF(F362="Yes",1,2),"")),""))</f>
        <v/>
      </c>
      <c r="BB362" s="161" t="str">
        <f ca="1">IF(OR(G362="",VLOOKUP(G$1,Services!$A$1:$B$25,2,0)="Exclude"),"",IF($D362=1,IF(OR(price_limit="",price_limit="No Limit"),IF(G362="Yes",1,2),IF(SUMIFS(WhatIf!$W:$W,WhatIf!$Q:$Q,G$1,WhatIf!$R:$R,G362)&lt;=price_limit,IF(G362="Yes",1,2),"")),""))</f>
        <v/>
      </c>
      <c r="BC362" s="161" t="str">
        <f ca="1">IF(OR(H362="",VLOOKUP(H$1,Services!$A$1:$B$25,2,0)="Exclude"),"",IF($D362=1,IF(OR(price_limit="",price_limit="No Limit"),IF(H362="Yes",1,2),IF(SUMIFS(WhatIf!$W:$W,WhatIf!$Q:$Q,H$1,WhatIf!$R:$R,H362)&lt;=price_limit,IF(H362="Yes",1,2),"")),""))</f>
        <v/>
      </c>
      <c r="BD362" s="161" t="str">
        <f ca="1">IF(OR(I362="",VLOOKUP(I$1,Services!$A$1:$B$25,2,0)="Exclude"),"",IF($D362=1,IF(OR(price_limit="",price_limit="No Limit"),IF(I362="Yes",1,2),IF(SUMIFS(WhatIf!$W:$W,WhatIf!$Q:$Q,I$1,WhatIf!$R:$R,I362)&lt;=price_limit,IF(I362="Yes",1,2),"")),""))</f>
        <v/>
      </c>
      <c r="BE362" s="161" t="str">
        <f ca="1">IF(OR(J362="",VLOOKUP(J$1,Services!$A$1:$B$25,2,0)="Exclude"),"",IF($D362=1,IF(OR(price_limit="",price_limit="No Limit"),IF(J362="Yes",1,2),IF(SUMIFS(WhatIf!$W:$W,WhatIf!$Q:$Q,J$1,WhatIf!$R:$R,J362)&lt;=price_limit,IF(J362="Yes",1,2),"")),""))</f>
        <v/>
      </c>
      <c r="BF362" s="161" t="str">
        <f ca="1">IF(OR(K362="",VLOOKUP(K$1,Services!$A$1:$B$25,2,0)="Exclude"),"",IF($D362=1,IF(OR(price_limit="",price_limit="No Limit"),IF(K362="Yes",1,2),IF(SUMIFS(WhatIf!$W:$W,WhatIf!$Q:$Q,K$1,WhatIf!$R:$R,K362)&lt;=price_limit,IF(K362="Yes",1,2),"")),""))</f>
        <v/>
      </c>
      <c r="BG362" s="161" t="str">
        <f ca="1">IF(OR(L362="",VLOOKUP(L$1,Services!$A$1:$B$25,2,0)="Exclude"),"",IF($D362=1,IF(OR(price_limit="",price_limit="No Limit"),IF(L362="Yes",1,2),IF(SUMIFS(WhatIf!$W:$W,WhatIf!$Q:$Q,L$1,WhatIf!$R:$R,L362)&lt;=price_limit,IF(L362="Yes",1,2),"")),""))</f>
        <v/>
      </c>
      <c r="BH362" s="161" t="str">
        <f ca="1">IF(OR(M362="",VLOOKUP(M$1,Services!$A$1:$B$25,2,0)="Exclude"),"",IF($D362=1,IF(OR(price_limit="",price_limit="No Limit"),IF(M362="Yes",1,2),IF(SUMIFS(WhatIf!$W:$W,WhatIf!$Q:$Q,M$1,WhatIf!$R:$R,M362)&lt;=price_limit,IF(M362="Yes",1,2),"")),""))</f>
        <v/>
      </c>
      <c r="BI362" s="161" t="str">
        <f>IF(OR(N362="",VLOOKUP(N$1,Services!$A$1:$B$25,2,0)="Exclude"),"",IF($D362=1,IF(OR(price_limit="",price_limit="No Limit"),IF(N362="Yes",1,2),IF(SUMIFS(WhatIf!$W:$W,WhatIf!$Q:$Q,N$1,WhatIf!$R:$R,N362)&lt;=price_limit,IF(N362="Yes",1,2),"")),""))</f>
        <v/>
      </c>
      <c r="BJ362" s="161" t="str">
        <f ca="1">IF(OR(O362="",VLOOKUP(O$1,Services!$A$1:$B$25,2,0)="Exclude"),"",IF($D362=1,IF(OR(price_limit="",price_limit="No Limit"),IF(O362="Yes",1,2),IF(SUMIFS(WhatIf!$W:$W,WhatIf!$Q:$Q,O$1,WhatIf!$R:$R,O362)&lt;=price_limit,IF(O362="Yes",1,2),"")),""))</f>
        <v/>
      </c>
      <c r="BK362" s="161" t="str">
        <f>IF(OR(P362="",VLOOKUP(P$1,Services!$A$1:$B$25,2,0)="Exclude"),"",IF($D362=1,IF(OR(price_limit="",price_limit="No Limit"),IF(P362="Yes",1,2),IF(SUMIFS(WhatIf!$W:$W,WhatIf!$Q:$Q,P$1,WhatIf!$R:$R,P362)&lt;=price_limit,IF(P362="Yes",1,2),"")),""))</f>
        <v/>
      </c>
      <c r="BL362" s="161" t="str">
        <f>IF(OR(Q362="",VLOOKUP(Q$1,Services!$A$1:$B$25,2,0)="Exclude"),"",IF($D362=1,IF(OR(price_limit="",price_limit="No Limit"),IF(Q362="Yes",1,2),IF(SUMIFS(WhatIf!$W:$W,WhatIf!$Q:$Q,Q$1,WhatIf!$R:$R,Q362)&lt;=price_limit,IF(Q362="Yes",1,2),"")),""))</f>
        <v/>
      </c>
      <c r="BM362" s="161" t="str">
        <f>IF(OR(R362="",VLOOKUP(R$1,Services!$A$1:$B$25,2,0)="Exclude"),"",IF($D362=1,IF(OR(price_limit="",price_limit="No Limit"),IF(R362="Yes",1,2),IF(SUMIFS(WhatIf!$W:$W,WhatIf!$Q:$Q,R$1,WhatIf!$R:$R,R362)&lt;=price_limit,IF(R362="Yes",1,2),"")),""))</f>
        <v/>
      </c>
      <c r="BN362" s="161" t="str">
        <f>IF(OR(S362="",VLOOKUP(S$1,Services!$A$1:$B$25,2,0)="Exclude"),"",IF($D362=1,IF(OR(price_limit="",price_limit="No Limit"),IF(S362="Yes",1,2),IF(SUMIFS(WhatIf!$W:$W,WhatIf!$Q:$Q,S$1,WhatIf!$R:$R,S362)&lt;=price_limit,IF(S362="Yes",1,2),"")),""))</f>
        <v/>
      </c>
      <c r="BO362" s="161" t="str">
        <f>IF(OR(T362="",VLOOKUP(T$1,Services!$A$1:$B$25,2,0)="Exclude"),"",IF($D362=1,IF(OR(price_limit="",price_limit="No Limit"),IF(T362="Yes",1,2),IF(SUMIFS(WhatIf!$W:$W,WhatIf!$Q:$Q,T$1,WhatIf!$R:$R,T362)&lt;=price_limit,IF(T362="Yes",1,2),"")),""))</f>
        <v/>
      </c>
      <c r="BP362" s="161" t="str">
        <f>IF(OR(U362="",VLOOKUP(U$1,Services!$A$1:$B$25,2,0)="Exclude"),"",IF($D362=1,IF(OR(price_limit="",price_limit="No Limit"),IF(U362="Yes",1,2),IF(SUMIFS(WhatIf!$W:$W,WhatIf!$Q:$Q,U$1,WhatIf!$R:$R,U362)&lt;=price_limit,IF(U362="Yes",1,2),"")),""))</f>
        <v/>
      </c>
      <c r="BQ362" s="161" t="str">
        <f ca="1">IF(OR(V362="",VLOOKUP(V$1,Services!$A$1:$B$25,2,0)="Exclude"),"",IF($D362=1,IF(OR(price_limit="",price_limit="No Limit"),IF(V362="Yes",1,2),IF(SUMIFS(WhatIf!$W:$W,WhatIf!$Q:$Q,V$1,WhatIf!$R:$R,V362)&lt;=price_limit,IF(V362="Yes",1,2),"")),""))</f>
        <v/>
      </c>
      <c r="BR362" s="161" t="str">
        <f>IF(OR(W362="",VLOOKUP(W$1,Services!$A$1:$B$25,2,0)="Exclude"),"",IF($D362=1,IF(OR(price_limit="",price_limit="No Limit"),IF(W362="Yes",1,2),IF(SUMIFS(WhatIf!$W:$W,WhatIf!$Q:$Q,W$1,WhatIf!$R:$R,W362)&lt;=price_limit,IF(W362="Yes",1,2),"")),""))</f>
        <v/>
      </c>
      <c r="BS362" s="161" t="str">
        <f>IF(OR(X362="",VLOOKUP(X$1,Services!$A$1:$B$25,2,0)="Exclude"),"",IF($D362=1,IF(OR(price_limit="",price_limit="No Limit"),IF(X362="Yes",1,2),IF(SUMIFS(WhatIf!$W:$W,WhatIf!$Q:$Q,X$1,WhatIf!$R:$R,X362)&lt;=price_limit,IF(X362="Yes",1,2),"")),""))</f>
        <v/>
      </c>
      <c r="BT362" s="161" t="str">
        <f>IF(OR(Y362="",VLOOKUP(Y$1,Services!$A$1:$B$25,2,0)="Exclude"),"",IF($D362=1,IF(OR(price_limit="",price_limit="No Limit"),IF(Y362="Yes",1,2),IF(SUMIFS(WhatIf!$W:$W,WhatIf!$Q:$Q,Y$1,WhatIf!$R:$R,Y362)&lt;=price_limit,IF(Y362="Yes",1,2),"")),""))</f>
        <v/>
      </c>
      <c r="BU362" s="161" t="str">
        <f>IF(OR(Z362="",VLOOKUP(Z$1,Services!$A$1:$B$25,2,0)="Exclude"),"",IF($D362=1,IF(OR(price_limit="",price_limit="No Limit"),IF(Z362="Yes",1,2),IF(SUMIFS(WhatIf!$W:$W,WhatIf!$Q:$Q,Z$1,WhatIf!$R:$R,Z362)&lt;=price_limit,IF(Z362="Yes",1,2),"")),""))</f>
        <v/>
      </c>
      <c r="BV362" s="161"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5">
      <c r="A363" s="15" t="s">
        <v>1288</v>
      </c>
      <c r="B363" s="3" t="s">
        <v>99</v>
      </c>
      <c r="C363" s="3" t="s">
        <v>347</v>
      </c>
      <c r="D363" s="8" t="str">
        <f t="shared" ca="1" si="17"/>
        <v/>
      </c>
      <c r="E363" s="4" t="s">
        <v>1286</v>
      </c>
      <c r="F363" s="4" t="s">
        <v>1286</v>
      </c>
      <c r="G363" s="4" t="s">
        <v>1286</v>
      </c>
      <c r="H363" s="4" t="s">
        <v>1286</v>
      </c>
      <c r="I363" s="4" t="s">
        <v>176</v>
      </c>
      <c r="J363" s="4" t="s">
        <v>176</v>
      </c>
      <c r="K363" s="4" t="s">
        <v>176</v>
      </c>
      <c r="L363" s="8" t="s">
        <v>1</v>
      </c>
      <c r="M363" s="4" t="s">
        <v>1286</v>
      </c>
      <c r="N363" s="8"/>
      <c r="O363" s="8" t="s">
        <v>1286</v>
      </c>
      <c r="P363" s="8"/>
      <c r="Q363" s="8"/>
      <c r="R363" s="8"/>
      <c r="S363" s="8"/>
      <c r="T363" s="8"/>
      <c r="U363" s="8"/>
      <c r="V363" s="8" t="s">
        <v>176</v>
      </c>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1" t="str">
        <f ca="1">IF(OR(E363="",VLOOKUP(E$1,Services!$A$1:$B$25,2,0)="Exclude"),"",IF($D363=1,IF(OR(price_limit="",price_limit="No Limit"),IF(E363="Yes",1,2),IF(SUMIFS(WhatIf!$W:$W,WhatIf!$Q:$Q,E$1,WhatIf!$R:$R,E363)&lt;=price_limit,IF(E363="Yes",1,2),"")),""))</f>
        <v/>
      </c>
      <c r="BA363" s="161" t="str">
        <f ca="1">IF(OR(F363="",VLOOKUP(F$1,Services!$A$1:$B$25,2,0)="Exclude"),"",IF($D363=1,IF(OR(price_limit="",price_limit="No Limit"),IF(F363="Yes",1,2),IF(SUMIFS(WhatIf!$W:$W,WhatIf!$Q:$Q,F$1,WhatIf!$R:$R,F363)&lt;=price_limit,IF(F363="Yes",1,2),"")),""))</f>
        <v/>
      </c>
      <c r="BB363" s="161" t="str">
        <f ca="1">IF(OR(G363="",VLOOKUP(G$1,Services!$A$1:$B$25,2,0)="Exclude"),"",IF($D363=1,IF(OR(price_limit="",price_limit="No Limit"),IF(G363="Yes",1,2),IF(SUMIFS(WhatIf!$W:$W,WhatIf!$Q:$Q,G$1,WhatIf!$R:$R,G363)&lt;=price_limit,IF(G363="Yes",1,2),"")),""))</f>
        <v/>
      </c>
      <c r="BC363" s="161" t="str">
        <f ca="1">IF(OR(H363="",VLOOKUP(H$1,Services!$A$1:$B$25,2,0)="Exclude"),"",IF($D363=1,IF(OR(price_limit="",price_limit="No Limit"),IF(H363="Yes",1,2),IF(SUMIFS(WhatIf!$W:$W,WhatIf!$Q:$Q,H$1,WhatIf!$R:$R,H363)&lt;=price_limit,IF(H363="Yes",1,2),"")),""))</f>
        <v/>
      </c>
      <c r="BD363" s="161" t="str">
        <f ca="1">IF(OR(I363="",VLOOKUP(I$1,Services!$A$1:$B$25,2,0)="Exclude"),"",IF($D363=1,IF(OR(price_limit="",price_limit="No Limit"),IF(I363="Yes",1,2),IF(SUMIFS(WhatIf!$W:$W,WhatIf!$Q:$Q,I$1,WhatIf!$R:$R,I363)&lt;=price_limit,IF(I363="Yes",1,2),"")),""))</f>
        <v/>
      </c>
      <c r="BE363" s="161" t="str">
        <f ca="1">IF(OR(J363="",VLOOKUP(J$1,Services!$A$1:$B$25,2,0)="Exclude"),"",IF($D363=1,IF(OR(price_limit="",price_limit="No Limit"),IF(J363="Yes",1,2),IF(SUMIFS(WhatIf!$W:$W,WhatIf!$Q:$Q,J$1,WhatIf!$R:$R,J363)&lt;=price_limit,IF(J363="Yes",1,2),"")),""))</f>
        <v/>
      </c>
      <c r="BF363" s="161" t="str">
        <f ca="1">IF(OR(K363="",VLOOKUP(K$1,Services!$A$1:$B$25,2,0)="Exclude"),"",IF($D363=1,IF(OR(price_limit="",price_limit="No Limit"),IF(K363="Yes",1,2),IF(SUMIFS(WhatIf!$W:$W,WhatIf!$Q:$Q,K$1,WhatIf!$R:$R,K363)&lt;=price_limit,IF(K363="Yes",1,2),"")),""))</f>
        <v/>
      </c>
      <c r="BG363" s="161" t="str">
        <f ca="1">IF(OR(L363="",VLOOKUP(L$1,Services!$A$1:$B$25,2,0)="Exclude"),"",IF($D363=1,IF(OR(price_limit="",price_limit="No Limit"),IF(L363="Yes",1,2),IF(SUMIFS(WhatIf!$W:$W,WhatIf!$Q:$Q,L$1,WhatIf!$R:$R,L363)&lt;=price_limit,IF(L363="Yes",1,2),"")),""))</f>
        <v/>
      </c>
      <c r="BH363" s="161" t="str">
        <f ca="1">IF(OR(M363="",VLOOKUP(M$1,Services!$A$1:$B$25,2,0)="Exclude"),"",IF($D363=1,IF(OR(price_limit="",price_limit="No Limit"),IF(M363="Yes",1,2),IF(SUMIFS(WhatIf!$W:$W,WhatIf!$Q:$Q,M$1,WhatIf!$R:$R,M363)&lt;=price_limit,IF(M363="Yes",1,2),"")),""))</f>
        <v/>
      </c>
      <c r="BI363" s="161" t="str">
        <f>IF(OR(N363="",VLOOKUP(N$1,Services!$A$1:$B$25,2,0)="Exclude"),"",IF($D363=1,IF(OR(price_limit="",price_limit="No Limit"),IF(N363="Yes",1,2),IF(SUMIFS(WhatIf!$W:$W,WhatIf!$Q:$Q,N$1,WhatIf!$R:$R,N363)&lt;=price_limit,IF(N363="Yes",1,2),"")),""))</f>
        <v/>
      </c>
      <c r="BJ363" s="161" t="str">
        <f ca="1">IF(OR(O363="",VLOOKUP(O$1,Services!$A$1:$B$25,2,0)="Exclude"),"",IF($D363=1,IF(OR(price_limit="",price_limit="No Limit"),IF(O363="Yes",1,2),IF(SUMIFS(WhatIf!$W:$W,WhatIf!$Q:$Q,O$1,WhatIf!$R:$R,O363)&lt;=price_limit,IF(O363="Yes",1,2),"")),""))</f>
        <v/>
      </c>
      <c r="BK363" s="161" t="str">
        <f>IF(OR(P363="",VLOOKUP(P$1,Services!$A$1:$B$25,2,0)="Exclude"),"",IF($D363=1,IF(OR(price_limit="",price_limit="No Limit"),IF(P363="Yes",1,2),IF(SUMIFS(WhatIf!$W:$W,WhatIf!$Q:$Q,P$1,WhatIf!$R:$R,P363)&lt;=price_limit,IF(P363="Yes",1,2),"")),""))</f>
        <v/>
      </c>
      <c r="BL363" s="161" t="str">
        <f>IF(OR(Q363="",VLOOKUP(Q$1,Services!$A$1:$B$25,2,0)="Exclude"),"",IF($D363=1,IF(OR(price_limit="",price_limit="No Limit"),IF(Q363="Yes",1,2),IF(SUMIFS(WhatIf!$W:$W,WhatIf!$Q:$Q,Q$1,WhatIf!$R:$R,Q363)&lt;=price_limit,IF(Q363="Yes",1,2),"")),""))</f>
        <v/>
      </c>
      <c r="BM363" s="161" t="str">
        <f>IF(OR(R363="",VLOOKUP(R$1,Services!$A$1:$B$25,2,0)="Exclude"),"",IF($D363=1,IF(OR(price_limit="",price_limit="No Limit"),IF(R363="Yes",1,2),IF(SUMIFS(WhatIf!$W:$W,WhatIf!$Q:$Q,R$1,WhatIf!$R:$R,R363)&lt;=price_limit,IF(R363="Yes",1,2),"")),""))</f>
        <v/>
      </c>
      <c r="BN363" s="161" t="str">
        <f>IF(OR(S363="",VLOOKUP(S$1,Services!$A$1:$B$25,2,0)="Exclude"),"",IF($D363=1,IF(OR(price_limit="",price_limit="No Limit"),IF(S363="Yes",1,2),IF(SUMIFS(WhatIf!$W:$W,WhatIf!$Q:$Q,S$1,WhatIf!$R:$R,S363)&lt;=price_limit,IF(S363="Yes",1,2),"")),""))</f>
        <v/>
      </c>
      <c r="BO363" s="161" t="str">
        <f>IF(OR(T363="",VLOOKUP(T$1,Services!$A$1:$B$25,2,0)="Exclude"),"",IF($D363=1,IF(OR(price_limit="",price_limit="No Limit"),IF(T363="Yes",1,2),IF(SUMIFS(WhatIf!$W:$W,WhatIf!$Q:$Q,T$1,WhatIf!$R:$R,T363)&lt;=price_limit,IF(T363="Yes",1,2),"")),""))</f>
        <v/>
      </c>
      <c r="BP363" s="161" t="str">
        <f>IF(OR(U363="",VLOOKUP(U$1,Services!$A$1:$B$25,2,0)="Exclude"),"",IF($D363=1,IF(OR(price_limit="",price_limit="No Limit"),IF(U363="Yes",1,2),IF(SUMIFS(WhatIf!$W:$W,WhatIf!$Q:$Q,U$1,WhatIf!$R:$R,U363)&lt;=price_limit,IF(U363="Yes",1,2),"")),""))</f>
        <v/>
      </c>
      <c r="BQ363" s="161" t="str">
        <f ca="1">IF(OR(V363="",VLOOKUP(V$1,Services!$A$1:$B$25,2,0)="Exclude"),"",IF($D363=1,IF(OR(price_limit="",price_limit="No Limit"),IF(V363="Yes",1,2),IF(SUMIFS(WhatIf!$W:$W,WhatIf!$Q:$Q,V$1,WhatIf!$R:$R,V363)&lt;=price_limit,IF(V363="Yes",1,2),"")),""))</f>
        <v/>
      </c>
      <c r="BR363" s="161" t="str">
        <f>IF(OR(W363="",VLOOKUP(W$1,Services!$A$1:$B$25,2,0)="Exclude"),"",IF($D363=1,IF(OR(price_limit="",price_limit="No Limit"),IF(W363="Yes",1,2),IF(SUMIFS(WhatIf!$W:$W,WhatIf!$Q:$Q,W$1,WhatIf!$R:$R,W363)&lt;=price_limit,IF(W363="Yes",1,2),"")),""))</f>
        <v/>
      </c>
      <c r="BS363" s="161" t="str">
        <f>IF(OR(X363="",VLOOKUP(X$1,Services!$A$1:$B$25,2,0)="Exclude"),"",IF($D363=1,IF(OR(price_limit="",price_limit="No Limit"),IF(X363="Yes",1,2),IF(SUMIFS(WhatIf!$W:$W,WhatIf!$Q:$Q,X$1,WhatIf!$R:$R,X363)&lt;=price_limit,IF(X363="Yes",1,2),"")),""))</f>
        <v/>
      </c>
      <c r="BT363" s="161" t="str">
        <f>IF(OR(Y363="",VLOOKUP(Y$1,Services!$A$1:$B$25,2,0)="Exclude"),"",IF($D363=1,IF(OR(price_limit="",price_limit="No Limit"),IF(Y363="Yes",1,2),IF(SUMIFS(WhatIf!$W:$W,WhatIf!$Q:$Q,Y$1,WhatIf!$R:$R,Y363)&lt;=price_limit,IF(Y363="Yes",1,2),"")),""))</f>
        <v/>
      </c>
      <c r="BU363" s="161" t="str">
        <f>IF(OR(Z363="",VLOOKUP(Z$1,Services!$A$1:$B$25,2,0)="Exclude"),"",IF($D363=1,IF(OR(price_limit="",price_limit="No Limit"),IF(Z363="Yes",1,2),IF(SUMIFS(WhatIf!$W:$W,WhatIf!$Q:$Q,Z$1,WhatIf!$R:$R,Z363)&lt;=price_limit,IF(Z363="Yes",1,2),"")),""))</f>
        <v/>
      </c>
      <c r="BV363" s="161"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 customHeight="1" x14ac:dyDescent="0.3">
      <c r="A364" s="15" t="s">
        <v>1248</v>
      </c>
      <c r="C364" s="3" t="s">
        <v>229</v>
      </c>
      <c r="D364" s="8" t="str">
        <f t="shared" ca="1" si="17"/>
        <v/>
      </c>
      <c r="M364" s="4" t="s">
        <v>1248</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1" t="str">
        <f>IF(OR(E364="",VLOOKUP(E$1,Services!$A$1:$B$25,2,0)="Exclude"),"",IF($D364=1,IF(OR(price_limit="",price_limit="No Limit"),IF(E364="Yes",1,2),IF(SUMIFS(WhatIf!$W:$W,WhatIf!$Q:$Q,E$1,WhatIf!$R:$R,E364)&lt;=price_limit,IF(E364="Yes",1,2),"")),""))</f>
        <v/>
      </c>
      <c r="BA364" s="161" t="str">
        <f>IF(OR(F364="",VLOOKUP(F$1,Services!$A$1:$B$25,2,0)="Exclude"),"",IF($D364=1,IF(OR(price_limit="",price_limit="No Limit"),IF(F364="Yes",1,2),IF(SUMIFS(WhatIf!$W:$W,WhatIf!$Q:$Q,F$1,WhatIf!$R:$R,F364)&lt;=price_limit,IF(F364="Yes",1,2),"")),""))</f>
        <v/>
      </c>
      <c r="BB364" s="161" t="str">
        <f>IF(OR(G364="",VLOOKUP(G$1,Services!$A$1:$B$25,2,0)="Exclude"),"",IF($D364=1,IF(OR(price_limit="",price_limit="No Limit"),IF(G364="Yes",1,2),IF(SUMIFS(WhatIf!$W:$W,WhatIf!$Q:$Q,G$1,WhatIf!$R:$R,G364)&lt;=price_limit,IF(G364="Yes",1,2),"")),""))</f>
        <v/>
      </c>
      <c r="BC364" s="161" t="str">
        <f>IF(OR(H364="",VLOOKUP(H$1,Services!$A$1:$B$25,2,0)="Exclude"),"",IF($D364=1,IF(OR(price_limit="",price_limit="No Limit"),IF(H364="Yes",1,2),IF(SUMIFS(WhatIf!$W:$W,WhatIf!$Q:$Q,H$1,WhatIf!$R:$R,H364)&lt;=price_limit,IF(H364="Yes",1,2),"")),""))</f>
        <v/>
      </c>
      <c r="BD364" s="161" t="str">
        <f>IF(OR(I364="",VLOOKUP(I$1,Services!$A$1:$B$25,2,0)="Exclude"),"",IF($D364=1,IF(OR(price_limit="",price_limit="No Limit"),IF(I364="Yes",1,2),IF(SUMIFS(WhatIf!$W:$W,WhatIf!$Q:$Q,I$1,WhatIf!$R:$R,I364)&lt;=price_limit,IF(I364="Yes",1,2),"")),""))</f>
        <v/>
      </c>
      <c r="BE364" s="161" t="str">
        <f>IF(OR(J364="",VLOOKUP(J$1,Services!$A$1:$B$25,2,0)="Exclude"),"",IF($D364=1,IF(OR(price_limit="",price_limit="No Limit"),IF(J364="Yes",1,2),IF(SUMIFS(WhatIf!$W:$W,WhatIf!$Q:$Q,J$1,WhatIf!$R:$R,J364)&lt;=price_limit,IF(J364="Yes",1,2),"")),""))</f>
        <v/>
      </c>
      <c r="BF364" s="161" t="str">
        <f>IF(OR(K364="",VLOOKUP(K$1,Services!$A$1:$B$25,2,0)="Exclude"),"",IF($D364=1,IF(OR(price_limit="",price_limit="No Limit"),IF(K364="Yes",1,2),IF(SUMIFS(WhatIf!$W:$W,WhatIf!$Q:$Q,K$1,WhatIf!$R:$R,K364)&lt;=price_limit,IF(K364="Yes",1,2),"")),""))</f>
        <v/>
      </c>
      <c r="BG364" s="161" t="str">
        <f>IF(OR(L364="",VLOOKUP(L$1,Services!$A$1:$B$25,2,0)="Exclude"),"",IF($D364=1,IF(OR(price_limit="",price_limit="No Limit"),IF(L364="Yes",1,2),IF(SUMIFS(WhatIf!$W:$W,WhatIf!$Q:$Q,L$1,WhatIf!$R:$R,L364)&lt;=price_limit,IF(L364="Yes",1,2),"")),""))</f>
        <v/>
      </c>
      <c r="BH364" s="161" t="str">
        <f ca="1">IF(OR(M364="",VLOOKUP(M$1,Services!$A$1:$B$25,2,0)="Exclude"),"",IF($D364=1,IF(OR(price_limit="",price_limit="No Limit"),IF(M364="Yes",1,2),IF(SUMIFS(WhatIf!$W:$W,WhatIf!$Q:$Q,M$1,WhatIf!$R:$R,M364)&lt;=price_limit,IF(M364="Yes",1,2),"")),""))</f>
        <v/>
      </c>
      <c r="BI364" s="161" t="str">
        <f>IF(OR(N364="",VLOOKUP(N$1,Services!$A$1:$B$25,2,0)="Exclude"),"",IF($D364=1,IF(OR(price_limit="",price_limit="No Limit"),IF(N364="Yes",1,2),IF(SUMIFS(WhatIf!$W:$W,WhatIf!$Q:$Q,N$1,WhatIf!$R:$R,N364)&lt;=price_limit,IF(N364="Yes",1,2),"")),""))</f>
        <v/>
      </c>
      <c r="BJ364" s="161" t="str">
        <f>IF(OR(O364="",VLOOKUP(O$1,Services!$A$1:$B$25,2,0)="Exclude"),"",IF($D364=1,IF(OR(price_limit="",price_limit="No Limit"),IF(O364="Yes",1,2),IF(SUMIFS(WhatIf!$W:$W,WhatIf!$Q:$Q,O$1,WhatIf!$R:$R,O364)&lt;=price_limit,IF(O364="Yes",1,2),"")),""))</f>
        <v/>
      </c>
      <c r="BK364" s="161" t="str">
        <f>IF(OR(P364="",VLOOKUP(P$1,Services!$A$1:$B$25,2,0)="Exclude"),"",IF($D364=1,IF(OR(price_limit="",price_limit="No Limit"),IF(P364="Yes",1,2),IF(SUMIFS(WhatIf!$W:$W,WhatIf!$Q:$Q,P$1,WhatIf!$R:$R,P364)&lt;=price_limit,IF(P364="Yes",1,2),"")),""))</f>
        <v/>
      </c>
      <c r="BL364" s="161" t="str">
        <f>IF(OR(Q364="",VLOOKUP(Q$1,Services!$A$1:$B$25,2,0)="Exclude"),"",IF($D364=1,IF(OR(price_limit="",price_limit="No Limit"),IF(Q364="Yes",1,2),IF(SUMIFS(WhatIf!$W:$W,WhatIf!$Q:$Q,Q$1,WhatIf!$R:$R,Q364)&lt;=price_limit,IF(Q364="Yes",1,2),"")),""))</f>
        <v/>
      </c>
      <c r="BM364" s="161" t="str">
        <f>IF(OR(R364="",VLOOKUP(R$1,Services!$A$1:$B$25,2,0)="Exclude"),"",IF($D364=1,IF(OR(price_limit="",price_limit="No Limit"),IF(R364="Yes",1,2),IF(SUMIFS(WhatIf!$W:$W,WhatIf!$Q:$Q,R$1,WhatIf!$R:$R,R364)&lt;=price_limit,IF(R364="Yes",1,2),"")),""))</f>
        <v/>
      </c>
      <c r="BN364" s="161" t="str">
        <f>IF(OR(S364="",VLOOKUP(S$1,Services!$A$1:$B$25,2,0)="Exclude"),"",IF($D364=1,IF(OR(price_limit="",price_limit="No Limit"),IF(S364="Yes",1,2),IF(SUMIFS(WhatIf!$W:$W,WhatIf!$Q:$Q,S$1,WhatIf!$R:$R,S364)&lt;=price_limit,IF(S364="Yes",1,2),"")),""))</f>
        <v/>
      </c>
      <c r="BO364" s="161" t="str">
        <f>IF(OR(T364="",VLOOKUP(T$1,Services!$A$1:$B$25,2,0)="Exclude"),"",IF($D364=1,IF(OR(price_limit="",price_limit="No Limit"),IF(T364="Yes",1,2),IF(SUMIFS(WhatIf!$W:$W,WhatIf!$Q:$Q,T$1,WhatIf!$R:$R,T364)&lt;=price_limit,IF(T364="Yes",1,2),"")),""))</f>
        <v/>
      </c>
      <c r="BP364" s="161" t="str">
        <f>IF(OR(U364="",VLOOKUP(U$1,Services!$A$1:$B$25,2,0)="Exclude"),"",IF($D364=1,IF(OR(price_limit="",price_limit="No Limit"),IF(U364="Yes",1,2),IF(SUMIFS(WhatIf!$W:$W,WhatIf!$Q:$Q,U$1,WhatIf!$R:$R,U364)&lt;=price_limit,IF(U364="Yes",1,2),"")),""))</f>
        <v/>
      </c>
      <c r="BQ364" s="161" t="str">
        <f>IF(OR(V364="",VLOOKUP(V$1,Services!$A$1:$B$25,2,0)="Exclude"),"",IF($D364=1,IF(OR(price_limit="",price_limit="No Limit"),IF(V364="Yes",1,2),IF(SUMIFS(WhatIf!$W:$W,WhatIf!$Q:$Q,V$1,WhatIf!$R:$R,V364)&lt;=price_limit,IF(V364="Yes",1,2),"")),""))</f>
        <v/>
      </c>
      <c r="BR364" s="161" t="str">
        <f>IF(OR(W364="",VLOOKUP(W$1,Services!$A$1:$B$25,2,0)="Exclude"),"",IF($D364=1,IF(OR(price_limit="",price_limit="No Limit"),IF(W364="Yes",1,2),IF(SUMIFS(WhatIf!$W:$W,WhatIf!$Q:$Q,W$1,WhatIf!$R:$R,W364)&lt;=price_limit,IF(W364="Yes",1,2),"")),""))</f>
        <v/>
      </c>
      <c r="BS364" s="161" t="str">
        <f>IF(OR(X364="",VLOOKUP(X$1,Services!$A$1:$B$25,2,0)="Exclude"),"",IF($D364=1,IF(OR(price_limit="",price_limit="No Limit"),IF(X364="Yes",1,2),IF(SUMIFS(WhatIf!$W:$W,WhatIf!$Q:$Q,X$1,WhatIf!$R:$R,X364)&lt;=price_limit,IF(X364="Yes",1,2),"")),""))</f>
        <v/>
      </c>
      <c r="BT364" s="161" t="str">
        <f>IF(OR(Y364="",VLOOKUP(Y$1,Services!$A$1:$B$25,2,0)="Exclude"),"",IF($D364=1,IF(OR(price_limit="",price_limit="No Limit"),IF(Y364="Yes",1,2),IF(SUMIFS(WhatIf!$W:$W,WhatIf!$Q:$Q,Y$1,WhatIf!$R:$R,Y364)&lt;=price_limit,IF(Y364="Yes",1,2),"")),""))</f>
        <v/>
      </c>
      <c r="BU364" s="161" t="str">
        <f>IF(OR(Z364="",VLOOKUP(Z$1,Services!$A$1:$B$25,2,0)="Exclude"),"",IF($D364=1,IF(OR(price_limit="",price_limit="No Limit"),IF(Z364="Yes",1,2),IF(SUMIFS(WhatIf!$W:$W,WhatIf!$Q:$Q,Z$1,WhatIf!$R:$R,Z364)&lt;=price_limit,IF(Z364="Yes",1,2),"")),""))</f>
        <v/>
      </c>
      <c r="BV364" s="161"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39.5" customHeight="1" x14ac:dyDescent="0.35">
      <c r="A365" s="15" t="s">
        <v>890</v>
      </c>
      <c r="C365" s="3" t="s">
        <v>184</v>
      </c>
      <c r="D365" s="8" t="str">
        <f t="shared" ca="1" si="17"/>
        <v/>
      </c>
      <c r="F365" s="4" t="s">
        <v>886</v>
      </c>
      <c r="G365" s="4" t="s">
        <v>886</v>
      </c>
      <c r="H365" s="4" t="s">
        <v>886</v>
      </c>
      <c r="M365" s="8"/>
      <c r="N365" s="8"/>
      <c r="O365" s="8"/>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1" t="str">
        <f>IF(OR(E365="",VLOOKUP(E$1,Services!$A$1:$B$25,2,0)="Exclude"),"",IF($D365=1,IF(OR(price_limit="",price_limit="No Limit"),IF(E365="Yes",1,2),IF(SUMIFS(WhatIf!$W:$W,WhatIf!$Q:$Q,E$1,WhatIf!$R:$R,E365)&lt;=price_limit,IF(E365="Yes",1,2),"")),""))</f>
        <v/>
      </c>
      <c r="BA365" s="161" t="str">
        <f ca="1">IF(OR(F365="",VLOOKUP(F$1,Services!$A$1:$B$25,2,0)="Exclude"),"",IF($D365=1,IF(OR(price_limit="",price_limit="No Limit"),IF(F365="Yes",1,2),IF(SUMIFS(WhatIf!$W:$W,WhatIf!$Q:$Q,F$1,WhatIf!$R:$R,F365)&lt;=price_limit,IF(F365="Yes",1,2),"")),""))</f>
        <v/>
      </c>
      <c r="BB365" s="161" t="str">
        <f ca="1">IF(OR(G365="",VLOOKUP(G$1,Services!$A$1:$B$25,2,0)="Exclude"),"",IF($D365=1,IF(OR(price_limit="",price_limit="No Limit"),IF(G365="Yes",1,2),IF(SUMIFS(WhatIf!$W:$W,WhatIf!$Q:$Q,G$1,WhatIf!$R:$R,G365)&lt;=price_limit,IF(G365="Yes",1,2),"")),""))</f>
        <v/>
      </c>
      <c r="BC365" s="161" t="str">
        <f ca="1">IF(OR(H365="",VLOOKUP(H$1,Services!$A$1:$B$25,2,0)="Exclude"),"",IF($D365=1,IF(OR(price_limit="",price_limit="No Limit"),IF(H365="Yes",1,2),IF(SUMIFS(WhatIf!$W:$W,WhatIf!$Q:$Q,H$1,WhatIf!$R:$R,H365)&lt;=price_limit,IF(H365="Yes",1,2),"")),""))</f>
        <v/>
      </c>
      <c r="BD365" s="161" t="str">
        <f>IF(OR(I365="",VLOOKUP(I$1,Services!$A$1:$B$25,2,0)="Exclude"),"",IF($D365=1,IF(OR(price_limit="",price_limit="No Limit"),IF(I365="Yes",1,2),IF(SUMIFS(WhatIf!$W:$W,WhatIf!$Q:$Q,I$1,WhatIf!$R:$R,I365)&lt;=price_limit,IF(I365="Yes",1,2),"")),""))</f>
        <v/>
      </c>
      <c r="BE365" s="161" t="str">
        <f>IF(OR(J365="",VLOOKUP(J$1,Services!$A$1:$B$25,2,0)="Exclude"),"",IF($D365=1,IF(OR(price_limit="",price_limit="No Limit"),IF(J365="Yes",1,2),IF(SUMIFS(WhatIf!$W:$W,WhatIf!$Q:$Q,J$1,WhatIf!$R:$R,J365)&lt;=price_limit,IF(J365="Yes",1,2),"")),""))</f>
        <v/>
      </c>
      <c r="BF365" s="161" t="str">
        <f>IF(OR(K365="",VLOOKUP(K$1,Services!$A$1:$B$25,2,0)="Exclude"),"",IF($D365=1,IF(OR(price_limit="",price_limit="No Limit"),IF(K365="Yes",1,2),IF(SUMIFS(WhatIf!$W:$W,WhatIf!$Q:$Q,K$1,WhatIf!$R:$R,K365)&lt;=price_limit,IF(K365="Yes",1,2),"")),""))</f>
        <v/>
      </c>
      <c r="BG365" s="161" t="str">
        <f>IF(OR(L365="",VLOOKUP(L$1,Services!$A$1:$B$25,2,0)="Exclude"),"",IF($D365=1,IF(OR(price_limit="",price_limit="No Limit"),IF(L365="Yes",1,2),IF(SUMIFS(WhatIf!$W:$W,WhatIf!$Q:$Q,L$1,WhatIf!$R:$R,L365)&lt;=price_limit,IF(L365="Yes",1,2),"")),""))</f>
        <v/>
      </c>
      <c r="BH365" s="161" t="str">
        <f>IF(OR(M365="",VLOOKUP(M$1,Services!$A$1:$B$25,2,0)="Exclude"),"",IF($D365=1,IF(OR(price_limit="",price_limit="No Limit"),IF(M365="Yes",1,2),IF(SUMIFS(WhatIf!$W:$W,WhatIf!$Q:$Q,M$1,WhatIf!$R:$R,M365)&lt;=price_limit,IF(M365="Yes",1,2),"")),""))</f>
        <v/>
      </c>
      <c r="BI365" s="161" t="str">
        <f>IF(OR(N365="",VLOOKUP(N$1,Services!$A$1:$B$25,2,0)="Exclude"),"",IF($D365=1,IF(OR(price_limit="",price_limit="No Limit"),IF(N365="Yes",1,2),IF(SUMIFS(WhatIf!$W:$W,WhatIf!$Q:$Q,N$1,WhatIf!$R:$R,N365)&lt;=price_limit,IF(N365="Yes",1,2),"")),""))</f>
        <v/>
      </c>
      <c r="BJ365" s="161" t="str">
        <f>IF(OR(O365="",VLOOKUP(O$1,Services!$A$1:$B$25,2,0)="Exclude"),"",IF($D365=1,IF(OR(price_limit="",price_limit="No Limit"),IF(O365="Yes",1,2),IF(SUMIFS(WhatIf!$W:$W,WhatIf!$Q:$Q,O$1,WhatIf!$R:$R,O365)&lt;=price_limit,IF(O365="Yes",1,2),"")),""))</f>
        <v/>
      </c>
      <c r="BK365" s="161" t="str">
        <f>IF(OR(P365="",VLOOKUP(P$1,Services!$A$1:$B$25,2,0)="Exclude"),"",IF($D365=1,IF(OR(price_limit="",price_limit="No Limit"),IF(P365="Yes",1,2),IF(SUMIFS(WhatIf!$W:$W,WhatIf!$Q:$Q,P$1,WhatIf!$R:$R,P365)&lt;=price_limit,IF(P365="Yes",1,2),"")),""))</f>
        <v/>
      </c>
      <c r="BL365" s="161" t="str">
        <f>IF(OR(Q365="",VLOOKUP(Q$1,Services!$A$1:$B$25,2,0)="Exclude"),"",IF($D365=1,IF(OR(price_limit="",price_limit="No Limit"),IF(Q365="Yes",1,2),IF(SUMIFS(WhatIf!$W:$W,WhatIf!$Q:$Q,Q$1,WhatIf!$R:$R,Q365)&lt;=price_limit,IF(Q365="Yes",1,2),"")),""))</f>
        <v/>
      </c>
      <c r="BM365" s="161" t="str">
        <f>IF(OR(R365="",VLOOKUP(R$1,Services!$A$1:$B$25,2,0)="Exclude"),"",IF($D365=1,IF(OR(price_limit="",price_limit="No Limit"),IF(R365="Yes",1,2),IF(SUMIFS(WhatIf!$W:$W,WhatIf!$Q:$Q,R$1,WhatIf!$R:$R,R365)&lt;=price_limit,IF(R365="Yes",1,2),"")),""))</f>
        <v/>
      </c>
      <c r="BN365" s="161" t="str">
        <f>IF(OR(S365="",VLOOKUP(S$1,Services!$A$1:$B$25,2,0)="Exclude"),"",IF($D365=1,IF(OR(price_limit="",price_limit="No Limit"),IF(S365="Yes",1,2),IF(SUMIFS(WhatIf!$W:$W,WhatIf!$Q:$Q,S$1,WhatIf!$R:$R,S365)&lt;=price_limit,IF(S365="Yes",1,2),"")),""))</f>
        <v/>
      </c>
      <c r="BO365" s="161" t="str">
        <f>IF(OR(T365="",VLOOKUP(T$1,Services!$A$1:$B$25,2,0)="Exclude"),"",IF($D365=1,IF(OR(price_limit="",price_limit="No Limit"),IF(T365="Yes",1,2),IF(SUMIFS(WhatIf!$W:$W,WhatIf!$Q:$Q,T$1,WhatIf!$R:$R,T365)&lt;=price_limit,IF(T365="Yes",1,2),"")),""))</f>
        <v/>
      </c>
      <c r="BP365" s="161" t="str">
        <f>IF(OR(U365="",VLOOKUP(U$1,Services!$A$1:$B$25,2,0)="Exclude"),"",IF($D365=1,IF(OR(price_limit="",price_limit="No Limit"),IF(U365="Yes",1,2),IF(SUMIFS(WhatIf!$W:$W,WhatIf!$Q:$Q,U$1,WhatIf!$R:$R,U365)&lt;=price_limit,IF(U365="Yes",1,2),"")),""))</f>
        <v/>
      </c>
      <c r="BQ365" s="161" t="str">
        <f>IF(OR(V365="",VLOOKUP(V$1,Services!$A$1:$B$25,2,0)="Exclude"),"",IF($D365=1,IF(OR(price_limit="",price_limit="No Limit"),IF(V365="Yes",1,2),IF(SUMIFS(WhatIf!$W:$W,WhatIf!$Q:$Q,V$1,WhatIf!$R:$R,V365)&lt;=price_limit,IF(V365="Yes",1,2),"")),""))</f>
        <v/>
      </c>
      <c r="BR365" s="161" t="str">
        <f>IF(OR(W365="",VLOOKUP(W$1,Services!$A$1:$B$25,2,0)="Exclude"),"",IF($D365=1,IF(OR(price_limit="",price_limit="No Limit"),IF(W365="Yes",1,2),IF(SUMIFS(WhatIf!$W:$W,WhatIf!$Q:$Q,W$1,WhatIf!$R:$R,W365)&lt;=price_limit,IF(W365="Yes",1,2),"")),""))</f>
        <v/>
      </c>
      <c r="BS365" s="161" t="str">
        <f>IF(OR(X365="",VLOOKUP(X$1,Services!$A$1:$B$25,2,0)="Exclude"),"",IF($D365=1,IF(OR(price_limit="",price_limit="No Limit"),IF(X365="Yes",1,2),IF(SUMIFS(WhatIf!$W:$W,WhatIf!$Q:$Q,X$1,WhatIf!$R:$R,X365)&lt;=price_limit,IF(X365="Yes",1,2),"")),""))</f>
        <v/>
      </c>
      <c r="BT365" s="161" t="str">
        <f>IF(OR(Y365="",VLOOKUP(Y$1,Services!$A$1:$B$25,2,0)="Exclude"),"",IF($D365=1,IF(OR(price_limit="",price_limit="No Limit"),IF(Y365="Yes",1,2),IF(SUMIFS(WhatIf!$W:$W,WhatIf!$Q:$Q,Y$1,WhatIf!$R:$R,Y365)&lt;=price_limit,IF(Y365="Yes",1,2),"")),""))</f>
        <v/>
      </c>
      <c r="BU365" s="161" t="str">
        <f>IF(OR(Z365="",VLOOKUP(Z$1,Services!$A$1:$B$25,2,0)="Exclude"),"",IF($D365=1,IF(OR(price_limit="",price_limit="No Limit"),IF(Z365="Yes",1,2),IF(SUMIFS(WhatIf!$W:$W,WhatIf!$Q:$Q,Z$1,WhatIf!$R:$R,Z365)&lt;=price_limit,IF(Z365="Yes",1,2),"")),""))</f>
        <v/>
      </c>
      <c r="BV365" s="161"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customHeight="1" x14ac:dyDescent="0.35">
      <c r="A366" s="15" t="s">
        <v>721</v>
      </c>
      <c r="B366" s="3" t="s">
        <v>1039</v>
      </c>
      <c r="C366" s="3" t="s">
        <v>229</v>
      </c>
      <c r="D366" s="8" t="str">
        <f t="shared" ca="1" si="17"/>
        <v/>
      </c>
      <c r="M366" s="8"/>
      <c r="N366" s="8" t="s">
        <v>229</v>
      </c>
      <c r="O366" s="8"/>
      <c r="P366" s="8"/>
      <c r="Q366" s="8" t="s">
        <v>1</v>
      </c>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1" t="str">
        <f>IF(OR(E366="",VLOOKUP(E$1,Services!$A$1:$B$25,2,0)="Exclude"),"",IF($D366=1,IF(OR(price_limit="",price_limit="No Limit"),IF(E366="Yes",1,2),IF(SUMIFS(WhatIf!$W:$W,WhatIf!$Q:$Q,E$1,WhatIf!$R:$R,E366)&lt;=price_limit,IF(E366="Yes",1,2),"")),""))</f>
        <v/>
      </c>
      <c r="BA366" s="161" t="str">
        <f>IF(OR(F366="",VLOOKUP(F$1,Services!$A$1:$B$25,2,0)="Exclude"),"",IF($D366=1,IF(OR(price_limit="",price_limit="No Limit"),IF(F366="Yes",1,2),IF(SUMIFS(WhatIf!$W:$W,WhatIf!$Q:$Q,F$1,WhatIf!$R:$R,F366)&lt;=price_limit,IF(F366="Yes",1,2),"")),""))</f>
        <v/>
      </c>
      <c r="BB366" s="161" t="str">
        <f>IF(OR(G366="",VLOOKUP(G$1,Services!$A$1:$B$25,2,0)="Exclude"),"",IF($D366=1,IF(OR(price_limit="",price_limit="No Limit"),IF(G366="Yes",1,2),IF(SUMIFS(WhatIf!$W:$W,WhatIf!$Q:$Q,G$1,WhatIf!$R:$R,G366)&lt;=price_limit,IF(G366="Yes",1,2),"")),""))</f>
        <v/>
      </c>
      <c r="BC366" s="161" t="str">
        <f>IF(OR(H366="",VLOOKUP(H$1,Services!$A$1:$B$25,2,0)="Exclude"),"",IF($D366=1,IF(OR(price_limit="",price_limit="No Limit"),IF(H366="Yes",1,2),IF(SUMIFS(WhatIf!$W:$W,WhatIf!$Q:$Q,H$1,WhatIf!$R:$R,H366)&lt;=price_limit,IF(H366="Yes",1,2),"")),""))</f>
        <v/>
      </c>
      <c r="BD366" s="161" t="str">
        <f>IF(OR(I366="",VLOOKUP(I$1,Services!$A$1:$B$25,2,0)="Exclude"),"",IF($D366=1,IF(OR(price_limit="",price_limit="No Limit"),IF(I366="Yes",1,2),IF(SUMIFS(WhatIf!$W:$W,WhatIf!$Q:$Q,I$1,WhatIf!$R:$R,I366)&lt;=price_limit,IF(I366="Yes",1,2),"")),""))</f>
        <v/>
      </c>
      <c r="BE366" s="161" t="str">
        <f>IF(OR(J366="",VLOOKUP(J$1,Services!$A$1:$B$25,2,0)="Exclude"),"",IF($D366=1,IF(OR(price_limit="",price_limit="No Limit"),IF(J366="Yes",1,2),IF(SUMIFS(WhatIf!$W:$W,WhatIf!$Q:$Q,J$1,WhatIf!$R:$R,J366)&lt;=price_limit,IF(J366="Yes",1,2),"")),""))</f>
        <v/>
      </c>
      <c r="BF366" s="161" t="str">
        <f>IF(OR(K366="",VLOOKUP(K$1,Services!$A$1:$B$25,2,0)="Exclude"),"",IF($D366=1,IF(OR(price_limit="",price_limit="No Limit"),IF(K366="Yes",1,2),IF(SUMIFS(WhatIf!$W:$W,WhatIf!$Q:$Q,K$1,WhatIf!$R:$R,K366)&lt;=price_limit,IF(K366="Yes",1,2),"")),""))</f>
        <v/>
      </c>
      <c r="BG366" s="161" t="str">
        <f>IF(OR(L366="",VLOOKUP(L$1,Services!$A$1:$B$25,2,0)="Exclude"),"",IF($D366=1,IF(OR(price_limit="",price_limit="No Limit"),IF(L366="Yes",1,2),IF(SUMIFS(WhatIf!$W:$W,WhatIf!$Q:$Q,L$1,WhatIf!$R:$R,L366)&lt;=price_limit,IF(L366="Yes",1,2),"")),""))</f>
        <v/>
      </c>
      <c r="BH366" s="161" t="str">
        <f>IF(OR(M366="",VLOOKUP(M$1,Services!$A$1:$B$25,2,0)="Exclude"),"",IF($D366=1,IF(OR(price_limit="",price_limit="No Limit"),IF(M366="Yes",1,2),IF(SUMIFS(WhatIf!$W:$W,WhatIf!$Q:$Q,M$1,WhatIf!$R:$R,M366)&lt;=price_limit,IF(M366="Yes",1,2),"")),""))</f>
        <v/>
      </c>
      <c r="BI366" s="161" t="str">
        <f ca="1">IF(OR(N366="",VLOOKUP(N$1,Services!$A$1:$B$25,2,0)="Exclude"),"",IF($D366=1,IF(OR(price_limit="",price_limit="No Limit"),IF(N366="Yes",1,2),IF(SUMIFS(WhatIf!$W:$W,WhatIf!$Q:$Q,N$1,WhatIf!$R:$R,N366)&lt;=price_limit,IF(N366="Yes",1,2),"")),""))</f>
        <v/>
      </c>
      <c r="BJ366" s="161" t="str">
        <f>IF(OR(O366="",VLOOKUP(O$1,Services!$A$1:$B$25,2,0)="Exclude"),"",IF($D366=1,IF(OR(price_limit="",price_limit="No Limit"),IF(O366="Yes",1,2),IF(SUMIFS(WhatIf!$W:$W,WhatIf!$Q:$Q,O$1,WhatIf!$R:$R,O366)&lt;=price_limit,IF(O366="Yes",1,2),"")),""))</f>
        <v/>
      </c>
      <c r="BK366" s="161" t="str">
        <f>IF(OR(P366="",VLOOKUP(P$1,Services!$A$1:$B$25,2,0)="Exclude"),"",IF($D366=1,IF(OR(price_limit="",price_limit="No Limit"),IF(P366="Yes",1,2),IF(SUMIFS(WhatIf!$W:$W,WhatIf!$Q:$Q,P$1,WhatIf!$R:$R,P366)&lt;=price_limit,IF(P366="Yes",1,2),"")),""))</f>
        <v/>
      </c>
      <c r="BL366" s="161" t="str">
        <f ca="1">IF(OR(Q366="",VLOOKUP(Q$1,Services!$A$1:$B$25,2,0)="Exclude"),"",IF($D366=1,IF(OR(price_limit="",price_limit="No Limit"),IF(Q366="Yes",1,2),IF(SUMIFS(WhatIf!$W:$W,WhatIf!$Q:$Q,Q$1,WhatIf!$R:$R,Q366)&lt;=price_limit,IF(Q366="Yes",1,2),"")),""))</f>
        <v/>
      </c>
      <c r="BM366" s="161" t="str">
        <f>IF(OR(R366="",VLOOKUP(R$1,Services!$A$1:$B$25,2,0)="Exclude"),"",IF($D366=1,IF(OR(price_limit="",price_limit="No Limit"),IF(R366="Yes",1,2),IF(SUMIFS(WhatIf!$W:$W,WhatIf!$Q:$Q,R$1,WhatIf!$R:$R,R366)&lt;=price_limit,IF(R366="Yes",1,2),"")),""))</f>
        <v/>
      </c>
      <c r="BN366" s="161" t="str">
        <f>IF(OR(S366="",VLOOKUP(S$1,Services!$A$1:$B$25,2,0)="Exclude"),"",IF($D366=1,IF(OR(price_limit="",price_limit="No Limit"),IF(S366="Yes",1,2),IF(SUMIFS(WhatIf!$W:$W,WhatIf!$Q:$Q,S$1,WhatIf!$R:$R,S366)&lt;=price_limit,IF(S366="Yes",1,2),"")),""))</f>
        <v/>
      </c>
      <c r="BO366" s="161" t="str">
        <f>IF(OR(T366="",VLOOKUP(T$1,Services!$A$1:$B$25,2,0)="Exclude"),"",IF($D366=1,IF(OR(price_limit="",price_limit="No Limit"),IF(T366="Yes",1,2),IF(SUMIFS(WhatIf!$W:$W,WhatIf!$Q:$Q,T$1,WhatIf!$R:$R,T366)&lt;=price_limit,IF(T366="Yes",1,2),"")),""))</f>
        <v/>
      </c>
      <c r="BP366" s="161" t="str">
        <f>IF(OR(U366="",VLOOKUP(U$1,Services!$A$1:$B$25,2,0)="Exclude"),"",IF($D366=1,IF(OR(price_limit="",price_limit="No Limit"),IF(U366="Yes",1,2),IF(SUMIFS(WhatIf!$W:$W,WhatIf!$Q:$Q,U$1,WhatIf!$R:$R,U366)&lt;=price_limit,IF(U366="Yes",1,2),"")),""))</f>
        <v/>
      </c>
      <c r="BQ366" s="161" t="str">
        <f>IF(OR(V366="",VLOOKUP(V$1,Services!$A$1:$B$25,2,0)="Exclude"),"",IF($D366=1,IF(OR(price_limit="",price_limit="No Limit"),IF(V366="Yes",1,2),IF(SUMIFS(WhatIf!$W:$W,WhatIf!$Q:$Q,V$1,WhatIf!$R:$R,V366)&lt;=price_limit,IF(V366="Yes",1,2),"")),""))</f>
        <v/>
      </c>
      <c r="BR366" s="161" t="str">
        <f>IF(OR(W366="",VLOOKUP(W$1,Services!$A$1:$B$25,2,0)="Exclude"),"",IF($D366=1,IF(OR(price_limit="",price_limit="No Limit"),IF(W366="Yes",1,2),IF(SUMIFS(WhatIf!$W:$W,WhatIf!$Q:$Q,W$1,WhatIf!$R:$R,W366)&lt;=price_limit,IF(W366="Yes",1,2),"")),""))</f>
        <v/>
      </c>
      <c r="BS366" s="161" t="str">
        <f>IF(OR(X366="",VLOOKUP(X$1,Services!$A$1:$B$25,2,0)="Exclude"),"",IF($D366=1,IF(OR(price_limit="",price_limit="No Limit"),IF(X366="Yes",1,2),IF(SUMIFS(WhatIf!$W:$W,WhatIf!$Q:$Q,X$1,WhatIf!$R:$R,X366)&lt;=price_limit,IF(X366="Yes",1,2),"")),""))</f>
        <v/>
      </c>
      <c r="BT366" s="161" t="str">
        <f>IF(OR(Y366="",VLOOKUP(Y$1,Services!$A$1:$B$25,2,0)="Exclude"),"",IF($D366=1,IF(OR(price_limit="",price_limit="No Limit"),IF(Y366="Yes",1,2),IF(SUMIFS(WhatIf!$W:$W,WhatIf!$Q:$Q,Y$1,WhatIf!$R:$R,Y366)&lt;=price_limit,IF(Y366="Yes",1,2),"")),""))</f>
        <v/>
      </c>
      <c r="BU366" s="161" t="str">
        <f>IF(OR(Z366="",VLOOKUP(Z$1,Services!$A$1:$B$25,2,0)="Exclude"),"",IF($D366=1,IF(OR(price_limit="",price_limit="No Limit"),IF(Z366="Yes",1,2),IF(SUMIFS(WhatIf!$W:$W,WhatIf!$Q:$Q,Z$1,WhatIf!$R:$R,Z366)&lt;=price_limit,IF(Z366="Yes",1,2),"")),""))</f>
        <v/>
      </c>
      <c r="BV366" s="161"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26" customHeight="1" x14ac:dyDescent="0.35">
      <c r="A367" s="15" t="s">
        <v>50</v>
      </c>
      <c r="B367" s="3" t="s">
        <v>508</v>
      </c>
      <c r="C367" s="3" t="s">
        <v>185</v>
      </c>
      <c r="D367" s="8" t="str">
        <f t="shared" ca="1" si="17"/>
        <v/>
      </c>
      <c r="F367" s="4" t="s">
        <v>384</v>
      </c>
      <c r="G367" s="4" t="s">
        <v>384</v>
      </c>
      <c r="H367" s="4" t="s">
        <v>384</v>
      </c>
      <c r="J367" s="4" t="s">
        <v>1</v>
      </c>
      <c r="K367" s="4" t="s">
        <v>1</v>
      </c>
      <c r="L367" s="4" t="s">
        <v>1</v>
      </c>
      <c r="M367" s="8"/>
      <c r="N367" s="8"/>
      <c r="O367" s="8" t="s">
        <v>605</v>
      </c>
      <c r="P367" s="8"/>
      <c r="Q367" s="8"/>
      <c r="R367" s="8" t="s">
        <v>1</v>
      </c>
      <c r="S367" s="8" t="s">
        <v>1</v>
      </c>
      <c r="T367" s="8" t="s">
        <v>1</v>
      </c>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1" t="str">
        <f>IF(OR(E367="",VLOOKUP(E$1,Services!$A$1:$B$25,2,0)="Exclude"),"",IF($D367=1,IF(OR(price_limit="",price_limit="No Limit"),IF(E367="Yes",1,2),IF(SUMIFS(WhatIf!$W:$W,WhatIf!$Q:$Q,E$1,WhatIf!$R:$R,E367)&lt;=price_limit,IF(E367="Yes",1,2),"")),""))</f>
        <v/>
      </c>
      <c r="BA367" s="161" t="str">
        <f ca="1">IF(OR(F367="",VLOOKUP(F$1,Services!$A$1:$B$25,2,0)="Exclude"),"",IF($D367=1,IF(OR(price_limit="",price_limit="No Limit"),IF(F367="Yes",1,2),IF(SUMIFS(WhatIf!$W:$W,WhatIf!$Q:$Q,F$1,WhatIf!$R:$R,F367)&lt;=price_limit,IF(F367="Yes",1,2),"")),""))</f>
        <v/>
      </c>
      <c r="BB367" s="161" t="str">
        <f ca="1">IF(OR(G367="",VLOOKUP(G$1,Services!$A$1:$B$25,2,0)="Exclude"),"",IF($D367=1,IF(OR(price_limit="",price_limit="No Limit"),IF(G367="Yes",1,2),IF(SUMIFS(WhatIf!$W:$W,WhatIf!$Q:$Q,G$1,WhatIf!$R:$R,G367)&lt;=price_limit,IF(G367="Yes",1,2),"")),""))</f>
        <v/>
      </c>
      <c r="BC367" s="161" t="str">
        <f ca="1">IF(OR(H367="",VLOOKUP(H$1,Services!$A$1:$B$25,2,0)="Exclude"),"",IF($D367=1,IF(OR(price_limit="",price_limit="No Limit"),IF(H367="Yes",1,2),IF(SUMIFS(WhatIf!$W:$W,WhatIf!$Q:$Q,H$1,WhatIf!$R:$R,H367)&lt;=price_limit,IF(H367="Yes",1,2),"")),""))</f>
        <v/>
      </c>
      <c r="BD367" s="161" t="str">
        <f>IF(OR(I367="",VLOOKUP(I$1,Services!$A$1:$B$25,2,0)="Exclude"),"",IF($D367=1,IF(OR(price_limit="",price_limit="No Limit"),IF(I367="Yes",1,2),IF(SUMIFS(WhatIf!$W:$W,WhatIf!$Q:$Q,I$1,WhatIf!$R:$R,I367)&lt;=price_limit,IF(I367="Yes",1,2),"")),""))</f>
        <v/>
      </c>
      <c r="BE367" s="161" t="str">
        <f ca="1">IF(OR(J367="",VLOOKUP(J$1,Services!$A$1:$B$25,2,0)="Exclude"),"",IF($D367=1,IF(OR(price_limit="",price_limit="No Limit"),IF(J367="Yes",1,2),IF(SUMIFS(WhatIf!$W:$W,WhatIf!$Q:$Q,J$1,WhatIf!$R:$R,J367)&lt;=price_limit,IF(J367="Yes",1,2),"")),""))</f>
        <v/>
      </c>
      <c r="BF367" s="161" t="str">
        <f ca="1">IF(OR(K367="",VLOOKUP(K$1,Services!$A$1:$B$25,2,0)="Exclude"),"",IF($D367=1,IF(OR(price_limit="",price_limit="No Limit"),IF(K367="Yes",1,2),IF(SUMIFS(WhatIf!$W:$W,WhatIf!$Q:$Q,K$1,WhatIf!$R:$R,K367)&lt;=price_limit,IF(K367="Yes",1,2),"")),""))</f>
        <v/>
      </c>
      <c r="BG367" s="161" t="str">
        <f ca="1">IF(OR(L367="",VLOOKUP(L$1,Services!$A$1:$B$25,2,0)="Exclude"),"",IF($D367=1,IF(OR(price_limit="",price_limit="No Limit"),IF(L367="Yes",1,2),IF(SUMIFS(WhatIf!$W:$W,WhatIf!$Q:$Q,L$1,WhatIf!$R:$R,L367)&lt;=price_limit,IF(L367="Yes",1,2),"")),""))</f>
        <v/>
      </c>
      <c r="BH367" s="161" t="str">
        <f>IF(OR(M367="",VLOOKUP(M$1,Services!$A$1:$B$25,2,0)="Exclude"),"",IF($D367=1,IF(OR(price_limit="",price_limit="No Limit"),IF(M367="Yes",1,2),IF(SUMIFS(WhatIf!$W:$W,WhatIf!$Q:$Q,M$1,WhatIf!$R:$R,M367)&lt;=price_limit,IF(M367="Yes",1,2),"")),""))</f>
        <v/>
      </c>
      <c r="BI367" s="161" t="str">
        <f>IF(OR(N367="",VLOOKUP(N$1,Services!$A$1:$B$25,2,0)="Exclude"),"",IF($D367=1,IF(OR(price_limit="",price_limit="No Limit"),IF(N367="Yes",1,2),IF(SUMIFS(WhatIf!$W:$W,WhatIf!$Q:$Q,N$1,WhatIf!$R:$R,N367)&lt;=price_limit,IF(N367="Yes",1,2),"")),""))</f>
        <v/>
      </c>
      <c r="BJ367" s="161" t="str">
        <f ca="1">IF(OR(O367="",VLOOKUP(O$1,Services!$A$1:$B$25,2,0)="Exclude"),"",IF($D367=1,IF(OR(price_limit="",price_limit="No Limit"),IF(O367="Yes",1,2),IF(SUMIFS(WhatIf!$W:$W,WhatIf!$Q:$Q,O$1,WhatIf!$R:$R,O367)&lt;=price_limit,IF(O367="Yes",1,2),"")),""))</f>
        <v/>
      </c>
      <c r="BK367" s="161" t="str">
        <f>IF(OR(P367="",VLOOKUP(P$1,Services!$A$1:$B$25,2,0)="Exclude"),"",IF($D367=1,IF(OR(price_limit="",price_limit="No Limit"),IF(P367="Yes",1,2),IF(SUMIFS(WhatIf!$W:$W,WhatIf!$Q:$Q,P$1,WhatIf!$R:$R,P367)&lt;=price_limit,IF(P367="Yes",1,2),"")),""))</f>
        <v/>
      </c>
      <c r="BL367" s="161" t="str">
        <f>IF(OR(Q367="",VLOOKUP(Q$1,Services!$A$1:$B$25,2,0)="Exclude"),"",IF($D367=1,IF(OR(price_limit="",price_limit="No Limit"),IF(Q367="Yes",1,2),IF(SUMIFS(WhatIf!$W:$W,WhatIf!$Q:$Q,Q$1,WhatIf!$R:$R,Q367)&lt;=price_limit,IF(Q367="Yes",1,2),"")),""))</f>
        <v/>
      </c>
      <c r="BM367" s="161" t="str">
        <f ca="1">IF(OR(R367="",VLOOKUP(R$1,Services!$A$1:$B$25,2,0)="Exclude"),"",IF($D367=1,IF(OR(price_limit="",price_limit="No Limit"),IF(R367="Yes",1,2),IF(SUMIFS(WhatIf!$W:$W,WhatIf!$Q:$Q,R$1,WhatIf!$R:$R,R367)&lt;=price_limit,IF(R367="Yes",1,2),"")),""))</f>
        <v/>
      </c>
      <c r="BN367" s="161" t="str">
        <f ca="1">IF(OR(S367="",VLOOKUP(S$1,Services!$A$1:$B$25,2,0)="Exclude"),"",IF($D367=1,IF(OR(price_limit="",price_limit="No Limit"),IF(S367="Yes",1,2),IF(SUMIFS(WhatIf!$W:$W,WhatIf!$Q:$Q,S$1,WhatIf!$R:$R,S367)&lt;=price_limit,IF(S367="Yes",1,2),"")),""))</f>
        <v/>
      </c>
      <c r="BO367" s="161" t="str">
        <f ca="1">IF(OR(T367="",VLOOKUP(T$1,Services!$A$1:$B$25,2,0)="Exclude"),"",IF($D367=1,IF(OR(price_limit="",price_limit="No Limit"),IF(T367="Yes",1,2),IF(SUMIFS(WhatIf!$W:$W,WhatIf!$Q:$Q,T$1,WhatIf!$R:$R,T367)&lt;=price_limit,IF(T367="Yes",1,2),"")),""))</f>
        <v/>
      </c>
      <c r="BP367" s="161" t="str">
        <f>IF(OR(U367="",VLOOKUP(U$1,Services!$A$1:$B$25,2,0)="Exclude"),"",IF($D367=1,IF(OR(price_limit="",price_limit="No Limit"),IF(U367="Yes",1,2),IF(SUMIFS(WhatIf!$W:$W,WhatIf!$Q:$Q,U$1,WhatIf!$R:$R,U367)&lt;=price_limit,IF(U367="Yes",1,2),"")),""))</f>
        <v/>
      </c>
      <c r="BQ367" s="161" t="str">
        <f>IF(OR(V367="",VLOOKUP(V$1,Services!$A$1:$B$25,2,0)="Exclude"),"",IF($D367=1,IF(OR(price_limit="",price_limit="No Limit"),IF(V367="Yes",1,2),IF(SUMIFS(WhatIf!$W:$W,WhatIf!$Q:$Q,V$1,WhatIf!$R:$R,V367)&lt;=price_limit,IF(V367="Yes",1,2),"")),""))</f>
        <v/>
      </c>
      <c r="BR367" s="161" t="str">
        <f>IF(OR(W367="",VLOOKUP(W$1,Services!$A$1:$B$25,2,0)="Exclude"),"",IF($D367=1,IF(OR(price_limit="",price_limit="No Limit"),IF(W367="Yes",1,2),IF(SUMIFS(WhatIf!$W:$W,WhatIf!$Q:$Q,W$1,WhatIf!$R:$R,W367)&lt;=price_limit,IF(W367="Yes",1,2),"")),""))</f>
        <v/>
      </c>
      <c r="BS367" s="161" t="str">
        <f>IF(OR(X367="",VLOOKUP(X$1,Services!$A$1:$B$25,2,0)="Exclude"),"",IF($D367=1,IF(OR(price_limit="",price_limit="No Limit"),IF(X367="Yes",1,2),IF(SUMIFS(WhatIf!$W:$W,WhatIf!$Q:$Q,X$1,WhatIf!$R:$R,X367)&lt;=price_limit,IF(X367="Yes",1,2),"")),""))</f>
        <v/>
      </c>
      <c r="BT367" s="161" t="str">
        <f>IF(OR(Y367="",VLOOKUP(Y$1,Services!$A$1:$B$25,2,0)="Exclude"),"",IF($D367=1,IF(OR(price_limit="",price_limit="No Limit"),IF(Y367="Yes",1,2),IF(SUMIFS(WhatIf!$W:$W,WhatIf!$Q:$Q,Y$1,WhatIf!$R:$R,Y367)&lt;=price_limit,IF(Y367="Yes",1,2),"")),""))</f>
        <v/>
      </c>
      <c r="BU367" s="161" t="str">
        <f>IF(OR(Z367="",VLOOKUP(Z$1,Services!$A$1:$B$25,2,0)="Exclude"),"",IF($D367=1,IF(OR(price_limit="",price_limit="No Limit"),IF(Z367="Yes",1,2),IF(SUMIFS(WhatIf!$W:$W,WhatIf!$Q:$Q,Z$1,WhatIf!$R:$R,Z367)&lt;=price_limit,IF(Z367="Yes",1,2),"")),""))</f>
        <v/>
      </c>
      <c r="BV367" s="161"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customHeight="1" x14ac:dyDescent="0.35">
      <c r="A368" s="15" t="s">
        <v>115</v>
      </c>
      <c r="B368" s="3" t="s">
        <v>1302</v>
      </c>
      <c r="C368" s="3" t="s">
        <v>185</v>
      </c>
      <c r="D368" s="8" t="str">
        <f t="shared" ca="1" si="17"/>
        <v/>
      </c>
      <c r="F368" s="4" t="s">
        <v>384</v>
      </c>
      <c r="G368" s="4" t="s">
        <v>384</v>
      </c>
      <c r="H368" s="4" t="s">
        <v>384</v>
      </c>
      <c r="M368" s="8"/>
      <c r="N368" s="8"/>
      <c r="O368" s="8" t="s">
        <v>660</v>
      </c>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1" t="str">
        <f>IF(OR(E368="",VLOOKUP(E$1,Services!$A$1:$B$25,2,0)="Exclude"),"",IF($D368=1,IF(OR(price_limit="",price_limit="No Limit"),IF(E368="Yes",1,2),IF(SUMIFS(WhatIf!$W:$W,WhatIf!$Q:$Q,E$1,WhatIf!$R:$R,E368)&lt;=price_limit,IF(E368="Yes",1,2),"")),""))</f>
        <v/>
      </c>
      <c r="BA368" s="161" t="str">
        <f ca="1">IF(OR(F368="",VLOOKUP(F$1,Services!$A$1:$B$25,2,0)="Exclude"),"",IF($D368=1,IF(OR(price_limit="",price_limit="No Limit"),IF(F368="Yes",1,2),IF(SUMIFS(WhatIf!$W:$W,WhatIf!$Q:$Q,F$1,WhatIf!$R:$R,F368)&lt;=price_limit,IF(F368="Yes",1,2),"")),""))</f>
        <v/>
      </c>
      <c r="BB368" s="161" t="str">
        <f ca="1">IF(OR(G368="",VLOOKUP(G$1,Services!$A$1:$B$25,2,0)="Exclude"),"",IF($D368=1,IF(OR(price_limit="",price_limit="No Limit"),IF(G368="Yes",1,2),IF(SUMIFS(WhatIf!$W:$W,WhatIf!$Q:$Q,G$1,WhatIf!$R:$R,G368)&lt;=price_limit,IF(G368="Yes",1,2),"")),""))</f>
        <v/>
      </c>
      <c r="BC368" s="161" t="str">
        <f ca="1">IF(OR(H368="",VLOOKUP(H$1,Services!$A$1:$B$25,2,0)="Exclude"),"",IF($D368=1,IF(OR(price_limit="",price_limit="No Limit"),IF(H368="Yes",1,2),IF(SUMIFS(WhatIf!$W:$W,WhatIf!$Q:$Q,H$1,WhatIf!$R:$R,H368)&lt;=price_limit,IF(H368="Yes",1,2),"")),""))</f>
        <v/>
      </c>
      <c r="BD368" s="161" t="str">
        <f>IF(OR(I368="",VLOOKUP(I$1,Services!$A$1:$B$25,2,0)="Exclude"),"",IF($D368=1,IF(OR(price_limit="",price_limit="No Limit"),IF(I368="Yes",1,2),IF(SUMIFS(WhatIf!$W:$W,WhatIf!$Q:$Q,I$1,WhatIf!$R:$R,I368)&lt;=price_limit,IF(I368="Yes",1,2),"")),""))</f>
        <v/>
      </c>
      <c r="BE368" s="161" t="str">
        <f>IF(OR(J368="",VLOOKUP(J$1,Services!$A$1:$B$25,2,0)="Exclude"),"",IF($D368=1,IF(OR(price_limit="",price_limit="No Limit"),IF(J368="Yes",1,2),IF(SUMIFS(WhatIf!$W:$W,WhatIf!$Q:$Q,J$1,WhatIf!$R:$R,J368)&lt;=price_limit,IF(J368="Yes",1,2),"")),""))</f>
        <v/>
      </c>
      <c r="BF368" s="161" t="str">
        <f>IF(OR(K368="",VLOOKUP(K$1,Services!$A$1:$B$25,2,0)="Exclude"),"",IF($D368=1,IF(OR(price_limit="",price_limit="No Limit"),IF(K368="Yes",1,2),IF(SUMIFS(WhatIf!$W:$W,WhatIf!$Q:$Q,K$1,WhatIf!$R:$R,K368)&lt;=price_limit,IF(K368="Yes",1,2),"")),""))</f>
        <v/>
      </c>
      <c r="BG368" s="161" t="str">
        <f>IF(OR(L368="",VLOOKUP(L$1,Services!$A$1:$B$25,2,0)="Exclude"),"",IF($D368=1,IF(OR(price_limit="",price_limit="No Limit"),IF(L368="Yes",1,2),IF(SUMIFS(WhatIf!$W:$W,WhatIf!$Q:$Q,L$1,WhatIf!$R:$R,L368)&lt;=price_limit,IF(L368="Yes",1,2),"")),""))</f>
        <v/>
      </c>
      <c r="BH368" s="161" t="str">
        <f>IF(OR(M368="",VLOOKUP(M$1,Services!$A$1:$B$25,2,0)="Exclude"),"",IF($D368=1,IF(OR(price_limit="",price_limit="No Limit"),IF(M368="Yes",1,2),IF(SUMIFS(WhatIf!$W:$W,WhatIf!$Q:$Q,M$1,WhatIf!$R:$R,M368)&lt;=price_limit,IF(M368="Yes",1,2),"")),""))</f>
        <v/>
      </c>
      <c r="BI368" s="161" t="str">
        <f>IF(OR(N368="",VLOOKUP(N$1,Services!$A$1:$B$25,2,0)="Exclude"),"",IF($D368=1,IF(OR(price_limit="",price_limit="No Limit"),IF(N368="Yes",1,2),IF(SUMIFS(WhatIf!$W:$W,WhatIf!$Q:$Q,N$1,WhatIf!$R:$R,N368)&lt;=price_limit,IF(N368="Yes",1,2),"")),""))</f>
        <v/>
      </c>
      <c r="BJ368" s="161" t="str">
        <f ca="1">IF(OR(O368="",VLOOKUP(O$1,Services!$A$1:$B$25,2,0)="Exclude"),"",IF($D368=1,IF(OR(price_limit="",price_limit="No Limit"),IF(O368="Yes",1,2),IF(SUMIFS(WhatIf!$W:$W,WhatIf!$Q:$Q,O$1,WhatIf!$R:$R,O368)&lt;=price_limit,IF(O368="Yes",1,2),"")),""))</f>
        <v/>
      </c>
      <c r="BK368" s="161" t="str">
        <f>IF(OR(P368="",VLOOKUP(P$1,Services!$A$1:$B$25,2,0)="Exclude"),"",IF($D368=1,IF(OR(price_limit="",price_limit="No Limit"),IF(P368="Yes",1,2),IF(SUMIFS(WhatIf!$W:$W,WhatIf!$Q:$Q,P$1,WhatIf!$R:$R,P368)&lt;=price_limit,IF(P368="Yes",1,2),"")),""))</f>
        <v/>
      </c>
      <c r="BL368" s="161" t="str">
        <f>IF(OR(Q368="",VLOOKUP(Q$1,Services!$A$1:$B$25,2,0)="Exclude"),"",IF($D368=1,IF(OR(price_limit="",price_limit="No Limit"),IF(Q368="Yes",1,2),IF(SUMIFS(WhatIf!$W:$W,WhatIf!$Q:$Q,Q$1,WhatIf!$R:$R,Q368)&lt;=price_limit,IF(Q368="Yes",1,2),"")),""))</f>
        <v/>
      </c>
      <c r="BM368" s="161" t="str">
        <f>IF(OR(R368="",VLOOKUP(R$1,Services!$A$1:$B$25,2,0)="Exclude"),"",IF($D368=1,IF(OR(price_limit="",price_limit="No Limit"),IF(R368="Yes",1,2),IF(SUMIFS(WhatIf!$W:$W,WhatIf!$Q:$Q,R$1,WhatIf!$R:$R,R368)&lt;=price_limit,IF(R368="Yes",1,2),"")),""))</f>
        <v/>
      </c>
      <c r="BN368" s="161" t="str">
        <f>IF(OR(S368="",VLOOKUP(S$1,Services!$A$1:$B$25,2,0)="Exclude"),"",IF($D368=1,IF(OR(price_limit="",price_limit="No Limit"),IF(S368="Yes",1,2),IF(SUMIFS(WhatIf!$W:$W,WhatIf!$Q:$Q,S$1,WhatIf!$R:$R,S368)&lt;=price_limit,IF(S368="Yes",1,2),"")),""))</f>
        <v/>
      </c>
      <c r="BO368" s="161" t="str">
        <f>IF(OR(T368="",VLOOKUP(T$1,Services!$A$1:$B$25,2,0)="Exclude"),"",IF($D368=1,IF(OR(price_limit="",price_limit="No Limit"),IF(T368="Yes",1,2),IF(SUMIFS(WhatIf!$W:$W,WhatIf!$Q:$Q,T$1,WhatIf!$R:$R,T368)&lt;=price_limit,IF(T368="Yes",1,2),"")),""))</f>
        <v/>
      </c>
      <c r="BP368" s="161" t="str">
        <f>IF(OR(U368="",VLOOKUP(U$1,Services!$A$1:$B$25,2,0)="Exclude"),"",IF($D368=1,IF(OR(price_limit="",price_limit="No Limit"),IF(U368="Yes",1,2),IF(SUMIFS(WhatIf!$W:$W,WhatIf!$Q:$Q,U$1,WhatIf!$R:$R,U368)&lt;=price_limit,IF(U368="Yes",1,2),"")),""))</f>
        <v/>
      </c>
      <c r="BQ368" s="161" t="str">
        <f>IF(OR(V368="",VLOOKUP(V$1,Services!$A$1:$B$25,2,0)="Exclude"),"",IF($D368=1,IF(OR(price_limit="",price_limit="No Limit"),IF(V368="Yes",1,2),IF(SUMIFS(WhatIf!$W:$W,WhatIf!$Q:$Q,V$1,WhatIf!$R:$R,V368)&lt;=price_limit,IF(V368="Yes",1,2),"")),""))</f>
        <v/>
      </c>
      <c r="BR368" s="161" t="str">
        <f>IF(OR(W368="",VLOOKUP(W$1,Services!$A$1:$B$25,2,0)="Exclude"),"",IF($D368=1,IF(OR(price_limit="",price_limit="No Limit"),IF(W368="Yes",1,2),IF(SUMIFS(WhatIf!$W:$W,WhatIf!$Q:$Q,W$1,WhatIf!$R:$R,W368)&lt;=price_limit,IF(W368="Yes",1,2),"")),""))</f>
        <v/>
      </c>
      <c r="BS368" s="161" t="str">
        <f>IF(OR(X368="",VLOOKUP(X$1,Services!$A$1:$B$25,2,0)="Exclude"),"",IF($D368=1,IF(OR(price_limit="",price_limit="No Limit"),IF(X368="Yes",1,2),IF(SUMIFS(WhatIf!$W:$W,WhatIf!$Q:$Q,X$1,WhatIf!$R:$R,X368)&lt;=price_limit,IF(X368="Yes",1,2),"")),""))</f>
        <v/>
      </c>
      <c r="BT368" s="161" t="str">
        <f>IF(OR(Y368="",VLOOKUP(Y$1,Services!$A$1:$B$25,2,0)="Exclude"),"",IF($D368=1,IF(OR(price_limit="",price_limit="No Limit"),IF(Y368="Yes",1,2),IF(SUMIFS(WhatIf!$W:$W,WhatIf!$Q:$Q,Y$1,WhatIf!$R:$R,Y368)&lt;=price_limit,IF(Y368="Yes",1,2),"")),""))</f>
        <v/>
      </c>
      <c r="BU368" s="161" t="str">
        <f>IF(OR(Z368="",VLOOKUP(Z$1,Services!$A$1:$B$25,2,0)="Exclude"),"",IF($D368=1,IF(OR(price_limit="",price_limit="No Limit"),IF(Z368="Yes",1,2),IF(SUMIFS(WhatIf!$W:$W,WhatIf!$Q:$Q,Z$1,WhatIf!$R:$R,Z368)&lt;=price_limit,IF(Z368="Yes",1,2),"")),""))</f>
        <v/>
      </c>
      <c r="BV368" s="161"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
      <c r="A369" s="15" t="s">
        <v>1080</v>
      </c>
      <c r="C369" s="3" t="s">
        <v>229</v>
      </c>
      <c r="D369" s="8" t="str">
        <f t="shared" ca="1" si="17"/>
        <v/>
      </c>
      <c r="P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1" t="str">
        <f>IF(OR(E369="",VLOOKUP(E$1,Services!$A$1:$B$25,2,0)="Exclude"),"",IF($D369=1,IF(OR(price_limit="",price_limit="No Limit"),IF(E369="Yes",1,2),IF(SUMIFS(WhatIf!$W:$W,WhatIf!$Q:$Q,E$1,WhatIf!$R:$R,E369)&lt;=price_limit,IF(E369="Yes",1,2),"")),""))</f>
        <v/>
      </c>
      <c r="BA369" s="161" t="str">
        <f>IF(OR(F369="",VLOOKUP(F$1,Services!$A$1:$B$25,2,0)="Exclude"),"",IF($D369=1,IF(OR(price_limit="",price_limit="No Limit"),IF(F369="Yes",1,2),IF(SUMIFS(WhatIf!$W:$W,WhatIf!$Q:$Q,F$1,WhatIf!$R:$R,F369)&lt;=price_limit,IF(F369="Yes",1,2),"")),""))</f>
        <v/>
      </c>
      <c r="BB369" s="161" t="str">
        <f>IF(OR(G369="",VLOOKUP(G$1,Services!$A$1:$B$25,2,0)="Exclude"),"",IF($D369=1,IF(OR(price_limit="",price_limit="No Limit"),IF(G369="Yes",1,2),IF(SUMIFS(WhatIf!$W:$W,WhatIf!$Q:$Q,G$1,WhatIf!$R:$R,G369)&lt;=price_limit,IF(G369="Yes",1,2),"")),""))</f>
        <v/>
      </c>
      <c r="BC369" s="161" t="str">
        <f>IF(OR(H369="",VLOOKUP(H$1,Services!$A$1:$B$25,2,0)="Exclude"),"",IF($D369=1,IF(OR(price_limit="",price_limit="No Limit"),IF(H369="Yes",1,2),IF(SUMIFS(WhatIf!$W:$W,WhatIf!$Q:$Q,H$1,WhatIf!$R:$R,H369)&lt;=price_limit,IF(H369="Yes",1,2),"")),""))</f>
        <v/>
      </c>
      <c r="BD369" s="161" t="str">
        <f>IF(OR(I369="",VLOOKUP(I$1,Services!$A$1:$B$25,2,0)="Exclude"),"",IF($D369=1,IF(OR(price_limit="",price_limit="No Limit"),IF(I369="Yes",1,2),IF(SUMIFS(WhatIf!$W:$W,WhatIf!$Q:$Q,I$1,WhatIf!$R:$R,I369)&lt;=price_limit,IF(I369="Yes",1,2),"")),""))</f>
        <v/>
      </c>
      <c r="BE369" s="161" t="str">
        <f>IF(OR(J369="",VLOOKUP(J$1,Services!$A$1:$B$25,2,0)="Exclude"),"",IF($D369=1,IF(OR(price_limit="",price_limit="No Limit"),IF(J369="Yes",1,2),IF(SUMIFS(WhatIf!$W:$W,WhatIf!$Q:$Q,J$1,WhatIf!$R:$R,J369)&lt;=price_limit,IF(J369="Yes",1,2),"")),""))</f>
        <v/>
      </c>
      <c r="BF369" s="161" t="str">
        <f>IF(OR(K369="",VLOOKUP(K$1,Services!$A$1:$B$25,2,0)="Exclude"),"",IF($D369=1,IF(OR(price_limit="",price_limit="No Limit"),IF(K369="Yes",1,2),IF(SUMIFS(WhatIf!$W:$W,WhatIf!$Q:$Q,K$1,WhatIf!$R:$R,K369)&lt;=price_limit,IF(K369="Yes",1,2),"")),""))</f>
        <v/>
      </c>
      <c r="BG369" s="161" t="str">
        <f>IF(OR(L369="",VLOOKUP(L$1,Services!$A$1:$B$25,2,0)="Exclude"),"",IF($D369=1,IF(OR(price_limit="",price_limit="No Limit"),IF(L369="Yes",1,2),IF(SUMIFS(WhatIf!$W:$W,WhatIf!$Q:$Q,L$1,WhatIf!$R:$R,L369)&lt;=price_limit,IF(L369="Yes",1,2),"")),""))</f>
        <v/>
      </c>
      <c r="BH369" s="161" t="str">
        <f>IF(OR(M369="",VLOOKUP(M$1,Services!$A$1:$B$25,2,0)="Exclude"),"",IF($D369=1,IF(OR(price_limit="",price_limit="No Limit"),IF(M369="Yes",1,2),IF(SUMIFS(WhatIf!$W:$W,WhatIf!$Q:$Q,M$1,WhatIf!$R:$R,M369)&lt;=price_limit,IF(M369="Yes",1,2),"")),""))</f>
        <v/>
      </c>
      <c r="BI369" s="161" t="str">
        <f>IF(OR(N369="",VLOOKUP(N$1,Services!$A$1:$B$25,2,0)="Exclude"),"",IF($D369=1,IF(OR(price_limit="",price_limit="No Limit"),IF(N369="Yes",1,2),IF(SUMIFS(WhatIf!$W:$W,WhatIf!$Q:$Q,N$1,WhatIf!$R:$R,N369)&lt;=price_limit,IF(N369="Yes",1,2),"")),""))</f>
        <v/>
      </c>
      <c r="BJ369" s="161" t="str">
        <f>IF(OR(O369="",VLOOKUP(O$1,Services!$A$1:$B$25,2,0)="Exclude"),"",IF($D369=1,IF(OR(price_limit="",price_limit="No Limit"),IF(O369="Yes",1,2),IF(SUMIFS(WhatIf!$W:$W,WhatIf!$Q:$Q,O$1,WhatIf!$R:$R,O369)&lt;=price_limit,IF(O369="Yes",1,2),"")),""))</f>
        <v/>
      </c>
      <c r="BK369" s="161" t="str">
        <f ca="1">IF(OR(P369="",VLOOKUP(P$1,Services!$A$1:$B$25,2,0)="Exclude"),"",IF($D369=1,IF(OR(price_limit="",price_limit="No Limit"),IF(P369="Yes",1,2),IF(SUMIFS(WhatIf!$W:$W,WhatIf!$Q:$Q,P$1,WhatIf!$R:$R,P369)&lt;=price_limit,IF(P369="Yes",1,2),"")),""))</f>
        <v/>
      </c>
      <c r="BL369" s="161" t="str">
        <f>IF(OR(Q369="",VLOOKUP(Q$1,Services!$A$1:$B$25,2,0)="Exclude"),"",IF($D369=1,IF(OR(price_limit="",price_limit="No Limit"),IF(Q369="Yes",1,2),IF(SUMIFS(WhatIf!$W:$W,WhatIf!$Q:$Q,Q$1,WhatIf!$R:$R,Q369)&lt;=price_limit,IF(Q369="Yes",1,2),"")),""))</f>
        <v/>
      </c>
      <c r="BM369" s="161" t="str">
        <f>IF(OR(R369="",VLOOKUP(R$1,Services!$A$1:$B$25,2,0)="Exclude"),"",IF($D369=1,IF(OR(price_limit="",price_limit="No Limit"),IF(R369="Yes",1,2),IF(SUMIFS(WhatIf!$W:$W,WhatIf!$Q:$Q,R$1,WhatIf!$R:$R,R369)&lt;=price_limit,IF(R369="Yes",1,2),"")),""))</f>
        <v/>
      </c>
      <c r="BN369" s="161" t="str">
        <f>IF(OR(S369="",VLOOKUP(S$1,Services!$A$1:$B$25,2,0)="Exclude"),"",IF($D369=1,IF(OR(price_limit="",price_limit="No Limit"),IF(S369="Yes",1,2),IF(SUMIFS(WhatIf!$W:$W,WhatIf!$Q:$Q,S$1,WhatIf!$R:$R,S369)&lt;=price_limit,IF(S369="Yes",1,2),"")),""))</f>
        <v/>
      </c>
      <c r="BO369" s="161" t="str">
        <f>IF(OR(T369="",VLOOKUP(T$1,Services!$A$1:$B$25,2,0)="Exclude"),"",IF($D369=1,IF(OR(price_limit="",price_limit="No Limit"),IF(T369="Yes",1,2),IF(SUMIFS(WhatIf!$W:$W,WhatIf!$Q:$Q,T$1,WhatIf!$R:$R,T369)&lt;=price_limit,IF(T369="Yes",1,2),"")),""))</f>
        <v/>
      </c>
      <c r="BP369" s="161" t="str">
        <f>IF(OR(U369="",VLOOKUP(U$1,Services!$A$1:$B$25,2,0)="Exclude"),"",IF($D369=1,IF(OR(price_limit="",price_limit="No Limit"),IF(U369="Yes",1,2),IF(SUMIFS(WhatIf!$W:$W,WhatIf!$Q:$Q,U$1,WhatIf!$R:$R,U369)&lt;=price_limit,IF(U369="Yes",1,2),"")),""))</f>
        <v/>
      </c>
      <c r="BQ369" s="161" t="str">
        <f>IF(OR(V369="",VLOOKUP(V$1,Services!$A$1:$B$25,2,0)="Exclude"),"",IF($D369=1,IF(OR(price_limit="",price_limit="No Limit"),IF(V369="Yes",1,2),IF(SUMIFS(WhatIf!$W:$W,WhatIf!$Q:$Q,V$1,WhatIf!$R:$R,V369)&lt;=price_limit,IF(V369="Yes",1,2),"")),""))</f>
        <v/>
      </c>
      <c r="BR369" s="161" t="str">
        <f>IF(OR(W369="",VLOOKUP(W$1,Services!$A$1:$B$25,2,0)="Exclude"),"",IF($D369=1,IF(OR(price_limit="",price_limit="No Limit"),IF(W369="Yes",1,2),IF(SUMIFS(WhatIf!$W:$W,WhatIf!$Q:$Q,W$1,WhatIf!$R:$R,W369)&lt;=price_limit,IF(W369="Yes",1,2),"")),""))</f>
        <v/>
      </c>
      <c r="BS369" s="161" t="str">
        <f>IF(OR(X369="",VLOOKUP(X$1,Services!$A$1:$B$25,2,0)="Exclude"),"",IF($D369=1,IF(OR(price_limit="",price_limit="No Limit"),IF(X369="Yes",1,2),IF(SUMIFS(WhatIf!$W:$W,WhatIf!$Q:$Q,X$1,WhatIf!$R:$R,X369)&lt;=price_limit,IF(X369="Yes",1,2),"")),""))</f>
        <v/>
      </c>
      <c r="BT369" s="161" t="str">
        <f>IF(OR(Y369="",VLOOKUP(Y$1,Services!$A$1:$B$25,2,0)="Exclude"),"",IF($D369=1,IF(OR(price_limit="",price_limit="No Limit"),IF(Y369="Yes",1,2),IF(SUMIFS(WhatIf!$W:$W,WhatIf!$Q:$Q,Y$1,WhatIf!$R:$R,Y369)&lt;=price_limit,IF(Y369="Yes",1,2),"")),""))</f>
        <v/>
      </c>
      <c r="BU369" s="161" t="str">
        <f>IF(OR(Z369="",VLOOKUP(Z$1,Services!$A$1:$B$25,2,0)="Exclude"),"",IF($D369=1,IF(OR(price_limit="",price_limit="No Limit"),IF(Z369="Yes",1,2),IF(SUMIFS(WhatIf!$W:$W,WhatIf!$Q:$Q,Z$1,WhatIf!$R:$R,Z369)&lt;=price_limit,IF(Z369="Yes",1,2),"")),""))</f>
        <v/>
      </c>
      <c r="BV369" s="161"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customHeight="1" x14ac:dyDescent="0.35">
      <c r="A370" s="15" t="s">
        <v>572</v>
      </c>
      <c r="C370" s="3" t="s">
        <v>229</v>
      </c>
      <c r="D370" s="8" t="str">
        <f t="shared" ca="1" si="17"/>
        <v/>
      </c>
      <c r="F370" s="4" t="s">
        <v>572</v>
      </c>
      <c r="G370" s="4" t="s">
        <v>572</v>
      </c>
      <c r="H370" s="4" t="s">
        <v>572</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1" t="str">
        <f>IF(OR(E370="",VLOOKUP(E$1,Services!$A$1:$B$25,2,0)="Exclude"),"",IF($D370=1,IF(OR(price_limit="",price_limit="No Limit"),IF(E370="Yes",1,2),IF(SUMIFS(WhatIf!$W:$W,WhatIf!$Q:$Q,E$1,WhatIf!$R:$R,E370)&lt;=price_limit,IF(E370="Yes",1,2),"")),""))</f>
        <v/>
      </c>
      <c r="BA370" s="161" t="str">
        <f ca="1">IF(OR(F370="",VLOOKUP(F$1,Services!$A$1:$B$25,2,0)="Exclude"),"",IF($D370=1,IF(OR(price_limit="",price_limit="No Limit"),IF(F370="Yes",1,2),IF(SUMIFS(WhatIf!$W:$W,WhatIf!$Q:$Q,F$1,WhatIf!$R:$R,F370)&lt;=price_limit,IF(F370="Yes",1,2),"")),""))</f>
        <v/>
      </c>
      <c r="BB370" s="161" t="str">
        <f ca="1">IF(OR(G370="",VLOOKUP(G$1,Services!$A$1:$B$25,2,0)="Exclude"),"",IF($D370=1,IF(OR(price_limit="",price_limit="No Limit"),IF(G370="Yes",1,2),IF(SUMIFS(WhatIf!$W:$W,WhatIf!$Q:$Q,G$1,WhatIf!$R:$R,G370)&lt;=price_limit,IF(G370="Yes",1,2),"")),""))</f>
        <v/>
      </c>
      <c r="BC370" s="161" t="str">
        <f ca="1">IF(OR(H370="",VLOOKUP(H$1,Services!$A$1:$B$25,2,0)="Exclude"),"",IF($D370=1,IF(OR(price_limit="",price_limit="No Limit"),IF(H370="Yes",1,2),IF(SUMIFS(WhatIf!$W:$W,WhatIf!$Q:$Q,H$1,WhatIf!$R:$R,H370)&lt;=price_limit,IF(H370="Yes",1,2),"")),""))</f>
        <v/>
      </c>
      <c r="BD370" s="161" t="str">
        <f>IF(OR(I370="",VLOOKUP(I$1,Services!$A$1:$B$25,2,0)="Exclude"),"",IF($D370=1,IF(OR(price_limit="",price_limit="No Limit"),IF(I370="Yes",1,2),IF(SUMIFS(WhatIf!$W:$W,WhatIf!$Q:$Q,I$1,WhatIf!$R:$R,I370)&lt;=price_limit,IF(I370="Yes",1,2),"")),""))</f>
        <v/>
      </c>
      <c r="BE370" s="161" t="str">
        <f>IF(OR(J370="",VLOOKUP(J$1,Services!$A$1:$B$25,2,0)="Exclude"),"",IF($D370=1,IF(OR(price_limit="",price_limit="No Limit"),IF(J370="Yes",1,2),IF(SUMIFS(WhatIf!$W:$W,WhatIf!$Q:$Q,J$1,WhatIf!$R:$R,J370)&lt;=price_limit,IF(J370="Yes",1,2),"")),""))</f>
        <v/>
      </c>
      <c r="BF370" s="161" t="str">
        <f>IF(OR(K370="",VLOOKUP(K$1,Services!$A$1:$B$25,2,0)="Exclude"),"",IF($D370=1,IF(OR(price_limit="",price_limit="No Limit"),IF(K370="Yes",1,2),IF(SUMIFS(WhatIf!$W:$W,WhatIf!$Q:$Q,K$1,WhatIf!$R:$R,K370)&lt;=price_limit,IF(K370="Yes",1,2),"")),""))</f>
        <v/>
      </c>
      <c r="BG370" s="161" t="str">
        <f>IF(OR(L370="",VLOOKUP(L$1,Services!$A$1:$B$25,2,0)="Exclude"),"",IF($D370=1,IF(OR(price_limit="",price_limit="No Limit"),IF(L370="Yes",1,2),IF(SUMIFS(WhatIf!$W:$W,WhatIf!$Q:$Q,L$1,WhatIf!$R:$R,L370)&lt;=price_limit,IF(L370="Yes",1,2),"")),""))</f>
        <v/>
      </c>
      <c r="BH370" s="161" t="str">
        <f>IF(OR(M370="",VLOOKUP(M$1,Services!$A$1:$B$25,2,0)="Exclude"),"",IF($D370=1,IF(OR(price_limit="",price_limit="No Limit"),IF(M370="Yes",1,2),IF(SUMIFS(WhatIf!$W:$W,WhatIf!$Q:$Q,M$1,WhatIf!$R:$R,M370)&lt;=price_limit,IF(M370="Yes",1,2),"")),""))</f>
        <v/>
      </c>
      <c r="BI370" s="161" t="str">
        <f>IF(OR(N370="",VLOOKUP(N$1,Services!$A$1:$B$25,2,0)="Exclude"),"",IF($D370=1,IF(OR(price_limit="",price_limit="No Limit"),IF(N370="Yes",1,2),IF(SUMIFS(WhatIf!$W:$W,WhatIf!$Q:$Q,N$1,WhatIf!$R:$R,N370)&lt;=price_limit,IF(N370="Yes",1,2),"")),""))</f>
        <v/>
      </c>
      <c r="BJ370" s="161" t="str">
        <f>IF(OR(O370="",VLOOKUP(O$1,Services!$A$1:$B$25,2,0)="Exclude"),"",IF($D370=1,IF(OR(price_limit="",price_limit="No Limit"),IF(O370="Yes",1,2),IF(SUMIFS(WhatIf!$W:$W,WhatIf!$Q:$Q,O$1,WhatIf!$R:$R,O370)&lt;=price_limit,IF(O370="Yes",1,2),"")),""))</f>
        <v/>
      </c>
      <c r="BK370" s="161" t="str">
        <f>IF(OR(P370="",VLOOKUP(P$1,Services!$A$1:$B$25,2,0)="Exclude"),"",IF($D370=1,IF(OR(price_limit="",price_limit="No Limit"),IF(P370="Yes",1,2),IF(SUMIFS(WhatIf!$W:$W,WhatIf!$Q:$Q,P$1,WhatIf!$R:$R,P370)&lt;=price_limit,IF(P370="Yes",1,2),"")),""))</f>
        <v/>
      </c>
      <c r="BL370" s="161" t="str">
        <f>IF(OR(Q370="",VLOOKUP(Q$1,Services!$A$1:$B$25,2,0)="Exclude"),"",IF($D370=1,IF(OR(price_limit="",price_limit="No Limit"),IF(Q370="Yes",1,2),IF(SUMIFS(WhatIf!$W:$W,WhatIf!$Q:$Q,Q$1,WhatIf!$R:$R,Q370)&lt;=price_limit,IF(Q370="Yes",1,2),"")),""))</f>
        <v/>
      </c>
      <c r="BM370" s="161" t="str">
        <f>IF(OR(R370="",VLOOKUP(R$1,Services!$A$1:$B$25,2,0)="Exclude"),"",IF($D370=1,IF(OR(price_limit="",price_limit="No Limit"),IF(R370="Yes",1,2),IF(SUMIFS(WhatIf!$W:$W,WhatIf!$Q:$Q,R$1,WhatIf!$R:$R,R370)&lt;=price_limit,IF(R370="Yes",1,2),"")),""))</f>
        <v/>
      </c>
      <c r="BN370" s="161" t="str">
        <f>IF(OR(S370="",VLOOKUP(S$1,Services!$A$1:$B$25,2,0)="Exclude"),"",IF($D370=1,IF(OR(price_limit="",price_limit="No Limit"),IF(S370="Yes",1,2),IF(SUMIFS(WhatIf!$W:$W,WhatIf!$Q:$Q,S$1,WhatIf!$R:$R,S370)&lt;=price_limit,IF(S370="Yes",1,2),"")),""))</f>
        <v/>
      </c>
      <c r="BO370" s="161" t="str">
        <f>IF(OR(T370="",VLOOKUP(T$1,Services!$A$1:$B$25,2,0)="Exclude"),"",IF($D370=1,IF(OR(price_limit="",price_limit="No Limit"),IF(T370="Yes",1,2),IF(SUMIFS(WhatIf!$W:$W,WhatIf!$Q:$Q,T$1,WhatIf!$R:$R,T370)&lt;=price_limit,IF(T370="Yes",1,2),"")),""))</f>
        <v/>
      </c>
      <c r="BP370" s="161" t="str">
        <f>IF(OR(U370="",VLOOKUP(U$1,Services!$A$1:$B$25,2,0)="Exclude"),"",IF($D370=1,IF(OR(price_limit="",price_limit="No Limit"),IF(U370="Yes",1,2),IF(SUMIFS(WhatIf!$W:$W,WhatIf!$Q:$Q,U$1,WhatIf!$R:$R,U370)&lt;=price_limit,IF(U370="Yes",1,2),"")),""))</f>
        <v/>
      </c>
      <c r="BQ370" s="161" t="str">
        <f>IF(OR(V370="",VLOOKUP(V$1,Services!$A$1:$B$25,2,0)="Exclude"),"",IF($D370=1,IF(OR(price_limit="",price_limit="No Limit"),IF(V370="Yes",1,2),IF(SUMIFS(WhatIf!$W:$W,WhatIf!$Q:$Q,V$1,WhatIf!$R:$R,V370)&lt;=price_limit,IF(V370="Yes",1,2),"")),""))</f>
        <v/>
      </c>
      <c r="BR370" s="161" t="str">
        <f>IF(OR(W370="",VLOOKUP(W$1,Services!$A$1:$B$25,2,0)="Exclude"),"",IF($D370=1,IF(OR(price_limit="",price_limit="No Limit"),IF(W370="Yes",1,2),IF(SUMIFS(WhatIf!$W:$W,WhatIf!$Q:$Q,W$1,WhatIf!$R:$R,W370)&lt;=price_limit,IF(W370="Yes",1,2),"")),""))</f>
        <v/>
      </c>
      <c r="BS370" s="161" t="str">
        <f>IF(OR(X370="",VLOOKUP(X$1,Services!$A$1:$B$25,2,0)="Exclude"),"",IF($D370=1,IF(OR(price_limit="",price_limit="No Limit"),IF(X370="Yes",1,2),IF(SUMIFS(WhatIf!$W:$W,WhatIf!$Q:$Q,X$1,WhatIf!$R:$R,X370)&lt;=price_limit,IF(X370="Yes",1,2),"")),""))</f>
        <v/>
      </c>
      <c r="BT370" s="161" t="str">
        <f>IF(OR(Y370="",VLOOKUP(Y$1,Services!$A$1:$B$25,2,0)="Exclude"),"",IF($D370=1,IF(OR(price_limit="",price_limit="No Limit"),IF(Y370="Yes",1,2),IF(SUMIFS(WhatIf!$W:$W,WhatIf!$Q:$Q,Y$1,WhatIf!$R:$R,Y370)&lt;=price_limit,IF(Y370="Yes",1,2),"")),""))</f>
        <v/>
      </c>
      <c r="BU370" s="161" t="str">
        <f>IF(OR(Z370="",VLOOKUP(Z$1,Services!$A$1:$B$25,2,0)="Exclude"),"",IF($D370=1,IF(OR(price_limit="",price_limit="No Limit"),IF(Z370="Yes",1,2),IF(SUMIFS(WhatIf!$W:$W,WhatIf!$Q:$Q,Z$1,WhatIf!$R:$R,Z370)&lt;=price_limit,IF(Z370="Yes",1,2),"")),""))</f>
        <v/>
      </c>
      <c r="BV370" s="161"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14.5" customHeight="1" x14ac:dyDescent="0.3">
      <c r="A371" s="15" t="s">
        <v>947</v>
      </c>
      <c r="C371" s="3" t="s">
        <v>347</v>
      </c>
      <c r="D371" s="8" t="str">
        <f t="shared" ca="1" si="17"/>
        <v/>
      </c>
      <c r="I371" s="4" t="s">
        <v>17</v>
      </c>
      <c r="J371" s="4" t="s">
        <v>17</v>
      </c>
      <c r="K371" s="4" t="s">
        <v>17</v>
      </c>
      <c r="L371" s="4" t="s">
        <v>1</v>
      </c>
      <c r="M371" s="4" t="s">
        <v>17</v>
      </c>
      <c r="N371" s="8" t="s">
        <v>17</v>
      </c>
      <c r="V371" s="8" t="s">
        <v>17</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1" t="str">
        <f>IF(OR(E371="",VLOOKUP(E$1,Services!$A$1:$B$25,2,0)="Exclude"),"",IF($D371=1,IF(OR(price_limit="",price_limit="No Limit"),IF(E371="Yes",1,2),IF(SUMIFS(WhatIf!$W:$W,WhatIf!$Q:$Q,E$1,WhatIf!$R:$R,E371)&lt;=price_limit,IF(E371="Yes",1,2),"")),""))</f>
        <v/>
      </c>
      <c r="BA371" s="161" t="str">
        <f>IF(OR(F371="",VLOOKUP(F$1,Services!$A$1:$B$25,2,0)="Exclude"),"",IF($D371=1,IF(OR(price_limit="",price_limit="No Limit"),IF(F371="Yes",1,2),IF(SUMIFS(WhatIf!$W:$W,WhatIf!$Q:$Q,F$1,WhatIf!$R:$R,F371)&lt;=price_limit,IF(F371="Yes",1,2),"")),""))</f>
        <v/>
      </c>
      <c r="BB371" s="161" t="str">
        <f>IF(OR(G371="",VLOOKUP(G$1,Services!$A$1:$B$25,2,0)="Exclude"),"",IF($D371=1,IF(OR(price_limit="",price_limit="No Limit"),IF(G371="Yes",1,2),IF(SUMIFS(WhatIf!$W:$W,WhatIf!$Q:$Q,G$1,WhatIf!$R:$R,G371)&lt;=price_limit,IF(G371="Yes",1,2),"")),""))</f>
        <v/>
      </c>
      <c r="BC371" s="161" t="str">
        <f>IF(OR(H371="",VLOOKUP(H$1,Services!$A$1:$B$25,2,0)="Exclude"),"",IF($D371=1,IF(OR(price_limit="",price_limit="No Limit"),IF(H371="Yes",1,2),IF(SUMIFS(WhatIf!$W:$W,WhatIf!$Q:$Q,H$1,WhatIf!$R:$R,H371)&lt;=price_limit,IF(H371="Yes",1,2),"")),""))</f>
        <v/>
      </c>
      <c r="BD371" s="161" t="str">
        <f ca="1">IF(OR(I371="",VLOOKUP(I$1,Services!$A$1:$B$25,2,0)="Exclude"),"",IF($D371=1,IF(OR(price_limit="",price_limit="No Limit"),IF(I371="Yes",1,2),IF(SUMIFS(WhatIf!$W:$W,WhatIf!$Q:$Q,I$1,WhatIf!$R:$R,I371)&lt;=price_limit,IF(I371="Yes",1,2),"")),""))</f>
        <v/>
      </c>
      <c r="BE371" s="161" t="str">
        <f ca="1">IF(OR(J371="",VLOOKUP(J$1,Services!$A$1:$B$25,2,0)="Exclude"),"",IF($D371=1,IF(OR(price_limit="",price_limit="No Limit"),IF(J371="Yes",1,2),IF(SUMIFS(WhatIf!$W:$W,WhatIf!$Q:$Q,J$1,WhatIf!$R:$R,J371)&lt;=price_limit,IF(J371="Yes",1,2),"")),""))</f>
        <v/>
      </c>
      <c r="BF371" s="161" t="str">
        <f ca="1">IF(OR(K371="",VLOOKUP(K$1,Services!$A$1:$B$25,2,0)="Exclude"),"",IF($D371=1,IF(OR(price_limit="",price_limit="No Limit"),IF(K371="Yes",1,2),IF(SUMIFS(WhatIf!$W:$W,WhatIf!$Q:$Q,K$1,WhatIf!$R:$R,K371)&lt;=price_limit,IF(K371="Yes",1,2),"")),""))</f>
        <v/>
      </c>
      <c r="BG371" s="161" t="str">
        <f ca="1">IF(OR(L371="",VLOOKUP(L$1,Services!$A$1:$B$25,2,0)="Exclude"),"",IF($D371=1,IF(OR(price_limit="",price_limit="No Limit"),IF(L371="Yes",1,2),IF(SUMIFS(WhatIf!$W:$W,WhatIf!$Q:$Q,L$1,WhatIf!$R:$R,L371)&lt;=price_limit,IF(L371="Yes",1,2),"")),""))</f>
        <v/>
      </c>
      <c r="BH371" s="161" t="str">
        <f ca="1">IF(OR(M371="",VLOOKUP(M$1,Services!$A$1:$B$25,2,0)="Exclude"),"",IF($D371=1,IF(OR(price_limit="",price_limit="No Limit"),IF(M371="Yes",1,2),IF(SUMIFS(WhatIf!$W:$W,WhatIf!$Q:$Q,M$1,WhatIf!$R:$R,M371)&lt;=price_limit,IF(M371="Yes",1,2),"")),""))</f>
        <v/>
      </c>
      <c r="BI371" s="161" t="str">
        <f ca="1">IF(OR(N371="",VLOOKUP(N$1,Services!$A$1:$B$25,2,0)="Exclude"),"",IF($D371=1,IF(OR(price_limit="",price_limit="No Limit"),IF(N371="Yes",1,2),IF(SUMIFS(WhatIf!$W:$W,WhatIf!$Q:$Q,N$1,WhatIf!$R:$R,N371)&lt;=price_limit,IF(N371="Yes",1,2),"")),""))</f>
        <v/>
      </c>
      <c r="BJ371" s="161" t="str">
        <f>IF(OR(O371="",VLOOKUP(O$1,Services!$A$1:$B$25,2,0)="Exclude"),"",IF($D371=1,IF(OR(price_limit="",price_limit="No Limit"),IF(O371="Yes",1,2),IF(SUMIFS(WhatIf!$W:$W,WhatIf!$Q:$Q,O$1,WhatIf!$R:$R,O371)&lt;=price_limit,IF(O371="Yes",1,2),"")),""))</f>
        <v/>
      </c>
      <c r="BK371" s="161" t="str">
        <f>IF(OR(P371="",VLOOKUP(P$1,Services!$A$1:$B$25,2,0)="Exclude"),"",IF($D371=1,IF(OR(price_limit="",price_limit="No Limit"),IF(P371="Yes",1,2),IF(SUMIFS(WhatIf!$W:$W,WhatIf!$Q:$Q,P$1,WhatIf!$R:$R,P371)&lt;=price_limit,IF(P371="Yes",1,2),"")),""))</f>
        <v/>
      </c>
      <c r="BL371" s="161" t="str">
        <f>IF(OR(Q371="",VLOOKUP(Q$1,Services!$A$1:$B$25,2,0)="Exclude"),"",IF($D371=1,IF(OR(price_limit="",price_limit="No Limit"),IF(Q371="Yes",1,2),IF(SUMIFS(WhatIf!$W:$W,WhatIf!$Q:$Q,Q$1,WhatIf!$R:$R,Q371)&lt;=price_limit,IF(Q371="Yes",1,2),"")),""))</f>
        <v/>
      </c>
      <c r="BM371" s="161" t="str">
        <f>IF(OR(R371="",VLOOKUP(R$1,Services!$A$1:$B$25,2,0)="Exclude"),"",IF($D371=1,IF(OR(price_limit="",price_limit="No Limit"),IF(R371="Yes",1,2),IF(SUMIFS(WhatIf!$W:$W,WhatIf!$Q:$Q,R$1,WhatIf!$R:$R,R371)&lt;=price_limit,IF(R371="Yes",1,2),"")),""))</f>
        <v/>
      </c>
      <c r="BN371" s="161" t="str">
        <f>IF(OR(S371="",VLOOKUP(S$1,Services!$A$1:$B$25,2,0)="Exclude"),"",IF($D371=1,IF(OR(price_limit="",price_limit="No Limit"),IF(S371="Yes",1,2),IF(SUMIFS(WhatIf!$W:$W,WhatIf!$Q:$Q,S$1,WhatIf!$R:$R,S371)&lt;=price_limit,IF(S371="Yes",1,2),"")),""))</f>
        <v/>
      </c>
      <c r="BO371" s="161" t="str">
        <f>IF(OR(T371="",VLOOKUP(T$1,Services!$A$1:$B$25,2,0)="Exclude"),"",IF($D371=1,IF(OR(price_limit="",price_limit="No Limit"),IF(T371="Yes",1,2),IF(SUMIFS(WhatIf!$W:$W,WhatIf!$Q:$Q,T$1,WhatIf!$R:$R,T371)&lt;=price_limit,IF(T371="Yes",1,2),"")),""))</f>
        <v/>
      </c>
      <c r="BP371" s="161" t="str">
        <f>IF(OR(U371="",VLOOKUP(U$1,Services!$A$1:$B$25,2,0)="Exclude"),"",IF($D371=1,IF(OR(price_limit="",price_limit="No Limit"),IF(U371="Yes",1,2),IF(SUMIFS(WhatIf!$W:$W,WhatIf!$Q:$Q,U$1,WhatIf!$R:$R,U371)&lt;=price_limit,IF(U371="Yes",1,2),"")),""))</f>
        <v/>
      </c>
      <c r="BQ371" s="161" t="str">
        <f ca="1">IF(OR(V371="",VLOOKUP(V$1,Services!$A$1:$B$25,2,0)="Exclude"),"",IF($D371=1,IF(OR(price_limit="",price_limit="No Limit"),IF(V371="Yes",1,2),IF(SUMIFS(WhatIf!$W:$W,WhatIf!$Q:$Q,V$1,WhatIf!$R:$R,V371)&lt;=price_limit,IF(V371="Yes",1,2),"")),""))</f>
        <v/>
      </c>
      <c r="BR371" s="161" t="str">
        <f>IF(OR(W371="",VLOOKUP(W$1,Services!$A$1:$B$25,2,0)="Exclude"),"",IF($D371=1,IF(OR(price_limit="",price_limit="No Limit"),IF(W371="Yes",1,2),IF(SUMIFS(WhatIf!$W:$W,WhatIf!$Q:$Q,W$1,WhatIf!$R:$R,W371)&lt;=price_limit,IF(W371="Yes",1,2),"")),""))</f>
        <v/>
      </c>
      <c r="BS371" s="161" t="str">
        <f>IF(OR(X371="",VLOOKUP(X$1,Services!$A$1:$B$25,2,0)="Exclude"),"",IF($D371=1,IF(OR(price_limit="",price_limit="No Limit"),IF(X371="Yes",1,2),IF(SUMIFS(WhatIf!$W:$W,WhatIf!$Q:$Q,X$1,WhatIf!$R:$R,X371)&lt;=price_limit,IF(X371="Yes",1,2),"")),""))</f>
        <v/>
      </c>
      <c r="BT371" s="161" t="str">
        <f>IF(OR(Y371="",VLOOKUP(Y$1,Services!$A$1:$B$25,2,0)="Exclude"),"",IF($D371=1,IF(OR(price_limit="",price_limit="No Limit"),IF(Y371="Yes",1,2),IF(SUMIFS(WhatIf!$W:$W,WhatIf!$Q:$Q,Y$1,WhatIf!$R:$R,Y371)&lt;=price_limit,IF(Y371="Yes",1,2),"")),""))</f>
        <v/>
      </c>
      <c r="BU371" s="161" t="str">
        <f>IF(OR(Z371="",VLOOKUP(Z$1,Services!$A$1:$B$25,2,0)="Exclude"),"",IF($D371=1,IF(OR(price_limit="",price_limit="No Limit"),IF(Z371="Yes",1,2),IF(SUMIFS(WhatIf!$W:$W,WhatIf!$Q:$Q,Z$1,WhatIf!$R:$R,Z371)&lt;=price_limit,IF(Z371="Yes",1,2),"")),""))</f>
        <v/>
      </c>
      <c r="BV371" s="161"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5">
      <c r="A372" s="15" t="s">
        <v>140</v>
      </c>
      <c r="B372" s="3" t="s">
        <v>630</v>
      </c>
      <c r="C372" s="3" t="s">
        <v>185</v>
      </c>
      <c r="D372" s="8" t="str">
        <f t="shared" ca="1" si="17"/>
        <v/>
      </c>
      <c r="E372" s="4" t="s">
        <v>1</v>
      </c>
      <c r="F372" s="4" t="s">
        <v>1</v>
      </c>
      <c r="H372" s="4" t="s">
        <v>1</v>
      </c>
      <c r="I372" s="4" t="s">
        <v>1</v>
      </c>
      <c r="J372" s="4" t="s">
        <v>1</v>
      </c>
      <c r="K372" s="4" t="s">
        <v>1</v>
      </c>
      <c r="L372" s="4" t="s">
        <v>1</v>
      </c>
      <c r="M372" s="8" t="s">
        <v>1</v>
      </c>
      <c r="N372" s="8" t="s">
        <v>1</v>
      </c>
      <c r="O372" s="8" t="s">
        <v>1</v>
      </c>
      <c r="P372" s="8"/>
      <c r="Q372" s="8"/>
      <c r="R372" s="8" t="s">
        <v>1</v>
      </c>
      <c r="S372" s="8" t="s">
        <v>1</v>
      </c>
      <c r="T372" s="8" t="s">
        <v>1</v>
      </c>
      <c r="U372" s="8"/>
      <c r="V372" s="8" t="s">
        <v>1</v>
      </c>
      <c r="W372" s="6"/>
      <c r="X372" s="6"/>
      <c r="Y372" s="6"/>
      <c r="Z372" s="6"/>
      <c r="AA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1" t="str">
        <f ca="1">IF(OR(E372="",VLOOKUP(E$1,Services!$A$1:$B$25,2,0)="Exclude"),"",IF($D372=1,IF(OR(price_limit="",price_limit="No Limit"),IF(E372="Yes",1,2),IF(SUMIFS(WhatIf!$W:$W,WhatIf!$Q:$Q,E$1,WhatIf!$R:$R,E372)&lt;=price_limit,IF(E372="Yes",1,2),"")),""))</f>
        <v/>
      </c>
      <c r="BA372" s="161" t="str">
        <f ca="1">IF(OR(F372="",VLOOKUP(F$1,Services!$A$1:$B$25,2,0)="Exclude"),"",IF($D372=1,IF(OR(price_limit="",price_limit="No Limit"),IF(F372="Yes",1,2),IF(SUMIFS(WhatIf!$W:$W,WhatIf!$Q:$Q,F$1,WhatIf!$R:$R,F372)&lt;=price_limit,IF(F372="Yes",1,2),"")),""))</f>
        <v/>
      </c>
      <c r="BB372" s="161" t="str">
        <f>IF(OR(G372="",VLOOKUP(G$1,Services!$A$1:$B$25,2,0)="Exclude"),"",IF($D372=1,IF(OR(price_limit="",price_limit="No Limit"),IF(G372="Yes",1,2),IF(SUMIFS(WhatIf!$W:$W,WhatIf!$Q:$Q,G$1,WhatIf!$R:$R,G372)&lt;=price_limit,IF(G372="Yes",1,2),"")),""))</f>
        <v/>
      </c>
      <c r="BC372" s="161" t="str">
        <f ca="1">IF(OR(H372="",VLOOKUP(H$1,Services!$A$1:$B$25,2,0)="Exclude"),"",IF($D372=1,IF(OR(price_limit="",price_limit="No Limit"),IF(H372="Yes",1,2),IF(SUMIFS(WhatIf!$W:$W,WhatIf!$Q:$Q,H$1,WhatIf!$R:$R,H372)&lt;=price_limit,IF(H372="Yes",1,2),"")),""))</f>
        <v/>
      </c>
      <c r="BD372" s="161" t="str">
        <f ca="1">IF(OR(I372="",VLOOKUP(I$1,Services!$A$1:$B$25,2,0)="Exclude"),"",IF($D372=1,IF(OR(price_limit="",price_limit="No Limit"),IF(I372="Yes",1,2),IF(SUMIFS(WhatIf!$W:$W,WhatIf!$Q:$Q,I$1,WhatIf!$R:$R,I372)&lt;=price_limit,IF(I372="Yes",1,2),"")),""))</f>
        <v/>
      </c>
      <c r="BE372" s="161" t="str">
        <f ca="1">IF(OR(J372="",VLOOKUP(J$1,Services!$A$1:$B$25,2,0)="Exclude"),"",IF($D372=1,IF(OR(price_limit="",price_limit="No Limit"),IF(J372="Yes",1,2),IF(SUMIFS(WhatIf!$W:$W,WhatIf!$Q:$Q,J$1,WhatIf!$R:$R,J372)&lt;=price_limit,IF(J372="Yes",1,2),"")),""))</f>
        <v/>
      </c>
      <c r="BF372" s="161" t="str">
        <f ca="1">IF(OR(K372="",VLOOKUP(K$1,Services!$A$1:$B$25,2,0)="Exclude"),"",IF($D372=1,IF(OR(price_limit="",price_limit="No Limit"),IF(K372="Yes",1,2),IF(SUMIFS(WhatIf!$W:$W,WhatIf!$Q:$Q,K$1,WhatIf!$R:$R,K372)&lt;=price_limit,IF(K372="Yes",1,2),"")),""))</f>
        <v/>
      </c>
      <c r="BG372" s="161" t="str">
        <f ca="1">IF(OR(L372="",VLOOKUP(L$1,Services!$A$1:$B$25,2,0)="Exclude"),"",IF($D372=1,IF(OR(price_limit="",price_limit="No Limit"),IF(L372="Yes",1,2),IF(SUMIFS(WhatIf!$W:$W,WhatIf!$Q:$Q,L$1,WhatIf!$R:$R,L372)&lt;=price_limit,IF(L372="Yes",1,2),"")),""))</f>
        <v/>
      </c>
      <c r="BH372" s="161" t="str">
        <f ca="1">IF(OR(M372="",VLOOKUP(M$1,Services!$A$1:$B$25,2,0)="Exclude"),"",IF($D372=1,IF(OR(price_limit="",price_limit="No Limit"),IF(M372="Yes",1,2),IF(SUMIFS(WhatIf!$W:$W,WhatIf!$Q:$Q,M$1,WhatIf!$R:$R,M372)&lt;=price_limit,IF(M372="Yes",1,2),"")),""))</f>
        <v/>
      </c>
      <c r="BI372" s="161" t="str">
        <f ca="1">IF(OR(N372="",VLOOKUP(N$1,Services!$A$1:$B$25,2,0)="Exclude"),"",IF($D372=1,IF(OR(price_limit="",price_limit="No Limit"),IF(N372="Yes",1,2),IF(SUMIFS(WhatIf!$W:$W,WhatIf!$Q:$Q,N$1,WhatIf!$R:$R,N372)&lt;=price_limit,IF(N372="Yes",1,2),"")),""))</f>
        <v/>
      </c>
      <c r="BJ372" s="161" t="str">
        <f ca="1">IF(OR(O372="",VLOOKUP(O$1,Services!$A$1:$B$25,2,0)="Exclude"),"",IF($D372=1,IF(OR(price_limit="",price_limit="No Limit"),IF(O372="Yes",1,2),IF(SUMIFS(WhatIf!$W:$W,WhatIf!$Q:$Q,O$1,WhatIf!$R:$R,O372)&lt;=price_limit,IF(O372="Yes",1,2),"")),""))</f>
        <v/>
      </c>
      <c r="BK372" s="161" t="str">
        <f>IF(OR(P372="",VLOOKUP(P$1,Services!$A$1:$B$25,2,0)="Exclude"),"",IF($D372=1,IF(OR(price_limit="",price_limit="No Limit"),IF(P372="Yes",1,2),IF(SUMIFS(WhatIf!$W:$W,WhatIf!$Q:$Q,P$1,WhatIf!$R:$R,P372)&lt;=price_limit,IF(P372="Yes",1,2),"")),""))</f>
        <v/>
      </c>
      <c r="BL372" s="161" t="str">
        <f>IF(OR(Q372="",VLOOKUP(Q$1,Services!$A$1:$B$25,2,0)="Exclude"),"",IF($D372=1,IF(OR(price_limit="",price_limit="No Limit"),IF(Q372="Yes",1,2),IF(SUMIFS(WhatIf!$W:$W,WhatIf!$Q:$Q,Q$1,WhatIf!$R:$R,Q372)&lt;=price_limit,IF(Q372="Yes",1,2),"")),""))</f>
        <v/>
      </c>
      <c r="BM372" s="161" t="str">
        <f ca="1">IF(OR(R372="",VLOOKUP(R$1,Services!$A$1:$B$25,2,0)="Exclude"),"",IF($D372=1,IF(OR(price_limit="",price_limit="No Limit"),IF(R372="Yes",1,2),IF(SUMIFS(WhatIf!$W:$W,WhatIf!$Q:$Q,R$1,WhatIf!$R:$R,R372)&lt;=price_limit,IF(R372="Yes",1,2),"")),""))</f>
        <v/>
      </c>
      <c r="BN372" s="161" t="str">
        <f ca="1">IF(OR(S372="",VLOOKUP(S$1,Services!$A$1:$B$25,2,0)="Exclude"),"",IF($D372=1,IF(OR(price_limit="",price_limit="No Limit"),IF(S372="Yes",1,2),IF(SUMIFS(WhatIf!$W:$W,WhatIf!$Q:$Q,S$1,WhatIf!$R:$R,S372)&lt;=price_limit,IF(S372="Yes",1,2),"")),""))</f>
        <v/>
      </c>
      <c r="BO372" s="161" t="str">
        <f ca="1">IF(OR(T372="",VLOOKUP(T$1,Services!$A$1:$B$25,2,0)="Exclude"),"",IF($D372=1,IF(OR(price_limit="",price_limit="No Limit"),IF(T372="Yes",1,2),IF(SUMIFS(WhatIf!$W:$W,WhatIf!$Q:$Q,T$1,WhatIf!$R:$R,T372)&lt;=price_limit,IF(T372="Yes",1,2),"")),""))</f>
        <v/>
      </c>
      <c r="BP372" s="161" t="str">
        <f>IF(OR(U372="",VLOOKUP(U$1,Services!$A$1:$B$25,2,0)="Exclude"),"",IF($D372=1,IF(OR(price_limit="",price_limit="No Limit"),IF(U372="Yes",1,2),IF(SUMIFS(WhatIf!$W:$W,WhatIf!$Q:$Q,U$1,WhatIf!$R:$R,U372)&lt;=price_limit,IF(U372="Yes",1,2),"")),""))</f>
        <v/>
      </c>
      <c r="BQ372" s="161" t="str">
        <f ca="1">IF(OR(V372="",VLOOKUP(V$1,Services!$A$1:$B$25,2,0)="Exclude"),"",IF($D372=1,IF(OR(price_limit="",price_limit="No Limit"),IF(V372="Yes",1,2),IF(SUMIFS(WhatIf!$W:$W,WhatIf!$Q:$Q,V$1,WhatIf!$R:$R,V372)&lt;=price_limit,IF(V372="Yes",1,2),"")),""))</f>
        <v/>
      </c>
      <c r="BR372" s="161" t="str">
        <f>IF(OR(W372="",VLOOKUP(W$1,Services!$A$1:$B$25,2,0)="Exclude"),"",IF($D372=1,IF(OR(price_limit="",price_limit="No Limit"),IF(W372="Yes",1,2),IF(SUMIFS(WhatIf!$W:$W,WhatIf!$Q:$Q,W$1,WhatIf!$R:$R,W372)&lt;=price_limit,IF(W372="Yes",1,2),"")),""))</f>
        <v/>
      </c>
      <c r="BS372" s="161" t="str">
        <f>IF(OR(X372="",VLOOKUP(X$1,Services!$A$1:$B$25,2,0)="Exclude"),"",IF($D372=1,IF(OR(price_limit="",price_limit="No Limit"),IF(X372="Yes",1,2),IF(SUMIFS(WhatIf!$W:$W,WhatIf!$Q:$Q,X$1,WhatIf!$R:$R,X372)&lt;=price_limit,IF(X372="Yes",1,2),"")),""))</f>
        <v/>
      </c>
      <c r="BT372" s="161" t="str">
        <f>IF(OR(Y372="",VLOOKUP(Y$1,Services!$A$1:$B$25,2,0)="Exclude"),"",IF($D372=1,IF(OR(price_limit="",price_limit="No Limit"),IF(Y372="Yes",1,2),IF(SUMIFS(WhatIf!$W:$W,WhatIf!$Q:$Q,Y$1,WhatIf!$R:$R,Y372)&lt;=price_limit,IF(Y372="Yes",1,2),"")),""))</f>
        <v/>
      </c>
      <c r="BU372" s="161" t="str">
        <f>IF(OR(Z372="",VLOOKUP(Z$1,Services!$A$1:$B$25,2,0)="Exclude"),"",IF($D372=1,IF(OR(price_limit="",price_limit="No Limit"),IF(Z372="Yes",1,2),IF(SUMIFS(WhatIf!$W:$W,WhatIf!$Q:$Q,Z$1,WhatIf!$R:$R,Z372)&lt;=price_limit,IF(Z372="Yes",1,2),"")),""))</f>
        <v/>
      </c>
      <c r="BV372" s="161"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
      <c r="A373" s="15" t="s">
        <v>1081</v>
      </c>
      <c r="C373" s="3" t="s">
        <v>177</v>
      </c>
      <c r="D373" s="8" t="str">
        <f t="shared" ca="1" si="17"/>
        <v/>
      </c>
      <c r="P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1" t="str">
        <f>IF(OR(E373="",VLOOKUP(E$1,Services!$A$1:$B$25,2,0)="Exclude"),"",IF($D373=1,IF(OR(price_limit="",price_limit="No Limit"),IF(E373="Yes",1,2),IF(SUMIFS(WhatIf!$W:$W,WhatIf!$Q:$Q,E$1,WhatIf!$R:$R,E373)&lt;=price_limit,IF(E373="Yes",1,2),"")),""))</f>
        <v/>
      </c>
      <c r="BA373" s="161" t="str">
        <f>IF(OR(F373="",VLOOKUP(F$1,Services!$A$1:$B$25,2,0)="Exclude"),"",IF($D373=1,IF(OR(price_limit="",price_limit="No Limit"),IF(F373="Yes",1,2),IF(SUMIFS(WhatIf!$W:$W,WhatIf!$Q:$Q,F$1,WhatIf!$R:$R,F373)&lt;=price_limit,IF(F373="Yes",1,2),"")),""))</f>
        <v/>
      </c>
      <c r="BB373" s="161" t="str">
        <f>IF(OR(G373="",VLOOKUP(G$1,Services!$A$1:$B$25,2,0)="Exclude"),"",IF($D373=1,IF(OR(price_limit="",price_limit="No Limit"),IF(G373="Yes",1,2),IF(SUMIFS(WhatIf!$W:$W,WhatIf!$Q:$Q,G$1,WhatIf!$R:$R,G373)&lt;=price_limit,IF(G373="Yes",1,2),"")),""))</f>
        <v/>
      </c>
      <c r="BC373" s="161" t="str">
        <f>IF(OR(H373="",VLOOKUP(H$1,Services!$A$1:$B$25,2,0)="Exclude"),"",IF($D373=1,IF(OR(price_limit="",price_limit="No Limit"),IF(H373="Yes",1,2),IF(SUMIFS(WhatIf!$W:$W,WhatIf!$Q:$Q,H$1,WhatIf!$R:$R,H373)&lt;=price_limit,IF(H373="Yes",1,2),"")),""))</f>
        <v/>
      </c>
      <c r="BD373" s="161" t="str">
        <f>IF(OR(I373="",VLOOKUP(I$1,Services!$A$1:$B$25,2,0)="Exclude"),"",IF($D373=1,IF(OR(price_limit="",price_limit="No Limit"),IF(I373="Yes",1,2),IF(SUMIFS(WhatIf!$W:$W,WhatIf!$Q:$Q,I$1,WhatIf!$R:$R,I373)&lt;=price_limit,IF(I373="Yes",1,2),"")),""))</f>
        <v/>
      </c>
      <c r="BE373" s="161" t="str">
        <f>IF(OR(J373="",VLOOKUP(J$1,Services!$A$1:$B$25,2,0)="Exclude"),"",IF($D373=1,IF(OR(price_limit="",price_limit="No Limit"),IF(J373="Yes",1,2),IF(SUMIFS(WhatIf!$W:$W,WhatIf!$Q:$Q,J$1,WhatIf!$R:$R,J373)&lt;=price_limit,IF(J373="Yes",1,2),"")),""))</f>
        <v/>
      </c>
      <c r="BF373" s="161" t="str">
        <f>IF(OR(K373="",VLOOKUP(K$1,Services!$A$1:$B$25,2,0)="Exclude"),"",IF($D373=1,IF(OR(price_limit="",price_limit="No Limit"),IF(K373="Yes",1,2),IF(SUMIFS(WhatIf!$W:$W,WhatIf!$Q:$Q,K$1,WhatIf!$R:$R,K373)&lt;=price_limit,IF(K373="Yes",1,2),"")),""))</f>
        <v/>
      </c>
      <c r="BG373" s="161" t="str">
        <f>IF(OR(L373="",VLOOKUP(L$1,Services!$A$1:$B$25,2,0)="Exclude"),"",IF($D373=1,IF(OR(price_limit="",price_limit="No Limit"),IF(L373="Yes",1,2),IF(SUMIFS(WhatIf!$W:$W,WhatIf!$Q:$Q,L$1,WhatIf!$R:$R,L373)&lt;=price_limit,IF(L373="Yes",1,2),"")),""))</f>
        <v/>
      </c>
      <c r="BH373" s="161" t="str">
        <f>IF(OR(M373="",VLOOKUP(M$1,Services!$A$1:$B$25,2,0)="Exclude"),"",IF($D373=1,IF(OR(price_limit="",price_limit="No Limit"),IF(M373="Yes",1,2),IF(SUMIFS(WhatIf!$W:$W,WhatIf!$Q:$Q,M$1,WhatIf!$R:$R,M373)&lt;=price_limit,IF(M373="Yes",1,2),"")),""))</f>
        <v/>
      </c>
      <c r="BI373" s="161" t="str">
        <f>IF(OR(N373="",VLOOKUP(N$1,Services!$A$1:$B$25,2,0)="Exclude"),"",IF($D373=1,IF(OR(price_limit="",price_limit="No Limit"),IF(N373="Yes",1,2),IF(SUMIFS(WhatIf!$W:$W,WhatIf!$Q:$Q,N$1,WhatIf!$R:$R,N373)&lt;=price_limit,IF(N373="Yes",1,2),"")),""))</f>
        <v/>
      </c>
      <c r="BJ373" s="161" t="str">
        <f>IF(OR(O373="",VLOOKUP(O$1,Services!$A$1:$B$25,2,0)="Exclude"),"",IF($D373=1,IF(OR(price_limit="",price_limit="No Limit"),IF(O373="Yes",1,2),IF(SUMIFS(WhatIf!$W:$W,WhatIf!$Q:$Q,O$1,WhatIf!$R:$R,O373)&lt;=price_limit,IF(O373="Yes",1,2),"")),""))</f>
        <v/>
      </c>
      <c r="BK373" s="161" t="str">
        <f ca="1">IF(OR(P373="",VLOOKUP(P$1,Services!$A$1:$B$25,2,0)="Exclude"),"",IF($D373=1,IF(OR(price_limit="",price_limit="No Limit"),IF(P373="Yes",1,2),IF(SUMIFS(WhatIf!$W:$W,WhatIf!$Q:$Q,P$1,WhatIf!$R:$R,P373)&lt;=price_limit,IF(P373="Yes",1,2),"")),""))</f>
        <v/>
      </c>
      <c r="BL373" s="161" t="str">
        <f>IF(OR(Q373="",VLOOKUP(Q$1,Services!$A$1:$B$25,2,0)="Exclude"),"",IF($D373=1,IF(OR(price_limit="",price_limit="No Limit"),IF(Q373="Yes",1,2),IF(SUMIFS(WhatIf!$W:$W,WhatIf!$Q:$Q,Q$1,WhatIf!$R:$R,Q373)&lt;=price_limit,IF(Q373="Yes",1,2),"")),""))</f>
        <v/>
      </c>
      <c r="BM373" s="161" t="str">
        <f>IF(OR(R373="",VLOOKUP(R$1,Services!$A$1:$B$25,2,0)="Exclude"),"",IF($D373=1,IF(OR(price_limit="",price_limit="No Limit"),IF(R373="Yes",1,2),IF(SUMIFS(WhatIf!$W:$W,WhatIf!$Q:$Q,R$1,WhatIf!$R:$R,R373)&lt;=price_limit,IF(R373="Yes",1,2),"")),""))</f>
        <v/>
      </c>
      <c r="BN373" s="161" t="str">
        <f>IF(OR(S373="",VLOOKUP(S$1,Services!$A$1:$B$25,2,0)="Exclude"),"",IF($D373=1,IF(OR(price_limit="",price_limit="No Limit"),IF(S373="Yes",1,2),IF(SUMIFS(WhatIf!$W:$W,WhatIf!$Q:$Q,S$1,WhatIf!$R:$R,S373)&lt;=price_limit,IF(S373="Yes",1,2),"")),""))</f>
        <v/>
      </c>
      <c r="BO373" s="161" t="str">
        <f>IF(OR(T373="",VLOOKUP(T$1,Services!$A$1:$B$25,2,0)="Exclude"),"",IF($D373=1,IF(OR(price_limit="",price_limit="No Limit"),IF(T373="Yes",1,2),IF(SUMIFS(WhatIf!$W:$W,WhatIf!$Q:$Q,T$1,WhatIf!$R:$R,T373)&lt;=price_limit,IF(T373="Yes",1,2),"")),""))</f>
        <v/>
      </c>
      <c r="BP373" s="161" t="str">
        <f>IF(OR(U373="",VLOOKUP(U$1,Services!$A$1:$B$25,2,0)="Exclude"),"",IF($D373=1,IF(OR(price_limit="",price_limit="No Limit"),IF(U373="Yes",1,2),IF(SUMIFS(WhatIf!$W:$W,WhatIf!$Q:$Q,U$1,WhatIf!$R:$R,U373)&lt;=price_limit,IF(U373="Yes",1,2),"")),""))</f>
        <v/>
      </c>
      <c r="BQ373" s="161" t="str">
        <f>IF(OR(V373="",VLOOKUP(V$1,Services!$A$1:$B$25,2,0)="Exclude"),"",IF($D373=1,IF(OR(price_limit="",price_limit="No Limit"),IF(V373="Yes",1,2),IF(SUMIFS(WhatIf!$W:$W,WhatIf!$Q:$Q,V$1,WhatIf!$R:$R,V373)&lt;=price_limit,IF(V373="Yes",1,2),"")),""))</f>
        <v/>
      </c>
      <c r="BR373" s="161" t="str">
        <f>IF(OR(W373="",VLOOKUP(W$1,Services!$A$1:$B$25,2,0)="Exclude"),"",IF($D373=1,IF(OR(price_limit="",price_limit="No Limit"),IF(W373="Yes",1,2),IF(SUMIFS(WhatIf!$W:$W,WhatIf!$Q:$Q,W$1,WhatIf!$R:$R,W373)&lt;=price_limit,IF(W373="Yes",1,2),"")),""))</f>
        <v/>
      </c>
      <c r="BS373" s="161" t="str">
        <f>IF(OR(X373="",VLOOKUP(X$1,Services!$A$1:$B$25,2,0)="Exclude"),"",IF($D373=1,IF(OR(price_limit="",price_limit="No Limit"),IF(X373="Yes",1,2),IF(SUMIFS(WhatIf!$W:$W,WhatIf!$Q:$Q,X$1,WhatIf!$R:$R,X373)&lt;=price_limit,IF(X373="Yes",1,2),"")),""))</f>
        <v/>
      </c>
      <c r="BT373" s="161" t="str">
        <f>IF(OR(Y373="",VLOOKUP(Y$1,Services!$A$1:$B$25,2,0)="Exclude"),"",IF($D373=1,IF(OR(price_limit="",price_limit="No Limit"),IF(Y373="Yes",1,2),IF(SUMIFS(WhatIf!$W:$W,WhatIf!$Q:$Q,Y$1,WhatIf!$R:$R,Y373)&lt;=price_limit,IF(Y373="Yes",1,2),"")),""))</f>
        <v/>
      </c>
      <c r="BU373" s="161" t="str">
        <f>IF(OR(Z373="",VLOOKUP(Z$1,Services!$A$1:$B$25,2,0)="Exclude"),"",IF($D373=1,IF(OR(price_limit="",price_limit="No Limit"),IF(Z373="Yes",1,2),IF(SUMIFS(WhatIf!$W:$W,WhatIf!$Q:$Q,Z$1,WhatIf!$R:$R,Z373)&lt;=price_limit,IF(Z373="Yes",1,2),"")),""))</f>
        <v/>
      </c>
      <c r="BV373" s="161"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customHeight="1" x14ac:dyDescent="0.3">
      <c r="A374" s="15" t="s">
        <v>951</v>
      </c>
      <c r="C374" s="3" t="s">
        <v>347</v>
      </c>
      <c r="D374" s="8" t="str">
        <f t="shared" ca="1" si="17"/>
        <v/>
      </c>
      <c r="I374" s="4" t="s">
        <v>17</v>
      </c>
      <c r="J374" s="4" t="s">
        <v>17</v>
      </c>
      <c r="K374" s="4" t="s">
        <v>17</v>
      </c>
      <c r="L374" s="4" t="s">
        <v>1</v>
      </c>
      <c r="M374" s="4" t="s">
        <v>17</v>
      </c>
      <c r="N374" s="8" t="s">
        <v>17</v>
      </c>
      <c r="V374" s="8" t="s">
        <v>17</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1" t="str">
        <f>IF(OR(E374="",VLOOKUP(E$1,Services!$A$1:$B$25,2,0)="Exclude"),"",IF($D374=1,IF(OR(price_limit="",price_limit="No Limit"),IF(E374="Yes",1,2),IF(SUMIFS(WhatIf!$W:$W,WhatIf!$Q:$Q,E$1,WhatIf!$R:$R,E374)&lt;=price_limit,IF(E374="Yes",1,2),"")),""))</f>
        <v/>
      </c>
      <c r="BA374" s="161" t="str">
        <f>IF(OR(F374="",VLOOKUP(F$1,Services!$A$1:$B$25,2,0)="Exclude"),"",IF($D374=1,IF(OR(price_limit="",price_limit="No Limit"),IF(F374="Yes",1,2),IF(SUMIFS(WhatIf!$W:$W,WhatIf!$Q:$Q,F$1,WhatIf!$R:$R,F374)&lt;=price_limit,IF(F374="Yes",1,2),"")),""))</f>
        <v/>
      </c>
      <c r="BB374" s="161" t="str">
        <f>IF(OR(G374="",VLOOKUP(G$1,Services!$A$1:$B$25,2,0)="Exclude"),"",IF($D374=1,IF(OR(price_limit="",price_limit="No Limit"),IF(G374="Yes",1,2),IF(SUMIFS(WhatIf!$W:$W,WhatIf!$Q:$Q,G$1,WhatIf!$R:$R,G374)&lt;=price_limit,IF(G374="Yes",1,2),"")),""))</f>
        <v/>
      </c>
      <c r="BC374" s="161" t="str">
        <f>IF(OR(H374="",VLOOKUP(H$1,Services!$A$1:$B$25,2,0)="Exclude"),"",IF($D374=1,IF(OR(price_limit="",price_limit="No Limit"),IF(H374="Yes",1,2),IF(SUMIFS(WhatIf!$W:$W,WhatIf!$Q:$Q,H$1,WhatIf!$R:$R,H374)&lt;=price_limit,IF(H374="Yes",1,2),"")),""))</f>
        <v/>
      </c>
      <c r="BD374" s="161" t="str">
        <f ca="1">IF(OR(I374="",VLOOKUP(I$1,Services!$A$1:$B$25,2,0)="Exclude"),"",IF($D374=1,IF(OR(price_limit="",price_limit="No Limit"),IF(I374="Yes",1,2),IF(SUMIFS(WhatIf!$W:$W,WhatIf!$Q:$Q,I$1,WhatIf!$R:$R,I374)&lt;=price_limit,IF(I374="Yes",1,2),"")),""))</f>
        <v/>
      </c>
      <c r="BE374" s="161" t="str">
        <f ca="1">IF(OR(J374="",VLOOKUP(J$1,Services!$A$1:$B$25,2,0)="Exclude"),"",IF($D374=1,IF(OR(price_limit="",price_limit="No Limit"),IF(J374="Yes",1,2),IF(SUMIFS(WhatIf!$W:$W,WhatIf!$Q:$Q,J$1,WhatIf!$R:$R,J374)&lt;=price_limit,IF(J374="Yes",1,2),"")),""))</f>
        <v/>
      </c>
      <c r="BF374" s="161" t="str">
        <f ca="1">IF(OR(K374="",VLOOKUP(K$1,Services!$A$1:$B$25,2,0)="Exclude"),"",IF($D374=1,IF(OR(price_limit="",price_limit="No Limit"),IF(K374="Yes",1,2),IF(SUMIFS(WhatIf!$W:$W,WhatIf!$Q:$Q,K$1,WhatIf!$R:$R,K374)&lt;=price_limit,IF(K374="Yes",1,2),"")),""))</f>
        <v/>
      </c>
      <c r="BG374" s="161" t="str">
        <f ca="1">IF(OR(L374="",VLOOKUP(L$1,Services!$A$1:$B$25,2,0)="Exclude"),"",IF($D374=1,IF(OR(price_limit="",price_limit="No Limit"),IF(L374="Yes",1,2),IF(SUMIFS(WhatIf!$W:$W,WhatIf!$Q:$Q,L$1,WhatIf!$R:$R,L374)&lt;=price_limit,IF(L374="Yes",1,2),"")),""))</f>
        <v/>
      </c>
      <c r="BH374" s="161" t="str">
        <f ca="1">IF(OR(M374="",VLOOKUP(M$1,Services!$A$1:$B$25,2,0)="Exclude"),"",IF($D374=1,IF(OR(price_limit="",price_limit="No Limit"),IF(M374="Yes",1,2),IF(SUMIFS(WhatIf!$W:$W,WhatIf!$Q:$Q,M$1,WhatIf!$R:$R,M374)&lt;=price_limit,IF(M374="Yes",1,2),"")),""))</f>
        <v/>
      </c>
      <c r="BI374" s="161" t="str">
        <f ca="1">IF(OR(N374="",VLOOKUP(N$1,Services!$A$1:$B$25,2,0)="Exclude"),"",IF($D374=1,IF(OR(price_limit="",price_limit="No Limit"),IF(N374="Yes",1,2),IF(SUMIFS(WhatIf!$W:$W,WhatIf!$Q:$Q,N$1,WhatIf!$R:$R,N374)&lt;=price_limit,IF(N374="Yes",1,2),"")),""))</f>
        <v/>
      </c>
      <c r="BJ374" s="161" t="str">
        <f>IF(OR(O374="",VLOOKUP(O$1,Services!$A$1:$B$25,2,0)="Exclude"),"",IF($D374=1,IF(OR(price_limit="",price_limit="No Limit"),IF(O374="Yes",1,2),IF(SUMIFS(WhatIf!$W:$W,WhatIf!$Q:$Q,O$1,WhatIf!$R:$R,O374)&lt;=price_limit,IF(O374="Yes",1,2),"")),""))</f>
        <v/>
      </c>
      <c r="BK374" s="161" t="str">
        <f>IF(OR(P374="",VLOOKUP(P$1,Services!$A$1:$B$25,2,0)="Exclude"),"",IF($D374=1,IF(OR(price_limit="",price_limit="No Limit"),IF(P374="Yes",1,2),IF(SUMIFS(WhatIf!$W:$W,WhatIf!$Q:$Q,P$1,WhatIf!$R:$R,P374)&lt;=price_limit,IF(P374="Yes",1,2),"")),""))</f>
        <v/>
      </c>
      <c r="BL374" s="161" t="str">
        <f>IF(OR(Q374="",VLOOKUP(Q$1,Services!$A$1:$B$25,2,0)="Exclude"),"",IF($D374=1,IF(OR(price_limit="",price_limit="No Limit"),IF(Q374="Yes",1,2),IF(SUMIFS(WhatIf!$W:$W,WhatIf!$Q:$Q,Q$1,WhatIf!$R:$R,Q374)&lt;=price_limit,IF(Q374="Yes",1,2),"")),""))</f>
        <v/>
      </c>
      <c r="BM374" s="161" t="str">
        <f>IF(OR(R374="",VLOOKUP(R$1,Services!$A$1:$B$25,2,0)="Exclude"),"",IF($D374=1,IF(OR(price_limit="",price_limit="No Limit"),IF(R374="Yes",1,2),IF(SUMIFS(WhatIf!$W:$W,WhatIf!$Q:$Q,R$1,WhatIf!$R:$R,R374)&lt;=price_limit,IF(R374="Yes",1,2),"")),""))</f>
        <v/>
      </c>
      <c r="BN374" s="161" t="str">
        <f>IF(OR(S374="",VLOOKUP(S$1,Services!$A$1:$B$25,2,0)="Exclude"),"",IF($D374=1,IF(OR(price_limit="",price_limit="No Limit"),IF(S374="Yes",1,2),IF(SUMIFS(WhatIf!$W:$W,WhatIf!$Q:$Q,S$1,WhatIf!$R:$R,S374)&lt;=price_limit,IF(S374="Yes",1,2),"")),""))</f>
        <v/>
      </c>
      <c r="BO374" s="161" t="str">
        <f>IF(OR(T374="",VLOOKUP(T$1,Services!$A$1:$B$25,2,0)="Exclude"),"",IF($D374=1,IF(OR(price_limit="",price_limit="No Limit"),IF(T374="Yes",1,2),IF(SUMIFS(WhatIf!$W:$W,WhatIf!$Q:$Q,T$1,WhatIf!$R:$R,T374)&lt;=price_limit,IF(T374="Yes",1,2),"")),""))</f>
        <v/>
      </c>
      <c r="BP374" s="161" t="str">
        <f>IF(OR(U374="",VLOOKUP(U$1,Services!$A$1:$B$25,2,0)="Exclude"),"",IF($D374=1,IF(OR(price_limit="",price_limit="No Limit"),IF(U374="Yes",1,2),IF(SUMIFS(WhatIf!$W:$W,WhatIf!$Q:$Q,U$1,WhatIf!$R:$R,U374)&lt;=price_limit,IF(U374="Yes",1,2),"")),""))</f>
        <v/>
      </c>
      <c r="BQ374" s="161" t="str">
        <f ca="1">IF(OR(V374="",VLOOKUP(V$1,Services!$A$1:$B$25,2,0)="Exclude"),"",IF($D374=1,IF(OR(price_limit="",price_limit="No Limit"),IF(V374="Yes",1,2),IF(SUMIFS(WhatIf!$W:$W,WhatIf!$Q:$Q,V$1,WhatIf!$R:$R,V374)&lt;=price_limit,IF(V374="Yes",1,2),"")),""))</f>
        <v/>
      </c>
      <c r="BR374" s="161" t="str">
        <f>IF(OR(W374="",VLOOKUP(W$1,Services!$A$1:$B$25,2,0)="Exclude"),"",IF($D374=1,IF(OR(price_limit="",price_limit="No Limit"),IF(W374="Yes",1,2),IF(SUMIFS(WhatIf!$W:$W,WhatIf!$Q:$Q,W$1,WhatIf!$R:$R,W374)&lt;=price_limit,IF(W374="Yes",1,2),"")),""))</f>
        <v/>
      </c>
      <c r="BS374" s="161" t="str">
        <f>IF(OR(X374="",VLOOKUP(X$1,Services!$A$1:$B$25,2,0)="Exclude"),"",IF($D374=1,IF(OR(price_limit="",price_limit="No Limit"),IF(X374="Yes",1,2),IF(SUMIFS(WhatIf!$W:$W,WhatIf!$Q:$Q,X$1,WhatIf!$R:$R,X374)&lt;=price_limit,IF(X374="Yes",1,2),"")),""))</f>
        <v/>
      </c>
      <c r="BT374" s="161" t="str">
        <f>IF(OR(Y374="",VLOOKUP(Y$1,Services!$A$1:$B$25,2,0)="Exclude"),"",IF($D374=1,IF(OR(price_limit="",price_limit="No Limit"),IF(Y374="Yes",1,2),IF(SUMIFS(WhatIf!$W:$W,WhatIf!$Q:$Q,Y$1,WhatIf!$R:$R,Y374)&lt;=price_limit,IF(Y374="Yes",1,2),"")),""))</f>
        <v/>
      </c>
      <c r="BU374" s="161" t="str">
        <f>IF(OR(Z374="",VLOOKUP(Z$1,Services!$A$1:$B$25,2,0)="Exclude"),"",IF($D374=1,IF(OR(price_limit="",price_limit="No Limit"),IF(Z374="Yes",1,2),IF(SUMIFS(WhatIf!$W:$W,WhatIf!$Q:$Q,Z$1,WhatIf!$R:$R,Z374)&lt;=price_limit,IF(Z374="Yes",1,2),"")),""))</f>
        <v/>
      </c>
      <c r="BV374" s="161"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9.5" customHeight="1" x14ac:dyDescent="0.3">
      <c r="A375" s="15" t="s">
        <v>1200</v>
      </c>
      <c r="C375" s="3" t="s">
        <v>346</v>
      </c>
      <c r="D375" s="8" t="str">
        <f t="shared" ca="1" si="17"/>
        <v/>
      </c>
      <c r="F375" s="4" t="s">
        <v>604</v>
      </c>
      <c r="G375" s="4" t="s">
        <v>604</v>
      </c>
      <c r="H375" s="4" t="s">
        <v>604</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1" t="str">
        <f>IF(OR(E375="",VLOOKUP(E$1,Services!$A$1:$B$25,2,0)="Exclude"),"",IF($D375=1,IF(OR(price_limit="",price_limit="No Limit"),IF(E375="Yes",1,2),IF(SUMIFS(WhatIf!$W:$W,WhatIf!$Q:$Q,E$1,WhatIf!$R:$R,E375)&lt;=price_limit,IF(E375="Yes",1,2),"")),""))</f>
        <v/>
      </c>
      <c r="BA375" s="161" t="str">
        <f ca="1">IF(OR(F375="",VLOOKUP(F$1,Services!$A$1:$B$25,2,0)="Exclude"),"",IF($D375=1,IF(OR(price_limit="",price_limit="No Limit"),IF(F375="Yes",1,2),IF(SUMIFS(WhatIf!$W:$W,WhatIf!$Q:$Q,F$1,WhatIf!$R:$R,F375)&lt;=price_limit,IF(F375="Yes",1,2),"")),""))</f>
        <v/>
      </c>
      <c r="BB375" s="161" t="str">
        <f ca="1">IF(OR(G375="",VLOOKUP(G$1,Services!$A$1:$B$25,2,0)="Exclude"),"",IF($D375=1,IF(OR(price_limit="",price_limit="No Limit"),IF(G375="Yes",1,2),IF(SUMIFS(WhatIf!$W:$W,WhatIf!$Q:$Q,G$1,WhatIf!$R:$R,G375)&lt;=price_limit,IF(G375="Yes",1,2),"")),""))</f>
        <v/>
      </c>
      <c r="BC375" s="161" t="str">
        <f ca="1">IF(OR(H375="",VLOOKUP(H$1,Services!$A$1:$B$25,2,0)="Exclude"),"",IF($D375=1,IF(OR(price_limit="",price_limit="No Limit"),IF(H375="Yes",1,2),IF(SUMIFS(WhatIf!$W:$W,WhatIf!$Q:$Q,H$1,WhatIf!$R:$R,H375)&lt;=price_limit,IF(H375="Yes",1,2),"")),""))</f>
        <v/>
      </c>
      <c r="BD375" s="161" t="str">
        <f>IF(OR(I375="",VLOOKUP(I$1,Services!$A$1:$B$25,2,0)="Exclude"),"",IF($D375=1,IF(OR(price_limit="",price_limit="No Limit"),IF(I375="Yes",1,2),IF(SUMIFS(WhatIf!$W:$W,WhatIf!$Q:$Q,I$1,WhatIf!$R:$R,I375)&lt;=price_limit,IF(I375="Yes",1,2),"")),""))</f>
        <v/>
      </c>
      <c r="BE375" s="161" t="str">
        <f>IF(OR(J375="",VLOOKUP(J$1,Services!$A$1:$B$25,2,0)="Exclude"),"",IF($D375=1,IF(OR(price_limit="",price_limit="No Limit"),IF(J375="Yes",1,2),IF(SUMIFS(WhatIf!$W:$W,WhatIf!$Q:$Q,J$1,WhatIf!$R:$R,J375)&lt;=price_limit,IF(J375="Yes",1,2),"")),""))</f>
        <v/>
      </c>
      <c r="BF375" s="161" t="str">
        <f>IF(OR(K375="",VLOOKUP(K$1,Services!$A$1:$B$25,2,0)="Exclude"),"",IF($D375=1,IF(OR(price_limit="",price_limit="No Limit"),IF(K375="Yes",1,2),IF(SUMIFS(WhatIf!$W:$W,WhatIf!$Q:$Q,K$1,WhatIf!$R:$R,K375)&lt;=price_limit,IF(K375="Yes",1,2),"")),""))</f>
        <v/>
      </c>
      <c r="BG375" s="161" t="str">
        <f>IF(OR(L375="",VLOOKUP(L$1,Services!$A$1:$B$25,2,0)="Exclude"),"",IF($D375=1,IF(OR(price_limit="",price_limit="No Limit"),IF(L375="Yes",1,2),IF(SUMIFS(WhatIf!$W:$W,WhatIf!$Q:$Q,L$1,WhatIf!$R:$R,L375)&lt;=price_limit,IF(L375="Yes",1,2),"")),""))</f>
        <v/>
      </c>
      <c r="BH375" s="161" t="str">
        <f>IF(OR(M375="",VLOOKUP(M$1,Services!$A$1:$B$25,2,0)="Exclude"),"",IF($D375=1,IF(OR(price_limit="",price_limit="No Limit"),IF(M375="Yes",1,2),IF(SUMIFS(WhatIf!$W:$W,WhatIf!$Q:$Q,M$1,WhatIf!$R:$R,M375)&lt;=price_limit,IF(M375="Yes",1,2),"")),""))</f>
        <v/>
      </c>
      <c r="BI375" s="161" t="str">
        <f>IF(OR(N375="",VLOOKUP(N$1,Services!$A$1:$B$25,2,0)="Exclude"),"",IF($D375=1,IF(OR(price_limit="",price_limit="No Limit"),IF(N375="Yes",1,2),IF(SUMIFS(WhatIf!$W:$W,WhatIf!$Q:$Q,N$1,WhatIf!$R:$R,N375)&lt;=price_limit,IF(N375="Yes",1,2),"")),""))</f>
        <v/>
      </c>
      <c r="BJ375" s="161" t="str">
        <f>IF(OR(O375="",VLOOKUP(O$1,Services!$A$1:$B$25,2,0)="Exclude"),"",IF($D375=1,IF(OR(price_limit="",price_limit="No Limit"),IF(O375="Yes",1,2),IF(SUMIFS(WhatIf!$W:$W,WhatIf!$Q:$Q,O$1,WhatIf!$R:$R,O375)&lt;=price_limit,IF(O375="Yes",1,2),"")),""))</f>
        <v/>
      </c>
      <c r="BK375" s="161" t="str">
        <f>IF(OR(P375="",VLOOKUP(P$1,Services!$A$1:$B$25,2,0)="Exclude"),"",IF($D375=1,IF(OR(price_limit="",price_limit="No Limit"),IF(P375="Yes",1,2),IF(SUMIFS(WhatIf!$W:$W,WhatIf!$Q:$Q,P$1,WhatIf!$R:$R,P375)&lt;=price_limit,IF(P375="Yes",1,2),"")),""))</f>
        <v/>
      </c>
      <c r="BL375" s="161" t="str">
        <f>IF(OR(Q375="",VLOOKUP(Q$1,Services!$A$1:$B$25,2,0)="Exclude"),"",IF($D375=1,IF(OR(price_limit="",price_limit="No Limit"),IF(Q375="Yes",1,2),IF(SUMIFS(WhatIf!$W:$W,WhatIf!$Q:$Q,Q$1,WhatIf!$R:$R,Q375)&lt;=price_limit,IF(Q375="Yes",1,2),"")),""))</f>
        <v/>
      </c>
      <c r="BM375" s="161" t="str">
        <f>IF(OR(R375="",VLOOKUP(R$1,Services!$A$1:$B$25,2,0)="Exclude"),"",IF($D375=1,IF(OR(price_limit="",price_limit="No Limit"),IF(R375="Yes",1,2),IF(SUMIFS(WhatIf!$W:$W,WhatIf!$Q:$Q,R$1,WhatIf!$R:$R,R375)&lt;=price_limit,IF(R375="Yes",1,2),"")),""))</f>
        <v/>
      </c>
      <c r="BN375" s="161" t="str">
        <f>IF(OR(S375="",VLOOKUP(S$1,Services!$A$1:$B$25,2,0)="Exclude"),"",IF($D375=1,IF(OR(price_limit="",price_limit="No Limit"),IF(S375="Yes",1,2),IF(SUMIFS(WhatIf!$W:$W,WhatIf!$Q:$Q,S$1,WhatIf!$R:$R,S375)&lt;=price_limit,IF(S375="Yes",1,2),"")),""))</f>
        <v/>
      </c>
      <c r="BO375" s="161" t="str">
        <f>IF(OR(T375="",VLOOKUP(T$1,Services!$A$1:$B$25,2,0)="Exclude"),"",IF($D375=1,IF(OR(price_limit="",price_limit="No Limit"),IF(T375="Yes",1,2),IF(SUMIFS(WhatIf!$W:$W,WhatIf!$Q:$Q,T$1,WhatIf!$R:$R,T375)&lt;=price_limit,IF(T375="Yes",1,2),"")),""))</f>
        <v/>
      </c>
      <c r="BP375" s="161" t="str">
        <f>IF(OR(U375="",VLOOKUP(U$1,Services!$A$1:$B$25,2,0)="Exclude"),"",IF($D375=1,IF(OR(price_limit="",price_limit="No Limit"),IF(U375="Yes",1,2),IF(SUMIFS(WhatIf!$W:$W,WhatIf!$Q:$Q,U$1,WhatIf!$R:$R,U375)&lt;=price_limit,IF(U375="Yes",1,2),"")),""))</f>
        <v/>
      </c>
      <c r="BQ375" s="161" t="str">
        <f>IF(OR(V375="",VLOOKUP(V$1,Services!$A$1:$B$25,2,0)="Exclude"),"",IF($D375=1,IF(OR(price_limit="",price_limit="No Limit"),IF(V375="Yes",1,2),IF(SUMIFS(WhatIf!$W:$W,WhatIf!$Q:$Q,V$1,WhatIf!$R:$R,V375)&lt;=price_limit,IF(V375="Yes",1,2),"")),""))</f>
        <v/>
      </c>
      <c r="BR375" s="161" t="str">
        <f>IF(OR(W375="",VLOOKUP(W$1,Services!$A$1:$B$25,2,0)="Exclude"),"",IF($D375=1,IF(OR(price_limit="",price_limit="No Limit"),IF(W375="Yes",1,2),IF(SUMIFS(WhatIf!$W:$W,WhatIf!$Q:$Q,W$1,WhatIf!$R:$R,W375)&lt;=price_limit,IF(W375="Yes",1,2),"")),""))</f>
        <v/>
      </c>
      <c r="BS375" s="161" t="str">
        <f>IF(OR(X375="",VLOOKUP(X$1,Services!$A$1:$B$25,2,0)="Exclude"),"",IF($D375=1,IF(OR(price_limit="",price_limit="No Limit"),IF(X375="Yes",1,2),IF(SUMIFS(WhatIf!$W:$W,WhatIf!$Q:$Q,X$1,WhatIf!$R:$R,X375)&lt;=price_limit,IF(X375="Yes",1,2),"")),""))</f>
        <v/>
      </c>
      <c r="BT375" s="161" t="str">
        <f>IF(OR(Y375="",VLOOKUP(Y$1,Services!$A$1:$B$25,2,0)="Exclude"),"",IF($D375=1,IF(OR(price_limit="",price_limit="No Limit"),IF(Y375="Yes",1,2),IF(SUMIFS(WhatIf!$W:$W,WhatIf!$Q:$Q,Y$1,WhatIf!$R:$R,Y375)&lt;=price_limit,IF(Y375="Yes",1,2),"")),""))</f>
        <v/>
      </c>
      <c r="BU375" s="161" t="str">
        <f>IF(OR(Z375="",VLOOKUP(Z$1,Services!$A$1:$B$25,2,0)="Exclude"),"",IF($D375=1,IF(OR(price_limit="",price_limit="No Limit"),IF(Z375="Yes",1,2),IF(SUMIFS(WhatIf!$W:$W,WhatIf!$Q:$Q,Z$1,WhatIf!$R:$R,Z375)&lt;=price_limit,IF(Z375="Yes",1,2),"")),""))</f>
        <v/>
      </c>
      <c r="BV375" s="161"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
      <c r="A376" s="15" t="s">
        <v>1280</v>
      </c>
      <c r="C376" s="3" t="s">
        <v>346</v>
      </c>
      <c r="D376" s="8" t="str">
        <f t="shared" ca="1" si="17"/>
        <v/>
      </c>
      <c r="Q376" s="4" t="s">
        <v>1</v>
      </c>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1" t="str">
        <f>IF(OR(E376="",VLOOKUP(E$1,Services!$A$1:$B$25,2,0)="Exclude"),"",IF($D376=1,IF(OR(price_limit="",price_limit="No Limit"),IF(E376="Yes",1,2),IF(SUMIFS(WhatIf!$W:$W,WhatIf!$Q:$Q,E$1,WhatIf!$R:$R,E376)&lt;=price_limit,IF(E376="Yes",1,2),"")),""))</f>
        <v/>
      </c>
      <c r="BA376" s="161" t="str">
        <f>IF(OR(F376="",VLOOKUP(F$1,Services!$A$1:$B$25,2,0)="Exclude"),"",IF($D376=1,IF(OR(price_limit="",price_limit="No Limit"),IF(F376="Yes",1,2),IF(SUMIFS(WhatIf!$W:$W,WhatIf!$Q:$Q,F$1,WhatIf!$R:$R,F376)&lt;=price_limit,IF(F376="Yes",1,2),"")),""))</f>
        <v/>
      </c>
      <c r="BB376" s="161" t="str">
        <f>IF(OR(G376="",VLOOKUP(G$1,Services!$A$1:$B$25,2,0)="Exclude"),"",IF($D376=1,IF(OR(price_limit="",price_limit="No Limit"),IF(G376="Yes",1,2),IF(SUMIFS(WhatIf!$W:$W,WhatIf!$Q:$Q,G$1,WhatIf!$R:$R,G376)&lt;=price_limit,IF(G376="Yes",1,2),"")),""))</f>
        <v/>
      </c>
      <c r="BC376" s="161" t="str">
        <f>IF(OR(H376="",VLOOKUP(H$1,Services!$A$1:$B$25,2,0)="Exclude"),"",IF($D376=1,IF(OR(price_limit="",price_limit="No Limit"),IF(H376="Yes",1,2),IF(SUMIFS(WhatIf!$W:$W,WhatIf!$Q:$Q,H$1,WhatIf!$R:$R,H376)&lt;=price_limit,IF(H376="Yes",1,2),"")),""))</f>
        <v/>
      </c>
      <c r="BD376" s="161" t="str">
        <f>IF(OR(I376="",VLOOKUP(I$1,Services!$A$1:$B$25,2,0)="Exclude"),"",IF($D376=1,IF(OR(price_limit="",price_limit="No Limit"),IF(I376="Yes",1,2),IF(SUMIFS(WhatIf!$W:$W,WhatIf!$Q:$Q,I$1,WhatIf!$R:$R,I376)&lt;=price_limit,IF(I376="Yes",1,2),"")),""))</f>
        <v/>
      </c>
      <c r="BE376" s="161" t="str">
        <f>IF(OR(J376="",VLOOKUP(J$1,Services!$A$1:$B$25,2,0)="Exclude"),"",IF($D376=1,IF(OR(price_limit="",price_limit="No Limit"),IF(J376="Yes",1,2),IF(SUMIFS(WhatIf!$W:$W,WhatIf!$Q:$Q,J$1,WhatIf!$R:$R,J376)&lt;=price_limit,IF(J376="Yes",1,2),"")),""))</f>
        <v/>
      </c>
      <c r="BF376" s="161" t="str">
        <f>IF(OR(K376="",VLOOKUP(K$1,Services!$A$1:$B$25,2,0)="Exclude"),"",IF($D376=1,IF(OR(price_limit="",price_limit="No Limit"),IF(K376="Yes",1,2),IF(SUMIFS(WhatIf!$W:$W,WhatIf!$Q:$Q,K$1,WhatIf!$R:$R,K376)&lt;=price_limit,IF(K376="Yes",1,2),"")),""))</f>
        <v/>
      </c>
      <c r="BG376" s="161" t="str">
        <f>IF(OR(L376="",VLOOKUP(L$1,Services!$A$1:$B$25,2,0)="Exclude"),"",IF($D376=1,IF(OR(price_limit="",price_limit="No Limit"),IF(L376="Yes",1,2),IF(SUMIFS(WhatIf!$W:$W,WhatIf!$Q:$Q,L$1,WhatIf!$R:$R,L376)&lt;=price_limit,IF(L376="Yes",1,2),"")),""))</f>
        <v/>
      </c>
      <c r="BH376" s="161" t="str">
        <f>IF(OR(M376="",VLOOKUP(M$1,Services!$A$1:$B$25,2,0)="Exclude"),"",IF($D376=1,IF(OR(price_limit="",price_limit="No Limit"),IF(M376="Yes",1,2),IF(SUMIFS(WhatIf!$W:$W,WhatIf!$Q:$Q,M$1,WhatIf!$R:$R,M376)&lt;=price_limit,IF(M376="Yes",1,2),"")),""))</f>
        <v/>
      </c>
      <c r="BI376" s="161" t="str">
        <f>IF(OR(N376="",VLOOKUP(N$1,Services!$A$1:$B$25,2,0)="Exclude"),"",IF($D376=1,IF(OR(price_limit="",price_limit="No Limit"),IF(N376="Yes",1,2),IF(SUMIFS(WhatIf!$W:$W,WhatIf!$Q:$Q,N$1,WhatIf!$R:$R,N376)&lt;=price_limit,IF(N376="Yes",1,2),"")),""))</f>
        <v/>
      </c>
      <c r="BJ376" s="161" t="str">
        <f>IF(OR(O376="",VLOOKUP(O$1,Services!$A$1:$B$25,2,0)="Exclude"),"",IF($D376=1,IF(OR(price_limit="",price_limit="No Limit"),IF(O376="Yes",1,2),IF(SUMIFS(WhatIf!$W:$W,WhatIf!$Q:$Q,O$1,WhatIf!$R:$R,O376)&lt;=price_limit,IF(O376="Yes",1,2),"")),""))</f>
        <v/>
      </c>
      <c r="BK376" s="161" t="str">
        <f>IF(OR(P376="",VLOOKUP(P$1,Services!$A$1:$B$25,2,0)="Exclude"),"",IF($D376=1,IF(OR(price_limit="",price_limit="No Limit"),IF(P376="Yes",1,2),IF(SUMIFS(WhatIf!$W:$W,WhatIf!$Q:$Q,P$1,WhatIf!$R:$R,P376)&lt;=price_limit,IF(P376="Yes",1,2),"")),""))</f>
        <v/>
      </c>
      <c r="BL376" s="161" t="str">
        <f ca="1">IF(OR(Q376="",VLOOKUP(Q$1,Services!$A$1:$B$25,2,0)="Exclude"),"",IF($D376=1,IF(OR(price_limit="",price_limit="No Limit"),IF(Q376="Yes",1,2),IF(SUMIFS(WhatIf!$W:$W,WhatIf!$Q:$Q,Q$1,WhatIf!$R:$R,Q376)&lt;=price_limit,IF(Q376="Yes",1,2),"")),""))</f>
        <v/>
      </c>
      <c r="BM376" s="161" t="str">
        <f>IF(OR(R376="",VLOOKUP(R$1,Services!$A$1:$B$25,2,0)="Exclude"),"",IF($D376=1,IF(OR(price_limit="",price_limit="No Limit"),IF(R376="Yes",1,2),IF(SUMIFS(WhatIf!$W:$W,WhatIf!$Q:$Q,R$1,WhatIf!$R:$R,R376)&lt;=price_limit,IF(R376="Yes",1,2),"")),""))</f>
        <v/>
      </c>
      <c r="BN376" s="161" t="str">
        <f>IF(OR(S376="",VLOOKUP(S$1,Services!$A$1:$B$25,2,0)="Exclude"),"",IF($D376=1,IF(OR(price_limit="",price_limit="No Limit"),IF(S376="Yes",1,2),IF(SUMIFS(WhatIf!$W:$W,WhatIf!$Q:$Q,S$1,WhatIf!$R:$R,S376)&lt;=price_limit,IF(S376="Yes",1,2),"")),""))</f>
        <v/>
      </c>
      <c r="BO376" s="161" t="str">
        <f>IF(OR(T376="",VLOOKUP(T$1,Services!$A$1:$B$25,2,0)="Exclude"),"",IF($D376=1,IF(OR(price_limit="",price_limit="No Limit"),IF(T376="Yes",1,2),IF(SUMIFS(WhatIf!$W:$W,WhatIf!$Q:$Q,T$1,WhatIf!$R:$R,T376)&lt;=price_limit,IF(T376="Yes",1,2),"")),""))</f>
        <v/>
      </c>
      <c r="BP376" s="161" t="str">
        <f>IF(OR(U376="",VLOOKUP(U$1,Services!$A$1:$B$25,2,0)="Exclude"),"",IF($D376=1,IF(OR(price_limit="",price_limit="No Limit"),IF(U376="Yes",1,2),IF(SUMIFS(WhatIf!$W:$W,WhatIf!$Q:$Q,U$1,WhatIf!$R:$R,U376)&lt;=price_limit,IF(U376="Yes",1,2),"")),""))</f>
        <v/>
      </c>
      <c r="BQ376" s="161" t="str">
        <f>IF(OR(V376="",VLOOKUP(V$1,Services!$A$1:$B$25,2,0)="Exclude"),"",IF($D376=1,IF(OR(price_limit="",price_limit="No Limit"),IF(V376="Yes",1,2),IF(SUMIFS(WhatIf!$W:$W,WhatIf!$Q:$Q,V$1,WhatIf!$R:$R,V376)&lt;=price_limit,IF(V376="Yes",1,2),"")),""))</f>
        <v/>
      </c>
      <c r="BR376" s="161" t="str">
        <f>IF(OR(W376="",VLOOKUP(W$1,Services!$A$1:$B$25,2,0)="Exclude"),"",IF($D376=1,IF(OR(price_limit="",price_limit="No Limit"),IF(W376="Yes",1,2),IF(SUMIFS(WhatIf!$W:$W,WhatIf!$Q:$Q,W$1,WhatIf!$R:$R,W376)&lt;=price_limit,IF(W376="Yes",1,2),"")),""))</f>
        <v/>
      </c>
      <c r="BS376" s="161" t="str">
        <f>IF(OR(X376="",VLOOKUP(X$1,Services!$A$1:$B$25,2,0)="Exclude"),"",IF($D376=1,IF(OR(price_limit="",price_limit="No Limit"),IF(X376="Yes",1,2),IF(SUMIFS(WhatIf!$W:$W,WhatIf!$Q:$Q,X$1,WhatIf!$R:$R,X376)&lt;=price_limit,IF(X376="Yes",1,2),"")),""))</f>
        <v/>
      </c>
      <c r="BT376" s="161" t="str">
        <f>IF(OR(Y376="",VLOOKUP(Y$1,Services!$A$1:$B$25,2,0)="Exclude"),"",IF($D376=1,IF(OR(price_limit="",price_limit="No Limit"),IF(Y376="Yes",1,2),IF(SUMIFS(WhatIf!$W:$W,WhatIf!$Q:$Q,Y$1,WhatIf!$R:$R,Y376)&lt;=price_limit,IF(Y376="Yes",1,2),"")),""))</f>
        <v/>
      </c>
      <c r="BU376" s="161" t="str">
        <f>IF(OR(Z376="",VLOOKUP(Z$1,Services!$A$1:$B$25,2,0)="Exclude"),"",IF($D376=1,IF(OR(price_limit="",price_limit="No Limit"),IF(Z376="Yes",1,2),IF(SUMIFS(WhatIf!$W:$W,WhatIf!$Q:$Q,Z$1,WhatIf!$R:$R,Z376)&lt;=price_limit,IF(Z376="Yes",1,2),"")),""))</f>
        <v/>
      </c>
      <c r="BV376" s="161"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
      <c r="A377" s="15" t="s">
        <v>1218</v>
      </c>
      <c r="C377" s="3" t="s">
        <v>346</v>
      </c>
      <c r="D377" s="8" t="str">
        <f t="shared" ca="1" si="17"/>
        <v/>
      </c>
      <c r="M377" s="4" t="s">
        <v>1218</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1" t="str">
        <f>IF(OR(E377="",VLOOKUP(E$1,Services!$A$1:$B$25,2,0)="Exclude"),"",IF($D377=1,IF(OR(price_limit="",price_limit="No Limit"),IF(E377="Yes",1,2),IF(SUMIFS(WhatIf!$W:$W,WhatIf!$Q:$Q,E$1,WhatIf!$R:$R,E377)&lt;=price_limit,IF(E377="Yes",1,2),"")),""))</f>
        <v/>
      </c>
      <c r="BA377" s="161" t="str">
        <f>IF(OR(F377="",VLOOKUP(F$1,Services!$A$1:$B$25,2,0)="Exclude"),"",IF($D377=1,IF(OR(price_limit="",price_limit="No Limit"),IF(F377="Yes",1,2),IF(SUMIFS(WhatIf!$W:$W,WhatIf!$Q:$Q,F$1,WhatIf!$R:$R,F377)&lt;=price_limit,IF(F377="Yes",1,2),"")),""))</f>
        <v/>
      </c>
      <c r="BB377" s="161" t="str">
        <f>IF(OR(G377="",VLOOKUP(G$1,Services!$A$1:$B$25,2,0)="Exclude"),"",IF($D377=1,IF(OR(price_limit="",price_limit="No Limit"),IF(G377="Yes",1,2),IF(SUMIFS(WhatIf!$W:$W,WhatIf!$Q:$Q,G$1,WhatIf!$R:$R,G377)&lt;=price_limit,IF(G377="Yes",1,2),"")),""))</f>
        <v/>
      </c>
      <c r="BC377" s="161" t="str">
        <f>IF(OR(H377="",VLOOKUP(H$1,Services!$A$1:$B$25,2,0)="Exclude"),"",IF($D377=1,IF(OR(price_limit="",price_limit="No Limit"),IF(H377="Yes",1,2),IF(SUMIFS(WhatIf!$W:$W,WhatIf!$Q:$Q,H$1,WhatIf!$R:$R,H377)&lt;=price_limit,IF(H377="Yes",1,2),"")),""))</f>
        <v/>
      </c>
      <c r="BD377" s="161" t="str">
        <f>IF(OR(I377="",VLOOKUP(I$1,Services!$A$1:$B$25,2,0)="Exclude"),"",IF($D377=1,IF(OR(price_limit="",price_limit="No Limit"),IF(I377="Yes",1,2),IF(SUMIFS(WhatIf!$W:$W,WhatIf!$Q:$Q,I$1,WhatIf!$R:$R,I377)&lt;=price_limit,IF(I377="Yes",1,2),"")),""))</f>
        <v/>
      </c>
      <c r="BE377" s="161" t="str">
        <f>IF(OR(J377="",VLOOKUP(J$1,Services!$A$1:$B$25,2,0)="Exclude"),"",IF($D377=1,IF(OR(price_limit="",price_limit="No Limit"),IF(J377="Yes",1,2),IF(SUMIFS(WhatIf!$W:$W,WhatIf!$Q:$Q,J$1,WhatIf!$R:$R,J377)&lt;=price_limit,IF(J377="Yes",1,2),"")),""))</f>
        <v/>
      </c>
      <c r="BF377" s="161" t="str">
        <f>IF(OR(K377="",VLOOKUP(K$1,Services!$A$1:$B$25,2,0)="Exclude"),"",IF($D377=1,IF(OR(price_limit="",price_limit="No Limit"),IF(K377="Yes",1,2),IF(SUMIFS(WhatIf!$W:$W,WhatIf!$Q:$Q,K$1,WhatIf!$R:$R,K377)&lt;=price_limit,IF(K377="Yes",1,2),"")),""))</f>
        <v/>
      </c>
      <c r="BG377" s="161" t="str">
        <f>IF(OR(L377="",VLOOKUP(L$1,Services!$A$1:$B$25,2,0)="Exclude"),"",IF($D377=1,IF(OR(price_limit="",price_limit="No Limit"),IF(L377="Yes",1,2),IF(SUMIFS(WhatIf!$W:$W,WhatIf!$Q:$Q,L$1,WhatIf!$R:$R,L377)&lt;=price_limit,IF(L377="Yes",1,2),"")),""))</f>
        <v/>
      </c>
      <c r="BH377" s="161" t="str">
        <f ca="1">IF(OR(M377="",VLOOKUP(M$1,Services!$A$1:$B$25,2,0)="Exclude"),"",IF($D377=1,IF(OR(price_limit="",price_limit="No Limit"),IF(M377="Yes",1,2),IF(SUMIFS(WhatIf!$W:$W,WhatIf!$Q:$Q,M$1,WhatIf!$R:$R,M377)&lt;=price_limit,IF(M377="Yes",1,2),"")),""))</f>
        <v/>
      </c>
      <c r="BI377" s="161" t="str">
        <f>IF(OR(N377="",VLOOKUP(N$1,Services!$A$1:$B$25,2,0)="Exclude"),"",IF($D377=1,IF(OR(price_limit="",price_limit="No Limit"),IF(N377="Yes",1,2),IF(SUMIFS(WhatIf!$W:$W,WhatIf!$Q:$Q,N$1,WhatIf!$R:$R,N377)&lt;=price_limit,IF(N377="Yes",1,2),"")),""))</f>
        <v/>
      </c>
      <c r="BJ377" s="161" t="str">
        <f>IF(OR(O377="",VLOOKUP(O$1,Services!$A$1:$B$25,2,0)="Exclude"),"",IF($D377=1,IF(OR(price_limit="",price_limit="No Limit"),IF(O377="Yes",1,2),IF(SUMIFS(WhatIf!$W:$W,WhatIf!$Q:$Q,O$1,WhatIf!$R:$R,O377)&lt;=price_limit,IF(O377="Yes",1,2),"")),""))</f>
        <v/>
      </c>
      <c r="BK377" s="161" t="str">
        <f>IF(OR(P377="",VLOOKUP(P$1,Services!$A$1:$B$25,2,0)="Exclude"),"",IF($D377=1,IF(OR(price_limit="",price_limit="No Limit"),IF(P377="Yes",1,2),IF(SUMIFS(WhatIf!$W:$W,WhatIf!$Q:$Q,P$1,WhatIf!$R:$R,P377)&lt;=price_limit,IF(P377="Yes",1,2),"")),""))</f>
        <v/>
      </c>
      <c r="BL377" s="161" t="str">
        <f>IF(OR(Q377="",VLOOKUP(Q$1,Services!$A$1:$B$25,2,0)="Exclude"),"",IF($D377=1,IF(OR(price_limit="",price_limit="No Limit"),IF(Q377="Yes",1,2),IF(SUMIFS(WhatIf!$W:$W,WhatIf!$Q:$Q,Q$1,WhatIf!$R:$R,Q377)&lt;=price_limit,IF(Q377="Yes",1,2),"")),""))</f>
        <v/>
      </c>
      <c r="BM377" s="161" t="str">
        <f>IF(OR(R377="",VLOOKUP(R$1,Services!$A$1:$B$25,2,0)="Exclude"),"",IF($D377=1,IF(OR(price_limit="",price_limit="No Limit"),IF(R377="Yes",1,2),IF(SUMIFS(WhatIf!$W:$W,WhatIf!$Q:$Q,R$1,WhatIf!$R:$R,R377)&lt;=price_limit,IF(R377="Yes",1,2),"")),""))</f>
        <v/>
      </c>
      <c r="BN377" s="161" t="str">
        <f>IF(OR(S377="",VLOOKUP(S$1,Services!$A$1:$B$25,2,0)="Exclude"),"",IF($D377=1,IF(OR(price_limit="",price_limit="No Limit"),IF(S377="Yes",1,2),IF(SUMIFS(WhatIf!$W:$W,WhatIf!$Q:$Q,S$1,WhatIf!$R:$R,S377)&lt;=price_limit,IF(S377="Yes",1,2),"")),""))</f>
        <v/>
      </c>
      <c r="BO377" s="161" t="str">
        <f>IF(OR(T377="",VLOOKUP(T$1,Services!$A$1:$B$25,2,0)="Exclude"),"",IF($D377=1,IF(OR(price_limit="",price_limit="No Limit"),IF(T377="Yes",1,2),IF(SUMIFS(WhatIf!$W:$W,WhatIf!$Q:$Q,T$1,WhatIf!$R:$R,T377)&lt;=price_limit,IF(T377="Yes",1,2),"")),""))</f>
        <v/>
      </c>
      <c r="BP377" s="161" t="str">
        <f>IF(OR(U377="",VLOOKUP(U$1,Services!$A$1:$B$25,2,0)="Exclude"),"",IF($D377=1,IF(OR(price_limit="",price_limit="No Limit"),IF(U377="Yes",1,2),IF(SUMIFS(WhatIf!$W:$W,WhatIf!$Q:$Q,U$1,WhatIf!$R:$R,U377)&lt;=price_limit,IF(U377="Yes",1,2),"")),""))</f>
        <v/>
      </c>
      <c r="BQ377" s="161" t="str">
        <f>IF(OR(V377="",VLOOKUP(V$1,Services!$A$1:$B$25,2,0)="Exclude"),"",IF($D377=1,IF(OR(price_limit="",price_limit="No Limit"),IF(V377="Yes",1,2),IF(SUMIFS(WhatIf!$W:$W,WhatIf!$Q:$Q,V$1,WhatIf!$R:$R,V377)&lt;=price_limit,IF(V377="Yes",1,2),"")),""))</f>
        <v/>
      </c>
      <c r="BR377" s="161" t="str">
        <f>IF(OR(W377="",VLOOKUP(W$1,Services!$A$1:$B$25,2,0)="Exclude"),"",IF($D377=1,IF(OR(price_limit="",price_limit="No Limit"),IF(W377="Yes",1,2),IF(SUMIFS(WhatIf!$W:$W,WhatIf!$Q:$Q,W$1,WhatIf!$R:$R,W377)&lt;=price_limit,IF(W377="Yes",1,2),"")),""))</f>
        <v/>
      </c>
      <c r="BS377" s="161" t="str">
        <f>IF(OR(X377="",VLOOKUP(X$1,Services!$A$1:$B$25,2,0)="Exclude"),"",IF($D377=1,IF(OR(price_limit="",price_limit="No Limit"),IF(X377="Yes",1,2),IF(SUMIFS(WhatIf!$W:$W,WhatIf!$Q:$Q,X$1,WhatIf!$R:$R,X377)&lt;=price_limit,IF(X377="Yes",1,2),"")),""))</f>
        <v/>
      </c>
      <c r="BT377" s="161" t="str">
        <f>IF(OR(Y377="",VLOOKUP(Y$1,Services!$A$1:$B$25,2,0)="Exclude"),"",IF($D377=1,IF(OR(price_limit="",price_limit="No Limit"),IF(Y377="Yes",1,2),IF(SUMIFS(WhatIf!$W:$W,WhatIf!$Q:$Q,Y$1,WhatIf!$R:$R,Y377)&lt;=price_limit,IF(Y377="Yes",1,2),"")),""))</f>
        <v/>
      </c>
      <c r="BU377" s="161" t="str">
        <f>IF(OR(Z377="",VLOOKUP(Z$1,Services!$A$1:$B$25,2,0)="Exclude"),"",IF($D377=1,IF(OR(price_limit="",price_limit="No Limit"),IF(Z377="Yes",1,2),IF(SUMIFS(WhatIf!$W:$W,WhatIf!$Q:$Q,Z$1,WhatIf!$R:$R,Z377)&lt;=price_limit,IF(Z377="Yes",1,2),"")),""))</f>
        <v/>
      </c>
      <c r="BV377" s="161"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customHeight="1" x14ac:dyDescent="0.35">
      <c r="A378" s="15" t="s">
        <v>785</v>
      </c>
      <c r="B378" s="3" t="s">
        <v>1243</v>
      </c>
      <c r="C378" s="3" t="s">
        <v>747</v>
      </c>
      <c r="D378" s="8" t="str">
        <f t="shared" ca="1" si="17"/>
        <v/>
      </c>
      <c r="J378" s="4" t="s">
        <v>1</v>
      </c>
      <c r="K378" s="4" t="s">
        <v>1</v>
      </c>
      <c r="L378" s="4" t="s">
        <v>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1" t="str">
        <f>IF(OR(E378="",VLOOKUP(E$1,Services!$A$1:$B$25,2,0)="Exclude"),"",IF($D378=1,IF(OR(price_limit="",price_limit="No Limit"),IF(E378="Yes",1,2),IF(SUMIFS(WhatIf!$W:$W,WhatIf!$Q:$Q,E$1,WhatIf!$R:$R,E378)&lt;=price_limit,IF(E378="Yes",1,2),"")),""))</f>
        <v/>
      </c>
      <c r="BA378" s="161" t="str">
        <f>IF(OR(F378="",VLOOKUP(F$1,Services!$A$1:$B$25,2,0)="Exclude"),"",IF($D378=1,IF(OR(price_limit="",price_limit="No Limit"),IF(F378="Yes",1,2),IF(SUMIFS(WhatIf!$W:$W,WhatIf!$Q:$Q,F$1,WhatIf!$R:$R,F378)&lt;=price_limit,IF(F378="Yes",1,2),"")),""))</f>
        <v/>
      </c>
      <c r="BB378" s="161" t="str">
        <f>IF(OR(G378="",VLOOKUP(G$1,Services!$A$1:$B$25,2,0)="Exclude"),"",IF($D378=1,IF(OR(price_limit="",price_limit="No Limit"),IF(G378="Yes",1,2),IF(SUMIFS(WhatIf!$W:$W,WhatIf!$Q:$Q,G$1,WhatIf!$R:$R,G378)&lt;=price_limit,IF(G378="Yes",1,2),"")),""))</f>
        <v/>
      </c>
      <c r="BC378" s="161" t="str">
        <f>IF(OR(H378="",VLOOKUP(H$1,Services!$A$1:$B$25,2,0)="Exclude"),"",IF($D378=1,IF(OR(price_limit="",price_limit="No Limit"),IF(H378="Yes",1,2),IF(SUMIFS(WhatIf!$W:$W,WhatIf!$Q:$Q,H$1,WhatIf!$R:$R,H378)&lt;=price_limit,IF(H378="Yes",1,2),"")),""))</f>
        <v/>
      </c>
      <c r="BD378" s="161" t="str">
        <f>IF(OR(I378="",VLOOKUP(I$1,Services!$A$1:$B$25,2,0)="Exclude"),"",IF($D378=1,IF(OR(price_limit="",price_limit="No Limit"),IF(I378="Yes",1,2),IF(SUMIFS(WhatIf!$W:$W,WhatIf!$Q:$Q,I$1,WhatIf!$R:$R,I378)&lt;=price_limit,IF(I378="Yes",1,2),"")),""))</f>
        <v/>
      </c>
      <c r="BE378" s="161" t="str">
        <f ca="1">IF(OR(J378="",VLOOKUP(J$1,Services!$A$1:$B$25,2,0)="Exclude"),"",IF($D378=1,IF(OR(price_limit="",price_limit="No Limit"),IF(J378="Yes",1,2),IF(SUMIFS(WhatIf!$W:$W,WhatIf!$Q:$Q,J$1,WhatIf!$R:$R,J378)&lt;=price_limit,IF(J378="Yes",1,2),"")),""))</f>
        <v/>
      </c>
      <c r="BF378" s="161" t="str">
        <f ca="1">IF(OR(K378="",VLOOKUP(K$1,Services!$A$1:$B$25,2,0)="Exclude"),"",IF($D378=1,IF(OR(price_limit="",price_limit="No Limit"),IF(K378="Yes",1,2),IF(SUMIFS(WhatIf!$W:$W,WhatIf!$Q:$Q,K$1,WhatIf!$R:$R,K378)&lt;=price_limit,IF(K378="Yes",1,2),"")),""))</f>
        <v/>
      </c>
      <c r="BG378" s="161" t="str">
        <f ca="1">IF(OR(L378="",VLOOKUP(L$1,Services!$A$1:$B$25,2,0)="Exclude"),"",IF($D378=1,IF(OR(price_limit="",price_limit="No Limit"),IF(L378="Yes",1,2),IF(SUMIFS(WhatIf!$W:$W,WhatIf!$Q:$Q,L$1,WhatIf!$R:$R,L378)&lt;=price_limit,IF(L378="Yes",1,2),"")),""))</f>
        <v/>
      </c>
      <c r="BH378" s="161" t="str">
        <f>IF(OR(M378="",VLOOKUP(M$1,Services!$A$1:$B$25,2,0)="Exclude"),"",IF($D378=1,IF(OR(price_limit="",price_limit="No Limit"),IF(M378="Yes",1,2),IF(SUMIFS(WhatIf!$W:$W,WhatIf!$Q:$Q,M$1,WhatIf!$R:$R,M378)&lt;=price_limit,IF(M378="Yes",1,2),"")),""))</f>
        <v/>
      </c>
      <c r="BI378" s="161" t="str">
        <f>IF(OR(N378="",VLOOKUP(N$1,Services!$A$1:$B$25,2,0)="Exclude"),"",IF($D378=1,IF(OR(price_limit="",price_limit="No Limit"),IF(N378="Yes",1,2),IF(SUMIFS(WhatIf!$W:$W,WhatIf!$Q:$Q,N$1,WhatIf!$R:$R,N378)&lt;=price_limit,IF(N378="Yes",1,2),"")),""))</f>
        <v/>
      </c>
      <c r="BJ378" s="161" t="str">
        <f>IF(OR(O378="",VLOOKUP(O$1,Services!$A$1:$B$25,2,0)="Exclude"),"",IF($D378=1,IF(OR(price_limit="",price_limit="No Limit"),IF(O378="Yes",1,2),IF(SUMIFS(WhatIf!$W:$W,WhatIf!$Q:$Q,O$1,WhatIf!$R:$R,O378)&lt;=price_limit,IF(O378="Yes",1,2),"")),""))</f>
        <v/>
      </c>
      <c r="BK378" s="161" t="str">
        <f>IF(OR(P378="",VLOOKUP(P$1,Services!$A$1:$B$25,2,0)="Exclude"),"",IF($D378=1,IF(OR(price_limit="",price_limit="No Limit"),IF(P378="Yes",1,2),IF(SUMIFS(WhatIf!$W:$W,WhatIf!$Q:$Q,P$1,WhatIf!$R:$R,P378)&lt;=price_limit,IF(P378="Yes",1,2),"")),""))</f>
        <v/>
      </c>
      <c r="BL378" s="161" t="str">
        <f>IF(OR(Q378="",VLOOKUP(Q$1,Services!$A$1:$B$25,2,0)="Exclude"),"",IF($D378=1,IF(OR(price_limit="",price_limit="No Limit"),IF(Q378="Yes",1,2),IF(SUMIFS(WhatIf!$W:$W,WhatIf!$Q:$Q,Q$1,WhatIf!$R:$R,Q378)&lt;=price_limit,IF(Q378="Yes",1,2),"")),""))</f>
        <v/>
      </c>
      <c r="BM378" s="161" t="str">
        <f>IF(OR(R378="",VLOOKUP(R$1,Services!$A$1:$B$25,2,0)="Exclude"),"",IF($D378=1,IF(OR(price_limit="",price_limit="No Limit"),IF(R378="Yes",1,2),IF(SUMIFS(WhatIf!$W:$W,WhatIf!$Q:$Q,R$1,WhatIf!$R:$R,R378)&lt;=price_limit,IF(R378="Yes",1,2),"")),""))</f>
        <v/>
      </c>
      <c r="BN378" s="161" t="str">
        <f>IF(OR(S378="",VLOOKUP(S$1,Services!$A$1:$B$25,2,0)="Exclude"),"",IF($D378=1,IF(OR(price_limit="",price_limit="No Limit"),IF(S378="Yes",1,2),IF(SUMIFS(WhatIf!$W:$W,WhatIf!$Q:$Q,S$1,WhatIf!$R:$R,S378)&lt;=price_limit,IF(S378="Yes",1,2),"")),""))</f>
        <v/>
      </c>
      <c r="BO378" s="161" t="str">
        <f>IF(OR(T378="",VLOOKUP(T$1,Services!$A$1:$B$25,2,0)="Exclude"),"",IF($D378=1,IF(OR(price_limit="",price_limit="No Limit"),IF(T378="Yes",1,2),IF(SUMIFS(WhatIf!$W:$W,WhatIf!$Q:$Q,T$1,WhatIf!$R:$R,T378)&lt;=price_limit,IF(T378="Yes",1,2),"")),""))</f>
        <v/>
      </c>
      <c r="BP378" s="161" t="str">
        <f>IF(OR(U378="",VLOOKUP(U$1,Services!$A$1:$B$25,2,0)="Exclude"),"",IF($D378=1,IF(OR(price_limit="",price_limit="No Limit"),IF(U378="Yes",1,2),IF(SUMIFS(WhatIf!$W:$W,WhatIf!$Q:$Q,U$1,WhatIf!$R:$R,U378)&lt;=price_limit,IF(U378="Yes",1,2),"")),""))</f>
        <v/>
      </c>
      <c r="BQ378" s="161" t="str">
        <f>IF(OR(V378="",VLOOKUP(V$1,Services!$A$1:$B$25,2,0)="Exclude"),"",IF($D378=1,IF(OR(price_limit="",price_limit="No Limit"),IF(V378="Yes",1,2),IF(SUMIFS(WhatIf!$W:$W,WhatIf!$Q:$Q,V$1,WhatIf!$R:$R,V378)&lt;=price_limit,IF(V378="Yes",1,2),"")),""))</f>
        <v/>
      </c>
      <c r="BR378" s="161" t="str">
        <f>IF(OR(W378="",VLOOKUP(W$1,Services!$A$1:$B$25,2,0)="Exclude"),"",IF($D378=1,IF(OR(price_limit="",price_limit="No Limit"),IF(W378="Yes",1,2),IF(SUMIFS(WhatIf!$W:$W,WhatIf!$Q:$Q,W$1,WhatIf!$R:$R,W378)&lt;=price_limit,IF(W378="Yes",1,2),"")),""))</f>
        <v/>
      </c>
      <c r="BS378" s="161" t="str">
        <f>IF(OR(X378="",VLOOKUP(X$1,Services!$A$1:$B$25,2,0)="Exclude"),"",IF($D378=1,IF(OR(price_limit="",price_limit="No Limit"),IF(X378="Yes",1,2),IF(SUMIFS(WhatIf!$W:$W,WhatIf!$Q:$Q,X$1,WhatIf!$R:$R,X378)&lt;=price_limit,IF(X378="Yes",1,2),"")),""))</f>
        <v/>
      </c>
      <c r="BT378" s="161" t="str">
        <f>IF(OR(Y378="",VLOOKUP(Y$1,Services!$A$1:$B$25,2,0)="Exclude"),"",IF($D378=1,IF(OR(price_limit="",price_limit="No Limit"),IF(Y378="Yes",1,2),IF(SUMIFS(WhatIf!$W:$W,WhatIf!$Q:$Q,Y$1,WhatIf!$R:$R,Y378)&lt;=price_limit,IF(Y378="Yes",1,2),"")),""))</f>
        <v/>
      </c>
      <c r="BU378" s="161" t="str">
        <f>IF(OR(Z378="",VLOOKUP(Z$1,Services!$A$1:$B$25,2,0)="Exclude"),"",IF($D378=1,IF(OR(price_limit="",price_limit="No Limit"),IF(Z378="Yes",1,2),IF(SUMIFS(WhatIf!$W:$W,WhatIf!$Q:$Q,Z$1,WhatIf!$R:$R,Z378)&lt;=price_limit,IF(Z378="Yes",1,2),"")),""))</f>
        <v/>
      </c>
      <c r="BV378" s="161"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customHeight="1" x14ac:dyDescent="0.35">
      <c r="A379" s="15" t="s">
        <v>51</v>
      </c>
      <c r="B379" s="3" t="s">
        <v>205</v>
      </c>
      <c r="C379" s="3" t="s">
        <v>191</v>
      </c>
      <c r="D379" s="8" t="str">
        <f t="shared" ca="1" si="17"/>
        <v/>
      </c>
      <c r="G379" s="4" t="s">
        <v>1</v>
      </c>
      <c r="H379" s="4" t="s">
        <v>1</v>
      </c>
      <c r="I379" s="4" t="s">
        <v>1</v>
      </c>
      <c r="J379" s="4" t="s">
        <v>1</v>
      </c>
      <c r="K379" s="4" t="s">
        <v>1</v>
      </c>
      <c r="L379" s="4" t="s">
        <v>1</v>
      </c>
      <c r="M379" s="8" t="s">
        <v>1</v>
      </c>
      <c r="N379" s="8" t="s">
        <v>1</v>
      </c>
      <c r="O379" s="8" t="s">
        <v>1</v>
      </c>
      <c r="P379" s="8"/>
      <c r="Q379" s="8"/>
      <c r="R379" s="8"/>
      <c r="S379" s="8"/>
      <c r="T379" s="8"/>
      <c r="U379" s="8"/>
      <c r="V379" s="8" t="s">
        <v>1</v>
      </c>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1" t="str">
        <f>IF(OR(E379="",VLOOKUP(E$1,Services!$A$1:$B$25,2,0)="Exclude"),"",IF($D379=1,IF(OR(price_limit="",price_limit="No Limit"),IF(E379="Yes",1,2),IF(SUMIFS(WhatIf!$W:$W,WhatIf!$Q:$Q,E$1,WhatIf!$R:$R,E379)&lt;=price_limit,IF(E379="Yes",1,2),"")),""))</f>
        <v/>
      </c>
      <c r="BA379" s="161" t="str">
        <f>IF(OR(F379="",VLOOKUP(F$1,Services!$A$1:$B$25,2,0)="Exclude"),"",IF($D379=1,IF(OR(price_limit="",price_limit="No Limit"),IF(F379="Yes",1,2),IF(SUMIFS(WhatIf!$W:$W,WhatIf!$Q:$Q,F$1,WhatIf!$R:$R,F379)&lt;=price_limit,IF(F379="Yes",1,2),"")),""))</f>
        <v/>
      </c>
      <c r="BB379" s="161" t="str">
        <f ca="1">IF(OR(G379="",VLOOKUP(G$1,Services!$A$1:$B$25,2,0)="Exclude"),"",IF($D379=1,IF(OR(price_limit="",price_limit="No Limit"),IF(G379="Yes",1,2),IF(SUMIFS(WhatIf!$W:$W,WhatIf!$Q:$Q,G$1,WhatIf!$R:$R,G379)&lt;=price_limit,IF(G379="Yes",1,2),"")),""))</f>
        <v/>
      </c>
      <c r="BC379" s="161" t="str">
        <f ca="1">IF(OR(H379="",VLOOKUP(H$1,Services!$A$1:$B$25,2,0)="Exclude"),"",IF($D379=1,IF(OR(price_limit="",price_limit="No Limit"),IF(H379="Yes",1,2),IF(SUMIFS(WhatIf!$W:$W,WhatIf!$Q:$Q,H$1,WhatIf!$R:$R,H379)&lt;=price_limit,IF(H379="Yes",1,2),"")),""))</f>
        <v/>
      </c>
      <c r="BD379" s="161" t="str">
        <f ca="1">IF(OR(I379="",VLOOKUP(I$1,Services!$A$1:$B$25,2,0)="Exclude"),"",IF($D379=1,IF(OR(price_limit="",price_limit="No Limit"),IF(I379="Yes",1,2),IF(SUMIFS(WhatIf!$W:$W,WhatIf!$Q:$Q,I$1,WhatIf!$R:$R,I379)&lt;=price_limit,IF(I379="Yes",1,2),"")),""))</f>
        <v/>
      </c>
      <c r="BE379" s="161" t="str">
        <f ca="1">IF(OR(J379="",VLOOKUP(J$1,Services!$A$1:$B$25,2,0)="Exclude"),"",IF($D379=1,IF(OR(price_limit="",price_limit="No Limit"),IF(J379="Yes",1,2),IF(SUMIFS(WhatIf!$W:$W,WhatIf!$Q:$Q,J$1,WhatIf!$R:$R,J379)&lt;=price_limit,IF(J379="Yes",1,2),"")),""))</f>
        <v/>
      </c>
      <c r="BF379" s="161" t="str">
        <f ca="1">IF(OR(K379="",VLOOKUP(K$1,Services!$A$1:$B$25,2,0)="Exclude"),"",IF($D379=1,IF(OR(price_limit="",price_limit="No Limit"),IF(K379="Yes",1,2),IF(SUMIFS(WhatIf!$W:$W,WhatIf!$Q:$Q,K$1,WhatIf!$R:$R,K379)&lt;=price_limit,IF(K379="Yes",1,2),"")),""))</f>
        <v/>
      </c>
      <c r="BG379" s="161" t="str">
        <f ca="1">IF(OR(L379="",VLOOKUP(L$1,Services!$A$1:$B$25,2,0)="Exclude"),"",IF($D379=1,IF(OR(price_limit="",price_limit="No Limit"),IF(L379="Yes",1,2),IF(SUMIFS(WhatIf!$W:$W,WhatIf!$Q:$Q,L$1,WhatIf!$R:$R,L379)&lt;=price_limit,IF(L379="Yes",1,2),"")),""))</f>
        <v/>
      </c>
      <c r="BH379" s="161" t="str">
        <f ca="1">IF(OR(M379="",VLOOKUP(M$1,Services!$A$1:$B$25,2,0)="Exclude"),"",IF($D379=1,IF(OR(price_limit="",price_limit="No Limit"),IF(M379="Yes",1,2),IF(SUMIFS(WhatIf!$W:$W,WhatIf!$Q:$Q,M$1,WhatIf!$R:$R,M379)&lt;=price_limit,IF(M379="Yes",1,2),"")),""))</f>
        <v/>
      </c>
      <c r="BI379" s="161" t="str">
        <f ca="1">IF(OR(N379="",VLOOKUP(N$1,Services!$A$1:$B$25,2,0)="Exclude"),"",IF($D379=1,IF(OR(price_limit="",price_limit="No Limit"),IF(N379="Yes",1,2),IF(SUMIFS(WhatIf!$W:$W,WhatIf!$Q:$Q,N$1,WhatIf!$R:$R,N379)&lt;=price_limit,IF(N379="Yes",1,2),"")),""))</f>
        <v/>
      </c>
      <c r="BJ379" s="161" t="str">
        <f ca="1">IF(OR(O379="",VLOOKUP(O$1,Services!$A$1:$B$25,2,0)="Exclude"),"",IF($D379=1,IF(OR(price_limit="",price_limit="No Limit"),IF(O379="Yes",1,2),IF(SUMIFS(WhatIf!$W:$W,WhatIf!$Q:$Q,O$1,WhatIf!$R:$R,O379)&lt;=price_limit,IF(O379="Yes",1,2),"")),""))</f>
        <v/>
      </c>
      <c r="BK379" s="161" t="str">
        <f>IF(OR(P379="",VLOOKUP(P$1,Services!$A$1:$B$25,2,0)="Exclude"),"",IF($D379=1,IF(OR(price_limit="",price_limit="No Limit"),IF(P379="Yes",1,2),IF(SUMIFS(WhatIf!$W:$W,WhatIf!$Q:$Q,P$1,WhatIf!$R:$R,P379)&lt;=price_limit,IF(P379="Yes",1,2),"")),""))</f>
        <v/>
      </c>
      <c r="BL379" s="161" t="str">
        <f>IF(OR(Q379="",VLOOKUP(Q$1,Services!$A$1:$B$25,2,0)="Exclude"),"",IF($D379=1,IF(OR(price_limit="",price_limit="No Limit"),IF(Q379="Yes",1,2),IF(SUMIFS(WhatIf!$W:$W,WhatIf!$Q:$Q,Q$1,WhatIf!$R:$R,Q379)&lt;=price_limit,IF(Q379="Yes",1,2),"")),""))</f>
        <v/>
      </c>
      <c r="BM379" s="161" t="str">
        <f>IF(OR(R379="",VLOOKUP(R$1,Services!$A$1:$B$25,2,0)="Exclude"),"",IF($D379=1,IF(OR(price_limit="",price_limit="No Limit"),IF(R379="Yes",1,2),IF(SUMIFS(WhatIf!$W:$W,WhatIf!$Q:$Q,R$1,WhatIf!$R:$R,R379)&lt;=price_limit,IF(R379="Yes",1,2),"")),""))</f>
        <v/>
      </c>
      <c r="BN379" s="161" t="str">
        <f>IF(OR(S379="",VLOOKUP(S$1,Services!$A$1:$B$25,2,0)="Exclude"),"",IF($D379=1,IF(OR(price_limit="",price_limit="No Limit"),IF(S379="Yes",1,2),IF(SUMIFS(WhatIf!$W:$W,WhatIf!$Q:$Q,S$1,WhatIf!$R:$R,S379)&lt;=price_limit,IF(S379="Yes",1,2),"")),""))</f>
        <v/>
      </c>
      <c r="BO379" s="161" t="str">
        <f>IF(OR(T379="",VLOOKUP(T$1,Services!$A$1:$B$25,2,0)="Exclude"),"",IF($D379=1,IF(OR(price_limit="",price_limit="No Limit"),IF(T379="Yes",1,2),IF(SUMIFS(WhatIf!$W:$W,WhatIf!$Q:$Q,T$1,WhatIf!$R:$R,T379)&lt;=price_limit,IF(T379="Yes",1,2),"")),""))</f>
        <v/>
      </c>
      <c r="BP379" s="161" t="str">
        <f>IF(OR(U379="",VLOOKUP(U$1,Services!$A$1:$B$25,2,0)="Exclude"),"",IF($D379=1,IF(OR(price_limit="",price_limit="No Limit"),IF(U379="Yes",1,2),IF(SUMIFS(WhatIf!$W:$W,WhatIf!$Q:$Q,U$1,WhatIf!$R:$R,U379)&lt;=price_limit,IF(U379="Yes",1,2),"")),""))</f>
        <v/>
      </c>
      <c r="BQ379" s="161" t="str">
        <f ca="1">IF(OR(V379="",VLOOKUP(V$1,Services!$A$1:$B$25,2,0)="Exclude"),"",IF($D379=1,IF(OR(price_limit="",price_limit="No Limit"),IF(V379="Yes",1,2),IF(SUMIFS(WhatIf!$W:$W,WhatIf!$Q:$Q,V$1,WhatIf!$R:$R,V379)&lt;=price_limit,IF(V379="Yes",1,2),"")),""))</f>
        <v/>
      </c>
      <c r="BR379" s="161" t="str">
        <f>IF(OR(W379="",VLOOKUP(W$1,Services!$A$1:$B$25,2,0)="Exclude"),"",IF($D379=1,IF(OR(price_limit="",price_limit="No Limit"),IF(W379="Yes",1,2),IF(SUMIFS(WhatIf!$W:$W,WhatIf!$Q:$Q,W$1,WhatIf!$R:$R,W379)&lt;=price_limit,IF(W379="Yes",1,2),"")),""))</f>
        <v/>
      </c>
      <c r="BS379" s="161" t="str">
        <f>IF(OR(X379="",VLOOKUP(X$1,Services!$A$1:$B$25,2,0)="Exclude"),"",IF($D379=1,IF(OR(price_limit="",price_limit="No Limit"),IF(X379="Yes",1,2),IF(SUMIFS(WhatIf!$W:$W,WhatIf!$Q:$Q,X$1,WhatIf!$R:$R,X379)&lt;=price_limit,IF(X379="Yes",1,2),"")),""))</f>
        <v/>
      </c>
      <c r="BT379" s="161" t="str">
        <f>IF(OR(Y379="",VLOOKUP(Y$1,Services!$A$1:$B$25,2,0)="Exclude"),"",IF($D379=1,IF(OR(price_limit="",price_limit="No Limit"),IF(Y379="Yes",1,2),IF(SUMIFS(WhatIf!$W:$W,WhatIf!$Q:$Q,Y$1,WhatIf!$R:$R,Y379)&lt;=price_limit,IF(Y379="Yes",1,2),"")),""))</f>
        <v/>
      </c>
      <c r="BU379" s="161" t="str">
        <f>IF(OR(Z379="",VLOOKUP(Z$1,Services!$A$1:$B$25,2,0)="Exclude"),"",IF($D379=1,IF(OR(price_limit="",price_limit="No Limit"),IF(Z379="Yes",1,2),IF(SUMIFS(WhatIf!$W:$W,WhatIf!$Q:$Q,Z$1,WhatIf!$R:$R,Z379)&lt;=price_limit,IF(Z379="Yes",1,2),"")),""))</f>
        <v/>
      </c>
      <c r="BV379" s="161"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4.5" customHeight="1" x14ac:dyDescent="0.35">
      <c r="A380" s="15" t="s">
        <v>52</v>
      </c>
      <c r="B380" s="3" t="s">
        <v>1095</v>
      </c>
      <c r="C380" s="3" t="s">
        <v>745</v>
      </c>
      <c r="D380" s="8">
        <f t="shared" ca="1" si="17"/>
        <v>1</v>
      </c>
      <c r="E380" s="4" t="s">
        <v>1</v>
      </c>
      <c r="F380" s="4" t="s">
        <v>385</v>
      </c>
      <c r="G380" s="4" t="s">
        <v>385</v>
      </c>
      <c r="H380" s="4" t="s">
        <v>385</v>
      </c>
      <c r="I380" s="4" t="s">
        <v>1</v>
      </c>
      <c r="J380" s="4" t="s">
        <v>1</v>
      </c>
      <c r="K380" s="4" t="s">
        <v>1</v>
      </c>
      <c r="L380" s="4" t="s">
        <v>1</v>
      </c>
      <c r="M380" s="8" t="s">
        <v>1</v>
      </c>
      <c r="N380" s="8" t="s">
        <v>1</v>
      </c>
      <c r="O380" s="8" t="s">
        <v>1</v>
      </c>
      <c r="P380" s="8"/>
      <c r="Q380" s="8"/>
      <c r="R380" s="8" t="s">
        <v>1</v>
      </c>
      <c r="S380" s="8" t="s">
        <v>1</v>
      </c>
      <c r="T380" s="8" t="s">
        <v>1</v>
      </c>
      <c r="U380" s="8"/>
      <c r="V380" s="8" t="s">
        <v>1</v>
      </c>
      <c r="W380" s="6"/>
      <c r="X380" s="6"/>
      <c r="Y380" s="6"/>
      <c r="Z380" s="6"/>
      <c r="AA380" s="4" t="s">
        <v>1</v>
      </c>
      <c r="AB380" s="8">
        <f ca="1">IF(AND($D380=1,ISNUMBER(MATCH(E$1&amp;E380&amp;"x",WhatIf!$X:$X,0))),1,"")</f>
        <v>1</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f ca="1">IF(AND($D380=1,ISNUMBER(MATCH(M$1&amp;M380&amp;"x",WhatIf!$X:$X,0))),1,"")</f>
        <v>1</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f t="shared" ca="1" si="18"/>
        <v>1</v>
      </c>
      <c r="AZ380" s="161">
        <f ca="1">IF(OR(E380="",VLOOKUP(E$1,Services!$A$1:$B$25,2,0)="Exclude"),"",IF($D380=1,IF(OR(price_limit="",price_limit="No Limit"),IF(E380="Yes",1,2),IF(SUMIFS(WhatIf!$W:$W,WhatIf!$Q:$Q,E$1,WhatIf!$R:$R,E380)&lt;=price_limit,IF(E380="Yes",1,2),"")),""))</f>
        <v>1</v>
      </c>
      <c r="BA380" s="161">
        <f ca="1">IF(OR(F380="",VLOOKUP(F$1,Services!$A$1:$B$25,2,0)="Exclude"),"",IF($D380=1,IF(OR(price_limit="",price_limit="No Limit"),IF(F380="Yes",1,2),IF(SUMIFS(WhatIf!$W:$W,WhatIf!$Q:$Q,F$1,WhatIf!$R:$R,F380)&lt;=price_limit,IF(F380="Yes",1,2),"")),""))</f>
        <v>2</v>
      </c>
      <c r="BB380" s="161">
        <f ca="1">IF(OR(G380="",VLOOKUP(G$1,Services!$A$1:$B$25,2,0)="Exclude"),"",IF($D380=1,IF(OR(price_limit="",price_limit="No Limit"),IF(G380="Yes",1,2),IF(SUMIFS(WhatIf!$W:$W,WhatIf!$Q:$Q,G$1,WhatIf!$R:$R,G380)&lt;=price_limit,IF(G380="Yes",1,2),"")),""))</f>
        <v>2</v>
      </c>
      <c r="BC380" s="161">
        <f ca="1">IF(OR(H380="",VLOOKUP(H$1,Services!$A$1:$B$25,2,0)="Exclude"),"",IF($D380=1,IF(OR(price_limit="",price_limit="No Limit"),IF(H380="Yes",1,2),IF(SUMIFS(WhatIf!$W:$W,WhatIf!$Q:$Q,H$1,WhatIf!$R:$R,H380)&lt;=price_limit,IF(H380="Yes",1,2),"")),""))</f>
        <v>2</v>
      </c>
      <c r="BD380" s="161">
        <f ca="1">IF(OR(I380="",VLOOKUP(I$1,Services!$A$1:$B$25,2,0)="Exclude"),"",IF($D380=1,IF(OR(price_limit="",price_limit="No Limit"),IF(I380="Yes",1,2),IF(SUMIFS(WhatIf!$W:$W,WhatIf!$Q:$Q,I$1,WhatIf!$R:$R,I380)&lt;=price_limit,IF(I380="Yes",1,2),"")),""))</f>
        <v>1</v>
      </c>
      <c r="BE380" s="161">
        <f ca="1">IF(OR(J380="",VLOOKUP(J$1,Services!$A$1:$B$25,2,0)="Exclude"),"",IF($D380=1,IF(OR(price_limit="",price_limit="No Limit"),IF(J380="Yes",1,2),IF(SUMIFS(WhatIf!$W:$W,WhatIf!$Q:$Q,J$1,WhatIf!$R:$R,J380)&lt;=price_limit,IF(J380="Yes",1,2),"")),""))</f>
        <v>1</v>
      </c>
      <c r="BF380" s="161">
        <f ca="1">IF(OR(K380="",VLOOKUP(K$1,Services!$A$1:$B$25,2,0)="Exclude"),"",IF($D380=1,IF(OR(price_limit="",price_limit="No Limit"),IF(K380="Yes",1,2),IF(SUMIFS(WhatIf!$W:$W,WhatIf!$Q:$Q,K$1,WhatIf!$R:$R,K380)&lt;=price_limit,IF(K380="Yes",1,2),"")),""))</f>
        <v>1</v>
      </c>
      <c r="BG380" s="161">
        <f ca="1">IF(OR(L380="",VLOOKUP(L$1,Services!$A$1:$B$25,2,0)="Exclude"),"",IF($D380=1,IF(OR(price_limit="",price_limit="No Limit"),IF(L380="Yes",1,2),IF(SUMIFS(WhatIf!$W:$W,WhatIf!$Q:$Q,L$1,WhatIf!$R:$R,L380)&lt;=price_limit,IF(L380="Yes",1,2),"")),""))</f>
        <v>1</v>
      </c>
      <c r="BH380" s="161">
        <f ca="1">IF(OR(M380="",VLOOKUP(M$1,Services!$A$1:$B$25,2,0)="Exclude"),"",IF($D380=1,IF(OR(price_limit="",price_limit="No Limit"),IF(M380="Yes",1,2),IF(SUMIFS(WhatIf!$W:$W,WhatIf!$Q:$Q,M$1,WhatIf!$R:$R,M380)&lt;=price_limit,IF(M380="Yes",1,2),"")),""))</f>
        <v>1</v>
      </c>
      <c r="BI380" s="161">
        <f ca="1">IF(OR(N380="",VLOOKUP(N$1,Services!$A$1:$B$25,2,0)="Exclude"),"",IF($D380=1,IF(OR(price_limit="",price_limit="No Limit"),IF(N380="Yes",1,2),IF(SUMIFS(WhatIf!$W:$W,WhatIf!$Q:$Q,N$1,WhatIf!$R:$R,N380)&lt;=price_limit,IF(N380="Yes",1,2),"")),""))</f>
        <v>1</v>
      </c>
      <c r="BJ380" s="161">
        <f ca="1">IF(OR(O380="",VLOOKUP(O$1,Services!$A$1:$B$25,2,0)="Exclude"),"",IF($D380=1,IF(OR(price_limit="",price_limit="No Limit"),IF(O380="Yes",1,2),IF(SUMIFS(WhatIf!$W:$W,WhatIf!$Q:$Q,O$1,WhatIf!$R:$R,O380)&lt;=price_limit,IF(O380="Yes",1,2),"")),""))</f>
        <v>1</v>
      </c>
      <c r="BK380" s="161" t="str">
        <f>IF(OR(P380="",VLOOKUP(P$1,Services!$A$1:$B$25,2,0)="Exclude"),"",IF($D380=1,IF(OR(price_limit="",price_limit="No Limit"),IF(P380="Yes",1,2),IF(SUMIFS(WhatIf!$W:$W,WhatIf!$Q:$Q,P$1,WhatIf!$R:$R,P380)&lt;=price_limit,IF(P380="Yes",1,2),"")),""))</f>
        <v/>
      </c>
      <c r="BL380" s="161" t="str">
        <f>IF(OR(Q380="",VLOOKUP(Q$1,Services!$A$1:$B$25,2,0)="Exclude"),"",IF($D380=1,IF(OR(price_limit="",price_limit="No Limit"),IF(Q380="Yes",1,2),IF(SUMIFS(WhatIf!$W:$W,WhatIf!$Q:$Q,Q$1,WhatIf!$R:$R,Q380)&lt;=price_limit,IF(Q380="Yes",1,2),"")),""))</f>
        <v/>
      </c>
      <c r="BM380" s="161">
        <f ca="1">IF(OR(R380="",VLOOKUP(R$1,Services!$A$1:$B$25,2,0)="Exclude"),"",IF($D380=1,IF(OR(price_limit="",price_limit="No Limit"),IF(R380="Yes",1,2),IF(SUMIFS(WhatIf!$W:$W,WhatIf!$Q:$Q,R$1,WhatIf!$R:$R,R380)&lt;=price_limit,IF(R380="Yes",1,2),"")),""))</f>
        <v>1</v>
      </c>
      <c r="BN380" s="161">
        <f ca="1">IF(OR(S380="",VLOOKUP(S$1,Services!$A$1:$B$25,2,0)="Exclude"),"",IF($D380=1,IF(OR(price_limit="",price_limit="No Limit"),IF(S380="Yes",1,2),IF(SUMIFS(WhatIf!$W:$W,WhatIf!$Q:$Q,S$1,WhatIf!$R:$R,S380)&lt;=price_limit,IF(S380="Yes",1,2),"")),""))</f>
        <v>1</v>
      </c>
      <c r="BO380" s="161">
        <f ca="1">IF(OR(T380="",VLOOKUP(T$1,Services!$A$1:$B$25,2,0)="Exclude"),"",IF($D380=1,IF(OR(price_limit="",price_limit="No Limit"),IF(T380="Yes",1,2),IF(SUMIFS(WhatIf!$W:$W,WhatIf!$Q:$Q,T$1,WhatIf!$R:$R,T380)&lt;=price_limit,IF(T380="Yes",1,2),"")),""))</f>
        <v>1</v>
      </c>
      <c r="BP380" s="161" t="str">
        <f>IF(OR(U380="",VLOOKUP(U$1,Services!$A$1:$B$25,2,0)="Exclude"),"",IF($D380=1,IF(OR(price_limit="",price_limit="No Limit"),IF(U380="Yes",1,2),IF(SUMIFS(WhatIf!$W:$W,WhatIf!$Q:$Q,U$1,WhatIf!$R:$R,U380)&lt;=price_limit,IF(U380="Yes",1,2),"")),""))</f>
        <v/>
      </c>
      <c r="BQ380" s="161">
        <f ca="1">IF(OR(V380="",VLOOKUP(V$1,Services!$A$1:$B$25,2,0)="Exclude"),"",IF($D380=1,IF(OR(price_limit="",price_limit="No Limit"),IF(V380="Yes",1,2),IF(SUMIFS(WhatIf!$W:$W,WhatIf!$Q:$Q,V$1,WhatIf!$R:$R,V380)&lt;=price_limit,IF(V380="Yes",1,2),"")),""))</f>
        <v>1</v>
      </c>
      <c r="BR380" s="161" t="str">
        <f>IF(OR(W380="",VLOOKUP(W$1,Services!$A$1:$B$25,2,0)="Exclude"),"",IF($D380=1,IF(OR(price_limit="",price_limit="No Limit"),IF(W380="Yes",1,2),IF(SUMIFS(WhatIf!$W:$W,WhatIf!$Q:$Q,W$1,WhatIf!$R:$R,W380)&lt;=price_limit,IF(W380="Yes",1,2),"")),""))</f>
        <v/>
      </c>
      <c r="BS380" s="161" t="str">
        <f>IF(OR(X380="",VLOOKUP(X$1,Services!$A$1:$B$25,2,0)="Exclude"),"",IF($D380=1,IF(OR(price_limit="",price_limit="No Limit"),IF(X380="Yes",1,2),IF(SUMIFS(WhatIf!$W:$W,WhatIf!$Q:$Q,X$1,WhatIf!$R:$R,X380)&lt;=price_limit,IF(X380="Yes",1,2),"")),""))</f>
        <v/>
      </c>
      <c r="BT380" s="161" t="str">
        <f>IF(OR(Y380="",VLOOKUP(Y$1,Services!$A$1:$B$25,2,0)="Exclude"),"",IF($D380=1,IF(OR(price_limit="",price_limit="No Limit"),IF(Y380="Yes",1,2),IF(SUMIFS(WhatIf!$W:$W,WhatIf!$Q:$Q,Y$1,WhatIf!$R:$R,Y380)&lt;=price_limit,IF(Y380="Yes",1,2),"")),""))</f>
        <v/>
      </c>
      <c r="BU380" s="161" t="str">
        <f>IF(OR(Z380="",VLOOKUP(Z$1,Services!$A$1:$B$25,2,0)="Exclude"),"",IF($D380=1,IF(OR(price_limit="",price_limit="No Limit"),IF(Z380="Yes",1,2),IF(SUMIFS(WhatIf!$W:$W,WhatIf!$Q:$Q,Z$1,WhatIf!$R:$R,Z380)&lt;=price_limit,IF(Z380="Yes",1,2),"")),""))</f>
        <v/>
      </c>
      <c r="BV380" s="161"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3</v>
      </c>
    </row>
    <row r="381" spans="1:79" ht="26" customHeight="1" x14ac:dyDescent="0.35">
      <c r="A381" s="15" t="s">
        <v>116</v>
      </c>
      <c r="B381" s="3" t="s">
        <v>205</v>
      </c>
      <c r="C381" s="3" t="s">
        <v>745</v>
      </c>
      <c r="D381" s="8" t="str">
        <f t="shared" ca="1" si="17"/>
        <v/>
      </c>
      <c r="E381" s="4" t="s">
        <v>1</v>
      </c>
      <c r="K381" s="4" t="s">
        <v>1</v>
      </c>
      <c r="L381" s="4" t="s">
        <v>1</v>
      </c>
      <c r="M381" s="8" t="s">
        <v>1</v>
      </c>
      <c r="N381" s="8" t="s">
        <v>229</v>
      </c>
      <c r="O381" s="8" t="s">
        <v>605</v>
      </c>
      <c r="P381" s="8"/>
      <c r="Q381" s="8"/>
      <c r="R381" s="8" t="s">
        <v>1</v>
      </c>
      <c r="S381" s="8" t="s">
        <v>1</v>
      </c>
      <c r="T381" s="8" t="s">
        <v>1</v>
      </c>
      <c r="U381" s="8"/>
      <c r="V381" s="8"/>
      <c r="W381" s="6"/>
      <c r="X381" s="6"/>
      <c r="Y381" s="6"/>
      <c r="Z381" s="6"/>
      <c r="AA381" s="4" t="s">
        <v>1</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1" t="str">
        <f ca="1">IF(OR(E381="",VLOOKUP(E$1,Services!$A$1:$B$25,2,0)="Exclude"),"",IF($D381=1,IF(OR(price_limit="",price_limit="No Limit"),IF(E381="Yes",1,2),IF(SUMIFS(WhatIf!$W:$W,WhatIf!$Q:$Q,E$1,WhatIf!$R:$R,E381)&lt;=price_limit,IF(E381="Yes",1,2),"")),""))</f>
        <v/>
      </c>
      <c r="BA381" s="161" t="str">
        <f>IF(OR(F381="",VLOOKUP(F$1,Services!$A$1:$B$25,2,0)="Exclude"),"",IF($D381=1,IF(OR(price_limit="",price_limit="No Limit"),IF(F381="Yes",1,2),IF(SUMIFS(WhatIf!$W:$W,WhatIf!$Q:$Q,F$1,WhatIf!$R:$R,F381)&lt;=price_limit,IF(F381="Yes",1,2),"")),""))</f>
        <v/>
      </c>
      <c r="BB381" s="161" t="str">
        <f>IF(OR(G381="",VLOOKUP(G$1,Services!$A$1:$B$25,2,0)="Exclude"),"",IF($D381=1,IF(OR(price_limit="",price_limit="No Limit"),IF(G381="Yes",1,2),IF(SUMIFS(WhatIf!$W:$W,WhatIf!$Q:$Q,G$1,WhatIf!$R:$R,G381)&lt;=price_limit,IF(G381="Yes",1,2),"")),""))</f>
        <v/>
      </c>
      <c r="BC381" s="161" t="str">
        <f>IF(OR(H381="",VLOOKUP(H$1,Services!$A$1:$B$25,2,0)="Exclude"),"",IF($D381=1,IF(OR(price_limit="",price_limit="No Limit"),IF(H381="Yes",1,2),IF(SUMIFS(WhatIf!$W:$W,WhatIf!$Q:$Q,H$1,WhatIf!$R:$R,H381)&lt;=price_limit,IF(H381="Yes",1,2),"")),""))</f>
        <v/>
      </c>
      <c r="BD381" s="161" t="str">
        <f>IF(OR(I381="",VLOOKUP(I$1,Services!$A$1:$B$25,2,0)="Exclude"),"",IF($D381=1,IF(OR(price_limit="",price_limit="No Limit"),IF(I381="Yes",1,2),IF(SUMIFS(WhatIf!$W:$W,WhatIf!$Q:$Q,I$1,WhatIf!$R:$R,I381)&lt;=price_limit,IF(I381="Yes",1,2),"")),""))</f>
        <v/>
      </c>
      <c r="BE381" s="161" t="str">
        <f>IF(OR(J381="",VLOOKUP(J$1,Services!$A$1:$B$25,2,0)="Exclude"),"",IF($D381=1,IF(OR(price_limit="",price_limit="No Limit"),IF(J381="Yes",1,2),IF(SUMIFS(WhatIf!$W:$W,WhatIf!$Q:$Q,J$1,WhatIf!$R:$R,J381)&lt;=price_limit,IF(J381="Yes",1,2),"")),""))</f>
        <v/>
      </c>
      <c r="BF381" s="161" t="str">
        <f ca="1">IF(OR(K381="",VLOOKUP(K$1,Services!$A$1:$B$25,2,0)="Exclude"),"",IF($D381=1,IF(OR(price_limit="",price_limit="No Limit"),IF(K381="Yes",1,2),IF(SUMIFS(WhatIf!$W:$W,WhatIf!$Q:$Q,K$1,WhatIf!$R:$R,K381)&lt;=price_limit,IF(K381="Yes",1,2),"")),""))</f>
        <v/>
      </c>
      <c r="BG381" s="161" t="str">
        <f ca="1">IF(OR(L381="",VLOOKUP(L$1,Services!$A$1:$B$25,2,0)="Exclude"),"",IF($D381=1,IF(OR(price_limit="",price_limit="No Limit"),IF(L381="Yes",1,2),IF(SUMIFS(WhatIf!$W:$W,WhatIf!$Q:$Q,L$1,WhatIf!$R:$R,L381)&lt;=price_limit,IF(L381="Yes",1,2),"")),""))</f>
        <v/>
      </c>
      <c r="BH381" s="161" t="str">
        <f ca="1">IF(OR(M381="",VLOOKUP(M$1,Services!$A$1:$B$25,2,0)="Exclude"),"",IF($D381=1,IF(OR(price_limit="",price_limit="No Limit"),IF(M381="Yes",1,2),IF(SUMIFS(WhatIf!$W:$W,WhatIf!$Q:$Q,M$1,WhatIf!$R:$R,M381)&lt;=price_limit,IF(M381="Yes",1,2),"")),""))</f>
        <v/>
      </c>
      <c r="BI381" s="161" t="str">
        <f ca="1">IF(OR(N381="",VLOOKUP(N$1,Services!$A$1:$B$25,2,0)="Exclude"),"",IF($D381=1,IF(OR(price_limit="",price_limit="No Limit"),IF(N381="Yes",1,2),IF(SUMIFS(WhatIf!$W:$W,WhatIf!$Q:$Q,N$1,WhatIf!$R:$R,N381)&lt;=price_limit,IF(N381="Yes",1,2),"")),""))</f>
        <v/>
      </c>
      <c r="BJ381" s="161" t="str">
        <f ca="1">IF(OR(O381="",VLOOKUP(O$1,Services!$A$1:$B$25,2,0)="Exclude"),"",IF($D381=1,IF(OR(price_limit="",price_limit="No Limit"),IF(O381="Yes",1,2),IF(SUMIFS(WhatIf!$W:$W,WhatIf!$Q:$Q,O$1,WhatIf!$R:$R,O381)&lt;=price_limit,IF(O381="Yes",1,2),"")),""))</f>
        <v/>
      </c>
      <c r="BK381" s="161" t="str">
        <f>IF(OR(P381="",VLOOKUP(P$1,Services!$A$1:$B$25,2,0)="Exclude"),"",IF($D381=1,IF(OR(price_limit="",price_limit="No Limit"),IF(P381="Yes",1,2),IF(SUMIFS(WhatIf!$W:$W,WhatIf!$Q:$Q,P$1,WhatIf!$R:$R,P381)&lt;=price_limit,IF(P381="Yes",1,2),"")),""))</f>
        <v/>
      </c>
      <c r="BL381" s="161" t="str">
        <f>IF(OR(Q381="",VLOOKUP(Q$1,Services!$A$1:$B$25,2,0)="Exclude"),"",IF($D381=1,IF(OR(price_limit="",price_limit="No Limit"),IF(Q381="Yes",1,2),IF(SUMIFS(WhatIf!$W:$W,WhatIf!$Q:$Q,Q$1,WhatIf!$R:$R,Q381)&lt;=price_limit,IF(Q381="Yes",1,2),"")),""))</f>
        <v/>
      </c>
      <c r="BM381" s="161" t="str">
        <f ca="1">IF(OR(R381="",VLOOKUP(R$1,Services!$A$1:$B$25,2,0)="Exclude"),"",IF($D381=1,IF(OR(price_limit="",price_limit="No Limit"),IF(R381="Yes",1,2),IF(SUMIFS(WhatIf!$W:$W,WhatIf!$Q:$Q,R$1,WhatIf!$R:$R,R381)&lt;=price_limit,IF(R381="Yes",1,2),"")),""))</f>
        <v/>
      </c>
      <c r="BN381" s="161" t="str">
        <f ca="1">IF(OR(S381="",VLOOKUP(S$1,Services!$A$1:$B$25,2,0)="Exclude"),"",IF($D381=1,IF(OR(price_limit="",price_limit="No Limit"),IF(S381="Yes",1,2),IF(SUMIFS(WhatIf!$W:$W,WhatIf!$Q:$Q,S$1,WhatIf!$R:$R,S381)&lt;=price_limit,IF(S381="Yes",1,2),"")),""))</f>
        <v/>
      </c>
      <c r="BO381" s="161" t="str">
        <f ca="1">IF(OR(T381="",VLOOKUP(T$1,Services!$A$1:$B$25,2,0)="Exclude"),"",IF($D381=1,IF(OR(price_limit="",price_limit="No Limit"),IF(T381="Yes",1,2),IF(SUMIFS(WhatIf!$W:$W,WhatIf!$Q:$Q,T$1,WhatIf!$R:$R,T381)&lt;=price_limit,IF(T381="Yes",1,2),"")),""))</f>
        <v/>
      </c>
      <c r="BP381" s="161" t="str">
        <f>IF(OR(U381="",VLOOKUP(U$1,Services!$A$1:$B$25,2,0)="Exclude"),"",IF($D381=1,IF(OR(price_limit="",price_limit="No Limit"),IF(U381="Yes",1,2),IF(SUMIFS(WhatIf!$W:$W,WhatIf!$Q:$Q,U$1,WhatIf!$R:$R,U381)&lt;=price_limit,IF(U381="Yes",1,2),"")),""))</f>
        <v/>
      </c>
      <c r="BQ381" s="161" t="str">
        <f>IF(OR(V381="",VLOOKUP(V$1,Services!$A$1:$B$25,2,0)="Exclude"),"",IF($D381=1,IF(OR(price_limit="",price_limit="No Limit"),IF(V381="Yes",1,2),IF(SUMIFS(WhatIf!$W:$W,WhatIf!$Q:$Q,V$1,WhatIf!$R:$R,V381)&lt;=price_limit,IF(V381="Yes",1,2),"")),""))</f>
        <v/>
      </c>
      <c r="BR381" s="161" t="str">
        <f>IF(OR(W381="",VLOOKUP(W$1,Services!$A$1:$B$25,2,0)="Exclude"),"",IF($D381=1,IF(OR(price_limit="",price_limit="No Limit"),IF(W381="Yes",1,2),IF(SUMIFS(WhatIf!$W:$W,WhatIf!$Q:$Q,W$1,WhatIf!$R:$R,W381)&lt;=price_limit,IF(W381="Yes",1,2),"")),""))</f>
        <v/>
      </c>
      <c r="BS381" s="161" t="str">
        <f>IF(OR(X381="",VLOOKUP(X$1,Services!$A$1:$B$25,2,0)="Exclude"),"",IF($D381=1,IF(OR(price_limit="",price_limit="No Limit"),IF(X381="Yes",1,2),IF(SUMIFS(WhatIf!$W:$W,WhatIf!$Q:$Q,X$1,WhatIf!$R:$R,X381)&lt;=price_limit,IF(X381="Yes",1,2),"")),""))</f>
        <v/>
      </c>
      <c r="BT381" s="161" t="str">
        <f>IF(OR(Y381="",VLOOKUP(Y$1,Services!$A$1:$B$25,2,0)="Exclude"),"",IF($D381=1,IF(OR(price_limit="",price_limit="No Limit"),IF(Y381="Yes",1,2),IF(SUMIFS(WhatIf!$W:$W,WhatIf!$Q:$Q,Y$1,WhatIf!$R:$R,Y381)&lt;=price_limit,IF(Y381="Yes",1,2),"")),""))</f>
        <v/>
      </c>
      <c r="BU381" s="161" t="str">
        <f>IF(OR(Z381="",VLOOKUP(Z$1,Services!$A$1:$B$25,2,0)="Exclude"),"",IF($D381=1,IF(OR(price_limit="",price_limit="No Limit"),IF(Z381="Yes",1,2),IF(SUMIFS(WhatIf!$W:$W,WhatIf!$Q:$Q,Z$1,WhatIf!$R:$R,Z381)&lt;=price_limit,IF(Z381="Yes",1,2),"")),""))</f>
        <v/>
      </c>
      <c r="BV381" s="161"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39.5" customHeight="1" x14ac:dyDescent="0.35">
      <c r="A382" s="15" t="s">
        <v>117</v>
      </c>
      <c r="B382" s="3" t="s">
        <v>1115</v>
      </c>
      <c r="C382" s="3" t="s">
        <v>745</v>
      </c>
      <c r="D382" s="8" t="str">
        <f t="shared" ca="1" si="17"/>
        <v/>
      </c>
      <c r="E382" s="4" t="s">
        <v>1</v>
      </c>
      <c r="I382" s="4" t="s">
        <v>671</v>
      </c>
      <c r="J382" s="4" t="s">
        <v>671</v>
      </c>
      <c r="K382" s="4" t="s">
        <v>671</v>
      </c>
      <c r="L382" s="8" t="s">
        <v>1</v>
      </c>
      <c r="M382" s="8"/>
      <c r="N382" s="8"/>
      <c r="O382" s="8" t="s">
        <v>605</v>
      </c>
      <c r="P382" s="8"/>
      <c r="Q382" s="8"/>
      <c r="R382" s="8" t="s">
        <v>1</v>
      </c>
      <c r="S382" s="8" t="s">
        <v>1</v>
      </c>
      <c r="T382" s="8"/>
      <c r="U382" s="8"/>
      <c r="V382" s="8" t="s">
        <v>671</v>
      </c>
      <c r="W382" s="6"/>
      <c r="X382" s="6"/>
      <c r="Y382" s="6"/>
      <c r="Z382" s="6"/>
      <c r="AA382" s="4" t="s">
        <v>1</v>
      </c>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1" t="str">
        <f ca="1">IF(OR(E382="",VLOOKUP(E$1,Services!$A$1:$B$25,2,0)="Exclude"),"",IF($D382=1,IF(OR(price_limit="",price_limit="No Limit"),IF(E382="Yes",1,2),IF(SUMIFS(WhatIf!$W:$W,WhatIf!$Q:$Q,E$1,WhatIf!$R:$R,E382)&lt;=price_limit,IF(E382="Yes",1,2),"")),""))</f>
        <v/>
      </c>
      <c r="BA382" s="161" t="str">
        <f>IF(OR(F382="",VLOOKUP(F$1,Services!$A$1:$B$25,2,0)="Exclude"),"",IF($D382=1,IF(OR(price_limit="",price_limit="No Limit"),IF(F382="Yes",1,2),IF(SUMIFS(WhatIf!$W:$W,WhatIf!$Q:$Q,F$1,WhatIf!$R:$R,F382)&lt;=price_limit,IF(F382="Yes",1,2),"")),""))</f>
        <v/>
      </c>
      <c r="BB382" s="161" t="str">
        <f>IF(OR(G382="",VLOOKUP(G$1,Services!$A$1:$B$25,2,0)="Exclude"),"",IF($D382=1,IF(OR(price_limit="",price_limit="No Limit"),IF(G382="Yes",1,2),IF(SUMIFS(WhatIf!$W:$W,WhatIf!$Q:$Q,G$1,WhatIf!$R:$R,G382)&lt;=price_limit,IF(G382="Yes",1,2),"")),""))</f>
        <v/>
      </c>
      <c r="BC382" s="161" t="str">
        <f>IF(OR(H382="",VLOOKUP(H$1,Services!$A$1:$B$25,2,0)="Exclude"),"",IF($D382=1,IF(OR(price_limit="",price_limit="No Limit"),IF(H382="Yes",1,2),IF(SUMIFS(WhatIf!$W:$W,WhatIf!$Q:$Q,H$1,WhatIf!$R:$R,H382)&lt;=price_limit,IF(H382="Yes",1,2),"")),""))</f>
        <v/>
      </c>
      <c r="BD382" s="161" t="str">
        <f ca="1">IF(OR(I382="",VLOOKUP(I$1,Services!$A$1:$B$25,2,0)="Exclude"),"",IF($D382=1,IF(OR(price_limit="",price_limit="No Limit"),IF(I382="Yes",1,2),IF(SUMIFS(WhatIf!$W:$W,WhatIf!$Q:$Q,I$1,WhatIf!$R:$R,I382)&lt;=price_limit,IF(I382="Yes",1,2),"")),""))</f>
        <v/>
      </c>
      <c r="BE382" s="161" t="str">
        <f ca="1">IF(OR(J382="",VLOOKUP(J$1,Services!$A$1:$B$25,2,0)="Exclude"),"",IF($D382=1,IF(OR(price_limit="",price_limit="No Limit"),IF(J382="Yes",1,2),IF(SUMIFS(WhatIf!$W:$W,WhatIf!$Q:$Q,J$1,WhatIf!$R:$R,J382)&lt;=price_limit,IF(J382="Yes",1,2),"")),""))</f>
        <v/>
      </c>
      <c r="BF382" s="161" t="str">
        <f ca="1">IF(OR(K382="",VLOOKUP(K$1,Services!$A$1:$B$25,2,0)="Exclude"),"",IF($D382=1,IF(OR(price_limit="",price_limit="No Limit"),IF(K382="Yes",1,2),IF(SUMIFS(WhatIf!$W:$W,WhatIf!$Q:$Q,K$1,WhatIf!$R:$R,K382)&lt;=price_limit,IF(K382="Yes",1,2),"")),""))</f>
        <v/>
      </c>
      <c r="BG382" s="161" t="str">
        <f ca="1">IF(OR(L382="",VLOOKUP(L$1,Services!$A$1:$B$25,2,0)="Exclude"),"",IF($D382=1,IF(OR(price_limit="",price_limit="No Limit"),IF(L382="Yes",1,2),IF(SUMIFS(WhatIf!$W:$W,WhatIf!$Q:$Q,L$1,WhatIf!$R:$R,L382)&lt;=price_limit,IF(L382="Yes",1,2),"")),""))</f>
        <v/>
      </c>
      <c r="BH382" s="161" t="str">
        <f>IF(OR(M382="",VLOOKUP(M$1,Services!$A$1:$B$25,2,0)="Exclude"),"",IF($D382=1,IF(OR(price_limit="",price_limit="No Limit"),IF(M382="Yes",1,2),IF(SUMIFS(WhatIf!$W:$W,WhatIf!$Q:$Q,M$1,WhatIf!$R:$R,M382)&lt;=price_limit,IF(M382="Yes",1,2),"")),""))</f>
        <v/>
      </c>
      <c r="BI382" s="161" t="str">
        <f>IF(OR(N382="",VLOOKUP(N$1,Services!$A$1:$B$25,2,0)="Exclude"),"",IF($D382=1,IF(OR(price_limit="",price_limit="No Limit"),IF(N382="Yes",1,2),IF(SUMIFS(WhatIf!$W:$W,WhatIf!$Q:$Q,N$1,WhatIf!$R:$R,N382)&lt;=price_limit,IF(N382="Yes",1,2),"")),""))</f>
        <v/>
      </c>
      <c r="BJ382" s="161" t="str">
        <f ca="1">IF(OR(O382="",VLOOKUP(O$1,Services!$A$1:$B$25,2,0)="Exclude"),"",IF($D382=1,IF(OR(price_limit="",price_limit="No Limit"),IF(O382="Yes",1,2),IF(SUMIFS(WhatIf!$W:$W,WhatIf!$Q:$Q,O$1,WhatIf!$R:$R,O382)&lt;=price_limit,IF(O382="Yes",1,2),"")),""))</f>
        <v/>
      </c>
      <c r="BK382" s="161" t="str">
        <f>IF(OR(P382="",VLOOKUP(P$1,Services!$A$1:$B$25,2,0)="Exclude"),"",IF($D382=1,IF(OR(price_limit="",price_limit="No Limit"),IF(P382="Yes",1,2),IF(SUMIFS(WhatIf!$W:$W,WhatIf!$Q:$Q,P$1,WhatIf!$R:$R,P382)&lt;=price_limit,IF(P382="Yes",1,2),"")),""))</f>
        <v/>
      </c>
      <c r="BL382" s="161" t="str">
        <f>IF(OR(Q382="",VLOOKUP(Q$1,Services!$A$1:$B$25,2,0)="Exclude"),"",IF($D382=1,IF(OR(price_limit="",price_limit="No Limit"),IF(Q382="Yes",1,2),IF(SUMIFS(WhatIf!$W:$W,WhatIf!$Q:$Q,Q$1,WhatIf!$R:$R,Q382)&lt;=price_limit,IF(Q382="Yes",1,2),"")),""))</f>
        <v/>
      </c>
      <c r="BM382" s="161" t="str">
        <f ca="1">IF(OR(R382="",VLOOKUP(R$1,Services!$A$1:$B$25,2,0)="Exclude"),"",IF($D382=1,IF(OR(price_limit="",price_limit="No Limit"),IF(R382="Yes",1,2),IF(SUMIFS(WhatIf!$W:$W,WhatIf!$Q:$Q,R$1,WhatIf!$R:$R,R382)&lt;=price_limit,IF(R382="Yes",1,2),"")),""))</f>
        <v/>
      </c>
      <c r="BN382" s="161" t="str">
        <f ca="1">IF(OR(S382="",VLOOKUP(S$1,Services!$A$1:$B$25,2,0)="Exclude"),"",IF($D382=1,IF(OR(price_limit="",price_limit="No Limit"),IF(S382="Yes",1,2),IF(SUMIFS(WhatIf!$W:$W,WhatIf!$Q:$Q,S$1,WhatIf!$R:$R,S382)&lt;=price_limit,IF(S382="Yes",1,2),"")),""))</f>
        <v/>
      </c>
      <c r="BO382" s="161" t="str">
        <f>IF(OR(T382="",VLOOKUP(T$1,Services!$A$1:$B$25,2,0)="Exclude"),"",IF($D382=1,IF(OR(price_limit="",price_limit="No Limit"),IF(T382="Yes",1,2),IF(SUMIFS(WhatIf!$W:$W,WhatIf!$Q:$Q,T$1,WhatIf!$R:$R,T382)&lt;=price_limit,IF(T382="Yes",1,2),"")),""))</f>
        <v/>
      </c>
      <c r="BP382" s="161" t="str">
        <f>IF(OR(U382="",VLOOKUP(U$1,Services!$A$1:$B$25,2,0)="Exclude"),"",IF($D382=1,IF(OR(price_limit="",price_limit="No Limit"),IF(U382="Yes",1,2),IF(SUMIFS(WhatIf!$W:$W,WhatIf!$Q:$Q,U$1,WhatIf!$R:$R,U382)&lt;=price_limit,IF(U382="Yes",1,2),"")),""))</f>
        <v/>
      </c>
      <c r="BQ382" s="161" t="str">
        <f ca="1">IF(OR(V382="",VLOOKUP(V$1,Services!$A$1:$B$25,2,0)="Exclude"),"",IF($D382=1,IF(OR(price_limit="",price_limit="No Limit"),IF(V382="Yes",1,2),IF(SUMIFS(WhatIf!$W:$W,WhatIf!$Q:$Q,V$1,WhatIf!$R:$R,V382)&lt;=price_limit,IF(V382="Yes",1,2),"")),""))</f>
        <v/>
      </c>
      <c r="BR382" s="161" t="str">
        <f>IF(OR(W382="",VLOOKUP(W$1,Services!$A$1:$B$25,2,0)="Exclude"),"",IF($D382=1,IF(OR(price_limit="",price_limit="No Limit"),IF(W382="Yes",1,2),IF(SUMIFS(WhatIf!$W:$W,WhatIf!$Q:$Q,W$1,WhatIf!$R:$R,W382)&lt;=price_limit,IF(W382="Yes",1,2),"")),""))</f>
        <v/>
      </c>
      <c r="BS382" s="161" t="str">
        <f>IF(OR(X382="",VLOOKUP(X$1,Services!$A$1:$B$25,2,0)="Exclude"),"",IF($D382=1,IF(OR(price_limit="",price_limit="No Limit"),IF(X382="Yes",1,2),IF(SUMIFS(WhatIf!$W:$W,WhatIf!$Q:$Q,X$1,WhatIf!$R:$R,X382)&lt;=price_limit,IF(X382="Yes",1,2),"")),""))</f>
        <v/>
      </c>
      <c r="BT382" s="161" t="str">
        <f>IF(OR(Y382="",VLOOKUP(Y$1,Services!$A$1:$B$25,2,0)="Exclude"),"",IF($D382=1,IF(OR(price_limit="",price_limit="No Limit"),IF(Y382="Yes",1,2),IF(SUMIFS(WhatIf!$W:$W,WhatIf!$Q:$Q,Y$1,WhatIf!$R:$R,Y382)&lt;=price_limit,IF(Y382="Yes",1,2),"")),""))</f>
        <v/>
      </c>
      <c r="BU382" s="161" t="str">
        <f>IF(OR(Z382="",VLOOKUP(Z$1,Services!$A$1:$B$25,2,0)="Exclude"),"",IF($D382=1,IF(OR(price_limit="",price_limit="No Limit"),IF(Z382="Yes",1,2),IF(SUMIFS(WhatIf!$W:$W,WhatIf!$Q:$Q,Z$1,WhatIf!$R:$R,Z382)&lt;=price_limit,IF(Z382="Yes",1,2),"")),""))</f>
        <v/>
      </c>
      <c r="BV382" s="161"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
      <c r="A383" s="15" t="s">
        <v>1084</v>
      </c>
      <c r="B383" s="3" t="s">
        <v>1100</v>
      </c>
      <c r="C383" s="3" t="s">
        <v>184</v>
      </c>
      <c r="D383" s="8" t="str">
        <f t="shared" ca="1" si="17"/>
        <v/>
      </c>
      <c r="I383" s="8" t="s">
        <v>231</v>
      </c>
      <c r="J383" s="8" t="s">
        <v>231</v>
      </c>
      <c r="K383" s="8" t="s">
        <v>231</v>
      </c>
      <c r="L383" s="8" t="s">
        <v>231</v>
      </c>
      <c r="M383" s="8"/>
      <c r="N383" s="8"/>
      <c r="O383" s="8" t="s">
        <v>1117</v>
      </c>
      <c r="P383" s="8"/>
      <c r="Q383" s="8"/>
      <c r="R383" s="8" t="s">
        <v>1</v>
      </c>
      <c r="S383" s="8" t="s">
        <v>1</v>
      </c>
      <c r="T383" s="8"/>
      <c r="U383" s="8" t="s">
        <v>1</v>
      </c>
      <c r="V383" s="8"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1" t="str">
        <f>IF(OR(E383="",VLOOKUP(E$1,Services!$A$1:$B$25,2,0)="Exclude"),"",IF($D383=1,IF(OR(price_limit="",price_limit="No Limit"),IF(E383="Yes",1,2),IF(SUMIFS(WhatIf!$W:$W,WhatIf!$Q:$Q,E$1,WhatIf!$R:$R,E383)&lt;=price_limit,IF(E383="Yes",1,2),"")),""))</f>
        <v/>
      </c>
      <c r="BA383" s="161" t="str">
        <f>IF(OR(F383="",VLOOKUP(F$1,Services!$A$1:$B$25,2,0)="Exclude"),"",IF($D383=1,IF(OR(price_limit="",price_limit="No Limit"),IF(F383="Yes",1,2),IF(SUMIFS(WhatIf!$W:$W,WhatIf!$Q:$Q,F$1,WhatIf!$R:$R,F383)&lt;=price_limit,IF(F383="Yes",1,2),"")),""))</f>
        <v/>
      </c>
      <c r="BB383" s="161" t="str">
        <f>IF(OR(G383="",VLOOKUP(G$1,Services!$A$1:$B$25,2,0)="Exclude"),"",IF($D383=1,IF(OR(price_limit="",price_limit="No Limit"),IF(G383="Yes",1,2),IF(SUMIFS(WhatIf!$W:$W,WhatIf!$Q:$Q,G$1,WhatIf!$R:$R,G383)&lt;=price_limit,IF(G383="Yes",1,2),"")),""))</f>
        <v/>
      </c>
      <c r="BC383" s="161" t="str">
        <f>IF(OR(H383="",VLOOKUP(H$1,Services!$A$1:$B$25,2,0)="Exclude"),"",IF($D383=1,IF(OR(price_limit="",price_limit="No Limit"),IF(H383="Yes",1,2),IF(SUMIFS(WhatIf!$W:$W,WhatIf!$Q:$Q,H$1,WhatIf!$R:$R,H383)&lt;=price_limit,IF(H383="Yes",1,2),"")),""))</f>
        <v/>
      </c>
      <c r="BD383" s="161" t="str">
        <f ca="1">IF(OR(I383="",VLOOKUP(I$1,Services!$A$1:$B$25,2,0)="Exclude"),"",IF($D383=1,IF(OR(price_limit="",price_limit="No Limit"),IF(I383="Yes",1,2),IF(SUMIFS(WhatIf!$W:$W,WhatIf!$Q:$Q,I$1,WhatIf!$R:$R,I383)&lt;=price_limit,IF(I383="Yes",1,2),"")),""))</f>
        <v/>
      </c>
      <c r="BE383" s="161" t="str">
        <f ca="1">IF(OR(J383="",VLOOKUP(J$1,Services!$A$1:$B$25,2,0)="Exclude"),"",IF($D383=1,IF(OR(price_limit="",price_limit="No Limit"),IF(J383="Yes",1,2),IF(SUMIFS(WhatIf!$W:$W,WhatIf!$Q:$Q,J$1,WhatIf!$R:$R,J383)&lt;=price_limit,IF(J383="Yes",1,2),"")),""))</f>
        <v/>
      </c>
      <c r="BF383" s="161" t="str">
        <f ca="1">IF(OR(K383="",VLOOKUP(K$1,Services!$A$1:$B$25,2,0)="Exclude"),"",IF($D383=1,IF(OR(price_limit="",price_limit="No Limit"),IF(K383="Yes",1,2),IF(SUMIFS(WhatIf!$W:$W,WhatIf!$Q:$Q,K$1,WhatIf!$R:$R,K383)&lt;=price_limit,IF(K383="Yes",1,2),"")),""))</f>
        <v/>
      </c>
      <c r="BG383" s="161" t="str">
        <f ca="1">IF(OR(L383="",VLOOKUP(L$1,Services!$A$1:$B$25,2,0)="Exclude"),"",IF($D383=1,IF(OR(price_limit="",price_limit="No Limit"),IF(L383="Yes",1,2),IF(SUMIFS(WhatIf!$W:$W,WhatIf!$Q:$Q,L$1,WhatIf!$R:$R,L383)&lt;=price_limit,IF(L383="Yes",1,2),"")),""))</f>
        <v/>
      </c>
      <c r="BH383" s="161" t="str">
        <f>IF(OR(M383="",VLOOKUP(M$1,Services!$A$1:$B$25,2,0)="Exclude"),"",IF($D383=1,IF(OR(price_limit="",price_limit="No Limit"),IF(M383="Yes",1,2),IF(SUMIFS(WhatIf!$W:$W,WhatIf!$Q:$Q,M$1,WhatIf!$R:$R,M383)&lt;=price_limit,IF(M383="Yes",1,2),"")),""))</f>
        <v/>
      </c>
      <c r="BI383" s="161" t="str">
        <f>IF(OR(N383="",VLOOKUP(N$1,Services!$A$1:$B$25,2,0)="Exclude"),"",IF($D383=1,IF(OR(price_limit="",price_limit="No Limit"),IF(N383="Yes",1,2),IF(SUMIFS(WhatIf!$W:$W,WhatIf!$Q:$Q,N$1,WhatIf!$R:$R,N383)&lt;=price_limit,IF(N383="Yes",1,2),"")),""))</f>
        <v/>
      </c>
      <c r="BJ383" s="161" t="str">
        <f ca="1">IF(OR(O383="",VLOOKUP(O$1,Services!$A$1:$B$25,2,0)="Exclude"),"",IF($D383=1,IF(OR(price_limit="",price_limit="No Limit"),IF(O383="Yes",1,2),IF(SUMIFS(WhatIf!$W:$W,WhatIf!$Q:$Q,O$1,WhatIf!$R:$R,O383)&lt;=price_limit,IF(O383="Yes",1,2),"")),""))</f>
        <v/>
      </c>
      <c r="BK383" s="161" t="str">
        <f>IF(OR(P383="",VLOOKUP(P$1,Services!$A$1:$B$25,2,0)="Exclude"),"",IF($D383=1,IF(OR(price_limit="",price_limit="No Limit"),IF(P383="Yes",1,2),IF(SUMIFS(WhatIf!$W:$W,WhatIf!$Q:$Q,P$1,WhatIf!$R:$R,P383)&lt;=price_limit,IF(P383="Yes",1,2),"")),""))</f>
        <v/>
      </c>
      <c r="BL383" s="161" t="str">
        <f>IF(OR(Q383="",VLOOKUP(Q$1,Services!$A$1:$B$25,2,0)="Exclude"),"",IF($D383=1,IF(OR(price_limit="",price_limit="No Limit"),IF(Q383="Yes",1,2),IF(SUMIFS(WhatIf!$W:$W,WhatIf!$Q:$Q,Q$1,WhatIf!$R:$R,Q383)&lt;=price_limit,IF(Q383="Yes",1,2),"")),""))</f>
        <v/>
      </c>
      <c r="BM383" s="161" t="str">
        <f ca="1">IF(OR(R383="",VLOOKUP(R$1,Services!$A$1:$B$25,2,0)="Exclude"),"",IF($D383=1,IF(OR(price_limit="",price_limit="No Limit"),IF(R383="Yes",1,2),IF(SUMIFS(WhatIf!$W:$W,WhatIf!$Q:$Q,R$1,WhatIf!$R:$R,R383)&lt;=price_limit,IF(R383="Yes",1,2),"")),""))</f>
        <v/>
      </c>
      <c r="BN383" s="161" t="str">
        <f ca="1">IF(OR(S383="",VLOOKUP(S$1,Services!$A$1:$B$25,2,0)="Exclude"),"",IF($D383=1,IF(OR(price_limit="",price_limit="No Limit"),IF(S383="Yes",1,2),IF(SUMIFS(WhatIf!$W:$W,WhatIf!$Q:$Q,S$1,WhatIf!$R:$R,S383)&lt;=price_limit,IF(S383="Yes",1,2),"")),""))</f>
        <v/>
      </c>
      <c r="BO383" s="161" t="str">
        <f>IF(OR(T383="",VLOOKUP(T$1,Services!$A$1:$B$25,2,0)="Exclude"),"",IF($D383=1,IF(OR(price_limit="",price_limit="No Limit"),IF(T383="Yes",1,2),IF(SUMIFS(WhatIf!$W:$W,WhatIf!$Q:$Q,T$1,WhatIf!$R:$R,T383)&lt;=price_limit,IF(T383="Yes",1,2),"")),""))</f>
        <v/>
      </c>
      <c r="BP383" s="161" t="str">
        <f ca="1">IF(OR(U383="",VLOOKUP(U$1,Services!$A$1:$B$25,2,0)="Exclude"),"",IF($D383=1,IF(OR(price_limit="",price_limit="No Limit"),IF(U383="Yes",1,2),IF(SUMIFS(WhatIf!$W:$W,WhatIf!$Q:$Q,U$1,WhatIf!$R:$R,U383)&lt;=price_limit,IF(U383="Yes",1,2),"")),""))</f>
        <v/>
      </c>
      <c r="BQ383" s="161" t="str">
        <f ca="1">IF(OR(V383="",VLOOKUP(V$1,Services!$A$1:$B$25,2,0)="Exclude"),"",IF($D383=1,IF(OR(price_limit="",price_limit="No Limit"),IF(V383="Yes",1,2),IF(SUMIFS(WhatIf!$W:$W,WhatIf!$Q:$Q,V$1,WhatIf!$R:$R,V383)&lt;=price_limit,IF(V383="Yes",1,2),"")),""))</f>
        <v/>
      </c>
      <c r="BR383" s="161" t="str">
        <f>IF(OR(W383="",VLOOKUP(W$1,Services!$A$1:$B$25,2,0)="Exclude"),"",IF($D383=1,IF(OR(price_limit="",price_limit="No Limit"),IF(W383="Yes",1,2),IF(SUMIFS(WhatIf!$W:$W,WhatIf!$Q:$Q,W$1,WhatIf!$R:$R,W383)&lt;=price_limit,IF(W383="Yes",1,2),"")),""))</f>
        <v/>
      </c>
      <c r="BS383" s="161" t="str">
        <f>IF(OR(X383="",VLOOKUP(X$1,Services!$A$1:$B$25,2,0)="Exclude"),"",IF($D383=1,IF(OR(price_limit="",price_limit="No Limit"),IF(X383="Yes",1,2),IF(SUMIFS(WhatIf!$W:$W,WhatIf!$Q:$Q,X$1,WhatIf!$R:$R,X383)&lt;=price_limit,IF(X383="Yes",1,2),"")),""))</f>
        <v/>
      </c>
      <c r="BT383" s="161" t="str">
        <f>IF(OR(Y383="",VLOOKUP(Y$1,Services!$A$1:$B$25,2,0)="Exclude"),"",IF($D383=1,IF(OR(price_limit="",price_limit="No Limit"),IF(Y383="Yes",1,2),IF(SUMIFS(WhatIf!$W:$W,WhatIf!$Q:$Q,Y$1,WhatIf!$R:$R,Y383)&lt;=price_limit,IF(Y383="Yes",1,2),"")),""))</f>
        <v/>
      </c>
      <c r="BU383" s="161" t="str">
        <f>IF(OR(Z383="",VLOOKUP(Z$1,Services!$A$1:$B$25,2,0)="Exclude"),"",IF($D383=1,IF(OR(price_limit="",price_limit="No Limit"),IF(Z383="Yes",1,2),IF(SUMIFS(WhatIf!$W:$W,WhatIf!$Q:$Q,Z$1,WhatIf!$R:$R,Z383)&lt;=price_limit,IF(Z383="Yes",1,2),"")),""))</f>
        <v/>
      </c>
      <c r="BV383" s="161"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5" customHeight="1" x14ac:dyDescent="0.35">
      <c r="A384" s="15" t="s">
        <v>53</v>
      </c>
      <c r="B384" s="3" t="s">
        <v>1105</v>
      </c>
      <c r="C384" s="3" t="s">
        <v>229</v>
      </c>
      <c r="D384" s="8" t="str">
        <f t="shared" ca="1" si="17"/>
        <v/>
      </c>
      <c r="E384" s="4" t="s">
        <v>1</v>
      </c>
      <c r="F384" s="4" t="s">
        <v>385</v>
      </c>
      <c r="G384" s="4" t="s">
        <v>385</v>
      </c>
      <c r="H384" s="4" t="s">
        <v>385</v>
      </c>
      <c r="I384" s="8" t="s">
        <v>1</v>
      </c>
      <c r="J384" s="4" t="s">
        <v>1</v>
      </c>
      <c r="K384" s="4" t="s">
        <v>1</v>
      </c>
      <c r="L384" s="4" t="s">
        <v>1</v>
      </c>
      <c r="M384" s="8" t="s">
        <v>1</v>
      </c>
      <c r="N384" s="8" t="s">
        <v>229</v>
      </c>
      <c r="O384" s="8" t="s">
        <v>605</v>
      </c>
      <c r="P384" s="8"/>
      <c r="Q384" s="8"/>
      <c r="R384" s="8" t="s">
        <v>1</v>
      </c>
      <c r="S384" s="8" t="s">
        <v>1</v>
      </c>
      <c r="T384" s="8" t="s">
        <v>1</v>
      </c>
      <c r="U384" s="8"/>
      <c r="V384" s="8"/>
      <c r="W384" s="6"/>
      <c r="X384" s="6"/>
      <c r="Y384" s="6"/>
      <c r="Z384" s="6"/>
      <c r="AA384" s="4"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1" t="str">
        <f ca="1">IF(OR(E384="",VLOOKUP(E$1,Services!$A$1:$B$25,2,0)="Exclude"),"",IF($D384=1,IF(OR(price_limit="",price_limit="No Limit"),IF(E384="Yes",1,2),IF(SUMIFS(WhatIf!$W:$W,WhatIf!$Q:$Q,E$1,WhatIf!$R:$R,E384)&lt;=price_limit,IF(E384="Yes",1,2),"")),""))</f>
        <v/>
      </c>
      <c r="BA384" s="161" t="str">
        <f ca="1">IF(OR(F384="",VLOOKUP(F$1,Services!$A$1:$B$25,2,0)="Exclude"),"",IF($D384=1,IF(OR(price_limit="",price_limit="No Limit"),IF(F384="Yes",1,2),IF(SUMIFS(WhatIf!$W:$W,WhatIf!$Q:$Q,F$1,WhatIf!$R:$R,F384)&lt;=price_limit,IF(F384="Yes",1,2),"")),""))</f>
        <v/>
      </c>
      <c r="BB384" s="161" t="str">
        <f ca="1">IF(OR(G384="",VLOOKUP(G$1,Services!$A$1:$B$25,2,0)="Exclude"),"",IF($D384=1,IF(OR(price_limit="",price_limit="No Limit"),IF(G384="Yes",1,2),IF(SUMIFS(WhatIf!$W:$W,WhatIf!$Q:$Q,G$1,WhatIf!$R:$R,G384)&lt;=price_limit,IF(G384="Yes",1,2),"")),""))</f>
        <v/>
      </c>
      <c r="BC384" s="161" t="str">
        <f ca="1">IF(OR(H384="",VLOOKUP(H$1,Services!$A$1:$B$25,2,0)="Exclude"),"",IF($D384=1,IF(OR(price_limit="",price_limit="No Limit"),IF(H384="Yes",1,2),IF(SUMIFS(WhatIf!$W:$W,WhatIf!$Q:$Q,H$1,WhatIf!$R:$R,H384)&lt;=price_limit,IF(H384="Yes",1,2),"")),""))</f>
        <v/>
      </c>
      <c r="BD384" s="161" t="str">
        <f ca="1">IF(OR(I384="",VLOOKUP(I$1,Services!$A$1:$B$25,2,0)="Exclude"),"",IF($D384=1,IF(OR(price_limit="",price_limit="No Limit"),IF(I384="Yes",1,2),IF(SUMIFS(WhatIf!$W:$W,WhatIf!$Q:$Q,I$1,WhatIf!$R:$R,I384)&lt;=price_limit,IF(I384="Yes",1,2),"")),""))</f>
        <v/>
      </c>
      <c r="BE384" s="161" t="str">
        <f ca="1">IF(OR(J384="",VLOOKUP(J$1,Services!$A$1:$B$25,2,0)="Exclude"),"",IF($D384=1,IF(OR(price_limit="",price_limit="No Limit"),IF(J384="Yes",1,2),IF(SUMIFS(WhatIf!$W:$W,WhatIf!$Q:$Q,J$1,WhatIf!$R:$R,J384)&lt;=price_limit,IF(J384="Yes",1,2),"")),""))</f>
        <v/>
      </c>
      <c r="BF384" s="161" t="str">
        <f ca="1">IF(OR(K384="",VLOOKUP(K$1,Services!$A$1:$B$25,2,0)="Exclude"),"",IF($D384=1,IF(OR(price_limit="",price_limit="No Limit"),IF(K384="Yes",1,2),IF(SUMIFS(WhatIf!$W:$W,WhatIf!$Q:$Q,K$1,WhatIf!$R:$R,K384)&lt;=price_limit,IF(K384="Yes",1,2),"")),""))</f>
        <v/>
      </c>
      <c r="BG384" s="161" t="str">
        <f ca="1">IF(OR(L384="",VLOOKUP(L$1,Services!$A$1:$B$25,2,0)="Exclude"),"",IF($D384=1,IF(OR(price_limit="",price_limit="No Limit"),IF(L384="Yes",1,2),IF(SUMIFS(WhatIf!$W:$W,WhatIf!$Q:$Q,L$1,WhatIf!$R:$R,L384)&lt;=price_limit,IF(L384="Yes",1,2),"")),""))</f>
        <v/>
      </c>
      <c r="BH384" s="161" t="str">
        <f ca="1">IF(OR(M384="",VLOOKUP(M$1,Services!$A$1:$B$25,2,0)="Exclude"),"",IF($D384=1,IF(OR(price_limit="",price_limit="No Limit"),IF(M384="Yes",1,2),IF(SUMIFS(WhatIf!$W:$W,WhatIf!$Q:$Q,M$1,WhatIf!$R:$R,M384)&lt;=price_limit,IF(M384="Yes",1,2),"")),""))</f>
        <v/>
      </c>
      <c r="BI384" s="161" t="str">
        <f ca="1">IF(OR(N384="",VLOOKUP(N$1,Services!$A$1:$B$25,2,0)="Exclude"),"",IF($D384=1,IF(OR(price_limit="",price_limit="No Limit"),IF(N384="Yes",1,2),IF(SUMIFS(WhatIf!$W:$W,WhatIf!$Q:$Q,N$1,WhatIf!$R:$R,N384)&lt;=price_limit,IF(N384="Yes",1,2),"")),""))</f>
        <v/>
      </c>
      <c r="BJ384" s="161" t="str">
        <f ca="1">IF(OR(O384="",VLOOKUP(O$1,Services!$A$1:$B$25,2,0)="Exclude"),"",IF($D384=1,IF(OR(price_limit="",price_limit="No Limit"),IF(O384="Yes",1,2),IF(SUMIFS(WhatIf!$W:$W,WhatIf!$Q:$Q,O$1,WhatIf!$R:$R,O384)&lt;=price_limit,IF(O384="Yes",1,2),"")),""))</f>
        <v/>
      </c>
      <c r="BK384" s="161" t="str">
        <f>IF(OR(P384="",VLOOKUP(P$1,Services!$A$1:$B$25,2,0)="Exclude"),"",IF($D384=1,IF(OR(price_limit="",price_limit="No Limit"),IF(P384="Yes",1,2),IF(SUMIFS(WhatIf!$W:$W,WhatIf!$Q:$Q,P$1,WhatIf!$R:$R,P384)&lt;=price_limit,IF(P384="Yes",1,2),"")),""))</f>
        <v/>
      </c>
      <c r="BL384" s="161" t="str">
        <f>IF(OR(Q384="",VLOOKUP(Q$1,Services!$A$1:$B$25,2,0)="Exclude"),"",IF($D384=1,IF(OR(price_limit="",price_limit="No Limit"),IF(Q384="Yes",1,2),IF(SUMIFS(WhatIf!$W:$W,WhatIf!$Q:$Q,Q$1,WhatIf!$R:$R,Q384)&lt;=price_limit,IF(Q384="Yes",1,2),"")),""))</f>
        <v/>
      </c>
      <c r="BM384" s="161" t="str">
        <f ca="1">IF(OR(R384="",VLOOKUP(R$1,Services!$A$1:$B$25,2,0)="Exclude"),"",IF($D384=1,IF(OR(price_limit="",price_limit="No Limit"),IF(R384="Yes",1,2),IF(SUMIFS(WhatIf!$W:$W,WhatIf!$Q:$Q,R$1,WhatIf!$R:$R,R384)&lt;=price_limit,IF(R384="Yes",1,2),"")),""))</f>
        <v/>
      </c>
      <c r="BN384" s="161" t="str">
        <f ca="1">IF(OR(S384="",VLOOKUP(S$1,Services!$A$1:$B$25,2,0)="Exclude"),"",IF($D384=1,IF(OR(price_limit="",price_limit="No Limit"),IF(S384="Yes",1,2),IF(SUMIFS(WhatIf!$W:$W,WhatIf!$Q:$Q,S$1,WhatIf!$R:$R,S384)&lt;=price_limit,IF(S384="Yes",1,2),"")),""))</f>
        <v/>
      </c>
      <c r="BO384" s="161" t="str">
        <f ca="1">IF(OR(T384="",VLOOKUP(T$1,Services!$A$1:$B$25,2,0)="Exclude"),"",IF($D384=1,IF(OR(price_limit="",price_limit="No Limit"),IF(T384="Yes",1,2),IF(SUMIFS(WhatIf!$W:$W,WhatIf!$Q:$Q,T$1,WhatIf!$R:$R,T384)&lt;=price_limit,IF(T384="Yes",1,2),"")),""))</f>
        <v/>
      </c>
      <c r="BP384" s="161" t="str">
        <f>IF(OR(U384="",VLOOKUP(U$1,Services!$A$1:$B$25,2,0)="Exclude"),"",IF($D384=1,IF(OR(price_limit="",price_limit="No Limit"),IF(U384="Yes",1,2),IF(SUMIFS(WhatIf!$W:$W,WhatIf!$Q:$Q,U$1,WhatIf!$R:$R,U384)&lt;=price_limit,IF(U384="Yes",1,2),"")),""))</f>
        <v/>
      </c>
      <c r="BQ384" s="161" t="str">
        <f>IF(OR(V384="",VLOOKUP(V$1,Services!$A$1:$B$25,2,0)="Exclude"),"",IF($D384=1,IF(OR(price_limit="",price_limit="No Limit"),IF(V384="Yes",1,2),IF(SUMIFS(WhatIf!$W:$W,WhatIf!$Q:$Q,V$1,WhatIf!$R:$R,V384)&lt;=price_limit,IF(V384="Yes",1,2),"")),""))</f>
        <v/>
      </c>
      <c r="BR384" s="161" t="str">
        <f>IF(OR(W384="",VLOOKUP(W$1,Services!$A$1:$B$25,2,0)="Exclude"),"",IF($D384=1,IF(OR(price_limit="",price_limit="No Limit"),IF(W384="Yes",1,2),IF(SUMIFS(WhatIf!$W:$W,WhatIf!$Q:$Q,W$1,WhatIf!$R:$R,W384)&lt;=price_limit,IF(W384="Yes",1,2),"")),""))</f>
        <v/>
      </c>
      <c r="BS384" s="161" t="str">
        <f>IF(OR(X384="",VLOOKUP(X$1,Services!$A$1:$B$25,2,0)="Exclude"),"",IF($D384=1,IF(OR(price_limit="",price_limit="No Limit"),IF(X384="Yes",1,2),IF(SUMIFS(WhatIf!$W:$W,WhatIf!$Q:$Q,X$1,WhatIf!$R:$R,X384)&lt;=price_limit,IF(X384="Yes",1,2),"")),""))</f>
        <v/>
      </c>
      <c r="BT384" s="161" t="str">
        <f>IF(OR(Y384="",VLOOKUP(Y$1,Services!$A$1:$B$25,2,0)="Exclude"),"",IF($D384=1,IF(OR(price_limit="",price_limit="No Limit"),IF(Y384="Yes",1,2),IF(SUMIFS(WhatIf!$W:$W,WhatIf!$Q:$Q,Y$1,WhatIf!$R:$R,Y384)&lt;=price_limit,IF(Y384="Yes",1,2),"")),""))</f>
        <v/>
      </c>
      <c r="BU384" s="161" t="str">
        <f>IF(OR(Z384="",VLOOKUP(Z$1,Services!$A$1:$B$25,2,0)="Exclude"),"",IF($D384=1,IF(OR(price_limit="",price_limit="No Limit"),IF(Z384="Yes",1,2),IF(SUMIFS(WhatIf!$W:$W,WhatIf!$Q:$Q,Z$1,WhatIf!$R:$R,Z384)&lt;=price_limit,IF(Z384="Yes",1,2),"")),""))</f>
        <v/>
      </c>
      <c r="BV384" s="161"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5">
      <c r="A385" s="15" t="s">
        <v>286</v>
      </c>
      <c r="B385" s="3" t="s">
        <v>1116</v>
      </c>
      <c r="C385" s="3" t="s">
        <v>745</v>
      </c>
      <c r="D385" s="8" t="str">
        <f t="shared" ca="1" si="17"/>
        <v/>
      </c>
      <c r="M385" s="8"/>
      <c r="N385" s="8"/>
      <c r="O385" s="8" t="s">
        <v>605</v>
      </c>
      <c r="P385" s="8"/>
      <c r="Q385" s="8"/>
      <c r="R385" s="8" t="s">
        <v>1</v>
      </c>
      <c r="S385" s="8" t="s">
        <v>1</v>
      </c>
      <c r="T385" s="8"/>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1" t="str">
        <f>IF(OR(E385="",VLOOKUP(E$1,Services!$A$1:$B$25,2,0)="Exclude"),"",IF($D385=1,IF(OR(price_limit="",price_limit="No Limit"),IF(E385="Yes",1,2),IF(SUMIFS(WhatIf!$W:$W,WhatIf!$Q:$Q,E$1,WhatIf!$R:$R,E385)&lt;=price_limit,IF(E385="Yes",1,2),"")),""))</f>
        <v/>
      </c>
      <c r="BA385" s="161" t="str">
        <f>IF(OR(F385="",VLOOKUP(F$1,Services!$A$1:$B$25,2,0)="Exclude"),"",IF($D385=1,IF(OR(price_limit="",price_limit="No Limit"),IF(F385="Yes",1,2),IF(SUMIFS(WhatIf!$W:$W,WhatIf!$Q:$Q,F$1,WhatIf!$R:$R,F385)&lt;=price_limit,IF(F385="Yes",1,2),"")),""))</f>
        <v/>
      </c>
      <c r="BB385" s="161" t="str">
        <f>IF(OR(G385="",VLOOKUP(G$1,Services!$A$1:$B$25,2,0)="Exclude"),"",IF($D385=1,IF(OR(price_limit="",price_limit="No Limit"),IF(G385="Yes",1,2),IF(SUMIFS(WhatIf!$W:$W,WhatIf!$Q:$Q,G$1,WhatIf!$R:$R,G385)&lt;=price_limit,IF(G385="Yes",1,2),"")),""))</f>
        <v/>
      </c>
      <c r="BC385" s="161" t="str">
        <f>IF(OR(H385="",VLOOKUP(H$1,Services!$A$1:$B$25,2,0)="Exclude"),"",IF($D385=1,IF(OR(price_limit="",price_limit="No Limit"),IF(H385="Yes",1,2),IF(SUMIFS(WhatIf!$W:$W,WhatIf!$Q:$Q,H$1,WhatIf!$R:$R,H385)&lt;=price_limit,IF(H385="Yes",1,2),"")),""))</f>
        <v/>
      </c>
      <c r="BD385" s="161" t="str">
        <f>IF(OR(I385="",VLOOKUP(I$1,Services!$A$1:$B$25,2,0)="Exclude"),"",IF($D385=1,IF(OR(price_limit="",price_limit="No Limit"),IF(I385="Yes",1,2),IF(SUMIFS(WhatIf!$W:$W,WhatIf!$Q:$Q,I$1,WhatIf!$R:$R,I385)&lt;=price_limit,IF(I385="Yes",1,2),"")),""))</f>
        <v/>
      </c>
      <c r="BE385" s="161" t="str">
        <f>IF(OR(J385="",VLOOKUP(J$1,Services!$A$1:$B$25,2,0)="Exclude"),"",IF($D385=1,IF(OR(price_limit="",price_limit="No Limit"),IF(J385="Yes",1,2),IF(SUMIFS(WhatIf!$W:$W,WhatIf!$Q:$Q,J$1,WhatIf!$R:$R,J385)&lt;=price_limit,IF(J385="Yes",1,2),"")),""))</f>
        <v/>
      </c>
      <c r="BF385" s="161" t="str">
        <f>IF(OR(K385="",VLOOKUP(K$1,Services!$A$1:$B$25,2,0)="Exclude"),"",IF($D385=1,IF(OR(price_limit="",price_limit="No Limit"),IF(K385="Yes",1,2),IF(SUMIFS(WhatIf!$W:$W,WhatIf!$Q:$Q,K$1,WhatIf!$R:$R,K385)&lt;=price_limit,IF(K385="Yes",1,2),"")),""))</f>
        <v/>
      </c>
      <c r="BG385" s="161" t="str">
        <f>IF(OR(L385="",VLOOKUP(L$1,Services!$A$1:$B$25,2,0)="Exclude"),"",IF($D385=1,IF(OR(price_limit="",price_limit="No Limit"),IF(L385="Yes",1,2),IF(SUMIFS(WhatIf!$W:$W,WhatIf!$Q:$Q,L$1,WhatIf!$R:$R,L385)&lt;=price_limit,IF(L385="Yes",1,2),"")),""))</f>
        <v/>
      </c>
      <c r="BH385" s="161" t="str">
        <f>IF(OR(M385="",VLOOKUP(M$1,Services!$A$1:$B$25,2,0)="Exclude"),"",IF($D385=1,IF(OR(price_limit="",price_limit="No Limit"),IF(M385="Yes",1,2),IF(SUMIFS(WhatIf!$W:$W,WhatIf!$Q:$Q,M$1,WhatIf!$R:$R,M385)&lt;=price_limit,IF(M385="Yes",1,2),"")),""))</f>
        <v/>
      </c>
      <c r="BI385" s="161" t="str">
        <f>IF(OR(N385="",VLOOKUP(N$1,Services!$A$1:$B$25,2,0)="Exclude"),"",IF($D385=1,IF(OR(price_limit="",price_limit="No Limit"),IF(N385="Yes",1,2),IF(SUMIFS(WhatIf!$W:$W,WhatIf!$Q:$Q,N$1,WhatIf!$R:$R,N385)&lt;=price_limit,IF(N385="Yes",1,2),"")),""))</f>
        <v/>
      </c>
      <c r="BJ385" s="161" t="str">
        <f ca="1">IF(OR(O385="",VLOOKUP(O$1,Services!$A$1:$B$25,2,0)="Exclude"),"",IF($D385=1,IF(OR(price_limit="",price_limit="No Limit"),IF(O385="Yes",1,2),IF(SUMIFS(WhatIf!$W:$W,WhatIf!$Q:$Q,O$1,WhatIf!$R:$R,O385)&lt;=price_limit,IF(O385="Yes",1,2),"")),""))</f>
        <v/>
      </c>
      <c r="BK385" s="161" t="str">
        <f>IF(OR(P385="",VLOOKUP(P$1,Services!$A$1:$B$25,2,0)="Exclude"),"",IF($D385=1,IF(OR(price_limit="",price_limit="No Limit"),IF(P385="Yes",1,2),IF(SUMIFS(WhatIf!$W:$W,WhatIf!$Q:$Q,P$1,WhatIf!$R:$R,P385)&lt;=price_limit,IF(P385="Yes",1,2),"")),""))</f>
        <v/>
      </c>
      <c r="BL385" s="161" t="str">
        <f>IF(OR(Q385="",VLOOKUP(Q$1,Services!$A$1:$B$25,2,0)="Exclude"),"",IF($D385=1,IF(OR(price_limit="",price_limit="No Limit"),IF(Q385="Yes",1,2),IF(SUMIFS(WhatIf!$W:$W,WhatIf!$Q:$Q,Q$1,WhatIf!$R:$R,Q385)&lt;=price_limit,IF(Q385="Yes",1,2),"")),""))</f>
        <v/>
      </c>
      <c r="BM385" s="161" t="str">
        <f ca="1">IF(OR(R385="",VLOOKUP(R$1,Services!$A$1:$B$25,2,0)="Exclude"),"",IF($D385=1,IF(OR(price_limit="",price_limit="No Limit"),IF(R385="Yes",1,2),IF(SUMIFS(WhatIf!$W:$W,WhatIf!$Q:$Q,R$1,WhatIf!$R:$R,R385)&lt;=price_limit,IF(R385="Yes",1,2),"")),""))</f>
        <v/>
      </c>
      <c r="BN385" s="161" t="str">
        <f ca="1">IF(OR(S385="",VLOOKUP(S$1,Services!$A$1:$B$25,2,0)="Exclude"),"",IF($D385=1,IF(OR(price_limit="",price_limit="No Limit"),IF(S385="Yes",1,2),IF(SUMIFS(WhatIf!$W:$W,WhatIf!$Q:$Q,S$1,WhatIf!$R:$R,S385)&lt;=price_limit,IF(S385="Yes",1,2),"")),""))</f>
        <v/>
      </c>
      <c r="BO385" s="161" t="str">
        <f>IF(OR(T385="",VLOOKUP(T$1,Services!$A$1:$B$25,2,0)="Exclude"),"",IF($D385=1,IF(OR(price_limit="",price_limit="No Limit"),IF(T385="Yes",1,2),IF(SUMIFS(WhatIf!$W:$W,WhatIf!$Q:$Q,T$1,WhatIf!$R:$R,T385)&lt;=price_limit,IF(T385="Yes",1,2),"")),""))</f>
        <v/>
      </c>
      <c r="BP385" s="161" t="str">
        <f>IF(OR(U385="",VLOOKUP(U$1,Services!$A$1:$B$25,2,0)="Exclude"),"",IF($D385=1,IF(OR(price_limit="",price_limit="No Limit"),IF(U385="Yes",1,2),IF(SUMIFS(WhatIf!$W:$W,WhatIf!$Q:$Q,U$1,WhatIf!$R:$R,U385)&lt;=price_limit,IF(U385="Yes",1,2),"")),""))</f>
        <v/>
      </c>
      <c r="BQ385" s="161" t="str">
        <f>IF(OR(V385="",VLOOKUP(V$1,Services!$A$1:$B$25,2,0)="Exclude"),"",IF($D385=1,IF(OR(price_limit="",price_limit="No Limit"),IF(V385="Yes",1,2),IF(SUMIFS(WhatIf!$W:$W,WhatIf!$Q:$Q,V$1,WhatIf!$R:$R,V385)&lt;=price_limit,IF(V385="Yes",1,2),"")),""))</f>
        <v/>
      </c>
      <c r="BR385" s="161" t="str">
        <f>IF(OR(W385="",VLOOKUP(W$1,Services!$A$1:$B$25,2,0)="Exclude"),"",IF($D385=1,IF(OR(price_limit="",price_limit="No Limit"),IF(W385="Yes",1,2),IF(SUMIFS(WhatIf!$W:$W,WhatIf!$Q:$Q,W$1,WhatIf!$R:$R,W385)&lt;=price_limit,IF(W385="Yes",1,2),"")),""))</f>
        <v/>
      </c>
      <c r="BS385" s="161" t="str">
        <f>IF(OR(X385="",VLOOKUP(X$1,Services!$A$1:$B$25,2,0)="Exclude"),"",IF($D385=1,IF(OR(price_limit="",price_limit="No Limit"),IF(X385="Yes",1,2),IF(SUMIFS(WhatIf!$W:$W,WhatIf!$Q:$Q,X$1,WhatIf!$R:$R,X385)&lt;=price_limit,IF(X385="Yes",1,2),"")),""))</f>
        <v/>
      </c>
      <c r="BT385" s="161" t="str">
        <f>IF(OR(Y385="",VLOOKUP(Y$1,Services!$A$1:$B$25,2,0)="Exclude"),"",IF($D385=1,IF(OR(price_limit="",price_limit="No Limit"),IF(Y385="Yes",1,2),IF(SUMIFS(WhatIf!$W:$W,WhatIf!$Q:$Q,Y$1,WhatIf!$R:$R,Y385)&lt;=price_limit,IF(Y385="Yes",1,2),"")),""))</f>
        <v/>
      </c>
      <c r="BU385" s="161" t="str">
        <f>IF(OR(Z385="",VLOOKUP(Z$1,Services!$A$1:$B$25,2,0)="Exclude"),"",IF($D385=1,IF(OR(price_limit="",price_limit="No Limit"),IF(Z385="Yes",1,2),IF(SUMIFS(WhatIf!$W:$W,WhatIf!$Q:$Q,Z$1,WhatIf!$R:$R,Z385)&lt;=price_limit,IF(Z385="Yes",1,2),"")),""))</f>
        <v/>
      </c>
      <c r="BV385" s="161"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220</v>
      </c>
      <c r="B386" s="3" t="s">
        <v>879</v>
      </c>
      <c r="C386" s="3" t="s">
        <v>184</v>
      </c>
      <c r="D386" s="8" t="str">
        <f t="shared" ref="D386:D449" ca="1" si="20">IF(CA386=0,"",IF(CA386&lt;=VALUE(MID(marker_pick,1,1)),1,""))</f>
        <v/>
      </c>
      <c r="F386" s="4" t="s">
        <v>886</v>
      </c>
      <c r="G386" s="4" t="s">
        <v>886</v>
      </c>
      <c r="H386" s="4" t="s">
        <v>886</v>
      </c>
      <c r="I386" s="4" t="s">
        <v>231</v>
      </c>
      <c r="J386" s="4" t="s">
        <v>231</v>
      </c>
      <c r="K386" s="4" t="s">
        <v>231</v>
      </c>
      <c r="L386" s="4" t="s">
        <v>231</v>
      </c>
      <c r="M386" s="8"/>
      <c r="N386" s="8"/>
      <c r="O386" s="8"/>
      <c r="P386" s="8"/>
      <c r="Q386" s="8"/>
      <c r="R386" s="8"/>
      <c r="S386" s="8"/>
      <c r="T386" s="8"/>
      <c r="U386" s="8"/>
      <c r="V386" s="8" t="s">
        <v>1</v>
      </c>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1" t="str">
        <f>IF(OR(E386="",VLOOKUP(E$1,Services!$A$1:$B$25,2,0)="Exclude"),"",IF($D386=1,IF(OR(price_limit="",price_limit="No Limit"),IF(E386="Yes",1,2),IF(SUMIFS(WhatIf!$W:$W,WhatIf!$Q:$Q,E$1,WhatIf!$R:$R,E386)&lt;=price_limit,IF(E386="Yes",1,2),"")),""))</f>
        <v/>
      </c>
      <c r="BA386" s="161" t="str">
        <f ca="1">IF(OR(F386="",VLOOKUP(F$1,Services!$A$1:$B$25,2,0)="Exclude"),"",IF($D386=1,IF(OR(price_limit="",price_limit="No Limit"),IF(F386="Yes",1,2),IF(SUMIFS(WhatIf!$W:$W,WhatIf!$Q:$Q,F$1,WhatIf!$R:$R,F386)&lt;=price_limit,IF(F386="Yes",1,2),"")),""))</f>
        <v/>
      </c>
      <c r="BB386" s="161" t="str">
        <f ca="1">IF(OR(G386="",VLOOKUP(G$1,Services!$A$1:$B$25,2,0)="Exclude"),"",IF($D386=1,IF(OR(price_limit="",price_limit="No Limit"),IF(G386="Yes",1,2),IF(SUMIFS(WhatIf!$W:$W,WhatIf!$Q:$Q,G$1,WhatIf!$R:$R,G386)&lt;=price_limit,IF(G386="Yes",1,2),"")),""))</f>
        <v/>
      </c>
      <c r="BC386" s="161" t="str">
        <f ca="1">IF(OR(H386="",VLOOKUP(H$1,Services!$A$1:$B$25,2,0)="Exclude"),"",IF($D386=1,IF(OR(price_limit="",price_limit="No Limit"),IF(H386="Yes",1,2),IF(SUMIFS(WhatIf!$W:$W,WhatIf!$Q:$Q,H$1,WhatIf!$R:$R,H386)&lt;=price_limit,IF(H386="Yes",1,2),"")),""))</f>
        <v/>
      </c>
      <c r="BD386" s="161" t="str">
        <f ca="1">IF(OR(I386="",VLOOKUP(I$1,Services!$A$1:$B$25,2,0)="Exclude"),"",IF($D386=1,IF(OR(price_limit="",price_limit="No Limit"),IF(I386="Yes",1,2),IF(SUMIFS(WhatIf!$W:$W,WhatIf!$Q:$Q,I$1,WhatIf!$R:$R,I386)&lt;=price_limit,IF(I386="Yes",1,2),"")),""))</f>
        <v/>
      </c>
      <c r="BE386" s="161" t="str">
        <f ca="1">IF(OR(J386="",VLOOKUP(J$1,Services!$A$1:$B$25,2,0)="Exclude"),"",IF($D386=1,IF(OR(price_limit="",price_limit="No Limit"),IF(J386="Yes",1,2),IF(SUMIFS(WhatIf!$W:$W,WhatIf!$Q:$Q,J$1,WhatIf!$R:$R,J386)&lt;=price_limit,IF(J386="Yes",1,2),"")),""))</f>
        <v/>
      </c>
      <c r="BF386" s="161" t="str">
        <f ca="1">IF(OR(K386="",VLOOKUP(K$1,Services!$A$1:$B$25,2,0)="Exclude"),"",IF($D386=1,IF(OR(price_limit="",price_limit="No Limit"),IF(K386="Yes",1,2),IF(SUMIFS(WhatIf!$W:$W,WhatIf!$Q:$Q,K$1,WhatIf!$R:$R,K386)&lt;=price_limit,IF(K386="Yes",1,2),"")),""))</f>
        <v/>
      </c>
      <c r="BG386" s="161" t="str">
        <f ca="1">IF(OR(L386="",VLOOKUP(L$1,Services!$A$1:$B$25,2,0)="Exclude"),"",IF($D386=1,IF(OR(price_limit="",price_limit="No Limit"),IF(L386="Yes",1,2),IF(SUMIFS(WhatIf!$W:$W,WhatIf!$Q:$Q,L$1,WhatIf!$R:$R,L386)&lt;=price_limit,IF(L386="Yes",1,2),"")),""))</f>
        <v/>
      </c>
      <c r="BH386" s="161" t="str">
        <f>IF(OR(M386="",VLOOKUP(M$1,Services!$A$1:$B$25,2,0)="Exclude"),"",IF($D386=1,IF(OR(price_limit="",price_limit="No Limit"),IF(M386="Yes",1,2),IF(SUMIFS(WhatIf!$W:$W,WhatIf!$Q:$Q,M$1,WhatIf!$R:$R,M386)&lt;=price_limit,IF(M386="Yes",1,2),"")),""))</f>
        <v/>
      </c>
      <c r="BI386" s="161" t="str">
        <f>IF(OR(N386="",VLOOKUP(N$1,Services!$A$1:$B$25,2,0)="Exclude"),"",IF($D386=1,IF(OR(price_limit="",price_limit="No Limit"),IF(N386="Yes",1,2),IF(SUMIFS(WhatIf!$W:$W,WhatIf!$Q:$Q,N$1,WhatIf!$R:$R,N386)&lt;=price_limit,IF(N386="Yes",1,2),"")),""))</f>
        <v/>
      </c>
      <c r="BJ386" s="161" t="str">
        <f>IF(OR(O386="",VLOOKUP(O$1,Services!$A$1:$B$25,2,0)="Exclude"),"",IF($D386=1,IF(OR(price_limit="",price_limit="No Limit"),IF(O386="Yes",1,2),IF(SUMIFS(WhatIf!$W:$W,WhatIf!$Q:$Q,O$1,WhatIf!$R:$R,O386)&lt;=price_limit,IF(O386="Yes",1,2),"")),""))</f>
        <v/>
      </c>
      <c r="BK386" s="161" t="str">
        <f>IF(OR(P386="",VLOOKUP(P$1,Services!$A$1:$B$25,2,0)="Exclude"),"",IF($D386=1,IF(OR(price_limit="",price_limit="No Limit"),IF(P386="Yes",1,2),IF(SUMIFS(WhatIf!$W:$W,WhatIf!$Q:$Q,P$1,WhatIf!$R:$R,P386)&lt;=price_limit,IF(P386="Yes",1,2),"")),""))</f>
        <v/>
      </c>
      <c r="BL386" s="161" t="str">
        <f>IF(OR(Q386="",VLOOKUP(Q$1,Services!$A$1:$B$25,2,0)="Exclude"),"",IF($D386=1,IF(OR(price_limit="",price_limit="No Limit"),IF(Q386="Yes",1,2),IF(SUMIFS(WhatIf!$W:$W,WhatIf!$Q:$Q,Q$1,WhatIf!$R:$R,Q386)&lt;=price_limit,IF(Q386="Yes",1,2),"")),""))</f>
        <v/>
      </c>
      <c r="BM386" s="161" t="str">
        <f>IF(OR(R386="",VLOOKUP(R$1,Services!$A$1:$B$25,2,0)="Exclude"),"",IF($D386=1,IF(OR(price_limit="",price_limit="No Limit"),IF(R386="Yes",1,2),IF(SUMIFS(WhatIf!$W:$W,WhatIf!$Q:$Q,R$1,WhatIf!$R:$R,R386)&lt;=price_limit,IF(R386="Yes",1,2),"")),""))</f>
        <v/>
      </c>
      <c r="BN386" s="161" t="str">
        <f>IF(OR(S386="",VLOOKUP(S$1,Services!$A$1:$B$25,2,0)="Exclude"),"",IF($D386=1,IF(OR(price_limit="",price_limit="No Limit"),IF(S386="Yes",1,2),IF(SUMIFS(WhatIf!$W:$W,WhatIf!$Q:$Q,S$1,WhatIf!$R:$R,S386)&lt;=price_limit,IF(S386="Yes",1,2),"")),""))</f>
        <v/>
      </c>
      <c r="BO386" s="161" t="str">
        <f>IF(OR(T386="",VLOOKUP(T$1,Services!$A$1:$B$25,2,0)="Exclude"),"",IF($D386=1,IF(OR(price_limit="",price_limit="No Limit"),IF(T386="Yes",1,2),IF(SUMIFS(WhatIf!$W:$W,WhatIf!$Q:$Q,T$1,WhatIf!$R:$R,T386)&lt;=price_limit,IF(T386="Yes",1,2),"")),""))</f>
        <v/>
      </c>
      <c r="BP386" s="161" t="str">
        <f>IF(OR(U386="",VLOOKUP(U$1,Services!$A$1:$B$25,2,0)="Exclude"),"",IF($D386=1,IF(OR(price_limit="",price_limit="No Limit"),IF(U386="Yes",1,2),IF(SUMIFS(WhatIf!$W:$W,WhatIf!$Q:$Q,U$1,WhatIf!$R:$R,U386)&lt;=price_limit,IF(U386="Yes",1,2),"")),""))</f>
        <v/>
      </c>
      <c r="BQ386" s="161" t="str">
        <f ca="1">IF(OR(V386="",VLOOKUP(V$1,Services!$A$1:$B$25,2,0)="Exclude"),"",IF($D386=1,IF(OR(price_limit="",price_limit="No Limit"),IF(V386="Yes",1,2),IF(SUMIFS(WhatIf!$W:$W,WhatIf!$Q:$Q,V$1,WhatIf!$R:$R,V386)&lt;=price_limit,IF(V386="Yes",1,2),"")),""))</f>
        <v/>
      </c>
      <c r="BR386" s="161" t="str">
        <f>IF(OR(W386="",VLOOKUP(W$1,Services!$A$1:$B$25,2,0)="Exclude"),"",IF($D386=1,IF(OR(price_limit="",price_limit="No Limit"),IF(W386="Yes",1,2),IF(SUMIFS(WhatIf!$W:$W,WhatIf!$Q:$Q,W$1,WhatIf!$R:$R,W386)&lt;=price_limit,IF(W386="Yes",1,2),"")),""))</f>
        <v/>
      </c>
      <c r="BS386" s="161" t="str">
        <f>IF(OR(X386="",VLOOKUP(X$1,Services!$A$1:$B$25,2,0)="Exclude"),"",IF($D386=1,IF(OR(price_limit="",price_limit="No Limit"),IF(X386="Yes",1,2),IF(SUMIFS(WhatIf!$W:$W,WhatIf!$Q:$Q,X$1,WhatIf!$R:$R,X386)&lt;=price_limit,IF(X386="Yes",1,2),"")),""))</f>
        <v/>
      </c>
      <c r="BT386" s="161" t="str">
        <f>IF(OR(Y386="",VLOOKUP(Y$1,Services!$A$1:$B$25,2,0)="Exclude"),"",IF($D386=1,IF(OR(price_limit="",price_limit="No Limit"),IF(Y386="Yes",1,2),IF(SUMIFS(WhatIf!$W:$W,WhatIf!$Q:$Q,Y$1,WhatIf!$R:$R,Y386)&lt;=price_limit,IF(Y386="Yes",1,2),"")),""))</f>
        <v/>
      </c>
      <c r="BU386" s="161" t="str">
        <f>IF(OR(Z386="",VLOOKUP(Z$1,Services!$A$1:$B$25,2,0)="Exclude"),"",IF($D386=1,IF(OR(price_limit="",price_limit="No Limit"),IF(Z386="Yes",1,2),IF(SUMIFS(WhatIf!$W:$W,WhatIf!$Q:$Q,Z$1,WhatIf!$R:$R,Z386)&lt;=price_limit,IF(Z386="Yes",1,2),"")),""))</f>
        <v/>
      </c>
      <c r="BV386" s="161"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689</v>
      </c>
      <c r="C387" s="3" t="s">
        <v>349</v>
      </c>
      <c r="D387" s="8" t="str">
        <f t="shared" ca="1" si="20"/>
        <v/>
      </c>
      <c r="F387" s="4" t="s">
        <v>889</v>
      </c>
      <c r="G387" s="4" t="s">
        <v>889</v>
      </c>
      <c r="H387" s="4" t="s">
        <v>889</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1" t="str">
        <f>IF(OR(E387="",VLOOKUP(E$1,Services!$A$1:$B$25,2,0)="Exclude"),"",IF($D387=1,IF(OR(price_limit="",price_limit="No Limit"),IF(E387="Yes",1,2),IF(SUMIFS(WhatIf!$W:$W,WhatIf!$Q:$Q,E$1,WhatIf!$R:$R,E387)&lt;=price_limit,IF(E387="Yes",1,2),"")),""))</f>
        <v/>
      </c>
      <c r="BA387" s="161" t="str">
        <f ca="1">IF(OR(F387="",VLOOKUP(F$1,Services!$A$1:$B$25,2,0)="Exclude"),"",IF($D387=1,IF(OR(price_limit="",price_limit="No Limit"),IF(F387="Yes",1,2),IF(SUMIFS(WhatIf!$W:$W,WhatIf!$Q:$Q,F$1,WhatIf!$R:$R,F387)&lt;=price_limit,IF(F387="Yes",1,2),"")),""))</f>
        <v/>
      </c>
      <c r="BB387" s="161" t="str">
        <f ca="1">IF(OR(G387="",VLOOKUP(G$1,Services!$A$1:$B$25,2,0)="Exclude"),"",IF($D387=1,IF(OR(price_limit="",price_limit="No Limit"),IF(G387="Yes",1,2),IF(SUMIFS(WhatIf!$W:$W,WhatIf!$Q:$Q,G$1,WhatIf!$R:$R,G387)&lt;=price_limit,IF(G387="Yes",1,2),"")),""))</f>
        <v/>
      </c>
      <c r="BC387" s="161" t="str">
        <f ca="1">IF(OR(H387="",VLOOKUP(H$1,Services!$A$1:$B$25,2,0)="Exclude"),"",IF($D387=1,IF(OR(price_limit="",price_limit="No Limit"),IF(H387="Yes",1,2),IF(SUMIFS(WhatIf!$W:$W,WhatIf!$Q:$Q,H$1,WhatIf!$R:$R,H387)&lt;=price_limit,IF(H387="Yes",1,2),"")),""))</f>
        <v/>
      </c>
      <c r="BD387" s="161" t="str">
        <f>IF(OR(I387="",VLOOKUP(I$1,Services!$A$1:$B$25,2,0)="Exclude"),"",IF($D387=1,IF(OR(price_limit="",price_limit="No Limit"),IF(I387="Yes",1,2),IF(SUMIFS(WhatIf!$W:$W,WhatIf!$Q:$Q,I$1,WhatIf!$R:$R,I387)&lt;=price_limit,IF(I387="Yes",1,2),"")),""))</f>
        <v/>
      </c>
      <c r="BE387" s="161" t="str">
        <f>IF(OR(J387="",VLOOKUP(J$1,Services!$A$1:$B$25,2,0)="Exclude"),"",IF($D387=1,IF(OR(price_limit="",price_limit="No Limit"),IF(J387="Yes",1,2),IF(SUMIFS(WhatIf!$W:$W,WhatIf!$Q:$Q,J$1,WhatIf!$R:$R,J387)&lt;=price_limit,IF(J387="Yes",1,2),"")),""))</f>
        <v/>
      </c>
      <c r="BF387" s="161" t="str">
        <f>IF(OR(K387="",VLOOKUP(K$1,Services!$A$1:$B$25,2,0)="Exclude"),"",IF($D387=1,IF(OR(price_limit="",price_limit="No Limit"),IF(K387="Yes",1,2),IF(SUMIFS(WhatIf!$W:$W,WhatIf!$Q:$Q,K$1,WhatIf!$R:$R,K387)&lt;=price_limit,IF(K387="Yes",1,2),"")),""))</f>
        <v/>
      </c>
      <c r="BG387" s="161" t="str">
        <f>IF(OR(L387="",VLOOKUP(L$1,Services!$A$1:$B$25,2,0)="Exclude"),"",IF($D387=1,IF(OR(price_limit="",price_limit="No Limit"),IF(L387="Yes",1,2),IF(SUMIFS(WhatIf!$W:$W,WhatIf!$Q:$Q,L$1,WhatIf!$R:$R,L387)&lt;=price_limit,IF(L387="Yes",1,2),"")),""))</f>
        <v/>
      </c>
      <c r="BH387" s="161" t="str">
        <f>IF(OR(M387="",VLOOKUP(M$1,Services!$A$1:$B$25,2,0)="Exclude"),"",IF($D387=1,IF(OR(price_limit="",price_limit="No Limit"),IF(M387="Yes",1,2),IF(SUMIFS(WhatIf!$W:$W,WhatIf!$Q:$Q,M$1,WhatIf!$R:$R,M387)&lt;=price_limit,IF(M387="Yes",1,2),"")),""))</f>
        <v/>
      </c>
      <c r="BI387" s="161" t="str">
        <f>IF(OR(N387="",VLOOKUP(N$1,Services!$A$1:$B$25,2,0)="Exclude"),"",IF($D387=1,IF(OR(price_limit="",price_limit="No Limit"),IF(N387="Yes",1,2),IF(SUMIFS(WhatIf!$W:$W,WhatIf!$Q:$Q,N$1,WhatIf!$R:$R,N387)&lt;=price_limit,IF(N387="Yes",1,2),"")),""))</f>
        <v/>
      </c>
      <c r="BJ387" s="161" t="str">
        <f>IF(OR(O387="",VLOOKUP(O$1,Services!$A$1:$B$25,2,0)="Exclude"),"",IF($D387=1,IF(OR(price_limit="",price_limit="No Limit"),IF(O387="Yes",1,2),IF(SUMIFS(WhatIf!$W:$W,WhatIf!$Q:$Q,O$1,WhatIf!$R:$R,O387)&lt;=price_limit,IF(O387="Yes",1,2),"")),""))</f>
        <v/>
      </c>
      <c r="BK387" s="161" t="str">
        <f>IF(OR(P387="",VLOOKUP(P$1,Services!$A$1:$B$25,2,0)="Exclude"),"",IF($D387=1,IF(OR(price_limit="",price_limit="No Limit"),IF(P387="Yes",1,2),IF(SUMIFS(WhatIf!$W:$W,WhatIf!$Q:$Q,P$1,WhatIf!$R:$R,P387)&lt;=price_limit,IF(P387="Yes",1,2),"")),""))</f>
        <v/>
      </c>
      <c r="BL387" s="161" t="str">
        <f>IF(OR(Q387="",VLOOKUP(Q$1,Services!$A$1:$B$25,2,0)="Exclude"),"",IF($D387=1,IF(OR(price_limit="",price_limit="No Limit"),IF(Q387="Yes",1,2),IF(SUMIFS(WhatIf!$W:$W,WhatIf!$Q:$Q,Q$1,WhatIf!$R:$R,Q387)&lt;=price_limit,IF(Q387="Yes",1,2),"")),""))</f>
        <v/>
      </c>
      <c r="BM387" s="161" t="str">
        <f>IF(OR(R387="",VLOOKUP(R$1,Services!$A$1:$B$25,2,0)="Exclude"),"",IF($D387=1,IF(OR(price_limit="",price_limit="No Limit"),IF(R387="Yes",1,2),IF(SUMIFS(WhatIf!$W:$W,WhatIf!$Q:$Q,R$1,WhatIf!$R:$R,R387)&lt;=price_limit,IF(R387="Yes",1,2),"")),""))</f>
        <v/>
      </c>
      <c r="BN387" s="161" t="str">
        <f>IF(OR(S387="",VLOOKUP(S$1,Services!$A$1:$B$25,2,0)="Exclude"),"",IF($D387=1,IF(OR(price_limit="",price_limit="No Limit"),IF(S387="Yes",1,2),IF(SUMIFS(WhatIf!$W:$W,WhatIf!$Q:$Q,S$1,WhatIf!$R:$R,S387)&lt;=price_limit,IF(S387="Yes",1,2),"")),""))</f>
        <v/>
      </c>
      <c r="BO387" s="161" t="str">
        <f>IF(OR(T387="",VLOOKUP(T$1,Services!$A$1:$B$25,2,0)="Exclude"),"",IF($D387=1,IF(OR(price_limit="",price_limit="No Limit"),IF(T387="Yes",1,2),IF(SUMIFS(WhatIf!$W:$W,WhatIf!$Q:$Q,T$1,WhatIf!$R:$R,T387)&lt;=price_limit,IF(T387="Yes",1,2),"")),""))</f>
        <v/>
      </c>
      <c r="BP387" s="161" t="str">
        <f>IF(OR(U387="",VLOOKUP(U$1,Services!$A$1:$B$25,2,0)="Exclude"),"",IF($D387=1,IF(OR(price_limit="",price_limit="No Limit"),IF(U387="Yes",1,2),IF(SUMIFS(WhatIf!$W:$W,WhatIf!$Q:$Q,U$1,WhatIf!$R:$R,U387)&lt;=price_limit,IF(U387="Yes",1,2),"")),""))</f>
        <v/>
      </c>
      <c r="BQ387" s="161" t="str">
        <f>IF(OR(V387="",VLOOKUP(V$1,Services!$A$1:$B$25,2,0)="Exclude"),"",IF($D387=1,IF(OR(price_limit="",price_limit="No Limit"),IF(V387="Yes",1,2),IF(SUMIFS(WhatIf!$W:$W,WhatIf!$Q:$Q,V$1,WhatIf!$R:$R,V387)&lt;=price_limit,IF(V387="Yes",1,2),"")),""))</f>
        <v/>
      </c>
      <c r="BR387" s="161" t="str">
        <f>IF(OR(W387="",VLOOKUP(W$1,Services!$A$1:$B$25,2,0)="Exclude"),"",IF($D387=1,IF(OR(price_limit="",price_limit="No Limit"),IF(W387="Yes",1,2),IF(SUMIFS(WhatIf!$W:$W,WhatIf!$Q:$Q,W$1,WhatIf!$R:$R,W387)&lt;=price_limit,IF(W387="Yes",1,2),"")),""))</f>
        <v/>
      </c>
      <c r="BS387" s="161" t="str">
        <f>IF(OR(X387="",VLOOKUP(X$1,Services!$A$1:$B$25,2,0)="Exclude"),"",IF($D387=1,IF(OR(price_limit="",price_limit="No Limit"),IF(X387="Yes",1,2),IF(SUMIFS(WhatIf!$W:$W,WhatIf!$Q:$Q,X$1,WhatIf!$R:$R,X387)&lt;=price_limit,IF(X387="Yes",1,2),"")),""))</f>
        <v/>
      </c>
      <c r="BT387" s="161" t="str">
        <f>IF(OR(Y387="",VLOOKUP(Y$1,Services!$A$1:$B$25,2,0)="Exclude"),"",IF($D387=1,IF(OR(price_limit="",price_limit="No Limit"),IF(Y387="Yes",1,2),IF(SUMIFS(WhatIf!$W:$W,WhatIf!$Q:$Q,Y$1,WhatIf!$R:$R,Y387)&lt;=price_limit,IF(Y387="Yes",1,2),"")),""))</f>
        <v/>
      </c>
      <c r="BU387" s="161" t="str">
        <f>IF(OR(Z387="",VLOOKUP(Z$1,Services!$A$1:$B$25,2,0)="Exclude"),"",IF($D387=1,IF(OR(price_limit="",price_limit="No Limit"),IF(Z387="Yes",1,2),IF(SUMIFS(WhatIf!$W:$W,WhatIf!$Q:$Q,Z$1,WhatIf!$R:$R,Z387)&lt;=price_limit,IF(Z387="Yes",1,2),"")),""))</f>
        <v/>
      </c>
      <c r="BV387" s="161"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4.5" customHeight="1" x14ac:dyDescent="0.3">
      <c r="A388" s="15" t="s">
        <v>1201</v>
      </c>
      <c r="C388" s="3" t="s">
        <v>349</v>
      </c>
      <c r="D388" s="8" t="str">
        <f t="shared" ca="1" si="20"/>
        <v/>
      </c>
      <c r="F388" s="4" t="s">
        <v>1197</v>
      </c>
      <c r="G388" s="4" t="s">
        <v>1197</v>
      </c>
      <c r="H388" s="4" t="s">
        <v>1197</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1" t="str">
        <f>IF(OR(E388="",VLOOKUP(E$1,Services!$A$1:$B$25,2,0)="Exclude"),"",IF($D388=1,IF(OR(price_limit="",price_limit="No Limit"),IF(E388="Yes",1,2),IF(SUMIFS(WhatIf!$W:$W,WhatIf!$Q:$Q,E$1,WhatIf!$R:$R,E388)&lt;=price_limit,IF(E388="Yes",1,2),"")),""))</f>
        <v/>
      </c>
      <c r="BA388" s="161" t="str">
        <f ca="1">IF(OR(F388="",VLOOKUP(F$1,Services!$A$1:$B$25,2,0)="Exclude"),"",IF($D388=1,IF(OR(price_limit="",price_limit="No Limit"),IF(F388="Yes",1,2),IF(SUMIFS(WhatIf!$W:$W,WhatIf!$Q:$Q,F$1,WhatIf!$R:$R,F388)&lt;=price_limit,IF(F388="Yes",1,2),"")),""))</f>
        <v/>
      </c>
      <c r="BB388" s="161" t="str">
        <f ca="1">IF(OR(G388="",VLOOKUP(G$1,Services!$A$1:$B$25,2,0)="Exclude"),"",IF($D388=1,IF(OR(price_limit="",price_limit="No Limit"),IF(G388="Yes",1,2),IF(SUMIFS(WhatIf!$W:$W,WhatIf!$Q:$Q,G$1,WhatIf!$R:$R,G388)&lt;=price_limit,IF(G388="Yes",1,2),"")),""))</f>
        <v/>
      </c>
      <c r="BC388" s="161" t="str">
        <f ca="1">IF(OR(H388="",VLOOKUP(H$1,Services!$A$1:$B$25,2,0)="Exclude"),"",IF($D388=1,IF(OR(price_limit="",price_limit="No Limit"),IF(H388="Yes",1,2),IF(SUMIFS(WhatIf!$W:$W,WhatIf!$Q:$Q,H$1,WhatIf!$R:$R,H388)&lt;=price_limit,IF(H388="Yes",1,2),"")),""))</f>
        <v/>
      </c>
      <c r="BD388" s="161" t="str">
        <f>IF(OR(I388="",VLOOKUP(I$1,Services!$A$1:$B$25,2,0)="Exclude"),"",IF($D388=1,IF(OR(price_limit="",price_limit="No Limit"),IF(I388="Yes",1,2),IF(SUMIFS(WhatIf!$W:$W,WhatIf!$Q:$Q,I$1,WhatIf!$R:$R,I388)&lt;=price_limit,IF(I388="Yes",1,2),"")),""))</f>
        <v/>
      </c>
      <c r="BE388" s="161" t="str">
        <f>IF(OR(J388="",VLOOKUP(J$1,Services!$A$1:$B$25,2,0)="Exclude"),"",IF($D388=1,IF(OR(price_limit="",price_limit="No Limit"),IF(J388="Yes",1,2),IF(SUMIFS(WhatIf!$W:$W,WhatIf!$Q:$Q,J$1,WhatIf!$R:$R,J388)&lt;=price_limit,IF(J388="Yes",1,2),"")),""))</f>
        <v/>
      </c>
      <c r="BF388" s="161" t="str">
        <f>IF(OR(K388="",VLOOKUP(K$1,Services!$A$1:$B$25,2,0)="Exclude"),"",IF($D388=1,IF(OR(price_limit="",price_limit="No Limit"),IF(K388="Yes",1,2),IF(SUMIFS(WhatIf!$W:$W,WhatIf!$Q:$Q,K$1,WhatIf!$R:$R,K388)&lt;=price_limit,IF(K388="Yes",1,2),"")),""))</f>
        <v/>
      </c>
      <c r="BG388" s="161" t="str">
        <f>IF(OR(L388="",VLOOKUP(L$1,Services!$A$1:$B$25,2,0)="Exclude"),"",IF($D388=1,IF(OR(price_limit="",price_limit="No Limit"),IF(L388="Yes",1,2),IF(SUMIFS(WhatIf!$W:$W,WhatIf!$Q:$Q,L$1,WhatIf!$R:$R,L388)&lt;=price_limit,IF(L388="Yes",1,2),"")),""))</f>
        <v/>
      </c>
      <c r="BH388" s="161" t="str">
        <f>IF(OR(M388="",VLOOKUP(M$1,Services!$A$1:$B$25,2,0)="Exclude"),"",IF($D388=1,IF(OR(price_limit="",price_limit="No Limit"),IF(M388="Yes",1,2),IF(SUMIFS(WhatIf!$W:$W,WhatIf!$Q:$Q,M$1,WhatIf!$R:$R,M388)&lt;=price_limit,IF(M388="Yes",1,2),"")),""))</f>
        <v/>
      </c>
      <c r="BI388" s="161" t="str">
        <f>IF(OR(N388="",VLOOKUP(N$1,Services!$A$1:$B$25,2,0)="Exclude"),"",IF($D388=1,IF(OR(price_limit="",price_limit="No Limit"),IF(N388="Yes",1,2),IF(SUMIFS(WhatIf!$W:$W,WhatIf!$Q:$Q,N$1,WhatIf!$R:$R,N388)&lt;=price_limit,IF(N388="Yes",1,2),"")),""))</f>
        <v/>
      </c>
      <c r="BJ388" s="161" t="str">
        <f>IF(OR(O388="",VLOOKUP(O$1,Services!$A$1:$B$25,2,0)="Exclude"),"",IF($D388=1,IF(OR(price_limit="",price_limit="No Limit"),IF(O388="Yes",1,2),IF(SUMIFS(WhatIf!$W:$W,WhatIf!$Q:$Q,O$1,WhatIf!$R:$R,O388)&lt;=price_limit,IF(O388="Yes",1,2),"")),""))</f>
        <v/>
      </c>
      <c r="BK388" s="161" t="str">
        <f>IF(OR(P388="",VLOOKUP(P$1,Services!$A$1:$B$25,2,0)="Exclude"),"",IF($D388=1,IF(OR(price_limit="",price_limit="No Limit"),IF(P388="Yes",1,2),IF(SUMIFS(WhatIf!$W:$W,WhatIf!$Q:$Q,P$1,WhatIf!$R:$R,P388)&lt;=price_limit,IF(P388="Yes",1,2),"")),""))</f>
        <v/>
      </c>
      <c r="BL388" s="161" t="str">
        <f>IF(OR(Q388="",VLOOKUP(Q$1,Services!$A$1:$B$25,2,0)="Exclude"),"",IF($D388=1,IF(OR(price_limit="",price_limit="No Limit"),IF(Q388="Yes",1,2),IF(SUMIFS(WhatIf!$W:$W,WhatIf!$Q:$Q,Q$1,WhatIf!$R:$R,Q388)&lt;=price_limit,IF(Q388="Yes",1,2),"")),""))</f>
        <v/>
      </c>
      <c r="BM388" s="161" t="str">
        <f>IF(OR(R388="",VLOOKUP(R$1,Services!$A$1:$B$25,2,0)="Exclude"),"",IF($D388=1,IF(OR(price_limit="",price_limit="No Limit"),IF(R388="Yes",1,2),IF(SUMIFS(WhatIf!$W:$W,WhatIf!$Q:$Q,R$1,WhatIf!$R:$R,R388)&lt;=price_limit,IF(R388="Yes",1,2),"")),""))</f>
        <v/>
      </c>
      <c r="BN388" s="161" t="str">
        <f>IF(OR(S388="",VLOOKUP(S$1,Services!$A$1:$B$25,2,0)="Exclude"),"",IF($D388=1,IF(OR(price_limit="",price_limit="No Limit"),IF(S388="Yes",1,2),IF(SUMIFS(WhatIf!$W:$W,WhatIf!$Q:$Q,S$1,WhatIf!$R:$R,S388)&lt;=price_limit,IF(S388="Yes",1,2),"")),""))</f>
        <v/>
      </c>
      <c r="BO388" s="161" t="str">
        <f>IF(OR(T388="",VLOOKUP(T$1,Services!$A$1:$B$25,2,0)="Exclude"),"",IF($D388=1,IF(OR(price_limit="",price_limit="No Limit"),IF(T388="Yes",1,2),IF(SUMIFS(WhatIf!$W:$W,WhatIf!$Q:$Q,T$1,WhatIf!$R:$R,T388)&lt;=price_limit,IF(T388="Yes",1,2),"")),""))</f>
        <v/>
      </c>
      <c r="BP388" s="161" t="str">
        <f>IF(OR(U388="",VLOOKUP(U$1,Services!$A$1:$B$25,2,0)="Exclude"),"",IF($D388=1,IF(OR(price_limit="",price_limit="No Limit"),IF(U388="Yes",1,2),IF(SUMIFS(WhatIf!$W:$W,WhatIf!$Q:$Q,U$1,WhatIf!$R:$R,U388)&lt;=price_limit,IF(U388="Yes",1,2),"")),""))</f>
        <v/>
      </c>
      <c r="BQ388" s="161" t="str">
        <f>IF(OR(V388="",VLOOKUP(V$1,Services!$A$1:$B$25,2,0)="Exclude"),"",IF($D388=1,IF(OR(price_limit="",price_limit="No Limit"),IF(V388="Yes",1,2),IF(SUMIFS(WhatIf!$W:$W,WhatIf!$Q:$Q,V$1,WhatIf!$R:$R,V388)&lt;=price_limit,IF(V388="Yes",1,2),"")),""))</f>
        <v/>
      </c>
      <c r="BR388" s="161" t="str">
        <f>IF(OR(W388="",VLOOKUP(W$1,Services!$A$1:$B$25,2,0)="Exclude"),"",IF($D388=1,IF(OR(price_limit="",price_limit="No Limit"),IF(W388="Yes",1,2),IF(SUMIFS(WhatIf!$W:$W,WhatIf!$Q:$Q,W$1,WhatIf!$R:$R,W388)&lt;=price_limit,IF(W388="Yes",1,2),"")),""))</f>
        <v/>
      </c>
      <c r="BS388" s="161" t="str">
        <f>IF(OR(X388="",VLOOKUP(X$1,Services!$A$1:$B$25,2,0)="Exclude"),"",IF($D388=1,IF(OR(price_limit="",price_limit="No Limit"),IF(X388="Yes",1,2),IF(SUMIFS(WhatIf!$W:$W,WhatIf!$Q:$Q,X$1,WhatIf!$R:$R,X388)&lt;=price_limit,IF(X388="Yes",1,2),"")),""))</f>
        <v/>
      </c>
      <c r="BT388" s="161" t="str">
        <f>IF(OR(Y388="",VLOOKUP(Y$1,Services!$A$1:$B$25,2,0)="Exclude"),"",IF($D388=1,IF(OR(price_limit="",price_limit="No Limit"),IF(Y388="Yes",1,2),IF(SUMIFS(WhatIf!$W:$W,WhatIf!$Q:$Q,Y$1,WhatIf!$R:$R,Y388)&lt;=price_limit,IF(Y388="Yes",1,2),"")),""))</f>
        <v/>
      </c>
      <c r="BU388" s="161" t="str">
        <f>IF(OR(Z388="",VLOOKUP(Z$1,Services!$A$1:$B$25,2,0)="Exclude"),"",IF($D388=1,IF(OR(price_limit="",price_limit="No Limit"),IF(Z388="Yes",1,2),IF(SUMIFS(WhatIf!$W:$W,WhatIf!$Q:$Q,Z$1,WhatIf!$R:$R,Z388)&lt;=price_limit,IF(Z388="Yes",1,2),"")),""))</f>
        <v/>
      </c>
      <c r="BV388" s="161"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5" customHeight="1" x14ac:dyDescent="0.3">
      <c r="A389" s="15" t="s">
        <v>1160</v>
      </c>
      <c r="B389" s="3" t="s">
        <v>1161</v>
      </c>
      <c r="C389" s="3" t="s">
        <v>177</v>
      </c>
      <c r="D389" s="8" t="str">
        <f t="shared" ca="1" si="20"/>
        <v/>
      </c>
      <c r="M389" s="4" t="s">
        <v>1160</v>
      </c>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1" t="str">
        <f>IF(OR(E389="",VLOOKUP(E$1,Services!$A$1:$B$25,2,0)="Exclude"),"",IF($D389=1,IF(OR(price_limit="",price_limit="No Limit"),IF(E389="Yes",1,2),IF(SUMIFS(WhatIf!$W:$W,WhatIf!$Q:$Q,E$1,WhatIf!$R:$R,E389)&lt;=price_limit,IF(E389="Yes",1,2),"")),""))</f>
        <v/>
      </c>
      <c r="BA389" s="161" t="str">
        <f>IF(OR(F389="",VLOOKUP(F$1,Services!$A$1:$B$25,2,0)="Exclude"),"",IF($D389=1,IF(OR(price_limit="",price_limit="No Limit"),IF(F389="Yes",1,2),IF(SUMIFS(WhatIf!$W:$W,WhatIf!$Q:$Q,F$1,WhatIf!$R:$R,F389)&lt;=price_limit,IF(F389="Yes",1,2),"")),""))</f>
        <v/>
      </c>
      <c r="BB389" s="161" t="str">
        <f>IF(OR(G389="",VLOOKUP(G$1,Services!$A$1:$B$25,2,0)="Exclude"),"",IF($D389=1,IF(OR(price_limit="",price_limit="No Limit"),IF(G389="Yes",1,2),IF(SUMIFS(WhatIf!$W:$W,WhatIf!$Q:$Q,G$1,WhatIf!$R:$R,G389)&lt;=price_limit,IF(G389="Yes",1,2),"")),""))</f>
        <v/>
      </c>
      <c r="BC389" s="161" t="str">
        <f>IF(OR(H389="",VLOOKUP(H$1,Services!$A$1:$B$25,2,0)="Exclude"),"",IF($D389=1,IF(OR(price_limit="",price_limit="No Limit"),IF(H389="Yes",1,2),IF(SUMIFS(WhatIf!$W:$W,WhatIf!$Q:$Q,H$1,WhatIf!$R:$R,H389)&lt;=price_limit,IF(H389="Yes",1,2),"")),""))</f>
        <v/>
      </c>
      <c r="BD389" s="161" t="str">
        <f>IF(OR(I389="",VLOOKUP(I$1,Services!$A$1:$B$25,2,0)="Exclude"),"",IF($D389=1,IF(OR(price_limit="",price_limit="No Limit"),IF(I389="Yes",1,2),IF(SUMIFS(WhatIf!$W:$W,WhatIf!$Q:$Q,I$1,WhatIf!$R:$R,I389)&lt;=price_limit,IF(I389="Yes",1,2),"")),""))</f>
        <v/>
      </c>
      <c r="BE389" s="161" t="str">
        <f>IF(OR(J389="",VLOOKUP(J$1,Services!$A$1:$B$25,2,0)="Exclude"),"",IF($D389=1,IF(OR(price_limit="",price_limit="No Limit"),IF(J389="Yes",1,2),IF(SUMIFS(WhatIf!$W:$W,WhatIf!$Q:$Q,J$1,WhatIf!$R:$R,J389)&lt;=price_limit,IF(J389="Yes",1,2),"")),""))</f>
        <v/>
      </c>
      <c r="BF389" s="161" t="str">
        <f>IF(OR(K389="",VLOOKUP(K$1,Services!$A$1:$B$25,2,0)="Exclude"),"",IF($D389=1,IF(OR(price_limit="",price_limit="No Limit"),IF(K389="Yes",1,2),IF(SUMIFS(WhatIf!$W:$W,WhatIf!$Q:$Q,K$1,WhatIf!$R:$R,K389)&lt;=price_limit,IF(K389="Yes",1,2),"")),""))</f>
        <v/>
      </c>
      <c r="BG389" s="161" t="str">
        <f>IF(OR(L389="",VLOOKUP(L$1,Services!$A$1:$B$25,2,0)="Exclude"),"",IF($D389=1,IF(OR(price_limit="",price_limit="No Limit"),IF(L389="Yes",1,2),IF(SUMIFS(WhatIf!$W:$W,WhatIf!$Q:$Q,L$1,WhatIf!$R:$R,L389)&lt;=price_limit,IF(L389="Yes",1,2),"")),""))</f>
        <v/>
      </c>
      <c r="BH389" s="161" t="str">
        <f ca="1">IF(OR(M389="",VLOOKUP(M$1,Services!$A$1:$B$25,2,0)="Exclude"),"",IF($D389=1,IF(OR(price_limit="",price_limit="No Limit"),IF(M389="Yes",1,2),IF(SUMIFS(WhatIf!$W:$W,WhatIf!$Q:$Q,M$1,WhatIf!$R:$R,M389)&lt;=price_limit,IF(M389="Yes",1,2),"")),""))</f>
        <v/>
      </c>
      <c r="BI389" s="161" t="str">
        <f>IF(OR(N389="",VLOOKUP(N$1,Services!$A$1:$B$25,2,0)="Exclude"),"",IF($D389=1,IF(OR(price_limit="",price_limit="No Limit"),IF(N389="Yes",1,2),IF(SUMIFS(WhatIf!$W:$W,WhatIf!$Q:$Q,N$1,WhatIf!$R:$R,N389)&lt;=price_limit,IF(N389="Yes",1,2),"")),""))</f>
        <v/>
      </c>
      <c r="BJ389" s="161" t="str">
        <f>IF(OR(O389="",VLOOKUP(O$1,Services!$A$1:$B$25,2,0)="Exclude"),"",IF($D389=1,IF(OR(price_limit="",price_limit="No Limit"),IF(O389="Yes",1,2),IF(SUMIFS(WhatIf!$W:$W,WhatIf!$Q:$Q,O$1,WhatIf!$R:$R,O389)&lt;=price_limit,IF(O389="Yes",1,2),"")),""))</f>
        <v/>
      </c>
      <c r="BK389" s="161" t="str">
        <f>IF(OR(P389="",VLOOKUP(P$1,Services!$A$1:$B$25,2,0)="Exclude"),"",IF($D389=1,IF(OR(price_limit="",price_limit="No Limit"),IF(P389="Yes",1,2),IF(SUMIFS(WhatIf!$W:$W,WhatIf!$Q:$Q,P$1,WhatIf!$R:$R,P389)&lt;=price_limit,IF(P389="Yes",1,2),"")),""))</f>
        <v/>
      </c>
      <c r="BL389" s="161" t="str">
        <f>IF(OR(Q389="",VLOOKUP(Q$1,Services!$A$1:$B$25,2,0)="Exclude"),"",IF($D389=1,IF(OR(price_limit="",price_limit="No Limit"),IF(Q389="Yes",1,2),IF(SUMIFS(WhatIf!$W:$W,WhatIf!$Q:$Q,Q$1,WhatIf!$R:$R,Q389)&lt;=price_limit,IF(Q389="Yes",1,2),"")),""))</f>
        <v/>
      </c>
      <c r="BM389" s="161" t="str">
        <f>IF(OR(R389="",VLOOKUP(R$1,Services!$A$1:$B$25,2,0)="Exclude"),"",IF($D389=1,IF(OR(price_limit="",price_limit="No Limit"),IF(R389="Yes",1,2),IF(SUMIFS(WhatIf!$W:$W,WhatIf!$Q:$Q,R$1,WhatIf!$R:$R,R389)&lt;=price_limit,IF(R389="Yes",1,2),"")),""))</f>
        <v/>
      </c>
      <c r="BN389" s="161" t="str">
        <f>IF(OR(S389="",VLOOKUP(S$1,Services!$A$1:$B$25,2,0)="Exclude"),"",IF($D389=1,IF(OR(price_limit="",price_limit="No Limit"),IF(S389="Yes",1,2),IF(SUMIFS(WhatIf!$W:$W,WhatIf!$Q:$Q,S$1,WhatIf!$R:$R,S389)&lt;=price_limit,IF(S389="Yes",1,2),"")),""))</f>
        <v/>
      </c>
      <c r="BO389" s="161" t="str">
        <f>IF(OR(T389="",VLOOKUP(T$1,Services!$A$1:$B$25,2,0)="Exclude"),"",IF($D389=1,IF(OR(price_limit="",price_limit="No Limit"),IF(T389="Yes",1,2),IF(SUMIFS(WhatIf!$W:$W,WhatIf!$Q:$Q,T$1,WhatIf!$R:$R,T389)&lt;=price_limit,IF(T389="Yes",1,2),"")),""))</f>
        <v/>
      </c>
      <c r="BP389" s="161" t="str">
        <f>IF(OR(U389="",VLOOKUP(U$1,Services!$A$1:$B$25,2,0)="Exclude"),"",IF($D389=1,IF(OR(price_limit="",price_limit="No Limit"),IF(U389="Yes",1,2),IF(SUMIFS(WhatIf!$W:$W,WhatIf!$Q:$Q,U$1,WhatIf!$R:$R,U389)&lt;=price_limit,IF(U389="Yes",1,2),"")),""))</f>
        <v/>
      </c>
      <c r="BQ389" s="161" t="str">
        <f>IF(OR(V389="",VLOOKUP(V$1,Services!$A$1:$B$25,2,0)="Exclude"),"",IF($D389=1,IF(OR(price_limit="",price_limit="No Limit"),IF(V389="Yes",1,2),IF(SUMIFS(WhatIf!$W:$W,WhatIf!$Q:$Q,V$1,WhatIf!$R:$R,V389)&lt;=price_limit,IF(V389="Yes",1,2),"")),""))</f>
        <v/>
      </c>
      <c r="BR389" s="161" t="str">
        <f>IF(OR(W389="",VLOOKUP(W$1,Services!$A$1:$B$25,2,0)="Exclude"),"",IF($D389=1,IF(OR(price_limit="",price_limit="No Limit"),IF(W389="Yes",1,2),IF(SUMIFS(WhatIf!$W:$W,WhatIf!$Q:$Q,W$1,WhatIf!$R:$R,W389)&lt;=price_limit,IF(W389="Yes",1,2),"")),""))</f>
        <v/>
      </c>
      <c r="BS389" s="161" t="str">
        <f>IF(OR(X389="",VLOOKUP(X$1,Services!$A$1:$B$25,2,0)="Exclude"),"",IF($D389=1,IF(OR(price_limit="",price_limit="No Limit"),IF(X389="Yes",1,2),IF(SUMIFS(WhatIf!$W:$W,WhatIf!$Q:$Q,X$1,WhatIf!$R:$R,X389)&lt;=price_limit,IF(X389="Yes",1,2),"")),""))</f>
        <v/>
      </c>
      <c r="BT389" s="161" t="str">
        <f>IF(OR(Y389="",VLOOKUP(Y$1,Services!$A$1:$B$25,2,0)="Exclude"),"",IF($D389=1,IF(OR(price_limit="",price_limit="No Limit"),IF(Y389="Yes",1,2),IF(SUMIFS(WhatIf!$W:$W,WhatIf!$Q:$Q,Y$1,WhatIf!$R:$R,Y389)&lt;=price_limit,IF(Y389="Yes",1,2),"")),""))</f>
        <v/>
      </c>
      <c r="BU389" s="161" t="str">
        <f>IF(OR(Z389="",VLOOKUP(Z$1,Services!$A$1:$B$25,2,0)="Exclude"),"",IF($D389=1,IF(OR(price_limit="",price_limit="No Limit"),IF(Z389="Yes",1,2),IF(SUMIFS(WhatIf!$W:$W,WhatIf!$Q:$Q,Z$1,WhatIf!$R:$R,Z389)&lt;=price_limit,IF(Z389="Yes",1,2),"")),""))</f>
        <v/>
      </c>
      <c r="BV389" s="161"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13" customHeight="1" x14ac:dyDescent="0.35">
      <c r="A390" s="15" t="s">
        <v>864</v>
      </c>
      <c r="B390" s="3" t="s">
        <v>200</v>
      </c>
      <c r="C390" s="3" t="s">
        <v>746</v>
      </c>
      <c r="D390" s="8" t="str">
        <f t="shared" ca="1" si="20"/>
        <v/>
      </c>
      <c r="I390" s="4" t="s">
        <v>1</v>
      </c>
      <c r="J390" s="4" t="s">
        <v>1</v>
      </c>
      <c r="K390" s="4" t="s">
        <v>1</v>
      </c>
      <c r="L390" s="4" t="s">
        <v>1</v>
      </c>
      <c r="M390" s="8" t="s">
        <v>1</v>
      </c>
      <c r="N390" s="8"/>
      <c r="O390" s="8"/>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1" t="str">
        <f>IF(OR(E390="",VLOOKUP(E$1,Services!$A$1:$B$25,2,0)="Exclude"),"",IF($D390=1,IF(OR(price_limit="",price_limit="No Limit"),IF(E390="Yes",1,2),IF(SUMIFS(WhatIf!$W:$W,WhatIf!$Q:$Q,E$1,WhatIf!$R:$R,E390)&lt;=price_limit,IF(E390="Yes",1,2),"")),""))</f>
        <v/>
      </c>
      <c r="BA390" s="161" t="str">
        <f>IF(OR(F390="",VLOOKUP(F$1,Services!$A$1:$B$25,2,0)="Exclude"),"",IF($D390=1,IF(OR(price_limit="",price_limit="No Limit"),IF(F390="Yes",1,2),IF(SUMIFS(WhatIf!$W:$W,WhatIf!$Q:$Q,F$1,WhatIf!$R:$R,F390)&lt;=price_limit,IF(F390="Yes",1,2),"")),""))</f>
        <v/>
      </c>
      <c r="BB390" s="161" t="str">
        <f>IF(OR(G390="",VLOOKUP(G$1,Services!$A$1:$B$25,2,0)="Exclude"),"",IF($D390=1,IF(OR(price_limit="",price_limit="No Limit"),IF(G390="Yes",1,2),IF(SUMIFS(WhatIf!$W:$W,WhatIf!$Q:$Q,G$1,WhatIf!$R:$R,G390)&lt;=price_limit,IF(G390="Yes",1,2),"")),""))</f>
        <v/>
      </c>
      <c r="BC390" s="161" t="str">
        <f>IF(OR(H390="",VLOOKUP(H$1,Services!$A$1:$B$25,2,0)="Exclude"),"",IF($D390=1,IF(OR(price_limit="",price_limit="No Limit"),IF(H390="Yes",1,2),IF(SUMIFS(WhatIf!$W:$W,WhatIf!$Q:$Q,H$1,WhatIf!$R:$R,H390)&lt;=price_limit,IF(H390="Yes",1,2),"")),""))</f>
        <v/>
      </c>
      <c r="BD390" s="161" t="str">
        <f ca="1">IF(OR(I390="",VLOOKUP(I$1,Services!$A$1:$B$25,2,0)="Exclude"),"",IF($D390=1,IF(OR(price_limit="",price_limit="No Limit"),IF(I390="Yes",1,2),IF(SUMIFS(WhatIf!$W:$W,WhatIf!$Q:$Q,I$1,WhatIf!$R:$R,I390)&lt;=price_limit,IF(I390="Yes",1,2),"")),""))</f>
        <v/>
      </c>
      <c r="BE390" s="161" t="str">
        <f ca="1">IF(OR(J390="",VLOOKUP(J$1,Services!$A$1:$B$25,2,0)="Exclude"),"",IF($D390=1,IF(OR(price_limit="",price_limit="No Limit"),IF(J390="Yes",1,2),IF(SUMIFS(WhatIf!$W:$W,WhatIf!$Q:$Q,J$1,WhatIf!$R:$R,J390)&lt;=price_limit,IF(J390="Yes",1,2),"")),""))</f>
        <v/>
      </c>
      <c r="BF390" s="161" t="str">
        <f ca="1">IF(OR(K390="",VLOOKUP(K$1,Services!$A$1:$B$25,2,0)="Exclude"),"",IF($D390=1,IF(OR(price_limit="",price_limit="No Limit"),IF(K390="Yes",1,2),IF(SUMIFS(WhatIf!$W:$W,WhatIf!$Q:$Q,K$1,WhatIf!$R:$R,K390)&lt;=price_limit,IF(K390="Yes",1,2),"")),""))</f>
        <v/>
      </c>
      <c r="BG390" s="161" t="str">
        <f ca="1">IF(OR(L390="",VLOOKUP(L$1,Services!$A$1:$B$25,2,0)="Exclude"),"",IF($D390=1,IF(OR(price_limit="",price_limit="No Limit"),IF(L390="Yes",1,2),IF(SUMIFS(WhatIf!$W:$W,WhatIf!$Q:$Q,L$1,WhatIf!$R:$R,L390)&lt;=price_limit,IF(L390="Yes",1,2),"")),""))</f>
        <v/>
      </c>
      <c r="BH390" s="161" t="str">
        <f ca="1">IF(OR(M390="",VLOOKUP(M$1,Services!$A$1:$B$25,2,0)="Exclude"),"",IF($D390=1,IF(OR(price_limit="",price_limit="No Limit"),IF(M390="Yes",1,2),IF(SUMIFS(WhatIf!$W:$W,WhatIf!$Q:$Q,M$1,WhatIf!$R:$R,M390)&lt;=price_limit,IF(M390="Yes",1,2),"")),""))</f>
        <v/>
      </c>
      <c r="BI390" s="161" t="str">
        <f>IF(OR(N390="",VLOOKUP(N$1,Services!$A$1:$B$25,2,0)="Exclude"),"",IF($D390=1,IF(OR(price_limit="",price_limit="No Limit"),IF(N390="Yes",1,2),IF(SUMIFS(WhatIf!$W:$W,WhatIf!$Q:$Q,N$1,WhatIf!$R:$R,N390)&lt;=price_limit,IF(N390="Yes",1,2),"")),""))</f>
        <v/>
      </c>
      <c r="BJ390" s="161" t="str">
        <f>IF(OR(O390="",VLOOKUP(O$1,Services!$A$1:$B$25,2,0)="Exclude"),"",IF($D390=1,IF(OR(price_limit="",price_limit="No Limit"),IF(O390="Yes",1,2),IF(SUMIFS(WhatIf!$W:$W,WhatIf!$Q:$Q,O$1,WhatIf!$R:$R,O390)&lt;=price_limit,IF(O390="Yes",1,2),"")),""))</f>
        <v/>
      </c>
      <c r="BK390" s="161" t="str">
        <f>IF(OR(P390="",VLOOKUP(P$1,Services!$A$1:$B$25,2,0)="Exclude"),"",IF($D390=1,IF(OR(price_limit="",price_limit="No Limit"),IF(P390="Yes",1,2),IF(SUMIFS(WhatIf!$W:$W,WhatIf!$Q:$Q,P$1,WhatIf!$R:$R,P390)&lt;=price_limit,IF(P390="Yes",1,2),"")),""))</f>
        <v/>
      </c>
      <c r="BL390" s="161" t="str">
        <f>IF(OR(Q390="",VLOOKUP(Q$1,Services!$A$1:$B$25,2,0)="Exclude"),"",IF($D390=1,IF(OR(price_limit="",price_limit="No Limit"),IF(Q390="Yes",1,2),IF(SUMIFS(WhatIf!$W:$W,WhatIf!$Q:$Q,Q$1,WhatIf!$R:$R,Q390)&lt;=price_limit,IF(Q390="Yes",1,2),"")),""))</f>
        <v/>
      </c>
      <c r="BM390" s="161" t="str">
        <f>IF(OR(R390="",VLOOKUP(R$1,Services!$A$1:$B$25,2,0)="Exclude"),"",IF($D390=1,IF(OR(price_limit="",price_limit="No Limit"),IF(R390="Yes",1,2),IF(SUMIFS(WhatIf!$W:$W,WhatIf!$Q:$Q,R$1,WhatIf!$R:$R,R390)&lt;=price_limit,IF(R390="Yes",1,2),"")),""))</f>
        <v/>
      </c>
      <c r="BN390" s="161" t="str">
        <f>IF(OR(S390="",VLOOKUP(S$1,Services!$A$1:$B$25,2,0)="Exclude"),"",IF($D390=1,IF(OR(price_limit="",price_limit="No Limit"),IF(S390="Yes",1,2),IF(SUMIFS(WhatIf!$W:$W,WhatIf!$Q:$Q,S$1,WhatIf!$R:$R,S390)&lt;=price_limit,IF(S390="Yes",1,2),"")),""))</f>
        <v/>
      </c>
      <c r="BO390" s="161" t="str">
        <f>IF(OR(T390="",VLOOKUP(T$1,Services!$A$1:$B$25,2,0)="Exclude"),"",IF($D390=1,IF(OR(price_limit="",price_limit="No Limit"),IF(T390="Yes",1,2),IF(SUMIFS(WhatIf!$W:$W,WhatIf!$Q:$Q,T$1,WhatIf!$R:$R,T390)&lt;=price_limit,IF(T390="Yes",1,2),"")),""))</f>
        <v/>
      </c>
      <c r="BP390" s="161" t="str">
        <f>IF(OR(U390="",VLOOKUP(U$1,Services!$A$1:$B$25,2,0)="Exclude"),"",IF($D390=1,IF(OR(price_limit="",price_limit="No Limit"),IF(U390="Yes",1,2),IF(SUMIFS(WhatIf!$W:$W,WhatIf!$Q:$Q,U$1,WhatIf!$R:$R,U390)&lt;=price_limit,IF(U390="Yes",1,2),"")),""))</f>
        <v/>
      </c>
      <c r="BQ390" s="161" t="str">
        <f>IF(OR(V390="",VLOOKUP(V$1,Services!$A$1:$B$25,2,0)="Exclude"),"",IF($D390=1,IF(OR(price_limit="",price_limit="No Limit"),IF(V390="Yes",1,2),IF(SUMIFS(WhatIf!$W:$W,WhatIf!$Q:$Q,V$1,WhatIf!$R:$R,V390)&lt;=price_limit,IF(V390="Yes",1,2),"")),""))</f>
        <v/>
      </c>
      <c r="BR390" s="161" t="str">
        <f>IF(OR(W390="",VLOOKUP(W$1,Services!$A$1:$B$25,2,0)="Exclude"),"",IF($D390=1,IF(OR(price_limit="",price_limit="No Limit"),IF(W390="Yes",1,2),IF(SUMIFS(WhatIf!$W:$W,WhatIf!$Q:$Q,W$1,WhatIf!$R:$R,W390)&lt;=price_limit,IF(W390="Yes",1,2),"")),""))</f>
        <v/>
      </c>
      <c r="BS390" s="161" t="str">
        <f>IF(OR(X390="",VLOOKUP(X$1,Services!$A$1:$B$25,2,0)="Exclude"),"",IF($D390=1,IF(OR(price_limit="",price_limit="No Limit"),IF(X390="Yes",1,2),IF(SUMIFS(WhatIf!$W:$W,WhatIf!$Q:$Q,X$1,WhatIf!$R:$R,X390)&lt;=price_limit,IF(X390="Yes",1,2),"")),""))</f>
        <v/>
      </c>
      <c r="BT390" s="161" t="str">
        <f>IF(OR(Y390="",VLOOKUP(Y$1,Services!$A$1:$B$25,2,0)="Exclude"),"",IF($D390=1,IF(OR(price_limit="",price_limit="No Limit"),IF(Y390="Yes",1,2),IF(SUMIFS(WhatIf!$W:$W,WhatIf!$Q:$Q,Y$1,WhatIf!$R:$R,Y390)&lt;=price_limit,IF(Y390="Yes",1,2),"")),""))</f>
        <v/>
      </c>
      <c r="BU390" s="161" t="str">
        <f>IF(OR(Z390="",VLOOKUP(Z$1,Services!$A$1:$B$25,2,0)="Exclude"),"",IF($D390=1,IF(OR(price_limit="",price_limit="No Limit"),IF(Z390="Yes",1,2),IF(SUMIFS(WhatIf!$W:$W,WhatIf!$Q:$Q,Z$1,WhatIf!$R:$R,Z390)&lt;=price_limit,IF(Z390="Yes",1,2),"")),""))</f>
        <v/>
      </c>
      <c r="BV390" s="161"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503</v>
      </c>
      <c r="B391" s="3" t="s">
        <v>575</v>
      </c>
      <c r="C391" s="3" t="s">
        <v>229</v>
      </c>
      <c r="D391" s="8" t="str">
        <f t="shared" ca="1" si="20"/>
        <v/>
      </c>
      <c r="M391" s="8"/>
      <c r="N391" s="8" t="s">
        <v>1</v>
      </c>
      <c r="O391" s="8"/>
      <c r="P391" s="8" t="s">
        <v>1</v>
      </c>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1" t="str">
        <f>IF(OR(E391="",VLOOKUP(E$1,Services!$A$1:$B$25,2,0)="Exclude"),"",IF($D391=1,IF(OR(price_limit="",price_limit="No Limit"),IF(E391="Yes",1,2),IF(SUMIFS(WhatIf!$W:$W,WhatIf!$Q:$Q,E$1,WhatIf!$R:$R,E391)&lt;=price_limit,IF(E391="Yes",1,2),"")),""))</f>
        <v/>
      </c>
      <c r="BA391" s="161" t="str">
        <f>IF(OR(F391="",VLOOKUP(F$1,Services!$A$1:$B$25,2,0)="Exclude"),"",IF($D391=1,IF(OR(price_limit="",price_limit="No Limit"),IF(F391="Yes",1,2),IF(SUMIFS(WhatIf!$W:$W,WhatIf!$Q:$Q,F$1,WhatIf!$R:$R,F391)&lt;=price_limit,IF(F391="Yes",1,2),"")),""))</f>
        <v/>
      </c>
      <c r="BB391" s="161" t="str">
        <f>IF(OR(G391="",VLOOKUP(G$1,Services!$A$1:$B$25,2,0)="Exclude"),"",IF($D391=1,IF(OR(price_limit="",price_limit="No Limit"),IF(G391="Yes",1,2),IF(SUMIFS(WhatIf!$W:$W,WhatIf!$Q:$Q,G$1,WhatIf!$R:$R,G391)&lt;=price_limit,IF(G391="Yes",1,2),"")),""))</f>
        <v/>
      </c>
      <c r="BC391" s="161" t="str">
        <f>IF(OR(H391="",VLOOKUP(H$1,Services!$A$1:$B$25,2,0)="Exclude"),"",IF($D391=1,IF(OR(price_limit="",price_limit="No Limit"),IF(H391="Yes",1,2),IF(SUMIFS(WhatIf!$W:$W,WhatIf!$Q:$Q,H$1,WhatIf!$R:$R,H391)&lt;=price_limit,IF(H391="Yes",1,2),"")),""))</f>
        <v/>
      </c>
      <c r="BD391" s="161" t="str">
        <f>IF(OR(I391="",VLOOKUP(I$1,Services!$A$1:$B$25,2,0)="Exclude"),"",IF($D391=1,IF(OR(price_limit="",price_limit="No Limit"),IF(I391="Yes",1,2),IF(SUMIFS(WhatIf!$W:$W,WhatIf!$Q:$Q,I$1,WhatIf!$R:$R,I391)&lt;=price_limit,IF(I391="Yes",1,2),"")),""))</f>
        <v/>
      </c>
      <c r="BE391" s="161" t="str">
        <f>IF(OR(J391="",VLOOKUP(J$1,Services!$A$1:$B$25,2,0)="Exclude"),"",IF($D391=1,IF(OR(price_limit="",price_limit="No Limit"),IF(J391="Yes",1,2),IF(SUMIFS(WhatIf!$W:$W,WhatIf!$Q:$Q,J$1,WhatIf!$R:$R,J391)&lt;=price_limit,IF(J391="Yes",1,2),"")),""))</f>
        <v/>
      </c>
      <c r="BF391" s="161" t="str">
        <f>IF(OR(K391="",VLOOKUP(K$1,Services!$A$1:$B$25,2,0)="Exclude"),"",IF($D391=1,IF(OR(price_limit="",price_limit="No Limit"),IF(K391="Yes",1,2),IF(SUMIFS(WhatIf!$W:$W,WhatIf!$Q:$Q,K$1,WhatIf!$R:$R,K391)&lt;=price_limit,IF(K391="Yes",1,2),"")),""))</f>
        <v/>
      </c>
      <c r="BG391" s="161" t="str">
        <f>IF(OR(L391="",VLOOKUP(L$1,Services!$A$1:$B$25,2,0)="Exclude"),"",IF($D391=1,IF(OR(price_limit="",price_limit="No Limit"),IF(L391="Yes",1,2),IF(SUMIFS(WhatIf!$W:$W,WhatIf!$Q:$Q,L$1,WhatIf!$R:$R,L391)&lt;=price_limit,IF(L391="Yes",1,2),"")),""))</f>
        <v/>
      </c>
      <c r="BH391" s="161" t="str">
        <f>IF(OR(M391="",VLOOKUP(M$1,Services!$A$1:$B$25,2,0)="Exclude"),"",IF($D391=1,IF(OR(price_limit="",price_limit="No Limit"),IF(M391="Yes",1,2),IF(SUMIFS(WhatIf!$W:$W,WhatIf!$Q:$Q,M$1,WhatIf!$R:$R,M391)&lt;=price_limit,IF(M391="Yes",1,2),"")),""))</f>
        <v/>
      </c>
      <c r="BI391" s="161" t="str">
        <f ca="1">IF(OR(N391="",VLOOKUP(N$1,Services!$A$1:$B$25,2,0)="Exclude"),"",IF($D391=1,IF(OR(price_limit="",price_limit="No Limit"),IF(N391="Yes",1,2),IF(SUMIFS(WhatIf!$W:$W,WhatIf!$Q:$Q,N$1,WhatIf!$R:$R,N391)&lt;=price_limit,IF(N391="Yes",1,2),"")),""))</f>
        <v/>
      </c>
      <c r="BJ391" s="161" t="str">
        <f>IF(OR(O391="",VLOOKUP(O$1,Services!$A$1:$B$25,2,0)="Exclude"),"",IF($D391=1,IF(OR(price_limit="",price_limit="No Limit"),IF(O391="Yes",1,2),IF(SUMIFS(WhatIf!$W:$W,WhatIf!$Q:$Q,O$1,WhatIf!$R:$R,O391)&lt;=price_limit,IF(O391="Yes",1,2),"")),""))</f>
        <v/>
      </c>
      <c r="BK391" s="161" t="str">
        <f ca="1">IF(OR(P391="",VLOOKUP(P$1,Services!$A$1:$B$25,2,0)="Exclude"),"",IF($D391=1,IF(OR(price_limit="",price_limit="No Limit"),IF(P391="Yes",1,2),IF(SUMIFS(WhatIf!$W:$W,WhatIf!$Q:$Q,P$1,WhatIf!$R:$R,P391)&lt;=price_limit,IF(P391="Yes",1,2),"")),""))</f>
        <v/>
      </c>
      <c r="BL391" s="161" t="str">
        <f>IF(OR(Q391="",VLOOKUP(Q$1,Services!$A$1:$B$25,2,0)="Exclude"),"",IF($D391=1,IF(OR(price_limit="",price_limit="No Limit"),IF(Q391="Yes",1,2),IF(SUMIFS(WhatIf!$W:$W,WhatIf!$Q:$Q,Q$1,WhatIf!$R:$R,Q391)&lt;=price_limit,IF(Q391="Yes",1,2),"")),""))</f>
        <v/>
      </c>
      <c r="BM391" s="161" t="str">
        <f>IF(OR(R391="",VLOOKUP(R$1,Services!$A$1:$B$25,2,0)="Exclude"),"",IF($D391=1,IF(OR(price_limit="",price_limit="No Limit"),IF(R391="Yes",1,2),IF(SUMIFS(WhatIf!$W:$W,WhatIf!$Q:$Q,R$1,WhatIf!$R:$R,R391)&lt;=price_limit,IF(R391="Yes",1,2),"")),""))</f>
        <v/>
      </c>
      <c r="BN391" s="161" t="str">
        <f>IF(OR(S391="",VLOOKUP(S$1,Services!$A$1:$B$25,2,0)="Exclude"),"",IF($D391=1,IF(OR(price_limit="",price_limit="No Limit"),IF(S391="Yes",1,2),IF(SUMIFS(WhatIf!$W:$W,WhatIf!$Q:$Q,S$1,WhatIf!$R:$R,S391)&lt;=price_limit,IF(S391="Yes",1,2),"")),""))</f>
        <v/>
      </c>
      <c r="BO391" s="161" t="str">
        <f>IF(OR(T391="",VLOOKUP(T$1,Services!$A$1:$B$25,2,0)="Exclude"),"",IF($D391=1,IF(OR(price_limit="",price_limit="No Limit"),IF(T391="Yes",1,2),IF(SUMIFS(WhatIf!$W:$W,WhatIf!$Q:$Q,T$1,WhatIf!$R:$R,T391)&lt;=price_limit,IF(T391="Yes",1,2),"")),""))</f>
        <v/>
      </c>
      <c r="BP391" s="161" t="str">
        <f>IF(OR(U391="",VLOOKUP(U$1,Services!$A$1:$B$25,2,0)="Exclude"),"",IF($D391=1,IF(OR(price_limit="",price_limit="No Limit"),IF(U391="Yes",1,2),IF(SUMIFS(WhatIf!$W:$W,WhatIf!$Q:$Q,U$1,WhatIf!$R:$R,U391)&lt;=price_limit,IF(U391="Yes",1,2),"")),""))</f>
        <v/>
      </c>
      <c r="BQ391" s="161" t="str">
        <f>IF(OR(V391="",VLOOKUP(V$1,Services!$A$1:$B$25,2,0)="Exclude"),"",IF($D391=1,IF(OR(price_limit="",price_limit="No Limit"),IF(V391="Yes",1,2),IF(SUMIFS(WhatIf!$W:$W,WhatIf!$Q:$Q,V$1,WhatIf!$R:$R,V391)&lt;=price_limit,IF(V391="Yes",1,2),"")),""))</f>
        <v/>
      </c>
      <c r="BR391" s="161" t="str">
        <f>IF(OR(W391="",VLOOKUP(W$1,Services!$A$1:$B$25,2,0)="Exclude"),"",IF($D391=1,IF(OR(price_limit="",price_limit="No Limit"),IF(W391="Yes",1,2),IF(SUMIFS(WhatIf!$W:$W,WhatIf!$Q:$Q,W$1,WhatIf!$R:$R,W391)&lt;=price_limit,IF(W391="Yes",1,2),"")),""))</f>
        <v/>
      </c>
      <c r="BS391" s="161" t="str">
        <f>IF(OR(X391="",VLOOKUP(X$1,Services!$A$1:$B$25,2,0)="Exclude"),"",IF($D391=1,IF(OR(price_limit="",price_limit="No Limit"),IF(X391="Yes",1,2),IF(SUMIFS(WhatIf!$W:$W,WhatIf!$Q:$Q,X$1,WhatIf!$R:$R,X391)&lt;=price_limit,IF(X391="Yes",1,2),"")),""))</f>
        <v/>
      </c>
      <c r="BT391" s="161" t="str">
        <f>IF(OR(Y391="",VLOOKUP(Y$1,Services!$A$1:$B$25,2,0)="Exclude"),"",IF($D391=1,IF(OR(price_limit="",price_limit="No Limit"),IF(Y391="Yes",1,2),IF(SUMIFS(WhatIf!$W:$W,WhatIf!$Q:$Q,Y$1,WhatIf!$R:$R,Y391)&lt;=price_limit,IF(Y391="Yes",1,2),"")),""))</f>
        <v/>
      </c>
      <c r="BU391" s="161" t="str">
        <f>IF(OR(Z391="",VLOOKUP(Z$1,Services!$A$1:$B$25,2,0)="Exclude"),"",IF($D391=1,IF(OR(price_limit="",price_limit="No Limit"),IF(Z391="Yes",1,2),IF(SUMIFS(WhatIf!$W:$W,WhatIf!$Q:$Q,Z$1,WhatIf!$R:$R,Z391)&lt;=price_limit,IF(Z391="Yes",1,2),"")),""))</f>
        <v/>
      </c>
      <c r="BV391" s="161"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5" customHeight="1" x14ac:dyDescent="0.35">
      <c r="A392" s="15" t="s">
        <v>221</v>
      </c>
      <c r="B392" s="3" t="s">
        <v>901</v>
      </c>
      <c r="C392" s="3" t="s">
        <v>184</v>
      </c>
      <c r="D392" s="8" t="str">
        <f t="shared" ca="1" si="20"/>
        <v/>
      </c>
      <c r="F392" s="4" t="s">
        <v>704</v>
      </c>
      <c r="G392" s="4" t="s">
        <v>704</v>
      </c>
      <c r="H392" s="4" t="s">
        <v>704</v>
      </c>
      <c r="I392" s="4" t="s">
        <v>231</v>
      </c>
      <c r="J392" s="4" t="s">
        <v>231</v>
      </c>
      <c r="K392" s="4" t="s">
        <v>231</v>
      </c>
      <c r="L392" s="4" t="s">
        <v>231</v>
      </c>
      <c r="M392" s="8"/>
      <c r="N392" s="8"/>
      <c r="O392" s="8" t="s">
        <v>1117</v>
      </c>
      <c r="P392" s="8"/>
      <c r="Q392" s="8"/>
      <c r="R392" s="8" t="s">
        <v>1</v>
      </c>
      <c r="S392" s="8"/>
      <c r="T392" s="8"/>
      <c r="U392" s="8" t="s">
        <v>1</v>
      </c>
      <c r="V392" s="8" t="s">
        <v>1</v>
      </c>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1" t="str">
        <f>IF(OR(E392="",VLOOKUP(E$1,Services!$A$1:$B$25,2,0)="Exclude"),"",IF($D392=1,IF(OR(price_limit="",price_limit="No Limit"),IF(E392="Yes",1,2),IF(SUMIFS(WhatIf!$W:$W,WhatIf!$Q:$Q,E$1,WhatIf!$R:$R,E392)&lt;=price_limit,IF(E392="Yes",1,2),"")),""))</f>
        <v/>
      </c>
      <c r="BA392" s="161" t="str">
        <f ca="1">IF(OR(F392="",VLOOKUP(F$1,Services!$A$1:$B$25,2,0)="Exclude"),"",IF($D392=1,IF(OR(price_limit="",price_limit="No Limit"),IF(F392="Yes",1,2),IF(SUMIFS(WhatIf!$W:$W,WhatIf!$Q:$Q,F$1,WhatIf!$R:$R,F392)&lt;=price_limit,IF(F392="Yes",1,2),"")),""))</f>
        <v/>
      </c>
      <c r="BB392" s="161" t="str">
        <f ca="1">IF(OR(G392="",VLOOKUP(G$1,Services!$A$1:$B$25,2,0)="Exclude"),"",IF($D392=1,IF(OR(price_limit="",price_limit="No Limit"),IF(G392="Yes",1,2),IF(SUMIFS(WhatIf!$W:$W,WhatIf!$Q:$Q,G$1,WhatIf!$R:$R,G392)&lt;=price_limit,IF(G392="Yes",1,2),"")),""))</f>
        <v/>
      </c>
      <c r="BC392" s="161" t="str">
        <f ca="1">IF(OR(H392="",VLOOKUP(H$1,Services!$A$1:$B$25,2,0)="Exclude"),"",IF($D392=1,IF(OR(price_limit="",price_limit="No Limit"),IF(H392="Yes",1,2),IF(SUMIFS(WhatIf!$W:$W,WhatIf!$Q:$Q,H$1,WhatIf!$R:$R,H392)&lt;=price_limit,IF(H392="Yes",1,2),"")),""))</f>
        <v/>
      </c>
      <c r="BD392" s="161" t="str">
        <f ca="1">IF(OR(I392="",VLOOKUP(I$1,Services!$A$1:$B$25,2,0)="Exclude"),"",IF($D392=1,IF(OR(price_limit="",price_limit="No Limit"),IF(I392="Yes",1,2),IF(SUMIFS(WhatIf!$W:$W,WhatIf!$Q:$Q,I$1,WhatIf!$R:$R,I392)&lt;=price_limit,IF(I392="Yes",1,2),"")),""))</f>
        <v/>
      </c>
      <c r="BE392" s="161" t="str">
        <f ca="1">IF(OR(J392="",VLOOKUP(J$1,Services!$A$1:$B$25,2,0)="Exclude"),"",IF($D392=1,IF(OR(price_limit="",price_limit="No Limit"),IF(J392="Yes",1,2),IF(SUMIFS(WhatIf!$W:$W,WhatIf!$Q:$Q,J$1,WhatIf!$R:$R,J392)&lt;=price_limit,IF(J392="Yes",1,2),"")),""))</f>
        <v/>
      </c>
      <c r="BF392" s="161" t="str">
        <f ca="1">IF(OR(K392="",VLOOKUP(K$1,Services!$A$1:$B$25,2,0)="Exclude"),"",IF($D392=1,IF(OR(price_limit="",price_limit="No Limit"),IF(K392="Yes",1,2),IF(SUMIFS(WhatIf!$W:$W,WhatIf!$Q:$Q,K$1,WhatIf!$R:$R,K392)&lt;=price_limit,IF(K392="Yes",1,2),"")),""))</f>
        <v/>
      </c>
      <c r="BG392" s="161" t="str">
        <f ca="1">IF(OR(L392="",VLOOKUP(L$1,Services!$A$1:$B$25,2,0)="Exclude"),"",IF($D392=1,IF(OR(price_limit="",price_limit="No Limit"),IF(L392="Yes",1,2),IF(SUMIFS(WhatIf!$W:$W,WhatIf!$Q:$Q,L$1,WhatIf!$R:$R,L392)&lt;=price_limit,IF(L392="Yes",1,2),"")),""))</f>
        <v/>
      </c>
      <c r="BH392" s="161" t="str">
        <f>IF(OR(M392="",VLOOKUP(M$1,Services!$A$1:$B$25,2,0)="Exclude"),"",IF($D392=1,IF(OR(price_limit="",price_limit="No Limit"),IF(M392="Yes",1,2),IF(SUMIFS(WhatIf!$W:$W,WhatIf!$Q:$Q,M$1,WhatIf!$R:$R,M392)&lt;=price_limit,IF(M392="Yes",1,2),"")),""))</f>
        <v/>
      </c>
      <c r="BI392" s="161" t="str">
        <f>IF(OR(N392="",VLOOKUP(N$1,Services!$A$1:$B$25,2,0)="Exclude"),"",IF($D392=1,IF(OR(price_limit="",price_limit="No Limit"),IF(N392="Yes",1,2),IF(SUMIFS(WhatIf!$W:$W,WhatIf!$Q:$Q,N$1,WhatIf!$R:$R,N392)&lt;=price_limit,IF(N392="Yes",1,2),"")),""))</f>
        <v/>
      </c>
      <c r="BJ392" s="161" t="str">
        <f ca="1">IF(OR(O392="",VLOOKUP(O$1,Services!$A$1:$B$25,2,0)="Exclude"),"",IF($D392=1,IF(OR(price_limit="",price_limit="No Limit"),IF(O392="Yes",1,2),IF(SUMIFS(WhatIf!$W:$W,WhatIf!$Q:$Q,O$1,WhatIf!$R:$R,O392)&lt;=price_limit,IF(O392="Yes",1,2),"")),""))</f>
        <v/>
      </c>
      <c r="BK392" s="161" t="str">
        <f>IF(OR(P392="",VLOOKUP(P$1,Services!$A$1:$B$25,2,0)="Exclude"),"",IF($D392=1,IF(OR(price_limit="",price_limit="No Limit"),IF(P392="Yes",1,2),IF(SUMIFS(WhatIf!$W:$W,WhatIf!$Q:$Q,P$1,WhatIf!$R:$R,P392)&lt;=price_limit,IF(P392="Yes",1,2),"")),""))</f>
        <v/>
      </c>
      <c r="BL392" s="161" t="str">
        <f>IF(OR(Q392="",VLOOKUP(Q$1,Services!$A$1:$B$25,2,0)="Exclude"),"",IF($D392=1,IF(OR(price_limit="",price_limit="No Limit"),IF(Q392="Yes",1,2),IF(SUMIFS(WhatIf!$W:$W,WhatIf!$Q:$Q,Q$1,WhatIf!$R:$R,Q392)&lt;=price_limit,IF(Q392="Yes",1,2),"")),""))</f>
        <v/>
      </c>
      <c r="BM392" s="161" t="str">
        <f ca="1">IF(OR(R392="",VLOOKUP(R$1,Services!$A$1:$B$25,2,0)="Exclude"),"",IF($D392=1,IF(OR(price_limit="",price_limit="No Limit"),IF(R392="Yes",1,2),IF(SUMIFS(WhatIf!$W:$W,WhatIf!$Q:$Q,R$1,WhatIf!$R:$R,R392)&lt;=price_limit,IF(R392="Yes",1,2),"")),""))</f>
        <v/>
      </c>
      <c r="BN392" s="161" t="str">
        <f>IF(OR(S392="",VLOOKUP(S$1,Services!$A$1:$B$25,2,0)="Exclude"),"",IF($D392=1,IF(OR(price_limit="",price_limit="No Limit"),IF(S392="Yes",1,2),IF(SUMIFS(WhatIf!$W:$W,WhatIf!$Q:$Q,S$1,WhatIf!$R:$R,S392)&lt;=price_limit,IF(S392="Yes",1,2),"")),""))</f>
        <v/>
      </c>
      <c r="BO392" s="161" t="str">
        <f>IF(OR(T392="",VLOOKUP(T$1,Services!$A$1:$B$25,2,0)="Exclude"),"",IF($D392=1,IF(OR(price_limit="",price_limit="No Limit"),IF(T392="Yes",1,2),IF(SUMIFS(WhatIf!$W:$W,WhatIf!$Q:$Q,T$1,WhatIf!$R:$R,T392)&lt;=price_limit,IF(T392="Yes",1,2),"")),""))</f>
        <v/>
      </c>
      <c r="BP392" s="161" t="str">
        <f ca="1">IF(OR(U392="",VLOOKUP(U$1,Services!$A$1:$B$25,2,0)="Exclude"),"",IF($D392=1,IF(OR(price_limit="",price_limit="No Limit"),IF(U392="Yes",1,2),IF(SUMIFS(WhatIf!$W:$W,WhatIf!$Q:$Q,U$1,WhatIf!$R:$R,U392)&lt;=price_limit,IF(U392="Yes",1,2),"")),""))</f>
        <v/>
      </c>
      <c r="BQ392" s="161" t="str">
        <f ca="1">IF(OR(V392="",VLOOKUP(V$1,Services!$A$1:$B$25,2,0)="Exclude"),"",IF($D392=1,IF(OR(price_limit="",price_limit="No Limit"),IF(V392="Yes",1,2),IF(SUMIFS(WhatIf!$W:$W,WhatIf!$Q:$Q,V$1,WhatIf!$R:$R,V392)&lt;=price_limit,IF(V392="Yes",1,2),"")),""))</f>
        <v/>
      </c>
      <c r="BR392" s="161" t="str">
        <f>IF(OR(W392="",VLOOKUP(W$1,Services!$A$1:$B$25,2,0)="Exclude"),"",IF($D392=1,IF(OR(price_limit="",price_limit="No Limit"),IF(W392="Yes",1,2),IF(SUMIFS(WhatIf!$W:$W,WhatIf!$Q:$Q,W$1,WhatIf!$R:$R,W392)&lt;=price_limit,IF(W392="Yes",1,2),"")),""))</f>
        <v/>
      </c>
      <c r="BS392" s="161" t="str">
        <f>IF(OR(X392="",VLOOKUP(X$1,Services!$A$1:$B$25,2,0)="Exclude"),"",IF($D392=1,IF(OR(price_limit="",price_limit="No Limit"),IF(X392="Yes",1,2),IF(SUMIFS(WhatIf!$W:$W,WhatIf!$Q:$Q,X$1,WhatIf!$R:$R,X392)&lt;=price_limit,IF(X392="Yes",1,2),"")),""))</f>
        <v/>
      </c>
      <c r="BT392" s="161" t="str">
        <f>IF(OR(Y392="",VLOOKUP(Y$1,Services!$A$1:$B$25,2,0)="Exclude"),"",IF($D392=1,IF(OR(price_limit="",price_limit="No Limit"),IF(Y392="Yes",1,2),IF(SUMIFS(WhatIf!$W:$W,WhatIf!$Q:$Q,Y$1,WhatIf!$R:$R,Y392)&lt;=price_limit,IF(Y392="Yes",1,2),"")),""))</f>
        <v/>
      </c>
      <c r="BU392" s="161" t="str">
        <f>IF(OR(Z392="",VLOOKUP(Z$1,Services!$A$1:$B$25,2,0)="Exclude"),"",IF($D392=1,IF(OR(price_limit="",price_limit="No Limit"),IF(Z392="Yes",1,2),IF(SUMIFS(WhatIf!$W:$W,WhatIf!$Q:$Q,Z$1,WhatIf!$R:$R,Z392)&lt;=price_limit,IF(Z392="Yes",1,2),"")),""))</f>
        <v/>
      </c>
      <c r="BV392" s="161"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54</v>
      </c>
      <c r="B393" s="3" t="s">
        <v>900</v>
      </c>
      <c r="C393" s="3" t="s">
        <v>177</v>
      </c>
      <c r="D393" s="8" t="str">
        <f t="shared" ca="1" si="20"/>
        <v/>
      </c>
      <c r="G393" s="4" t="s">
        <v>390</v>
      </c>
      <c r="H393" s="4" t="s">
        <v>390</v>
      </c>
      <c r="K393" s="4" t="s">
        <v>1</v>
      </c>
      <c r="L393" s="4" t="s">
        <v>1</v>
      </c>
      <c r="M393" s="8" t="s">
        <v>1</v>
      </c>
      <c r="N393" s="8" t="s">
        <v>1</v>
      </c>
      <c r="O393" s="8" t="s">
        <v>605</v>
      </c>
      <c r="P393" s="8"/>
      <c r="Q393" s="8"/>
      <c r="R393" s="8" t="s">
        <v>1</v>
      </c>
      <c r="S393" s="8" t="s">
        <v>1</v>
      </c>
      <c r="T393" s="8" t="s">
        <v>1</v>
      </c>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1" t="str">
        <f>IF(OR(E393="",VLOOKUP(E$1,Services!$A$1:$B$25,2,0)="Exclude"),"",IF($D393=1,IF(OR(price_limit="",price_limit="No Limit"),IF(E393="Yes",1,2),IF(SUMIFS(WhatIf!$W:$W,WhatIf!$Q:$Q,E$1,WhatIf!$R:$R,E393)&lt;=price_limit,IF(E393="Yes",1,2),"")),""))</f>
        <v/>
      </c>
      <c r="BA393" s="161" t="str">
        <f>IF(OR(F393="",VLOOKUP(F$1,Services!$A$1:$B$25,2,0)="Exclude"),"",IF($D393=1,IF(OR(price_limit="",price_limit="No Limit"),IF(F393="Yes",1,2),IF(SUMIFS(WhatIf!$W:$W,WhatIf!$Q:$Q,F$1,WhatIf!$R:$R,F393)&lt;=price_limit,IF(F393="Yes",1,2),"")),""))</f>
        <v/>
      </c>
      <c r="BB393" s="161" t="str">
        <f ca="1">IF(OR(G393="",VLOOKUP(G$1,Services!$A$1:$B$25,2,0)="Exclude"),"",IF($D393=1,IF(OR(price_limit="",price_limit="No Limit"),IF(G393="Yes",1,2),IF(SUMIFS(WhatIf!$W:$W,WhatIf!$Q:$Q,G$1,WhatIf!$R:$R,G393)&lt;=price_limit,IF(G393="Yes",1,2),"")),""))</f>
        <v/>
      </c>
      <c r="BC393" s="161" t="str">
        <f ca="1">IF(OR(H393="",VLOOKUP(H$1,Services!$A$1:$B$25,2,0)="Exclude"),"",IF($D393=1,IF(OR(price_limit="",price_limit="No Limit"),IF(H393="Yes",1,2),IF(SUMIFS(WhatIf!$W:$W,WhatIf!$Q:$Q,H$1,WhatIf!$R:$R,H393)&lt;=price_limit,IF(H393="Yes",1,2),"")),""))</f>
        <v/>
      </c>
      <c r="BD393" s="161" t="str">
        <f>IF(OR(I393="",VLOOKUP(I$1,Services!$A$1:$B$25,2,0)="Exclude"),"",IF($D393=1,IF(OR(price_limit="",price_limit="No Limit"),IF(I393="Yes",1,2),IF(SUMIFS(WhatIf!$W:$W,WhatIf!$Q:$Q,I$1,WhatIf!$R:$R,I393)&lt;=price_limit,IF(I393="Yes",1,2),"")),""))</f>
        <v/>
      </c>
      <c r="BE393" s="161" t="str">
        <f>IF(OR(J393="",VLOOKUP(J$1,Services!$A$1:$B$25,2,0)="Exclude"),"",IF($D393=1,IF(OR(price_limit="",price_limit="No Limit"),IF(J393="Yes",1,2),IF(SUMIFS(WhatIf!$W:$W,WhatIf!$Q:$Q,J$1,WhatIf!$R:$R,J393)&lt;=price_limit,IF(J393="Yes",1,2),"")),""))</f>
        <v/>
      </c>
      <c r="BF393" s="161" t="str">
        <f ca="1">IF(OR(K393="",VLOOKUP(K$1,Services!$A$1:$B$25,2,0)="Exclude"),"",IF($D393=1,IF(OR(price_limit="",price_limit="No Limit"),IF(K393="Yes",1,2),IF(SUMIFS(WhatIf!$W:$W,WhatIf!$Q:$Q,K$1,WhatIf!$R:$R,K393)&lt;=price_limit,IF(K393="Yes",1,2),"")),""))</f>
        <v/>
      </c>
      <c r="BG393" s="161" t="str">
        <f ca="1">IF(OR(L393="",VLOOKUP(L$1,Services!$A$1:$B$25,2,0)="Exclude"),"",IF($D393=1,IF(OR(price_limit="",price_limit="No Limit"),IF(L393="Yes",1,2),IF(SUMIFS(WhatIf!$W:$W,WhatIf!$Q:$Q,L$1,WhatIf!$R:$R,L393)&lt;=price_limit,IF(L393="Yes",1,2),"")),""))</f>
        <v/>
      </c>
      <c r="BH393" s="161" t="str">
        <f ca="1">IF(OR(M393="",VLOOKUP(M$1,Services!$A$1:$B$25,2,0)="Exclude"),"",IF($D393=1,IF(OR(price_limit="",price_limit="No Limit"),IF(M393="Yes",1,2),IF(SUMIFS(WhatIf!$W:$W,WhatIf!$Q:$Q,M$1,WhatIf!$R:$R,M393)&lt;=price_limit,IF(M393="Yes",1,2),"")),""))</f>
        <v/>
      </c>
      <c r="BI393" s="161" t="str">
        <f ca="1">IF(OR(N393="",VLOOKUP(N$1,Services!$A$1:$B$25,2,0)="Exclude"),"",IF($D393=1,IF(OR(price_limit="",price_limit="No Limit"),IF(N393="Yes",1,2),IF(SUMIFS(WhatIf!$W:$W,WhatIf!$Q:$Q,N$1,WhatIf!$R:$R,N393)&lt;=price_limit,IF(N393="Yes",1,2),"")),""))</f>
        <v/>
      </c>
      <c r="BJ393" s="161" t="str">
        <f ca="1">IF(OR(O393="",VLOOKUP(O$1,Services!$A$1:$B$25,2,0)="Exclude"),"",IF($D393=1,IF(OR(price_limit="",price_limit="No Limit"),IF(O393="Yes",1,2),IF(SUMIFS(WhatIf!$W:$W,WhatIf!$Q:$Q,O$1,WhatIf!$R:$R,O393)&lt;=price_limit,IF(O393="Yes",1,2),"")),""))</f>
        <v/>
      </c>
      <c r="BK393" s="161" t="str">
        <f>IF(OR(P393="",VLOOKUP(P$1,Services!$A$1:$B$25,2,0)="Exclude"),"",IF($D393=1,IF(OR(price_limit="",price_limit="No Limit"),IF(P393="Yes",1,2),IF(SUMIFS(WhatIf!$W:$W,WhatIf!$Q:$Q,P$1,WhatIf!$R:$R,P393)&lt;=price_limit,IF(P393="Yes",1,2),"")),""))</f>
        <v/>
      </c>
      <c r="BL393" s="161" t="str">
        <f>IF(OR(Q393="",VLOOKUP(Q$1,Services!$A$1:$B$25,2,0)="Exclude"),"",IF($D393=1,IF(OR(price_limit="",price_limit="No Limit"),IF(Q393="Yes",1,2),IF(SUMIFS(WhatIf!$W:$W,WhatIf!$Q:$Q,Q$1,WhatIf!$R:$R,Q393)&lt;=price_limit,IF(Q393="Yes",1,2),"")),""))</f>
        <v/>
      </c>
      <c r="BM393" s="161" t="str">
        <f ca="1">IF(OR(R393="",VLOOKUP(R$1,Services!$A$1:$B$25,2,0)="Exclude"),"",IF($D393=1,IF(OR(price_limit="",price_limit="No Limit"),IF(R393="Yes",1,2),IF(SUMIFS(WhatIf!$W:$W,WhatIf!$Q:$Q,R$1,WhatIf!$R:$R,R393)&lt;=price_limit,IF(R393="Yes",1,2),"")),""))</f>
        <v/>
      </c>
      <c r="BN393" s="161" t="str">
        <f ca="1">IF(OR(S393="",VLOOKUP(S$1,Services!$A$1:$B$25,2,0)="Exclude"),"",IF($D393=1,IF(OR(price_limit="",price_limit="No Limit"),IF(S393="Yes",1,2),IF(SUMIFS(WhatIf!$W:$W,WhatIf!$Q:$Q,S$1,WhatIf!$R:$R,S393)&lt;=price_limit,IF(S393="Yes",1,2),"")),""))</f>
        <v/>
      </c>
      <c r="BO393" s="161" t="str">
        <f ca="1">IF(OR(T393="",VLOOKUP(T$1,Services!$A$1:$B$25,2,0)="Exclude"),"",IF($D393=1,IF(OR(price_limit="",price_limit="No Limit"),IF(T393="Yes",1,2),IF(SUMIFS(WhatIf!$W:$W,WhatIf!$Q:$Q,T$1,WhatIf!$R:$R,T393)&lt;=price_limit,IF(T393="Yes",1,2),"")),""))</f>
        <v/>
      </c>
      <c r="BP393" s="161" t="str">
        <f>IF(OR(U393="",VLOOKUP(U$1,Services!$A$1:$B$25,2,0)="Exclude"),"",IF($D393=1,IF(OR(price_limit="",price_limit="No Limit"),IF(U393="Yes",1,2),IF(SUMIFS(WhatIf!$W:$W,WhatIf!$Q:$Q,U$1,WhatIf!$R:$R,U393)&lt;=price_limit,IF(U393="Yes",1,2),"")),""))</f>
        <v/>
      </c>
      <c r="BQ393" s="161" t="str">
        <f>IF(OR(V393="",VLOOKUP(V$1,Services!$A$1:$B$25,2,0)="Exclude"),"",IF($D393=1,IF(OR(price_limit="",price_limit="No Limit"),IF(V393="Yes",1,2),IF(SUMIFS(WhatIf!$W:$W,WhatIf!$Q:$Q,V$1,WhatIf!$R:$R,V393)&lt;=price_limit,IF(V393="Yes",1,2),"")),""))</f>
        <v/>
      </c>
      <c r="BR393" s="161" t="str">
        <f>IF(OR(W393="",VLOOKUP(W$1,Services!$A$1:$B$25,2,0)="Exclude"),"",IF($D393=1,IF(OR(price_limit="",price_limit="No Limit"),IF(W393="Yes",1,2),IF(SUMIFS(WhatIf!$W:$W,WhatIf!$Q:$Q,W$1,WhatIf!$R:$R,W393)&lt;=price_limit,IF(W393="Yes",1,2),"")),""))</f>
        <v/>
      </c>
      <c r="BS393" s="161" t="str">
        <f>IF(OR(X393="",VLOOKUP(X$1,Services!$A$1:$B$25,2,0)="Exclude"),"",IF($D393=1,IF(OR(price_limit="",price_limit="No Limit"),IF(X393="Yes",1,2),IF(SUMIFS(WhatIf!$W:$W,WhatIf!$Q:$Q,X$1,WhatIf!$R:$R,X393)&lt;=price_limit,IF(X393="Yes",1,2),"")),""))</f>
        <v/>
      </c>
      <c r="BT393" s="161" t="str">
        <f>IF(OR(Y393="",VLOOKUP(Y$1,Services!$A$1:$B$25,2,0)="Exclude"),"",IF($D393=1,IF(OR(price_limit="",price_limit="No Limit"),IF(Y393="Yes",1,2),IF(SUMIFS(WhatIf!$W:$W,WhatIf!$Q:$Q,Y$1,WhatIf!$R:$R,Y393)&lt;=price_limit,IF(Y393="Yes",1,2),"")),""))</f>
        <v/>
      </c>
      <c r="BU393" s="161" t="str">
        <f>IF(OR(Z393="",VLOOKUP(Z$1,Services!$A$1:$B$25,2,0)="Exclude"),"",IF($D393=1,IF(OR(price_limit="",price_limit="No Limit"),IF(Z393="Yes",1,2),IF(SUMIFS(WhatIf!$W:$W,WhatIf!$Q:$Q,Z$1,WhatIf!$R:$R,Z393)&lt;=price_limit,IF(Z393="Yes",1,2),"")),""))</f>
        <v/>
      </c>
      <c r="BV393" s="161"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5">
      <c r="A394" s="15" t="s">
        <v>55</v>
      </c>
      <c r="B394" s="3" t="s">
        <v>425</v>
      </c>
      <c r="C394" s="3" t="s">
        <v>229</v>
      </c>
      <c r="D394" s="8" t="str">
        <f t="shared" ca="1" si="20"/>
        <v/>
      </c>
      <c r="G394" s="4" t="s">
        <v>1</v>
      </c>
      <c r="H394" s="4" t="s">
        <v>1</v>
      </c>
      <c r="I394" s="4" t="s">
        <v>1</v>
      </c>
      <c r="J394" s="4" t="s">
        <v>1</v>
      </c>
      <c r="K394" s="4" t="s">
        <v>1</v>
      </c>
      <c r="L394" s="4" t="s">
        <v>1</v>
      </c>
      <c r="M394" s="8" t="s">
        <v>1</v>
      </c>
      <c r="N394" s="8" t="s">
        <v>1</v>
      </c>
      <c r="O394" s="8" t="s">
        <v>1</v>
      </c>
      <c r="P394" s="8"/>
      <c r="Q394" s="8"/>
      <c r="R394" s="8" t="s">
        <v>1</v>
      </c>
      <c r="S394" s="8" t="s">
        <v>1</v>
      </c>
      <c r="T394" s="8" t="s">
        <v>1</v>
      </c>
      <c r="U394" s="8"/>
      <c r="V394" s="8" t="s">
        <v>1</v>
      </c>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1" t="str">
        <f>IF(OR(E394="",VLOOKUP(E$1,Services!$A$1:$B$25,2,0)="Exclude"),"",IF($D394=1,IF(OR(price_limit="",price_limit="No Limit"),IF(E394="Yes",1,2),IF(SUMIFS(WhatIf!$W:$W,WhatIf!$Q:$Q,E$1,WhatIf!$R:$R,E394)&lt;=price_limit,IF(E394="Yes",1,2),"")),""))</f>
        <v/>
      </c>
      <c r="BA394" s="161" t="str">
        <f>IF(OR(F394="",VLOOKUP(F$1,Services!$A$1:$B$25,2,0)="Exclude"),"",IF($D394=1,IF(OR(price_limit="",price_limit="No Limit"),IF(F394="Yes",1,2),IF(SUMIFS(WhatIf!$W:$W,WhatIf!$Q:$Q,F$1,WhatIf!$R:$R,F394)&lt;=price_limit,IF(F394="Yes",1,2),"")),""))</f>
        <v/>
      </c>
      <c r="BB394" s="161" t="str">
        <f ca="1">IF(OR(G394="",VLOOKUP(G$1,Services!$A$1:$B$25,2,0)="Exclude"),"",IF($D394=1,IF(OR(price_limit="",price_limit="No Limit"),IF(G394="Yes",1,2),IF(SUMIFS(WhatIf!$W:$W,WhatIf!$Q:$Q,G$1,WhatIf!$R:$R,G394)&lt;=price_limit,IF(G394="Yes",1,2),"")),""))</f>
        <v/>
      </c>
      <c r="BC394" s="161" t="str">
        <f ca="1">IF(OR(H394="",VLOOKUP(H$1,Services!$A$1:$B$25,2,0)="Exclude"),"",IF($D394=1,IF(OR(price_limit="",price_limit="No Limit"),IF(H394="Yes",1,2),IF(SUMIFS(WhatIf!$W:$W,WhatIf!$Q:$Q,H$1,WhatIf!$R:$R,H394)&lt;=price_limit,IF(H394="Yes",1,2),"")),""))</f>
        <v/>
      </c>
      <c r="BD394" s="161" t="str">
        <f ca="1">IF(OR(I394="",VLOOKUP(I$1,Services!$A$1:$B$25,2,0)="Exclude"),"",IF($D394=1,IF(OR(price_limit="",price_limit="No Limit"),IF(I394="Yes",1,2),IF(SUMIFS(WhatIf!$W:$W,WhatIf!$Q:$Q,I$1,WhatIf!$R:$R,I394)&lt;=price_limit,IF(I394="Yes",1,2),"")),""))</f>
        <v/>
      </c>
      <c r="BE394" s="161" t="str">
        <f ca="1">IF(OR(J394="",VLOOKUP(J$1,Services!$A$1:$B$25,2,0)="Exclude"),"",IF($D394=1,IF(OR(price_limit="",price_limit="No Limit"),IF(J394="Yes",1,2),IF(SUMIFS(WhatIf!$W:$W,WhatIf!$Q:$Q,J$1,WhatIf!$R:$R,J394)&lt;=price_limit,IF(J394="Yes",1,2),"")),""))</f>
        <v/>
      </c>
      <c r="BF394" s="161" t="str">
        <f ca="1">IF(OR(K394="",VLOOKUP(K$1,Services!$A$1:$B$25,2,0)="Exclude"),"",IF($D394=1,IF(OR(price_limit="",price_limit="No Limit"),IF(K394="Yes",1,2),IF(SUMIFS(WhatIf!$W:$W,WhatIf!$Q:$Q,K$1,WhatIf!$R:$R,K394)&lt;=price_limit,IF(K394="Yes",1,2),"")),""))</f>
        <v/>
      </c>
      <c r="BG394" s="161" t="str">
        <f ca="1">IF(OR(L394="",VLOOKUP(L$1,Services!$A$1:$B$25,2,0)="Exclude"),"",IF($D394=1,IF(OR(price_limit="",price_limit="No Limit"),IF(L394="Yes",1,2),IF(SUMIFS(WhatIf!$W:$W,WhatIf!$Q:$Q,L$1,WhatIf!$R:$R,L394)&lt;=price_limit,IF(L394="Yes",1,2),"")),""))</f>
        <v/>
      </c>
      <c r="BH394" s="161" t="str">
        <f ca="1">IF(OR(M394="",VLOOKUP(M$1,Services!$A$1:$B$25,2,0)="Exclude"),"",IF($D394=1,IF(OR(price_limit="",price_limit="No Limit"),IF(M394="Yes",1,2),IF(SUMIFS(WhatIf!$W:$W,WhatIf!$Q:$Q,M$1,WhatIf!$R:$R,M394)&lt;=price_limit,IF(M394="Yes",1,2),"")),""))</f>
        <v/>
      </c>
      <c r="BI394" s="161" t="str">
        <f ca="1">IF(OR(N394="",VLOOKUP(N$1,Services!$A$1:$B$25,2,0)="Exclude"),"",IF($D394=1,IF(OR(price_limit="",price_limit="No Limit"),IF(N394="Yes",1,2),IF(SUMIFS(WhatIf!$W:$W,WhatIf!$Q:$Q,N$1,WhatIf!$R:$R,N394)&lt;=price_limit,IF(N394="Yes",1,2),"")),""))</f>
        <v/>
      </c>
      <c r="BJ394" s="161" t="str">
        <f ca="1">IF(OR(O394="",VLOOKUP(O$1,Services!$A$1:$B$25,2,0)="Exclude"),"",IF($D394=1,IF(OR(price_limit="",price_limit="No Limit"),IF(O394="Yes",1,2),IF(SUMIFS(WhatIf!$W:$W,WhatIf!$Q:$Q,O$1,WhatIf!$R:$R,O394)&lt;=price_limit,IF(O394="Yes",1,2),"")),""))</f>
        <v/>
      </c>
      <c r="BK394" s="161" t="str">
        <f>IF(OR(P394="",VLOOKUP(P$1,Services!$A$1:$B$25,2,0)="Exclude"),"",IF($D394=1,IF(OR(price_limit="",price_limit="No Limit"),IF(P394="Yes",1,2),IF(SUMIFS(WhatIf!$W:$W,WhatIf!$Q:$Q,P$1,WhatIf!$R:$R,P394)&lt;=price_limit,IF(P394="Yes",1,2),"")),""))</f>
        <v/>
      </c>
      <c r="BL394" s="161" t="str">
        <f>IF(OR(Q394="",VLOOKUP(Q$1,Services!$A$1:$B$25,2,0)="Exclude"),"",IF($D394=1,IF(OR(price_limit="",price_limit="No Limit"),IF(Q394="Yes",1,2),IF(SUMIFS(WhatIf!$W:$W,WhatIf!$Q:$Q,Q$1,WhatIf!$R:$R,Q394)&lt;=price_limit,IF(Q394="Yes",1,2),"")),""))</f>
        <v/>
      </c>
      <c r="BM394" s="161" t="str">
        <f ca="1">IF(OR(R394="",VLOOKUP(R$1,Services!$A$1:$B$25,2,0)="Exclude"),"",IF($D394=1,IF(OR(price_limit="",price_limit="No Limit"),IF(R394="Yes",1,2),IF(SUMIFS(WhatIf!$W:$W,WhatIf!$Q:$Q,R$1,WhatIf!$R:$R,R394)&lt;=price_limit,IF(R394="Yes",1,2),"")),""))</f>
        <v/>
      </c>
      <c r="BN394" s="161" t="str">
        <f ca="1">IF(OR(S394="",VLOOKUP(S$1,Services!$A$1:$B$25,2,0)="Exclude"),"",IF($D394=1,IF(OR(price_limit="",price_limit="No Limit"),IF(S394="Yes",1,2),IF(SUMIFS(WhatIf!$W:$W,WhatIf!$Q:$Q,S$1,WhatIf!$R:$R,S394)&lt;=price_limit,IF(S394="Yes",1,2),"")),""))</f>
        <v/>
      </c>
      <c r="BO394" s="161" t="str">
        <f ca="1">IF(OR(T394="",VLOOKUP(T$1,Services!$A$1:$B$25,2,0)="Exclude"),"",IF($D394=1,IF(OR(price_limit="",price_limit="No Limit"),IF(T394="Yes",1,2),IF(SUMIFS(WhatIf!$W:$W,WhatIf!$Q:$Q,T$1,WhatIf!$R:$R,T394)&lt;=price_limit,IF(T394="Yes",1,2),"")),""))</f>
        <v/>
      </c>
      <c r="BP394" s="161" t="str">
        <f>IF(OR(U394="",VLOOKUP(U$1,Services!$A$1:$B$25,2,0)="Exclude"),"",IF($D394=1,IF(OR(price_limit="",price_limit="No Limit"),IF(U394="Yes",1,2),IF(SUMIFS(WhatIf!$W:$W,WhatIf!$Q:$Q,U$1,WhatIf!$R:$R,U394)&lt;=price_limit,IF(U394="Yes",1,2),"")),""))</f>
        <v/>
      </c>
      <c r="BQ394" s="161" t="str">
        <f ca="1">IF(OR(V394="",VLOOKUP(V$1,Services!$A$1:$B$25,2,0)="Exclude"),"",IF($D394=1,IF(OR(price_limit="",price_limit="No Limit"),IF(V394="Yes",1,2),IF(SUMIFS(WhatIf!$W:$W,WhatIf!$Q:$Q,V$1,WhatIf!$R:$R,V394)&lt;=price_limit,IF(V394="Yes",1,2),"")),""))</f>
        <v/>
      </c>
      <c r="BR394" s="161" t="str">
        <f>IF(OR(W394="",VLOOKUP(W$1,Services!$A$1:$B$25,2,0)="Exclude"),"",IF($D394=1,IF(OR(price_limit="",price_limit="No Limit"),IF(W394="Yes",1,2),IF(SUMIFS(WhatIf!$W:$W,WhatIf!$Q:$Q,W$1,WhatIf!$R:$R,W394)&lt;=price_limit,IF(W394="Yes",1,2),"")),""))</f>
        <v/>
      </c>
      <c r="BS394" s="161" t="str">
        <f>IF(OR(X394="",VLOOKUP(X$1,Services!$A$1:$B$25,2,0)="Exclude"),"",IF($D394=1,IF(OR(price_limit="",price_limit="No Limit"),IF(X394="Yes",1,2),IF(SUMIFS(WhatIf!$W:$W,WhatIf!$Q:$Q,X$1,WhatIf!$R:$R,X394)&lt;=price_limit,IF(X394="Yes",1,2),"")),""))</f>
        <v/>
      </c>
      <c r="BT394" s="161" t="str">
        <f>IF(OR(Y394="",VLOOKUP(Y$1,Services!$A$1:$B$25,2,0)="Exclude"),"",IF($D394=1,IF(OR(price_limit="",price_limit="No Limit"),IF(Y394="Yes",1,2),IF(SUMIFS(WhatIf!$W:$W,WhatIf!$Q:$Q,Y$1,WhatIf!$R:$R,Y394)&lt;=price_limit,IF(Y394="Yes",1,2),"")),""))</f>
        <v/>
      </c>
      <c r="BU394" s="161" t="str">
        <f>IF(OR(Z394="",VLOOKUP(Z$1,Services!$A$1:$B$25,2,0)="Exclude"),"",IF($D394=1,IF(OR(price_limit="",price_limit="No Limit"),IF(Z394="Yes",1,2),IF(SUMIFS(WhatIf!$W:$W,WhatIf!$Q:$Q,Z$1,WhatIf!$R:$R,Z394)&lt;=price_limit,IF(Z394="Yes",1,2),"")),""))</f>
        <v/>
      </c>
      <c r="BV394" s="161"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497</v>
      </c>
      <c r="C395" s="3" t="s">
        <v>185</v>
      </c>
      <c r="D395" s="8" t="str">
        <f t="shared" ca="1" si="20"/>
        <v/>
      </c>
      <c r="M395" s="8"/>
      <c r="N395" s="8"/>
      <c r="O395" s="8"/>
      <c r="P395" s="8" t="s">
        <v>210</v>
      </c>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1" t="str">
        <f>IF(OR(E395="",VLOOKUP(E$1,Services!$A$1:$B$25,2,0)="Exclude"),"",IF($D395=1,IF(OR(price_limit="",price_limit="No Limit"),IF(E395="Yes",1,2),IF(SUMIFS(WhatIf!$W:$W,WhatIf!$Q:$Q,E$1,WhatIf!$R:$R,E395)&lt;=price_limit,IF(E395="Yes",1,2),"")),""))</f>
        <v/>
      </c>
      <c r="BA395" s="161" t="str">
        <f>IF(OR(F395="",VLOOKUP(F$1,Services!$A$1:$B$25,2,0)="Exclude"),"",IF($D395=1,IF(OR(price_limit="",price_limit="No Limit"),IF(F395="Yes",1,2),IF(SUMIFS(WhatIf!$W:$W,WhatIf!$Q:$Q,F$1,WhatIf!$R:$R,F395)&lt;=price_limit,IF(F395="Yes",1,2),"")),""))</f>
        <v/>
      </c>
      <c r="BB395" s="161" t="str">
        <f>IF(OR(G395="",VLOOKUP(G$1,Services!$A$1:$B$25,2,0)="Exclude"),"",IF($D395=1,IF(OR(price_limit="",price_limit="No Limit"),IF(G395="Yes",1,2),IF(SUMIFS(WhatIf!$W:$W,WhatIf!$Q:$Q,G$1,WhatIf!$R:$R,G395)&lt;=price_limit,IF(G395="Yes",1,2),"")),""))</f>
        <v/>
      </c>
      <c r="BC395" s="161" t="str">
        <f>IF(OR(H395="",VLOOKUP(H$1,Services!$A$1:$B$25,2,0)="Exclude"),"",IF($D395=1,IF(OR(price_limit="",price_limit="No Limit"),IF(H395="Yes",1,2),IF(SUMIFS(WhatIf!$W:$W,WhatIf!$Q:$Q,H$1,WhatIf!$R:$R,H395)&lt;=price_limit,IF(H395="Yes",1,2),"")),""))</f>
        <v/>
      </c>
      <c r="BD395" s="161" t="str">
        <f>IF(OR(I395="",VLOOKUP(I$1,Services!$A$1:$B$25,2,0)="Exclude"),"",IF($D395=1,IF(OR(price_limit="",price_limit="No Limit"),IF(I395="Yes",1,2),IF(SUMIFS(WhatIf!$W:$W,WhatIf!$Q:$Q,I$1,WhatIf!$R:$R,I395)&lt;=price_limit,IF(I395="Yes",1,2),"")),""))</f>
        <v/>
      </c>
      <c r="BE395" s="161" t="str">
        <f>IF(OR(J395="",VLOOKUP(J$1,Services!$A$1:$B$25,2,0)="Exclude"),"",IF($D395=1,IF(OR(price_limit="",price_limit="No Limit"),IF(J395="Yes",1,2),IF(SUMIFS(WhatIf!$W:$W,WhatIf!$Q:$Q,J$1,WhatIf!$R:$R,J395)&lt;=price_limit,IF(J395="Yes",1,2),"")),""))</f>
        <v/>
      </c>
      <c r="BF395" s="161" t="str">
        <f>IF(OR(K395="",VLOOKUP(K$1,Services!$A$1:$B$25,2,0)="Exclude"),"",IF($D395=1,IF(OR(price_limit="",price_limit="No Limit"),IF(K395="Yes",1,2),IF(SUMIFS(WhatIf!$W:$W,WhatIf!$Q:$Q,K$1,WhatIf!$R:$R,K395)&lt;=price_limit,IF(K395="Yes",1,2),"")),""))</f>
        <v/>
      </c>
      <c r="BG395" s="161" t="str">
        <f>IF(OR(L395="",VLOOKUP(L$1,Services!$A$1:$B$25,2,0)="Exclude"),"",IF($D395=1,IF(OR(price_limit="",price_limit="No Limit"),IF(L395="Yes",1,2),IF(SUMIFS(WhatIf!$W:$W,WhatIf!$Q:$Q,L$1,WhatIf!$R:$R,L395)&lt;=price_limit,IF(L395="Yes",1,2),"")),""))</f>
        <v/>
      </c>
      <c r="BH395" s="161" t="str">
        <f>IF(OR(M395="",VLOOKUP(M$1,Services!$A$1:$B$25,2,0)="Exclude"),"",IF($D395=1,IF(OR(price_limit="",price_limit="No Limit"),IF(M395="Yes",1,2),IF(SUMIFS(WhatIf!$W:$W,WhatIf!$Q:$Q,M$1,WhatIf!$R:$R,M395)&lt;=price_limit,IF(M395="Yes",1,2),"")),""))</f>
        <v/>
      </c>
      <c r="BI395" s="161" t="str">
        <f>IF(OR(N395="",VLOOKUP(N$1,Services!$A$1:$B$25,2,0)="Exclude"),"",IF($D395=1,IF(OR(price_limit="",price_limit="No Limit"),IF(N395="Yes",1,2),IF(SUMIFS(WhatIf!$W:$W,WhatIf!$Q:$Q,N$1,WhatIf!$R:$R,N395)&lt;=price_limit,IF(N395="Yes",1,2),"")),""))</f>
        <v/>
      </c>
      <c r="BJ395" s="161" t="str">
        <f>IF(OR(O395="",VLOOKUP(O$1,Services!$A$1:$B$25,2,0)="Exclude"),"",IF($D395=1,IF(OR(price_limit="",price_limit="No Limit"),IF(O395="Yes",1,2),IF(SUMIFS(WhatIf!$W:$W,WhatIf!$Q:$Q,O$1,WhatIf!$R:$R,O395)&lt;=price_limit,IF(O395="Yes",1,2),"")),""))</f>
        <v/>
      </c>
      <c r="BK395" s="161" t="str">
        <f ca="1">IF(OR(P395="",VLOOKUP(P$1,Services!$A$1:$B$25,2,0)="Exclude"),"",IF($D395=1,IF(OR(price_limit="",price_limit="No Limit"),IF(P395="Yes",1,2),IF(SUMIFS(WhatIf!$W:$W,WhatIf!$Q:$Q,P$1,WhatIf!$R:$R,P395)&lt;=price_limit,IF(P395="Yes",1,2),"")),""))</f>
        <v/>
      </c>
      <c r="BL395" s="161" t="str">
        <f>IF(OR(Q395="",VLOOKUP(Q$1,Services!$A$1:$B$25,2,0)="Exclude"),"",IF($D395=1,IF(OR(price_limit="",price_limit="No Limit"),IF(Q395="Yes",1,2),IF(SUMIFS(WhatIf!$W:$W,WhatIf!$Q:$Q,Q$1,WhatIf!$R:$R,Q395)&lt;=price_limit,IF(Q395="Yes",1,2),"")),""))</f>
        <v/>
      </c>
      <c r="BM395" s="161" t="str">
        <f>IF(OR(R395="",VLOOKUP(R$1,Services!$A$1:$B$25,2,0)="Exclude"),"",IF($D395=1,IF(OR(price_limit="",price_limit="No Limit"),IF(R395="Yes",1,2),IF(SUMIFS(WhatIf!$W:$W,WhatIf!$Q:$Q,R$1,WhatIf!$R:$R,R395)&lt;=price_limit,IF(R395="Yes",1,2),"")),""))</f>
        <v/>
      </c>
      <c r="BN395" s="161" t="str">
        <f>IF(OR(S395="",VLOOKUP(S$1,Services!$A$1:$B$25,2,0)="Exclude"),"",IF($D395=1,IF(OR(price_limit="",price_limit="No Limit"),IF(S395="Yes",1,2),IF(SUMIFS(WhatIf!$W:$W,WhatIf!$Q:$Q,S$1,WhatIf!$R:$R,S395)&lt;=price_limit,IF(S395="Yes",1,2),"")),""))</f>
        <v/>
      </c>
      <c r="BO395" s="161" t="str">
        <f>IF(OR(T395="",VLOOKUP(T$1,Services!$A$1:$B$25,2,0)="Exclude"),"",IF($D395=1,IF(OR(price_limit="",price_limit="No Limit"),IF(T395="Yes",1,2),IF(SUMIFS(WhatIf!$W:$W,WhatIf!$Q:$Q,T$1,WhatIf!$R:$R,T395)&lt;=price_limit,IF(T395="Yes",1,2),"")),""))</f>
        <v/>
      </c>
      <c r="BP395" s="161" t="str">
        <f>IF(OR(U395="",VLOOKUP(U$1,Services!$A$1:$B$25,2,0)="Exclude"),"",IF($D395=1,IF(OR(price_limit="",price_limit="No Limit"),IF(U395="Yes",1,2),IF(SUMIFS(WhatIf!$W:$W,WhatIf!$Q:$Q,U$1,WhatIf!$R:$R,U395)&lt;=price_limit,IF(U395="Yes",1,2),"")),""))</f>
        <v/>
      </c>
      <c r="BQ395" s="161" t="str">
        <f>IF(OR(V395="",VLOOKUP(V$1,Services!$A$1:$B$25,2,0)="Exclude"),"",IF($D395=1,IF(OR(price_limit="",price_limit="No Limit"),IF(V395="Yes",1,2),IF(SUMIFS(WhatIf!$W:$W,WhatIf!$Q:$Q,V$1,WhatIf!$R:$R,V395)&lt;=price_limit,IF(V395="Yes",1,2),"")),""))</f>
        <v/>
      </c>
      <c r="BR395" s="161" t="str">
        <f>IF(OR(W395="",VLOOKUP(W$1,Services!$A$1:$B$25,2,0)="Exclude"),"",IF($D395=1,IF(OR(price_limit="",price_limit="No Limit"),IF(W395="Yes",1,2),IF(SUMIFS(WhatIf!$W:$W,WhatIf!$Q:$Q,W$1,WhatIf!$R:$R,W395)&lt;=price_limit,IF(W395="Yes",1,2),"")),""))</f>
        <v/>
      </c>
      <c r="BS395" s="161" t="str">
        <f>IF(OR(X395="",VLOOKUP(X$1,Services!$A$1:$B$25,2,0)="Exclude"),"",IF($D395=1,IF(OR(price_limit="",price_limit="No Limit"),IF(X395="Yes",1,2),IF(SUMIFS(WhatIf!$W:$W,WhatIf!$Q:$Q,X$1,WhatIf!$R:$R,X395)&lt;=price_limit,IF(X395="Yes",1,2),"")),""))</f>
        <v/>
      </c>
      <c r="BT395" s="161" t="str">
        <f>IF(OR(Y395="",VLOOKUP(Y$1,Services!$A$1:$B$25,2,0)="Exclude"),"",IF($D395=1,IF(OR(price_limit="",price_limit="No Limit"),IF(Y395="Yes",1,2),IF(SUMIFS(WhatIf!$W:$W,WhatIf!$Q:$Q,Y$1,WhatIf!$R:$R,Y395)&lt;=price_limit,IF(Y395="Yes",1,2),"")),""))</f>
        <v/>
      </c>
      <c r="BU395" s="161" t="str">
        <f>IF(OR(Z395="",VLOOKUP(Z$1,Services!$A$1:$B$25,2,0)="Exclude"),"",IF($D395=1,IF(OR(price_limit="",price_limit="No Limit"),IF(Z395="Yes",1,2),IF(SUMIFS(WhatIf!$W:$W,WhatIf!$Q:$Q,Z$1,WhatIf!$R:$R,Z395)&lt;=price_limit,IF(Z395="Yes",1,2),"")),""))</f>
        <v/>
      </c>
      <c r="BV395" s="161"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148</v>
      </c>
      <c r="B396" s="3" t="s">
        <v>205</v>
      </c>
      <c r="C396" s="3" t="s">
        <v>185</v>
      </c>
      <c r="D396" s="8" t="str">
        <f t="shared" ca="1" si="20"/>
        <v/>
      </c>
      <c r="I396" s="4" t="s">
        <v>148</v>
      </c>
      <c r="J396" s="4" t="s">
        <v>148</v>
      </c>
      <c r="K396" s="4" t="s">
        <v>148</v>
      </c>
      <c r="L396" s="4" t="s">
        <v>148</v>
      </c>
      <c r="M396" s="8" t="s">
        <v>148</v>
      </c>
      <c r="N396" s="8"/>
      <c r="O396" s="8" t="s">
        <v>148</v>
      </c>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1" t="str">
        <f>IF(OR(E396="",VLOOKUP(E$1,Services!$A$1:$B$25,2,0)="Exclude"),"",IF($D396=1,IF(OR(price_limit="",price_limit="No Limit"),IF(E396="Yes",1,2),IF(SUMIFS(WhatIf!$W:$W,WhatIf!$Q:$Q,E$1,WhatIf!$R:$R,E396)&lt;=price_limit,IF(E396="Yes",1,2),"")),""))</f>
        <v/>
      </c>
      <c r="BA396" s="161" t="str">
        <f>IF(OR(F396="",VLOOKUP(F$1,Services!$A$1:$B$25,2,0)="Exclude"),"",IF($D396=1,IF(OR(price_limit="",price_limit="No Limit"),IF(F396="Yes",1,2),IF(SUMIFS(WhatIf!$W:$W,WhatIf!$Q:$Q,F$1,WhatIf!$R:$R,F396)&lt;=price_limit,IF(F396="Yes",1,2),"")),""))</f>
        <v/>
      </c>
      <c r="BB396" s="161" t="str">
        <f>IF(OR(G396="",VLOOKUP(G$1,Services!$A$1:$B$25,2,0)="Exclude"),"",IF($D396=1,IF(OR(price_limit="",price_limit="No Limit"),IF(G396="Yes",1,2),IF(SUMIFS(WhatIf!$W:$W,WhatIf!$Q:$Q,G$1,WhatIf!$R:$R,G396)&lt;=price_limit,IF(G396="Yes",1,2),"")),""))</f>
        <v/>
      </c>
      <c r="BC396" s="161" t="str">
        <f>IF(OR(H396="",VLOOKUP(H$1,Services!$A$1:$B$25,2,0)="Exclude"),"",IF($D396=1,IF(OR(price_limit="",price_limit="No Limit"),IF(H396="Yes",1,2),IF(SUMIFS(WhatIf!$W:$W,WhatIf!$Q:$Q,H$1,WhatIf!$R:$R,H396)&lt;=price_limit,IF(H396="Yes",1,2),"")),""))</f>
        <v/>
      </c>
      <c r="BD396" s="161" t="str">
        <f ca="1">IF(OR(I396="",VLOOKUP(I$1,Services!$A$1:$B$25,2,0)="Exclude"),"",IF($D396=1,IF(OR(price_limit="",price_limit="No Limit"),IF(I396="Yes",1,2),IF(SUMIFS(WhatIf!$W:$W,WhatIf!$Q:$Q,I$1,WhatIf!$R:$R,I396)&lt;=price_limit,IF(I396="Yes",1,2),"")),""))</f>
        <v/>
      </c>
      <c r="BE396" s="161" t="str">
        <f ca="1">IF(OR(J396="",VLOOKUP(J$1,Services!$A$1:$B$25,2,0)="Exclude"),"",IF($D396=1,IF(OR(price_limit="",price_limit="No Limit"),IF(J396="Yes",1,2),IF(SUMIFS(WhatIf!$W:$W,WhatIf!$Q:$Q,J$1,WhatIf!$R:$R,J396)&lt;=price_limit,IF(J396="Yes",1,2),"")),""))</f>
        <v/>
      </c>
      <c r="BF396" s="161" t="str">
        <f ca="1">IF(OR(K396="",VLOOKUP(K$1,Services!$A$1:$B$25,2,0)="Exclude"),"",IF($D396=1,IF(OR(price_limit="",price_limit="No Limit"),IF(K396="Yes",1,2),IF(SUMIFS(WhatIf!$W:$W,WhatIf!$Q:$Q,K$1,WhatIf!$R:$R,K396)&lt;=price_limit,IF(K396="Yes",1,2),"")),""))</f>
        <v/>
      </c>
      <c r="BG396" s="161" t="str">
        <f ca="1">IF(OR(L396="",VLOOKUP(L$1,Services!$A$1:$B$25,2,0)="Exclude"),"",IF($D396=1,IF(OR(price_limit="",price_limit="No Limit"),IF(L396="Yes",1,2),IF(SUMIFS(WhatIf!$W:$W,WhatIf!$Q:$Q,L$1,WhatIf!$R:$R,L396)&lt;=price_limit,IF(L396="Yes",1,2),"")),""))</f>
        <v/>
      </c>
      <c r="BH396" s="161" t="str">
        <f ca="1">IF(OR(M396="",VLOOKUP(M$1,Services!$A$1:$B$25,2,0)="Exclude"),"",IF($D396=1,IF(OR(price_limit="",price_limit="No Limit"),IF(M396="Yes",1,2),IF(SUMIFS(WhatIf!$W:$W,WhatIf!$Q:$Q,M$1,WhatIf!$R:$R,M396)&lt;=price_limit,IF(M396="Yes",1,2),"")),""))</f>
        <v/>
      </c>
      <c r="BI396" s="161" t="str">
        <f>IF(OR(N396="",VLOOKUP(N$1,Services!$A$1:$B$25,2,0)="Exclude"),"",IF($D396=1,IF(OR(price_limit="",price_limit="No Limit"),IF(N396="Yes",1,2),IF(SUMIFS(WhatIf!$W:$W,WhatIf!$Q:$Q,N$1,WhatIf!$R:$R,N396)&lt;=price_limit,IF(N396="Yes",1,2),"")),""))</f>
        <v/>
      </c>
      <c r="BJ396" s="161" t="str">
        <f ca="1">IF(OR(O396="",VLOOKUP(O$1,Services!$A$1:$B$25,2,0)="Exclude"),"",IF($D396=1,IF(OR(price_limit="",price_limit="No Limit"),IF(O396="Yes",1,2),IF(SUMIFS(WhatIf!$W:$W,WhatIf!$Q:$Q,O$1,WhatIf!$R:$R,O396)&lt;=price_limit,IF(O396="Yes",1,2),"")),""))</f>
        <v/>
      </c>
      <c r="BK396" s="161" t="str">
        <f>IF(OR(P396="",VLOOKUP(P$1,Services!$A$1:$B$25,2,0)="Exclude"),"",IF($D396=1,IF(OR(price_limit="",price_limit="No Limit"),IF(P396="Yes",1,2),IF(SUMIFS(WhatIf!$W:$W,WhatIf!$Q:$Q,P$1,WhatIf!$R:$R,P396)&lt;=price_limit,IF(P396="Yes",1,2),"")),""))</f>
        <v/>
      </c>
      <c r="BL396" s="161" t="str">
        <f>IF(OR(Q396="",VLOOKUP(Q$1,Services!$A$1:$B$25,2,0)="Exclude"),"",IF($D396=1,IF(OR(price_limit="",price_limit="No Limit"),IF(Q396="Yes",1,2),IF(SUMIFS(WhatIf!$W:$W,WhatIf!$Q:$Q,Q$1,WhatIf!$R:$R,Q396)&lt;=price_limit,IF(Q396="Yes",1,2),"")),""))</f>
        <v/>
      </c>
      <c r="BM396" s="161" t="str">
        <f>IF(OR(R396="",VLOOKUP(R$1,Services!$A$1:$B$25,2,0)="Exclude"),"",IF($D396=1,IF(OR(price_limit="",price_limit="No Limit"),IF(R396="Yes",1,2),IF(SUMIFS(WhatIf!$W:$W,WhatIf!$Q:$Q,R$1,WhatIf!$R:$R,R396)&lt;=price_limit,IF(R396="Yes",1,2),"")),""))</f>
        <v/>
      </c>
      <c r="BN396" s="161" t="str">
        <f>IF(OR(S396="",VLOOKUP(S$1,Services!$A$1:$B$25,2,0)="Exclude"),"",IF($D396=1,IF(OR(price_limit="",price_limit="No Limit"),IF(S396="Yes",1,2),IF(SUMIFS(WhatIf!$W:$W,WhatIf!$Q:$Q,S$1,WhatIf!$R:$R,S396)&lt;=price_limit,IF(S396="Yes",1,2),"")),""))</f>
        <v/>
      </c>
      <c r="BO396" s="161" t="str">
        <f>IF(OR(T396="",VLOOKUP(T$1,Services!$A$1:$B$25,2,0)="Exclude"),"",IF($D396=1,IF(OR(price_limit="",price_limit="No Limit"),IF(T396="Yes",1,2),IF(SUMIFS(WhatIf!$W:$W,WhatIf!$Q:$Q,T$1,WhatIf!$R:$R,T396)&lt;=price_limit,IF(T396="Yes",1,2),"")),""))</f>
        <v/>
      </c>
      <c r="BP396" s="161" t="str">
        <f>IF(OR(U396="",VLOOKUP(U$1,Services!$A$1:$B$25,2,0)="Exclude"),"",IF($D396=1,IF(OR(price_limit="",price_limit="No Limit"),IF(U396="Yes",1,2),IF(SUMIFS(WhatIf!$W:$W,WhatIf!$Q:$Q,U$1,WhatIf!$R:$R,U396)&lt;=price_limit,IF(U396="Yes",1,2),"")),""))</f>
        <v/>
      </c>
      <c r="BQ396" s="161" t="str">
        <f>IF(OR(V396="",VLOOKUP(V$1,Services!$A$1:$B$25,2,0)="Exclude"),"",IF($D396=1,IF(OR(price_limit="",price_limit="No Limit"),IF(V396="Yes",1,2),IF(SUMIFS(WhatIf!$W:$W,WhatIf!$Q:$Q,V$1,WhatIf!$R:$R,V396)&lt;=price_limit,IF(V396="Yes",1,2),"")),""))</f>
        <v/>
      </c>
      <c r="BR396" s="161" t="str">
        <f>IF(OR(W396="",VLOOKUP(W$1,Services!$A$1:$B$25,2,0)="Exclude"),"",IF($D396=1,IF(OR(price_limit="",price_limit="No Limit"),IF(W396="Yes",1,2),IF(SUMIFS(WhatIf!$W:$W,WhatIf!$Q:$Q,W$1,WhatIf!$R:$R,W396)&lt;=price_limit,IF(W396="Yes",1,2),"")),""))</f>
        <v/>
      </c>
      <c r="BS396" s="161" t="str">
        <f>IF(OR(X396="",VLOOKUP(X$1,Services!$A$1:$B$25,2,0)="Exclude"),"",IF($D396=1,IF(OR(price_limit="",price_limit="No Limit"),IF(X396="Yes",1,2),IF(SUMIFS(WhatIf!$W:$W,WhatIf!$Q:$Q,X$1,WhatIf!$R:$R,X396)&lt;=price_limit,IF(X396="Yes",1,2),"")),""))</f>
        <v/>
      </c>
      <c r="BT396" s="161" t="str">
        <f>IF(OR(Y396="",VLOOKUP(Y$1,Services!$A$1:$B$25,2,0)="Exclude"),"",IF($D396=1,IF(OR(price_limit="",price_limit="No Limit"),IF(Y396="Yes",1,2),IF(SUMIFS(WhatIf!$W:$W,WhatIf!$Q:$Q,Y$1,WhatIf!$R:$R,Y396)&lt;=price_limit,IF(Y396="Yes",1,2),"")),""))</f>
        <v/>
      </c>
      <c r="BU396" s="161" t="str">
        <f>IF(OR(Z396="",VLOOKUP(Z$1,Services!$A$1:$B$25,2,0)="Exclude"),"",IF($D396=1,IF(OR(price_limit="",price_limit="No Limit"),IF(Z396="Yes",1,2),IF(SUMIFS(WhatIf!$W:$W,WhatIf!$Q:$Q,Z$1,WhatIf!$R:$R,Z396)&lt;=price_limit,IF(Z396="Yes",1,2),"")),""))</f>
        <v/>
      </c>
      <c r="BV396" s="161"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56</v>
      </c>
      <c r="B397" s="3" t="s">
        <v>856</v>
      </c>
      <c r="C397" s="3" t="s">
        <v>185</v>
      </c>
      <c r="D397" s="8" t="str">
        <f t="shared" ca="1" si="20"/>
        <v/>
      </c>
      <c r="F397" s="4" t="s">
        <v>384</v>
      </c>
      <c r="G397" s="4" t="s">
        <v>384</v>
      </c>
      <c r="H397" s="4" t="s">
        <v>384</v>
      </c>
      <c r="J397" s="4" t="s">
        <v>1</v>
      </c>
      <c r="K397" s="4" t="s">
        <v>1</v>
      </c>
      <c r="L397" s="4" t="s">
        <v>1</v>
      </c>
      <c r="M397" s="8" t="s">
        <v>1</v>
      </c>
      <c r="N397" s="8"/>
      <c r="O397" s="8" t="s">
        <v>605</v>
      </c>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1" t="str">
        <f>IF(OR(E397="",VLOOKUP(E$1,Services!$A$1:$B$25,2,0)="Exclude"),"",IF($D397=1,IF(OR(price_limit="",price_limit="No Limit"),IF(E397="Yes",1,2),IF(SUMIFS(WhatIf!$W:$W,WhatIf!$Q:$Q,E$1,WhatIf!$R:$R,E397)&lt;=price_limit,IF(E397="Yes",1,2),"")),""))</f>
        <v/>
      </c>
      <c r="BA397" s="161" t="str">
        <f ca="1">IF(OR(F397="",VLOOKUP(F$1,Services!$A$1:$B$25,2,0)="Exclude"),"",IF($D397=1,IF(OR(price_limit="",price_limit="No Limit"),IF(F397="Yes",1,2),IF(SUMIFS(WhatIf!$W:$W,WhatIf!$Q:$Q,F$1,WhatIf!$R:$R,F397)&lt;=price_limit,IF(F397="Yes",1,2),"")),""))</f>
        <v/>
      </c>
      <c r="BB397" s="161" t="str">
        <f ca="1">IF(OR(G397="",VLOOKUP(G$1,Services!$A$1:$B$25,2,0)="Exclude"),"",IF($D397=1,IF(OR(price_limit="",price_limit="No Limit"),IF(G397="Yes",1,2),IF(SUMIFS(WhatIf!$W:$W,WhatIf!$Q:$Q,G$1,WhatIf!$R:$R,G397)&lt;=price_limit,IF(G397="Yes",1,2),"")),""))</f>
        <v/>
      </c>
      <c r="BC397" s="161" t="str">
        <f ca="1">IF(OR(H397="",VLOOKUP(H$1,Services!$A$1:$B$25,2,0)="Exclude"),"",IF($D397=1,IF(OR(price_limit="",price_limit="No Limit"),IF(H397="Yes",1,2),IF(SUMIFS(WhatIf!$W:$W,WhatIf!$Q:$Q,H$1,WhatIf!$R:$R,H397)&lt;=price_limit,IF(H397="Yes",1,2),"")),""))</f>
        <v/>
      </c>
      <c r="BD397" s="161" t="str">
        <f>IF(OR(I397="",VLOOKUP(I$1,Services!$A$1:$B$25,2,0)="Exclude"),"",IF($D397=1,IF(OR(price_limit="",price_limit="No Limit"),IF(I397="Yes",1,2),IF(SUMIFS(WhatIf!$W:$W,WhatIf!$Q:$Q,I$1,WhatIf!$R:$R,I397)&lt;=price_limit,IF(I397="Yes",1,2),"")),""))</f>
        <v/>
      </c>
      <c r="BE397" s="161" t="str">
        <f ca="1">IF(OR(J397="",VLOOKUP(J$1,Services!$A$1:$B$25,2,0)="Exclude"),"",IF($D397=1,IF(OR(price_limit="",price_limit="No Limit"),IF(J397="Yes",1,2),IF(SUMIFS(WhatIf!$W:$W,WhatIf!$Q:$Q,J$1,WhatIf!$R:$R,J397)&lt;=price_limit,IF(J397="Yes",1,2),"")),""))</f>
        <v/>
      </c>
      <c r="BF397" s="161" t="str">
        <f ca="1">IF(OR(K397="",VLOOKUP(K$1,Services!$A$1:$B$25,2,0)="Exclude"),"",IF($D397=1,IF(OR(price_limit="",price_limit="No Limit"),IF(K397="Yes",1,2),IF(SUMIFS(WhatIf!$W:$W,WhatIf!$Q:$Q,K$1,WhatIf!$R:$R,K397)&lt;=price_limit,IF(K397="Yes",1,2),"")),""))</f>
        <v/>
      </c>
      <c r="BG397" s="161" t="str">
        <f ca="1">IF(OR(L397="",VLOOKUP(L$1,Services!$A$1:$B$25,2,0)="Exclude"),"",IF($D397=1,IF(OR(price_limit="",price_limit="No Limit"),IF(L397="Yes",1,2),IF(SUMIFS(WhatIf!$W:$W,WhatIf!$Q:$Q,L$1,WhatIf!$R:$R,L397)&lt;=price_limit,IF(L397="Yes",1,2),"")),""))</f>
        <v/>
      </c>
      <c r="BH397" s="161" t="str">
        <f ca="1">IF(OR(M397="",VLOOKUP(M$1,Services!$A$1:$B$25,2,0)="Exclude"),"",IF($D397=1,IF(OR(price_limit="",price_limit="No Limit"),IF(M397="Yes",1,2),IF(SUMIFS(WhatIf!$W:$W,WhatIf!$Q:$Q,M$1,WhatIf!$R:$R,M397)&lt;=price_limit,IF(M397="Yes",1,2),"")),""))</f>
        <v/>
      </c>
      <c r="BI397" s="161" t="str">
        <f>IF(OR(N397="",VLOOKUP(N$1,Services!$A$1:$B$25,2,0)="Exclude"),"",IF($D397=1,IF(OR(price_limit="",price_limit="No Limit"),IF(N397="Yes",1,2),IF(SUMIFS(WhatIf!$W:$W,WhatIf!$Q:$Q,N$1,WhatIf!$R:$R,N397)&lt;=price_limit,IF(N397="Yes",1,2),"")),""))</f>
        <v/>
      </c>
      <c r="BJ397" s="161" t="str">
        <f ca="1">IF(OR(O397="",VLOOKUP(O$1,Services!$A$1:$B$25,2,0)="Exclude"),"",IF($D397=1,IF(OR(price_limit="",price_limit="No Limit"),IF(O397="Yes",1,2),IF(SUMIFS(WhatIf!$W:$W,WhatIf!$Q:$Q,O$1,WhatIf!$R:$R,O397)&lt;=price_limit,IF(O397="Yes",1,2),"")),""))</f>
        <v/>
      </c>
      <c r="BK397" s="161" t="str">
        <f>IF(OR(P397="",VLOOKUP(P$1,Services!$A$1:$B$25,2,0)="Exclude"),"",IF($D397=1,IF(OR(price_limit="",price_limit="No Limit"),IF(P397="Yes",1,2),IF(SUMIFS(WhatIf!$W:$W,WhatIf!$Q:$Q,P$1,WhatIf!$R:$R,P397)&lt;=price_limit,IF(P397="Yes",1,2),"")),""))</f>
        <v/>
      </c>
      <c r="BL397" s="161" t="str">
        <f>IF(OR(Q397="",VLOOKUP(Q$1,Services!$A$1:$B$25,2,0)="Exclude"),"",IF($D397=1,IF(OR(price_limit="",price_limit="No Limit"),IF(Q397="Yes",1,2),IF(SUMIFS(WhatIf!$W:$W,WhatIf!$Q:$Q,Q$1,WhatIf!$R:$R,Q397)&lt;=price_limit,IF(Q397="Yes",1,2),"")),""))</f>
        <v/>
      </c>
      <c r="BM397" s="161" t="str">
        <f>IF(OR(R397="",VLOOKUP(R$1,Services!$A$1:$B$25,2,0)="Exclude"),"",IF($D397=1,IF(OR(price_limit="",price_limit="No Limit"),IF(R397="Yes",1,2),IF(SUMIFS(WhatIf!$W:$W,WhatIf!$Q:$Q,R$1,WhatIf!$R:$R,R397)&lt;=price_limit,IF(R397="Yes",1,2),"")),""))</f>
        <v/>
      </c>
      <c r="BN397" s="161" t="str">
        <f>IF(OR(S397="",VLOOKUP(S$1,Services!$A$1:$B$25,2,0)="Exclude"),"",IF($D397=1,IF(OR(price_limit="",price_limit="No Limit"),IF(S397="Yes",1,2),IF(SUMIFS(WhatIf!$W:$W,WhatIf!$Q:$Q,S$1,WhatIf!$R:$R,S397)&lt;=price_limit,IF(S397="Yes",1,2),"")),""))</f>
        <v/>
      </c>
      <c r="BO397" s="161" t="str">
        <f>IF(OR(T397="",VLOOKUP(T$1,Services!$A$1:$B$25,2,0)="Exclude"),"",IF($D397=1,IF(OR(price_limit="",price_limit="No Limit"),IF(T397="Yes",1,2),IF(SUMIFS(WhatIf!$W:$W,WhatIf!$Q:$Q,T$1,WhatIf!$R:$R,T397)&lt;=price_limit,IF(T397="Yes",1,2),"")),""))</f>
        <v/>
      </c>
      <c r="BP397" s="161" t="str">
        <f>IF(OR(U397="",VLOOKUP(U$1,Services!$A$1:$B$25,2,0)="Exclude"),"",IF($D397=1,IF(OR(price_limit="",price_limit="No Limit"),IF(U397="Yes",1,2),IF(SUMIFS(WhatIf!$W:$W,WhatIf!$Q:$Q,U$1,WhatIf!$R:$R,U397)&lt;=price_limit,IF(U397="Yes",1,2),"")),""))</f>
        <v/>
      </c>
      <c r="BQ397" s="161" t="str">
        <f>IF(OR(V397="",VLOOKUP(V$1,Services!$A$1:$B$25,2,0)="Exclude"),"",IF($D397=1,IF(OR(price_limit="",price_limit="No Limit"),IF(V397="Yes",1,2),IF(SUMIFS(WhatIf!$W:$W,WhatIf!$Q:$Q,V$1,WhatIf!$R:$R,V397)&lt;=price_limit,IF(V397="Yes",1,2),"")),""))</f>
        <v/>
      </c>
      <c r="BR397" s="161" t="str">
        <f>IF(OR(W397="",VLOOKUP(W$1,Services!$A$1:$B$25,2,0)="Exclude"),"",IF($D397=1,IF(OR(price_limit="",price_limit="No Limit"),IF(W397="Yes",1,2),IF(SUMIFS(WhatIf!$W:$W,WhatIf!$Q:$Q,W$1,WhatIf!$R:$R,W397)&lt;=price_limit,IF(W397="Yes",1,2),"")),""))</f>
        <v/>
      </c>
      <c r="BS397" s="161" t="str">
        <f>IF(OR(X397="",VLOOKUP(X$1,Services!$A$1:$B$25,2,0)="Exclude"),"",IF($D397=1,IF(OR(price_limit="",price_limit="No Limit"),IF(X397="Yes",1,2),IF(SUMIFS(WhatIf!$W:$W,WhatIf!$Q:$Q,X$1,WhatIf!$R:$R,X397)&lt;=price_limit,IF(X397="Yes",1,2),"")),""))</f>
        <v/>
      </c>
      <c r="BT397" s="161" t="str">
        <f>IF(OR(Y397="",VLOOKUP(Y$1,Services!$A$1:$B$25,2,0)="Exclude"),"",IF($D397=1,IF(OR(price_limit="",price_limit="No Limit"),IF(Y397="Yes",1,2),IF(SUMIFS(WhatIf!$W:$W,WhatIf!$Q:$Q,Y$1,WhatIf!$R:$R,Y397)&lt;=price_limit,IF(Y397="Yes",1,2),"")),""))</f>
        <v/>
      </c>
      <c r="BU397" s="161" t="str">
        <f>IF(OR(Z397="",VLOOKUP(Z$1,Services!$A$1:$B$25,2,0)="Exclude"),"",IF($D397=1,IF(OR(price_limit="",price_limit="No Limit"),IF(Z397="Yes",1,2),IF(SUMIFS(WhatIf!$W:$W,WhatIf!$Q:$Q,Z$1,WhatIf!$R:$R,Z397)&lt;=price_limit,IF(Z397="Yes",1,2),"")),""))</f>
        <v/>
      </c>
      <c r="BV397" s="161"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customHeight="1" x14ac:dyDescent="0.35">
      <c r="A398" s="15" t="s">
        <v>4</v>
      </c>
      <c r="B398" s="3" t="s">
        <v>205</v>
      </c>
      <c r="C398" s="3" t="s">
        <v>746</v>
      </c>
      <c r="D398" s="8">
        <f t="shared" ca="1" si="20"/>
        <v>1</v>
      </c>
      <c r="G398" s="4" t="s">
        <v>1</v>
      </c>
      <c r="H398" s="4" t="s">
        <v>1</v>
      </c>
      <c r="I398" s="4" t="s">
        <v>1</v>
      </c>
      <c r="J398" s="4" t="s">
        <v>1</v>
      </c>
      <c r="K398" s="4" t="s">
        <v>1</v>
      </c>
      <c r="L398" s="4" t="s">
        <v>1</v>
      </c>
      <c r="M398" s="8" t="s">
        <v>1</v>
      </c>
      <c r="N398" s="8" t="s">
        <v>1</v>
      </c>
      <c r="O398" s="8" t="s">
        <v>1</v>
      </c>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f ca="1">IF(AND($D398=1,ISNUMBER(MATCH(M$1&amp;M398&amp;"x",WhatIf!$X:$X,0))),1,"")</f>
        <v>1</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f t="shared" ca="1" si="21"/>
        <v>1</v>
      </c>
      <c r="AZ398" s="161" t="str">
        <f>IF(OR(E398="",VLOOKUP(E$1,Services!$A$1:$B$25,2,0)="Exclude"),"",IF($D398=1,IF(OR(price_limit="",price_limit="No Limit"),IF(E398="Yes",1,2),IF(SUMIFS(WhatIf!$W:$W,WhatIf!$Q:$Q,E$1,WhatIf!$R:$R,E398)&lt;=price_limit,IF(E398="Yes",1,2),"")),""))</f>
        <v/>
      </c>
      <c r="BA398" s="161" t="str">
        <f>IF(OR(F398="",VLOOKUP(F$1,Services!$A$1:$B$25,2,0)="Exclude"),"",IF($D398=1,IF(OR(price_limit="",price_limit="No Limit"),IF(F398="Yes",1,2),IF(SUMIFS(WhatIf!$W:$W,WhatIf!$Q:$Q,F$1,WhatIf!$R:$R,F398)&lt;=price_limit,IF(F398="Yes",1,2),"")),""))</f>
        <v/>
      </c>
      <c r="BB398" s="161">
        <f ca="1">IF(OR(G398="",VLOOKUP(G$1,Services!$A$1:$B$25,2,0)="Exclude"),"",IF($D398=1,IF(OR(price_limit="",price_limit="No Limit"),IF(G398="Yes",1,2),IF(SUMIFS(WhatIf!$W:$W,WhatIf!$Q:$Q,G$1,WhatIf!$R:$R,G398)&lt;=price_limit,IF(G398="Yes",1,2),"")),""))</f>
        <v>1</v>
      </c>
      <c r="BC398" s="161">
        <f ca="1">IF(OR(H398="",VLOOKUP(H$1,Services!$A$1:$B$25,2,0)="Exclude"),"",IF($D398=1,IF(OR(price_limit="",price_limit="No Limit"),IF(H398="Yes",1,2),IF(SUMIFS(WhatIf!$W:$W,WhatIf!$Q:$Q,H$1,WhatIf!$R:$R,H398)&lt;=price_limit,IF(H398="Yes",1,2),"")),""))</f>
        <v>1</v>
      </c>
      <c r="BD398" s="161">
        <f ca="1">IF(OR(I398="",VLOOKUP(I$1,Services!$A$1:$B$25,2,0)="Exclude"),"",IF($D398=1,IF(OR(price_limit="",price_limit="No Limit"),IF(I398="Yes",1,2),IF(SUMIFS(WhatIf!$W:$W,WhatIf!$Q:$Q,I$1,WhatIf!$R:$R,I398)&lt;=price_limit,IF(I398="Yes",1,2),"")),""))</f>
        <v>1</v>
      </c>
      <c r="BE398" s="161">
        <f ca="1">IF(OR(J398="",VLOOKUP(J$1,Services!$A$1:$B$25,2,0)="Exclude"),"",IF($D398=1,IF(OR(price_limit="",price_limit="No Limit"),IF(J398="Yes",1,2),IF(SUMIFS(WhatIf!$W:$W,WhatIf!$Q:$Q,J$1,WhatIf!$R:$R,J398)&lt;=price_limit,IF(J398="Yes",1,2),"")),""))</f>
        <v>1</v>
      </c>
      <c r="BF398" s="161">
        <f ca="1">IF(OR(K398="",VLOOKUP(K$1,Services!$A$1:$B$25,2,0)="Exclude"),"",IF($D398=1,IF(OR(price_limit="",price_limit="No Limit"),IF(K398="Yes",1,2),IF(SUMIFS(WhatIf!$W:$W,WhatIf!$Q:$Q,K$1,WhatIf!$R:$R,K398)&lt;=price_limit,IF(K398="Yes",1,2),"")),""))</f>
        <v>1</v>
      </c>
      <c r="BG398" s="161">
        <f ca="1">IF(OR(L398="",VLOOKUP(L$1,Services!$A$1:$B$25,2,0)="Exclude"),"",IF($D398=1,IF(OR(price_limit="",price_limit="No Limit"),IF(L398="Yes",1,2),IF(SUMIFS(WhatIf!$W:$W,WhatIf!$Q:$Q,L$1,WhatIf!$R:$R,L398)&lt;=price_limit,IF(L398="Yes",1,2),"")),""))</f>
        <v>1</v>
      </c>
      <c r="BH398" s="161">
        <f ca="1">IF(OR(M398="",VLOOKUP(M$1,Services!$A$1:$B$25,2,0)="Exclude"),"",IF($D398=1,IF(OR(price_limit="",price_limit="No Limit"),IF(M398="Yes",1,2),IF(SUMIFS(WhatIf!$W:$W,WhatIf!$Q:$Q,M$1,WhatIf!$R:$R,M398)&lt;=price_limit,IF(M398="Yes",1,2),"")),""))</f>
        <v>1</v>
      </c>
      <c r="BI398" s="161">
        <f ca="1">IF(OR(N398="",VLOOKUP(N$1,Services!$A$1:$B$25,2,0)="Exclude"),"",IF($D398=1,IF(OR(price_limit="",price_limit="No Limit"),IF(N398="Yes",1,2),IF(SUMIFS(WhatIf!$W:$W,WhatIf!$Q:$Q,N$1,WhatIf!$R:$R,N398)&lt;=price_limit,IF(N398="Yes",1,2),"")),""))</f>
        <v>1</v>
      </c>
      <c r="BJ398" s="161">
        <f ca="1">IF(OR(O398="",VLOOKUP(O$1,Services!$A$1:$B$25,2,0)="Exclude"),"",IF($D398=1,IF(OR(price_limit="",price_limit="No Limit"),IF(O398="Yes",1,2),IF(SUMIFS(WhatIf!$W:$W,WhatIf!$Q:$Q,O$1,WhatIf!$R:$R,O398)&lt;=price_limit,IF(O398="Yes",1,2),"")),""))</f>
        <v>1</v>
      </c>
      <c r="BK398" s="161" t="str">
        <f>IF(OR(P398="",VLOOKUP(P$1,Services!$A$1:$B$25,2,0)="Exclude"),"",IF($D398=1,IF(OR(price_limit="",price_limit="No Limit"),IF(P398="Yes",1,2),IF(SUMIFS(WhatIf!$W:$W,WhatIf!$Q:$Q,P$1,WhatIf!$R:$R,P398)&lt;=price_limit,IF(P398="Yes",1,2),"")),""))</f>
        <v/>
      </c>
      <c r="BL398" s="161" t="str">
        <f>IF(OR(Q398="",VLOOKUP(Q$1,Services!$A$1:$B$25,2,0)="Exclude"),"",IF($D398=1,IF(OR(price_limit="",price_limit="No Limit"),IF(Q398="Yes",1,2),IF(SUMIFS(WhatIf!$W:$W,WhatIf!$Q:$Q,Q$1,WhatIf!$R:$R,Q398)&lt;=price_limit,IF(Q398="Yes",1,2),"")),""))</f>
        <v/>
      </c>
      <c r="BM398" s="161" t="str">
        <f>IF(OR(R398="",VLOOKUP(R$1,Services!$A$1:$B$25,2,0)="Exclude"),"",IF($D398=1,IF(OR(price_limit="",price_limit="No Limit"),IF(R398="Yes",1,2),IF(SUMIFS(WhatIf!$W:$W,WhatIf!$Q:$Q,R$1,WhatIf!$R:$R,R398)&lt;=price_limit,IF(R398="Yes",1,2),"")),""))</f>
        <v/>
      </c>
      <c r="BN398" s="161" t="str">
        <f>IF(OR(S398="",VLOOKUP(S$1,Services!$A$1:$B$25,2,0)="Exclude"),"",IF($D398=1,IF(OR(price_limit="",price_limit="No Limit"),IF(S398="Yes",1,2),IF(SUMIFS(WhatIf!$W:$W,WhatIf!$Q:$Q,S$1,WhatIf!$R:$R,S398)&lt;=price_limit,IF(S398="Yes",1,2),"")),""))</f>
        <v/>
      </c>
      <c r="BO398" s="161" t="str">
        <f>IF(OR(T398="",VLOOKUP(T$1,Services!$A$1:$B$25,2,0)="Exclude"),"",IF($D398=1,IF(OR(price_limit="",price_limit="No Limit"),IF(T398="Yes",1,2),IF(SUMIFS(WhatIf!$W:$W,WhatIf!$Q:$Q,T$1,WhatIf!$R:$R,T398)&lt;=price_limit,IF(T398="Yes",1,2),"")),""))</f>
        <v/>
      </c>
      <c r="BP398" s="161" t="str">
        <f>IF(OR(U398="",VLOOKUP(U$1,Services!$A$1:$B$25,2,0)="Exclude"),"",IF($D398=1,IF(OR(price_limit="",price_limit="No Limit"),IF(U398="Yes",1,2),IF(SUMIFS(WhatIf!$W:$W,WhatIf!$Q:$Q,U$1,WhatIf!$R:$R,U398)&lt;=price_limit,IF(U398="Yes",1,2),"")),""))</f>
        <v/>
      </c>
      <c r="BQ398" s="161" t="str">
        <f>IF(OR(V398="",VLOOKUP(V$1,Services!$A$1:$B$25,2,0)="Exclude"),"",IF($D398=1,IF(OR(price_limit="",price_limit="No Limit"),IF(V398="Yes",1,2),IF(SUMIFS(WhatIf!$W:$W,WhatIf!$Q:$Q,V$1,WhatIf!$R:$R,V398)&lt;=price_limit,IF(V398="Yes",1,2),"")),""))</f>
        <v/>
      </c>
      <c r="BR398" s="161" t="str">
        <f>IF(OR(W398="",VLOOKUP(W$1,Services!$A$1:$B$25,2,0)="Exclude"),"",IF($D398=1,IF(OR(price_limit="",price_limit="No Limit"),IF(W398="Yes",1,2),IF(SUMIFS(WhatIf!$W:$W,WhatIf!$Q:$Q,W$1,WhatIf!$R:$R,W398)&lt;=price_limit,IF(W398="Yes",1,2),"")),""))</f>
        <v/>
      </c>
      <c r="BS398" s="161" t="str">
        <f>IF(OR(X398="",VLOOKUP(X$1,Services!$A$1:$B$25,2,0)="Exclude"),"",IF($D398=1,IF(OR(price_limit="",price_limit="No Limit"),IF(X398="Yes",1,2),IF(SUMIFS(WhatIf!$W:$W,WhatIf!$Q:$Q,X$1,WhatIf!$R:$R,X398)&lt;=price_limit,IF(X398="Yes",1,2),"")),""))</f>
        <v/>
      </c>
      <c r="BT398" s="161" t="str">
        <f>IF(OR(Y398="",VLOOKUP(Y$1,Services!$A$1:$B$25,2,0)="Exclude"),"",IF($D398=1,IF(OR(price_limit="",price_limit="No Limit"),IF(Y398="Yes",1,2),IF(SUMIFS(WhatIf!$W:$W,WhatIf!$Q:$Q,Y$1,WhatIf!$R:$R,Y398)&lt;=price_limit,IF(Y398="Yes",1,2),"")),""))</f>
        <v/>
      </c>
      <c r="BU398" s="161" t="str">
        <f>IF(OR(Z398="",VLOOKUP(Z$1,Services!$A$1:$B$25,2,0)="Exclude"),"",IF($D398=1,IF(OR(price_limit="",price_limit="No Limit"),IF(Z398="Yes",1,2),IF(SUMIFS(WhatIf!$W:$W,WhatIf!$Q:$Q,Z$1,WhatIf!$R:$R,Z398)&lt;=price_limit,IF(Z398="Yes",1,2),"")),""))</f>
        <v/>
      </c>
      <c r="BV398" s="161"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1</v>
      </c>
    </row>
    <row r="399" spans="1:79" ht="26" customHeight="1" x14ac:dyDescent="0.35">
      <c r="A399" s="15" t="s">
        <v>698</v>
      </c>
      <c r="B399" s="3" t="s">
        <v>205</v>
      </c>
      <c r="C399" s="3" t="s">
        <v>191</v>
      </c>
      <c r="D399" s="8" t="str">
        <f t="shared" ca="1" si="20"/>
        <v/>
      </c>
      <c r="M399" s="8" t="s">
        <v>1</v>
      </c>
      <c r="N399" s="8" t="s">
        <v>1</v>
      </c>
      <c r="O399" s="8" t="s">
        <v>1</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1" t="str">
        <f>IF(OR(E399="",VLOOKUP(E$1,Services!$A$1:$B$25,2,0)="Exclude"),"",IF($D399=1,IF(OR(price_limit="",price_limit="No Limit"),IF(E399="Yes",1,2),IF(SUMIFS(WhatIf!$W:$W,WhatIf!$Q:$Q,E$1,WhatIf!$R:$R,E399)&lt;=price_limit,IF(E399="Yes",1,2),"")),""))</f>
        <v/>
      </c>
      <c r="BA399" s="161" t="str">
        <f>IF(OR(F399="",VLOOKUP(F$1,Services!$A$1:$B$25,2,0)="Exclude"),"",IF($D399=1,IF(OR(price_limit="",price_limit="No Limit"),IF(F399="Yes",1,2),IF(SUMIFS(WhatIf!$W:$W,WhatIf!$Q:$Q,F$1,WhatIf!$R:$R,F399)&lt;=price_limit,IF(F399="Yes",1,2),"")),""))</f>
        <v/>
      </c>
      <c r="BB399" s="161" t="str">
        <f>IF(OR(G399="",VLOOKUP(G$1,Services!$A$1:$B$25,2,0)="Exclude"),"",IF($D399=1,IF(OR(price_limit="",price_limit="No Limit"),IF(G399="Yes",1,2),IF(SUMIFS(WhatIf!$W:$W,WhatIf!$Q:$Q,G$1,WhatIf!$R:$R,G399)&lt;=price_limit,IF(G399="Yes",1,2),"")),""))</f>
        <v/>
      </c>
      <c r="BC399" s="161" t="str">
        <f>IF(OR(H399="",VLOOKUP(H$1,Services!$A$1:$B$25,2,0)="Exclude"),"",IF($D399=1,IF(OR(price_limit="",price_limit="No Limit"),IF(H399="Yes",1,2),IF(SUMIFS(WhatIf!$W:$W,WhatIf!$Q:$Q,H$1,WhatIf!$R:$R,H399)&lt;=price_limit,IF(H399="Yes",1,2),"")),""))</f>
        <v/>
      </c>
      <c r="BD399" s="161" t="str">
        <f>IF(OR(I399="",VLOOKUP(I$1,Services!$A$1:$B$25,2,0)="Exclude"),"",IF($D399=1,IF(OR(price_limit="",price_limit="No Limit"),IF(I399="Yes",1,2),IF(SUMIFS(WhatIf!$W:$W,WhatIf!$Q:$Q,I$1,WhatIf!$R:$R,I399)&lt;=price_limit,IF(I399="Yes",1,2),"")),""))</f>
        <v/>
      </c>
      <c r="BE399" s="161" t="str">
        <f>IF(OR(J399="",VLOOKUP(J$1,Services!$A$1:$B$25,2,0)="Exclude"),"",IF($D399=1,IF(OR(price_limit="",price_limit="No Limit"),IF(J399="Yes",1,2),IF(SUMIFS(WhatIf!$W:$W,WhatIf!$Q:$Q,J$1,WhatIf!$R:$R,J399)&lt;=price_limit,IF(J399="Yes",1,2),"")),""))</f>
        <v/>
      </c>
      <c r="BF399" s="161" t="str">
        <f>IF(OR(K399="",VLOOKUP(K$1,Services!$A$1:$B$25,2,0)="Exclude"),"",IF($D399=1,IF(OR(price_limit="",price_limit="No Limit"),IF(K399="Yes",1,2),IF(SUMIFS(WhatIf!$W:$W,WhatIf!$Q:$Q,K$1,WhatIf!$R:$R,K399)&lt;=price_limit,IF(K399="Yes",1,2),"")),""))</f>
        <v/>
      </c>
      <c r="BG399" s="161" t="str">
        <f>IF(OR(L399="",VLOOKUP(L$1,Services!$A$1:$B$25,2,0)="Exclude"),"",IF($D399=1,IF(OR(price_limit="",price_limit="No Limit"),IF(L399="Yes",1,2),IF(SUMIFS(WhatIf!$W:$W,WhatIf!$Q:$Q,L$1,WhatIf!$R:$R,L399)&lt;=price_limit,IF(L399="Yes",1,2),"")),""))</f>
        <v/>
      </c>
      <c r="BH399" s="161" t="str">
        <f ca="1">IF(OR(M399="",VLOOKUP(M$1,Services!$A$1:$B$25,2,0)="Exclude"),"",IF($D399=1,IF(OR(price_limit="",price_limit="No Limit"),IF(M399="Yes",1,2),IF(SUMIFS(WhatIf!$W:$W,WhatIf!$Q:$Q,M$1,WhatIf!$R:$R,M399)&lt;=price_limit,IF(M399="Yes",1,2),"")),""))</f>
        <v/>
      </c>
      <c r="BI399" s="161" t="str">
        <f ca="1">IF(OR(N399="",VLOOKUP(N$1,Services!$A$1:$B$25,2,0)="Exclude"),"",IF($D399=1,IF(OR(price_limit="",price_limit="No Limit"),IF(N399="Yes",1,2),IF(SUMIFS(WhatIf!$W:$W,WhatIf!$Q:$Q,N$1,WhatIf!$R:$R,N399)&lt;=price_limit,IF(N399="Yes",1,2),"")),""))</f>
        <v/>
      </c>
      <c r="BJ399" s="161" t="str">
        <f ca="1">IF(OR(O399="",VLOOKUP(O$1,Services!$A$1:$B$25,2,0)="Exclude"),"",IF($D399=1,IF(OR(price_limit="",price_limit="No Limit"),IF(O399="Yes",1,2),IF(SUMIFS(WhatIf!$W:$W,WhatIf!$Q:$Q,O$1,WhatIf!$R:$R,O399)&lt;=price_limit,IF(O399="Yes",1,2),"")),""))</f>
        <v/>
      </c>
      <c r="BK399" s="161" t="str">
        <f>IF(OR(P399="",VLOOKUP(P$1,Services!$A$1:$B$25,2,0)="Exclude"),"",IF($D399=1,IF(OR(price_limit="",price_limit="No Limit"),IF(P399="Yes",1,2),IF(SUMIFS(WhatIf!$W:$W,WhatIf!$Q:$Q,P$1,WhatIf!$R:$R,P399)&lt;=price_limit,IF(P399="Yes",1,2),"")),""))</f>
        <v/>
      </c>
      <c r="BL399" s="161" t="str">
        <f>IF(OR(Q399="",VLOOKUP(Q$1,Services!$A$1:$B$25,2,0)="Exclude"),"",IF($D399=1,IF(OR(price_limit="",price_limit="No Limit"),IF(Q399="Yes",1,2),IF(SUMIFS(WhatIf!$W:$W,WhatIf!$Q:$Q,Q$1,WhatIf!$R:$R,Q399)&lt;=price_limit,IF(Q399="Yes",1,2),"")),""))</f>
        <v/>
      </c>
      <c r="BM399" s="161" t="str">
        <f>IF(OR(R399="",VLOOKUP(R$1,Services!$A$1:$B$25,2,0)="Exclude"),"",IF($D399=1,IF(OR(price_limit="",price_limit="No Limit"),IF(R399="Yes",1,2),IF(SUMIFS(WhatIf!$W:$W,WhatIf!$Q:$Q,R$1,WhatIf!$R:$R,R399)&lt;=price_limit,IF(R399="Yes",1,2),"")),""))</f>
        <v/>
      </c>
      <c r="BN399" s="161" t="str">
        <f>IF(OR(S399="",VLOOKUP(S$1,Services!$A$1:$B$25,2,0)="Exclude"),"",IF($D399=1,IF(OR(price_limit="",price_limit="No Limit"),IF(S399="Yes",1,2),IF(SUMIFS(WhatIf!$W:$W,WhatIf!$Q:$Q,S$1,WhatIf!$R:$R,S399)&lt;=price_limit,IF(S399="Yes",1,2),"")),""))</f>
        <v/>
      </c>
      <c r="BO399" s="161" t="str">
        <f>IF(OR(T399="",VLOOKUP(T$1,Services!$A$1:$B$25,2,0)="Exclude"),"",IF($D399=1,IF(OR(price_limit="",price_limit="No Limit"),IF(T399="Yes",1,2),IF(SUMIFS(WhatIf!$W:$W,WhatIf!$Q:$Q,T$1,WhatIf!$R:$R,T399)&lt;=price_limit,IF(T399="Yes",1,2),"")),""))</f>
        <v/>
      </c>
      <c r="BP399" s="161" t="str">
        <f>IF(OR(U399="",VLOOKUP(U$1,Services!$A$1:$B$25,2,0)="Exclude"),"",IF($D399=1,IF(OR(price_limit="",price_limit="No Limit"),IF(U399="Yes",1,2),IF(SUMIFS(WhatIf!$W:$W,WhatIf!$Q:$Q,U$1,WhatIf!$R:$R,U399)&lt;=price_limit,IF(U399="Yes",1,2),"")),""))</f>
        <v/>
      </c>
      <c r="BQ399" s="161" t="str">
        <f>IF(OR(V399="",VLOOKUP(V$1,Services!$A$1:$B$25,2,0)="Exclude"),"",IF($D399=1,IF(OR(price_limit="",price_limit="No Limit"),IF(V399="Yes",1,2),IF(SUMIFS(WhatIf!$W:$W,WhatIf!$Q:$Q,V$1,WhatIf!$R:$R,V399)&lt;=price_limit,IF(V399="Yes",1,2),"")),""))</f>
        <v/>
      </c>
      <c r="BR399" s="161" t="str">
        <f>IF(OR(W399="",VLOOKUP(W$1,Services!$A$1:$B$25,2,0)="Exclude"),"",IF($D399=1,IF(OR(price_limit="",price_limit="No Limit"),IF(W399="Yes",1,2),IF(SUMIFS(WhatIf!$W:$W,WhatIf!$Q:$Q,W$1,WhatIf!$R:$R,W399)&lt;=price_limit,IF(W399="Yes",1,2),"")),""))</f>
        <v/>
      </c>
      <c r="BS399" s="161" t="str">
        <f>IF(OR(X399="",VLOOKUP(X$1,Services!$A$1:$B$25,2,0)="Exclude"),"",IF($D399=1,IF(OR(price_limit="",price_limit="No Limit"),IF(X399="Yes",1,2),IF(SUMIFS(WhatIf!$W:$W,WhatIf!$Q:$Q,X$1,WhatIf!$R:$R,X399)&lt;=price_limit,IF(X399="Yes",1,2),"")),""))</f>
        <v/>
      </c>
      <c r="BT399" s="161" t="str">
        <f>IF(OR(Y399="",VLOOKUP(Y$1,Services!$A$1:$B$25,2,0)="Exclude"),"",IF($D399=1,IF(OR(price_limit="",price_limit="No Limit"),IF(Y399="Yes",1,2),IF(SUMIFS(WhatIf!$W:$W,WhatIf!$Q:$Q,Y$1,WhatIf!$R:$R,Y399)&lt;=price_limit,IF(Y399="Yes",1,2),"")),""))</f>
        <v/>
      </c>
      <c r="BU399" s="161" t="str">
        <f>IF(OR(Z399="",VLOOKUP(Z$1,Services!$A$1:$B$25,2,0)="Exclude"),"",IF($D399=1,IF(OR(price_limit="",price_limit="No Limit"),IF(Z399="Yes",1,2),IF(SUMIFS(WhatIf!$W:$W,WhatIf!$Q:$Q,Z$1,WhatIf!$R:$R,Z399)&lt;=price_limit,IF(Z399="Yes",1,2),"")),""))</f>
        <v/>
      </c>
      <c r="BV399" s="161"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3" customHeight="1" x14ac:dyDescent="0.35">
      <c r="A400" s="15" t="s">
        <v>786</v>
      </c>
      <c r="C400" s="3" t="s">
        <v>747</v>
      </c>
      <c r="D400" s="8" t="str">
        <f t="shared" ca="1" si="20"/>
        <v/>
      </c>
      <c r="J400" s="4" t="s">
        <v>1</v>
      </c>
      <c r="K400" s="4" t="s">
        <v>1</v>
      </c>
      <c r="L400" s="4" t="s">
        <v>1</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1" t="str">
        <f>IF(OR(E400="",VLOOKUP(E$1,Services!$A$1:$B$25,2,0)="Exclude"),"",IF($D400=1,IF(OR(price_limit="",price_limit="No Limit"),IF(E400="Yes",1,2),IF(SUMIFS(WhatIf!$W:$W,WhatIf!$Q:$Q,E$1,WhatIf!$R:$R,E400)&lt;=price_limit,IF(E400="Yes",1,2),"")),""))</f>
        <v/>
      </c>
      <c r="BA400" s="161" t="str">
        <f>IF(OR(F400="",VLOOKUP(F$1,Services!$A$1:$B$25,2,0)="Exclude"),"",IF($D400=1,IF(OR(price_limit="",price_limit="No Limit"),IF(F400="Yes",1,2),IF(SUMIFS(WhatIf!$W:$W,WhatIf!$Q:$Q,F$1,WhatIf!$R:$R,F400)&lt;=price_limit,IF(F400="Yes",1,2),"")),""))</f>
        <v/>
      </c>
      <c r="BB400" s="161" t="str">
        <f>IF(OR(G400="",VLOOKUP(G$1,Services!$A$1:$B$25,2,0)="Exclude"),"",IF($D400=1,IF(OR(price_limit="",price_limit="No Limit"),IF(G400="Yes",1,2),IF(SUMIFS(WhatIf!$W:$W,WhatIf!$Q:$Q,G$1,WhatIf!$R:$R,G400)&lt;=price_limit,IF(G400="Yes",1,2),"")),""))</f>
        <v/>
      </c>
      <c r="BC400" s="161" t="str">
        <f>IF(OR(H400="",VLOOKUP(H$1,Services!$A$1:$B$25,2,0)="Exclude"),"",IF($D400=1,IF(OR(price_limit="",price_limit="No Limit"),IF(H400="Yes",1,2),IF(SUMIFS(WhatIf!$W:$W,WhatIf!$Q:$Q,H$1,WhatIf!$R:$R,H400)&lt;=price_limit,IF(H400="Yes",1,2),"")),""))</f>
        <v/>
      </c>
      <c r="BD400" s="161" t="str">
        <f>IF(OR(I400="",VLOOKUP(I$1,Services!$A$1:$B$25,2,0)="Exclude"),"",IF($D400=1,IF(OR(price_limit="",price_limit="No Limit"),IF(I400="Yes",1,2),IF(SUMIFS(WhatIf!$W:$W,WhatIf!$Q:$Q,I$1,WhatIf!$R:$R,I400)&lt;=price_limit,IF(I400="Yes",1,2),"")),""))</f>
        <v/>
      </c>
      <c r="BE400" s="161" t="str">
        <f ca="1">IF(OR(J400="",VLOOKUP(J$1,Services!$A$1:$B$25,2,0)="Exclude"),"",IF($D400=1,IF(OR(price_limit="",price_limit="No Limit"),IF(J400="Yes",1,2),IF(SUMIFS(WhatIf!$W:$W,WhatIf!$Q:$Q,J$1,WhatIf!$R:$R,J400)&lt;=price_limit,IF(J400="Yes",1,2),"")),""))</f>
        <v/>
      </c>
      <c r="BF400" s="161" t="str">
        <f ca="1">IF(OR(K400="",VLOOKUP(K$1,Services!$A$1:$B$25,2,0)="Exclude"),"",IF($D400=1,IF(OR(price_limit="",price_limit="No Limit"),IF(K400="Yes",1,2),IF(SUMIFS(WhatIf!$W:$W,WhatIf!$Q:$Q,K$1,WhatIf!$R:$R,K400)&lt;=price_limit,IF(K400="Yes",1,2),"")),""))</f>
        <v/>
      </c>
      <c r="BG400" s="161" t="str">
        <f ca="1">IF(OR(L400="",VLOOKUP(L$1,Services!$A$1:$B$25,2,0)="Exclude"),"",IF($D400=1,IF(OR(price_limit="",price_limit="No Limit"),IF(L400="Yes",1,2),IF(SUMIFS(WhatIf!$W:$W,WhatIf!$Q:$Q,L$1,WhatIf!$R:$R,L400)&lt;=price_limit,IF(L400="Yes",1,2),"")),""))</f>
        <v/>
      </c>
      <c r="BH400" s="161" t="str">
        <f>IF(OR(M400="",VLOOKUP(M$1,Services!$A$1:$B$25,2,0)="Exclude"),"",IF($D400=1,IF(OR(price_limit="",price_limit="No Limit"),IF(M400="Yes",1,2),IF(SUMIFS(WhatIf!$W:$W,WhatIf!$Q:$Q,M$1,WhatIf!$R:$R,M400)&lt;=price_limit,IF(M400="Yes",1,2),"")),""))</f>
        <v/>
      </c>
      <c r="BI400" s="161" t="str">
        <f>IF(OR(N400="",VLOOKUP(N$1,Services!$A$1:$B$25,2,0)="Exclude"),"",IF($D400=1,IF(OR(price_limit="",price_limit="No Limit"),IF(N400="Yes",1,2),IF(SUMIFS(WhatIf!$W:$W,WhatIf!$Q:$Q,N$1,WhatIf!$R:$R,N400)&lt;=price_limit,IF(N400="Yes",1,2),"")),""))</f>
        <v/>
      </c>
      <c r="BJ400" s="161" t="str">
        <f>IF(OR(O400="",VLOOKUP(O$1,Services!$A$1:$B$25,2,0)="Exclude"),"",IF($D400=1,IF(OR(price_limit="",price_limit="No Limit"),IF(O400="Yes",1,2),IF(SUMIFS(WhatIf!$W:$W,WhatIf!$Q:$Q,O$1,WhatIf!$R:$R,O400)&lt;=price_limit,IF(O400="Yes",1,2),"")),""))</f>
        <v/>
      </c>
      <c r="BK400" s="161" t="str">
        <f>IF(OR(P400="",VLOOKUP(P$1,Services!$A$1:$B$25,2,0)="Exclude"),"",IF($D400=1,IF(OR(price_limit="",price_limit="No Limit"),IF(P400="Yes",1,2),IF(SUMIFS(WhatIf!$W:$W,WhatIf!$Q:$Q,P$1,WhatIf!$R:$R,P400)&lt;=price_limit,IF(P400="Yes",1,2),"")),""))</f>
        <v/>
      </c>
      <c r="BL400" s="161" t="str">
        <f>IF(OR(Q400="",VLOOKUP(Q$1,Services!$A$1:$B$25,2,0)="Exclude"),"",IF($D400=1,IF(OR(price_limit="",price_limit="No Limit"),IF(Q400="Yes",1,2),IF(SUMIFS(WhatIf!$W:$W,WhatIf!$Q:$Q,Q$1,WhatIf!$R:$R,Q400)&lt;=price_limit,IF(Q400="Yes",1,2),"")),""))</f>
        <v/>
      </c>
      <c r="BM400" s="161" t="str">
        <f>IF(OR(R400="",VLOOKUP(R$1,Services!$A$1:$B$25,2,0)="Exclude"),"",IF($D400=1,IF(OR(price_limit="",price_limit="No Limit"),IF(R400="Yes",1,2),IF(SUMIFS(WhatIf!$W:$W,WhatIf!$Q:$Q,R$1,WhatIf!$R:$R,R400)&lt;=price_limit,IF(R400="Yes",1,2),"")),""))</f>
        <v/>
      </c>
      <c r="BN400" s="161" t="str">
        <f>IF(OR(S400="",VLOOKUP(S$1,Services!$A$1:$B$25,2,0)="Exclude"),"",IF($D400=1,IF(OR(price_limit="",price_limit="No Limit"),IF(S400="Yes",1,2),IF(SUMIFS(WhatIf!$W:$W,WhatIf!$Q:$Q,S$1,WhatIf!$R:$R,S400)&lt;=price_limit,IF(S400="Yes",1,2),"")),""))</f>
        <v/>
      </c>
      <c r="BO400" s="161" t="str">
        <f>IF(OR(T400="",VLOOKUP(T$1,Services!$A$1:$B$25,2,0)="Exclude"),"",IF($D400=1,IF(OR(price_limit="",price_limit="No Limit"),IF(T400="Yes",1,2),IF(SUMIFS(WhatIf!$W:$W,WhatIf!$Q:$Q,T$1,WhatIf!$R:$R,T400)&lt;=price_limit,IF(T400="Yes",1,2),"")),""))</f>
        <v/>
      </c>
      <c r="BP400" s="161" t="str">
        <f>IF(OR(U400="",VLOOKUP(U$1,Services!$A$1:$B$25,2,0)="Exclude"),"",IF($D400=1,IF(OR(price_limit="",price_limit="No Limit"),IF(U400="Yes",1,2),IF(SUMIFS(WhatIf!$W:$W,WhatIf!$Q:$Q,U$1,WhatIf!$R:$R,U400)&lt;=price_limit,IF(U400="Yes",1,2),"")),""))</f>
        <v/>
      </c>
      <c r="BQ400" s="161" t="str">
        <f>IF(OR(V400="",VLOOKUP(V$1,Services!$A$1:$B$25,2,0)="Exclude"),"",IF($D400=1,IF(OR(price_limit="",price_limit="No Limit"),IF(V400="Yes",1,2),IF(SUMIFS(WhatIf!$W:$W,WhatIf!$Q:$Q,V$1,WhatIf!$R:$R,V400)&lt;=price_limit,IF(V400="Yes",1,2),"")),""))</f>
        <v/>
      </c>
      <c r="BR400" s="161" t="str">
        <f>IF(OR(W400="",VLOOKUP(W$1,Services!$A$1:$B$25,2,0)="Exclude"),"",IF($D400=1,IF(OR(price_limit="",price_limit="No Limit"),IF(W400="Yes",1,2),IF(SUMIFS(WhatIf!$W:$W,WhatIf!$Q:$Q,W$1,WhatIf!$R:$R,W400)&lt;=price_limit,IF(W400="Yes",1,2),"")),""))</f>
        <v/>
      </c>
      <c r="BS400" s="161" t="str">
        <f>IF(OR(X400="",VLOOKUP(X$1,Services!$A$1:$B$25,2,0)="Exclude"),"",IF($D400=1,IF(OR(price_limit="",price_limit="No Limit"),IF(X400="Yes",1,2),IF(SUMIFS(WhatIf!$W:$W,WhatIf!$Q:$Q,X$1,WhatIf!$R:$R,X400)&lt;=price_limit,IF(X400="Yes",1,2),"")),""))</f>
        <v/>
      </c>
      <c r="BT400" s="161" t="str">
        <f>IF(OR(Y400="",VLOOKUP(Y$1,Services!$A$1:$B$25,2,0)="Exclude"),"",IF($D400=1,IF(OR(price_limit="",price_limit="No Limit"),IF(Y400="Yes",1,2),IF(SUMIFS(WhatIf!$W:$W,WhatIf!$Q:$Q,Y$1,WhatIf!$R:$R,Y400)&lt;=price_limit,IF(Y400="Yes",1,2),"")),""))</f>
        <v/>
      </c>
      <c r="BU400" s="161" t="str">
        <f>IF(OR(Z400="",VLOOKUP(Z$1,Services!$A$1:$B$25,2,0)="Exclude"),"",IF($D400=1,IF(OR(price_limit="",price_limit="No Limit"),IF(Z400="Yes",1,2),IF(SUMIFS(WhatIf!$W:$W,WhatIf!$Q:$Q,Z$1,WhatIf!$R:$R,Z400)&lt;=price_limit,IF(Z400="Yes",1,2),"")),""))</f>
        <v/>
      </c>
      <c r="BV400" s="161"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787</v>
      </c>
      <c r="C401" s="3" t="s">
        <v>747</v>
      </c>
      <c r="D401" s="8" t="str">
        <f t="shared" ca="1" si="20"/>
        <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1" t="str">
        <f>IF(OR(E401="",VLOOKUP(E$1,Services!$A$1:$B$25,2,0)="Exclude"),"",IF($D401=1,IF(OR(price_limit="",price_limit="No Limit"),IF(E401="Yes",1,2),IF(SUMIFS(WhatIf!$W:$W,WhatIf!$Q:$Q,E$1,WhatIf!$R:$R,E401)&lt;=price_limit,IF(E401="Yes",1,2),"")),""))</f>
        <v/>
      </c>
      <c r="BA401" s="161" t="str">
        <f>IF(OR(F401="",VLOOKUP(F$1,Services!$A$1:$B$25,2,0)="Exclude"),"",IF($D401=1,IF(OR(price_limit="",price_limit="No Limit"),IF(F401="Yes",1,2),IF(SUMIFS(WhatIf!$W:$W,WhatIf!$Q:$Q,F$1,WhatIf!$R:$R,F401)&lt;=price_limit,IF(F401="Yes",1,2),"")),""))</f>
        <v/>
      </c>
      <c r="BB401" s="161" t="str">
        <f>IF(OR(G401="",VLOOKUP(G$1,Services!$A$1:$B$25,2,0)="Exclude"),"",IF($D401=1,IF(OR(price_limit="",price_limit="No Limit"),IF(G401="Yes",1,2),IF(SUMIFS(WhatIf!$W:$W,WhatIf!$Q:$Q,G$1,WhatIf!$R:$R,G401)&lt;=price_limit,IF(G401="Yes",1,2),"")),""))</f>
        <v/>
      </c>
      <c r="BC401" s="161" t="str">
        <f>IF(OR(H401="",VLOOKUP(H$1,Services!$A$1:$B$25,2,0)="Exclude"),"",IF($D401=1,IF(OR(price_limit="",price_limit="No Limit"),IF(H401="Yes",1,2),IF(SUMIFS(WhatIf!$W:$W,WhatIf!$Q:$Q,H$1,WhatIf!$R:$R,H401)&lt;=price_limit,IF(H401="Yes",1,2),"")),""))</f>
        <v/>
      </c>
      <c r="BD401" s="161" t="str">
        <f>IF(OR(I401="",VLOOKUP(I$1,Services!$A$1:$B$25,2,0)="Exclude"),"",IF($D401=1,IF(OR(price_limit="",price_limit="No Limit"),IF(I401="Yes",1,2),IF(SUMIFS(WhatIf!$W:$W,WhatIf!$Q:$Q,I$1,WhatIf!$R:$R,I401)&lt;=price_limit,IF(I401="Yes",1,2),"")),""))</f>
        <v/>
      </c>
      <c r="BE401" s="161" t="str">
        <f ca="1">IF(OR(J401="",VLOOKUP(J$1,Services!$A$1:$B$25,2,0)="Exclude"),"",IF($D401=1,IF(OR(price_limit="",price_limit="No Limit"),IF(J401="Yes",1,2),IF(SUMIFS(WhatIf!$W:$W,WhatIf!$Q:$Q,J$1,WhatIf!$R:$R,J401)&lt;=price_limit,IF(J401="Yes",1,2),"")),""))</f>
        <v/>
      </c>
      <c r="BF401" s="161" t="str">
        <f ca="1">IF(OR(K401="",VLOOKUP(K$1,Services!$A$1:$B$25,2,0)="Exclude"),"",IF($D401=1,IF(OR(price_limit="",price_limit="No Limit"),IF(K401="Yes",1,2),IF(SUMIFS(WhatIf!$W:$W,WhatIf!$Q:$Q,K$1,WhatIf!$R:$R,K401)&lt;=price_limit,IF(K401="Yes",1,2),"")),""))</f>
        <v/>
      </c>
      <c r="BG401" s="161" t="str">
        <f ca="1">IF(OR(L401="",VLOOKUP(L$1,Services!$A$1:$B$25,2,0)="Exclude"),"",IF($D401=1,IF(OR(price_limit="",price_limit="No Limit"),IF(L401="Yes",1,2),IF(SUMIFS(WhatIf!$W:$W,WhatIf!$Q:$Q,L$1,WhatIf!$R:$R,L401)&lt;=price_limit,IF(L401="Yes",1,2),"")),""))</f>
        <v/>
      </c>
      <c r="BH401" s="161" t="str">
        <f>IF(OR(M401="",VLOOKUP(M$1,Services!$A$1:$B$25,2,0)="Exclude"),"",IF($D401=1,IF(OR(price_limit="",price_limit="No Limit"),IF(M401="Yes",1,2),IF(SUMIFS(WhatIf!$W:$W,WhatIf!$Q:$Q,M$1,WhatIf!$R:$R,M401)&lt;=price_limit,IF(M401="Yes",1,2),"")),""))</f>
        <v/>
      </c>
      <c r="BI401" s="161" t="str">
        <f>IF(OR(N401="",VLOOKUP(N$1,Services!$A$1:$B$25,2,0)="Exclude"),"",IF($D401=1,IF(OR(price_limit="",price_limit="No Limit"),IF(N401="Yes",1,2),IF(SUMIFS(WhatIf!$W:$W,WhatIf!$Q:$Q,N$1,WhatIf!$R:$R,N401)&lt;=price_limit,IF(N401="Yes",1,2),"")),""))</f>
        <v/>
      </c>
      <c r="BJ401" s="161" t="str">
        <f>IF(OR(O401="",VLOOKUP(O$1,Services!$A$1:$B$25,2,0)="Exclude"),"",IF($D401=1,IF(OR(price_limit="",price_limit="No Limit"),IF(O401="Yes",1,2),IF(SUMIFS(WhatIf!$W:$W,WhatIf!$Q:$Q,O$1,WhatIf!$R:$R,O401)&lt;=price_limit,IF(O401="Yes",1,2),"")),""))</f>
        <v/>
      </c>
      <c r="BK401" s="161" t="str">
        <f>IF(OR(P401="",VLOOKUP(P$1,Services!$A$1:$B$25,2,0)="Exclude"),"",IF($D401=1,IF(OR(price_limit="",price_limit="No Limit"),IF(P401="Yes",1,2),IF(SUMIFS(WhatIf!$W:$W,WhatIf!$Q:$Q,P$1,WhatIf!$R:$R,P401)&lt;=price_limit,IF(P401="Yes",1,2),"")),""))</f>
        <v/>
      </c>
      <c r="BL401" s="161" t="str">
        <f>IF(OR(Q401="",VLOOKUP(Q$1,Services!$A$1:$B$25,2,0)="Exclude"),"",IF($D401=1,IF(OR(price_limit="",price_limit="No Limit"),IF(Q401="Yes",1,2),IF(SUMIFS(WhatIf!$W:$W,WhatIf!$Q:$Q,Q$1,WhatIf!$R:$R,Q401)&lt;=price_limit,IF(Q401="Yes",1,2),"")),""))</f>
        <v/>
      </c>
      <c r="BM401" s="161" t="str">
        <f>IF(OR(R401="",VLOOKUP(R$1,Services!$A$1:$B$25,2,0)="Exclude"),"",IF($D401=1,IF(OR(price_limit="",price_limit="No Limit"),IF(R401="Yes",1,2),IF(SUMIFS(WhatIf!$W:$W,WhatIf!$Q:$Q,R$1,WhatIf!$R:$R,R401)&lt;=price_limit,IF(R401="Yes",1,2),"")),""))</f>
        <v/>
      </c>
      <c r="BN401" s="161" t="str">
        <f>IF(OR(S401="",VLOOKUP(S$1,Services!$A$1:$B$25,2,0)="Exclude"),"",IF($D401=1,IF(OR(price_limit="",price_limit="No Limit"),IF(S401="Yes",1,2),IF(SUMIFS(WhatIf!$W:$W,WhatIf!$Q:$Q,S$1,WhatIf!$R:$R,S401)&lt;=price_limit,IF(S401="Yes",1,2),"")),""))</f>
        <v/>
      </c>
      <c r="BO401" s="161" t="str">
        <f>IF(OR(T401="",VLOOKUP(T$1,Services!$A$1:$B$25,2,0)="Exclude"),"",IF($D401=1,IF(OR(price_limit="",price_limit="No Limit"),IF(T401="Yes",1,2),IF(SUMIFS(WhatIf!$W:$W,WhatIf!$Q:$Q,T$1,WhatIf!$R:$R,T401)&lt;=price_limit,IF(T401="Yes",1,2),"")),""))</f>
        <v/>
      </c>
      <c r="BP401" s="161" t="str">
        <f>IF(OR(U401="",VLOOKUP(U$1,Services!$A$1:$B$25,2,0)="Exclude"),"",IF($D401=1,IF(OR(price_limit="",price_limit="No Limit"),IF(U401="Yes",1,2),IF(SUMIFS(WhatIf!$W:$W,WhatIf!$Q:$Q,U$1,WhatIf!$R:$R,U401)&lt;=price_limit,IF(U401="Yes",1,2),"")),""))</f>
        <v/>
      </c>
      <c r="BQ401" s="161" t="str">
        <f>IF(OR(V401="",VLOOKUP(V$1,Services!$A$1:$B$25,2,0)="Exclude"),"",IF($D401=1,IF(OR(price_limit="",price_limit="No Limit"),IF(V401="Yes",1,2),IF(SUMIFS(WhatIf!$W:$W,WhatIf!$Q:$Q,V$1,WhatIf!$R:$R,V401)&lt;=price_limit,IF(V401="Yes",1,2),"")),""))</f>
        <v/>
      </c>
      <c r="BR401" s="161" t="str">
        <f>IF(OR(W401="",VLOOKUP(W$1,Services!$A$1:$B$25,2,0)="Exclude"),"",IF($D401=1,IF(OR(price_limit="",price_limit="No Limit"),IF(W401="Yes",1,2),IF(SUMIFS(WhatIf!$W:$W,WhatIf!$Q:$Q,W$1,WhatIf!$R:$R,W401)&lt;=price_limit,IF(W401="Yes",1,2),"")),""))</f>
        <v/>
      </c>
      <c r="BS401" s="161" t="str">
        <f>IF(OR(X401="",VLOOKUP(X$1,Services!$A$1:$B$25,2,0)="Exclude"),"",IF($D401=1,IF(OR(price_limit="",price_limit="No Limit"),IF(X401="Yes",1,2),IF(SUMIFS(WhatIf!$W:$W,WhatIf!$Q:$Q,X$1,WhatIf!$R:$R,X401)&lt;=price_limit,IF(X401="Yes",1,2),"")),""))</f>
        <v/>
      </c>
      <c r="BT401" s="161" t="str">
        <f>IF(OR(Y401="",VLOOKUP(Y$1,Services!$A$1:$B$25,2,0)="Exclude"),"",IF($D401=1,IF(OR(price_limit="",price_limit="No Limit"),IF(Y401="Yes",1,2),IF(SUMIFS(WhatIf!$W:$W,WhatIf!$Q:$Q,Y$1,WhatIf!$R:$R,Y401)&lt;=price_limit,IF(Y401="Yes",1,2),"")),""))</f>
        <v/>
      </c>
      <c r="BU401" s="161" t="str">
        <f>IF(OR(Z401="",VLOOKUP(Z$1,Services!$A$1:$B$25,2,0)="Exclude"),"",IF($D401=1,IF(OR(price_limit="",price_limit="No Limit"),IF(Z401="Yes",1,2),IF(SUMIFS(WhatIf!$W:$W,WhatIf!$Q:$Q,Z$1,WhatIf!$R:$R,Z401)&lt;=price_limit,IF(Z401="Yes",1,2),"")),""))</f>
        <v/>
      </c>
      <c r="BV401" s="161"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38.5" customHeight="1" x14ac:dyDescent="0.35">
      <c r="A402" s="15" t="s">
        <v>788</v>
      </c>
      <c r="C402" s="3" t="s">
        <v>747</v>
      </c>
      <c r="D402" s="8" t="str">
        <f t="shared" ca="1" si="20"/>
        <v/>
      </c>
      <c r="J402" s="4" t="s">
        <v>1</v>
      </c>
      <c r="K402" s="4" t="s">
        <v>1</v>
      </c>
      <c r="L402" s="4" t="s">
        <v>1</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1" t="str">
        <f>IF(OR(E402="",VLOOKUP(E$1,Services!$A$1:$B$25,2,0)="Exclude"),"",IF($D402=1,IF(OR(price_limit="",price_limit="No Limit"),IF(E402="Yes",1,2),IF(SUMIFS(WhatIf!$W:$W,WhatIf!$Q:$Q,E$1,WhatIf!$R:$R,E402)&lt;=price_limit,IF(E402="Yes",1,2),"")),""))</f>
        <v/>
      </c>
      <c r="BA402" s="161" t="str">
        <f>IF(OR(F402="",VLOOKUP(F$1,Services!$A$1:$B$25,2,0)="Exclude"),"",IF($D402=1,IF(OR(price_limit="",price_limit="No Limit"),IF(F402="Yes",1,2),IF(SUMIFS(WhatIf!$W:$W,WhatIf!$Q:$Q,F$1,WhatIf!$R:$R,F402)&lt;=price_limit,IF(F402="Yes",1,2),"")),""))</f>
        <v/>
      </c>
      <c r="BB402" s="161" t="str">
        <f>IF(OR(G402="",VLOOKUP(G$1,Services!$A$1:$B$25,2,0)="Exclude"),"",IF($D402=1,IF(OR(price_limit="",price_limit="No Limit"),IF(G402="Yes",1,2),IF(SUMIFS(WhatIf!$W:$W,WhatIf!$Q:$Q,G$1,WhatIf!$R:$R,G402)&lt;=price_limit,IF(G402="Yes",1,2),"")),""))</f>
        <v/>
      </c>
      <c r="BC402" s="161" t="str">
        <f>IF(OR(H402="",VLOOKUP(H$1,Services!$A$1:$B$25,2,0)="Exclude"),"",IF($D402=1,IF(OR(price_limit="",price_limit="No Limit"),IF(H402="Yes",1,2),IF(SUMIFS(WhatIf!$W:$W,WhatIf!$Q:$Q,H$1,WhatIf!$R:$R,H402)&lt;=price_limit,IF(H402="Yes",1,2),"")),""))</f>
        <v/>
      </c>
      <c r="BD402" s="161" t="str">
        <f>IF(OR(I402="",VLOOKUP(I$1,Services!$A$1:$B$25,2,0)="Exclude"),"",IF($D402=1,IF(OR(price_limit="",price_limit="No Limit"),IF(I402="Yes",1,2),IF(SUMIFS(WhatIf!$W:$W,WhatIf!$Q:$Q,I$1,WhatIf!$R:$R,I402)&lt;=price_limit,IF(I402="Yes",1,2),"")),""))</f>
        <v/>
      </c>
      <c r="BE402" s="161" t="str">
        <f ca="1">IF(OR(J402="",VLOOKUP(J$1,Services!$A$1:$B$25,2,0)="Exclude"),"",IF($D402=1,IF(OR(price_limit="",price_limit="No Limit"),IF(J402="Yes",1,2),IF(SUMIFS(WhatIf!$W:$W,WhatIf!$Q:$Q,J$1,WhatIf!$R:$R,J402)&lt;=price_limit,IF(J402="Yes",1,2),"")),""))</f>
        <v/>
      </c>
      <c r="BF402" s="161" t="str">
        <f ca="1">IF(OR(K402="",VLOOKUP(K$1,Services!$A$1:$B$25,2,0)="Exclude"),"",IF($D402=1,IF(OR(price_limit="",price_limit="No Limit"),IF(K402="Yes",1,2),IF(SUMIFS(WhatIf!$W:$W,WhatIf!$Q:$Q,K$1,WhatIf!$R:$R,K402)&lt;=price_limit,IF(K402="Yes",1,2),"")),""))</f>
        <v/>
      </c>
      <c r="BG402" s="161" t="str">
        <f ca="1">IF(OR(L402="",VLOOKUP(L$1,Services!$A$1:$B$25,2,0)="Exclude"),"",IF($D402=1,IF(OR(price_limit="",price_limit="No Limit"),IF(L402="Yes",1,2),IF(SUMIFS(WhatIf!$W:$W,WhatIf!$Q:$Q,L$1,WhatIf!$R:$R,L402)&lt;=price_limit,IF(L402="Yes",1,2),"")),""))</f>
        <v/>
      </c>
      <c r="BH402" s="161" t="str">
        <f>IF(OR(M402="",VLOOKUP(M$1,Services!$A$1:$B$25,2,0)="Exclude"),"",IF($D402=1,IF(OR(price_limit="",price_limit="No Limit"),IF(M402="Yes",1,2),IF(SUMIFS(WhatIf!$W:$W,WhatIf!$Q:$Q,M$1,WhatIf!$R:$R,M402)&lt;=price_limit,IF(M402="Yes",1,2),"")),""))</f>
        <v/>
      </c>
      <c r="BI402" s="161" t="str">
        <f>IF(OR(N402="",VLOOKUP(N$1,Services!$A$1:$B$25,2,0)="Exclude"),"",IF($D402=1,IF(OR(price_limit="",price_limit="No Limit"),IF(N402="Yes",1,2),IF(SUMIFS(WhatIf!$W:$W,WhatIf!$Q:$Q,N$1,WhatIf!$R:$R,N402)&lt;=price_limit,IF(N402="Yes",1,2),"")),""))</f>
        <v/>
      </c>
      <c r="BJ402" s="161" t="str">
        <f>IF(OR(O402="",VLOOKUP(O$1,Services!$A$1:$B$25,2,0)="Exclude"),"",IF($D402=1,IF(OR(price_limit="",price_limit="No Limit"),IF(O402="Yes",1,2),IF(SUMIFS(WhatIf!$W:$W,WhatIf!$Q:$Q,O$1,WhatIf!$R:$R,O402)&lt;=price_limit,IF(O402="Yes",1,2),"")),""))</f>
        <v/>
      </c>
      <c r="BK402" s="161" t="str">
        <f>IF(OR(P402="",VLOOKUP(P$1,Services!$A$1:$B$25,2,0)="Exclude"),"",IF($D402=1,IF(OR(price_limit="",price_limit="No Limit"),IF(P402="Yes",1,2),IF(SUMIFS(WhatIf!$W:$W,WhatIf!$Q:$Q,P$1,WhatIf!$R:$R,P402)&lt;=price_limit,IF(P402="Yes",1,2),"")),""))</f>
        <v/>
      </c>
      <c r="BL402" s="161" t="str">
        <f>IF(OR(Q402="",VLOOKUP(Q$1,Services!$A$1:$B$25,2,0)="Exclude"),"",IF($D402=1,IF(OR(price_limit="",price_limit="No Limit"),IF(Q402="Yes",1,2),IF(SUMIFS(WhatIf!$W:$W,WhatIf!$Q:$Q,Q$1,WhatIf!$R:$R,Q402)&lt;=price_limit,IF(Q402="Yes",1,2),"")),""))</f>
        <v/>
      </c>
      <c r="BM402" s="161" t="str">
        <f>IF(OR(R402="",VLOOKUP(R$1,Services!$A$1:$B$25,2,0)="Exclude"),"",IF($D402=1,IF(OR(price_limit="",price_limit="No Limit"),IF(R402="Yes",1,2),IF(SUMIFS(WhatIf!$W:$W,WhatIf!$Q:$Q,R$1,WhatIf!$R:$R,R402)&lt;=price_limit,IF(R402="Yes",1,2),"")),""))</f>
        <v/>
      </c>
      <c r="BN402" s="161" t="str">
        <f>IF(OR(S402="",VLOOKUP(S$1,Services!$A$1:$B$25,2,0)="Exclude"),"",IF($D402=1,IF(OR(price_limit="",price_limit="No Limit"),IF(S402="Yes",1,2),IF(SUMIFS(WhatIf!$W:$W,WhatIf!$Q:$Q,S$1,WhatIf!$R:$R,S402)&lt;=price_limit,IF(S402="Yes",1,2),"")),""))</f>
        <v/>
      </c>
      <c r="BO402" s="161" t="str">
        <f>IF(OR(T402="",VLOOKUP(T$1,Services!$A$1:$B$25,2,0)="Exclude"),"",IF($D402=1,IF(OR(price_limit="",price_limit="No Limit"),IF(T402="Yes",1,2),IF(SUMIFS(WhatIf!$W:$W,WhatIf!$Q:$Q,T$1,WhatIf!$R:$R,T402)&lt;=price_limit,IF(T402="Yes",1,2),"")),""))</f>
        <v/>
      </c>
      <c r="BP402" s="161" t="str">
        <f>IF(OR(U402="",VLOOKUP(U$1,Services!$A$1:$B$25,2,0)="Exclude"),"",IF($D402=1,IF(OR(price_limit="",price_limit="No Limit"),IF(U402="Yes",1,2),IF(SUMIFS(WhatIf!$W:$W,WhatIf!$Q:$Q,U$1,WhatIf!$R:$R,U402)&lt;=price_limit,IF(U402="Yes",1,2),"")),""))</f>
        <v/>
      </c>
      <c r="BQ402" s="161" t="str">
        <f>IF(OR(V402="",VLOOKUP(V$1,Services!$A$1:$B$25,2,0)="Exclude"),"",IF($D402=1,IF(OR(price_limit="",price_limit="No Limit"),IF(V402="Yes",1,2),IF(SUMIFS(WhatIf!$W:$W,WhatIf!$Q:$Q,V$1,WhatIf!$R:$R,V402)&lt;=price_limit,IF(V402="Yes",1,2),"")),""))</f>
        <v/>
      </c>
      <c r="BR402" s="161" t="str">
        <f>IF(OR(W402="",VLOOKUP(W$1,Services!$A$1:$B$25,2,0)="Exclude"),"",IF($D402=1,IF(OR(price_limit="",price_limit="No Limit"),IF(W402="Yes",1,2),IF(SUMIFS(WhatIf!$W:$W,WhatIf!$Q:$Q,W$1,WhatIf!$R:$R,W402)&lt;=price_limit,IF(W402="Yes",1,2),"")),""))</f>
        <v/>
      </c>
      <c r="BS402" s="161" t="str">
        <f>IF(OR(X402="",VLOOKUP(X$1,Services!$A$1:$B$25,2,0)="Exclude"),"",IF($D402=1,IF(OR(price_limit="",price_limit="No Limit"),IF(X402="Yes",1,2),IF(SUMIFS(WhatIf!$W:$W,WhatIf!$Q:$Q,X$1,WhatIf!$R:$R,X402)&lt;=price_limit,IF(X402="Yes",1,2),"")),""))</f>
        <v/>
      </c>
      <c r="BT402" s="161" t="str">
        <f>IF(OR(Y402="",VLOOKUP(Y$1,Services!$A$1:$B$25,2,0)="Exclude"),"",IF($D402=1,IF(OR(price_limit="",price_limit="No Limit"),IF(Y402="Yes",1,2),IF(SUMIFS(WhatIf!$W:$W,WhatIf!$Q:$Q,Y$1,WhatIf!$R:$R,Y402)&lt;=price_limit,IF(Y402="Yes",1,2),"")),""))</f>
        <v/>
      </c>
      <c r="BU402" s="161" t="str">
        <f>IF(OR(Z402="",VLOOKUP(Z$1,Services!$A$1:$B$25,2,0)="Exclude"),"",IF($D402=1,IF(OR(price_limit="",price_limit="No Limit"),IF(Z402="Yes",1,2),IF(SUMIFS(WhatIf!$W:$W,WhatIf!$Q:$Q,Z$1,WhatIf!$R:$R,Z402)&lt;=price_limit,IF(Z402="Yes",1,2),"")),""))</f>
        <v/>
      </c>
      <c r="BV402" s="161"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789</v>
      </c>
      <c r="C403" s="3" t="s">
        <v>747</v>
      </c>
      <c r="D403" s="8" t="str">
        <f t="shared" ca="1" si="20"/>
        <v/>
      </c>
      <c r="J403" s="4" t="s">
        <v>1</v>
      </c>
      <c r="K403" s="4" t="s">
        <v>1</v>
      </c>
      <c r="L403" s="4" t="s">
        <v>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1" t="str">
        <f>IF(OR(E403="",VLOOKUP(E$1,Services!$A$1:$B$25,2,0)="Exclude"),"",IF($D403=1,IF(OR(price_limit="",price_limit="No Limit"),IF(E403="Yes",1,2),IF(SUMIFS(WhatIf!$W:$W,WhatIf!$Q:$Q,E$1,WhatIf!$R:$R,E403)&lt;=price_limit,IF(E403="Yes",1,2),"")),""))</f>
        <v/>
      </c>
      <c r="BA403" s="161" t="str">
        <f>IF(OR(F403="",VLOOKUP(F$1,Services!$A$1:$B$25,2,0)="Exclude"),"",IF($D403=1,IF(OR(price_limit="",price_limit="No Limit"),IF(F403="Yes",1,2),IF(SUMIFS(WhatIf!$W:$W,WhatIf!$Q:$Q,F$1,WhatIf!$R:$R,F403)&lt;=price_limit,IF(F403="Yes",1,2),"")),""))</f>
        <v/>
      </c>
      <c r="BB403" s="161" t="str">
        <f>IF(OR(G403="",VLOOKUP(G$1,Services!$A$1:$B$25,2,0)="Exclude"),"",IF($D403=1,IF(OR(price_limit="",price_limit="No Limit"),IF(G403="Yes",1,2),IF(SUMIFS(WhatIf!$W:$W,WhatIf!$Q:$Q,G$1,WhatIf!$R:$R,G403)&lt;=price_limit,IF(G403="Yes",1,2),"")),""))</f>
        <v/>
      </c>
      <c r="BC403" s="161" t="str">
        <f>IF(OR(H403="",VLOOKUP(H$1,Services!$A$1:$B$25,2,0)="Exclude"),"",IF($D403=1,IF(OR(price_limit="",price_limit="No Limit"),IF(H403="Yes",1,2),IF(SUMIFS(WhatIf!$W:$W,WhatIf!$Q:$Q,H$1,WhatIf!$R:$R,H403)&lt;=price_limit,IF(H403="Yes",1,2),"")),""))</f>
        <v/>
      </c>
      <c r="BD403" s="161" t="str">
        <f>IF(OR(I403="",VLOOKUP(I$1,Services!$A$1:$B$25,2,0)="Exclude"),"",IF($D403=1,IF(OR(price_limit="",price_limit="No Limit"),IF(I403="Yes",1,2),IF(SUMIFS(WhatIf!$W:$W,WhatIf!$Q:$Q,I$1,WhatIf!$R:$R,I403)&lt;=price_limit,IF(I403="Yes",1,2),"")),""))</f>
        <v/>
      </c>
      <c r="BE403" s="161" t="str">
        <f ca="1">IF(OR(J403="",VLOOKUP(J$1,Services!$A$1:$B$25,2,0)="Exclude"),"",IF($D403=1,IF(OR(price_limit="",price_limit="No Limit"),IF(J403="Yes",1,2),IF(SUMIFS(WhatIf!$W:$W,WhatIf!$Q:$Q,J$1,WhatIf!$R:$R,J403)&lt;=price_limit,IF(J403="Yes",1,2),"")),""))</f>
        <v/>
      </c>
      <c r="BF403" s="161" t="str">
        <f ca="1">IF(OR(K403="",VLOOKUP(K$1,Services!$A$1:$B$25,2,0)="Exclude"),"",IF($D403=1,IF(OR(price_limit="",price_limit="No Limit"),IF(K403="Yes",1,2),IF(SUMIFS(WhatIf!$W:$W,WhatIf!$Q:$Q,K$1,WhatIf!$R:$R,K403)&lt;=price_limit,IF(K403="Yes",1,2),"")),""))</f>
        <v/>
      </c>
      <c r="BG403" s="161" t="str">
        <f ca="1">IF(OR(L403="",VLOOKUP(L$1,Services!$A$1:$B$25,2,0)="Exclude"),"",IF($D403=1,IF(OR(price_limit="",price_limit="No Limit"),IF(L403="Yes",1,2),IF(SUMIFS(WhatIf!$W:$W,WhatIf!$Q:$Q,L$1,WhatIf!$R:$R,L403)&lt;=price_limit,IF(L403="Yes",1,2),"")),""))</f>
        <v/>
      </c>
      <c r="BH403" s="161" t="str">
        <f>IF(OR(M403="",VLOOKUP(M$1,Services!$A$1:$B$25,2,0)="Exclude"),"",IF($D403=1,IF(OR(price_limit="",price_limit="No Limit"),IF(M403="Yes",1,2),IF(SUMIFS(WhatIf!$W:$W,WhatIf!$Q:$Q,M$1,WhatIf!$R:$R,M403)&lt;=price_limit,IF(M403="Yes",1,2),"")),""))</f>
        <v/>
      </c>
      <c r="BI403" s="161" t="str">
        <f>IF(OR(N403="",VLOOKUP(N$1,Services!$A$1:$B$25,2,0)="Exclude"),"",IF($D403=1,IF(OR(price_limit="",price_limit="No Limit"),IF(N403="Yes",1,2),IF(SUMIFS(WhatIf!$W:$W,WhatIf!$Q:$Q,N$1,WhatIf!$R:$R,N403)&lt;=price_limit,IF(N403="Yes",1,2),"")),""))</f>
        <v/>
      </c>
      <c r="BJ403" s="161" t="str">
        <f>IF(OR(O403="",VLOOKUP(O$1,Services!$A$1:$B$25,2,0)="Exclude"),"",IF($D403=1,IF(OR(price_limit="",price_limit="No Limit"),IF(O403="Yes",1,2),IF(SUMIFS(WhatIf!$W:$W,WhatIf!$Q:$Q,O$1,WhatIf!$R:$R,O403)&lt;=price_limit,IF(O403="Yes",1,2),"")),""))</f>
        <v/>
      </c>
      <c r="BK403" s="161" t="str">
        <f>IF(OR(P403="",VLOOKUP(P$1,Services!$A$1:$B$25,2,0)="Exclude"),"",IF($D403=1,IF(OR(price_limit="",price_limit="No Limit"),IF(P403="Yes",1,2),IF(SUMIFS(WhatIf!$W:$W,WhatIf!$Q:$Q,P$1,WhatIf!$R:$R,P403)&lt;=price_limit,IF(P403="Yes",1,2),"")),""))</f>
        <v/>
      </c>
      <c r="BL403" s="161" t="str">
        <f>IF(OR(Q403="",VLOOKUP(Q$1,Services!$A$1:$B$25,2,0)="Exclude"),"",IF($D403=1,IF(OR(price_limit="",price_limit="No Limit"),IF(Q403="Yes",1,2),IF(SUMIFS(WhatIf!$W:$W,WhatIf!$Q:$Q,Q$1,WhatIf!$R:$R,Q403)&lt;=price_limit,IF(Q403="Yes",1,2),"")),""))</f>
        <v/>
      </c>
      <c r="BM403" s="161" t="str">
        <f>IF(OR(R403="",VLOOKUP(R$1,Services!$A$1:$B$25,2,0)="Exclude"),"",IF($D403=1,IF(OR(price_limit="",price_limit="No Limit"),IF(R403="Yes",1,2),IF(SUMIFS(WhatIf!$W:$W,WhatIf!$Q:$Q,R$1,WhatIf!$R:$R,R403)&lt;=price_limit,IF(R403="Yes",1,2),"")),""))</f>
        <v/>
      </c>
      <c r="BN403" s="161" t="str">
        <f>IF(OR(S403="",VLOOKUP(S$1,Services!$A$1:$B$25,2,0)="Exclude"),"",IF($D403=1,IF(OR(price_limit="",price_limit="No Limit"),IF(S403="Yes",1,2),IF(SUMIFS(WhatIf!$W:$W,WhatIf!$Q:$Q,S$1,WhatIf!$R:$R,S403)&lt;=price_limit,IF(S403="Yes",1,2),"")),""))</f>
        <v/>
      </c>
      <c r="BO403" s="161" t="str">
        <f>IF(OR(T403="",VLOOKUP(T$1,Services!$A$1:$B$25,2,0)="Exclude"),"",IF($D403=1,IF(OR(price_limit="",price_limit="No Limit"),IF(T403="Yes",1,2),IF(SUMIFS(WhatIf!$W:$W,WhatIf!$Q:$Q,T$1,WhatIf!$R:$R,T403)&lt;=price_limit,IF(T403="Yes",1,2),"")),""))</f>
        <v/>
      </c>
      <c r="BP403" s="161" t="str">
        <f>IF(OR(U403="",VLOOKUP(U$1,Services!$A$1:$B$25,2,0)="Exclude"),"",IF($D403=1,IF(OR(price_limit="",price_limit="No Limit"),IF(U403="Yes",1,2),IF(SUMIFS(WhatIf!$W:$W,WhatIf!$Q:$Q,U$1,WhatIf!$R:$R,U403)&lt;=price_limit,IF(U403="Yes",1,2),"")),""))</f>
        <v/>
      </c>
      <c r="BQ403" s="161" t="str">
        <f>IF(OR(V403="",VLOOKUP(V$1,Services!$A$1:$B$25,2,0)="Exclude"),"",IF($D403=1,IF(OR(price_limit="",price_limit="No Limit"),IF(V403="Yes",1,2),IF(SUMIFS(WhatIf!$W:$W,WhatIf!$Q:$Q,V$1,WhatIf!$R:$R,V403)&lt;=price_limit,IF(V403="Yes",1,2),"")),""))</f>
        <v/>
      </c>
      <c r="BR403" s="161" t="str">
        <f>IF(OR(W403="",VLOOKUP(W$1,Services!$A$1:$B$25,2,0)="Exclude"),"",IF($D403=1,IF(OR(price_limit="",price_limit="No Limit"),IF(W403="Yes",1,2),IF(SUMIFS(WhatIf!$W:$W,WhatIf!$Q:$Q,W$1,WhatIf!$R:$R,W403)&lt;=price_limit,IF(W403="Yes",1,2),"")),""))</f>
        <v/>
      </c>
      <c r="BS403" s="161" t="str">
        <f>IF(OR(X403="",VLOOKUP(X$1,Services!$A$1:$B$25,2,0)="Exclude"),"",IF($D403=1,IF(OR(price_limit="",price_limit="No Limit"),IF(X403="Yes",1,2),IF(SUMIFS(WhatIf!$W:$W,WhatIf!$Q:$Q,X$1,WhatIf!$R:$R,X403)&lt;=price_limit,IF(X403="Yes",1,2),"")),""))</f>
        <v/>
      </c>
      <c r="BT403" s="161" t="str">
        <f>IF(OR(Y403="",VLOOKUP(Y$1,Services!$A$1:$B$25,2,0)="Exclude"),"",IF($D403=1,IF(OR(price_limit="",price_limit="No Limit"),IF(Y403="Yes",1,2),IF(SUMIFS(WhatIf!$W:$W,WhatIf!$Q:$Q,Y$1,WhatIf!$R:$R,Y403)&lt;=price_limit,IF(Y403="Yes",1,2),"")),""))</f>
        <v/>
      </c>
      <c r="BU403" s="161" t="str">
        <f>IF(OR(Z403="",VLOOKUP(Z$1,Services!$A$1:$B$25,2,0)="Exclude"),"",IF($D403=1,IF(OR(price_limit="",price_limit="No Limit"),IF(Z403="Yes",1,2),IF(SUMIFS(WhatIf!$W:$W,WhatIf!$Q:$Q,Z$1,WhatIf!$R:$R,Z403)&lt;=price_limit,IF(Z403="Yes",1,2),"")),""))</f>
        <v/>
      </c>
      <c r="BV403" s="161"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38.5" customHeight="1" x14ac:dyDescent="0.35">
      <c r="A404" s="15" t="s">
        <v>209</v>
      </c>
      <c r="B404" s="3" t="s">
        <v>174</v>
      </c>
      <c r="C404" s="3" t="s">
        <v>747</v>
      </c>
      <c r="D404" s="8" t="str">
        <f t="shared" ca="1" si="20"/>
        <v/>
      </c>
      <c r="J404" s="4" t="s">
        <v>1</v>
      </c>
      <c r="K404" s="4" t="s">
        <v>1</v>
      </c>
      <c r="L404" s="4" t="s">
        <v>1</v>
      </c>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1" t="str">
        <f>IF(OR(E404="",VLOOKUP(E$1,Services!$A$1:$B$25,2,0)="Exclude"),"",IF($D404=1,IF(OR(price_limit="",price_limit="No Limit"),IF(E404="Yes",1,2),IF(SUMIFS(WhatIf!$W:$W,WhatIf!$Q:$Q,E$1,WhatIf!$R:$R,E404)&lt;=price_limit,IF(E404="Yes",1,2),"")),""))</f>
        <v/>
      </c>
      <c r="BA404" s="161" t="str">
        <f>IF(OR(F404="",VLOOKUP(F$1,Services!$A$1:$B$25,2,0)="Exclude"),"",IF($D404=1,IF(OR(price_limit="",price_limit="No Limit"),IF(F404="Yes",1,2),IF(SUMIFS(WhatIf!$W:$W,WhatIf!$Q:$Q,F$1,WhatIf!$R:$R,F404)&lt;=price_limit,IF(F404="Yes",1,2),"")),""))</f>
        <v/>
      </c>
      <c r="BB404" s="161" t="str">
        <f>IF(OR(G404="",VLOOKUP(G$1,Services!$A$1:$B$25,2,0)="Exclude"),"",IF($D404=1,IF(OR(price_limit="",price_limit="No Limit"),IF(G404="Yes",1,2),IF(SUMIFS(WhatIf!$W:$W,WhatIf!$Q:$Q,G$1,WhatIf!$R:$R,G404)&lt;=price_limit,IF(G404="Yes",1,2),"")),""))</f>
        <v/>
      </c>
      <c r="BC404" s="161" t="str">
        <f>IF(OR(H404="",VLOOKUP(H$1,Services!$A$1:$B$25,2,0)="Exclude"),"",IF($D404=1,IF(OR(price_limit="",price_limit="No Limit"),IF(H404="Yes",1,2),IF(SUMIFS(WhatIf!$W:$W,WhatIf!$Q:$Q,H$1,WhatIf!$R:$R,H404)&lt;=price_limit,IF(H404="Yes",1,2),"")),""))</f>
        <v/>
      </c>
      <c r="BD404" s="161" t="str">
        <f>IF(OR(I404="",VLOOKUP(I$1,Services!$A$1:$B$25,2,0)="Exclude"),"",IF($D404=1,IF(OR(price_limit="",price_limit="No Limit"),IF(I404="Yes",1,2),IF(SUMIFS(WhatIf!$W:$W,WhatIf!$Q:$Q,I$1,WhatIf!$R:$R,I404)&lt;=price_limit,IF(I404="Yes",1,2),"")),""))</f>
        <v/>
      </c>
      <c r="BE404" s="161" t="str">
        <f ca="1">IF(OR(J404="",VLOOKUP(J$1,Services!$A$1:$B$25,2,0)="Exclude"),"",IF($D404=1,IF(OR(price_limit="",price_limit="No Limit"),IF(J404="Yes",1,2),IF(SUMIFS(WhatIf!$W:$W,WhatIf!$Q:$Q,J$1,WhatIf!$R:$R,J404)&lt;=price_limit,IF(J404="Yes",1,2),"")),""))</f>
        <v/>
      </c>
      <c r="BF404" s="161" t="str">
        <f ca="1">IF(OR(K404="",VLOOKUP(K$1,Services!$A$1:$B$25,2,0)="Exclude"),"",IF($D404=1,IF(OR(price_limit="",price_limit="No Limit"),IF(K404="Yes",1,2),IF(SUMIFS(WhatIf!$W:$W,WhatIf!$Q:$Q,K$1,WhatIf!$R:$R,K404)&lt;=price_limit,IF(K404="Yes",1,2),"")),""))</f>
        <v/>
      </c>
      <c r="BG404" s="161" t="str">
        <f ca="1">IF(OR(L404="",VLOOKUP(L$1,Services!$A$1:$B$25,2,0)="Exclude"),"",IF($D404=1,IF(OR(price_limit="",price_limit="No Limit"),IF(L404="Yes",1,2),IF(SUMIFS(WhatIf!$W:$W,WhatIf!$Q:$Q,L$1,WhatIf!$R:$R,L404)&lt;=price_limit,IF(L404="Yes",1,2),"")),""))</f>
        <v/>
      </c>
      <c r="BH404" s="161" t="str">
        <f>IF(OR(M404="",VLOOKUP(M$1,Services!$A$1:$B$25,2,0)="Exclude"),"",IF($D404=1,IF(OR(price_limit="",price_limit="No Limit"),IF(M404="Yes",1,2),IF(SUMIFS(WhatIf!$W:$W,WhatIf!$Q:$Q,M$1,WhatIf!$R:$R,M404)&lt;=price_limit,IF(M404="Yes",1,2),"")),""))</f>
        <v/>
      </c>
      <c r="BI404" s="161" t="str">
        <f>IF(OR(N404="",VLOOKUP(N$1,Services!$A$1:$B$25,2,0)="Exclude"),"",IF($D404=1,IF(OR(price_limit="",price_limit="No Limit"),IF(N404="Yes",1,2),IF(SUMIFS(WhatIf!$W:$W,WhatIf!$Q:$Q,N$1,WhatIf!$R:$R,N404)&lt;=price_limit,IF(N404="Yes",1,2),"")),""))</f>
        <v/>
      </c>
      <c r="BJ404" s="161" t="str">
        <f>IF(OR(O404="",VLOOKUP(O$1,Services!$A$1:$B$25,2,0)="Exclude"),"",IF($D404=1,IF(OR(price_limit="",price_limit="No Limit"),IF(O404="Yes",1,2),IF(SUMIFS(WhatIf!$W:$W,WhatIf!$Q:$Q,O$1,WhatIf!$R:$R,O404)&lt;=price_limit,IF(O404="Yes",1,2),"")),""))</f>
        <v/>
      </c>
      <c r="BK404" s="161" t="str">
        <f>IF(OR(P404="",VLOOKUP(P$1,Services!$A$1:$B$25,2,0)="Exclude"),"",IF($D404=1,IF(OR(price_limit="",price_limit="No Limit"),IF(P404="Yes",1,2),IF(SUMIFS(WhatIf!$W:$W,WhatIf!$Q:$Q,P$1,WhatIf!$R:$R,P404)&lt;=price_limit,IF(P404="Yes",1,2),"")),""))</f>
        <v/>
      </c>
      <c r="BL404" s="161" t="str">
        <f>IF(OR(Q404="",VLOOKUP(Q$1,Services!$A$1:$B$25,2,0)="Exclude"),"",IF($D404=1,IF(OR(price_limit="",price_limit="No Limit"),IF(Q404="Yes",1,2),IF(SUMIFS(WhatIf!$W:$W,WhatIf!$Q:$Q,Q$1,WhatIf!$R:$R,Q404)&lt;=price_limit,IF(Q404="Yes",1,2),"")),""))</f>
        <v/>
      </c>
      <c r="BM404" s="161" t="str">
        <f>IF(OR(R404="",VLOOKUP(R$1,Services!$A$1:$B$25,2,0)="Exclude"),"",IF($D404=1,IF(OR(price_limit="",price_limit="No Limit"),IF(R404="Yes",1,2),IF(SUMIFS(WhatIf!$W:$W,WhatIf!$Q:$Q,R$1,WhatIf!$R:$R,R404)&lt;=price_limit,IF(R404="Yes",1,2),"")),""))</f>
        <v/>
      </c>
      <c r="BN404" s="161" t="str">
        <f>IF(OR(S404="",VLOOKUP(S$1,Services!$A$1:$B$25,2,0)="Exclude"),"",IF($D404=1,IF(OR(price_limit="",price_limit="No Limit"),IF(S404="Yes",1,2),IF(SUMIFS(WhatIf!$W:$W,WhatIf!$Q:$Q,S$1,WhatIf!$R:$R,S404)&lt;=price_limit,IF(S404="Yes",1,2),"")),""))</f>
        <v/>
      </c>
      <c r="BO404" s="161" t="str">
        <f>IF(OR(T404="",VLOOKUP(T$1,Services!$A$1:$B$25,2,0)="Exclude"),"",IF($D404=1,IF(OR(price_limit="",price_limit="No Limit"),IF(T404="Yes",1,2),IF(SUMIFS(WhatIf!$W:$W,WhatIf!$Q:$Q,T$1,WhatIf!$R:$R,T404)&lt;=price_limit,IF(T404="Yes",1,2),"")),""))</f>
        <v/>
      </c>
      <c r="BP404" s="161" t="str">
        <f>IF(OR(U404="",VLOOKUP(U$1,Services!$A$1:$B$25,2,0)="Exclude"),"",IF($D404=1,IF(OR(price_limit="",price_limit="No Limit"),IF(U404="Yes",1,2),IF(SUMIFS(WhatIf!$W:$W,WhatIf!$Q:$Q,U$1,WhatIf!$R:$R,U404)&lt;=price_limit,IF(U404="Yes",1,2),"")),""))</f>
        <v/>
      </c>
      <c r="BQ404" s="161" t="str">
        <f>IF(OR(V404="",VLOOKUP(V$1,Services!$A$1:$B$25,2,0)="Exclude"),"",IF($D404=1,IF(OR(price_limit="",price_limit="No Limit"),IF(V404="Yes",1,2),IF(SUMIFS(WhatIf!$W:$W,WhatIf!$Q:$Q,V$1,WhatIf!$R:$R,V404)&lt;=price_limit,IF(V404="Yes",1,2),"")),""))</f>
        <v/>
      </c>
      <c r="BR404" s="161" t="str">
        <f>IF(OR(W404="",VLOOKUP(W$1,Services!$A$1:$B$25,2,0)="Exclude"),"",IF($D404=1,IF(OR(price_limit="",price_limit="No Limit"),IF(W404="Yes",1,2),IF(SUMIFS(WhatIf!$W:$W,WhatIf!$Q:$Q,W$1,WhatIf!$R:$R,W404)&lt;=price_limit,IF(W404="Yes",1,2),"")),""))</f>
        <v/>
      </c>
      <c r="BS404" s="161" t="str">
        <f>IF(OR(X404="",VLOOKUP(X$1,Services!$A$1:$B$25,2,0)="Exclude"),"",IF($D404=1,IF(OR(price_limit="",price_limit="No Limit"),IF(X404="Yes",1,2),IF(SUMIFS(WhatIf!$W:$W,WhatIf!$Q:$Q,X$1,WhatIf!$R:$R,X404)&lt;=price_limit,IF(X404="Yes",1,2),"")),""))</f>
        <v/>
      </c>
      <c r="BT404" s="161" t="str">
        <f>IF(OR(Y404="",VLOOKUP(Y$1,Services!$A$1:$B$25,2,0)="Exclude"),"",IF($D404=1,IF(OR(price_limit="",price_limit="No Limit"),IF(Y404="Yes",1,2),IF(SUMIFS(WhatIf!$W:$W,WhatIf!$Q:$Q,Y$1,WhatIf!$R:$R,Y404)&lt;=price_limit,IF(Y404="Yes",1,2),"")),""))</f>
        <v/>
      </c>
      <c r="BU404" s="161" t="str">
        <f>IF(OR(Z404="",VLOOKUP(Z$1,Services!$A$1:$B$25,2,0)="Exclude"),"",IF($D404=1,IF(OR(price_limit="",price_limit="No Limit"),IF(Z404="Yes",1,2),IF(SUMIFS(WhatIf!$W:$W,WhatIf!$Q:$Q,Z$1,WhatIf!$R:$R,Z404)&lt;=price_limit,IF(Z404="Yes",1,2),"")),""))</f>
        <v/>
      </c>
      <c r="BV404" s="161"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4.5" customHeight="1" x14ac:dyDescent="0.35">
      <c r="A405" s="15" t="s">
        <v>790</v>
      </c>
      <c r="C405" s="3" t="s">
        <v>747</v>
      </c>
      <c r="D405" s="8" t="str">
        <f t="shared" ca="1" si="20"/>
        <v/>
      </c>
      <c r="J405" s="4" t="s">
        <v>1</v>
      </c>
      <c r="K405" s="4" t="s">
        <v>1</v>
      </c>
      <c r="L405" s="4" t="s">
        <v>1</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1" t="str">
        <f>IF(OR(E405="",VLOOKUP(E$1,Services!$A$1:$B$25,2,0)="Exclude"),"",IF($D405=1,IF(OR(price_limit="",price_limit="No Limit"),IF(E405="Yes",1,2),IF(SUMIFS(WhatIf!$W:$W,WhatIf!$Q:$Q,E$1,WhatIf!$R:$R,E405)&lt;=price_limit,IF(E405="Yes",1,2),"")),""))</f>
        <v/>
      </c>
      <c r="BA405" s="161" t="str">
        <f>IF(OR(F405="",VLOOKUP(F$1,Services!$A$1:$B$25,2,0)="Exclude"),"",IF($D405=1,IF(OR(price_limit="",price_limit="No Limit"),IF(F405="Yes",1,2),IF(SUMIFS(WhatIf!$W:$W,WhatIf!$Q:$Q,F$1,WhatIf!$R:$R,F405)&lt;=price_limit,IF(F405="Yes",1,2),"")),""))</f>
        <v/>
      </c>
      <c r="BB405" s="161" t="str">
        <f>IF(OR(G405="",VLOOKUP(G$1,Services!$A$1:$B$25,2,0)="Exclude"),"",IF($D405=1,IF(OR(price_limit="",price_limit="No Limit"),IF(G405="Yes",1,2),IF(SUMIFS(WhatIf!$W:$W,WhatIf!$Q:$Q,G$1,WhatIf!$R:$R,G405)&lt;=price_limit,IF(G405="Yes",1,2),"")),""))</f>
        <v/>
      </c>
      <c r="BC405" s="161" t="str">
        <f>IF(OR(H405="",VLOOKUP(H$1,Services!$A$1:$B$25,2,0)="Exclude"),"",IF($D405=1,IF(OR(price_limit="",price_limit="No Limit"),IF(H405="Yes",1,2),IF(SUMIFS(WhatIf!$W:$W,WhatIf!$Q:$Q,H$1,WhatIf!$R:$R,H405)&lt;=price_limit,IF(H405="Yes",1,2),"")),""))</f>
        <v/>
      </c>
      <c r="BD405" s="161" t="str">
        <f>IF(OR(I405="",VLOOKUP(I$1,Services!$A$1:$B$25,2,0)="Exclude"),"",IF($D405=1,IF(OR(price_limit="",price_limit="No Limit"),IF(I405="Yes",1,2),IF(SUMIFS(WhatIf!$W:$W,WhatIf!$Q:$Q,I$1,WhatIf!$R:$R,I405)&lt;=price_limit,IF(I405="Yes",1,2),"")),""))</f>
        <v/>
      </c>
      <c r="BE405" s="161" t="str">
        <f ca="1">IF(OR(J405="",VLOOKUP(J$1,Services!$A$1:$B$25,2,0)="Exclude"),"",IF($D405=1,IF(OR(price_limit="",price_limit="No Limit"),IF(J405="Yes",1,2),IF(SUMIFS(WhatIf!$W:$W,WhatIf!$Q:$Q,J$1,WhatIf!$R:$R,J405)&lt;=price_limit,IF(J405="Yes",1,2),"")),""))</f>
        <v/>
      </c>
      <c r="BF405" s="161" t="str">
        <f ca="1">IF(OR(K405="",VLOOKUP(K$1,Services!$A$1:$B$25,2,0)="Exclude"),"",IF($D405=1,IF(OR(price_limit="",price_limit="No Limit"),IF(K405="Yes",1,2),IF(SUMIFS(WhatIf!$W:$W,WhatIf!$Q:$Q,K$1,WhatIf!$R:$R,K405)&lt;=price_limit,IF(K405="Yes",1,2),"")),""))</f>
        <v/>
      </c>
      <c r="BG405" s="161" t="str">
        <f ca="1">IF(OR(L405="",VLOOKUP(L$1,Services!$A$1:$B$25,2,0)="Exclude"),"",IF($D405=1,IF(OR(price_limit="",price_limit="No Limit"),IF(L405="Yes",1,2),IF(SUMIFS(WhatIf!$W:$W,WhatIf!$Q:$Q,L$1,WhatIf!$R:$R,L405)&lt;=price_limit,IF(L405="Yes",1,2),"")),""))</f>
        <v/>
      </c>
      <c r="BH405" s="161" t="str">
        <f>IF(OR(M405="",VLOOKUP(M$1,Services!$A$1:$B$25,2,0)="Exclude"),"",IF($D405=1,IF(OR(price_limit="",price_limit="No Limit"),IF(M405="Yes",1,2),IF(SUMIFS(WhatIf!$W:$W,WhatIf!$Q:$Q,M$1,WhatIf!$R:$R,M405)&lt;=price_limit,IF(M405="Yes",1,2),"")),""))</f>
        <v/>
      </c>
      <c r="BI405" s="161" t="str">
        <f>IF(OR(N405="",VLOOKUP(N$1,Services!$A$1:$B$25,2,0)="Exclude"),"",IF($D405=1,IF(OR(price_limit="",price_limit="No Limit"),IF(N405="Yes",1,2),IF(SUMIFS(WhatIf!$W:$W,WhatIf!$Q:$Q,N$1,WhatIf!$R:$R,N405)&lt;=price_limit,IF(N405="Yes",1,2),"")),""))</f>
        <v/>
      </c>
      <c r="BJ405" s="161" t="str">
        <f>IF(OR(O405="",VLOOKUP(O$1,Services!$A$1:$B$25,2,0)="Exclude"),"",IF($D405=1,IF(OR(price_limit="",price_limit="No Limit"),IF(O405="Yes",1,2),IF(SUMIFS(WhatIf!$W:$W,WhatIf!$Q:$Q,O$1,WhatIf!$R:$R,O405)&lt;=price_limit,IF(O405="Yes",1,2),"")),""))</f>
        <v/>
      </c>
      <c r="BK405" s="161" t="str">
        <f>IF(OR(P405="",VLOOKUP(P$1,Services!$A$1:$B$25,2,0)="Exclude"),"",IF($D405=1,IF(OR(price_limit="",price_limit="No Limit"),IF(P405="Yes",1,2),IF(SUMIFS(WhatIf!$W:$W,WhatIf!$Q:$Q,P$1,WhatIf!$R:$R,P405)&lt;=price_limit,IF(P405="Yes",1,2),"")),""))</f>
        <v/>
      </c>
      <c r="BL405" s="161" t="str">
        <f>IF(OR(Q405="",VLOOKUP(Q$1,Services!$A$1:$B$25,2,0)="Exclude"),"",IF($D405=1,IF(OR(price_limit="",price_limit="No Limit"),IF(Q405="Yes",1,2),IF(SUMIFS(WhatIf!$W:$W,WhatIf!$Q:$Q,Q$1,WhatIf!$R:$R,Q405)&lt;=price_limit,IF(Q405="Yes",1,2),"")),""))</f>
        <v/>
      </c>
      <c r="BM405" s="161" t="str">
        <f>IF(OR(R405="",VLOOKUP(R$1,Services!$A$1:$B$25,2,0)="Exclude"),"",IF($D405=1,IF(OR(price_limit="",price_limit="No Limit"),IF(R405="Yes",1,2),IF(SUMIFS(WhatIf!$W:$W,WhatIf!$Q:$Q,R$1,WhatIf!$R:$R,R405)&lt;=price_limit,IF(R405="Yes",1,2),"")),""))</f>
        <v/>
      </c>
      <c r="BN405" s="161" t="str">
        <f>IF(OR(S405="",VLOOKUP(S$1,Services!$A$1:$B$25,2,0)="Exclude"),"",IF($D405=1,IF(OR(price_limit="",price_limit="No Limit"),IF(S405="Yes",1,2),IF(SUMIFS(WhatIf!$W:$W,WhatIf!$Q:$Q,S$1,WhatIf!$R:$R,S405)&lt;=price_limit,IF(S405="Yes",1,2),"")),""))</f>
        <v/>
      </c>
      <c r="BO405" s="161" t="str">
        <f>IF(OR(T405="",VLOOKUP(T$1,Services!$A$1:$B$25,2,0)="Exclude"),"",IF($D405=1,IF(OR(price_limit="",price_limit="No Limit"),IF(T405="Yes",1,2),IF(SUMIFS(WhatIf!$W:$W,WhatIf!$Q:$Q,T$1,WhatIf!$R:$R,T405)&lt;=price_limit,IF(T405="Yes",1,2),"")),""))</f>
        <v/>
      </c>
      <c r="BP405" s="161" t="str">
        <f>IF(OR(U405="",VLOOKUP(U$1,Services!$A$1:$B$25,2,0)="Exclude"),"",IF($D405=1,IF(OR(price_limit="",price_limit="No Limit"),IF(U405="Yes",1,2),IF(SUMIFS(WhatIf!$W:$W,WhatIf!$Q:$Q,U$1,WhatIf!$R:$R,U405)&lt;=price_limit,IF(U405="Yes",1,2),"")),""))</f>
        <v/>
      </c>
      <c r="BQ405" s="161" t="str">
        <f>IF(OR(V405="",VLOOKUP(V$1,Services!$A$1:$B$25,2,0)="Exclude"),"",IF($D405=1,IF(OR(price_limit="",price_limit="No Limit"),IF(V405="Yes",1,2),IF(SUMIFS(WhatIf!$W:$W,WhatIf!$Q:$Q,V$1,WhatIf!$R:$R,V405)&lt;=price_limit,IF(V405="Yes",1,2),"")),""))</f>
        <v/>
      </c>
      <c r="BR405" s="161" t="str">
        <f>IF(OR(W405="",VLOOKUP(W$1,Services!$A$1:$B$25,2,0)="Exclude"),"",IF($D405=1,IF(OR(price_limit="",price_limit="No Limit"),IF(W405="Yes",1,2),IF(SUMIFS(WhatIf!$W:$W,WhatIf!$Q:$Q,W$1,WhatIf!$R:$R,W405)&lt;=price_limit,IF(W405="Yes",1,2),"")),""))</f>
        <v/>
      </c>
      <c r="BS405" s="161" t="str">
        <f>IF(OR(X405="",VLOOKUP(X$1,Services!$A$1:$B$25,2,0)="Exclude"),"",IF($D405=1,IF(OR(price_limit="",price_limit="No Limit"),IF(X405="Yes",1,2),IF(SUMIFS(WhatIf!$W:$W,WhatIf!$Q:$Q,X$1,WhatIf!$R:$R,X405)&lt;=price_limit,IF(X405="Yes",1,2),"")),""))</f>
        <v/>
      </c>
      <c r="BT405" s="161" t="str">
        <f>IF(OR(Y405="",VLOOKUP(Y$1,Services!$A$1:$B$25,2,0)="Exclude"),"",IF($D405=1,IF(OR(price_limit="",price_limit="No Limit"),IF(Y405="Yes",1,2),IF(SUMIFS(WhatIf!$W:$W,WhatIf!$Q:$Q,Y$1,WhatIf!$R:$R,Y405)&lt;=price_limit,IF(Y405="Yes",1,2),"")),""))</f>
        <v/>
      </c>
      <c r="BU405" s="161" t="str">
        <f>IF(OR(Z405="",VLOOKUP(Z$1,Services!$A$1:$B$25,2,0)="Exclude"),"",IF($D405=1,IF(OR(price_limit="",price_limit="No Limit"),IF(Z405="Yes",1,2),IF(SUMIFS(WhatIf!$W:$W,WhatIf!$Q:$Q,Z$1,WhatIf!$R:$R,Z405)&lt;=price_limit,IF(Z405="Yes",1,2),"")),""))</f>
        <v/>
      </c>
      <c r="BV405" s="161"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691</v>
      </c>
      <c r="B406" s="3" t="s">
        <v>1055</v>
      </c>
      <c r="C406" s="3" t="s">
        <v>191</v>
      </c>
      <c r="D406" s="8" t="str">
        <f t="shared" ca="1" si="20"/>
        <v/>
      </c>
      <c r="M406" s="8" t="s">
        <v>1</v>
      </c>
      <c r="N406" s="8" t="s">
        <v>1</v>
      </c>
      <c r="O406" s="8" t="s">
        <v>1</v>
      </c>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1" t="str">
        <f>IF(OR(E406="",VLOOKUP(E$1,Services!$A$1:$B$25,2,0)="Exclude"),"",IF($D406=1,IF(OR(price_limit="",price_limit="No Limit"),IF(E406="Yes",1,2),IF(SUMIFS(WhatIf!$W:$W,WhatIf!$Q:$Q,E$1,WhatIf!$R:$R,E406)&lt;=price_limit,IF(E406="Yes",1,2),"")),""))</f>
        <v/>
      </c>
      <c r="BA406" s="161" t="str">
        <f>IF(OR(F406="",VLOOKUP(F$1,Services!$A$1:$B$25,2,0)="Exclude"),"",IF($D406=1,IF(OR(price_limit="",price_limit="No Limit"),IF(F406="Yes",1,2),IF(SUMIFS(WhatIf!$W:$W,WhatIf!$Q:$Q,F$1,WhatIf!$R:$R,F406)&lt;=price_limit,IF(F406="Yes",1,2),"")),""))</f>
        <v/>
      </c>
      <c r="BB406" s="161" t="str">
        <f>IF(OR(G406="",VLOOKUP(G$1,Services!$A$1:$B$25,2,0)="Exclude"),"",IF($D406=1,IF(OR(price_limit="",price_limit="No Limit"),IF(G406="Yes",1,2),IF(SUMIFS(WhatIf!$W:$W,WhatIf!$Q:$Q,G$1,WhatIf!$R:$R,G406)&lt;=price_limit,IF(G406="Yes",1,2),"")),""))</f>
        <v/>
      </c>
      <c r="BC406" s="161" t="str">
        <f>IF(OR(H406="",VLOOKUP(H$1,Services!$A$1:$B$25,2,0)="Exclude"),"",IF($D406=1,IF(OR(price_limit="",price_limit="No Limit"),IF(H406="Yes",1,2),IF(SUMIFS(WhatIf!$W:$W,WhatIf!$Q:$Q,H$1,WhatIf!$R:$R,H406)&lt;=price_limit,IF(H406="Yes",1,2),"")),""))</f>
        <v/>
      </c>
      <c r="BD406" s="161" t="str">
        <f>IF(OR(I406="",VLOOKUP(I$1,Services!$A$1:$B$25,2,0)="Exclude"),"",IF($D406=1,IF(OR(price_limit="",price_limit="No Limit"),IF(I406="Yes",1,2),IF(SUMIFS(WhatIf!$W:$W,WhatIf!$Q:$Q,I$1,WhatIf!$R:$R,I406)&lt;=price_limit,IF(I406="Yes",1,2),"")),""))</f>
        <v/>
      </c>
      <c r="BE406" s="161" t="str">
        <f>IF(OR(J406="",VLOOKUP(J$1,Services!$A$1:$B$25,2,0)="Exclude"),"",IF($D406=1,IF(OR(price_limit="",price_limit="No Limit"),IF(J406="Yes",1,2),IF(SUMIFS(WhatIf!$W:$W,WhatIf!$Q:$Q,J$1,WhatIf!$R:$R,J406)&lt;=price_limit,IF(J406="Yes",1,2),"")),""))</f>
        <v/>
      </c>
      <c r="BF406" s="161" t="str">
        <f>IF(OR(K406="",VLOOKUP(K$1,Services!$A$1:$B$25,2,0)="Exclude"),"",IF($D406=1,IF(OR(price_limit="",price_limit="No Limit"),IF(K406="Yes",1,2),IF(SUMIFS(WhatIf!$W:$W,WhatIf!$Q:$Q,K$1,WhatIf!$R:$R,K406)&lt;=price_limit,IF(K406="Yes",1,2),"")),""))</f>
        <v/>
      </c>
      <c r="BG406" s="161" t="str">
        <f>IF(OR(L406="",VLOOKUP(L$1,Services!$A$1:$B$25,2,0)="Exclude"),"",IF($D406=1,IF(OR(price_limit="",price_limit="No Limit"),IF(L406="Yes",1,2),IF(SUMIFS(WhatIf!$W:$W,WhatIf!$Q:$Q,L$1,WhatIf!$R:$R,L406)&lt;=price_limit,IF(L406="Yes",1,2),"")),""))</f>
        <v/>
      </c>
      <c r="BH406" s="161" t="str">
        <f ca="1">IF(OR(M406="",VLOOKUP(M$1,Services!$A$1:$B$25,2,0)="Exclude"),"",IF($D406=1,IF(OR(price_limit="",price_limit="No Limit"),IF(M406="Yes",1,2),IF(SUMIFS(WhatIf!$W:$W,WhatIf!$Q:$Q,M$1,WhatIf!$R:$R,M406)&lt;=price_limit,IF(M406="Yes",1,2),"")),""))</f>
        <v/>
      </c>
      <c r="BI406" s="161" t="str">
        <f ca="1">IF(OR(N406="",VLOOKUP(N$1,Services!$A$1:$B$25,2,0)="Exclude"),"",IF($D406=1,IF(OR(price_limit="",price_limit="No Limit"),IF(N406="Yes",1,2),IF(SUMIFS(WhatIf!$W:$W,WhatIf!$Q:$Q,N$1,WhatIf!$R:$R,N406)&lt;=price_limit,IF(N406="Yes",1,2),"")),""))</f>
        <v/>
      </c>
      <c r="BJ406" s="161" t="str">
        <f ca="1">IF(OR(O406="",VLOOKUP(O$1,Services!$A$1:$B$25,2,0)="Exclude"),"",IF($D406=1,IF(OR(price_limit="",price_limit="No Limit"),IF(O406="Yes",1,2),IF(SUMIFS(WhatIf!$W:$W,WhatIf!$Q:$Q,O$1,WhatIf!$R:$R,O406)&lt;=price_limit,IF(O406="Yes",1,2),"")),""))</f>
        <v/>
      </c>
      <c r="BK406" s="161" t="str">
        <f>IF(OR(P406="",VLOOKUP(P$1,Services!$A$1:$B$25,2,0)="Exclude"),"",IF($D406=1,IF(OR(price_limit="",price_limit="No Limit"),IF(P406="Yes",1,2),IF(SUMIFS(WhatIf!$W:$W,WhatIf!$Q:$Q,P$1,WhatIf!$R:$R,P406)&lt;=price_limit,IF(P406="Yes",1,2),"")),""))</f>
        <v/>
      </c>
      <c r="BL406" s="161" t="str">
        <f>IF(OR(Q406="",VLOOKUP(Q$1,Services!$A$1:$B$25,2,0)="Exclude"),"",IF($D406=1,IF(OR(price_limit="",price_limit="No Limit"),IF(Q406="Yes",1,2),IF(SUMIFS(WhatIf!$W:$W,WhatIf!$Q:$Q,Q$1,WhatIf!$R:$R,Q406)&lt;=price_limit,IF(Q406="Yes",1,2),"")),""))</f>
        <v/>
      </c>
      <c r="BM406" s="161" t="str">
        <f>IF(OR(R406="",VLOOKUP(R$1,Services!$A$1:$B$25,2,0)="Exclude"),"",IF($D406=1,IF(OR(price_limit="",price_limit="No Limit"),IF(R406="Yes",1,2),IF(SUMIFS(WhatIf!$W:$W,WhatIf!$Q:$Q,R$1,WhatIf!$R:$R,R406)&lt;=price_limit,IF(R406="Yes",1,2),"")),""))</f>
        <v/>
      </c>
      <c r="BN406" s="161" t="str">
        <f>IF(OR(S406="",VLOOKUP(S$1,Services!$A$1:$B$25,2,0)="Exclude"),"",IF($D406=1,IF(OR(price_limit="",price_limit="No Limit"),IF(S406="Yes",1,2),IF(SUMIFS(WhatIf!$W:$W,WhatIf!$Q:$Q,S$1,WhatIf!$R:$R,S406)&lt;=price_limit,IF(S406="Yes",1,2),"")),""))</f>
        <v/>
      </c>
      <c r="BO406" s="161" t="str">
        <f>IF(OR(T406="",VLOOKUP(T$1,Services!$A$1:$B$25,2,0)="Exclude"),"",IF($D406=1,IF(OR(price_limit="",price_limit="No Limit"),IF(T406="Yes",1,2),IF(SUMIFS(WhatIf!$W:$W,WhatIf!$Q:$Q,T$1,WhatIf!$R:$R,T406)&lt;=price_limit,IF(T406="Yes",1,2),"")),""))</f>
        <v/>
      </c>
      <c r="BP406" s="161" t="str">
        <f>IF(OR(U406="",VLOOKUP(U$1,Services!$A$1:$B$25,2,0)="Exclude"),"",IF($D406=1,IF(OR(price_limit="",price_limit="No Limit"),IF(U406="Yes",1,2),IF(SUMIFS(WhatIf!$W:$W,WhatIf!$Q:$Q,U$1,WhatIf!$R:$R,U406)&lt;=price_limit,IF(U406="Yes",1,2),"")),""))</f>
        <v/>
      </c>
      <c r="BQ406" s="161" t="str">
        <f>IF(OR(V406="",VLOOKUP(V$1,Services!$A$1:$B$25,2,0)="Exclude"),"",IF($D406=1,IF(OR(price_limit="",price_limit="No Limit"),IF(V406="Yes",1,2),IF(SUMIFS(WhatIf!$W:$W,WhatIf!$Q:$Q,V$1,WhatIf!$R:$R,V406)&lt;=price_limit,IF(V406="Yes",1,2),"")),""))</f>
        <v/>
      </c>
      <c r="BR406" s="161" t="str">
        <f>IF(OR(W406="",VLOOKUP(W$1,Services!$A$1:$B$25,2,0)="Exclude"),"",IF($D406=1,IF(OR(price_limit="",price_limit="No Limit"),IF(W406="Yes",1,2),IF(SUMIFS(WhatIf!$W:$W,WhatIf!$Q:$Q,W$1,WhatIf!$R:$R,W406)&lt;=price_limit,IF(W406="Yes",1,2),"")),""))</f>
        <v/>
      </c>
      <c r="BS406" s="161" t="str">
        <f>IF(OR(X406="",VLOOKUP(X$1,Services!$A$1:$B$25,2,0)="Exclude"),"",IF($D406=1,IF(OR(price_limit="",price_limit="No Limit"),IF(X406="Yes",1,2),IF(SUMIFS(WhatIf!$W:$W,WhatIf!$Q:$Q,X$1,WhatIf!$R:$R,X406)&lt;=price_limit,IF(X406="Yes",1,2),"")),""))</f>
        <v/>
      </c>
      <c r="BT406" s="161" t="str">
        <f>IF(OR(Y406="",VLOOKUP(Y$1,Services!$A$1:$B$25,2,0)="Exclude"),"",IF($D406=1,IF(OR(price_limit="",price_limit="No Limit"),IF(Y406="Yes",1,2),IF(SUMIFS(WhatIf!$W:$W,WhatIf!$Q:$Q,Y$1,WhatIf!$R:$R,Y406)&lt;=price_limit,IF(Y406="Yes",1,2),"")),""))</f>
        <v/>
      </c>
      <c r="BU406" s="161" t="str">
        <f>IF(OR(Z406="",VLOOKUP(Z$1,Services!$A$1:$B$25,2,0)="Exclude"),"",IF($D406=1,IF(OR(price_limit="",price_limit="No Limit"),IF(Z406="Yes",1,2),IF(SUMIFS(WhatIf!$W:$W,WhatIf!$Q:$Q,Z$1,WhatIf!$R:$R,Z406)&lt;=price_limit,IF(Z406="Yes",1,2),"")),""))</f>
        <v/>
      </c>
      <c r="BV406" s="161"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65.5" customHeight="1" x14ac:dyDescent="0.3">
      <c r="A407" s="15" t="s">
        <v>1068</v>
      </c>
      <c r="C407" s="3" t="s">
        <v>185</v>
      </c>
      <c r="D407" s="8" t="str">
        <f t="shared" ca="1" si="20"/>
        <v/>
      </c>
      <c r="M407" s="4"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1" t="str">
        <f>IF(OR(E407="",VLOOKUP(E$1,Services!$A$1:$B$25,2,0)="Exclude"),"",IF($D407=1,IF(OR(price_limit="",price_limit="No Limit"),IF(E407="Yes",1,2),IF(SUMIFS(WhatIf!$W:$W,WhatIf!$Q:$Q,E$1,WhatIf!$R:$R,E407)&lt;=price_limit,IF(E407="Yes",1,2),"")),""))</f>
        <v/>
      </c>
      <c r="BA407" s="161" t="str">
        <f>IF(OR(F407="",VLOOKUP(F$1,Services!$A$1:$B$25,2,0)="Exclude"),"",IF($D407=1,IF(OR(price_limit="",price_limit="No Limit"),IF(F407="Yes",1,2),IF(SUMIFS(WhatIf!$W:$W,WhatIf!$Q:$Q,F$1,WhatIf!$R:$R,F407)&lt;=price_limit,IF(F407="Yes",1,2),"")),""))</f>
        <v/>
      </c>
      <c r="BB407" s="161" t="str">
        <f>IF(OR(G407="",VLOOKUP(G$1,Services!$A$1:$B$25,2,0)="Exclude"),"",IF($D407=1,IF(OR(price_limit="",price_limit="No Limit"),IF(G407="Yes",1,2),IF(SUMIFS(WhatIf!$W:$W,WhatIf!$Q:$Q,G$1,WhatIf!$R:$R,G407)&lt;=price_limit,IF(G407="Yes",1,2),"")),""))</f>
        <v/>
      </c>
      <c r="BC407" s="161" t="str">
        <f>IF(OR(H407="",VLOOKUP(H$1,Services!$A$1:$B$25,2,0)="Exclude"),"",IF($D407=1,IF(OR(price_limit="",price_limit="No Limit"),IF(H407="Yes",1,2),IF(SUMIFS(WhatIf!$W:$W,WhatIf!$Q:$Q,H$1,WhatIf!$R:$R,H407)&lt;=price_limit,IF(H407="Yes",1,2),"")),""))</f>
        <v/>
      </c>
      <c r="BD407" s="161" t="str">
        <f>IF(OR(I407="",VLOOKUP(I$1,Services!$A$1:$B$25,2,0)="Exclude"),"",IF($D407=1,IF(OR(price_limit="",price_limit="No Limit"),IF(I407="Yes",1,2),IF(SUMIFS(WhatIf!$W:$W,WhatIf!$Q:$Q,I$1,WhatIf!$R:$R,I407)&lt;=price_limit,IF(I407="Yes",1,2),"")),""))</f>
        <v/>
      </c>
      <c r="BE407" s="161" t="str">
        <f>IF(OR(J407="",VLOOKUP(J$1,Services!$A$1:$B$25,2,0)="Exclude"),"",IF($D407=1,IF(OR(price_limit="",price_limit="No Limit"),IF(J407="Yes",1,2),IF(SUMIFS(WhatIf!$W:$W,WhatIf!$Q:$Q,J$1,WhatIf!$R:$R,J407)&lt;=price_limit,IF(J407="Yes",1,2),"")),""))</f>
        <v/>
      </c>
      <c r="BF407" s="161" t="str">
        <f>IF(OR(K407="",VLOOKUP(K$1,Services!$A$1:$B$25,2,0)="Exclude"),"",IF($D407=1,IF(OR(price_limit="",price_limit="No Limit"),IF(K407="Yes",1,2),IF(SUMIFS(WhatIf!$W:$W,WhatIf!$Q:$Q,K$1,WhatIf!$R:$R,K407)&lt;=price_limit,IF(K407="Yes",1,2),"")),""))</f>
        <v/>
      </c>
      <c r="BG407" s="161" t="str">
        <f>IF(OR(L407="",VLOOKUP(L$1,Services!$A$1:$B$25,2,0)="Exclude"),"",IF($D407=1,IF(OR(price_limit="",price_limit="No Limit"),IF(L407="Yes",1,2),IF(SUMIFS(WhatIf!$W:$W,WhatIf!$Q:$Q,L$1,WhatIf!$R:$R,L407)&lt;=price_limit,IF(L407="Yes",1,2),"")),""))</f>
        <v/>
      </c>
      <c r="BH407" s="161" t="str">
        <f ca="1">IF(OR(M407="",VLOOKUP(M$1,Services!$A$1:$B$25,2,0)="Exclude"),"",IF($D407=1,IF(OR(price_limit="",price_limit="No Limit"),IF(M407="Yes",1,2),IF(SUMIFS(WhatIf!$W:$W,WhatIf!$Q:$Q,M$1,WhatIf!$R:$R,M407)&lt;=price_limit,IF(M407="Yes",1,2),"")),""))</f>
        <v/>
      </c>
      <c r="BI407" s="161" t="str">
        <f>IF(OR(N407="",VLOOKUP(N$1,Services!$A$1:$B$25,2,0)="Exclude"),"",IF($D407=1,IF(OR(price_limit="",price_limit="No Limit"),IF(N407="Yes",1,2),IF(SUMIFS(WhatIf!$W:$W,WhatIf!$Q:$Q,N$1,WhatIf!$R:$R,N407)&lt;=price_limit,IF(N407="Yes",1,2),"")),""))</f>
        <v/>
      </c>
      <c r="BJ407" s="161" t="str">
        <f>IF(OR(O407="",VLOOKUP(O$1,Services!$A$1:$B$25,2,0)="Exclude"),"",IF($D407=1,IF(OR(price_limit="",price_limit="No Limit"),IF(O407="Yes",1,2),IF(SUMIFS(WhatIf!$W:$W,WhatIf!$Q:$Q,O$1,WhatIf!$R:$R,O407)&lt;=price_limit,IF(O407="Yes",1,2),"")),""))</f>
        <v/>
      </c>
      <c r="BK407" s="161" t="str">
        <f>IF(OR(P407="",VLOOKUP(P$1,Services!$A$1:$B$25,2,0)="Exclude"),"",IF($D407=1,IF(OR(price_limit="",price_limit="No Limit"),IF(P407="Yes",1,2),IF(SUMIFS(WhatIf!$W:$W,WhatIf!$Q:$Q,P$1,WhatIf!$R:$R,P407)&lt;=price_limit,IF(P407="Yes",1,2),"")),""))</f>
        <v/>
      </c>
      <c r="BL407" s="161" t="str">
        <f>IF(OR(Q407="",VLOOKUP(Q$1,Services!$A$1:$B$25,2,0)="Exclude"),"",IF($D407=1,IF(OR(price_limit="",price_limit="No Limit"),IF(Q407="Yes",1,2),IF(SUMIFS(WhatIf!$W:$W,WhatIf!$Q:$Q,Q$1,WhatIf!$R:$R,Q407)&lt;=price_limit,IF(Q407="Yes",1,2),"")),""))</f>
        <v/>
      </c>
      <c r="BM407" s="161" t="str">
        <f>IF(OR(R407="",VLOOKUP(R$1,Services!$A$1:$B$25,2,0)="Exclude"),"",IF($D407=1,IF(OR(price_limit="",price_limit="No Limit"),IF(R407="Yes",1,2),IF(SUMIFS(WhatIf!$W:$W,WhatIf!$Q:$Q,R$1,WhatIf!$R:$R,R407)&lt;=price_limit,IF(R407="Yes",1,2),"")),""))</f>
        <v/>
      </c>
      <c r="BN407" s="161" t="str">
        <f>IF(OR(S407="",VLOOKUP(S$1,Services!$A$1:$B$25,2,0)="Exclude"),"",IF($D407=1,IF(OR(price_limit="",price_limit="No Limit"),IF(S407="Yes",1,2),IF(SUMIFS(WhatIf!$W:$W,WhatIf!$Q:$Q,S$1,WhatIf!$R:$R,S407)&lt;=price_limit,IF(S407="Yes",1,2),"")),""))</f>
        <v/>
      </c>
      <c r="BO407" s="161" t="str">
        <f>IF(OR(T407="",VLOOKUP(T$1,Services!$A$1:$B$25,2,0)="Exclude"),"",IF($D407=1,IF(OR(price_limit="",price_limit="No Limit"),IF(T407="Yes",1,2),IF(SUMIFS(WhatIf!$W:$W,WhatIf!$Q:$Q,T$1,WhatIf!$R:$R,T407)&lt;=price_limit,IF(T407="Yes",1,2),"")),""))</f>
        <v/>
      </c>
      <c r="BP407" s="161" t="str">
        <f>IF(OR(U407="",VLOOKUP(U$1,Services!$A$1:$B$25,2,0)="Exclude"),"",IF($D407=1,IF(OR(price_limit="",price_limit="No Limit"),IF(U407="Yes",1,2),IF(SUMIFS(WhatIf!$W:$W,WhatIf!$Q:$Q,U$1,WhatIf!$R:$R,U407)&lt;=price_limit,IF(U407="Yes",1,2),"")),""))</f>
        <v/>
      </c>
      <c r="BQ407" s="161" t="str">
        <f>IF(OR(V407="",VLOOKUP(V$1,Services!$A$1:$B$25,2,0)="Exclude"),"",IF($D407=1,IF(OR(price_limit="",price_limit="No Limit"),IF(V407="Yes",1,2),IF(SUMIFS(WhatIf!$W:$W,WhatIf!$Q:$Q,V$1,WhatIf!$R:$R,V407)&lt;=price_limit,IF(V407="Yes",1,2),"")),""))</f>
        <v/>
      </c>
      <c r="BR407" s="161" t="str">
        <f>IF(OR(W407="",VLOOKUP(W$1,Services!$A$1:$B$25,2,0)="Exclude"),"",IF($D407=1,IF(OR(price_limit="",price_limit="No Limit"),IF(W407="Yes",1,2),IF(SUMIFS(WhatIf!$W:$W,WhatIf!$Q:$Q,W$1,WhatIf!$R:$R,W407)&lt;=price_limit,IF(W407="Yes",1,2),"")),""))</f>
        <v/>
      </c>
      <c r="BS407" s="161" t="str">
        <f>IF(OR(X407="",VLOOKUP(X$1,Services!$A$1:$B$25,2,0)="Exclude"),"",IF($D407=1,IF(OR(price_limit="",price_limit="No Limit"),IF(X407="Yes",1,2),IF(SUMIFS(WhatIf!$W:$W,WhatIf!$Q:$Q,X$1,WhatIf!$R:$R,X407)&lt;=price_limit,IF(X407="Yes",1,2),"")),""))</f>
        <v/>
      </c>
      <c r="BT407" s="161" t="str">
        <f>IF(OR(Y407="",VLOOKUP(Y$1,Services!$A$1:$B$25,2,0)="Exclude"),"",IF($D407=1,IF(OR(price_limit="",price_limit="No Limit"),IF(Y407="Yes",1,2),IF(SUMIFS(WhatIf!$W:$W,WhatIf!$Q:$Q,Y$1,WhatIf!$R:$R,Y407)&lt;=price_limit,IF(Y407="Yes",1,2),"")),""))</f>
        <v/>
      </c>
      <c r="BU407" s="161" t="str">
        <f>IF(OR(Z407="",VLOOKUP(Z$1,Services!$A$1:$B$25,2,0)="Exclude"),"",IF($D407=1,IF(OR(price_limit="",price_limit="No Limit"),IF(Z407="Yes",1,2),IF(SUMIFS(WhatIf!$W:$W,WhatIf!$Q:$Q,Z$1,WhatIf!$R:$R,Z407)&lt;=price_limit,IF(Z407="Yes",1,2),"")),""))</f>
        <v/>
      </c>
      <c r="BV407" s="161"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14.5" customHeight="1" x14ac:dyDescent="0.35">
      <c r="A408" s="15" t="s">
        <v>298</v>
      </c>
      <c r="B408" s="3" t="s">
        <v>205</v>
      </c>
      <c r="C408" s="3" t="s">
        <v>191</v>
      </c>
      <c r="D408" s="8" t="str">
        <f t="shared" ca="1" si="20"/>
        <v/>
      </c>
      <c r="G408" s="4" t="s">
        <v>387</v>
      </c>
      <c r="H408" s="4" t="s">
        <v>387</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1" t="str">
        <f>IF(OR(E408="",VLOOKUP(E$1,Services!$A$1:$B$25,2,0)="Exclude"),"",IF($D408=1,IF(OR(price_limit="",price_limit="No Limit"),IF(E408="Yes",1,2),IF(SUMIFS(WhatIf!$W:$W,WhatIf!$Q:$Q,E$1,WhatIf!$R:$R,E408)&lt;=price_limit,IF(E408="Yes",1,2),"")),""))</f>
        <v/>
      </c>
      <c r="BA408" s="161" t="str">
        <f>IF(OR(F408="",VLOOKUP(F$1,Services!$A$1:$B$25,2,0)="Exclude"),"",IF($D408=1,IF(OR(price_limit="",price_limit="No Limit"),IF(F408="Yes",1,2),IF(SUMIFS(WhatIf!$W:$W,WhatIf!$Q:$Q,F$1,WhatIf!$R:$R,F408)&lt;=price_limit,IF(F408="Yes",1,2),"")),""))</f>
        <v/>
      </c>
      <c r="BB408" s="161" t="str">
        <f ca="1">IF(OR(G408="",VLOOKUP(G$1,Services!$A$1:$B$25,2,0)="Exclude"),"",IF($D408=1,IF(OR(price_limit="",price_limit="No Limit"),IF(G408="Yes",1,2),IF(SUMIFS(WhatIf!$W:$W,WhatIf!$Q:$Q,G$1,WhatIf!$R:$R,G408)&lt;=price_limit,IF(G408="Yes",1,2),"")),""))</f>
        <v/>
      </c>
      <c r="BC408" s="161" t="str">
        <f ca="1">IF(OR(H408="",VLOOKUP(H$1,Services!$A$1:$B$25,2,0)="Exclude"),"",IF($D408=1,IF(OR(price_limit="",price_limit="No Limit"),IF(H408="Yes",1,2),IF(SUMIFS(WhatIf!$W:$W,WhatIf!$Q:$Q,H$1,WhatIf!$R:$R,H408)&lt;=price_limit,IF(H408="Yes",1,2),"")),""))</f>
        <v/>
      </c>
      <c r="BD408" s="161" t="str">
        <f>IF(OR(I408="",VLOOKUP(I$1,Services!$A$1:$B$25,2,0)="Exclude"),"",IF($D408=1,IF(OR(price_limit="",price_limit="No Limit"),IF(I408="Yes",1,2),IF(SUMIFS(WhatIf!$W:$W,WhatIf!$Q:$Q,I$1,WhatIf!$R:$R,I408)&lt;=price_limit,IF(I408="Yes",1,2),"")),""))</f>
        <v/>
      </c>
      <c r="BE408" s="161" t="str">
        <f>IF(OR(J408="",VLOOKUP(J$1,Services!$A$1:$B$25,2,0)="Exclude"),"",IF($D408=1,IF(OR(price_limit="",price_limit="No Limit"),IF(J408="Yes",1,2),IF(SUMIFS(WhatIf!$W:$W,WhatIf!$Q:$Q,J$1,WhatIf!$R:$R,J408)&lt;=price_limit,IF(J408="Yes",1,2),"")),""))</f>
        <v/>
      </c>
      <c r="BF408" s="161" t="str">
        <f>IF(OR(K408="",VLOOKUP(K$1,Services!$A$1:$B$25,2,0)="Exclude"),"",IF($D408=1,IF(OR(price_limit="",price_limit="No Limit"),IF(K408="Yes",1,2),IF(SUMIFS(WhatIf!$W:$W,WhatIf!$Q:$Q,K$1,WhatIf!$R:$R,K408)&lt;=price_limit,IF(K408="Yes",1,2),"")),""))</f>
        <v/>
      </c>
      <c r="BG408" s="161" t="str">
        <f>IF(OR(L408="",VLOOKUP(L$1,Services!$A$1:$B$25,2,0)="Exclude"),"",IF($D408=1,IF(OR(price_limit="",price_limit="No Limit"),IF(L408="Yes",1,2),IF(SUMIFS(WhatIf!$W:$W,WhatIf!$Q:$Q,L$1,WhatIf!$R:$R,L408)&lt;=price_limit,IF(L408="Yes",1,2),"")),""))</f>
        <v/>
      </c>
      <c r="BH408" s="161" t="str">
        <f>IF(OR(M408="",VLOOKUP(M$1,Services!$A$1:$B$25,2,0)="Exclude"),"",IF($D408=1,IF(OR(price_limit="",price_limit="No Limit"),IF(M408="Yes",1,2),IF(SUMIFS(WhatIf!$W:$W,WhatIf!$Q:$Q,M$1,WhatIf!$R:$R,M408)&lt;=price_limit,IF(M408="Yes",1,2),"")),""))</f>
        <v/>
      </c>
      <c r="BI408" s="161" t="str">
        <f>IF(OR(N408="",VLOOKUP(N$1,Services!$A$1:$B$25,2,0)="Exclude"),"",IF($D408=1,IF(OR(price_limit="",price_limit="No Limit"),IF(N408="Yes",1,2),IF(SUMIFS(WhatIf!$W:$W,WhatIf!$Q:$Q,N$1,WhatIf!$R:$R,N408)&lt;=price_limit,IF(N408="Yes",1,2),"")),""))</f>
        <v/>
      </c>
      <c r="BJ408" s="161" t="str">
        <f>IF(OR(O408="",VLOOKUP(O$1,Services!$A$1:$B$25,2,0)="Exclude"),"",IF($D408=1,IF(OR(price_limit="",price_limit="No Limit"),IF(O408="Yes",1,2),IF(SUMIFS(WhatIf!$W:$W,WhatIf!$Q:$Q,O$1,WhatIf!$R:$R,O408)&lt;=price_limit,IF(O408="Yes",1,2),"")),""))</f>
        <v/>
      </c>
      <c r="BK408" s="161" t="str">
        <f>IF(OR(P408="",VLOOKUP(P$1,Services!$A$1:$B$25,2,0)="Exclude"),"",IF($D408=1,IF(OR(price_limit="",price_limit="No Limit"),IF(P408="Yes",1,2),IF(SUMIFS(WhatIf!$W:$W,WhatIf!$Q:$Q,P$1,WhatIf!$R:$R,P408)&lt;=price_limit,IF(P408="Yes",1,2),"")),""))</f>
        <v/>
      </c>
      <c r="BL408" s="161" t="str">
        <f>IF(OR(Q408="",VLOOKUP(Q$1,Services!$A$1:$B$25,2,0)="Exclude"),"",IF($D408=1,IF(OR(price_limit="",price_limit="No Limit"),IF(Q408="Yes",1,2),IF(SUMIFS(WhatIf!$W:$W,WhatIf!$Q:$Q,Q$1,WhatIf!$R:$R,Q408)&lt;=price_limit,IF(Q408="Yes",1,2),"")),""))</f>
        <v/>
      </c>
      <c r="BM408" s="161" t="str">
        <f>IF(OR(R408="",VLOOKUP(R$1,Services!$A$1:$B$25,2,0)="Exclude"),"",IF($D408=1,IF(OR(price_limit="",price_limit="No Limit"),IF(R408="Yes",1,2),IF(SUMIFS(WhatIf!$W:$W,WhatIf!$Q:$Q,R$1,WhatIf!$R:$R,R408)&lt;=price_limit,IF(R408="Yes",1,2),"")),""))</f>
        <v/>
      </c>
      <c r="BN408" s="161" t="str">
        <f>IF(OR(S408="",VLOOKUP(S$1,Services!$A$1:$B$25,2,0)="Exclude"),"",IF($D408=1,IF(OR(price_limit="",price_limit="No Limit"),IF(S408="Yes",1,2),IF(SUMIFS(WhatIf!$W:$W,WhatIf!$Q:$Q,S$1,WhatIf!$R:$R,S408)&lt;=price_limit,IF(S408="Yes",1,2),"")),""))</f>
        <v/>
      </c>
      <c r="BO408" s="161" t="str">
        <f>IF(OR(T408="",VLOOKUP(T$1,Services!$A$1:$B$25,2,0)="Exclude"),"",IF($D408=1,IF(OR(price_limit="",price_limit="No Limit"),IF(T408="Yes",1,2),IF(SUMIFS(WhatIf!$W:$W,WhatIf!$Q:$Q,T$1,WhatIf!$R:$R,T408)&lt;=price_limit,IF(T408="Yes",1,2),"")),""))</f>
        <v/>
      </c>
      <c r="BP408" s="161" t="str">
        <f>IF(OR(U408="",VLOOKUP(U$1,Services!$A$1:$B$25,2,0)="Exclude"),"",IF($D408=1,IF(OR(price_limit="",price_limit="No Limit"),IF(U408="Yes",1,2),IF(SUMIFS(WhatIf!$W:$W,WhatIf!$Q:$Q,U$1,WhatIf!$R:$R,U408)&lt;=price_limit,IF(U408="Yes",1,2),"")),""))</f>
        <v/>
      </c>
      <c r="BQ408" s="161" t="str">
        <f>IF(OR(V408="",VLOOKUP(V$1,Services!$A$1:$B$25,2,0)="Exclude"),"",IF($D408=1,IF(OR(price_limit="",price_limit="No Limit"),IF(V408="Yes",1,2),IF(SUMIFS(WhatIf!$W:$W,WhatIf!$Q:$Q,V$1,WhatIf!$R:$R,V408)&lt;=price_limit,IF(V408="Yes",1,2),"")),""))</f>
        <v/>
      </c>
      <c r="BR408" s="161" t="str">
        <f>IF(OR(W408="",VLOOKUP(W$1,Services!$A$1:$B$25,2,0)="Exclude"),"",IF($D408=1,IF(OR(price_limit="",price_limit="No Limit"),IF(W408="Yes",1,2),IF(SUMIFS(WhatIf!$W:$W,WhatIf!$Q:$Q,W$1,WhatIf!$R:$R,W408)&lt;=price_limit,IF(W408="Yes",1,2),"")),""))</f>
        <v/>
      </c>
      <c r="BS408" s="161" t="str">
        <f>IF(OR(X408="",VLOOKUP(X$1,Services!$A$1:$B$25,2,0)="Exclude"),"",IF($D408=1,IF(OR(price_limit="",price_limit="No Limit"),IF(X408="Yes",1,2),IF(SUMIFS(WhatIf!$W:$W,WhatIf!$Q:$Q,X$1,WhatIf!$R:$R,X408)&lt;=price_limit,IF(X408="Yes",1,2),"")),""))</f>
        <v/>
      </c>
      <c r="BT408" s="161" t="str">
        <f>IF(OR(Y408="",VLOOKUP(Y$1,Services!$A$1:$B$25,2,0)="Exclude"),"",IF($D408=1,IF(OR(price_limit="",price_limit="No Limit"),IF(Y408="Yes",1,2),IF(SUMIFS(WhatIf!$W:$W,WhatIf!$Q:$Q,Y$1,WhatIf!$R:$R,Y408)&lt;=price_limit,IF(Y408="Yes",1,2),"")),""))</f>
        <v/>
      </c>
      <c r="BU408" s="161" t="str">
        <f>IF(OR(Z408="",VLOOKUP(Z$1,Services!$A$1:$B$25,2,0)="Exclude"),"",IF($D408=1,IF(OR(price_limit="",price_limit="No Limit"),IF(Z408="Yes",1,2),IF(SUMIFS(WhatIf!$W:$W,WhatIf!$Q:$Q,Z$1,WhatIf!$R:$R,Z408)&lt;=price_limit,IF(Z408="Yes",1,2),"")),""))</f>
        <v/>
      </c>
      <c r="BV408" s="161"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
      <c r="A409" s="15" t="s">
        <v>1313</v>
      </c>
      <c r="C409" s="3" t="s">
        <v>185</v>
      </c>
      <c r="D409" s="8" t="str">
        <f t="shared" ca="1" si="20"/>
        <v/>
      </c>
      <c r="M409" s="4"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1" t="str">
        <f>IF(OR(E409="",VLOOKUP(E$1,Services!$A$1:$B$25,2,0)="Exclude"),"",IF($D409=1,IF(OR(price_limit="",price_limit="No Limit"),IF(E409="Yes",1,2),IF(SUMIFS(WhatIf!$W:$W,WhatIf!$Q:$Q,E$1,WhatIf!$R:$R,E409)&lt;=price_limit,IF(E409="Yes",1,2),"")),""))</f>
        <v/>
      </c>
      <c r="BA409" s="161" t="str">
        <f>IF(OR(F409="",VLOOKUP(F$1,Services!$A$1:$B$25,2,0)="Exclude"),"",IF($D409=1,IF(OR(price_limit="",price_limit="No Limit"),IF(F409="Yes",1,2),IF(SUMIFS(WhatIf!$W:$W,WhatIf!$Q:$Q,F$1,WhatIf!$R:$R,F409)&lt;=price_limit,IF(F409="Yes",1,2),"")),""))</f>
        <v/>
      </c>
      <c r="BB409" s="161" t="str">
        <f>IF(OR(G409="",VLOOKUP(G$1,Services!$A$1:$B$25,2,0)="Exclude"),"",IF($D409=1,IF(OR(price_limit="",price_limit="No Limit"),IF(G409="Yes",1,2),IF(SUMIFS(WhatIf!$W:$W,WhatIf!$Q:$Q,G$1,WhatIf!$R:$R,G409)&lt;=price_limit,IF(G409="Yes",1,2),"")),""))</f>
        <v/>
      </c>
      <c r="BC409" s="161" t="str">
        <f>IF(OR(H409="",VLOOKUP(H$1,Services!$A$1:$B$25,2,0)="Exclude"),"",IF($D409=1,IF(OR(price_limit="",price_limit="No Limit"),IF(H409="Yes",1,2),IF(SUMIFS(WhatIf!$W:$W,WhatIf!$Q:$Q,H$1,WhatIf!$R:$R,H409)&lt;=price_limit,IF(H409="Yes",1,2),"")),""))</f>
        <v/>
      </c>
      <c r="BD409" s="161" t="str">
        <f>IF(OR(I409="",VLOOKUP(I$1,Services!$A$1:$B$25,2,0)="Exclude"),"",IF($D409=1,IF(OR(price_limit="",price_limit="No Limit"),IF(I409="Yes",1,2),IF(SUMIFS(WhatIf!$W:$W,WhatIf!$Q:$Q,I$1,WhatIf!$R:$R,I409)&lt;=price_limit,IF(I409="Yes",1,2),"")),""))</f>
        <v/>
      </c>
      <c r="BE409" s="161" t="str">
        <f>IF(OR(J409="",VLOOKUP(J$1,Services!$A$1:$B$25,2,0)="Exclude"),"",IF($D409=1,IF(OR(price_limit="",price_limit="No Limit"),IF(J409="Yes",1,2),IF(SUMIFS(WhatIf!$W:$W,WhatIf!$Q:$Q,J$1,WhatIf!$R:$R,J409)&lt;=price_limit,IF(J409="Yes",1,2),"")),""))</f>
        <v/>
      </c>
      <c r="BF409" s="161" t="str">
        <f>IF(OR(K409="",VLOOKUP(K$1,Services!$A$1:$B$25,2,0)="Exclude"),"",IF($D409=1,IF(OR(price_limit="",price_limit="No Limit"),IF(K409="Yes",1,2),IF(SUMIFS(WhatIf!$W:$W,WhatIf!$Q:$Q,K$1,WhatIf!$R:$R,K409)&lt;=price_limit,IF(K409="Yes",1,2),"")),""))</f>
        <v/>
      </c>
      <c r="BG409" s="161" t="str">
        <f>IF(OR(L409="",VLOOKUP(L$1,Services!$A$1:$B$25,2,0)="Exclude"),"",IF($D409=1,IF(OR(price_limit="",price_limit="No Limit"),IF(L409="Yes",1,2),IF(SUMIFS(WhatIf!$W:$W,WhatIf!$Q:$Q,L$1,WhatIf!$R:$R,L409)&lt;=price_limit,IF(L409="Yes",1,2),"")),""))</f>
        <v/>
      </c>
      <c r="BH409" s="161" t="str">
        <f ca="1">IF(OR(M409="",VLOOKUP(M$1,Services!$A$1:$B$25,2,0)="Exclude"),"",IF($D409=1,IF(OR(price_limit="",price_limit="No Limit"),IF(M409="Yes",1,2),IF(SUMIFS(WhatIf!$W:$W,WhatIf!$Q:$Q,M$1,WhatIf!$R:$R,M409)&lt;=price_limit,IF(M409="Yes",1,2),"")),""))</f>
        <v/>
      </c>
      <c r="BI409" s="161" t="str">
        <f>IF(OR(N409="",VLOOKUP(N$1,Services!$A$1:$B$25,2,0)="Exclude"),"",IF($D409=1,IF(OR(price_limit="",price_limit="No Limit"),IF(N409="Yes",1,2),IF(SUMIFS(WhatIf!$W:$W,WhatIf!$Q:$Q,N$1,WhatIf!$R:$R,N409)&lt;=price_limit,IF(N409="Yes",1,2),"")),""))</f>
        <v/>
      </c>
      <c r="BJ409" s="161" t="str">
        <f>IF(OR(O409="",VLOOKUP(O$1,Services!$A$1:$B$25,2,0)="Exclude"),"",IF($D409=1,IF(OR(price_limit="",price_limit="No Limit"),IF(O409="Yes",1,2),IF(SUMIFS(WhatIf!$W:$W,WhatIf!$Q:$Q,O$1,WhatIf!$R:$R,O409)&lt;=price_limit,IF(O409="Yes",1,2),"")),""))</f>
        <v/>
      </c>
      <c r="BK409" s="161" t="str">
        <f>IF(OR(P409="",VLOOKUP(P$1,Services!$A$1:$B$25,2,0)="Exclude"),"",IF($D409=1,IF(OR(price_limit="",price_limit="No Limit"),IF(P409="Yes",1,2),IF(SUMIFS(WhatIf!$W:$W,WhatIf!$Q:$Q,P$1,WhatIf!$R:$R,P409)&lt;=price_limit,IF(P409="Yes",1,2),"")),""))</f>
        <v/>
      </c>
      <c r="BL409" s="161" t="str">
        <f>IF(OR(Q409="",VLOOKUP(Q$1,Services!$A$1:$B$25,2,0)="Exclude"),"",IF($D409=1,IF(OR(price_limit="",price_limit="No Limit"),IF(Q409="Yes",1,2),IF(SUMIFS(WhatIf!$W:$W,WhatIf!$Q:$Q,Q$1,WhatIf!$R:$R,Q409)&lt;=price_limit,IF(Q409="Yes",1,2),"")),""))</f>
        <v/>
      </c>
      <c r="BM409" s="161" t="str">
        <f>IF(OR(R409="",VLOOKUP(R$1,Services!$A$1:$B$25,2,0)="Exclude"),"",IF($D409=1,IF(OR(price_limit="",price_limit="No Limit"),IF(R409="Yes",1,2),IF(SUMIFS(WhatIf!$W:$W,WhatIf!$Q:$Q,R$1,WhatIf!$R:$R,R409)&lt;=price_limit,IF(R409="Yes",1,2),"")),""))</f>
        <v/>
      </c>
      <c r="BN409" s="161" t="str">
        <f>IF(OR(S409="",VLOOKUP(S$1,Services!$A$1:$B$25,2,0)="Exclude"),"",IF($D409=1,IF(OR(price_limit="",price_limit="No Limit"),IF(S409="Yes",1,2),IF(SUMIFS(WhatIf!$W:$W,WhatIf!$Q:$Q,S$1,WhatIf!$R:$R,S409)&lt;=price_limit,IF(S409="Yes",1,2),"")),""))</f>
        <v/>
      </c>
      <c r="BO409" s="161" t="str">
        <f>IF(OR(T409="",VLOOKUP(T$1,Services!$A$1:$B$25,2,0)="Exclude"),"",IF($D409=1,IF(OR(price_limit="",price_limit="No Limit"),IF(T409="Yes",1,2),IF(SUMIFS(WhatIf!$W:$W,WhatIf!$Q:$Q,T$1,WhatIf!$R:$R,T409)&lt;=price_limit,IF(T409="Yes",1,2),"")),""))</f>
        <v/>
      </c>
      <c r="BP409" s="161" t="str">
        <f>IF(OR(U409="",VLOOKUP(U$1,Services!$A$1:$B$25,2,0)="Exclude"),"",IF($D409=1,IF(OR(price_limit="",price_limit="No Limit"),IF(U409="Yes",1,2),IF(SUMIFS(WhatIf!$W:$W,WhatIf!$Q:$Q,U$1,WhatIf!$R:$R,U409)&lt;=price_limit,IF(U409="Yes",1,2),"")),""))</f>
        <v/>
      </c>
      <c r="BQ409" s="161" t="str">
        <f>IF(OR(V409="",VLOOKUP(V$1,Services!$A$1:$B$25,2,0)="Exclude"),"",IF($D409=1,IF(OR(price_limit="",price_limit="No Limit"),IF(V409="Yes",1,2),IF(SUMIFS(WhatIf!$W:$W,WhatIf!$Q:$Q,V$1,WhatIf!$R:$R,V409)&lt;=price_limit,IF(V409="Yes",1,2),"")),""))</f>
        <v/>
      </c>
      <c r="BR409" s="161" t="str">
        <f>IF(OR(W409="",VLOOKUP(W$1,Services!$A$1:$B$25,2,0)="Exclude"),"",IF($D409=1,IF(OR(price_limit="",price_limit="No Limit"),IF(W409="Yes",1,2),IF(SUMIFS(WhatIf!$W:$W,WhatIf!$Q:$Q,W$1,WhatIf!$R:$R,W409)&lt;=price_limit,IF(W409="Yes",1,2),"")),""))</f>
        <v/>
      </c>
      <c r="BS409" s="161" t="str">
        <f>IF(OR(X409="",VLOOKUP(X$1,Services!$A$1:$B$25,2,0)="Exclude"),"",IF($D409=1,IF(OR(price_limit="",price_limit="No Limit"),IF(X409="Yes",1,2),IF(SUMIFS(WhatIf!$W:$W,WhatIf!$Q:$Q,X$1,WhatIf!$R:$R,X409)&lt;=price_limit,IF(X409="Yes",1,2),"")),""))</f>
        <v/>
      </c>
      <c r="BT409" s="161" t="str">
        <f>IF(OR(Y409="",VLOOKUP(Y$1,Services!$A$1:$B$25,2,0)="Exclude"),"",IF($D409=1,IF(OR(price_limit="",price_limit="No Limit"),IF(Y409="Yes",1,2),IF(SUMIFS(WhatIf!$W:$W,WhatIf!$Q:$Q,Y$1,WhatIf!$R:$R,Y409)&lt;=price_limit,IF(Y409="Yes",1,2),"")),""))</f>
        <v/>
      </c>
      <c r="BU409" s="161" t="str">
        <f>IF(OR(Z409="",VLOOKUP(Z$1,Services!$A$1:$B$25,2,0)="Exclude"),"",IF($D409=1,IF(OR(price_limit="",price_limit="No Limit"),IF(Z409="Yes",1,2),IF(SUMIFS(WhatIf!$W:$W,WhatIf!$Q:$Q,Z$1,WhatIf!$R:$R,Z409)&lt;=price_limit,IF(Z409="Yes",1,2),"")),""))</f>
        <v/>
      </c>
      <c r="BV409" s="161"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5">
      <c r="A410" s="15" t="s">
        <v>791</v>
      </c>
      <c r="C410" s="3" t="s">
        <v>747</v>
      </c>
      <c r="D410" s="8" t="str">
        <f t="shared" ca="1" si="20"/>
        <v/>
      </c>
      <c r="J410" s="4" t="s">
        <v>1</v>
      </c>
      <c r="K410" s="4" t="s">
        <v>1</v>
      </c>
      <c r="L410" s="4" t="s">
        <v>1</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1" t="str">
        <f>IF(OR(E410="",VLOOKUP(E$1,Services!$A$1:$B$25,2,0)="Exclude"),"",IF($D410=1,IF(OR(price_limit="",price_limit="No Limit"),IF(E410="Yes",1,2),IF(SUMIFS(WhatIf!$W:$W,WhatIf!$Q:$Q,E$1,WhatIf!$R:$R,E410)&lt;=price_limit,IF(E410="Yes",1,2),"")),""))</f>
        <v/>
      </c>
      <c r="BA410" s="161" t="str">
        <f>IF(OR(F410="",VLOOKUP(F$1,Services!$A$1:$B$25,2,0)="Exclude"),"",IF($D410=1,IF(OR(price_limit="",price_limit="No Limit"),IF(F410="Yes",1,2),IF(SUMIFS(WhatIf!$W:$W,WhatIf!$Q:$Q,F$1,WhatIf!$R:$R,F410)&lt;=price_limit,IF(F410="Yes",1,2),"")),""))</f>
        <v/>
      </c>
      <c r="BB410" s="161" t="str">
        <f>IF(OR(G410="",VLOOKUP(G$1,Services!$A$1:$B$25,2,0)="Exclude"),"",IF($D410=1,IF(OR(price_limit="",price_limit="No Limit"),IF(G410="Yes",1,2),IF(SUMIFS(WhatIf!$W:$W,WhatIf!$Q:$Q,G$1,WhatIf!$R:$R,G410)&lt;=price_limit,IF(G410="Yes",1,2),"")),""))</f>
        <v/>
      </c>
      <c r="BC410" s="161" t="str">
        <f>IF(OR(H410="",VLOOKUP(H$1,Services!$A$1:$B$25,2,0)="Exclude"),"",IF($D410=1,IF(OR(price_limit="",price_limit="No Limit"),IF(H410="Yes",1,2),IF(SUMIFS(WhatIf!$W:$W,WhatIf!$Q:$Q,H$1,WhatIf!$R:$R,H410)&lt;=price_limit,IF(H410="Yes",1,2),"")),""))</f>
        <v/>
      </c>
      <c r="BD410" s="161" t="str">
        <f>IF(OR(I410="",VLOOKUP(I$1,Services!$A$1:$B$25,2,0)="Exclude"),"",IF($D410=1,IF(OR(price_limit="",price_limit="No Limit"),IF(I410="Yes",1,2),IF(SUMIFS(WhatIf!$W:$W,WhatIf!$Q:$Q,I$1,WhatIf!$R:$R,I410)&lt;=price_limit,IF(I410="Yes",1,2),"")),""))</f>
        <v/>
      </c>
      <c r="BE410" s="161" t="str">
        <f ca="1">IF(OR(J410="",VLOOKUP(J$1,Services!$A$1:$B$25,2,0)="Exclude"),"",IF($D410=1,IF(OR(price_limit="",price_limit="No Limit"),IF(J410="Yes",1,2),IF(SUMIFS(WhatIf!$W:$W,WhatIf!$Q:$Q,J$1,WhatIf!$R:$R,J410)&lt;=price_limit,IF(J410="Yes",1,2),"")),""))</f>
        <v/>
      </c>
      <c r="BF410" s="161" t="str">
        <f ca="1">IF(OR(K410="",VLOOKUP(K$1,Services!$A$1:$B$25,2,0)="Exclude"),"",IF($D410=1,IF(OR(price_limit="",price_limit="No Limit"),IF(K410="Yes",1,2),IF(SUMIFS(WhatIf!$W:$W,WhatIf!$Q:$Q,K$1,WhatIf!$R:$R,K410)&lt;=price_limit,IF(K410="Yes",1,2),"")),""))</f>
        <v/>
      </c>
      <c r="BG410" s="161" t="str">
        <f ca="1">IF(OR(L410="",VLOOKUP(L$1,Services!$A$1:$B$25,2,0)="Exclude"),"",IF($D410=1,IF(OR(price_limit="",price_limit="No Limit"),IF(L410="Yes",1,2),IF(SUMIFS(WhatIf!$W:$W,WhatIf!$Q:$Q,L$1,WhatIf!$R:$R,L410)&lt;=price_limit,IF(L410="Yes",1,2),"")),""))</f>
        <v/>
      </c>
      <c r="BH410" s="161" t="str">
        <f>IF(OR(M410="",VLOOKUP(M$1,Services!$A$1:$B$25,2,0)="Exclude"),"",IF($D410=1,IF(OR(price_limit="",price_limit="No Limit"),IF(M410="Yes",1,2),IF(SUMIFS(WhatIf!$W:$W,WhatIf!$Q:$Q,M$1,WhatIf!$R:$R,M410)&lt;=price_limit,IF(M410="Yes",1,2),"")),""))</f>
        <v/>
      </c>
      <c r="BI410" s="161" t="str">
        <f>IF(OR(N410="",VLOOKUP(N$1,Services!$A$1:$B$25,2,0)="Exclude"),"",IF($D410=1,IF(OR(price_limit="",price_limit="No Limit"),IF(N410="Yes",1,2),IF(SUMIFS(WhatIf!$W:$W,WhatIf!$Q:$Q,N$1,WhatIf!$R:$R,N410)&lt;=price_limit,IF(N410="Yes",1,2),"")),""))</f>
        <v/>
      </c>
      <c r="BJ410" s="161" t="str">
        <f>IF(OR(O410="",VLOOKUP(O$1,Services!$A$1:$B$25,2,0)="Exclude"),"",IF($D410=1,IF(OR(price_limit="",price_limit="No Limit"),IF(O410="Yes",1,2),IF(SUMIFS(WhatIf!$W:$W,WhatIf!$Q:$Q,O$1,WhatIf!$R:$R,O410)&lt;=price_limit,IF(O410="Yes",1,2),"")),""))</f>
        <v/>
      </c>
      <c r="BK410" s="161" t="str">
        <f>IF(OR(P410="",VLOOKUP(P$1,Services!$A$1:$B$25,2,0)="Exclude"),"",IF($D410=1,IF(OR(price_limit="",price_limit="No Limit"),IF(P410="Yes",1,2),IF(SUMIFS(WhatIf!$W:$W,WhatIf!$Q:$Q,P$1,WhatIf!$R:$R,P410)&lt;=price_limit,IF(P410="Yes",1,2),"")),""))</f>
        <v/>
      </c>
      <c r="BL410" s="161" t="str">
        <f>IF(OR(Q410="",VLOOKUP(Q$1,Services!$A$1:$B$25,2,0)="Exclude"),"",IF($D410=1,IF(OR(price_limit="",price_limit="No Limit"),IF(Q410="Yes",1,2),IF(SUMIFS(WhatIf!$W:$W,WhatIf!$Q:$Q,Q$1,WhatIf!$R:$R,Q410)&lt;=price_limit,IF(Q410="Yes",1,2),"")),""))</f>
        <v/>
      </c>
      <c r="BM410" s="161" t="str">
        <f>IF(OR(R410="",VLOOKUP(R$1,Services!$A$1:$B$25,2,0)="Exclude"),"",IF($D410=1,IF(OR(price_limit="",price_limit="No Limit"),IF(R410="Yes",1,2),IF(SUMIFS(WhatIf!$W:$W,WhatIf!$Q:$Q,R$1,WhatIf!$R:$R,R410)&lt;=price_limit,IF(R410="Yes",1,2),"")),""))</f>
        <v/>
      </c>
      <c r="BN410" s="161" t="str">
        <f>IF(OR(S410="",VLOOKUP(S$1,Services!$A$1:$B$25,2,0)="Exclude"),"",IF($D410=1,IF(OR(price_limit="",price_limit="No Limit"),IF(S410="Yes",1,2),IF(SUMIFS(WhatIf!$W:$W,WhatIf!$Q:$Q,S$1,WhatIf!$R:$R,S410)&lt;=price_limit,IF(S410="Yes",1,2),"")),""))</f>
        <v/>
      </c>
      <c r="BO410" s="161" t="str">
        <f>IF(OR(T410="",VLOOKUP(T$1,Services!$A$1:$B$25,2,0)="Exclude"),"",IF($D410=1,IF(OR(price_limit="",price_limit="No Limit"),IF(T410="Yes",1,2),IF(SUMIFS(WhatIf!$W:$W,WhatIf!$Q:$Q,T$1,WhatIf!$R:$R,T410)&lt;=price_limit,IF(T410="Yes",1,2),"")),""))</f>
        <v/>
      </c>
      <c r="BP410" s="161" t="str">
        <f>IF(OR(U410="",VLOOKUP(U$1,Services!$A$1:$B$25,2,0)="Exclude"),"",IF($D410=1,IF(OR(price_limit="",price_limit="No Limit"),IF(U410="Yes",1,2),IF(SUMIFS(WhatIf!$W:$W,WhatIf!$Q:$Q,U$1,WhatIf!$R:$R,U410)&lt;=price_limit,IF(U410="Yes",1,2),"")),""))</f>
        <v/>
      </c>
      <c r="BQ410" s="161" t="str">
        <f>IF(OR(V410="",VLOOKUP(V$1,Services!$A$1:$B$25,2,0)="Exclude"),"",IF($D410=1,IF(OR(price_limit="",price_limit="No Limit"),IF(V410="Yes",1,2),IF(SUMIFS(WhatIf!$W:$W,WhatIf!$Q:$Q,V$1,WhatIf!$R:$R,V410)&lt;=price_limit,IF(V410="Yes",1,2),"")),""))</f>
        <v/>
      </c>
      <c r="BR410" s="161" t="str">
        <f>IF(OR(W410="",VLOOKUP(W$1,Services!$A$1:$B$25,2,0)="Exclude"),"",IF($D410=1,IF(OR(price_limit="",price_limit="No Limit"),IF(W410="Yes",1,2),IF(SUMIFS(WhatIf!$W:$W,WhatIf!$Q:$Q,W$1,WhatIf!$R:$R,W410)&lt;=price_limit,IF(W410="Yes",1,2),"")),""))</f>
        <v/>
      </c>
      <c r="BS410" s="161" t="str">
        <f>IF(OR(X410="",VLOOKUP(X$1,Services!$A$1:$B$25,2,0)="Exclude"),"",IF($D410=1,IF(OR(price_limit="",price_limit="No Limit"),IF(X410="Yes",1,2),IF(SUMIFS(WhatIf!$W:$W,WhatIf!$Q:$Q,X$1,WhatIf!$R:$R,X410)&lt;=price_limit,IF(X410="Yes",1,2),"")),""))</f>
        <v/>
      </c>
      <c r="BT410" s="161" t="str">
        <f>IF(OR(Y410="",VLOOKUP(Y$1,Services!$A$1:$B$25,2,0)="Exclude"),"",IF($D410=1,IF(OR(price_limit="",price_limit="No Limit"),IF(Y410="Yes",1,2),IF(SUMIFS(WhatIf!$W:$W,WhatIf!$Q:$Q,Y$1,WhatIf!$R:$R,Y410)&lt;=price_limit,IF(Y410="Yes",1,2),"")),""))</f>
        <v/>
      </c>
      <c r="BU410" s="161" t="str">
        <f>IF(OR(Z410="",VLOOKUP(Z$1,Services!$A$1:$B$25,2,0)="Exclude"),"",IF($D410=1,IF(OR(price_limit="",price_limit="No Limit"),IF(Z410="Yes",1,2),IF(SUMIFS(WhatIf!$W:$W,WhatIf!$Q:$Q,Z$1,WhatIf!$R:$R,Z410)&lt;=price_limit,IF(Z410="Yes",1,2),"")),""))</f>
        <v/>
      </c>
      <c r="BV410" s="161"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
      <c r="A411" s="15" t="s">
        <v>1222</v>
      </c>
      <c r="C411" s="3" t="s">
        <v>185</v>
      </c>
      <c r="D411" s="8" t="str">
        <f t="shared" ca="1" si="20"/>
        <v/>
      </c>
      <c r="O411" s="4" t="s">
        <v>1</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1" t="str">
        <f>IF(OR(E411="",VLOOKUP(E$1,Services!$A$1:$B$25,2,0)="Exclude"),"",IF($D411=1,IF(OR(price_limit="",price_limit="No Limit"),IF(E411="Yes",1,2),IF(SUMIFS(WhatIf!$W:$W,WhatIf!$Q:$Q,E$1,WhatIf!$R:$R,E411)&lt;=price_limit,IF(E411="Yes",1,2),"")),""))</f>
        <v/>
      </c>
      <c r="BA411" s="161" t="str">
        <f>IF(OR(F411="",VLOOKUP(F$1,Services!$A$1:$B$25,2,0)="Exclude"),"",IF($D411=1,IF(OR(price_limit="",price_limit="No Limit"),IF(F411="Yes",1,2),IF(SUMIFS(WhatIf!$W:$W,WhatIf!$Q:$Q,F$1,WhatIf!$R:$R,F411)&lt;=price_limit,IF(F411="Yes",1,2),"")),""))</f>
        <v/>
      </c>
      <c r="BB411" s="161" t="str">
        <f>IF(OR(G411="",VLOOKUP(G$1,Services!$A$1:$B$25,2,0)="Exclude"),"",IF($D411=1,IF(OR(price_limit="",price_limit="No Limit"),IF(G411="Yes",1,2),IF(SUMIFS(WhatIf!$W:$W,WhatIf!$Q:$Q,G$1,WhatIf!$R:$R,G411)&lt;=price_limit,IF(G411="Yes",1,2),"")),""))</f>
        <v/>
      </c>
      <c r="BC411" s="161" t="str">
        <f>IF(OR(H411="",VLOOKUP(H$1,Services!$A$1:$B$25,2,0)="Exclude"),"",IF($D411=1,IF(OR(price_limit="",price_limit="No Limit"),IF(H411="Yes",1,2),IF(SUMIFS(WhatIf!$W:$W,WhatIf!$Q:$Q,H$1,WhatIf!$R:$R,H411)&lt;=price_limit,IF(H411="Yes",1,2),"")),""))</f>
        <v/>
      </c>
      <c r="BD411" s="161" t="str">
        <f>IF(OR(I411="",VLOOKUP(I$1,Services!$A$1:$B$25,2,0)="Exclude"),"",IF($D411=1,IF(OR(price_limit="",price_limit="No Limit"),IF(I411="Yes",1,2),IF(SUMIFS(WhatIf!$W:$W,WhatIf!$Q:$Q,I$1,WhatIf!$R:$R,I411)&lt;=price_limit,IF(I411="Yes",1,2),"")),""))</f>
        <v/>
      </c>
      <c r="BE411" s="161" t="str">
        <f>IF(OR(J411="",VLOOKUP(J$1,Services!$A$1:$B$25,2,0)="Exclude"),"",IF($D411=1,IF(OR(price_limit="",price_limit="No Limit"),IF(J411="Yes",1,2),IF(SUMIFS(WhatIf!$W:$W,WhatIf!$Q:$Q,J$1,WhatIf!$R:$R,J411)&lt;=price_limit,IF(J411="Yes",1,2),"")),""))</f>
        <v/>
      </c>
      <c r="BF411" s="161" t="str">
        <f>IF(OR(K411="",VLOOKUP(K$1,Services!$A$1:$B$25,2,0)="Exclude"),"",IF($D411=1,IF(OR(price_limit="",price_limit="No Limit"),IF(K411="Yes",1,2),IF(SUMIFS(WhatIf!$W:$W,WhatIf!$Q:$Q,K$1,WhatIf!$R:$R,K411)&lt;=price_limit,IF(K411="Yes",1,2),"")),""))</f>
        <v/>
      </c>
      <c r="BG411" s="161" t="str">
        <f>IF(OR(L411="",VLOOKUP(L$1,Services!$A$1:$B$25,2,0)="Exclude"),"",IF($D411=1,IF(OR(price_limit="",price_limit="No Limit"),IF(L411="Yes",1,2),IF(SUMIFS(WhatIf!$W:$W,WhatIf!$Q:$Q,L$1,WhatIf!$R:$R,L411)&lt;=price_limit,IF(L411="Yes",1,2),"")),""))</f>
        <v/>
      </c>
      <c r="BH411" s="161" t="str">
        <f>IF(OR(M411="",VLOOKUP(M$1,Services!$A$1:$B$25,2,0)="Exclude"),"",IF($D411=1,IF(OR(price_limit="",price_limit="No Limit"),IF(M411="Yes",1,2),IF(SUMIFS(WhatIf!$W:$W,WhatIf!$Q:$Q,M$1,WhatIf!$R:$R,M411)&lt;=price_limit,IF(M411="Yes",1,2),"")),""))</f>
        <v/>
      </c>
      <c r="BI411" s="161" t="str">
        <f>IF(OR(N411="",VLOOKUP(N$1,Services!$A$1:$B$25,2,0)="Exclude"),"",IF($D411=1,IF(OR(price_limit="",price_limit="No Limit"),IF(N411="Yes",1,2),IF(SUMIFS(WhatIf!$W:$W,WhatIf!$Q:$Q,N$1,WhatIf!$R:$R,N411)&lt;=price_limit,IF(N411="Yes",1,2),"")),""))</f>
        <v/>
      </c>
      <c r="BJ411" s="161" t="str">
        <f ca="1">IF(OR(O411="",VLOOKUP(O$1,Services!$A$1:$B$25,2,0)="Exclude"),"",IF($D411=1,IF(OR(price_limit="",price_limit="No Limit"),IF(O411="Yes",1,2),IF(SUMIFS(WhatIf!$W:$W,WhatIf!$Q:$Q,O$1,WhatIf!$R:$R,O411)&lt;=price_limit,IF(O411="Yes",1,2),"")),""))</f>
        <v/>
      </c>
      <c r="BK411" s="161" t="str">
        <f>IF(OR(P411="",VLOOKUP(P$1,Services!$A$1:$B$25,2,0)="Exclude"),"",IF($D411=1,IF(OR(price_limit="",price_limit="No Limit"),IF(P411="Yes",1,2),IF(SUMIFS(WhatIf!$W:$W,WhatIf!$Q:$Q,P$1,WhatIf!$R:$R,P411)&lt;=price_limit,IF(P411="Yes",1,2),"")),""))</f>
        <v/>
      </c>
      <c r="BL411" s="161" t="str">
        <f>IF(OR(Q411="",VLOOKUP(Q$1,Services!$A$1:$B$25,2,0)="Exclude"),"",IF($D411=1,IF(OR(price_limit="",price_limit="No Limit"),IF(Q411="Yes",1,2),IF(SUMIFS(WhatIf!$W:$W,WhatIf!$Q:$Q,Q$1,WhatIf!$R:$R,Q411)&lt;=price_limit,IF(Q411="Yes",1,2),"")),""))</f>
        <v/>
      </c>
      <c r="BM411" s="161" t="str">
        <f>IF(OR(R411="",VLOOKUP(R$1,Services!$A$1:$B$25,2,0)="Exclude"),"",IF($D411=1,IF(OR(price_limit="",price_limit="No Limit"),IF(R411="Yes",1,2),IF(SUMIFS(WhatIf!$W:$W,WhatIf!$Q:$Q,R$1,WhatIf!$R:$R,R411)&lt;=price_limit,IF(R411="Yes",1,2),"")),""))</f>
        <v/>
      </c>
      <c r="BN411" s="161" t="str">
        <f>IF(OR(S411="",VLOOKUP(S$1,Services!$A$1:$B$25,2,0)="Exclude"),"",IF($D411=1,IF(OR(price_limit="",price_limit="No Limit"),IF(S411="Yes",1,2),IF(SUMIFS(WhatIf!$W:$W,WhatIf!$Q:$Q,S$1,WhatIf!$R:$R,S411)&lt;=price_limit,IF(S411="Yes",1,2),"")),""))</f>
        <v/>
      </c>
      <c r="BO411" s="161" t="str">
        <f>IF(OR(T411="",VLOOKUP(T$1,Services!$A$1:$B$25,2,0)="Exclude"),"",IF($D411=1,IF(OR(price_limit="",price_limit="No Limit"),IF(T411="Yes",1,2),IF(SUMIFS(WhatIf!$W:$W,WhatIf!$Q:$Q,T$1,WhatIf!$R:$R,T411)&lt;=price_limit,IF(T411="Yes",1,2),"")),""))</f>
        <v/>
      </c>
      <c r="BP411" s="161" t="str">
        <f>IF(OR(U411="",VLOOKUP(U$1,Services!$A$1:$B$25,2,0)="Exclude"),"",IF($D411=1,IF(OR(price_limit="",price_limit="No Limit"),IF(U411="Yes",1,2),IF(SUMIFS(WhatIf!$W:$W,WhatIf!$Q:$Q,U$1,WhatIf!$R:$R,U411)&lt;=price_limit,IF(U411="Yes",1,2),"")),""))</f>
        <v/>
      </c>
      <c r="BQ411" s="161" t="str">
        <f>IF(OR(V411="",VLOOKUP(V$1,Services!$A$1:$B$25,2,0)="Exclude"),"",IF($D411=1,IF(OR(price_limit="",price_limit="No Limit"),IF(V411="Yes",1,2),IF(SUMIFS(WhatIf!$W:$W,WhatIf!$Q:$Q,V$1,WhatIf!$R:$R,V411)&lt;=price_limit,IF(V411="Yes",1,2),"")),""))</f>
        <v/>
      </c>
      <c r="BR411" s="161" t="str">
        <f>IF(OR(W411="",VLOOKUP(W$1,Services!$A$1:$B$25,2,0)="Exclude"),"",IF($D411=1,IF(OR(price_limit="",price_limit="No Limit"),IF(W411="Yes",1,2),IF(SUMIFS(WhatIf!$W:$W,WhatIf!$Q:$Q,W$1,WhatIf!$R:$R,W411)&lt;=price_limit,IF(W411="Yes",1,2),"")),""))</f>
        <v/>
      </c>
      <c r="BS411" s="161" t="str">
        <f>IF(OR(X411="",VLOOKUP(X$1,Services!$A$1:$B$25,2,0)="Exclude"),"",IF($D411=1,IF(OR(price_limit="",price_limit="No Limit"),IF(X411="Yes",1,2),IF(SUMIFS(WhatIf!$W:$W,WhatIf!$Q:$Q,X$1,WhatIf!$R:$R,X411)&lt;=price_limit,IF(X411="Yes",1,2),"")),""))</f>
        <v/>
      </c>
      <c r="BT411" s="161" t="str">
        <f>IF(OR(Y411="",VLOOKUP(Y$1,Services!$A$1:$B$25,2,0)="Exclude"),"",IF($D411=1,IF(OR(price_limit="",price_limit="No Limit"),IF(Y411="Yes",1,2),IF(SUMIFS(WhatIf!$W:$W,WhatIf!$Q:$Q,Y$1,WhatIf!$R:$R,Y411)&lt;=price_limit,IF(Y411="Yes",1,2),"")),""))</f>
        <v/>
      </c>
      <c r="BU411" s="161" t="str">
        <f>IF(OR(Z411="",VLOOKUP(Z$1,Services!$A$1:$B$25,2,0)="Exclude"),"",IF($D411=1,IF(OR(price_limit="",price_limit="No Limit"),IF(Z411="Yes",1,2),IF(SUMIFS(WhatIf!$W:$W,WhatIf!$Q:$Q,Z$1,WhatIf!$R:$R,Z411)&lt;=price_limit,IF(Z411="Yes",1,2),"")),""))</f>
        <v/>
      </c>
      <c r="BV411" s="161"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38.5" customHeight="1" x14ac:dyDescent="0.35">
      <c r="A412" s="15" t="s">
        <v>118</v>
      </c>
      <c r="B412" s="3" t="s">
        <v>201</v>
      </c>
      <c r="C412" s="3" t="s">
        <v>191</v>
      </c>
      <c r="D412" s="8" t="str">
        <f t="shared" ca="1" si="20"/>
        <v/>
      </c>
      <c r="F412" s="4" t="s">
        <v>387</v>
      </c>
      <c r="G412" s="4" t="s">
        <v>387</v>
      </c>
      <c r="H412" s="4" t="s">
        <v>387</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1" t="str">
        <f>IF(OR(E412="",VLOOKUP(E$1,Services!$A$1:$B$25,2,0)="Exclude"),"",IF($D412=1,IF(OR(price_limit="",price_limit="No Limit"),IF(E412="Yes",1,2),IF(SUMIFS(WhatIf!$W:$W,WhatIf!$Q:$Q,E$1,WhatIf!$R:$R,E412)&lt;=price_limit,IF(E412="Yes",1,2),"")),""))</f>
        <v/>
      </c>
      <c r="BA412" s="161" t="str">
        <f ca="1">IF(OR(F412="",VLOOKUP(F$1,Services!$A$1:$B$25,2,0)="Exclude"),"",IF($D412=1,IF(OR(price_limit="",price_limit="No Limit"),IF(F412="Yes",1,2),IF(SUMIFS(WhatIf!$W:$W,WhatIf!$Q:$Q,F$1,WhatIf!$R:$R,F412)&lt;=price_limit,IF(F412="Yes",1,2),"")),""))</f>
        <v/>
      </c>
      <c r="BB412" s="161" t="str">
        <f ca="1">IF(OR(G412="",VLOOKUP(G$1,Services!$A$1:$B$25,2,0)="Exclude"),"",IF($D412=1,IF(OR(price_limit="",price_limit="No Limit"),IF(G412="Yes",1,2),IF(SUMIFS(WhatIf!$W:$W,WhatIf!$Q:$Q,G$1,WhatIf!$R:$R,G412)&lt;=price_limit,IF(G412="Yes",1,2),"")),""))</f>
        <v/>
      </c>
      <c r="BC412" s="161" t="str">
        <f ca="1">IF(OR(H412="",VLOOKUP(H$1,Services!$A$1:$B$25,2,0)="Exclude"),"",IF($D412=1,IF(OR(price_limit="",price_limit="No Limit"),IF(H412="Yes",1,2),IF(SUMIFS(WhatIf!$W:$W,WhatIf!$Q:$Q,H$1,WhatIf!$R:$R,H412)&lt;=price_limit,IF(H412="Yes",1,2),"")),""))</f>
        <v/>
      </c>
      <c r="BD412" s="161" t="str">
        <f>IF(OR(I412="",VLOOKUP(I$1,Services!$A$1:$B$25,2,0)="Exclude"),"",IF($D412=1,IF(OR(price_limit="",price_limit="No Limit"),IF(I412="Yes",1,2),IF(SUMIFS(WhatIf!$W:$W,WhatIf!$Q:$Q,I$1,WhatIf!$R:$R,I412)&lt;=price_limit,IF(I412="Yes",1,2),"")),""))</f>
        <v/>
      </c>
      <c r="BE412" s="161" t="str">
        <f>IF(OR(J412="",VLOOKUP(J$1,Services!$A$1:$B$25,2,0)="Exclude"),"",IF($D412=1,IF(OR(price_limit="",price_limit="No Limit"),IF(J412="Yes",1,2),IF(SUMIFS(WhatIf!$W:$W,WhatIf!$Q:$Q,J$1,WhatIf!$R:$R,J412)&lt;=price_limit,IF(J412="Yes",1,2),"")),""))</f>
        <v/>
      </c>
      <c r="BF412" s="161" t="str">
        <f>IF(OR(K412="",VLOOKUP(K$1,Services!$A$1:$B$25,2,0)="Exclude"),"",IF($D412=1,IF(OR(price_limit="",price_limit="No Limit"),IF(K412="Yes",1,2),IF(SUMIFS(WhatIf!$W:$W,WhatIf!$Q:$Q,K$1,WhatIf!$R:$R,K412)&lt;=price_limit,IF(K412="Yes",1,2),"")),""))</f>
        <v/>
      </c>
      <c r="BG412" s="161" t="str">
        <f>IF(OR(L412="",VLOOKUP(L$1,Services!$A$1:$B$25,2,0)="Exclude"),"",IF($D412=1,IF(OR(price_limit="",price_limit="No Limit"),IF(L412="Yes",1,2),IF(SUMIFS(WhatIf!$W:$W,WhatIf!$Q:$Q,L$1,WhatIf!$R:$R,L412)&lt;=price_limit,IF(L412="Yes",1,2),"")),""))</f>
        <v/>
      </c>
      <c r="BH412" s="161" t="str">
        <f>IF(OR(M412="",VLOOKUP(M$1,Services!$A$1:$B$25,2,0)="Exclude"),"",IF($D412=1,IF(OR(price_limit="",price_limit="No Limit"),IF(M412="Yes",1,2),IF(SUMIFS(WhatIf!$W:$W,WhatIf!$Q:$Q,M$1,WhatIf!$R:$R,M412)&lt;=price_limit,IF(M412="Yes",1,2),"")),""))</f>
        <v/>
      </c>
      <c r="BI412" s="161" t="str">
        <f>IF(OR(N412="",VLOOKUP(N$1,Services!$A$1:$B$25,2,0)="Exclude"),"",IF($D412=1,IF(OR(price_limit="",price_limit="No Limit"),IF(N412="Yes",1,2),IF(SUMIFS(WhatIf!$W:$W,WhatIf!$Q:$Q,N$1,WhatIf!$R:$R,N412)&lt;=price_limit,IF(N412="Yes",1,2),"")),""))</f>
        <v/>
      </c>
      <c r="BJ412" s="161" t="str">
        <f>IF(OR(O412="",VLOOKUP(O$1,Services!$A$1:$B$25,2,0)="Exclude"),"",IF($D412=1,IF(OR(price_limit="",price_limit="No Limit"),IF(O412="Yes",1,2),IF(SUMIFS(WhatIf!$W:$W,WhatIf!$Q:$Q,O$1,WhatIf!$R:$R,O412)&lt;=price_limit,IF(O412="Yes",1,2),"")),""))</f>
        <v/>
      </c>
      <c r="BK412" s="161" t="str">
        <f>IF(OR(P412="",VLOOKUP(P$1,Services!$A$1:$B$25,2,0)="Exclude"),"",IF($D412=1,IF(OR(price_limit="",price_limit="No Limit"),IF(P412="Yes",1,2),IF(SUMIFS(WhatIf!$W:$W,WhatIf!$Q:$Q,P$1,WhatIf!$R:$R,P412)&lt;=price_limit,IF(P412="Yes",1,2),"")),""))</f>
        <v/>
      </c>
      <c r="BL412" s="161" t="str">
        <f>IF(OR(Q412="",VLOOKUP(Q$1,Services!$A$1:$B$25,2,0)="Exclude"),"",IF($D412=1,IF(OR(price_limit="",price_limit="No Limit"),IF(Q412="Yes",1,2),IF(SUMIFS(WhatIf!$W:$W,WhatIf!$Q:$Q,Q$1,WhatIf!$R:$R,Q412)&lt;=price_limit,IF(Q412="Yes",1,2),"")),""))</f>
        <v/>
      </c>
      <c r="BM412" s="161" t="str">
        <f>IF(OR(R412="",VLOOKUP(R$1,Services!$A$1:$B$25,2,0)="Exclude"),"",IF($D412=1,IF(OR(price_limit="",price_limit="No Limit"),IF(R412="Yes",1,2),IF(SUMIFS(WhatIf!$W:$W,WhatIf!$Q:$Q,R$1,WhatIf!$R:$R,R412)&lt;=price_limit,IF(R412="Yes",1,2),"")),""))</f>
        <v/>
      </c>
      <c r="BN412" s="161" t="str">
        <f>IF(OR(S412="",VLOOKUP(S$1,Services!$A$1:$B$25,2,0)="Exclude"),"",IF($D412=1,IF(OR(price_limit="",price_limit="No Limit"),IF(S412="Yes",1,2),IF(SUMIFS(WhatIf!$W:$W,WhatIf!$Q:$Q,S$1,WhatIf!$R:$R,S412)&lt;=price_limit,IF(S412="Yes",1,2),"")),""))</f>
        <v/>
      </c>
      <c r="BO412" s="161" t="str">
        <f>IF(OR(T412="",VLOOKUP(T$1,Services!$A$1:$B$25,2,0)="Exclude"),"",IF($D412=1,IF(OR(price_limit="",price_limit="No Limit"),IF(T412="Yes",1,2),IF(SUMIFS(WhatIf!$W:$W,WhatIf!$Q:$Q,T$1,WhatIf!$R:$R,T412)&lt;=price_limit,IF(T412="Yes",1,2),"")),""))</f>
        <v/>
      </c>
      <c r="BP412" s="161" t="str">
        <f>IF(OR(U412="",VLOOKUP(U$1,Services!$A$1:$B$25,2,0)="Exclude"),"",IF($D412=1,IF(OR(price_limit="",price_limit="No Limit"),IF(U412="Yes",1,2),IF(SUMIFS(WhatIf!$W:$W,WhatIf!$Q:$Q,U$1,WhatIf!$R:$R,U412)&lt;=price_limit,IF(U412="Yes",1,2),"")),""))</f>
        <v/>
      </c>
      <c r="BQ412" s="161" t="str">
        <f>IF(OR(V412="",VLOOKUP(V$1,Services!$A$1:$B$25,2,0)="Exclude"),"",IF($D412=1,IF(OR(price_limit="",price_limit="No Limit"),IF(V412="Yes",1,2),IF(SUMIFS(WhatIf!$W:$W,WhatIf!$Q:$Q,V$1,WhatIf!$R:$R,V412)&lt;=price_limit,IF(V412="Yes",1,2),"")),""))</f>
        <v/>
      </c>
      <c r="BR412" s="161" t="str">
        <f>IF(OR(W412="",VLOOKUP(W$1,Services!$A$1:$B$25,2,0)="Exclude"),"",IF($D412=1,IF(OR(price_limit="",price_limit="No Limit"),IF(W412="Yes",1,2),IF(SUMIFS(WhatIf!$W:$W,WhatIf!$Q:$Q,W$1,WhatIf!$R:$R,W412)&lt;=price_limit,IF(W412="Yes",1,2),"")),""))</f>
        <v/>
      </c>
      <c r="BS412" s="161" t="str">
        <f>IF(OR(X412="",VLOOKUP(X$1,Services!$A$1:$B$25,2,0)="Exclude"),"",IF($D412=1,IF(OR(price_limit="",price_limit="No Limit"),IF(X412="Yes",1,2),IF(SUMIFS(WhatIf!$W:$W,WhatIf!$Q:$Q,X$1,WhatIf!$R:$R,X412)&lt;=price_limit,IF(X412="Yes",1,2),"")),""))</f>
        <v/>
      </c>
      <c r="BT412" s="161" t="str">
        <f>IF(OR(Y412="",VLOOKUP(Y$1,Services!$A$1:$B$25,2,0)="Exclude"),"",IF($D412=1,IF(OR(price_limit="",price_limit="No Limit"),IF(Y412="Yes",1,2),IF(SUMIFS(WhatIf!$W:$W,WhatIf!$Q:$Q,Y$1,WhatIf!$R:$R,Y412)&lt;=price_limit,IF(Y412="Yes",1,2),"")),""))</f>
        <v/>
      </c>
      <c r="BU412" s="161" t="str">
        <f>IF(OR(Z412="",VLOOKUP(Z$1,Services!$A$1:$B$25,2,0)="Exclude"),"",IF($D412=1,IF(OR(price_limit="",price_limit="No Limit"),IF(Z412="Yes",1,2),IF(SUMIFS(WhatIf!$W:$W,WhatIf!$Q:$Q,Z$1,WhatIf!$R:$R,Z412)&lt;=price_limit,IF(Z412="Yes",1,2),"")),""))</f>
        <v/>
      </c>
      <c r="BV412" s="161"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38.5" customHeight="1" x14ac:dyDescent="0.35">
      <c r="A413" s="15" t="s">
        <v>119</v>
      </c>
      <c r="B413" s="3" t="s">
        <v>749</v>
      </c>
      <c r="C413" s="3" t="s">
        <v>191</v>
      </c>
      <c r="D413" s="8" t="str">
        <f t="shared" ca="1" si="20"/>
        <v/>
      </c>
      <c r="F413" s="4" t="s">
        <v>387</v>
      </c>
      <c r="G413" s="4" t="s">
        <v>387</v>
      </c>
      <c r="H413" s="4" t="s">
        <v>387</v>
      </c>
      <c r="I413" s="8"/>
      <c r="M413" s="8"/>
      <c r="N413" s="8"/>
      <c r="O413" s="8" t="s">
        <v>1</v>
      </c>
      <c r="P413" s="8" t="s">
        <v>1</v>
      </c>
      <c r="Q413" s="8"/>
      <c r="R413" s="8" t="s">
        <v>1</v>
      </c>
      <c r="S413" s="8" t="s">
        <v>1</v>
      </c>
      <c r="T413" s="8" t="s">
        <v>1</v>
      </c>
      <c r="U413" s="8"/>
      <c r="V413" s="8"/>
      <c r="W413" s="6"/>
      <c r="X413" s="6"/>
      <c r="Y413" s="6"/>
      <c r="Z413" s="6"/>
      <c r="AA413" s="4" t="s">
        <v>1</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1" t="str">
        <f>IF(OR(E413="",VLOOKUP(E$1,Services!$A$1:$B$25,2,0)="Exclude"),"",IF($D413=1,IF(OR(price_limit="",price_limit="No Limit"),IF(E413="Yes",1,2),IF(SUMIFS(WhatIf!$W:$W,WhatIf!$Q:$Q,E$1,WhatIf!$R:$R,E413)&lt;=price_limit,IF(E413="Yes",1,2),"")),""))</f>
        <v/>
      </c>
      <c r="BA413" s="161" t="str">
        <f ca="1">IF(OR(F413="",VLOOKUP(F$1,Services!$A$1:$B$25,2,0)="Exclude"),"",IF($D413=1,IF(OR(price_limit="",price_limit="No Limit"),IF(F413="Yes",1,2),IF(SUMIFS(WhatIf!$W:$W,WhatIf!$Q:$Q,F$1,WhatIf!$R:$R,F413)&lt;=price_limit,IF(F413="Yes",1,2),"")),""))</f>
        <v/>
      </c>
      <c r="BB413" s="161" t="str">
        <f ca="1">IF(OR(G413="",VLOOKUP(G$1,Services!$A$1:$B$25,2,0)="Exclude"),"",IF($D413=1,IF(OR(price_limit="",price_limit="No Limit"),IF(G413="Yes",1,2),IF(SUMIFS(WhatIf!$W:$W,WhatIf!$Q:$Q,G$1,WhatIf!$R:$R,G413)&lt;=price_limit,IF(G413="Yes",1,2),"")),""))</f>
        <v/>
      </c>
      <c r="BC413" s="161" t="str">
        <f ca="1">IF(OR(H413="",VLOOKUP(H$1,Services!$A$1:$B$25,2,0)="Exclude"),"",IF($D413=1,IF(OR(price_limit="",price_limit="No Limit"),IF(H413="Yes",1,2),IF(SUMIFS(WhatIf!$W:$W,WhatIf!$Q:$Q,H$1,WhatIf!$R:$R,H413)&lt;=price_limit,IF(H413="Yes",1,2),"")),""))</f>
        <v/>
      </c>
      <c r="BD413" s="161" t="str">
        <f>IF(OR(I413="",VLOOKUP(I$1,Services!$A$1:$B$25,2,0)="Exclude"),"",IF($D413=1,IF(OR(price_limit="",price_limit="No Limit"),IF(I413="Yes",1,2),IF(SUMIFS(WhatIf!$W:$W,WhatIf!$Q:$Q,I$1,WhatIf!$R:$R,I413)&lt;=price_limit,IF(I413="Yes",1,2),"")),""))</f>
        <v/>
      </c>
      <c r="BE413" s="161" t="str">
        <f>IF(OR(J413="",VLOOKUP(J$1,Services!$A$1:$B$25,2,0)="Exclude"),"",IF($D413=1,IF(OR(price_limit="",price_limit="No Limit"),IF(J413="Yes",1,2),IF(SUMIFS(WhatIf!$W:$W,WhatIf!$Q:$Q,J$1,WhatIf!$R:$R,J413)&lt;=price_limit,IF(J413="Yes",1,2),"")),""))</f>
        <v/>
      </c>
      <c r="BF413" s="161" t="str">
        <f>IF(OR(K413="",VLOOKUP(K$1,Services!$A$1:$B$25,2,0)="Exclude"),"",IF($D413=1,IF(OR(price_limit="",price_limit="No Limit"),IF(K413="Yes",1,2),IF(SUMIFS(WhatIf!$W:$W,WhatIf!$Q:$Q,K$1,WhatIf!$R:$R,K413)&lt;=price_limit,IF(K413="Yes",1,2),"")),""))</f>
        <v/>
      </c>
      <c r="BG413" s="161" t="str">
        <f>IF(OR(L413="",VLOOKUP(L$1,Services!$A$1:$B$25,2,0)="Exclude"),"",IF($D413=1,IF(OR(price_limit="",price_limit="No Limit"),IF(L413="Yes",1,2),IF(SUMIFS(WhatIf!$W:$W,WhatIf!$Q:$Q,L$1,WhatIf!$R:$R,L413)&lt;=price_limit,IF(L413="Yes",1,2),"")),""))</f>
        <v/>
      </c>
      <c r="BH413" s="161" t="str">
        <f>IF(OR(M413="",VLOOKUP(M$1,Services!$A$1:$B$25,2,0)="Exclude"),"",IF($D413=1,IF(OR(price_limit="",price_limit="No Limit"),IF(M413="Yes",1,2),IF(SUMIFS(WhatIf!$W:$W,WhatIf!$Q:$Q,M$1,WhatIf!$R:$R,M413)&lt;=price_limit,IF(M413="Yes",1,2),"")),""))</f>
        <v/>
      </c>
      <c r="BI413" s="161" t="str">
        <f>IF(OR(N413="",VLOOKUP(N$1,Services!$A$1:$B$25,2,0)="Exclude"),"",IF($D413=1,IF(OR(price_limit="",price_limit="No Limit"),IF(N413="Yes",1,2),IF(SUMIFS(WhatIf!$W:$W,WhatIf!$Q:$Q,N$1,WhatIf!$R:$R,N413)&lt;=price_limit,IF(N413="Yes",1,2),"")),""))</f>
        <v/>
      </c>
      <c r="BJ413" s="161" t="str">
        <f ca="1">IF(OR(O413="",VLOOKUP(O$1,Services!$A$1:$B$25,2,0)="Exclude"),"",IF($D413=1,IF(OR(price_limit="",price_limit="No Limit"),IF(O413="Yes",1,2),IF(SUMIFS(WhatIf!$W:$W,WhatIf!$Q:$Q,O$1,WhatIf!$R:$R,O413)&lt;=price_limit,IF(O413="Yes",1,2),"")),""))</f>
        <v/>
      </c>
      <c r="BK413" s="161" t="str">
        <f ca="1">IF(OR(P413="",VLOOKUP(P$1,Services!$A$1:$B$25,2,0)="Exclude"),"",IF($D413=1,IF(OR(price_limit="",price_limit="No Limit"),IF(P413="Yes",1,2),IF(SUMIFS(WhatIf!$W:$W,WhatIf!$Q:$Q,P$1,WhatIf!$R:$R,P413)&lt;=price_limit,IF(P413="Yes",1,2),"")),""))</f>
        <v/>
      </c>
      <c r="BL413" s="161" t="str">
        <f>IF(OR(Q413="",VLOOKUP(Q$1,Services!$A$1:$B$25,2,0)="Exclude"),"",IF($D413=1,IF(OR(price_limit="",price_limit="No Limit"),IF(Q413="Yes",1,2),IF(SUMIFS(WhatIf!$W:$W,WhatIf!$Q:$Q,Q$1,WhatIf!$R:$R,Q413)&lt;=price_limit,IF(Q413="Yes",1,2),"")),""))</f>
        <v/>
      </c>
      <c r="BM413" s="161" t="str">
        <f ca="1">IF(OR(R413="",VLOOKUP(R$1,Services!$A$1:$B$25,2,0)="Exclude"),"",IF($D413=1,IF(OR(price_limit="",price_limit="No Limit"),IF(R413="Yes",1,2),IF(SUMIFS(WhatIf!$W:$W,WhatIf!$Q:$Q,R$1,WhatIf!$R:$R,R413)&lt;=price_limit,IF(R413="Yes",1,2),"")),""))</f>
        <v/>
      </c>
      <c r="BN413" s="161" t="str">
        <f ca="1">IF(OR(S413="",VLOOKUP(S$1,Services!$A$1:$B$25,2,0)="Exclude"),"",IF($D413=1,IF(OR(price_limit="",price_limit="No Limit"),IF(S413="Yes",1,2),IF(SUMIFS(WhatIf!$W:$W,WhatIf!$Q:$Q,S$1,WhatIf!$R:$R,S413)&lt;=price_limit,IF(S413="Yes",1,2),"")),""))</f>
        <v/>
      </c>
      <c r="BO413" s="161" t="str">
        <f ca="1">IF(OR(T413="",VLOOKUP(T$1,Services!$A$1:$B$25,2,0)="Exclude"),"",IF($D413=1,IF(OR(price_limit="",price_limit="No Limit"),IF(T413="Yes",1,2),IF(SUMIFS(WhatIf!$W:$W,WhatIf!$Q:$Q,T$1,WhatIf!$R:$R,T413)&lt;=price_limit,IF(T413="Yes",1,2),"")),""))</f>
        <v/>
      </c>
      <c r="BP413" s="161" t="str">
        <f>IF(OR(U413="",VLOOKUP(U$1,Services!$A$1:$B$25,2,0)="Exclude"),"",IF($D413=1,IF(OR(price_limit="",price_limit="No Limit"),IF(U413="Yes",1,2),IF(SUMIFS(WhatIf!$W:$W,WhatIf!$Q:$Q,U$1,WhatIf!$R:$R,U413)&lt;=price_limit,IF(U413="Yes",1,2),"")),""))</f>
        <v/>
      </c>
      <c r="BQ413" s="161" t="str">
        <f>IF(OR(V413="",VLOOKUP(V$1,Services!$A$1:$B$25,2,0)="Exclude"),"",IF($D413=1,IF(OR(price_limit="",price_limit="No Limit"),IF(V413="Yes",1,2),IF(SUMIFS(WhatIf!$W:$W,WhatIf!$Q:$Q,V$1,WhatIf!$R:$R,V413)&lt;=price_limit,IF(V413="Yes",1,2),"")),""))</f>
        <v/>
      </c>
      <c r="BR413" s="161" t="str">
        <f>IF(OR(W413="",VLOOKUP(W$1,Services!$A$1:$B$25,2,0)="Exclude"),"",IF($D413=1,IF(OR(price_limit="",price_limit="No Limit"),IF(W413="Yes",1,2),IF(SUMIFS(WhatIf!$W:$W,WhatIf!$Q:$Q,W$1,WhatIf!$R:$R,W413)&lt;=price_limit,IF(W413="Yes",1,2),"")),""))</f>
        <v/>
      </c>
      <c r="BS413" s="161" t="str">
        <f>IF(OR(X413="",VLOOKUP(X$1,Services!$A$1:$B$25,2,0)="Exclude"),"",IF($D413=1,IF(OR(price_limit="",price_limit="No Limit"),IF(X413="Yes",1,2),IF(SUMIFS(WhatIf!$W:$W,WhatIf!$Q:$Q,X$1,WhatIf!$R:$R,X413)&lt;=price_limit,IF(X413="Yes",1,2),"")),""))</f>
        <v/>
      </c>
      <c r="BT413" s="161" t="str">
        <f>IF(OR(Y413="",VLOOKUP(Y$1,Services!$A$1:$B$25,2,0)="Exclude"),"",IF($D413=1,IF(OR(price_limit="",price_limit="No Limit"),IF(Y413="Yes",1,2),IF(SUMIFS(WhatIf!$W:$W,WhatIf!$Q:$Q,Y$1,WhatIf!$R:$R,Y413)&lt;=price_limit,IF(Y413="Yes",1,2),"")),""))</f>
        <v/>
      </c>
      <c r="BU413" s="161" t="str">
        <f>IF(OR(Z413="",VLOOKUP(Z$1,Services!$A$1:$B$25,2,0)="Exclude"),"",IF($D413=1,IF(OR(price_limit="",price_limit="No Limit"),IF(Z413="Yes",1,2),IF(SUMIFS(WhatIf!$W:$W,WhatIf!$Q:$Q,Z$1,WhatIf!$R:$R,Z413)&lt;=price_limit,IF(Z413="Yes",1,2),"")),""))</f>
        <v/>
      </c>
      <c r="BV413" s="161"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
      <c r="A414" s="15" t="s">
        <v>894</v>
      </c>
      <c r="B414" s="3" t="s">
        <v>921</v>
      </c>
      <c r="C414" s="3" t="s">
        <v>191</v>
      </c>
      <c r="D414" s="8" t="str">
        <f t="shared" ca="1" si="20"/>
        <v/>
      </c>
      <c r="F414" s="4" t="s">
        <v>387</v>
      </c>
      <c r="G414" s="4" t="s">
        <v>387</v>
      </c>
      <c r="H414" s="4" t="s">
        <v>387</v>
      </c>
      <c r="J414" s="8" t="s">
        <v>1</v>
      </c>
      <c r="K414" s="8" t="s">
        <v>1</v>
      </c>
      <c r="L414" s="8" t="s">
        <v>1</v>
      </c>
      <c r="M414" s="4" t="s">
        <v>1</v>
      </c>
      <c r="N414" s="8" t="s">
        <v>1</v>
      </c>
      <c r="O414" s="8" t="s">
        <v>1</v>
      </c>
      <c r="P414" s="8"/>
      <c r="Q414" s="8"/>
      <c r="R414" s="8" t="s">
        <v>1</v>
      </c>
      <c r="S414" s="8" t="s">
        <v>1</v>
      </c>
      <c r="T414" s="8"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1" t="str">
        <f>IF(OR(E414="",VLOOKUP(E$1,Services!$A$1:$B$25,2,0)="Exclude"),"",IF($D414=1,IF(OR(price_limit="",price_limit="No Limit"),IF(E414="Yes",1,2),IF(SUMIFS(WhatIf!$W:$W,WhatIf!$Q:$Q,E$1,WhatIf!$R:$R,E414)&lt;=price_limit,IF(E414="Yes",1,2),"")),""))</f>
        <v/>
      </c>
      <c r="BA414" s="161" t="str">
        <f ca="1">IF(OR(F414="",VLOOKUP(F$1,Services!$A$1:$B$25,2,0)="Exclude"),"",IF($D414=1,IF(OR(price_limit="",price_limit="No Limit"),IF(F414="Yes",1,2),IF(SUMIFS(WhatIf!$W:$W,WhatIf!$Q:$Q,F$1,WhatIf!$R:$R,F414)&lt;=price_limit,IF(F414="Yes",1,2),"")),""))</f>
        <v/>
      </c>
      <c r="BB414" s="161" t="str">
        <f ca="1">IF(OR(G414="",VLOOKUP(G$1,Services!$A$1:$B$25,2,0)="Exclude"),"",IF($D414=1,IF(OR(price_limit="",price_limit="No Limit"),IF(G414="Yes",1,2),IF(SUMIFS(WhatIf!$W:$W,WhatIf!$Q:$Q,G$1,WhatIf!$R:$R,G414)&lt;=price_limit,IF(G414="Yes",1,2),"")),""))</f>
        <v/>
      </c>
      <c r="BC414" s="161" t="str">
        <f ca="1">IF(OR(H414="",VLOOKUP(H$1,Services!$A$1:$B$25,2,0)="Exclude"),"",IF($D414=1,IF(OR(price_limit="",price_limit="No Limit"),IF(H414="Yes",1,2),IF(SUMIFS(WhatIf!$W:$W,WhatIf!$Q:$Q,H$1,WhatIf!$R:$R,H414)&lt;=price_limit,IF(H414="Yes",1,2),"")),""))</f>
        <v/>
      </c>
      <c r="BD414" s="161" t="str">
        <f>IF(OR(I414="",VLOOKUP(I$1,Services!$A$1:$B$25,2,0)="Exclude"),"",IF($D414=1,IF(OR(price_limit="",price_limit="No Limit"),IF(I414="Yes",1,2),IF(SUMIFS(WhatIf!$W:$W,WhatIf!$Q:$Q,I$1,WhatIf!$R:$R,I414)&lt;=price_limit,IF(I414="Yes",1,2),"")),""))</f>
        <v/>
      </c>
      <c r="BE414" s="161" t="str">
        <f ca="1">IF(OR(J414="",VLOOKUP(J$1,Services!$A$1:$B$25,2,0)="Exclude"),"",IF($D414=1,IF(OR(price_limit="",price_limit="No Limit"),IF(J414="Yes",1,2),IF(SUMIFS(WhatIf!$W:$W,WhatIf!$Q:$Q,J$1,WhatIf!$R:$R,J414)&lt;=price_limit,IF(J414="Yes",1,2),"")),""))</f>
        <v/>
      </c>
      <c r="BF414" s="161" t="str">
        <f ca="1">IF(OR(K414="",VLOOKUP(K$1,Services!$A$1:$B$25,2,0)="Exclude"),"",IF($D414=1,IF(OR(price_limit="",price_limit="No Limit"),IF(K414="Yes",1,2),IF(SUMIFS(WhatIf!$W:$W,WhatIf!$Q:$Q,K$1,WhatIf!$R:$R,K414)&lt;=price_limit,IF(K414="Yes",1,2),"")),""))</f>
        <v/>
      </c>
      <c r="BG414" s="161" t="str">
        <f ca="1">IF(OR(L414="",VLOOKUP(L$1,Services!$A$1:$B$25,2,0)="Exclude"),"",IF($D414=1,IF(OR(price_limit="",price_limit="No Limit"),IF(L414="Yes",1,2),IF(SUMIFS(WhatIf!$W:$W,WhatIf!$Q:$Q,L$1,WhatIf!$R:$R,L414)&lt;=price_limit,IF(L414="Yes",1,2),"")),""))</f>
        <v/>
      </c>
      <c r="BH414" s="161" t="str">
        <f ca="1">IF(OR(M414="",VLOOKUP(M$1,Services!$A$1:$B$25,2,0)="Exclude"),"",IF($D414=1,IF(OR(price_limit="",price_limit="No Limit"),IF(M414="Yes",1,2),IF(SUMIFS(WhatIf!$W:$W,WhatIf!$Q:$Q,M$1,WhatIf!$R:$R,M414)&lt;=price_limit,IF(M414="Yes",1,2),"")),""))</f>
        <v/>
      </c>
      <c r="BI414" s="161" t="str">
        <f ca="1">IF(OR(N414="",VLOOKUP(N$1,Services!$A$1:$B$25,2,0)="Exclude"),"",IF($D414=1,IF(OR(price_limit="",price_limit="No Limit"),IF(N414="Yes",1,2),IF(SUMIFS(WhatIf!$W:$W,WhatIf!$Q:$Q,N$1,WhatIf!$R:$R,N414)&lt;=price_limit,IF(N414="Yes",1,2),"")),""))</f>
        <v/>
      </c>
      <c r="BJ414" s="161" t="str">
        <f ca="1">IF(OR(O414="",VLOOKUP(O$1,Services!$A$1:$B$25,2,0)="Exclude"),"",IF($D414=1,IF(OR(price_limit="",price_limit="No Limit"),IF(O414="Yes",1,2),IF(SUMIFS(WhatIf!$W:$W,WhatIf!$Q:$Q,O$1,WhatIf!$R:$R,O414)&lt;=price_limit,IF(O414="Yes",1,2),"")),""))</f>
        <v/>
      </c>
      <c r="BK414" s="161" t="str">
        <f>IF(OR(P414="",VLOOKUP(P$1,Services!$A$1:$B$25,2,0)="Exclude"),"",IF($D414=1,IF(OR(price_limit="",price_limit="No Limit"),IF(P414="Yes",1,2),IF(SUMIFS(WhatIf!$W:$W,WhatIf!$Q:$Q,P$1,WhatIf!$R:$R,P414)&lt;=price_limit,IF(P414="Yes",1,2),"")),""))</f>
        <v/>
      </c>
      <c r="BL414" s="161" t="str">
        <f>IF(OR(Q414="",VLOOKUP(Q$1,Services!$A$1:$B$25,2,0)="Exclude"),"",IF($D414=1,IF(OR(price_limit="",price_limit="No Limit"),IF(Q414="Yes",1,2),IF(SUMIFS(WhatIf!$W:$W,WhatIf!$Q:$Q,Q$1,WhatIf!$R:$R,Q414)&lt;=price_limit,IF(Q414="Yes",1,2),"")),""))</f>
        <v/>
      </c>
      <c r="BM414" s="161" t="str">
        <f ca="1">IF(OR(R414="",VLOOKUP(R$1,Services!$A$1:$B$25,2,0)="Exclude"),"",IF($D414=1,IF(OR(price_limit="",price_limit="No Limit"),IF(R414="Yes",1,2),IF(SUMIFS(WhatIf!$W:$W,WhatIf!$Q:$Q,R$1,WhatIf!$R:$R,R414)&lt;=price_limit,IF(R414="Yes",1,2),"")),""))</f>
        <v/>
      </c>
      <c r="BN414" s="161" t="str">
        <f ca="1">IF(OR(S414="",VLOOKUP(S$1,Services!$A$1:$B$25,2,0)="Exclude"),"",IF($D414=1,IF(OR(price_limit="",price_limit="No Limit"),IF(S414="Yes",1,2),IF(SUMIFS(WhatIf!$W:$W,WhatIf!$Q:$Q,S$1,WhatIf!$R:$R,S414)&lt;=price_limit,IF(S414="Yes",1,2),"")),""))</f>
        <v/>
      </c>
      <c r="BO414" s="161" t="str">
        <f ca="1">IF(OR(T414="",VLOOKUP(T$1,Services!$A$1:$B$25,2,0)="Exclude"),"",IF($D414=1,IF(OR(price_limit="",price_limit="No Limit"),IF(T414="Yes",1,2),IF(SUMIFS(WhatIf!$W:$W,WhatIf!$Q:$Q,T$1,WhatIf!$R:$R,T414)&lt;=price_limit,IF(T414="Yes",1,2),"")),""))</f>
        <v/>
      </c>
      <c r="BP414" s="161" t="str">
        <f>IF(OR(U414="",VLOOKUP(U$1,Services!$A$1:$B$25,2,0)="Exclude"),"",IF($D414=1,IF(OR(price_limit="",price_limit="No Limit"),IF(U414="Yes",1,2),IF(SUMIFS(WhatIf!$W:$W,WhatIf!$Q:$Q,U$1,WhatIf!$R:$R,U414)&lt;=price_limit,IF(U414="Yes",1,2),"")),""))</f>
        <v/>
      </c>
      <c r="BQ414" s="161" t="str">
        <f>IF(OR(V414="",VLOOKUP(V$1,Services!$A$1:$B$25,2,0)="Exclude"),"",IF($D414=1,IF(OR(price_limit="",price_limit="No Limit"),IF(V414="Yes",1,2),IF(SUMIFS(WhatIf!$W:$W,WhatIf!$Q:$Q,V$1,WhatIf!$R:$R,V414)&lt;=price_limit,IF(V414="Yes",1,2),"")),""))</f>
        <v/>
      </c>
      <c r="BR414" s="161" t="str">
        <f>IF(OR(W414="",VLOOKUP(W$1,Services!$A$1:$B$25,2,0)="Exclude"),"",IF($D414=1,IF(OR(price_limit="",price_limit="No Limit"),IF(W414="Yes",1,2),IF(SUMIFS(WhatIf!$W:$W,WhatIf!$Q:$Q,W$1,WhatIf!$R:$R,W414)&lt;=price_limit,IF(W414="Yes",1,2),"")),""))</f>
        <v/>
      </c>
      <c r="BS414" s="161" t="str">
        <f>IF(OR(X414="",VLOOKUP(X$1,Services!$A$1:$B$25,2,0)="Exclude"),"",IF($D414=1,IF(OR(price_limit="",price_limit="No Limit"),IF(X414="Yes",1,2),IF(SUMIFS(WhatIf!$W:$W,WhatIf!$Q:$Q,X$1,WhatIf!$R:$R,X414)&lt;=price_limit,IF(X414="Yes",1,2),"")),""))</f>
        <v/>
      </c>
      <c r="BT414" s="161" t="str">
        <f>IF(OR(Y414="",VLOOKUP(Y$1,Services!$A$1:$B$25,2,0)="Exclude"),"",IF($D414=1,IF(OR(price_limit="",price_limit="No Limit"),IF(Y414="Yes",1,2),IF(SUMIFS(WhatIf!$W:$W,WhatIf!$Q:$Q,Y$1,WhatIf!$R:$R,Y414)&lt;=price_limit,IF(Y414="Yes",1,2),"")),""))</f>
        <v/>
      </c>
      <c r="BU414" s="161" t="str">
        <f>IF(OR(Z414="",VLOOKUP(Z$1,Services!$A$1:$B$25,2,0)="Exclude"),"",IF($D414=1,IF(OR(price_limit="",price_limit="No Limit"),IF(Z414="Yes",1,2),IF(SUMIFS(WhatIf!$W:$W,WhatIf!$Q:$Q,Z$1,WhatIf!$R:$R,Z414)&lt;=price_limit,IF(Z414="Yes",1,2),"")),""))</f>
        <v/>
      </c>
      <c r="BV414" s="161"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4.5" customHeight="1" x14ac:dyDescent="0.3">
      <c r="A415" s="15" t="s">
        <v>1061</v>
      </c>
      <c r="C415" s="3" t="s">
        <v>191</v>
      </c>
      <c r="D415" s="8" t="str">
        <f t="shared" ca="1" si="20"/>
        <v/>
      </c>
      <c r="O415" s="4" t="s">
        <v>1063</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1" t="str">
        <f>IF(OR(E415="",VLOOKUP(E$1,Services!$A$1:$B$25,2,0)="Exclude"),"",IF($D415=1,IF(OR(price_limit="",price_limit="No Limit"),IF(E415="Yes",1,2),IF(SUMIFS(WhatIf!$W:$W,WhatIf!$Q:$Q,E$1,WhatIf!$R:$R,E415)&lt;=price_limit,IF(E415="Yes",1,2),"")),""))</f>
        <v/>
      </c>
      <c r="BA415" s="161" t="str">
        <f>IF(OR(F415="",VLOOKUP(F$1,Services!$A$1:$B$25,2,0)="Exclude"),"",IF($D415=1,IF(OR(price_limit="",price_limit="No Limit"),IF(F415="Yes",1,2),IF(SUMIFS(WhatIf!$W:$W,WhatIf!$Q:$Q,F$1,WhatIf!$R:$R,F415)&lt;=price_limit,IF(F415="Yes",1,2),"")),""))</f>
        <v/>
      </c>
      <c r="BB415" s="161" t="str">
        <f>IF(OR(G415="",VLOOKUP(G$1,Services!$A$1:$B$25,2,0)="Exclude"),"",IF($D415=1,IF(OR(price_limit="",price_limit="No Limit"),IF(G415="Yes",1,2),IF(SUMIFS(WhatIf!$W:$W,WhatIf!$Q:$Q,G$1,WhatIf!$R:$R,G415)&lt;=price_limit,IF(G415="Yes",1,2),"")),""))</f>
        <v/>
      </c>
      <c r="BC415" s="161" t="str">
        <f>IF(OR(H415="",VLOOKUP(H$1,Services!$A$1:$B$25,2,0)="Exclude"),"",IF($D415=1,IF(OR(price_limit="",price_limit="No Limit"),IF(H415="Yes",1,2),IF(SUMIFS(WhatIf!$W:$W,WhatIf!$Q:$Q,H$1,WhatIf!$R:$R,H415)&lt;=price_limit,IF(H415="Yes",1,2),"")),""))</f>
        <v/>
      </c>
      <c r="BD415" s="161" t="str">
        <f>IF(OR(I415="",VLOOKUP(I$1,Services!$A$1:$B$25,2,0)="Exclude"),"",IF($D415=1,IF(OR(price_limit="",price_limit="No Limit"),IF(I415="Yes",1,2),IF(SUMIFS(WhatIf!$W:$W,WhatIf!$Q:$Q,I$1,WhatIf!$R:$R,I415)&lt;=price_limit,IF(I415="Yes",1,2),"")),""))</f>
        <v/>
      </c>
      <c r="BE415" s="161" t="str">
        <f>IF(OR(J415="",VLOOKUP(J$1,Services!$A$1:$B$25,2,0)="Exclude"),"",IF($D415=1,IF(OR(price_limit="",price_limit="No Limit"),IF(J415="Yes",1,2),IF(SUMIFS(WhatIf!$W:$W,WhatIf!$Q:$Q,J$1,WhatIf!$R:$R,J415)&lt;=price_limit,IF(J415="Yes",1,2),"")),""))</f>
        <v/>
      </c>
      <c r="BF415" s="161" t="str">
        <f>IF(OR(K415="",VLOOKUP(K$1,Services!$A$1:$B$25,2,0)="Exclude"),"",IF($D415=1,IF(OR(price_limit="",price_limit="No Limit"),IF(K415="Yes",1,2),IF(SUMIFS(WhatIf!$W:$W,WhatIf!$Q:$Q,K$1,WhatIf!$R:$R,K415)&lt;=price_limit,IF(K415="Yes",1,2),"")),""))</f>
        <v/>
      </c>
      <c r="BG415" s="161" t="str">
        <f>IF(OR(L415="",VLOOKUP(L$1,Services!$A$1:$B$25,2,0)="Exclude"),"",IF($D415=1,IF(OR(price_limit="",price_limit="No Limit"),IF(L415="Yes",1,2),IF(SUMIFS(WhatIf!$W:$W,WhatIf!$Q:$Q,L$1,WhatIf!$R:$R,L415)&lt;=price_limit,IF(L415="Yes",1,2),"")),""))</f>
        <v/>
      </c>
      <c r="BH415" s="161" t="str">
        <f>IF(OR(M415="",VLOOKUP(M$1,Services!$A$1:$B$25,2,0)="Exclude"),"",IF($D415=1,IF(OR(price_limit="",price_limit="No Limit"),IF(M415="Yes",1,2),IF(SUMIFS(WhatIf!$W:$W,WhatIf!$Q:$Q,M$1,WhatIf!$R:$R,M415)&lt;=price_limit,IF(M415="Yes",1,2),"")),""))</f>
        <v/>
      </c>
      <c r="BI415" s="161" t="str">
        <f>IF(OR(N415="",VLOOKUP(N$1,Services!$A$1:$B$25,2,0)="Exclude"),"",IF($D415=1,IF(OR(price_limit="",price_limit="No Limit"),IF(N415="Yes",1,2),IF(SUMIFS(WhatIf!$W:$W,WhatIf!$Q:$Q,N$1,WhatIf!$R:$R,N415)&lt;=price_limit,IF(N415="Yes",1,2),"")),""))</f>
        <v/>
      </c>
      <c r="BJ415" s="161" t="str">
        <f ca="1">IF(OR(O415="",VLOOKUP(O$1,Services!$A$1:$B$25,2,0)="Exclude"),"",IF($D415=1,IF(OR(price_limit="",price_limit="No Limit"),IF(O415="Yes",1,2),IF(SUMIFS(WhatIf!$W:$W,WhatIf!$Q:$Q,O$1,WhatIf!$R:$R,O415)&lt;=price_limit,IF(O415="Yes",1,2),"")),""))</f>
        <v/>
      </c>
      <c r="BK415" s="161" t="str">
        <f>IF(OR(P415="",VLOOKUP(P$1,Services!$A$1:$B$25,2,0)="Exclude"),"",IF($D415=1,IF(OR(price_limit="",price_limit="No Limit"),IF(P415="Yes",1,2),IF(SUMIFS(WhatIf!$W:$W,WhatIf!$Q:$Q,P$1,WhatIf!$R:$R,P415)&lt;=price_limit,IF(P415="Yes",1,2),"")),""))</f>
        <v/>
      </c>
      <c r="BL415" s="161" t="str">
        <f>IF(OR(Q415="",VLOOKUP(Q$1,Services!$A$1:$B$25,2,0)="Exclude"),"",IF($D415=1,IF(OR(price_limit="",price_limit="No Limit"),IF(Q415="Yes",1,2),IF(SUMIFS(WhatIf!$W:$W,WhatIf!$Q:$Q,Q$1,WhatIf!$R:$R,Q415)&lt;=price_limit,IF(Q415="Yes",1,2),"")),""))</f>
        <v/>
      </c>
      <c r="BM415" s="161" t="str">
        <f>IF(OR(R415="",VLOOKUP(R$1,Services!$A$1:$B$25,2,0)="Exclude"),"",IF($D415=1,IF(OR(price_limit="",price_limit="No Limit"),IF(R415="Yes",1,2),IF(SUMIFS(WhatIf!$W:$W,WhatIf!$Q:$Q,R$1,WhatIf!$R:$R,R415)&lt;=price_limit,IF(R415="Yes",1,2),"")),""))</f>
        <v/>
      </c>
      <c r="BN415" s="161" t="str">
        <f>IF(OR(S415="",VLOOKUP(S$1,Services!$A$1:$B$25,2,0)="Exclude"),"",IF($D415=1,IF(OR(price_limit="",price_limit="No Limit"),IF(S415="Yes",1,2),IF(SUMIFS(WhatIf!$W:$W,WhatIf!$Q:$Q,S$1,WhatIf!$R:$R,S415)&lt;=price_limit,IF(S415="Yes",1,2),"")),""))</f>
        <v/>
      </c>
      <c r="BO415" s="161" t="str">
        <f>IF(OR(T415="",VLOOKUP(T$1,Services!$A$1:$B$25,2,0)="Exclude"),"",IF($D415=1,IF(OR(price_limit="",price_limit="No Limit"),IF(T415="Yes",1,2),IF(SUMIFS(WhatIf!$W:$W,WhatIf!$Q:$Q,T$1,WhatIf!$R:$R,T415)&lt;=price_limit,IF(T415="Yes",1,2),"")),""))</f>
        <v/>
      </c>
      <c r="BP415" s="161" t="str">
        <f>IF(OR(U415="",VLOOKUP(U$1,Services!$A$1:$B$25,2,0)="Exclude"),"",IF($D415=1,IF(OR(price_limit="",price_limit="No Limit"),IF(U415="Yes",1,2),IF(SUMIFS(WhatIf!$W:$W,WhatIf!$Q:$Q,U$1,WhatIf!$R:$R,U415)&lt;=price_limit,IF(U415="Yes",1,2),"")),""))</f>
        <v/>
      </c>
      <c r="BQ415" s="161" t="str">
        <f>IF(OR(V415="",VLOOKUP(V$1,Services!$A$1:$B$25,2,0)="Exclude"),"",IF($D415=1,IF(OR(price_limit="",price_limit="No Limit"),IF(V415="Yes",1,2),IF(SUMIFS(WhatIf!$W:$W,WhatIf!$Q:$Q,V$1,WhatIf!$R:$R,V415)&lt;=price_limit,IF(V415="Yes",1,2),"")),""))</f>
        <v/>
      </c>
      <c r="BR415" s="161" t="str">
        <f>IF(OR(W415="",VLOOKUP(W$1,Services!$A$1:$B$25,2,0)="Exclude"),"",IF($D415=1,IF(OR(price_limit="",price_limit="No Limit"),IF(W415="Yes",1,2),IF(SUMIFS(WhatIf!$W:$W,WhatIf!$Q:$Q,W$1,WhatIf!$R:$R,W415)&lt;=price_limit,IF(W415="Yes",1,2),"")),""))</f>
        <v/>
      </c>
      <c r="BS415" s="161" t="str">
        <f>IF(OR(X415="",VLOOKUP(X$1,Services!$A$1:$B$25,2,0)="Exclude"),"",IF($D415=1,IF(OR(price_limit="",price_limit="No Limit"),IF(X415="Yes",1,2),IF(SUMIFS(WhatIf!$W:$W,WhatIf!$Q:$Q,X$1,WhatIf!$R:$R,X415)&lt;=price_limit,IF(X415="Yes",1,2),"")),""))</f>
        <v/>
      </c>
      <c r="BT415" s="161" t="str">
        <f>IF(OR(Y415="",VLOOKUP(Y$1,Services!$A$1:$B$25,2,0)="Exclude"),"",IF($D415=1,IF(OR(price_limit="",price_limit="No Limit"),IF(Y415="Yes",1,2),IF(SUMIFS(WhatIf!$W:$W,WhatIf!$Q:$Q,Y$1,WhatIf!$R:$R,Y415)&lt;=price_limit,IF(Y415="Yes",1,2),"")),""))</f>
        <v/>
      </c>
      <c r="BU415" s="161" t="str">
        <f>IF(OR(Z415="",VLOOKUP(Z$1,Services!$A$1:$B$25,2,0)="Exclude"),"",IF($D415=1,IF(OR(price_limit="",price_limit="No Limit"),IF(Z415="Yes",1,2),IF(SUMIFS(WhatIf!$W:$W,WhatIf!$Q:$Q,Z$1,WhatIf!$R:$R,Z415)&lt;=price_limit,IF(Z415="Yes",1,2),"")),""))</f>
        <v/>
      </c>
      <c r="BV415" s="161"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5" customHeight="1" x14ac:dyDescent="0.35">
      <c r="A416" s="15" t="s">
        <v>57</v>
      </c>
      <c r="B416" s="3" t="s">
        <v>205</v>
      </c>
      <c r="C416" s="3" t="s">
        <v>191</v>
      </c>
      <c r="D416" s="8" t="str">
        <f t="shared" ca="1" si="20"/>
        <v/>
      </c>
      <c r="M416" s="8"/>
      <c r="N416" s="8"/>
      <c r="O416" s="8" t="s">
        <v>1</v>
      </c>
      <c r="P416" s="8"/>
      <c r="Q416" s="8"/>
      <c r="R416" s="8"/>
      <c r="S416" s="8"/>
      <c r="T416" s="8"/>
      <c r="U416" s="8"/>
      <c r="V416" s="8"/>
      <c r="W416" s="6"/>
      <c r="X416" s="6"/>
      <c r="Y416" s="6"/>
      <c r="Z416" s="6"/>
      <c r="AA416" s="4" t="s">
        <v>1</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1" t="str">
        <f>IF(OR(E416="",VLOOKUP(E$1,Services!$A$1:$B$25,2,0)="Exclude"),"",IF($D416=1,IF(OR(price_limit="",price_limit="No Limit"),IF(E416="Yes",1,2),IF(SUMIFS(WhatIf!$W:$W,WhatIf!$Q:$Q,E$1,WhatIf!$R:$R,E416)&lt;=price_limit,IF(E416="Yes",1,2),"")),""))</f>
        <v/>
      </c>
      <c r="BA416" s="161" t="str">
        <f>IF(OR(F416="",VLOOKUP(F$1,Services!$A$1:$B$25,2,0)="Exclude"),"",IF($D416=1,IF(OR(price_limit="",price_limit="No Limit"),IF(F416="Yes",1,2),IF(SUMIFS(WhatIf!$W:$W,WhatIf!$Q:$Q,F$1,WhatIf!$R:$R,F416)&lt;=price_limit,IF(F416="Yes",1,2),"")),""))</f>
        <v/>
      </c>
      <c r="BB416" s="161" t="str">
        <f>IF(OR(G416="",VLOOKUP(G$1,Services!$A$1:$B$25,2,0)="Exclude"),"",IF($D416=1,IF(OR(price_limit="",price_limit="No Limit"),IF(G416="Yes",1,2),IF(SUMIFS(WhatIf!$W:$W,WhatIf!$Q:$Q,G$1,WhatIf!$R:$R,G416)&lt;=price_limit,IF(G416="Yes",1,2),"")),""))</f>
        <v/>
      </c>
      <c r="BC416" s="161" t="str">
        <f>IF(OR(H416="",VLOOKUP(H$1,Services!$A$1:$B$25,2,0)="Exclude"),"",IF($D416=1,IF(OR(price_limit="",price_limit="No Limit"),IF(H416="Yes",1,2),IF(SUMIFS(WhatIf!$W:$W,WhatIf!$Q:$Q,H$1,WhatIf!$R:$R,H416)&lt;=price_limit,IF(H416="Yes",1,2),"")),""))</f>
        <v/>
      </c>
      <c r="BD416" s="161" t="str">
        <f>IF(OR(I416="",VLOOKUP(I$1,Services!$A$1:$B$25,2,0)="Exclude"),"",IF($D416=1,IF(OR(price_limit="",price_limit="No Limit"),IF(I416="Yes",1,2),IF(SUMIFS(WhatIf!$W:$W,WhatIf!$Q:$Q,I$1,WhatIf!$R:$R,I416)&lt;=price_limit,IF(I416="Yes",1,2),"")),""))</f>
        <v/>
      </c>
      <c r="BE416" s="161" t="str">
        <f>IF(OR(J416="",VLOOKUP(J$1,Services!$A$1:$B$25,2,0)="Exclude"),"",IF($D416=1,IF(OR(price_limit="",price_limit="No Limit"),IF(J416="Yes",1,2),IF(SUMIFS(WhatIf!$W:$W,WhatIf!$Q:$Q,J$1,WhatIf!$R:$R,J416)&lt;=price_limit,IF(J416="Yes",1,2),"")),""))</f>
        <v/>
      </c>
      <c r="BF416" s="161" t="str">
        <f>IF(OR(K416="",VLOOKUP(K$1,Services!$A$1:$B$25,2,0)="Exclude"),"",IF($D416=1,IF(OR(price_limit="",price_limit="No Limit"),IF(K416="Yes",1,2),IF(SUMIFS(WhatIf!$W:$W,WhatIf!$Q:$Q,K$1,WhatIf!$R:$R,K416)&lt;=price_limit,IF(K416="Yes",1,2),"")),""))</f>
        <v/>
      </c>
      <c r="BG416" s="161" t="str">
        <f>IF(OR(L416="",VLOOKUP(L$1,Services!$A$1:$B$25,2,0)="Exclude"),"",IF($D416=1,IF(OR(price_limit="",price_limit="No Limit"),IF(L416="Yes",1,2),IF(SUMIFS(WhatIf!$W:$W,WhatIf!$Q:$Q,L$1,WhatIf!$R:$R,L416)&lt;=price_limit,IF(L416="Yes",1,2),"")),""))</f>
        <v/>
      </c>
      <c r="BH416" s="161" t="str">
        <f>IF(OR(M416="",VLOOKUP(M$1,Services!$A$1:$B$25,2,0)="Exclude"),"",IF($D416=1,IF(OR(price_limit="",price_limit="No Limit"),IF(M416="Yes",1,2),IF(SUMIFS(WhatIf!$W:$W,WhatIf!$Q:$Q,M$1,WhatIf!$R:$R,M416)&lt;=price_limit,IF(M416="Yes",1,2),"")),""))</f>
        <v/>
      </c>
      <c r="BI416" s="161" t="str">
        <f>IF(OR(N416="",VLOOKUP(N$1,Services!$A$1:$B$25,2,0)="Exclude"),"",IF($D416=1,IF(OR(price_limit="",price_limit="No Limit"),IF(N416="Yes",1,2),IF(SUMIFS(WhatIf!$W:$W,WhatIf!$Q:$Q,N$1,WhatIf!$R:$R,N416)&lt;=price_limit,IF(N416="Yes",1,2),"")),""))</f>
        <v/>
      </c>
      <c r="BJ416" s="161" t="str">
        <f ca="1">IF(OR(O416="",VLOOKUP(O$1,Services!$A$1:$B$25,2,0)="Exclude"),"",IF($D416=1,IF(OR(price_limit="",price_limit="No Limit"),IF(O416="Yes",1,2),IF(SUMIFS(WhatIf!$W:$W,WhatIf!$Q:$Q,O$1,WhatIf!$R:$R,O416)&lt;=price_limit,IF(O416="Yes",1,2),"")),""))</f>
        <v/>
      </c>
      <c r="BK416" s="161" t="str">
        <f>IF(OR(P416="",VLOOKUP(P$1,Services!$A$1:$B$25,2,0)="Exclude"),"",IF($D416=1,IF(OR(price_limit="",price_limit="No Limit"),IF(P416="Yes",1,2),IF(SUMIFS(WhatIf!$W:$W,WhatIf!$Q:$Q,P$1,WhatIf!$R:$R,P416)&lt;=price_limit,IF(P416="Yes",1,2),"")),""))</f>
        <v/>
      </c>
      <c r="BL416" s="161" t="str">
        <f>IF(OR(Q416="",VLOOKUP(Q$1,Services!$A$1:$B$25,2,0)="Exclude"),"",IF($D416=1,IF(OR(price_limit="",price_limit="No Limit"),IF(Q416="Yes",1,2),IF(SUMIFS(WhatIf!$W:$W,WhatIf!$Q:$Q,Q$1,WhatIf!$R:$R,Q416)&lt;=price_limit,IF(Q416="Yes",1,2),"")),""))</f>
        <v/>
      </c>
      <c r="BM416" s="161" t="str">
        <f>IF(OR(R416="",VLOOKUP(R$1,Services!$A$1:$B$25,2,0)="Exclude"),"",IF($D416=1,IF(OR(price_limit="",price_limit="No Limit"),IF(R416="Yes",1,2),IF(SUMIFS(WhatIf!$W:$W,WhatIf!$Q:$Q,R$1,WhatIf!$R:$R,R416)&lt;=price_limit,IF(R416="Yes",1,2),"")),""))</f>
        <v/>
      </c>
      <c r="BN416" s="161" t="str">
        <f>IF(OR(S416="",VLOOKUP(S$1,Services!$A$1:$B$25,2,0)="Exclude"),"",IF($D416=1,IF(OR(price_limit="",price_limit="No Limit"),IF(S416="Yes",1,2),IF(SUMIFS(WhatIf!$W:$W,WhatIf!$Q:$Q,S$1,WhatIf!$R:$R,S416)&lt;=price_limit,IF(S416="Yes",1,2),"")),""))</f>
        <v/>
      </c>
      <c r="BO416" s="161" t="str">
        <f>IF(OR(T416="",VLOOKUP(T$1,Services!$A$1:$B$25,2,0)="Exclude"),"",IF($D416=1,IF(OR(price_limit="",price_limit="No Limit"),IF(T416="Yes",1,2),IF(SUMIFS(WhatIf!$W:$W,WhatIf!$Q:$Q,T$1,WhatIf!$R:$R,T416)&lt;=price_limit,IF(T416="Yes",1,2),"")),""))</f>
        <v/>
      </c>
      <c r="BP416" s="161" t="str">
        <f>IF(OR(U416="",VLOOKUP(U$1,Services!$A$1:$B$25,2,0)="Exclude"),"",IF($D416=1,IF(OR(price_limit="",price_limit="No Limit"),IF(U416="Yes",1,2),IF(SUMIFS(WhatIf!$W:$W,WhatIf!$Q:$Q,U$1,WhatIf!$R:$R,U416)&lt;=price_limit,IF(U416="Yes",1,2),"")),""))</f>
        <v/>
      </c>
      <c r="BQ416" s="161" t="str">
        <f>IF(OR(V416="",VLOOKUP(V$1,Services!$A$1:$B$25,2,0)="Exclude"),"",IF($D416=1,IF(OR(price_limit="",price_limit="No Limit"),IF(V416="Yes",1,2),IF(SUMIFS(WhatIf!$W:$W,WhatIf!$Q:$Q,V$1,WhatIf!$R:$R,V416)&lt;=price_limit,IF(V416="Yes",1,2),"")),""))</f>
        <v/>
      </c>
      <c r="BR416" s="161" t="str">
        <f>IF(OR(W416="",VLOOKUP(W$1,Services!$A$1:$B$25,2,0)="Exclude"),"",IF($D416=1,IF(OR(price_limit="",price_limit="No Limit"),IF(W416="Yes",1,2),IF(SUMIFS(WhatIf!$W:$W,WhatIf!$Q:$Q,W$1,WhatIf!$R:$R,W416)&lt;=price_limit,IF(W416="Yes",1,2),"")),""))</f>
        <v/>
      </c>
      <c r="BS416" s="161" t="str">
        <f>IF(OR(X416="",VLOOKUP(X$1,Services!$A$1:$B$25,2,0)="Exclude"),"",IF($D416=1,IF(OR(price_limit="",price_limit="No Limit"),IF(X416="Yes",1,2),IF(SUMIFS(WhatIf!$W:$W,WhatIf!$Q:$Q,X$1,WhatIf!$R:$R,X416)&lt;=price_limit,IF(X416="Yes",1,2),"")),""))</f>
        <v/>
      </c>
      <c r="BT416" s="161" t="str">
        <f>IF(OR(Y416="",VLOOKUP(Y$1,Services!$A$1:$B$25,2,0)="Exclude"),"",IF($D416=1,IF(OR(price_limit="",price_limit="No Limit"),IF(Y416="Yes",1,2),IF(SUMIFS(WhatIf!$W:$W,WhatIf!$Q:$Q,Y$1,WhatIf!$R:$R,Y416)&lt;=price_limit,IF(Y416="Yes",1,2),"")),""))</f>
        <v/>
      </c>
      <c r="BU416" s="161" t="str">
        <f>IF(OR(Z416="",VLOOKUP(Z$1,Services!$A$1:$B$25,2,0)="Exclude"),"",IF($D416=1,IF(OR(price_limit="",price_limit="No Limit"),IF(Z416="Yes",1,2),IF(SUMIFS(WhatIf!$W:$W,WhatIf!$Q:$Q,Z$1,WhatIf!$R:$R,Z416)&lt;=price_limit,IF(Z416="Yes",1,2),"")),""))</f>
        <v/>
      </c>
      <c r="BV416" s="161"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3" customHeight="1" x14ac:dyDescent="0.35">
      <c r="A417" s="15" t="s">
        <v>58</v>
      </c>
      <c r="B417" s="3" t="s">
        <v>205</v>
      </c>
      <c r="C417" s="3" t="s">
        <v>185</v>
      </c>
      <c r="D417" s="8" t="str">
        <f t="shared" ca="1" si="20"/>
        <v/>
      </c>
      <c r="G417" s="4" t="s">
        <v>1</v>
      </c>
      <c r="H417" s="4" t="s">
        <v>1</v>
      </c>
      <c r="M417" s="8" t="s">
        <v>1</v>
      </c>
      <c r="N417" s="8" t="s">
        <v>1</v>
      </c>
      <c r="O417" s="8" t="s">
        <v>1</v>
      </c>
      <c r="P417" s="8"/>
      <c r="Q417" s="8"/>
      <c r="R417" s="8" t="s">
        <v>1</v>
      </c>
      <c r="S417" s="8" t="s">
        <v>1</v>
      </c>
      <c r="T417" s="8" t="s">
        <v>1</v>
      </c>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1" t="str">
        <f>IF(OR(E417="",VLOOKUP(E$1,Services!$A$1:$B$25,2,0)="Exclude"),"",IF($D417=1,IF(OR(price_limit="",price_limit="No Limit"),IF(E417="Yes",1,2),IF(SUMIFS(WhatIf!$W:$W,WhatIf!$Q:$Q,E$1,WhatIf!$R:$R,E417)&lt;=price_limit,IF(E417="Yes",1,2),"")),""))</f>
        <v/>
      </c>
      <c r="BA417" s="161" t="str">
        <f>IF(OR(F417="",VLOOKUP(F$1,Services!$A$1:$B$25,2,0)="Exclude"),"",IF($D417=1,IF(OR(price_limit="",price_limit="No Limit"),IF(F417="Yes",1,2),IF(SUMIFS(WhatIf!$W:$W,WhatIf!$Q:$Q,F$1,WhatIf!$R:$R,F417)&lt;=price_limit,IF(F417="Yes",1,2),"")),""))</f>
        <v/>
      </c>
      <c r="BB417" s="161" t="str">
        <f ca="1">IF(OR(G417="",VLOOKUP(G$1,Services!$A$1:$B$25,2,0)="Exclude"),"",IF($D417=1,IF(OR(price_limit="",price_limit="No Limit"),IF(G417="Yes",1,2),IF(SUMIFS(WhatIf!$W:$W,WhatIf!$Q:$Q,G$1,WhatIf!$R:$R,G417)&lt;=price_limit,IF(G417="Yes",1,2),"")),""))</f>
        <v/>
      </c>
      <c r="BC417" s="161" t="str">
        <f ca="1">IF(OR(H417="",VLOOKUP(H$1,Services!$A$1:$B$25,2,0)="Exclude"),"",IF($D417=1,IF(OR(price_limit="",price_limit="No Limit"),IF(H417="Yes",1,2),IF(SUMIFS(WhatIf!$W:$W,WhatIf!$Q:$Q,H$1,WhatIf!$R:$R,H417)&lt;=price_limit,IF(H417="Yes",1,2),"")),""))</f>
        <v/>
      </c>
      <c r="BD417" s="161" t="str">
        <f>IF(OR(I417="",VLOOKUP(I$1,Services!$A$1:$B$25,2,0)="Exclude"),"",IF($D417=1,IF(OR(price_limit="",price_limit="No Limit"),IF(I417="Yes",1,2),IF(SUMIFS(WhatIf!$W:$W,WhatIf!$Q:$Q,I$1,WhatIf!$R:$R,I417)&lt;=price_limit,IF(I417="Yes",1,2),"")),""))</f>
        <v/>
      </c>
      <c r="BE417" s="161" t="str">
        <f>IF(OR(J417="",VLOOKUP(J$1,Services!$A$1:$B$25,2,0)="Exclude"),"",IF($D417=1,IF(OR(price_limit="",price_limit="No Limit"),IF(J417="Yes",1,2),IF(SUMIFS(WhatIf!$W:$W,WhatIf!$Q:$Q,J$1,WhatIf!$R:$R,J417)&lt;=price_limit,IF(J417="Yes",1,2),"")),""))</f>
        <v/>
      </c>
      <c r="BF417" s="161" t="str">
        <f>IF(OR(K417="",VLOOKUP(K$1,Services!$A$1:$B$25,2,0)="Exclude"),"",IF($D417=1,IF(OR(price_limit="",price_limit="No Limit"),IF(K417="Yes",1,2),IF(SUMIFS(WhatIf!$W:$W,WhatIf!$Q:$Q,K$1,WhatIf!$R:$R,K417)&lt;=price_limit,IF(K417="Yes",1,2),"")),""))</f>
        <v/>
      </c>
      <c r="BG417" s="161" t="str">
        <f>IF(OR(L417="",VLOOKUP(L$1,Services!$A$1:$B$25,2,0)="Exclude"),"",IF($D417=1,IF(OR(price_limit="",price_limit="No Limit"),IF(L417="Yes",1,2),IF(SUMIFS(WhatIf!$W:$W,WhatIf!$Q:$Q,L$1,WhatIf!$R:$R,L417)&lt;=price_limit,IF(L417="Yes",1,2),"")),""))</f>
        <v/>
      </c>
      <c r="BH417" s="161" t="str">
        <f ca="1">IF(OR(M417="",VLOOKUP(M$1,Services!$A$1:$B$25,2,0)="Exclude"),"",IF($D417=1,IF(OR(price_limit="",price_limit="No Limit"),IF(M417="Yes",1,2),IF(SUMIFS(WhatIf!$W:$W,WhatIf!$Q:$Q,M$1,WhatIf!$R:$R,M417)&lt;=price_limit,IF(M417="Yes",1,2),"")),""))</f>
        <v/>
      </c>
      <c r="BI417" s="161" t="str">
        <f ca="1">IF(OR(N417="",VLOOKUP(N$1,Services!$A$1:$B$25,2,0)="Exclude"),"",IF($D417=1,IF(OR(price_limit="",price_limit="No Limit"),IF(N417="Yes",1,2),IF(SUMIFS(WhatIf!$W:$W,WhatIf!$Q:$Q,N$1,WhatIf!$R:$R,N417)&lt;=price_limit,IF(N417="Yes",1,2),"")),""))</f>
        <v/>
      </c>
      <c r="BJ417" s="161" t="str">
        <f ca="1">IF(OR(O417="",VLOOKUP(O$1,Services!$A$1:$B$25,2,0)="Exclude"),"",IF($D417=1,IF(OR(price_limit="",price_limit="No Limit"),IF(O417="Yes",1,2),IF(SUMIFS(WhatIf!$W:$W,WhatIf!$Q:$Q,O$1,WhatIf!$R:$R,O417)&lt;=price_limit,IF(O417="Yes",1,2),"")),""))</f>
        <v/>
      </c>
      <c r="BK417" s="161" t="str">
        <f>IF(OR(P417="",VLOOKUP(P$1,Services!$A$1:$B$25,2,0)="Exclude"),"",IF($D417=1,IF(OR(price_limit="",price_limit="No Limit"),IF(P417="Yes",1,2),IF(SUMIFS(WhatIf!$W:$W,WhatIf!$Q:$Q,P$1,WhatIf!$R:$R,P417)&lt;=price_limit,IF(P417="Yes",1,2),"")),""))</f>
        <v/>
      </c>
      <c r="BL417" s="161" t="str">
        <f>IF(OR(Q417="",VLOOKUP(Q$1,Services!$A$1:$B$25,2,0)="Exclude"),"",IF($D417=1,IF(OR(price_limit="",price_limit="No Limit"),IF(Q417="Yes",1,2),IF(SUMIFS(WhatIf!$W:$W,WhatIf!$Q:$Q,Q$1,WhatIf!$R:$R,Q417)&lt;=price_limit,IF(Q417="Yes",1,2),"")),""))</f>
        <v/>
      </c>
      <c r="BM417" s="161" t="str">
        <f ca="1">IF(OR(R417="",VLOOKUP(R$1,Services!$A$1:$B$25,2,0)="Exclude"),"",IF($D417=1,IF(OR(price_limit="",price_limit="No Limit"),IF(R417="Yes",1,2),IF(SUMIFS(WhatIf!$W:$W,WhatIf!$Q:$Q,R$1,WhatIf!$R:$R,R417)&lt;=price_limit,IF(R417="Yes",1,2),"")),""))</f>
        <v/>
      </c>
      <c r="BN417" s="161" t="str">
        <f ca="1">IF(OR(S417="",VLOOKUP(S$1,Services!$A$1:$B$25,2,0)="Exclude"),"",IF($D417=1,IF(OR(price_limit="",price_limit="No Limit"),IF(S417="Yes",1,2),IF(SUMIFS(WhatIf!$W:$W,WhatIf!$Q:$Q,S$1,WhatIf!$R:$R,S417)&lt;=price_limit,IF(S417="Yes",1,2),"")),""))</f>
        <v/>
      </c>
      <c r="BO417" s="161" t="str">
        <f ca="1">IF(OR(T417="",VLOOKUP(T$1,Services!$A$1:$B$25,2,0)="Exclude"),"",IF($D417=1,IF(OR(price_limit="",price_limit="No Limit"),IF(T417="Yes",1,2),IF(SUMIFS(WhatIf!$W:$W,WhatIf!$Q:$Q,T$1,WhatIf!$R:$R,T417)&lt;=price_limit,IF(T417="Yes",1,2),"")),""))</f>
        <v/>
      </c>
      <c r="BP417" s="161" t="str">
        <f>IF(OR(U417="",VLOOKUP(U$1,Services!$A$1:$B$25,2,0)="Exclude"),"",IF($D417=1,IF(OR(price_limit="",price_limit="No Limit"),IF(U417="Yes",1,2),IF(SUMIFS(WhatIf!$W:$W,WhatIf!$Q:$Q,U$1,WhatIf!$R:$R,U417)&lt;=price_limit,IF(U417="Yes",1,2),"")),""))</f>
        <v/>
      </c>
      <c r="BQ417" s="161" t="str">
        <f>IF(OR(V417="",VLOOKUP(V$1,Services!$A$1:$B$25,2,0)="Exclude"),"",IF($D417=1,IF(OR(price_limit="",price_limit="No Limit"),IF(V417="Yes",1,2),IF(SUMIFS(WhatIf!$W:$W,WhatIf!$Q:$Q,V$1,WhatIf!$R:$R,V417)&lt;=price_limit,IF(V417="Yes",1,2),"")),""))</f>
        <v/>
      </c>
      <c r="BR417" s="161" t="str">
        <f>IF(OR(W417="",VLOOKUP(W$1,Services!$A$1:$B$25,2,0)="Exclude"),"",IF($D417=1,IF(OR(price_limit="",price_limit="No Limit"),IF(W417="Yes",1,2),IF(SUMIFS(WhatIf!$W:$W,WhatIf!$Q:$Q,W$1,WhatIf!$R:$R,W417)&lt;=price_limit,IF(W417="Yes",1,2),"")),""))</f>
        <v/>
      </c>
      <c r="BS417" s="161" t="str">
        <f>IF(OR(X417="",VLOOKUP(X$1,Services!$A$1:$B$25,2,0)="Exclude"),"",IF($D417=1,IF(OR(price_limit="",price_limit="No Limit"),IF(X417="Yes",1,2),IF(SUMIFS(WhatIf!$W:$W,WhatIf!$Q:$Q,X$1,WhatIf!$R:$R,X417)&lt;=price_limit,IF(X417="Yes",1,2),"")),""))</f>
        <v/>
      </c>
      <c r="BT417" s="161" t="str">
        <f>IF(OR(Y417="",VLOOKUP(Y$1,Services!$A$1:$B$25,2,0)="Exclude"),"",IF($D417=1,IF(OR(price_limit="",price_limit="No Limit"),IF(Y417="Yes",1,2),IF(SUMIFS(WhatIf!$W:$W,WhatIf!$Q:$Q,Y$1,WhatIf!$R:$R,Y417)&lt;=price_limit,IF(Y417="Yes",1,2),"")),""))</f>
        <v/>
      </c>
      <c r="BU417" s="161" t="str">
        <f>IF(OR(Z417="",VLOOKUP(Z$1,Services!$A$1:$B$25,2,0)="Exclude"),"",IF($D417=1,IF(OR(price_limit="",price_limit="No Limit"),IF(Z417="Yes",1,2),IF(SUMIFS(WhatIf!$W:$W,WhatIf!$Q:$Q,Z$1,WhatIf!$R:$R,Z417)&lt;=price_limit,IF(Z417="Yes",1,2),"")),""))</f>
        <v/>
      </c>
      <c r="BV417" s="161"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customHeight="1" x14ac:dyDescent="0.35">
      <c r="A418" s="15" t="s">
        <v>162</v>
      </c>
      <c r="B418" s="3" t="s">
        <v>120</v>
      </c>
      <c r="C418" s="3" t="s">
        <v>185</v>
      </c>
      <c r="D418" s="8" t="str">
        <f t="shared" ca="1" si="20"/>
        <v/>
      </c>
      <c r="G418" s="4" t="s">
        <v>384</v>
      </c>
      <c r="H418" s="4" t="s">
        <v>384</v>
      </c>
      <c r="M418" s="8" t="s">
        <v>702</v>
      </c>
      <c r="N418" s="8" t="s">
        <v>185</v>
      </c>
      <c r="O418" s="8" t="s">
        <v>660</v>
      </c>
      <c r="P418" s="8"/>
      <c r="Q418" s="8"/>
      <c r="R418" s="8" t="s">
        <v>1</v>
      </c>
      <c r="S418" s="8" t="s">
        <v>1</v>
      </c>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1" t="str">
        <f>IF(OR(E418="",VLOOKUP(E$1,Services!$A$1:$B$25,2,0)="Exclude"),"",IF($D418=1,IF(OR(price_limit="",price_limit="No Limit"),IF(E418="Yes",1,2),IF(SUMIFS(WhatIf!$W:$W,WhatIf!$Q:$Q,E$1,WhatIf!$R:$R,E418)&lt;=price_limit,IF(E418="Yes",1,2),"")),""))</f>
        <v/>
      </c>
      <c r="BA418" s="161" t="str">
        <f>IF(OR(F418="",VLOOKUP(F$1,Services!$A$1:$B$25,2,0)="Exclude"),"",IF($D418=1,IF(OR(price_limit="",price_limit="No Limit"),IF(F418="Yes",1,2),IF(SUMIFS(WhatIf!$W:$W,WhatIf!$Q:$Q,F$1,WhatIf!$R:$R,F418)&lt;=price_limit,IF(F418="Yes",1,2),"")),""))</f>
        <v/>
      </c>
      <c r="BB418" s="161" t="str">
        <f ca="1">IF(OR(G418="",VLOOKUP(G$1,Services!$A$1:$B$25,2,0)="Exclude"),"",IF($D418=1,IF(OR(price_limit="",price_limit="No Limit"),IF(G418="Yes",1,2),IF(SUMIFS(WhatIf!$W:$W,WhatIf!$Q:$Q,G$1,WhatIf!$R:$R,G418)&lt;=price_limit,IF(G418="Yes",1,2),"")),""))</f>
        <v/>
      </c>
      <c r="BC418" s="161" t="str">
        <f ca="1">IF(OR(H418="",VLOOKUP(H$1,Services!$A$1:$B$25,2,0)="Exclude"),"",IF($D418=1,IF(OR(price_limit="",price_limit="No Limit"),IF(H418="Yes",1,2),IF(SUMIFS(WhatIf!$W:$W,WhatIf!$Q:$Q,H$1,WhatIf!$R:$R,H418)&lt;=price_limit,IF(H418="Yes",1,2),"")),""))</f>
        <v/>
      </c>
      <c r="BD418" s="161" t="str">
        <f>IF(OR(I418="",VLOOKUP(I$1,Services!$A$1:$B$25,2,0)="Exclude"),"",IF($D418=1,IF(OR(price_limit="",price_limit="No Limit"),IF(I418="Yes",1,2),IF(SUMIFS(WhatIf!$W:$W,WhatIf!$Q:$Q,I$1,WhatIf!$R:$R,I418)&lt;=price_limit,IF(I418="Yes",1,2),"")),""))</f>
        <v/>
      </c>
      <c r="BE418" s="161" t="str">
        <f>IF(OR(J418="",VLOOKUP(J$1,Services!$A$1:$B$25,2,0)="Exclude"),"",IF($D418=1,IF(OR(price_limit="",price_limit="No Limit"),IF(J418="Yes",1,2),IF(SUMIFS(WhatIf!$W:$W,WhatIf!$Q:$Q,J$1,WhatIf!$R:$R,J418)&lt;=price_limit,IF(J418="Yes",1,2),"")),""))</f>
        <v/>
      </c>
      <c r="BF418" s="161" t="str">
        <f>IF(OR(K418="",VLOOKUP(K$1,Services!$A$1:$B$25,2,0)="Exclude"),"",IF($D418=1,IF(OR(price_limit="",price_limit="No Limit"),IF(K418="Yes",1,2),IF(SUMIFS(WhatIf!$W:$W,WhatIf!$Q:$Q,K$1,WhatIf!$R:$R,K418)&lt;=price_limit,IF(K418="Yes",1,2),"")),""))</f>
        <v/>
      </c>
      <c r="BG418" s="161" t="str">
        <f>IF(OR(L418="",VLOOKUP(L$1,Services!$A$1:$B$25,2,0)="Exclude"),"",IF($D418=1,IF(OR(price_limit="",price_limit="No Limit"),IF(L418="Yes",1,2),IF(SUMIFS(WhatIf!$W:$W,WhatIf!$Q:$Q,L$1,WhatIf!$R:$R,L418)&lt;=price_limit,IF(L418="Yes",1,2),"")),""))</f>
        <v/>
      </c>
      <c r="BH418" s="161" t="str">
        <f ca="1">IF(OR(M418="",VLOOKUP(M$1,Services!$A$1:$B$25,2,0)="Exclude"),"",IF($D418=1,IF(OR(price_limit="",price_limit="No Limit"),IF(M418="Yes",1,2),IF(SUMIFS(WhatIf!$W:$W,WhatIf!$Q:$Q,M$1,WhatIf!$R:$R,M418)&lt;=price_limit,IF(M418="Yes",1,2),"")),""))</f>
        <v/>
      </c>
      <c r="BI418" s="161" t="str">
        <f ca="1">IF(OR(N418="",VLOOKUP(N$1,Services!$A$1:$B$25,2,0)="Exclude"),"",IF($D418=1,IF(OR(price_limit="",price_limit="No Limit"),IF(N418="Yes",1,2),IF(SUMIFS(WhatIf!$W:$W,WhatIf!$Q:$Q,N$1,WhatIf!$R:$R,N418)&lt;=price_limit,IF(N418="Yes",1,2),"")),""))</f>
        <v/>
      </c>
      <c r="BJ418" s="161" t="str">
        <f ca="1">IF(OR(O418="",VLOOKUP(O$1,Services!$A$1:$B$25,2,0)="Exclude"),"",IF($D418=1,IF(OR(price_limit="",price_limit="No Limit"),IF(O418="Yes",1,2),IF(SUMIFS(WhatIf!$W:$W,WhatIf!$Q:$Q,O$1,WhatIf!$R:$R,O418)&lt;=price_limit,IF(O418="Yes",1,2),"")),""))</f>
        <v/>
      </c>
      <c r="BK418" s="161" t="str">
        <f>IF(OR(P418="",VLOOKUP(P$1,Services!$A$1:$B$25,2,0)="Exclude"),"",IF($D418=1,IF(OR(price_limit="",price_limit="No Limit"),IF(P418="Yes",1,2),IF(SUMIFS(WhatIf!$W:$W,WhatIf!$Q:$Q,P$1,WhatIf!$R:$R,P418)&lt;=price_limit,IF(P418="Yes",1,2),"")),""))</f>
        <v/>
      </c>
      <c r="BL418" s="161" t="str">
        <f>IF(OR(Q418="",VLOOKUP(Q$1,Services!$A$1:$B$25,2,0)="Exclude"),"",IF($D418=1,IF(OR(price_limit="",price_limit="No Limit"),IF(Q418="Yes",1,2),IF(SUMIFS(WhatIf!$W:$W,WhatIf!$Q:$Q,Q$1,WhatIf!$R:$R,Q418)&lt;=price_limit,IF(Q418="Yes",1,2),"")),""))</f>
        <v/>
      </c>
      <c r="BM418" s="161" t="str">
        <f ca="1">IF(OR(R418="",VLOOKUP(R$1,Services!$A$1:$B$25,2,0)="Exclude"),"",IF($D418=1,IF(OR(price_limit="",price_limit="No Limit"),IF(R418="Yes",1,2),IF(SUMIFS(WhatIf!$W:$W,WhatIf!$Q:$Q,R$1,WhatIf!$R:$R,R418)&lt;=price_limit,IF(R418="Yes",1,2),"")),""))</f>
        <v/>
      </c>
      <c r="BN418" s="161" t="str">
        <f ca="1">IF(OR(S418="",VLOOKUP(S$1,Services!$A$1:$B$25,2,0)="Exclude"),"",IF($D418=1,IF(OR(price_limit="",price_limit="No Limit"),IF(S418="Yes",1,2),IF(SUMIFS(WhatIf!$W:$W,WhatIf!$Q:$Q,S$1,WhatIf!$R:$R,S418)&lt;=price_limit,IF(S418="Yes",1,2),"")),""))</f>
        <v/>
      </c>
      <c r="BO418" s="161" t="str">
        <f>IF(OR(T418="",VLOOKUP(T$1,Services!$A$1:$B$25,2,0)="Exclude"),"",IF($D418=1,IF(OR(price_limit="",price_limit="No Limit"),IF(T418="Yes",1,2),IF(SUMIFS(WhatIf!$W:$W,WhatIf!$Q:$Q,T$1,WhatIf!$R:$R,T418)&lt;=price_limit,IF(T418="Yes",1,2),"")),""))</f>
        <v/>
      </c>
      <c r="BP418" s="161" t="str">
        <f>IF(OR(U418="",VLOOKUP(U$1,Services!$A$1:$B$25,2,0)="Exclude"),"",IF($D418=1,IF(OR(price_limit="",price_limit="No Limit"),IF(U418="Yes",1,2),IF(SUMIFS(WhatIf!$W:$W,WhatIf!$Q:$Q,U$1,WhatIf!$R:$R,U418)&lt;=price_limit,IF(U418="Yes",1,2),"")),""))</f>
        <v/>
      </c>
      <c r="BQ418" s="161" t="str">
        <f>IF(OR(V418="",VLOOKUP(V$1,Services!$A$1:$B$25,2,0)="Exclude"),"",IF($D418=1,IF(OR(price_limit="",price_limit="No Limit"),IF(V418="Yes",1,2),IF(SUMIFS(WhatIf!$W:$W,WhatIf!$Q:$Q,V$1,WhatIf!$R:$R,V418)&lt;=price_limit,IF(V418="Yes",1,2),"")),""))</f>
        <v/>
      </c>
      <c r="BR418" s="161" t="str">
        <f>IF(OR(W418="",VLOOKUP(W$1,Services!$A$1:$B$25,2,0)="Exclude"),"",IF($D418=1,IF(OR(price_limit="",price_limit="No Limit"),IF(W418="Yes",1,2),IF(SUMIFS(WhatIf!$W:$W,WhatIf!$Q:$Q,W$1,WhatIf!$R:$R,W418)&lt;=price_limit,IF(W418="Yes",1,2),"")),""))</f>
        <v/>
      </c>
      <c r="BS418" s="161" t="str">
        <f>IF(OR(X418="",VLOOKUP(X$1,Services!$A$1:$B$25,2,0)="Exclude"),"",IF($D418=1,IF(OR(price_limit="",price_limit="No Limit"),IF(X418="Yes",1,2),IF(SUMIFS(WhatIf!$W:$W,WhatIf!$Q:$Q,X$1,WhatIf!$R:$R,X418)&lt;=price_limit,IF(X418="Yes",1,2),"")),""))</f>
        <v/>
      </c>
      <c r="BT418" s="161" t="str">
        <f>IF(OR(Y418="",VLOOKUP(Y$1,Services!$A$1:$B$25,2,0)="Exclude"),"",IF($D418=1,IF(OR(price_limit="",price_limit="No Limit"),IF(Y418="Yes",1,2),IF(SUMIFS(WhatIf!$W:$W,WhatIf!$Q:$Q,Y$1,WhatIf!$R:$R,Y418)&lt;=price_limit,IF(Y418="Yes",1,2),"")),""))</f>
        <v/>
      </c>
      <c r="BU418" s="161" t="str">
        <f>IF(OR(Z418="",VLOOKUP(Z$1,Services!$A$1:$B$25,2,0)="Exclude"),"",IF($D418=1,IF(OR(price_limit="",price_limit="No Limit"),IF(Z418="Yes",1,2),IF(SUMIFS(WhatIf!$W:$W,WhatIf!$Q:$Q,Z$1,WhatIf!$R:$R,Z418)&lt;=price_limit,IF(Z418="Yes",1,2),"")),""))</f>
        <v/>
      </c>
      <c r="BV418" s="161"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14.5" customHeight="1" x14ac:dyDescent="0.35">
      <c r="A419" s="15" t="s">
        <v>59</v>
      </c>
      <c r="B419" s="3" t="s">
        <v>1096</v>
      </c>
      <c r="C419" s="3" t="s">
        <v>185</v>
      </c>
      <c r="D419" s="8" t="str">
        <f t="shared" ca="1" si="20"/>
        <v/>
      </c>
      <c r="F419" s="4" t="s">
        <v>384</v>
      </c>
      <c r="G419" s="4" t="s">
        <v>384</v>
      </c>
      <c r="H419" s="4" t="s">
        <v>384</v>
      </c>
      <c r="K419" s="4" t="s">
        <v>1</v>
      </c>
      <c r="L419" s="4" t="s">
        <v>1</v>
      </c>
      <c r="M419" s="8"/>
      <c r="N419" s="8"/>
      <c r="O419" s="8" t="s">
        <v>605</v>
      </c>
      <c r="P419" s="8"/>
      <c r="Q419" s="8"/>
      <c r="R419" s="8" t="s">
        <v>1</v>
      </c>
      <c r="S419" s="8" t="s">
        <v>1</v>
      </c>
      <c r="T419" s="8" t="s">
        <v>1</v>
      </c>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1" t="str">
        <f>IF(OR(E419="",VLOOKUP(E$1,Services!$A$1:$B$25,2,0)="Exclude"),"",IF($D419=1,IF(OR(price_limit="",price_limit="No Limit"),IF(E419="Yes",1,2),IF(SUMIFS(WhatIf!$W:$W,WhatIf!$Q:$Q,E$1,WhatIf!$R:$R,E419)&lt;=price_limit,IF(E419="Yes",1,2),"")),""))</f>
        <v/>
      </c>
      <c r="BA419" s="161" t="str">
        <f ca="1">IF(OR(F419="",VLOOKUP(F$1,Services!$A$1:$B$25,2,0)="Exclude"),"",IF($D419=1,IF(OR(price_limit="",price_limit="No Limit"),IF(F419="Yes",1,2),IF(SUMIFS(WhatIf!$W:$W,WhatIf!$Q:$Q,F$1,WhatIf!$R:$R,F419)&lt;=price_limit,IF(F419="Yes",1,2),"")),""))</f>
        <v/>
      </c>
      <c r="BB419" s="161" t="str">
        <f ca="1">IF(OR(G419="",VLOOKUP(G$1,Services!$A$1:$B$25,2,0)="Exclude"),"",IF($D419=1,IF(OR(price_limit="",price_limit="No Limit"),IF(G419="Yes",1,2),IF(SUMIFS(WhatIf!$W:$W,WhatIf!$Q:$Q,G$1,WhatIf!$R:$R,G419)&lt;=price_limit,IF(G419="Yes",1,2),"")),""))</f>
        <v/>
      </c>
      <c r="BC419" s="161" t="str">
        <f ca="1">IF(OR(H419="",VLOOKUP(H$1,Services!$A$1:$B$25,2,0)="Exclude"),"",IF($D419=1,IF(OR(price_limit="",price_limit="No Limit"),IF(H419="Yes",1,2),IF(SUMIFS(WhatIf!$W:$W,WhatIf!$Q:$Q,H$1,WhatIf!$R:$R,H419)&lt;=price_limit,IF(H419="Yes",1,2),"")),""))</f>
        <v/>
      </c>
      <c r="BD419" s="161" t="str">
        <f>IF(OR(I419="",VLOOKUP(I$1,Services!$A$1:$B$25,2,0)="Exclude"),"",IF($D419=1,IF(OR(price_limit="",price_limit="No Limit"),IF(I419="Yes",1,2),IF(SUMIFS(WhatIf!$W:$W,WhatIf!$Q:$Q,I$1,WhatIf!$R:$R,I419)&lt;=price_limit,IF(I419="Yes",1,2),"")),""))</f>
        <v/>
      </c>
      <c r="BE419" s="161" t="str">
        <f>IF(OR(J419="",VLOOKUP(J$1,Services!$A$1:$B$25,2,0)="Exclude"),"",IF($D419=1,IF(OR(price_limit="",price_limit="No Limit"),IF(J419="Yes",1,2),IF(SUMIFS(WhatIf!$W:$W,WhatIf!$Q:$Q,J$1,WhatIf!$R:$R,J419)&lt;=price_limit,IF(J419="Yes",1,2),"")),""))</f>
        <v/>
      </c>
      <c r="BF419" s="161" t="str">
        <f ca="1">IF(OR(K419="",VLOOKUP(K$1,Services!$A$1:$B$25,2,0)="Exclude"),"",IF($D419=1,IF(OR(price_limit="",price_limit="No Limit"),IF(K419="Yes",1,2),IF(SUMIFS(WhatIf!$W:$W,WhatIf!$Q:$Q,K$1,WhatIf!$R:$R,K419)&lt;=price_limit,IF(K419="Yes",1,2),"")),""))</f>
        <v/>
      </c>
      <c r="BG419" s="161" t="str">
        <f ca="1">IF(OR(L419="",VLOOKUP(L$1,Services!$A$1:$B$25,2,0)="Exclude"),"",IF($D419=1,IF(OR(price_limit="",price_limit="No Limit"),IF(L419="Yes",1,2),IF(SUMIFS(WhatIf!$W:$W,WhatIf!$Q:$Q,L$1,WhatIf!$R:$R,L419)&lt;=price_limit,IF(L419="Yes",1,2),"")),""))</f>
        <v/>
      </c>
      <c r="BH419" s="161" t="str">
        <f>IF(OR(M419="",VLOOKUP(M$1,Services!$A$1:$B$25,2,0)="Exclude"),"",IF($D419=1,IF(OR(price_limit="",price_limit="No Limit"),IF(M419="Yes",1,2),IF(SUMIFS(WhatIf!$W:$W,WhatIf!$Q:$Q,M$1,WhatIf!$R:$R,M419)&lt;=price_limit,IF(M419="Yes",1,2),"")),""))</f>
        <v/>
      </c>
      <c r="BI419" s="161" t="str">
        <f>IF(OR(N419="",VLOOKUP(N$1,Services!$A$1:$B$25,2,0)="Exclude"),"",IF($D419=1,IF(OR(price_limit="",price_limit="No Limit"),IF(N419="Yes",1,2),IF(SUMIFS(WhatIf!$W:$W,WhatIf!$Q:$Q,N$1,WhatIf!$R:$R,N419)&lt;=price_limit,IF(N419="Yes",1,2),"")),""))</f>
        <v/>
      </c>
      <c r="BJ419" s="161" t="str">
        <f ca="1">IF(OR(O419="",VLOOKUP(O$1,Services!$A$1:$B$25,2,0)="Exclude"),"",IF($D419=1,IF(OR(price_limit="",price_limit="No Limit"),IF(O419="Yes",1,2),IF(SUMIFS(WhatIf!$W:$W,WhatIf!$Q:$Q,O$1,WhatIf!$R:$R,O419)&lt;=price_limit,IF(O419="Yes",1,2),"")),""))</f>
        <v/>
      </c>
      <c r="BK419" s="161" t="str">
        <f>IF(OR(P419="",VLOOKUP(P$1,Services!$A$1:$B$25,2,0)="Exclude"),"",IF($D419=1,IF(OR(price_limit="",price_limit="No Limit"),IF(P419="Yes",1,2),IF(SUMIFS(WhatIf!$W:$W,WhatIf!$Q:$Q,P$1,WhatIf!$R:$R,P419)&lt;=price_limit,IF(P419="Yes",1,2),"")),""))</f>
        <v/>
      </c>
      <c r="BL419" s="161" t="str">
        <f>IF(OR(Q419="",VLOOKUP(Q$1,Services!$A$1:$B$25,2,0)="Exclude"),"",IF($D419=1,IF(OR(price_limit="",price_limit="No Limit"),IF(Q419="Yes",1,2),IF(SUMIFS(WhatIf!$W:$W,WhatIf!$Q:$Q,Q$1,WhatIf!$R:$R,Q419)&lt;=price_limit,IF(Q419="Yes",1,2),"")),""))</f>
        <v/>
      </c>
      <c r="BM419" s="161" t="str">
        <f ca="1">IF(OR(R419="",VLOOKUP(R$1,Services!$A$1:$B$25,2,0)="Exclude"),"",IF($D419=1,IF(OR(price_limit="",price_limit="No Limit"),IF(R419="Yes",1,2),IF(SUMIFS(WhatIf!$W:$W,WhatIf!$Q:$Q,R$1,WhatIf!$R:$R,R419)&lt;=price_limit,IF(R419="Yes",1,2),"")),""))</f>
        <v/>
      </c>
      <c r="BN419" s="161" t="str">
        <f ca="1">IF(OR(S419="",VLOOKUP(S$1,Services!$A$1:$B$25,2,0)="Exclude"),"",IF($D419=1,IF(OR(price_limit="",price_limit="No Limit"),IF(S419="Yes",1,2),IF(SUMIFS(WhatIf!$W:$W,WhatIf!$Q:$Q,S$1,WhatIf!$R:$R,S419)&lt;=price_limit,IF(S419="Yes",1,2),"")),""))</f>
        <v/>
      </c>
      <c r="BO419" s="161" t="str">
        <f ca="1">IF(OR(T419="",VLOOKUP(T$1,Services!$A$1:$B$25,2,0)="Exclude"),"",IF($D419=1,IF(OR(price_limit="",price_limit="No Limit"),IF(T419="Yes",1,2),IF(SUMIFS(WhatIf!$W:$W,WhatIf!$Q:$Q,T$1,WhatIf!$R:$R,T419)&lt;=price_limit,IF(T419="Yes",1,2),"")),""))</f>
        <v/>
      </c>
      <c r="BP419" s="161" t="str">
        <f>IF(OR(U419="",VLOOKUP(U$1,Services!$A$1:$B$25,2,0)="Exclude"),"",IF($D419=1,IF(OR(price_limit="",price_limit="No Limit"),IF(U419="Yes",1,2),IF(SUMIFS(WhatIf!$W:$W,WhatIf!$Q:$Q,U$1,WhatIf!$R:$R,U419)&lt;=price_limit,IF(U419="Yes",1,2),"")),""))</f>
        <v/>
      </c>
      <c r="BQ419" s="161" t="str">
        <f>IF(OR(V419="",VLOOKUP(V$1,Services!$A$1:$B$25,2,0)="Exclude"),"",IF($D419=1,IF(OR(price_limit="",price_limit="No Limit"),IF(V419="Yes",1,2),IF(SUMIFS(WhatIf!$W:$W,WhatIf!$Q:$Q,V$1,WhatIf!$R:$R,V419)&lt;=price_limit,IF(V419="Yes",1,2),"")),""))</f>
        <v/>
      </c>
      <c r="BR419" s="161" t="str">
        <f>IF(OR(W419="",VLOOKUP(W$1,Services!$A$1:$B$25,2,0)="Exclude"),"",IF($D419=1,IF(OR(price_limit="",price_limit="No Limit"),IF(W419="Yes",1,2),IF(SUMIFS(WhatIf!$W:$W,WhatIf!$Q:$Q,W$1,WhatIf!$R:$R,W419)&lt;=price_limit,IF(W419="Yes",1,2),"")),""))</f>
        <v/>
      </c>
      <c r="BS419" s="161" t="str">
        <f>IF(OR(X419="",VLOOKUP(X$1,Services!$A$1:$B$25,2,0)="Exclude"),"",IF($D419=1,IF(OR(price_limit="",price_limit="No Limit"),IF(X419="Yes",1,2),IF(SUMIFS(WhatIf!$W:$W,WhatIf!$Q:$Q,X$1,WhatIf!$R:$R,X419)&lt;=price_limit,IF(X419="Yes",1,2),"")),""))</f>
        <v/>
      </c>
      <c r="BT419" s="161" t="str">
        <f>IF(OR(Y419="",VLOOKUP(Y$1,Services!$A$1:$B$25,2,0)="Exclude"),"",IF($D419=1,IF(OR(price_limit="",price_limit="No Limit"),IF(Y419="Yes",1,2),IF(SUMIFS(WhatIf!$W:$W,WhatIf!$Q:$Q,Y$1,WhatIf!$R:$R,Y419)&lt;=price_limit,IF(Y419="Yes",1,2),"")),""))</f>
        <v/>
      </c>
      <c r="BU419" s="161" t="str">
        <f>IF(OR(Z419="",VLOOKUP(Z$1,Services!$A$1:$B$25,2,0)="Exclude"),"",IF($D419=1,IF(OR(price_limit="",price_limit="No Limit"),IF(Z419="Yes",1,2),IF(SUMIFS(WhatIf!$W:$W,WhatIf!$Q:$Q,Z$1,WhatIf!$R:$R,Z419)&lt;=price_limit,IF(Z419="Yes",1,2),"")),""))</f>
        <v/>
      </c>
      <c r="BV419" s="161"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60</v>
      </c>
      <c r="B420" s="3" t="s">
        <v>731</v>
      </c>
      <c r="C420" s="3" t="s">
        <v>345</v>
      </c>
      <c r="D420" s="8" t="str">
        <f t="shared" ca="1" si="20"/>
        <v/>
      </c>
      <c r="E420" s="4" t="s">
        <v>1</v>
      </c>
      <c r="F420" s="4" t="s">
        <v>1</v>
      </c>
      <c r="G420" s="4" t="s">
        <v>1</v>
      </c>
      <c r="H420" s="4" t="s">
        <v>1</v>
      </c>
      <c r="J420" s="4" t="s">
        <v>1</v>
      </c>
      <c r="K420" s="4" t="s">
        <v>1</v>
      </c>
      <c r="L420" s="4" t="s">
        <v>1</v>
      </c>
      <c r="M420" s="8" t="s">
        <v>1</v>
      </c>
      <c r="N420" s="8" t="s">
        <v>1</v>
      </c>
      <c r="O420" s="8" t="s">
        <v>1</v>
      </c>
      <c r="P420" s="8"/>
      <c r="Q420" s="8"/>
      <c r="R420" s="8" t="s">
        <v>1</v>
      </c>
      <c r="S420" s="8" t="s">
        <v>1</v>
      </c>
      <c r="T420" s="8" t="s">
        <v>1</v>
      </c>
      <c r="U420" s="8"/>
      <c r="V420" s="8"/>
      <c r="W420" s="6"/>
      <c r="X420" s="6"/>
      <c r="Y420" s="6"/>
      <c r="Z420" s="6"/>
      <c r="AA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1" t="str">
        <f ca="1">IF(OR(E420="",VLOOKUP(E$1,Services!$A$1:$B$25,2,0)="Exclude"),"",IF($D420=1,IF(OR(price_limit="",price_limit="No Limit"),IF(E420="Yes",1,2),IF(SUMIFS(WhatIf!$W:$W,WhatIf!$Q:$Q,E$1,WhatIf!$R:$R,E420)&lt;=price_limit,IF(E420="Yes",1,2),"")),""))</f>
        <v/>
      </c>
      <c r="BA420" s="161" t="str">
        <f ca="1">IF(OR(F420="",VLOOKUP(F$1,Services!$A$1:$B$25,2,0)="Exclude"),"",IF($D420=1,IF(OR(price_limit="",price_limit="No Limit"),IF(F420="Yes",1,2),IF(SUMIFS(WhatIf!$W:$W,WhatIf!$Q:$Q,F$1,WhatIf!$R:$R,F420)&lt;=price_limit,IF(F420="Yes",1,2),"")),""))</f>
        <v/>
      </c>
      <c r="BB420" s="161" t="str">
        <f ca="1">IF(OR(G420="",VLOOKUP(G$1,Services!$A$1:$B$25,2,0)="Exclude"),"",IF($D420=1,IF(OR(price_limit="",price_limit="No Limit"),IF(G420="Yes",1,2),IF(SUMIFS(WhatIf!$W:$W,WhatIf!$Q:$Q,G$1,WhatIf!$R:$R,G420)&lt;=price_limit,IF(G420="Yes",1,2),"")),""))</f>
        <v/>
      </c>
      <c r="BC420" s="161" t="str">
        <f ca="1">IF(OR(H420="",VLOOKUP(H$1,Services!$A$1:$B$25,2,0)="Exclude"),"",IF($D420=1,IF(OR(price_limit="",price_limit="No Limit"),IF(H420="Yes",1,2),IF(SUMIFS(WhatIf!$W:$W,WhatIf!$Q:$Q,H$1,WhatIf!$R:$R,H420)&lt;=price_limit,IF(H420="Yes",1,2),"")),""))</f>
        <v/>
      </c>
      <c r="BD420" s="161" t="str">
        <f>IF(OR(I420="",VLOOKUP(I$1,Services!$A$1:$B$25,2,0)="Exclude"),"",IF($D420=1,IF(OR(price_limit="",price_limit="No Limit"),IF(I420="Yes",1,2),IF(SUMIFS(WhatIf!$W:$W,WhatIf!$Q:$Q,I$1,WhatIf!$R:$R,I420)&lt;=price_limit,IF(I420="Yes",1,2),"")),""))</f>
        <v/>
      </c>
      <c r="BE420" s="161" t="str">
        <f ca="1">IF(OR(J420="",VLOOKUP(J$1,Services!$A$1:$B$25,2,0)="Exclude"),"",IF($D420=1,IF(OR(price_limit="",price_limit="No Limit"),IF(J420="Yes",1,2),IF(SUMIFS(WhatIf!$W:$W,WhatIf!$Q:$Q,J$1,WhatIf!$R:$R,J420)&lt;=price_limit,IF(J420="Yes",1,2),"")),""))</f>
        <v/>
      </c>
      <c r="BF420" s="161" t="str">
        <f ca="1">IF(OR(K420="",VLOOKUP(K$1,Services!$A$1:$B$25,2,0)="Exclude"),"",IF($D420=1,IF(OR(price_limit="",price_limit="No Limit"),IF(K420="Yes",1,2),IF(SUMIFS(WhatIf!$W:$W,WhatIf!$Q:$Q,K$1,WhatIf!$R:$R,K420)&lt;=price_limit,IF(K420="Yes",1,2),"")),""))</f>
        <v/>
      </c>
      <c r="BG420" s="161" t="str">
        <f ca="1">IF(OR(L420="",VLOOKUP(L$1,Services!$A$1:$B$25,2,0)="Exclude"),"",IF($D420=1,IF(OR(price_limit="",price_limit="No Limit"),IF(L420="Yes",1,2),IF(SUMIFS(WhatIf!$W:$W,WhatIf!$Q:$Q,L$1,WhatIf!$R:$R,L420)&lt;=price_limit,IF(L420="Yes",1,2),"")),""))</f>
        <v/>
      </c>
      <c r="BH420" s="161" t="str">
        <f ca="1">IF(OR(M420="",VLOOKUP(M$1,Services!$A$1:$B$25,2,0)="Exclude"),"",IF($D420=1,IF(OR(price_limit="",price_limit="No Limit"),IF(M420="Yes",1,2),IF(SUMIFS(WhatIf!$W:$W,WhatIf!$Q:$Q,M$1,WhatIf!$R:$R,M420)&lt;=price_limit,IF(M420="Yes",1,2),"")),""))</f>
        <v/>
      </c>
      <c r="BI420" s="161" t="str">
        <f ca="1">IF(OR(N420="",VLOOKUP(N$1,Services!$A$1:$B$25,2,0)="Exclude"),"",IF($D420=1,IF(OR(price_limit="",price_limit="No Limit"),IF(N420="Yes",1,2),IF(SUMIFS(WhatIf!$W:$W,WhatIf!$Q:$Q,N$1,WhatIf!$R:$R,N420)&lt;=price_limit,IF(N420="Yes",1,2),"")),""))</f>
        <v/>
      </c>
      <c r="BJ420" s="161" t="str">
        <f ca="1">IF(OR(O420="",VLOOKUP(O$1,Services!$A$1:$B$25,2,0)="Exclude"),"",IF($D420=1,IF(OR(price_limit="",price_limit="No Limit"),IF(O420="Yes",1,2),IF(SUMIFS(WhatIf!$W:$W,WhatIf!$Q:$Q,O$1,WhatIf!$R:$R,O420)&lt;=price_limit,IF(O420="Yes",1,2),"")),""))</f>
        <v/>
      </c>
      <c r="BK420" s="161" t="str">
        <f>IF(OR(P420="",VLOOKUP(P$1,Services!$A$1:$B$25,2,0)="Exclude"),"",IF($D420=1,IF(OR(price_limit="",price_limit="No Limit"),IF(P420="Yes",1,2),IF(SUMIFS(WhatIf!$W:$W,WhatIf!$Q:$Q,P$1,WhatIf!$R:$R,P420)&lt;=price_limit,IF(P420="Yes",1,2),"")),""))</f>
        <v/>
      </c>
      <c r="BL420" s="161" t="str">
        <f>IF(OR(Q420="",VLOOKUP(Q$1,Services!$A$1:$B$25,2,0)="Exclude"),"",IF($D420=1,IF(OR(price_limit="",price_limit="No Limit"),IF(Q420="Yes",1,2),IF(SUMIFS(WhatIf!$W:$W,WhatIf!$Q:$Q,Q$1,WhatIf!$R:$R,Q420)&lt;=price_limit,IF(Q420="Yes",1,2),"")),""))</f>
        <v/>
      </c>
      <c r="BM420" s="161" t="str">
        <f ca="1">IF(OR(R420="",VLOOKUP(R$1,Services!$A$1:$B$25,2,0)="Exclude"),"",IF($D420=1,IF(OR(price_limit="",price_limit="No Limit"),IF(R420="Yes",1,2),IF(SUMIFS(WhatIf!$W:$W,WhatIf!$Q:$Q,R$1,WhatIf!$R:$R,R420)&lt;=price_limit,IF(R420="Yes",1,2),"")),""))</f>
        <v/>
      </c>
      <c r="BN420" s="161" t="str">
        <f ca="1">IF(OR(S420="",VLOOKUP(S$1,Services!$A$1:$B$25,2,0)="Exclude"),"",IF($D420=1,IF(OR(price_limit="",price_limit="No Limit"),IF(S420="Yes",1,2),IF(SUMIFS(WhatIf!$W:$W,WhatIf!$Q:$Q,S$1,WhatIf!$R:$R,S420)&lt;=price_limit,IF(S420="Yes",1,2),"")),""))</f>
        <v/>
      </c>
      <c r="BO420" s="161" t="str">
        <f ca="1">IF(OR(T420="",VLOOKUP(T$1,Services!$A$1:$B$25,2,0)="Exclude"),"",IF($D420=1,IF(OR(price_limit="",price_limit="No Limit"),IF(T420="Yes",1,2),IF(SUMIFS(WhatIf!$W:$W,WhatIf!$Q:$Q,T$1,WhatIf!$R:$R,T420)&lt;=price_limit,IF(T420="Yes",1,2),"")),""))</f>
        <v/>
      </c>
      <c r="BP420" s="161" t="str">
        <f>IF(OR(U420="",VLOOKUP(U$1,Services!$A$1:$B$25,2,0)="Exclude"),"",IF($D420=1,IF(OR(price_limit="",price_limit="No Limit"),IF(U420="Yes",1,2),IF(SUMIFS(WhatIf!$W:$W,WhatIf!$Q:$Q,U$1,WhatIf!$R:$R,U420)&lt;=price_limit,IF(U420="Yes",1,2),"")),""))</f>
        <v/>
      </c>
      <c r="BQ420" s="161" t="str">
        <f>IF(OR(V420="",VLOOKUP(V$1,Services!$A$1:$B$25,2,0)="Exclude"),"",IF($D420=1,IF(OR(price_limit="",price_limit="No Limit"),IF(V420="Yes",1,2),IF(SUMIFS(WhatIf!$W:$W,WhatIf!$Q:$Q,V$1,WhatIf!$R:$R,V420)&lt;=price_limit,IF(V420="Yes",1,2),"")),""))</f>
        <v/>
      </c>
      <c r="BR420" s="161" t="str">
        <f>IF(OR(W420="",VLOOKUP(W$1,Services!$A$1:$B$25,2,0)="Exclude"),"",IF($D420=1,IF(OR(price_limit="",price_limit="No Limit"),IF(W420="Yes",1,2),IF(SUMIFS(WhatIf!$W:$W,WhatIf!$Q:$Q,W$1,WhatIf!$R:$R,W420)&lt;=price_limit,IF(W420="Yes",1,2),"")),""))</f>
        <v/>
      </c>
      <c r="BS420" s="161" t="str">
        <f>IF(OR(X420="",VLOOKUP(X$1,Services!$A$1:$B$25,2,0)="Exclude"),"",IF($D420=1,IF(OR(price_limit="",price_limit="No Limit"),IF(X420="Yes",1,2),IF(SUMIFS(WhatIf!$W:$W,WhatIf!$Q:$Q,X$1,WhatIf!$R:$R,X420)&lt;=price_limit,IF(X420="Yes",1,2),"")),""))</f>
        <v/>
      </c>
      <c r="BT420" s="161" t="str">
        <f>IF(OR(Y420="",VLOOKUP(Y$1,Services!$A$1:$B$25,2,0)="Exclude"),"",IF($D420=1,IF(OR(price_limit="",price_limit="No Limit"),IF(Y420="Yes",1,2),IF(SUMIFS(WhatIf!$W:$W,WhatIf!$Q:$Q,Y$1,WhatIf!$R:$R,Y420)&lt;=price_limit,IF(Y420="Yes",1,2),"")),""))</f>
        <v/>
      </c>
      <c r="BU420" s="161" t="str">
        <f>IF(OR(Z420="",VLOOKUP(Z$1,Services!$A$1:$B$25,2,0)="Exclude"),"",IF($D420=1,IF(OR(price_limit="",price_limit="No Limit"),IF(Z420="Yes",1,2),IF(SUMIFS(WhatIf!$W:$W,WhatIf!$Q:$Q,Z$1,WhatIf!$R:$R,Z420)&lt;=price_limit,IF(Z420="Yes",1,2),"")),""))</f>
        <v/>
      </c>
      <c r="BV420" s="161"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5">
      <c r="A421" s="15" t="s">
        <v>659</v>
      </c>
      <c r="B421" s="3" t="s">
        <v>899</v>
      </c>
      <c r="C421" s="3" t="s">
        <v>745</v>
      </c>
      <c r="D421" s="8" t="str">
        <f t="shared" ca="1" si="20"/>
        <v/>
      </c>
      <c r="M421" s="8"/>
      <c r="N421" s="8"/>
      <c r="O421" s="8" t="s">
        <v>605</v>
      </c>
      <c r="P421" s="8"/>
      <c r="Q421" s="8"/>
      <c r="R421" s="8" t="s">
        <v>1</v>
      </c>
      <c r="S421" s="8" t="s">
        <v>1</v>
      </c>
      <c r="T421" s="8"/>
      <c r="U421" s="8"/>
      <c r="V421" s="8"/>
      <c r="W421" s="6"/>
      <c r="X421" s="6"/>
      <c r="Y421" s="6"/>
      <c r="Z421" s="6"/>
      <c r="AA421" s="4" t="s">
        <v>1</v>
      </c>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1" t="str">
        <f>IF(OR(E421="",VLOOKUP(E$1,Services!$A$1:$B$25,2,0)="Exclude"),"",IF($D421=1,IF(OR(price_limit="",price_limit="No Limit"),IF(E421="Yes",1,2),IF(SUMIFS(WhatIf!$W:$W,WhatIf!$Q:$Q,E$1,WhatIf!$R:$R,E421)&lt;=price_limit,IF(E421="Yes",1,2),"")),""))</f>
        <v/>
      </c>
      <c r="BA421" s="161" t="str">
        <f>IF(OR(F421="",VLOOKUP(F$1,Services!$A$1:$B$25,2,0)="Exclude"),"",IF($D421=1,IF(OR(price_limit="",price_limit="No Limit"),IF(F421="Yes",1,2),IF(SUMIFS(WhatIf!$W:$W,WhatIf!$Q:$Q,F$1,WhatIf!$R:$R,F421)&lt;=price_limit,IF(F421="Yes",1,2),"")),""))</f>
        <v/>
      </c>
      <c r="BB421" s="161" t="str">
        <f>IF(OR(G421="",VLOOKUP(G$1,Services!$A$1:$B$25,2,0)="Exclude"),"",IF($D421=1,IF(OR(price_limit="",price_limit="No Limit"),IF(G421="Yes",1,2),IF(SUMIFS(WhatIf!$W:$W,WhatIf!$Q:$Q,G$1,WhatIf!$R:$R,G421)&lt;=price_limit,IF(G421="Yes",1,2),"")),""))</f>
        <v/>
      </c>
      <c r="BC421" s="161" t="str">
        <f>IF(OR(H421="",VLOOKUP(H$1,Services!$A$1:$B$25,2,0)="Exclude"),"",IF($D421=1,IF(OR(price_limit="",price_limit="No Limit"),IF(H421="Yes",1,2),IF(SUMIFS(WhatIf!$W:$W,WhatIf!$Q:$Q,H$1,WhatIf!$R:$R,H421)&lt;=price_limit,IF(H421="Yes",1,2),"")),""))</f>
        <v/>
      </c>
      <c r="BD421" s="161" t="str">
        <f>IF(OR(I421="",VLOOKUP(I$1,Services!$A$1:$B$25,2,0)="Exclude"),"",IF($D421=1,IF(OR(price_limit="",price_limit="No Limit"),IF(I421="Yes",1,2),IF(SUMIFS(WhatIf!$W:$W,WhatIf!$Q:$Q,I$1,WhatIf!$R:$R,I421)&lt;=price_limit,IF(I421="Yes",1,2),"")),""))</f>
        <v/>
      </c>
      <c r="BE421" s="161" t="str">
        <f>IF(OR(J421="",VLOOKUP(J$1,Services!$A$1:$B$25,2,0)="Exclude"),"",IF($D421=1,IF(OR(price_limit="",price_limit="No Limit"),IF(J421="Yes",1,2),IF(SUMIFS(WhatIf!$W:$W,WhatIf!$Q:$Q,J$1,WhatIf!$R:$R,J421)&lt;=price_limit,IF(J421="Yes",1,2),"")),""))</f>
        <v/>
      </c>
      <c r="BF421" s="161" t="str">
        <f>IF(OR(K421="",VLOOKUP(K$1,Services!$A$1:$B$25,2,0)="Exclude"),"",IF($D421=1,IF(OR(price_limit="",price_limit="No Limit"),IF(K421="Yes",1,2),IF(SUMIFS(WhatIf!$W:$W,WhatIf!$Q:$Q,K$1,WhatIf!$R:$R,K421)&lt;=price_limit,IF(K421="Yes",1,2),"")),""))</f>
        <v/>
      </c>
      <c r="BG421" s="161" t="str">
        <f>IF(OR(L421="",VLOOKUP(L$1,Services!$A$1:$B$25,2,0)="Exclude"),"",IF($D421=1,IF(OR(price_limit="",price_limit="No Limit"),IF(L421="Yes",1,2),IF(SUMIFS(WhatIf!$W:$W,WhatIf!$Q:$Q,L$1,WhatIf!$R:$R,L421)&lt;=price_limit,IF(L421="Yes",1,2),"")),""))</f>
        <v/>
      </c>
      <c r="BH421" s="161" t="str">
        <f>IF(OR(M421="",VLOOKUP(M$1,Services!$A$1:$B$25,2,0)="Exclude"),"",IF($D421=1,IF(OR(price_limit="",price_limit="No Limit"),IF(M421="Yes",1,2),IF(SUMIFS(WhatIf!$W:$W,WhatIf!$Q:$Q,M$1,WhatIf!$R:$R,M421)&lt;=price_limit,IF(M421="Yes",1,2),"")),""))</f>
        <v/>
      </c>
      <c r="BI421" s="161" t="str">
        <f>IF(OR(N421="",VLOOKUP(N$1,Services!$A$1:$B$25,2,0)="Exclude"),"",IF($D421=1,IF(OR(price_limit="",price_limit="No Limit"),IF(N421="Yes",1,2),IF(SUMIFS(WhatIf!$W:$W,WhatIf!$Q:$Q,N$1,WhatIf!$R:$R,N421)&lt;=price_limit,IF(N421="Yes",1,2),"")),""))</f>
        <v/>
      </c>
      <c r="BJ421" s="161" t="str">
        <f ca="1">IF(OR(O421="",VLOOKUP(O$1,Services!$A$1:$B$25,2,0)="Exclude"),"",IF($D421=1,IF(OR(price_limit="",price_limit="No Limit"),IF(O421="Yes",1,2),IF(SUMIFS(WhatIf!$W:$W,WhatIf!$Q:$Q,O$1,WhatIf!$R:$R,O421)&lt;=price_limit,IF(O421="Yes",1,2),"")),""))</f>
        <v/>
      </c>
      <c r="BK421" s="161" t="str">
        <f>IF(OR(P421="",VLOOKUP(P$1,Services!$A$1:$B$25,2,0)="Exclude"),"",IF($D421=1,IF(OR(price_limit="",price_limit="No Limit"),IF(P421="Yes",1,2),IF(SUMIFS(WhatIf!$W:$W,WhatIf!$Q:$Q,P$1,WhatIf!$R:$R,P421)&lt;=price_limit,IF(P421="Yes",1,2),"")),""))</f>
        <v/>
      </c>
      <c r="BL421" s="161" t="str">
        <f>IF(OR(Q421="",VLOOKUP(Q$1,Services!$A$1:$B$25,2,0)="Exclude"),"",IF($D421=1,IF(OR(price_limit="",price_limit="No Limit"),IF(Q421="Yes",1,2),IF(SUMIFS(WhatIf!$W:$W,WhatIf!$Q:$Q,Q$1,WhatIf!$R:$R,Q421)&lt;=price_limit,IF(Q421="Yes",1,2),"")),""))</f>
        <v/>
      </c>
      <c r="BM421" s="161" t="str">
        <f ca="1">IF(OR(R421="",VLOOKUP(R$1,Services!$A$1:$B$25,2,0)="Exclude"),"",IF($D421=1,IF(OR(price_limit="",price_limit="No Limit"),IF(R421="Yes",1,2),IF(SUMIFS(WhatIf!$W:$W,WhatIf!$Q:$Q,R$1,WhatIf!$R:$R,R421)&lt;=price_limit,IF(R421="Yes",1,2),"")),""))</f>
        <v/>
      </c>
      <c r="BN421" s="161" t="str">
        <f ca="1">IF(OR(S421="",VLOOKUP(S$1,Services!$A$1:$B$25,2,0)="Exclude"),"",IF($D421=1,IF(OR(price_limit="",price_limit="No Limit"),IF(S421="Yes",1,2),IF(SUMIFS(WhatIf!$W:$W,WhatIf!$Q:$Q,S$1,WhatIf!$R:$R,S421)&lt;=price_limit,IF(S421="Yes",1,2),"")),""))</f>
        <v/>
      </c>
      <c r="BO421" s="161" t="str">
        <f>IF(OR(T421="",VLOOKUP(T$1,Services!$A$1:$B$25,2,0)="Exclude"),"",IF($D421=1,IF(OR(price_limit="",price_limit="No Limit"),IF(T421="Yes",1,2),IF(SUMIFS(WhatIf!$W:$W,WhatIf!$Q:$Q,T$1,WhatIf!$R:$R,T421)&lt;=price_limit,IF(T421="Yes",1,2),"")),""))</f>
        <v/>
      </c>
      <c r="BP421" s="161" t="str">
        <f>IF(OR(U421="",VLOOKUP(U$1,Services!$A$1:$B$25,2,0)="Exclude"),"",IF($D421=1,IF(OR(price_limit="",price_limit="No Limit"),IF(U421="Yes",1,2),IF(SUMIFS(WhatIf!$W:$W,WhatIf!$Q:$Q,U$1,WhatIf!$R:$R,U421)&lt;=price_limit,IF(U421="Yes",1,2),"")),""))</f>
        <v/>
      </c>
      <c r="BQ421" s="161" t="str">
        <f>IF(OR(V421="",VLOOKUP(V$1,Services!$A$1:$B$25,2,0)="Exclude"),"",IF($D421=1,IF(OR(price_limit="",price_limit="No Limit"),IF(V421="Yes",1,2),IF(SUMIFS(WhatIf!$W:$W,WhatIf!$Q:$Q,V$1,WhatIf!$R:$R,V421)&lt;=price_limit,IF(V421="Yes",1,2),"")),""))</f>
        <v/>
      </c>
      <c r="BR421" s="161" t="str">
        <f>IF(OR(W421="",VLOOKUP(W$1,Services!$A$1:$B$25,2,0)="Exclude"),"",IF($D421=1,IF(OR(price_limit="",price_limit="No Limit"),IF(W421="Yes",1,2),IF(SUMIFS(WhatIf!$W:$W,WhatIf!$Q:$Q,W$1,WhatIf!$R:$R,W421)&lt;=price_limit,IF(W421="Yes",1,2),"")),""))</f>
        <v/>
      </c>
      <c r="BS421" s="161" t="str">
        <f>IF(OR(X421="",VLOOKUP(X$1,Services!$A$1:$B$25,2,0)="Exclude"),"",IF($D421=1,IF(OR(price_limit="",price_limit="No Limit"),IF(X421="Yes",1,2),IF(SUMIFS(WhatIf!$W:$W,WhatIf!$Q:$Q,X$1,WhatIf!$R:$R,X421)&lt;=price_limit,IF(X421="Yes",1,2),"")),""))</f>
        <v/>
      </c>
      <c r="BT421" s="161" t="str">
        <f>IF(OR(Y421="",VLOOKUP(Y$1,Services!$A$1:$B$25,2,0)="Exclude"),"",IF($D421=1,IF(OR(price_limit="",price_limit="No Limit"),IF(Y421="Yes",1,2),IF(SUMIFS(WhatIf!$W:$W,WhatIf!$Q:$Q,Y$1,WhatIf!$R:$R,Y421)&lt;=price_limit,IF(Y421="Yes",1,2),"")),""))</f>
        <v/>
      </c>
      <c r="BU421" s="161" t="str">
        <f>IF(OR(Z421="",VLOOKUP(Z$1,Services!$A$1:$B$25,2,0)="Exclude"),"",IF($D421=1,IF(OR(price_limit="",price_limit="No Limit"),IF(Z421="Yes",1,2),IF(SUMIFS(WhatIf!$W:$W,WhatIf!$Q:$Q,Z$1,WhatIf!$R:$R,Z421)&lt;=price_limit,IF(Z421="Yes",1,2),"")),""))</f>
        <v/>
      </c>
      <c r="BV421" s="161"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4.5" customHeight="1" x14ac:dyDescent="0.35">
      <c r="A422" s="15" t="s">
        <v>61</v>
      </c>
      <c r="B422" s="3" t="s">
        <v>935</v>
      </c>
      <c r="C422" s="3" t="s">
        <v>345</v>
      </c>
      <c r="D422" s="8" t="str">
        <f t="shared" ca="1" si="20"/>
        <v/>
      </c>
      <c r="E422" s="4" t="s">
        <v>1</v>
      </c>
      <c r="I422" s="4" t="s">
        <v>1</v>
      </c>
      <c r="J422" s="4" t="s">
        <v>1</v>
      </c>
      <c r="K422" s="4" t="s">
        <v>1</v>
      </c>
      <c r="L422" s="4" t="s">
        <v>1</v>
      </c>
      <c r="M422" s="8" t="s">
        <v>1</v>
      </c>
      <c r="N422" s="8" t="s">
        <v>1</v>
      </c>
      <c r="O422" s="8" t="s">
        <v>1</v>
      </c>
      <c r="P422" s="8"/>
      <c r="Q422" s="8"/>
      <c r="R422" s="8" t="s">
        <v>1</v>
      </c>
      <c r="S422" s="8" t="s">
        <v>1</v>
      </c>
      <c r="T422" s="8" t="s">
        <v>1</v>
      </c>
      <c r="U422" s="8"/>
      <c r="V422" s="8" t="s">
        <v>1</v>
      </c>
      <c r="W422" s="6"/>
      <c r="X422" s="6"/>
      <c r="Y422" s="6"/>
      <c r="Z422" s="6"/>
      <c r="AA422" s="4" t="s">
        <v>1</v>
      </c>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1" t="str">
        <f ca="1">IF(OR(E422="",VLOOKUP(E$1,Services!$A$1:$B$25,2,0)="Exclude"),"",IF($D422=1,IF(OR(price_limit="",price_limit="No Limit"),IF(E422="Yes",1,2),IF(SUMIFS(WhatIf!$W:$W,WhatIf!$Q:$Q,E$1,WhatIf!$R:$R,E422)&lt;=price_limit,IF(E422="Yes",1,2),"")),""))</f>
        <v/>
      </c>
      <c r="BA422" s="161" t="str">
        <f>IF(OR(F422="",VLOOKUP(F$1,Services!$A$1:$B$25,2,0)="Exclude"),"",IF($D422=1,IF(OR(price_limit="",price_limit="No Limit"),IF(F422="Yes",1,2),IF(SUMIFS(WhatIf!$W:$W,WhatIf!$Q:$Q,F$1,WhatIf!$R:$R,F422)&lt;=price_limit,IF(F422="Yes",1,2),"")),""))</f>
        <v/>
      </c>
      <c r="BB422" s="161" t="str">
        <f>IF(OR(G422="",VLOOKUP(G$1,Services!$A$1:$B$25,2,0)="Exclude"),"",IF($D422=1,IF(OR(price_limit="",price_limit="No Limit"),IF(G422="Yes",1,2),IF(SUMIFS(WhatIf!$W:$W,WhatIf!$Q:$Q,G$1,WhatIf!$R:$R,G422)&lt;=price_limit,IF(G422="Yes",1,2),"")),""))</f>
        <v/>
      </c>
      <c r="BC422" s="161" t="str">
        <f>IF(OR(H422="",VLOOKUP(H$1,Services!$A$1:$B$25,2,0)="Exclude"),"",IF($D422=1,IF(OR(price_limit="",price_limit="No Limit"),IF(H422="Yes",1,2),IF(SUMIFS(WhatIf!$W:$W,WhatIf!$Q:$Q,H$1,WhatIf!$R:$R,H422)&lt;=price_limit,IF(H422="Yes",1,2),"")),""))</f>
        <v/>
      </c>
      <c r="BD422" s="161" t="str">
        <f ca="1">IF(OR(I422="",VLOOKUP(I$1,Services!$A$1:$B$25,2,0)="Exclude"),"",IF($D422=1,IF(OR(price_limit="",price_limit="No Limit"),IF(I422="Yes",1,2),IF(SUMIFS(WhatIf!$W:$W,WhatIf!$Q:$Q,I$1,WhatIf!$R:$R,I422)&lt;=price_limit,IF(I422="Yes",1,2),"")),""))</f>
        <v/>
      </c>
      <c r="BE422" s="161" t="str">
        <f ca="1">IF(OR(J422="",VLOOKUP(J$1,Services!$A$1:$B$25,2,0)="Exclude"),"",IF($D422=1,IF(OR(price_limit="",price_limit="No Limit"),IF(J422="Yes",1,2),IF(SUMIFS(WhatIf!$W:$W,WhatIf!$Q:$Q,J$1,WhatIf!$R:$R,J422)&lt;=price_limit,IF(J422="Yes",1,2),"")),""))</f>
        <v/>
      </c>
      <c r="BF422" s="161" t="str">
        <f ca="1">IF(OR(K422="",VLOOKUP(K$1,Services!$A$1:$B$25,2,0)="Exclude"),"",IF($D422=1,IF(OR(price_limit="",price_limit="No Limit"),IF(K422="Yes",1,2),IF(SUMIFS(WhatIf!$W:$W,WhatIf!$Q:$Q,K$1,WhatIf!$R:$R,K422)&lt;=price_limit,IF(K422="Yes",1,2),"")),""))</f>
        <v/>
      </c>
      <c r="BG422" s="161" t="str">
        <f ca="1">IF(OR(L422="",VLOOKUP(L$1,Services!$A$1:$B$25,2,0)="Exclude"),"",IF($D422=1,IF(OR(price_limit="",price_limit="No Limit"),IF(L422="Yes",1,2),IF(SUMIFS(WhatIf!$W:$W,WhatIf!$Q:$Q,L$1,WhatIf!$R:$R,L422)&lt;=price_limit,IF(L422="Yes",1,2),"")),""))</f>
        <v/>
      </c>
      <c r="BH422" s="161" t="str">
        <f ca="1">IF(OR(M422="",VLOOKUP(M$1,Services!$A$1:$B$25,2,0)="Exclude"),"",IF($D422=1,IF(OR(price_limit="",price_limit="No Limit"),IF(M422="Yes",1,2),IF(SUMIFS(WhatIf!$W:$W,WhatIf!$Q:$Q,M$1,WhatIf!$R:$R,M422)&lt;=price_limit,IF(M422="Yes",1,2),"")),""))</f>
        <v/>
      </c>
      <c r="BI422" s="161" t="str">
        <f ca="1">IF(OR(N422="",VLOOKUP(N$1,Services!$A$1:$B$25,2,0)="Exclude"),"",IF($D422=1,IF(OR(price_limit="",price_limit="No Limit"),IF(N422="Yes",1,2),IF(SUMIFS(WhatIf!$W:$W,WhatIf!$Q:$Q,N$1,WhatIf!$R:$R,N422)&lt;=price_limit,IF(N422="Yes",1,2),"")),""))</f>
        <v/>
      </c>
      <c r="BJ422" s="161" t="str">
        <f ca="1">IF(OR(O422="",VLOOKUP(O$1,Services!$A$1:$B$25,2,0)="Exclude"),"",IF($D422=1,IF(OR(price_limit="",price_limit="No Limit"),IF(O422="Yes",1,2),IF(SUMIFS(WhatIf!$W:$W,WhatIf!$Q:$Q,O$1,WhatIf!$R:$R,O422)&lt;=price_limit,IF(O422="Yes",1,2),"")),""))</f>
        <v/>
      </c>
      <c r="BK422" s="161" t="str">
        <f>IF(OR(P422="",VLOOKUP(P$1,Services!$A$1:$B$25,2,0)="Exclude"),"",IF($D422=1,IF(OR(price_limit="",price_limit="No Limit"),IF(P422="Yes",1,2),IF(SUMIFS(WhatIf!$W:$W,WhatIf!$Q:$Q,P$1,WhatIf!$R:$R,P422)&lt;=price_limit,IF(P422="Yes",1,2),"")),""))</f>
        <v/>
      </c>
      <c r="BL422" s="161" t="str">
        <f>IF(OR(Q422="",VLOOKUP(Q$1,Services!$A$1:$B$25,2,0)="Exclude"),"",IF($D422=1,IF(OR(price_limit="",price_limit="No Limit"),IF(Q422="Yes",1,2),IF(SUMIFS(WhatIf!$W:$W,WhatIf!$Q:$Q,Q$1,WhatIf!$R:$R,Q422)&lt;=price_limit,IF(Q422="Yes",1,2),"")),""))</f>
        <v/>
      </c>
      <c r="BM422" s="161" t="str">
        <f ca="1">IF(OR(R422="",VLOOKUP(R$1,Services!$A$1:$B$25,2,0)="Exclude"),"",IF($D422=1,IF(OR(price_limit="",price_limit="No Limit"),IF(R422="Yes",1,2),IF(SUMIFS(WhatIf!$W:$W,WhatIf!$Q:$Q,R$1,WhatIf!$R:$R,R422)&lt;=price_limit,IF(R422="Yes",1,2),"")),""))</f>
        <v/>
      </c>
      <c r="BN422" s="161" t="str">
        <f ca="1">IF(OR(S422="",VLOOKUP(S$1,Services!$A$1:$B$25,2,0)="Exclude"),"",IF($D422=1,IF(OR(price_limit="",price_limit="No Limit"),IF(S422="Yes",1,2),IF(SUMIFS(WhatIf!$W:$W,WhatIf!$Q:$Q,S$1,WhatIf!$R:$R,S422)&lt;=price_limit,IF(S422="Yes",1,2),"")),""))</f>
        <v/>
      </c>
      <c r="BO422" s="161" t="str">
        <f ca="1">IF(OR(T422="",VLOOKUP(T$1,Services!$A$1:$B$25,2,0)="Exclude"),"",IF($D422=1,IF(OR(price_limit="",price_limit="No Limit"),IF(T422="Yes",1,2),IF(SUMIFS(WhatIf!$W:$W,WhatIf!$Q:$Q,T$1,WhatIf!$R:$R,T422)&lt;=price_limit,IF(T422="Yes",1,2),"")),""))</f>
        <v/>
      </c>
      <c r="BP422" s="161" t="str">
        <f>IF(OR(U422="",VLOOKUP(U$1,Services!$A$1:$B$25,2,0)="Exclude"),"",IF($D422=1,IF(OR(price_limit="",price_limit="No Limit"),IF(U422="Yes",1,2),IF(SUMIFS(WhatIf!$W:$W,WhatIf!$Q:$Q,U$1,WhatIf!$R:$R,U422)&lt;=price_limit,IF(U422="Yes",1,2),"")),""))</f>
        <v/>
      </c>
      <c r="BQ422" s="161" t="str">
        <f ca="1">IF(OR(V422="",VLOOKUP(V$1,Services!$A$1:$B$25,2,0)="Exclude"),"",IF($D422=1,IF(OR(price_limit="",price_limit="No Limit"),IF(V422="Yes",1,2),IF(SUMIFS(WhatIf!$W:$W,WhatIf!$Q:$Q,V$1,WhatIf!$R:$R,V422)&lt;=price_limit,IF(V422="Yes",1,2),"")),""))</f>
        <v/>
      </c>
      <c r="BR422" s="161" t="str">
        <f>IF(OR(W422="",VLOOKUP(W$1,Services!$A$1:$B$25,2,0)="Exclude"),"",IF($D422=1,IF(OR(price_limit="",price_limit="No Limit"),IF(W422="Yes",1,2),IF(SUMIFS(WhatIf!$W:$W,WhatIf!$Q:$Q,W$1,WhatIf!$R:$R,W422)&lt;=price_limit,IF(W422="Yes",1,2),"")),""))</f>
        <v/>
      </c>
      <c r="BS422" s="161" t="str">
        <f>IF(OR(X422="",VLOOKUP(X$1,Services!$A$1:$B$25,2,0)="Exclude"),"",IF($D422=1,IF(OR(price_limit="",price_limit="No Limit"),IF(X422="Yes",1,2),IF(SUMIFS(WhatIf!$W:$W,WhatIf!$Q:$Q,X$1,WhatIf!$R:$R,X422)&lt;=price_limit,IF(X422="Yes",1,2),"")),""))</f>
        <v/>
      </c>
      <c r="BT422" s="161" t="str">
        <f>IF(OR(Y422="",VLOOKUP(Y$1,Services!$A$1:$B$25,2,0)="Exclude"),"",IF($D422=1,IF(OR(price_limit="",price_limit="No Limit"),IF(Y422="Yes",1,2),IF(SUMIFS(WhatIf!$W:$W,WhatIf!$Q:$Q,Y$1,WhatIf!$R:$R,Y422)&lt;=price_limit,IF(Y422="Yes",1,2),"")),""))</f>
        <v/>
      </c>
      <c r="BU422" s="161" t="str">
        <f>IF(OR(Z422="",VLOOKUP(Z$1,Services!$A$1:$B$25,2,0)="Exclude"),"",IF($D422=1,IF(OR(price_limit="",price_limit="No Limit"),IF(Z422="Yes",1,2),IF(SUMIFS(WhatIf!$W:$W,WhatIf!$Q:$Q,Z$1,WhatIf!$R:$R,Z422)&lt;=price_limit,IF(Z422="Yes",1,2),"")),""))</f>
        <v/>
      </c>
      <c r="BV422" s="161"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4.5" customHeight="1" x14ac:dyDescent="0.35">
      <c r="A423" s="15" t="s">
        <v>62</v>
      </c>
      <c r="B423" s="3" t="s">
        <v>1106</v>
      </c>
      <c r="C423" s="3" t="s">
        <v>345</v>
      </c>
      <c r="D423" s="8" t="str">
        <f t="shared" ca="1" si="20"/>
        <v/>
      </c>
      <c r="E423" s="4" t="s">
        <v>1</v>
      </c>
      <c r="F423" s="4" t="s">
        <v>386</v>
      </c>
      <c r="G423" s="4" t="s">
        <v>386</v>
      </c>
      <c r="H423" s="4" t="s">
        <v>386</v>
      </c>
      <c r="J423" s="4" t="s">
        <v>1</v>
      </c>
      <c r="K423" s="4" t="s">
        <v>1</v>
      </c>
      <c r="L423" s="4" t="s">
        <v>1</v>
      </c>
      <c r="M423" s="8" t="s">
        <v>1</v>
      </c>
      <c r="N423" s="8" t="s">
        <v>229</v>
      </c>
      <c r="O423" s="8" t="s">
        <v>605</v>
      </c>
      <c r="P423" s="8"/>
      <c r="Q423" s="8"/>
      <c r="R423" s="8" t="s">
        <v>1</v>
      </c>
      <c r="S423" s="8" t="s">
        <v>1</v>
      </c>
      <c r="T423" s="8" t="s">
        <v>1</v>
      </c>
      <c r="U423" s="8"/>
      <c r="V423" s="8"/>
      <c r="W423" s="6"/>
      <c r="X423" s="6"/>
      <c r="Y423" s="6"/>
      <c r="Z423" s="6"/>
      <c r="AA423" s="4" t="s">
        <v>1</v>
      </c>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1" t="str">
        <f ca="1">IF(OR(E423="",VLOOKUP(E$1,Services!$A$1:$B$25,2,0)="Exclude"),"",IF($D423=1,IF(OR(price_limit="",price_limit="No Limit"),IF(E423="Yes",1,2),IF(SUMIFS(WhatIf!$W:$W,WhatIf!$Q:$Q,E$1,WhatIf!$R:$R,E423)&lt;=price_limit,IF(E423="Yes",1,2),"")),""))</f>
        <v/>
      </c>
      <c r="BA423" s="161" t="str">
        <f ca="1">IF(OR(F423="",VLOOKUP(F$1,Services!$A$1:$B$25,2,0)="Exclude"),"",IF($D423=1,IF(OR(price_limit="",price_limit="No Limit"),IF(F423="Yes",1,2),IF(SUMIFS(WhatIf!$W:$W,WhatIf!$Q:$Q,F$1,WhatIf!$R:$R,F423)&lt;=price_limit,IF(F423="Yes",1,2),"")),""))</f>
        <v/>
      </c>
      <c r="BB423" s="161" t="str">
        <f ca="1">IF(OR(G423="",VLOOKUP(G$1,Services!$A$1:$B$25,2,0)="Exclude"),"",IF($D423=1,IF(OR(price_limit="",price_limit="No Limit"),IF(G423="Yes",1,2),IF(SUMIFS(WhatIf!$W:$W,WhatIf!$Q:$Q,G$1,WhatIf!$R:$R,G423)&lt;=price_limit,IF(G423="Yes",1,2),"")),""))</f>
        <v/>
      </c>
      <c r="BC423" s="161" t="str">
        <f ca="1">IF(OR(H423="",VLOOKUP(H$1,Services!$A$1:$B$25,2,0)="Exclude"),"",IF($D423=1,IF(OR(price_limit="",price_limit="No Limit"),IF(H423="Yes",1,2),IF(SUMIFS(WhatIf!$W:$W,WhatIf!$Q:$Q,H$1,WhatIf!$R:$R,H423)&lt;=price_limit,IF(H423="Yes",1,2),"")),""))</f>
        <v/>
      </c>
      <c r="BD423" s="161" t="str">
        <f>IF(OR(I423="",VLOOKUP(I$1,Services!$A$1:$B$25,2,0)="Exclude"),"",IF($D423=1,IF(OR(price_limit="",price_limit="No Limit"),IF(I423="Yes",1,2),IF(SUMIFS(WhatIf!$W:$W,WhatIf!$Q:$Q,I$1,WhatIf!$R:$R,I423)&lt;=price_limit,IF(I423="Yes",1,2),"")),""))</f>
        <v/>
      </c>
      <c r="BE423" s="161" t="str">
        <f ca="1">IF(OR(J423="",VLOOKUP(J$1,Services!$A$1:$B$25,2,0)="Exclude"),"",IF($D423=1,IF(OR(price_limit="",price_limit="No Limit"),IF(J423="Yes",1,2),IF(SUMIFS(WhatIf!$W:$W,WhatIf!$Q:$Q,J$1,WhatIf!$R:$R,J423)&lt;=price_limit,IF(J423="Yes",1,2),"")),""))</f>
        <v/>
      </c>
      <c r="BF423" s="161" t="str">
        <f ca="1">IF(OR(K423="",VLOOKUP(K$1,Services!$A$1:$B$25,2,0)="Exclude"),"",IF($D423=1,IF(OR(price_limit="",price_limit="No Limit"),IF(K423="Yes",1,2),IF(SUMIFS(WhatIf!$W:$W,WhatIf!$Q:$Q,K$1,WhatIf!$R:$R,K423)&lt;=price_limit,IF(K423="Yes",1,2),"")),""))</f>
        <v/>
      </c>
      <c r="BG423" s="161" t="str">
        <f ca="1">IF(OR(L423="",VLOOKUP(L$1,Services!$A$1:$B$25,2,0)="Exclude"),"",IF($D423=1,IF(OR(price_limit="",price_limit="No Limit"),IF(L423="Yes",1,2),IF(SUMIFS(WhatIf!$W:$W,WhatIf!$Q:$Q,L$1,WhatIf!$R:$R,L423)&lt;=price_limit,IF(L423="Yes",1,2),"")),""))</f>
        <v/>
      </c>
      <c r="BH423" s="161" t="str">
        <f ca="1">IF(OR(M423="",VLOOKUP(M$1,Services!$A$1:$B$25,2,0)="Exclude"),"",IF($D423=1,IF(OR(price_limit="",price_limit="No Limit"),IF(M423="Yes",1,2),IF(SUMIFS(WhatIf!$W:$W,WhatIf!$Q:$Q,M$1,WhatIf!$R:$R,M423)&lt;=price_limit,IF(M423="Yes",1,2),"")),""))</f>
        <v/>
      </c>
      <c r="BI423" s="161" t="str">
        <f ca="1">IF(OR(N423="",VLOOKUP(N$1,Services!$A$1:$B$25,2,0)="Exclude"),"",IF($D423=1,IF(OR(price_limit="",price_limit="No Limit"),IF(N423="Yes",1,2),IF(SUMIFS(WhatIf!$W:$W,WhatIf!$Q:$Q,N$1,WhatIf!$R:$R,N423)&lt;=price_limit,IF(N423="Yes",1,2),"")),""))</f>
        <v/>
      </c>
      <c r="BJ423" s="161" t="str">
        <f ca="1">IF(OR(O423="",VLOOKUP(O$1,Services!$A$1:$B$25,2,0)="Exclude"),"",IF($D423=1,IF(OR(price_limit="",price_limit="No Limit"),IF(O423="Yes",1,2),IF(SUMIFS(WhatIf!$W:$W,WhatIf!$Q:$Q,O$1,WhatIf!$R:$R,O423)&lt;=price_limit,IF(O423="Yes",1,2),"")),""))</f>
        <v/>
      </c>
      <c r="BK423" s="161" t="str">
        <f>IF(OR(P423="",VLOOKUP(P$1,Services!$A$1:$B$25,2,0)="Exclude"),"",IF($D423=1,IF(OR(price_limit="",price_limit="No Limit"),IF(P423="Yes",1,2),IF(SUMIFS(WhatIf!$W:$W,WhatIf!$Q:$Q,P$1,WhatIf!$R:$R,P423)&lt;=price_limit,IF(P423="Yes",1,2),"")),""))</f>
        <v/>
      </c>
      <c r="BL423" s="161" t="str">
        <f>IF(OR(Q423="",VLOOKUP(Q$1,Services!$A$1:$B$25,2,0)="Exclude"),"",IF($D423=1,IF(OR(price_limit="",price_limit="No Limit"),IF(Q423="Yes",1,2),IF(SUMIFS(WhatIf!$W:$W,WhatIf!$Q:$Q,Q$1,WhatIf!$R:$R,Q423)&lt;=price_limit,IF(Q423="Yes",1,2),"")),""))</f>
        <v/>
      </c>
      <c r="BM423" s="161" t="str">
        <f ca="1">IF(OR(R423="",VLOOKUP(R$1,Services!$A$1:$B$25,2,0)="Exclude"),"",IF($D423=1,IF(OR(price_limit="",price_limit="No Limit"),IF(R423="Yes",1,2),IF(SUMIFS(WhatIf!$W:$W,WhatIf!$Q:$Q,R$1,WhatIf!$R:$R,R423)&lt;=price_limit,IF(R423="Yes",1,2),"")),""))</f>
        <v/>
      </c>
      <c r="BN423" s="161" t="str">
        <f ca="1">IF(OR(S423="",VLOOKUP(S$1,Services!$A$1:$B$25,2,0)="Exclude"),"",IF($D423=1,IF(OR(price_limit="",price_limit="No Limit"),IF(S423="Yes",1,2),IF(SUMIFS(WhatIf!$W:$W,WhatIf!$Q:$Q,S$1,WhatIf!$R:$R,S423)&lt;=price_limit,IF(S423="Yes",1,2),"")),""))</f>
        <v/>
      </c>
      <c r="BO423" s="161" t="str">
        <f ca="1">IF(OR(T423="",VLOOKUP(T$1,Services!$A$1:$B$25,2,0)="Exclude"),"",IF($D423=1,IF(OR(price_limit="",price_limit="No Limit"),IF(T423="Yes",1,2),IF(SUMIFS(WhatIf!$W:$W,WhatIf!$Q:$Q,T$1,WhatIf!$R:$R,T423)&lt;=price_limit,IF(T423="Yes",1,2),"")),""))</f>
        <v/>
      </c>
      <c r="BP423" s="161" t="str">
        <f>IF(OR(U423="",VLOOKUP(U$1,Services!$A$1:$B$25,2,0)="Exclude"),"",IF($D423=1,IF(OR(price_limit="",price_limit="No Limit"),IF(U423="Yes",1,2),IF(SUMIFS(WhatIf!$W:$W,WhatIf!$Q:$Q,U$1,WhatIf!$R:$R,U423)&lt;=price_limit,IF(U423="Yes",1,2),"")),""))</f>
        <v/>
      </c>
      <c r="BQ423" s="161" t="str">
        <f>IF(OR(V423="",VLOOKUP(V$1,Services!$A$1:$B$25,2,0)="Exclude"),"",IF($D423=1,IF(OR(price_limit="",price_limit="No Limit"),IF(V423="Yes",1,2),IF(SUMIFS(WhatIf!$W:$W,WhatIf!$Q:$Q,V$1,WhatIf!$R:$R,V423)&lt;=price_limit,IF(V423="Yes",1,2),"")),""))</f>
        <v/>
      </c>
      <c r="BR423" s="161" t="str">
        <f>IF(OR(W423="",VLOOKUP(W$1,Services!$A$1:$B$25,2,0)="Exclude"),"",IF($D423=1,IF(OR(price_limit="",price_limit="No Limit"),IF(W423="Yes",1,2),IF(SUMIFS(WhatIf!$W:$W,WhatIf!$Q:$Q,W$1,WhatIf!$R:$R,W423)&lt;=price_limit,IF(W423="Yes",1,2),"")),""))</f>
        <v/>
      </c>
      <c r="BS423" s="161" t="str">
        <f>IF(OR(X423="",VLOOKUP(X$1,Services!$A$1:$B$25,2,0)="Exclude"),"",IF($D423=1,IF(OR(price_limit="",price_limit="No Limit"),IF(X423="Yes",1,2),IF(SUMIFS(WhatIf!$W:$W,WhatIf!$Q:$Q,X$1,WhatIf!$R:$R,X423)&lt;=price_limit,IF(X423="Yes",1,2),"")),""))</f>
        <v/>
      </c>
      <c r="BT423" s="161" t="str">
        <f>IF(OR(Y423="",VLOOKUP(Y$1,Services!$A$1:$B$25,2,0)="Exclude"),"",IF($D423=1,IF(OR(price_limit="",price_limit="No Limit"),IF(Y423="Yes",1,2),IF(SUMIFS(WhatIf!$W:$W,WhatIf!$Q:$Q,Y$1,WhatIf!$R:$R,Y423)&lt;=price_limit,IF(Y423="Yes",1,2),"")),""))</f>
        <v/>
      </c>
      <c r="BU423" s="161" t="str">
        <f>IF(OR(Z423="",VLOOKUP(Z$1,Services!$A$1:$B$25,2,0)="Exclude"),"",IF($D423=1,IF(OR(price_limit="",price_limit="No Limit"),IF(Z423="Yes",1,2),IF(SUMIFS(WhatIf!$W:$W,WhatIf!$Q:$Q,Z$1,WhatIf!$R:$R,Z423)&lt;=price_limit,IF(Z423="Yes",1,2),"")),""))</f>
        <v/>
      </c>
      <c r="BV423" s="161"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38.5" customHeight="1" x14ac:dyDescent="0.3">
      <c r="A424" s="15" t="s">
        <v>1029</v>
      </c>
      <c r="C424" s="3" t="s">
        <v>345</v>
      </c>
      <c r="D424" s="8" t="str">
        <f t="shared" ca="1" si="20"/>
        <v/>
      </c>
      <c r="F424" s="4" t="s">
        <v>1029</v>
      </c>
      <c r="G424" s="4" t="s">
        <v>1029</v>
      </c>
      <c r="H424" s="4" t="s">
        <v>1029</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1" t="str">
        <f>IF(OR(E424="",VLOOKUP(E$1,Services!$A$1:$B$25,2,0)="Exclude"),"",IF($D424=1,IF(OR(price_limit="",price_limit="No Limit"),IF(E424="Yes",1,2),IF(SUMIFS(WhatIf!$W:$W,WhatIf!$Q:$Q,E$1,WhatIf!$R:$R,E424)&lt;=price_limit,IF(E424="Yes",1,2),"")),""))</f>
        <v/>
      </c>
      <c r="BA424" s="161" t="str">
        <f ca="1">IF(OR(F424="",VLOOKUP(F$1,Services!$A$1:$B$25,2,0)="Exclude"),"",IF($D424=1,IF(OR(price_limit="",price_limit="No Limit"),IF(F424="Yes",1,2),IF(SUMIFS(WhatIf!$W:$W,WhatIf!$Q:$Q,F$1,WhatIf!$R:$R,F424)&lt;=price_limit,IF(F424="Yes",1,2),"")),""))</f>
        <v/>
      </c>
      <c r="BB424" s="161" t="str">
        <f ca="1">IF(OR(G424="",VLOOKUP(G$1,Services!$A$1:$B$25,2,0)="Exclude"),"",IF($D424=1,IF(OR(price_limit="",price_limit="No Limit"),IF(G424="Yes",1,2),IF(SUMIFS(WhatIf!$W:$W,WhatIf!$Q:$Q,G$1,WhatIf!$R:$R,G424)&lt;=price_limit,IF(G424="Yes",1,2),"")),""))</f>
        <v/>
      </c>
      <c r="BC424" s="161" t="str">
        <f ca="1">IF(OR(H424="",VLOOKUP(H$1,Services!$A$1:$B$25,2,0)="Exclude"),"",IF($D424=1,IF(OR(price_limit="",price_limit="No Limit"),IF(H424="Yes",1,2),IF(SUMIFS(WhatIf!$W:$W,WhatIf!$Q:$Q,H$1,WhatIf!$R:$R,H424)&lt;=price_limit,IF(H424="Yes",1,2),"")),""))</f>
        <v/>
      </c>
      <c r="BD424" s="161" t="str">
        <f>IF(OR(I424="",VLOOKUP(I$1,Services!$A$1:$B$25,2,0)="Exclude"),"",IF($D424=1,IF(OR(price_limit="",price_limit="No Limit"),IF(I424="Yes",1,2),IF(SUMIFS(WhatIf!$W:$W,WhatIf!$Q:$Q,I$1,WhatIf!$R:$R,I424)&lt;=price_limit,IF(I424="Yes",1,2),"")),""))</f>
        <v/>
      </c>
      <c r="BE424" s="161" t="str">
        <f>IF(OR(J424="",VLOOKUP(J$1,Services!$A$1:$B$25,2,0)="Exclude"),"",IF($D424=1,IF(OR(price_limit="",price_limit="No Limit"),IF(J424="Yes",1,2),IF(SUMIFS(WhatIf!$W:$W,WhatIf!$Q:$Q,J$1,WhatIf!$R:$R,J424)&lt;=price_limit,IF(J424="Yes",1,2),"")),""))</f>
        <v/>
      </c>
      <c r="BF424" s="161" t="str">
        <f>IF(OR(K424="",VLOOKUP(K$1,Services!$A$1:$B$25,2,0)="Exclude"),"",IF($D424=1,IF(OR(price_limit="",price_limit="No Limit"),IF(K424="Yes",1,2),IF(SUMIFS(WhatIf!$W:$W,WhatIf!$Q:$Q,K$1,WhatIf!$R:$R,K424)&lt;=price_limit,IF(K424="Yes",1,2),"")),""))</f>
        <v/>
      </c>
      <c r="BG424" s="161" t="str">
        <f>IF(OR(L424="",VLOOKUP(L$1,Services!$A$1:$B$25,2,0)="Exclude"),"",IF($D424=1,IF(OR(price_limit="",price_limit="No Limit"),IF(L424="Yes",1,2),IF(SUMIFS(WhatIf!$W:$W,WhatIf!$Q:$Q,L$1,WhatIf!$R:$R,L424)&lt;=price_limit,IF(L424="Yes",1,2),"")),""))</f>
        <v/>
      </c>
      <c r="BH424" s="161" t="str">
        <f>IF(OR(M424="",VLOOKUP(M$1,Services!$A$1:$B$25,2,0)="Exclude"),"",IF($D424=1,IF(OR(price_limit="",price_limit="No Limit"),IF(M424="Yes",1,2),IF(SUMIFS(WhatIf!$W:$W,WhatIf!$Q:$Q,M$1,WhatIf!$R:$R,M424)&lt;=price_limit,IF(M424="Yes",1,2),"")),""))</f>
        <v/>
      </c>
      <c r="BI424" s="161" t="str">
        <f>IF(OR(N424="",VLOOKUP(N$1,Services!$A$1:$B$25,2,0)="Exclude"),"",IF($D424=1,IF(OR(price_limit="",price_limit="No Limit"),IF(N424="Yes",1,2),IF(SUMIFS(WhatIf!$W:$W,WhatIf!$Q:$Q,N$1,WhatIf!$R:$R,N424)&lt;=price_limit,IF(N424="Yes",1,2),"")),""))</f>
        <v/>
      </c>
      <c r="BJ424" s="161" t="str">
        <f>IF(OR(O424="",VLOOKUP(O$1,Services!$A$1:$B$25,2,0)="Exclude"),"",IF($D424=1,IF(OR(price_limit="",price_limit="No Limit"),IF(O424="Yes",1,2),IF(SUMIFS(WhatIf!$W:$W,WhatIf!$Q:$Q,O$1,WhatIf!$R:$R,O424)&lt;=price_limit,IF(O424="Yes",1,2),"")),""))</f>
        <v/>
      </c>
      <c r="BK424" s="161" t="str">
        <f>IF(OR(P424="",VLOOKUP(P$1,Services!$A$1:$B$25,2,0)="Exclude"),"",IF($D424=1,IF(OR(price_limit="",price_limit="No Limit"),IF(P424="Yes",1,2),IF(SUMIFS(WhatIf!$W:$W,WhatIf!$Q:$Q,P$1,WhatIf!$R:$R,P424)&lt;=price_limit,IF(P424="Yes",1,2),"")),""))</f>
        <v/>
      </c>
      <c r="BL424" s="161" t="str">
        <f>IF(OR(Q424="",VLOOKUP(Q$1,Services!$A$1:$B$25,2,0)="Exclude"),"",IF($D424=1,IF(OR(price_limit="",price_limit="No Limit"),IF(Q424="Yes",1,2),IF(SUMIFS(WhatIf!$W:$W,WhatIf!$Q:$Q,Q$1,WhatIf!$R:$R,Q424)&lt;=price_limit,IF(Q424="Yes",1,2),"")),""))</f>
        <v/>
      </c>
      <c r="BM424" s="161" t="str">
        <f>IF(OR(R424="",VLOOKUP(R$1,Services!$A$1:$B$25,2,0)="Exclude"),"",IF($D424=1,IF(OR(price_limit="",price_limit="No Limit"),IF(R424="Yes",1,2),IF(SUMIFS(WhatIf!$W:$W,WhatIf!$Q:$Q,R$1,WhatIf!$R:$R,R424)&lt;=price_limit,IF(R424="Yes",1,2),"")),""))</f>
        <v/>
      </c>
      <c r="BN424" s="161" t="str">
        <f>IF(OR(S424="",VLOOKUP(S$1,Services!$A$1:$B$25,2,0)="Exclude"),"",IF($D424=1,IF(OR(price_limit="",price_limit="No Limit"),IF(S424="Yes",1,2),IF(SUMIFS(WhatIf!$W:$W,WhatIf!$Q:$Q,S$1,WhatIf!$R:$R,S424)&lt;=price_limit,IF(S424="Yes",1,2),"")),""))</f>
        <v/>
      </c>
      <c r="BO424" s="161" t="str">
        <f>IF(OR(T424="",VLOOKUP(T$1,Services!$A$1:$B$25,2,0)="Exclude"),"",IF($D424=1,IF(OR(price_limit="",price_limit="No Limit"),IF(T424="Yes",1,2),IF(SUMIFS(WhatIf!$W:$W,WhatIf!$Q:$Q,T$1,WhatIf!$R:$R,T424)&lt;=price_limit,IF(T424="Yes",1,2),"")),""))</f>
        <v/>
      </c>
      <c r="BP424" s="161" t="str">
        <f>IF(OR(U424="",VLOOKUP(U$1,Services!$A$1:$B$25,2,0)="Exclude"),"",IF($D424=1,IF(OR(price_limit="",price_limit="No Limit"),IF(U424="Yes",1,2),IF(SUMIFS(WhatIf!$W:$W,WhatIf!$Q:$Q,U$1,WhatIf!$R:$R,U424)&lt;=price_limit,IF(U424="Yes",1,2),"")),""))</f>
        <v/>
      </c>
      <c r="BQ424" s="161" t="str">
        <f>IF(OR(V424="",VLOOKUP(V$1,Services!$A$1:$B$25,2,0)="Exclude"),"",IF($D424=1,IF(OR(price_limit="",price_limit="No Limit"),IF(V424="Yes",1,2),IF(SUMIFS(WhatIf!$W:$W,WhatIf!$Q:$Q,V$1,WhatIf!$R:$R,V424)&lt;=price_limit,IF(V424="Yes",1,2),"")),""))</f>
        <v/>
      </c>
      <c r="BR424" s="161" t="str">
        <f>IF(OR(W424="",VLOOKUP(W$1,Services!$A$1:$B$25,2,0)="Exclude"),"",IF($D424=1,IF(OR(price_limit="",price_limit="No Limit"),IF(W424="Yes",1,2),IF(SUMIFS(WhatIf!$W:$W,WhatIf!$Q:$Q,W$1,WhatIf!$R:$R,W424)&lt;=price_limit,IF(W424="Yes",1,2),"")),""))</f>
        <v/>
      </c>
      <c r="BS424" s="161" t="str">
        <f>IF(OR(X424="",VLOOKUP(X$1,Services!$A$1:$B$25,2,0)="Exclude"),"",IF($D424=1,IF(OR(price_limit="",price_limit="No Limit"),IF(X424="Yes",1,2),IF(SUMIFS(WhatIf!$W:$W,WhatIf!$Q:$Q,X$1,WhatIf!$R:$R,X424)&lt;=price_limit,IF(X424="Yes",1,2),"")),""))</f>
        <v/>
      </c>
      <c r="BT424" s="161" t="str">
        <f>IF(OR(Y424="",VLOOKUP(Y$1,Services!$A$1:$B$25,2,0)="Exclude"),"",IF($D424=1,IF(OR(price_limit="",price_limit="No Limit"),IF(Y424="Yes",1,2),IF(SUMIFS(WhatIf!$W:$W,WhatIf!$Q:$Q,Y$1,WhatIf!$R:$R,Y424)&lt;=price_limit,IF(Y424="Yes",1,2),"")),""))</f>
        <v/>
      </c>
      <c r="BU424" s="161" t="str">
        <f>IF(OR(Z424="",VLOOKUP(Z$1,Services!$A$1:$B$25,2,0)="Exclude"),"",IF($D424=1,IF(OR(price_limit="",price_limit="No Limit"),IF(Z424="Yes",1,2),IF(SUMIFS(WhatIf!$W:$W,WhatIf!$Q:$Q,Z$1,WhatIf!$R:$R,Z424)&lt;=price_limit,IF(Z424="Yes",1,2),"")),""))</f>
        <v/>
      </c>
      <c r="BV424" s="161"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38.5" customHeight="1" x14ac:dyDescent="0.3">
      <c r="A425" s="15" t="s">
        <v>965</v>
      </c>
      <c r="C425" s="3" t="s">
        <v>229</v>
      </c>
      <c r="D425" s="8" t="str">
        <f t="shared" ca="1" si="20"/>
        <v/>
      </c>
      <c r="O425" s="8" t="s">
        <v>1</v>
      </c>
      <c r="P425" s="4" t="s">
        <v>1</v>
      </c>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1" t="str">
        <f>IF(OR(E425="",VLOOKUP(E$1,Services!$A$1:$B$25,2,0)="Exclude"),"",IF($D425=1,IF(OR(price_limit="",price_limit="No Limit"),IF(E425="Yes",1,2),IF(SUMIFS(WhatIf!$W:$W,WhatIf!$Q:$Q,E$1,WhatIf!$R:$R,E425)&lt;=price_limit,IF(E425="Yes",1,2),"")),""))</f>
        <v/>
      </c>
      <c r="BA425" s="161" t="str">
        <f>IF(OR(F425="",VLOOKUP(F$1,Services!$A$1:$B$25,2,0)="Exclude"),"",IF($D425=1,IF(OR(price_limit="",price_limit="No Limit"),IF(F425="Yes",1,2),IF(SUMIFS(WhatIf!$W:$W,WhatIf!$Q:$Q,F$1,WhatIf!$R:$R,F425)&lt;=price_limit,IF(F425="Yes",1,2),"")),""))</f>
        <v/>
      </c>
      <c r="BB425" s="161" t="str">
        <f>IF(OR(G425="",VLOOKUP(G$1,Services!$A$1:$B$25,2,0)="Exclude"),"",IF($D425=1,IF(OR(price_limit="",price_limit="No Limit"),IF(G425="Yes",1,2),IF(SUMIFS(WhatIf!$W:$W,WhatIf!$Q:$Q,G$1,WhatIf!$R:$R,G425)&lt;=price_limit,IF(G425="Yes",1,2),"")),""))</f>
        <v/>
      </c>
      <c r="BC425" s="161" t="str">
        <f>IF(OR(H425="",VLOOKUP(H$1,Services!$A$1:$B$25,2,0)="Exclude"),"",IF($D425=1,IF(OR(price_limit="",price_limit="No Limit"),IF(H425="Yes",1,2),IF(SUMIFS(WhatIf!$W:$W,WhatIf!$Q:$Q,H$1,WhatIf!$R:$R,H425)&lt;=price_limit,IF(H425="Yes",1,2),"")),""))</f>
        <v/>
      </c>
      <c r="BD425" s="161" t="str">
        <f>IF(OR(I425="",VLOOKUP(I$1,Services!$A$1:$B$25,2,0)="Exclude"),"",IF($D425=1,IF(OR(price_limit="",price_limit="No Limit"),IF(I425="Yes",1,2),IF(SUMIFS(WhatIf!$W:$W,WhatIf!$Q:$Q,I$1,WhatIf!$R:$R,I425)&lt;=price_limit,IF(I425="Yes",1,2),"")),""))</f>
        <v/>
      </c>
      <c r="BE425" s="161" t="str">
        <f>IF(OR(J425="",VLOOKUP(J$1,Services!$A$1:$B$25,2,0)="Exclude"),"",IF($D425=1,IF(OR(price_limit="",price_limit="No Limit"),IF(J425="Yes",1,2),IF(SUMIFS(WhatIf!$W:$W,WhatIf!$Q:$Q,J$1,WhatIf!$R:$R,J425)&lt;=price_limit,IF(J425="Yes",1,2),"")),""))</f>
        <v/>
      </c>
      <c r="BF425" s="161" t="str">
        <f>IF(OR(K425="",VLOOKUP(K$1,Services!$A$1:$B$25,2,0)="Exclude"),"",IF($D425=1,IF(OR(price_limit="",price_limit="No Limit"),IF(K425="Yes",1,2),IF(SUMIFS(WhatIf!$W:$W,WhatIf!$Q:$Q,K$1,WhatIf!$R:$R,K425)&lt;=price_limit,IF(K425="Yes",1,2),"")),""))</f>
        <v/>
      </c>
      <c r="BG425" s="161" t="str">
        <f>IF(OR(L425="",VLOOKUP(L$1,Services!$A$1:$B$25,2,0)="Exclude"),"",IF($D425=1,IF(OR(price_limit="",price_limit="No Limit"),IF(L425="Yes",1,2),IF(SUMIFS(WhatIf!$W:$W,WhatIf!$Q:$Q,L$1,WhatIf!$R:$R,L425)&lt;=price_limit,IF(L425="Yes",1,2),"")),""))</f>
        <v/>
      </c>
      <c r="BH425" s="161" t="str">
        <f>IF(OR(M425="",VLOOKUP(M$1,Services!$A$1:$B$25,2,0)="Exclude"),"",IF($D425=1,IF(OR(price_limit="",price_limit="No Limit"),IF(M425="Yes",1,2),IF(SUMIFS(WhatIf!$W:$W,WhatIf!$Q:$Q,M$1,WhatIf!$R:$R,M425)&lt;=price_limit,IF(M425="Yes",1,2),"")),""))</f>
        <v/>
      </c>
      <c r="BI425" s="161" t="str">
        <f>IF(OR(N425="",VLOOKUP(N$1,Services!$A$1:$B$25,2,0)="Exclude"),"",IF($D425=1,IF(OR(price_limit="",price_limit="No Limit"),IF(N425="Yes",1,2),IF(SUMIFS(WhatIf!$W:$W,WhatIf!$Q:$Q,N$1,WhatIf!$R:$R,N425)&lt;=price_limit,IF(N425="Yes",1,2),"")),""))</f>
        <v/>
      </c>
      <c r="BJ425" s="161" t="str">
        <f ca="1">IF(OR(O425="",VLOOKUP(O$1,Services!$A$1:$B$25,2,0)="Exclude"),"",IF($D425=1,IF(OR(price_limit="",price_limit="No Limit"),IF(O425="Yes",1,2),IF(SUMIFS(WhatIf!$W:$W,WhatIf!$Q:$Q,O$1,WhatIf!$R:$R,O425)&lt;=price_limit,IF(O425="Yes",1,2),"")),""))</f>
        <v/>
      </c>
      <c r="BK425" s="161" t="str">
        <f ca="1">IF(OR(P425="",VLOOKUP(P$1,Services!$A$1:$B$25,2,0)="Exclude"),"",IF($D425=1,IF(OR(price_limit="",price_limit="No Limit"),IF(P425="Yes",1,2),IF(SUMIFS(WhatIf!$W:$W,WhatIf!$Q:$Q,P$1,WhatIf!$R:$R,P425)&lt;=price_limit,IF(P425="Yes",1,2),"")),""))</f>
        <v/>
      </c>
      <c r="BL425" s="161" t="str">
        <f>IF(OR(Q425="",VLOOKUP(Q$1,Services!$A$1:$B$25,2,0)="Exclude"),"",IF($D425=1,IF(OR(price_limit="",price_limit="No Limit"),IF(Q425="Yes",1,2),IF(SUMIFS(WhatIf!$W:$W,WhatIf!$Q:$Q,Q$1,WhatIf!$R:$R,Q425)&lt;=price_limit,IF(Q425="Yes",1,2),"")),""))</f>
        <v/>
      </c>
      <c r="BM425" s="161" t="str">
        <f>IF(OR(R425="",VLOOKUP(R$1,Services!$A$1:$B$25,2,0)="Exclude"),"",IF($D425=1,IF(OR(price_limit="",price_limit="No Limit"),IF(R425="Yes",1,2),IF(SUMIFS(WhatIf!$W:$W,WhatIf!$Q:$Q,R$1,WhatIf!$R:$R,R425)&lt;=price_limit,IF(R425="Yes",1,2),"")),""))</f>
        <v/>
      </c>
      <c r="BN425" s="161" t="str">
        <f>IF(OR(S425="",VLOOKUP(S$1,Services!$A$1:$B$25,2,0)="Exclude"),"",IF($D425=1,IF(OR(price_limit="",price_limit="No Limit"),IF(S425="Yes",1,2),IF(SUMIFS(WhatIf!$W:$W,WhatIf!$Q:$Q,S$1,WhatIf!$R:$R,S425)&lt;=price_limit,IF(S425="Yes",1,2),"")),""))</f>
        <v/>
      </c>
      <c r="BO425" s="161" t="str">
        <f>IF(OR(T425="",VLOOKUP(T$1,Services!$A$1:$B$25,2,0)="Exclude"),"",IF($D425=1,IF(OR(price_limit="",price_limit="No Limit"),IF(T425="Yes",1,2),IF(SUMIFS(WhatIf!$W:$W,WhatIf!$Q:$Q,T$1,WhatIf!$R:$R,T425)&lt;=price_limit,IF(T425="Yes",1,2),"")),""))</f>
        <v/>
      </c>
      <c r="BP425" s="161" t="str">
        <f>IF(OR(U425="",VLOOKUP(U$1,Services!$A$1:$B$25,2,0)="Exclude"),"",IF($D425=1,IF(OR(price_limit="",price_limit="No Limit"),IF(U425="Yes",1,2),IF(SUMIFS(WhatIf!$W:$W,WhatIf!$Q:$Q,U$1,WhatIf!$R:$R,U425)&lt;=price_limit,IF(U425="Yes",1,2),"")),""))</f>
        <v/>
      </c>
      <c r="BQ425" s="161" t="str">
        <f>IF(OR(V425="",VLOOKUP(V$1,Services!$A$1:$B$25,2,0)="Exclude"),"",IF($D425=1,IF(OR(price_limit="",price_limit="No Limit"),IF(V425="Yes",1,2),IF(SUMIFS(WhatIf!$W:$W,WhatIf!$Q:$Q,V$1,WhatIf!$R:$R,V425)&lt;=price_limit,IF(V425="Yes",1,2),"")),""))</f>
        <v/>
      </c>
      <c r="BR425" s="161" t="str">
        <f>IF(OR(W425="",VLOOKUP(W$1,Services!$A$1:$B$25,2,0)="Exclude"),"",IF($D425=1,IF(OR(price_limit="",price_limit="No Limit"),IF(W425="Yes",1,2),IF(SUMIFS(WhatIf!$W:$W,WhatIf!$Q:$Q,W$1,WhatIf!$R:$R,W425)&lt;=price_limit,IF(W425="Yes",1,2),"")),""))</f>
        <v/>
      </c>
      <c r="BS425" s="161" t="str">
        <f>IF(OR(X425="",VLOOKUP(X$1,Services!$A$1:$B$25,2,0)="Exclude"),"",IF($D425=1,IF(OR(price_limit="",price_limit="No Limit"),IF(X425="Yes",1,2),IF(SUMIFS(WhatIf!$W:$W,WhatIf!$Q:$Q,X$1,WhatIf!$R:$R,X425)&lt;=price_limit,IF(X425="Yes",1,2),"")),""))</f>
        <v/>
      </c>
      <c r="BT425" s="161" t="str">
        <f>IF(OR(Y425="",VLOOKUP(Y$1,Services!$A$1:$B$25,2,0)="Exclude"),"",IF($D425=1,IF(OR(price_limit="",price_limit="No Limit"),IF(Y425="Yes",1,2),IF(SUMIFS(WhatIf!$W:$W,WhatIf!$Q:$Q,Y$1,WhatIf!$R:$R,Y425)&lt;=price_limit,IF(Y425="Yes",1,2),"")),""))</f>
        <v/>
      </c>
      <c r="BU425" s="161" t="str">
        <f>IF(OR(Z425="",VLOOKUP(Z$1,Services!$A$1:$B$25,2,0)="Exclude"),"",IF($D425=1,IF(OR(price_limit="",price_limit="No Limit"),IF(Z425="Yes",1,2),IF(SUMIFS(WhatIf!$W:$W,WhatIf!$Q:$Q,Z$1,WhatIf!$R:$R,Z425)&lt;=price_limit,IF(Z425="Yes",1,2),"")),""))</f>
        <v/>
      </c>
      <c r="BV425" s="161"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182</v>
      </c>
      <c r="B426" s="3" t="s">
        <v>908</v>
      </c>
      <c r="C426" s="3" t="s">
        <v>184</v>
      </c>
      <c r="D426" s="8" t="str">
        <f t="shared" ca="1" si="20"/>
        <v/>
      </c>
      <c r="F426" s="4" t="s">
        <v>704</v>
      </c>
      <c r="G426" s="4" t="s">
        <v>704</v>
      </c>
      <c r="H426" s="4" t="s">
        <v>704</v>
      </c>
      <c r="I426" s="4" t="s">
        <v>231</v>
      </c>
      <c r="J426" s="4" t="s">
        <v>231</v>
      </c>
      <c r="K426" s="4" t="s">
        <v>231</v>
      </c>
      <c r="L426" s="4" t="s">
        <v>231</v>
      </c>
      <c r="M426" s="8" t="s">
        <v>1144</v>
      </c>
      <c r="N426" s="8"/>
      <c r="O426" s="8" t="s">
        <v>665</v>
      </c>
      <c r="P426" s="8"/>
      <c r="Q426" s="8"/>
      <c r="R426" s="8" t="s">
        <v>1</v>
      </c>
      <c r="S426" s="8"/>
      <c r="T426" s="8"/>
      <c r="U426" s="8" t="s">
        <v>1</v>
      </c>
      <c r="V426" s="8" t="s">
        <v>1</v>
      </c>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1" t="str">
        <f>IF(OR(E426="",VLOOKUP(E$1,Services!$A$1:$B$25,2,0)="Exclude"),"",IF($D426=1,IF(OR(price_limit="",price_limit="No Limit"),IF(E426="Yes",1,2),IF(SUMIFS(WhatIf!$W:$W,WhatIf!$Q:$Q,E$1,WhatIf!$R:$R,E426)&lt;=price_limit,IF(E426="Yes",1,2),"")),""))</f>
        <v/>
      </c>
      <c r="BA426" s="161" t="str">
        <f ca="1">IF(OR(F426="",VLOOKUP(F$1,Services!$A$1:$B$25,2,0)="Exclude"),"",IF($D426=1,IF(OR(price_limit="",price_limit="No Limit"),IF(F426="Yes",1,2),IF(SUMIFS(WhatIf!$W:$W,WhatIf!$Q:$Q,F$1,WhatIf!$R:$R,F426)&lt;=price_limit,IF(F426="Yes",1,2),"")),""))</f>
        <v/>
      </c>
      <c r="BB426" s="161" t="str">
        <f ca="1">IF(OR(G426="",VLOOKUP(G$1,Services!$A$1:$B$25,2,0)="Exclude"),"",IF($D426=1,IF(OR(price_limit="",price_limit="No Limit"),IF(G426="Yes",1,2),IF(SUMIFS(WhatIf!$W:$W,WhatIf!$Q:$Q,G$1,WhatIf!$R:$R,G426)&lt;=price_limit,IF(G426="Yes",1,2),"")),""))</f>
        <v/>
      </c>
      <c r="BC426" s="161" t="str">
        <f ca="1">IF(OR(H426="",VLOOKUP(H$1,Services!$A$1:$B$25,2,0)="Exclude"),"",IF($D426=1,IF(OR(price_limit="",price_limit="No Limit"),IF(H426="Yes",1,2),IF(SUMIFS(WhatIf!$W:$W,WhatIf!$Q:$Q,H$1,WhatIf!$R:$R,H426)&lt;=price_limit,IF(H426="Yes",1,2),"")),""))</f>
        <v/>
      </c>
      <c r="BD426" s="161" t="str">
        <f ca="1">IF(OR(I426="",VLOOKUP(I$1,Services!$A$1:$B$25,2,0)="Exclude"),"",IF($D426=1,IF(OR(price_limit="",price_limit="No Limit"),IF(I426="Yes",1,2),IF(SUMIFS(WhatIf!$W:$W,WhatIf!$Q:$Q,I$1,WhatIf!$R:$R,I426)&lt;=price_limit,IF(I426="Yes",1,2),"")),""))</f>
        <v/>
      </c>
      <c r="BE426" s="161" t="str">
        <f ca="1">IF(OR(J426="",VLOOKUP(J$1,Services!$A$1:$B$25,2,0)="Exclude"),"",IF($D426=1,IF(OR(price_limit="",price_limit="No Limit"),IF(J426="Yes",1,2),IF(SUMIFS(WhatIf!$W:$W,WhatIf!$Q:$Q,J$1,WhatIf!$R:$R,J426)&lt;=price_limit,IF(J426="Yes",1,2),"")),""))</f>
        <v/>
      </c>
      <c r="BF426" s="161" t="str">
        <f ca="1">IF(OR(K426="",VLOOKUP(K$1,Services!$A$1:$B$25,2,0)="Exclude"),"",IF($D426=1,IF(OR(price_limit="",price_limit="No Limit"),IF(K426="Yes",1,2),IF(SUMIFS(WhatIf!$W:$W,WhatIf!$Q:$Q,K$1,WhatIf!$R:$R,K426)&lt;=price_limit,IF(K426="Yes",1,2),"")),""))</f>
        <v/>
      </c>
      <c r="BG426" s="161" t="str">
        <f ca="1">IF(OR(L426="",VLOOKUP(L$1,Services!$A$1:$B$25,2,0)="Exclude"),"",IF($D426=1,IF(OR(price_limit="",price_limit="No Limit"),IF(L426="Yes",1,2),IF(SUMIFS(WhatIf!$W:$W,WhatIf!$Q:$Q,L$1,WhatIf!$R:$R,L426)&lt;=price_limit,IF(L426="Yes",1,2),"")),""))</f>
        <v/>
      </c>
      <c r="BH426" s="161" t="str">
        <f ca="1">IF(OR(M426="",VLOOKUP(M$1,Services!$A$1:$B$25,2,0)="Exclude"),"",IF($D426=1,IF(OR(price_limit="",price_limit="No Limit"),IF(M426="Yes",1,2),IF(SUMIFS(WhatIf!$W:$W,WhatIf!$Q:$Q,M$1,WhatIf!$R:$R,M426)&lt;=price_limit,IF(M426="Yes",1,2),"")),""))</f>
        <v/>
      </c>
      <c r="BI426" s="161" t="str">
        <f>IF(OR(N426="",VLOOKUP(N$1,Services!$A$1:$B$25,2,0)="Exclude"),"",IF($D426=1,IF(OR(price_limit="",price_limit="No Limit"),IF(N426="Yes",1,2),IF(SUMIFS(WhatIf!$W:$W,WhatIf!$Q:$Q,N$1,WhatIf!$R:$R,N426)&lt;=price_limit,IF(N426="Yes",1,2),"")),""))</f>
        <v/>
      </c>
      <c r="BJ426" s="161" t="str">
        <f ca="1">IF(OR(O426="",VLOOKUP(O$1,Services!$A$1:$B$25,2,0)="Exclude"),"",IF($D426=1,IF(OR(price_limit="",price_limit="No Limit"),IF(O426="Yes",1,2),IF(SUMIFS(WhatIf!$W:$W,WhatIf!$Q:$Q,O$1,WhatIf!$R:$R,O426)&lt;=price_limit,IF(O426="Yes",1,2),"")),""))</f>
        <v/>
      </c>
      <c r="BK426" s="161" t="str">
        <f>IF(OR(P426="",VLOOKUP(P$1,Services!$A$1:$B$25,2,0)="Exclude"),"",IF($D426=1,IF(OR(price_limit="",price_limit="No Limit"),IF(P426="Yes",1,2),IF(SUMIFS(WhatIf!$W:$W,WhatIf!$Q:$Q,P$1,WhatIf!$R:$R,P426)&lt;=price_limit,IF(P426="Yes",1,2),"")),""))</f>
        <v/>
      </c>
      <c r="BL426" s="161" t="str">
        <f>IF(OR(Q426="",VLOOKUP(Q$1,Services!$A$1:$B$25,2,0)="Exclude"),"",IF($D426=1,IF(OR(price_limit="",price_limit="No Limit"),IF(Q426="Yes",1,2),IF(SUMIFS(WhatIf!$W:$W,WhatIf!$Q:$Q,Q$1,WhatIf!$R:$R,Q426)&lt;=price_limit,IF(Q426="Yes",1,2),"")),""))</f>
        <v/>
      </c>
      <c r="BM426" s="161" t="str">
        <f ca="1">IF(OR(R426="",VLOOKUP(R$1,Services!$A$1:$B$25,2,0)="Exclude"),"",IF($D426=1,IF(OR(price_limit="",price_limit="No Limit"),IF(R426="Yes",1,2),IF(SUMIFS(WhatIf!$W:$W,WhatIf!$Q:$Q,R$1,WhatIf!$R:$R,R426)&lt;=price_limit,IF(R426="Yes",1,2),"")),""))</f>
        <v/>
      </c>
      <c r="BN426" s="161" t="str">
        <f>IF(OR(S426="",VLOOKUP(S$1,Services!$A$1:$B$25,2,0)="Exclude"),"",IF($D426=1,IF(OR(price_limit="",price_limit="No Limit"),IF(S426="Yes",1,2),IF(SUMIFS(WhatIf!$W:$W,WhatIf!$Q:$Q,S$1,WhatIf!$R:$R,S426)&lt;=price_limit,IF(S426="Yes",1,2),"")),""))</f>
        <v/>
      </c>
      <c r="BO426" s="161" t="str">
        <f>IF(OR(T426="",VLOOKUP(T$1,Services!$A$1:$B$25,2,0)="Exclude"),"",IF($D426=1,IF(OR(price_limit="",price_limit="No Limit"),IF(T426="Yes",1,2),IF(SUMIFS(WhatIf!$W:$W,WhatIf!$Q:$Q,T$1,WhatIf!$R:$R,T426)&lt;=price_limit,IF(T426="Yes",1,2),"")),""))</f>
        <v/>
      </c>
      <c r="BP426" s="161" t="str">
        <f ca="1">IF(OR(U426="",VLOOKUP(U$1,Services!$A$1:$B$25,2,0)="Exclude"),"",IF($D426=1,IF(OR(price_limit="",price_limit="No Limit"),IF(U426="Yes",1,2),IF(SUMIFS(WhatIf!$W:$W,WhatIf!$Q:$Q,U$1,WhatIf!$R:$R,U426)&lt;=price_limit,IF(U426="Yes",1,2),"")),""))</f>
        <v/>
      </c>
      <c r="BQ426" s="161" t="str">
        <f ca="1">IF(OR(V426="",VLOOKUP(V$1,Services!$A$1:$B$25,2,0)="Exclude"),"",IF($D426=1,IF(OR(price_limit="",price_limit="No Limit"),IF(V426="Yes",1,2),IF(SUMIFS(WhatIf!$W:$W,WhatIf!$Q:$Q,V$1,WhatIf!$R:$R,V426)&lt;=price_limit,IF(V426="Yes",1,2),"")),""))</f>
        <v/>
      </c>
      <c r="BR426" s="161" t="str">
        <f>IF(OR(W426="",VLOOKUP(W$1,Services!$A$1:$B$25,2,0)="Exclude"),"",IF($D426=1,IF(OR(price_limit="",price_limit="No Limit"),IF(W426="Yes",1,2),IF(SUMIFS(WhatIf!$W:$W,WhatIf!$Q:$Q,W$1,WhatIf!$R:$R,W426)&lt;=price_limit,IF(W426="Yes",1,2),"")),""))</f>
        <v/>
      </c>
      <c r="BS426" s="161" t="str">
        <f>IF(OR(X426="",VLOOKUP(X$1,Services!$A$1:$B$25,2,0)="Exclude"),"",IF($D426=1,IF(OR(price_limit="",price_limit="No Limit"),IF(X426="Yes",1,2),IF(SUMIFS(WhatIf!$W:$W,WhatIf!$Q:$Q,X$1,WhatIf!$R:$R,X426)&lt;=price_limit,IF(X426="Yes",1,2),"")),""))</f>
        <v/>
      </c>
      <c r="BT426" s="161" t="str">
        <f>IF(OR(Y426="",VLOOKUP(Y$1,Services!$A$1:$B$25,2,0)="Exclude"),"",IF($D426=1,IF(OR(price_limit="",price_limit="No Limit"),IF(Y426="Yes",1,2),IF(SUMIFS(WhatIf!$W:$W,WhatIf!$Q:$Q,Y$1,WhatIf!$R:$R,Y426)&lt;=price_limit,IF(Y426="Yes",1,2),"")),""))</f>
        <v/>
      </c>
      <c r="BU426" s="161" t="str">
        <f>IF(OR(Z426="",VLOOKUP(Z$1,Services!$A$1:$B$25,2,0)="Exclude"),"",IF($D426=1,IF(OR(price_limit="",price_limit="No Limit"),IF(Z426="Yes",1,2),IF(SUMIFS(WhatIf!$W:$W,WhatIf!$Q:$Q,Z$1,WhatIf!$R:$R,Z426)&lt;=price_limit,IF(Z426="Yes",1,2),"")),""))</f>
        <v/>
      </c>
      <c r="BV426" s="161"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38.5" customHeight="1" x14ac:dyDescent="0.35">
      <c r="A427" s="15" t="s">
        <v>222</v>
      </c>
      <c r="B427" s="3" t="s">
        <v>205</v>
      </c>
      <c r="C427" s="3" t="s">
        <v>184</v>
      </c>
      <c r="D427" s="8" t="str">
        <f t="shared" ca="1" si="20"/>
        <v/>
      </c>
      <c r="F427" s="4" t="s">
        <v>887</v>
      </c>
      <c r="G427" s="4" t="s">
        <v>887</v>
      </c>
      <c r="H427" s="4" t="s">
        <v>887</v>
      </c>
      <c r="I427" s="4" t="s">
        <v>231</v>
      </c>
      <c r="J427" s="4" t="s">
        <v>231</v>
      </c>
      <c r="K427" s="4" t="s">
        <v>231</v>
      </c>
      <c r="L427" s="4" t="s">
        <v>231</v>
      </c>
      <c r="M427" s="8" t="s">
        <v>1144</v>
      </c>
      <c r="N427" s="8"/>
      <c r="O427" s="8" t="s">
        <v>1117</v>
      </c>
      <c r="P427" s="8"/>
      <c r="Q427" s="8"/>
      <c r="R427" s="8"/>
      <c r="S427" s="8"/>
      <c r="T427" s="8"/>
      <c r="U427" s="8"/>
      <c r="V427" s="8" t="s">
        <v>1</v>
      </c>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1" t="str">
        <f>IF(OR(E427="",VLOOKUP(E$1,Services!$A$1:$B$25,2,0)="Exclude"),"",IF($D427=1,IF(OR(price_limit="",price_limit="No Limit"),IF(E427="Yes",1,2),IF(SUMIFS(WhatIf!$W:$W,WhatIf!$Q:$Q,E$1,WhatIf!$R:$R,E427)&lt;=price_limit,IF(E427="Yes",1,2),"")),""))</f>
        <v/>
      </c>
      <c r="BA427" s="161" t="str">
        <f ca="1">IF(OR(F427="",VLOOKUP(F$1,Services!$A$1:$B$25,2,0)="Exclude"),"",IF($D427=1,IF(OR(price_limit="",price_limit="No Limit"),IF(F427="Yes",1,2),IF(SUMIFS(WhatIf!$W:$W,WhatIf!$Q:$Q,F$1,WhatIf!$R:$R,F427)&lt;=price_limit,IF(F427="Yes",1,2),"")),""))</f>
        <v/>
      </c>
      <c r="BB427" s="161" t="str">
        <f ca="1">IF(OR(G427="",VLOOKUP(G$1,Services!$A$1:$B$25,2,0)="Exclude"),"",IF($D427=1,IF(OR(price_limit="",price_limit="No Limit"),IF(G427="Yes",1,2),IF(SUMIFS(WhatIf!$W:$W,WhatIf!$Q:$Q,G$1,WhatIf!$R:$R,G427)&lt;=price_limit,IF(G427="Yes",1,2),"")),""))</f>
        <v/>
      </c>
      <c r="BC427" s="161" t="str">
        <f ca="1">IF(OR(H427="",VLOOKUP(H$1,Services!$A$1:$B$25,2,0)="Exclude"),"",IF($D427=1,IF(OR(price_limit="",price_limit="No Limit"),IF(H427="Yes",1,2),IF(SUMIFS(WhatIf!$W:$W,WhatIf!$Q:$Q,H$1,WhatIf!$R:$R,H427)&lt;=price_limit,IF(H427="Yes",1,2),"")),""))</f>
        <v/>
      </c>
      <c r="BD427" s="161" t="str">
        <f ca="1">IF(OR(I427="",VLOOKUP(I$1,Services!$A$1:$B$25,2,0)="Exclude"),"",IF($D427=1,IF(OR(price_limit="",price_limit="No Limit"),IF(I427="Yes",1,2),IF(SUMIFS(WhatIf!$W:$W,WhatIf!$Q:$Q,I$1,WhatIf!$R:$R,I427)&lt;=price_limit,IF(I427="Yes",1,2),"")),""))</f>
        <v/>
      </c>
      <c r="BE427" s="161" t="str">
        <f ca="1">IF(OR(J427="",VLOOKUP(J$1,Services!$A$1:$B$25,2,0)="Exclude"),"",IF($D427=1,IF(OR(price_limit="",price_limit="No Limit"),IF(J427="Yes",1,2),IF(SUMIFS(WhatIf!$W:$W,WhatIf!$Q:$Q,J$1,WhatIf!$R:$R,J427)&lt;=price_limit,IF(J427="Yes",1,2),"")),""))</f>
        <v/>
      </c>
      <c r="BF427" s="161" t="str">
        <f ca="1">IF(OR(K427="",VLOOKUP(K$1,Services!$A$1:$B$25,2,0)="Exclude"),"",IF($D427=1,IF(OR(price_limit="",price_limit="No Limit"),IF(K427="Yes",1,2),IF(SUMIFS(WhatIf!$W:$W,WhatIf!$Q:$Q,K$1,WhatIf!$R:$R,K427)&lt;=price_limit,IF(K427="Yes",1,2),"")),""))</f>
        <v/>
      </c>
      <c r="BG427" s="161" t="str">
        <f ca="1">IF(OR(L427="",VLOOKUP(L$1,Services!$A$1:$B$25,2,0)="Exclude"),"",IF($D427=1,IF(OR(price_limit="",price_limit="No Limit"),IF(L427="Yes",1,2),IF(SUMIFS(WhatIf!$W:$W,WhatIf!$Q:$Q,L$1,WhatIf!$R:$R,L427)&lt;=price_limit,IF(L427="Yes",1,2),"")),""))</f>
        <v/>
      </c>
      <c r="BH427" s="161" t="str">
        <f ca="1">IF(OR(M427="",VLOOKUP(M$1,Services!$A$1:$B$25,2,0)="Exclude"),"",IF($D427=1,IF(OR(price_limit="",price_limit="No Limit"),IF(M427="Yes",1,2),IF(SUMIFS(WhatIf!$W:$W,WhatIf!$Q:$Q,M$1,WhatIf!$R:$R,M427)&lt;=price_limit,IF(M427="Yes",1,2),"")),""))</f>
        <v/>
      </c>
      <c r="BI427" s="161" t="str">
        <f>IF(OR(N427="",VLOOKUP(N$1,Services!$A$1:$B$25,2,0)="Exclude"),"",IF($D427=1,IF(OR(price_limit="",price_limit="No Limit"),IF(N427="Yes",1,2),IF(SUMIFS(WhatIf!$W:$W,WhatIf!$Q:$Q,N$1,WhatIf!$R:$R,N427)&lt;=price_limit,IF(N427="Yes",1,2),"")),""))</f>
        <v/>
      </c>
      <c r="BJ427" s="161" t="str">
        <f ca="1">IF(OR(O427="",VLOOKUP(O$1,Services!$A$1:$B$25,2,0)="Exclude"),"",IF($D427=1,IF(OR(price_limit="",price_limit="No Limit"),IF(O427="Yes",1,2),IF(SUMIFS(WhatIf!$W:$W,WhatIf!$Q:$Q,O$1,WhatIf!$R:$R,O427)&lt;=price_limit,IF(O427="Yes",1,2),"")),""))</f>
        <v/>
      </c>
      <c r="BK427" s="161" t="str">
        <f>IF(OR(P427="",VLOOKUP(P$1,Services!$A$1:$B$25,2,0)="Exclude"),"",IF($D427=1,IF(OR(price_limit="",price_limit="No Limit"),IF(P427="Yes",1,2),IF(SUMIFS(WhatIf!$W:$W,WhatIf!$Q:$Q,P$1,WhatIf!$R:$R,P427)&lt;=price_limit,IF(P427="Yes",1,2),"")),""))</f>
        <v/>
      </c>
      <c r="BL427" s="161" t="str">
        <f>IF(OR(Q427="",VLOOKUP(Q$1,Services!$A$1:$B$25,2,0)="Exclude"),"",IF($D427=1,IF(OR(price_limit="",price_limit="No Limit"),IF(Q427="Yes",1,2),IF(SUMIFS(WhatIf!$W:$W,WhatIf!$Q:$Q,Q$1,WhatIf!$R:$R,Q427)&lt;=price_limit,IF(Q427="Yes",1,2),"")),""))</f>
        <v/>
      </c>
      <c r="BM427" s="161" t="str">
        <f>IF(OR(R427="",VLOOKUP(R$1,Services!$A$1:$B$25,2,0)="Exclude"),"",IF($D427=1,IF(OR(price_limit="",price_limit="No Limit"),IF(R427="Yes",1,2),IF(SUMIFS(WhatIf!$W:$W,WhatIf!$Q:$Q,R$1,WhatIf!$R:$R,R427)&lt;=price_limit,IF(R427="Yes",1,2),"")),""))</f>
        <v/>
      </c>
      <c r="BN427" s="161" t="str">
        <f>IF(OR(S427="",VLOOKUP(S$1,Services!$A$1:$B$25,2,0)="Exclude"),"",IF($D427=1,IF(OR(price_limit="",price_limit="No Limit"),IF(S427="Yes",1,2),IF(SUMIFS(WhatIf!$W:$W,WhatIf!$Q:$Q,S$1,WhatIf!$R:$R,S427)&lt;=price_limit,IF(S427="Yes",1,2),"")),""))</f>
        <v/>
      </c>
      <c r="BO427" s="161" t="str">
        <f>IF(OR(T427="",VLOOKUP(T$1,Services!$A$1:$B$25,2,0)="Exclude"),"",IF($D427=1,IF(OR(price_limit="",price_limit="No Limit"),IF(T427="Yes",1,2),IF(SUMIFS(WhatIf!$W:$W,WhatIf!$Q:$Q,T$1,WhatIf!$R:$R,T427)&lt;=price_limit,IF(T427="Yes",1,2),"")),""))</f>
        <v/>
      </c>
      <c r="BP427" s="161" t="str">
        <f>IF(OR(U427="",VLOOKUP(U$1,Services!$A$1:$B$25,2,0)="Exclude"),"",IF($D427=1,IF(OR(price_limit="",price_limit="No Limit"),IF(U427="Yes",1,2),IF(SUMIFS(WhatIf!$W:$W,WhatIf!$Q:$Q,U$1,WhatIf!$R:$R,U427)&lt;=price_limit,IF(U427="Yes",1,2),"")),""))</f>
        <v/>
      </c>
      <c r="BQ427" s="161" t="str">
        <f ca="1">IF(OR(V427="",VLOOKUP(V$1,Services!$A$1:$B$25,2,0)="Exclude"),"",IF($D427=1,IF(OR(price_limit="",price_limit="No Limit"),IF(V427="Yes",1,2),IF(SUMIFS(WhatIf!$W:$W,WhatIf!$Q:$Q,V$1,WhatIf!$R:$R,V427)&lt;=price_limit,IF(V427="Yes",1,2),"")),""))</f>
        <v/>
      </c>
      <c r="BR427" s="161" t="str">
        <f>IF(OR(W427="",VLOOKUP(W$1,Services!$A$1:$B$25,2,0)="Exclude"),"",IF($D427=1,IF(OR(price_limit="",price_limit="No Limit"),IF(W427="Yes",1,2),IF(SUMIFS(WhatIf!$W:$W,WhatIf!$Q:$Q,W$1,WhatIf!$R:$R,W427)&lt;=price_limit,IF(W427="Yes",1,2),"")),""))</f>
        <v/>
      </c>
      <c r="BS427" s="161" t="str">
        <f>IF(OR(X427="",VLOOKUP(X$1,Services!$A$1:$B$25,2,0)="Exclude"),"",IF($D427=1,IF(OR(price_limit="",price_limit="No Limit"),IF(X427="Yes",1,2),IF(SUMIFS(WhatIf!$W:$W,WhatIf!$Q:$Q,X$1,WhatIf!$R:$R,X427)&lt;=price_limit,IF(X427="Yes",1,2),"")),""))</f>
        <v/>
      </c>
      <c r="BT427" s="161" t="str">
        <f>IF(OR(Y427="",VLOOKUP(Y$1,Services!$A$1:$B$25,2,0)="Exclude"),"",IF($D427=1,IF(OR(price_limit="",price_limit="No Limit"),IF(Y427="Yes",1,2),IF(SUMIFS(WhatIf!$W:$W,WhatIf!$Q:$Q,Y$1,WhatIf!$R:$R,Y427)&lt;=price_limit,IF(Y427="Yes",1,2),"")),""))</f>
        <v/>
      </c>
      <c r="BU427" s="161" t="str">
        <f>IF(OR(Z427="",VLOOKUP(Z$1,Services!$A$1:$B$25,2,0)="Exclude"),"",IF($D427=1,IF(OR(price_limit="",price_limit="No Limit"),IF(Z427="Yes",1,2),IF(SUMIFS(WhatIf!$W:$W,WhatIf!$Q:$Q,Z$1,WhatIf!$R:$R,Z427)&lt;=price_limit,IF(Z427="Yes",1,2),"")),""))</f>
        <v/>
      </c>
      <c r="BV427" s="161"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customHeight="1" x14ac:dyDescent="0.3">
      <c r="A428" s="15" t="s">
        <v>963</v>
      </c>
      <c r="C428" s="3" t="s">
        <v>184</v>
      </c>
      <c r="D428" s="8" t="str">
        <f t="shared" ca="1" si="20"/>
        <v/>
      </c>
      <c r="F428" s="4" t="s">
        <v>704</v>
      </c>
      <c r="G428" s="4" t="s">
        <v>704</v>
      </c>
      <c r="H428" s="4" t="s">
        <v>704</v>
      </c>
      <c r="I428" s="8" t="s">
        <v>231</v>
      </c>
      <c r="J428" s="8" t="s">
        <v>231</v>
      </c>
      <c r="K428" s="8" t="s">
        <v>231</v>
      </c>
      <c r="L428" s="8" t="s">
        <v>231</v>
      </c>
      <c r="V428" s="8"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1" t="str">
        <f>IF(OR(E428="",VLOOKUP(E$1,Services!$A$1:$B$25,2,0)="Exclude"),"",IF($D428=1,IF(OR(price_limit="",price_limit="No Limit"),IF(E428="Yes",1,2),IF(SUMIFS(WhatIf!$W:$W,WhatIf!$Q:$Q,E$1,WhatIf!$R:$R,E428)&lt;=price_limit,IF(E428="Yes",1,2),"")),""))</f>
        <v/>
      </c>
      <c r="BA428" s="161" t="str">
        <f ca="1">IF(OR(F428="",VLOOKUP(F$1,Services!$A$1:$B$25,2,0)="Exclude"),"",IF($D428=1,IF(OR(price_limit="",price_limit="No Limit"),IF(F428="Yes",1,2),IF(SUMIFS(WhatIf!$W:$W,WhatIf!$Q:$Q,F$1,WhatIf!$R:$R,F428)&lt;=price_limit,IF(F428="Yes",1,2),"")),""))</f>
        <v/>
      </c>
      <c r="BB428" s="161" t="str">
        <f ca="1">IF(OR(G428="",VLOOKUP(G$1,Services!$A$1:$B$25,2,0)="Exclude"),"",IF($D428=1,IF(OR(price_limit="",price_limit="No Limit"),IF(G428="Yes",1,2),IF(SUMIFS(WhatIf!$W:$W,WhatIf!$Q:$Q,G$1,WhatIf!$R:$R,G428)&lt;=price_limit,IF(G428="Yes",1,2),"")),""))</f>
        <v/>
      </c>
      <c r="BC428" s="161" t="str">
        <f ca="1">IF(OR(H428="",VLOOKUP(H$1,Services!$A$1:$B$25,2,0)="Exclude"),"",IF($D428=1,IF(OR(price_limit="",price_limit="No Limit"),IF(H428="Yes",1,2),IF(SUMIFS(WhatIf!$W:$W,WhatIf!$Q:$Q,H$1,WhatIf!$R:$R,H428)&lt;=price_limit,IF(H428="Yes",1,2),"")),""))</f>
        <v/>
      </c>
      <c r="BD428" s="161" t="str">
        <f ca="1">IF(OR(I428="",VLOOKUP(I$1,Services!$A$1:$B$25,2,0)="Exclude"),"",IF($D428=1,IF(OR(price_limit="",price_limit="No Limit"),IF(I428="Yes",1,2),IF(SUMIFS(WhatIf!$W:$W,WhatIf!$Q:$Q,I$1,WhatIf!$R:$R,I428)&lt;=price_limit,IF(I428="Yes",1,2),"")),""))</f>
        <v/>
      </c>
      <c r="BE428" s="161" t="str">
        <f ca="1">IF(OR(J428="",VLOOKUP(J$1,Services!$A$1:$B$25,2,0)="Exclude"),"",IF($D428=1,IF(OR(price_limit="",price_limit="No Limit"),IF(J428="Yes",1,2),IF(SUMIFS(WhatIf!$W:$W,WhatIf!$Q:$Q,J$1,WhatIf!$R:$R,J428)&lt;=price_limit,IF(J428="Yes",1,2),"")),""))</f>
        <v/>
      </c>
      <c r="BF428" s="161" t="str">
        <f ca="1">IF(OR(K428="",VLOOKUP(K$1,Services!$A$1:$B$25,2,0)="Exclude"),"",IF($D428=1,IF(OR(price_limit="",price_limit="No Limit"),IF(K428="Yes",1,2),IF(SUMIFS(WhatIf!$W:$W,WhatIf!$Q:$Q,K$1,WhatIf!$R:$R,K428)&lt;=price_limit,IF(K428="Yes",1,2),"")),""))</f>
        <v/>
      </c>
      <c r="BG428" s="161" t="str">
        <f ca="1">IF(OR(L428="",VLOOKUP(L$1,Services!$A$1:$B$25,2,0)="Exclude"),"",IF($D428=1,IF(OR(price_limit="",price_limit="No Limit"),IF(L428="Yes",1,2),IF(SUMIFS(WhatIf!$W:$W,WhatIf!$Q:$Q,L$1,WhatIf!$R:$R,L428)&lt;=price_limit,IF(L428="Yes",1,2),"")),""))</f>
        <v/>
      </c>
      <c r="BH428" s="161" t="str">
        <f>IF(OR(M428="",VLOOKUP(M$1,Services!$A$1:$B$25,2,0)="Exclude"),"",IF($D428=1,IF(OR(price_limit="",price_limit="No Limit"),IF(M428="Yes",1,2),IF(SUMIFS(WhatIf!$W:$W,WhatIf!$Q:$Q,M$1,WhatIf!$R:$R,M428)&lt;=price_limit,IF(M428="Yes",1,2),"")),""))</f>
        <v/>
      </c>
      <c r="BI428" s="161" t="str">
        <f>IF(OR(N428="",VLOOKUP(N$1,Services!$A$1:$B$25,2,0)="Exclude"),"",IF($D428=1,IF(OR(price_limit="",price_limit="No Limit"),IF(N428="Yes",1,2),IF(SUMIFS(WhatIf!$W:$W,WhatIf!$Q:$Q,N$1,WhatIf!$R:$R,N428)&lt;=price_limit,IF(N428="Yes",1,2),"")),""))</f>
        <v/>
      </c>
      <c r="BJ428" s="161" t="str">
        <f>IF(OR(O428="",VLOOKUP(O$1,Services!$A$1:$B$25,2,0)="Exclude"),"",IF($D428=1,IF(OR(price_limit="",price_limit="No Limit"),IF(O428="Yes",1,2),IF(SUMIFS(WhatIf!$W:$W,WhatIf!$Q:$Q,O$1,WhatIf!$R:$R,O428)&lt;=price_limit,IF(O428="Yes",1,2),"")),""))</f>
        <v/>
      </c>
      <c r="BK428" s="161" t="str">
        <f>IF(OR(P428="",VLOOKUP(P$1,Services!$A$1:$B$25,2,0)="Exclude"),"",IF($D428=1,IF(OR(price_limit="",price_limit="No Limit"),IF(P428="Yes",1,2),IF(SUMIFS(WhatIf!$W:$W,WhatIf!$Q:$Q,P$1,WhatIf!$R:$R,P428)&lt;=price_limit,IF(P428="Yes",1,2),"")),""))</f>
        <v/>
      </c>
      <c r="BL428" s="161" t="str">
        <f>IF(OR(Q428="",VLOOKUP(Q$1,Services!$A$1:$B$25,2,0)="Exclude"),"",IF($D428=1,IF(OR(price_limit="",price_limit="No Limit"),IF(Q428="Yes",1,2),IF(SUMIFS(WhatIf!$W:$W,WhatIf!$Q:$Q,Q$1,WhatIf!$R:$R,Q428)&lt;=price_limit,IF(Q428="Yes",1,2),"")),""))</f>
        <v/>
      </c>
      <c r="BM428" s="161" t="str">
        <f>IF(OR(R428="",VLOOKUP(R$1,Services!$A$1:$B$25,2,0)="Exclude"),"",IF($D428=1,IF(OR(price_limit="",price_limit="No Limit"),IF(R428="Yes",1,2),IF(SUMIFS(WhatIf!$W:$W,WhatIf!$Q:$Q,R$1,WhatIf!$R:$R,R428)&lt;=price_limit,IF(R428="Yes",1,2),"")),""))</f>
        <v/>
      </c>
      <c r="BN428" s="161" t="str">
        <f>IF(OR(S428="",VLOOKUP(S$1,Services!$A$1:$B$25,2,0)="Exclude"),"",IF($D428=1,IF(OR(price_limit="",price_limit="No Limit"),IF(S428="Yes",1,2),IF(SUMIFS(WhatIf!$W:$W,WhatIf!$Q:$Q,S$1,WhatIf!$R:$R,S428)&lt;=price_limit,IF(S428="Yes",1,2),"")),""))</f>
        <v/>
      </c>
      <c r="BO428" s="161" t="str">
        <f>IF(OR(T428="",VLOOKUP(T$1,Services!$A$1:$B$25,2,0)="Exclude"),"",IF($D428=1,IF(OR(price_limit="",price_limit="No Limit"),IF(T428="Yes",1,2),IF(SUMIFS(WhatIf!$W:$W,WhatIf!$Q:$Q,T$1,WhatIf!$R:$R,T428)&lt;=price_limit,IF(T428="Yes",1,2),"")),""))</f>
        <v/>
      </c>
      <c r="BP428" s="161" t="str">
        <f>IF(OR(U428="",VLOOKUP(U$1,Services!$A$1:$B$25,2,0)="Exclude"),"",IF($D428=1,IF(OR(price_limit="",price_limit="No Limit"),IF(U428="Yes",1,2),IF(SUMIFS(WhatIf!$W:$W,WhatIf!$Q:$Q,U$1,WhatIf!$R:$R,U428)&lt;=price_limit,IF(U428="Yes",1,2),"")),""))</f>
        <v/>
      </c>
      <c r="BQ428" s="161" t="str">
        <f ca="1">IF(OR(V428="",VLOOKUP(V$1,Services!$A$1:$B$25,2,0)="Exclude"),"",IF($D428=1,IF(OR(price_limit="",price_limit="No Limit"),IF(V428="Yes",1,2),IF(SUMIFS(WhatIf!$W:$W,WhatIf!$Q:$Q,V$1,WhatIf!$R:$R,V428)&lt;=price_limit,IF(V428="Yes",1,2),"")),""))</f>
        <v/>
      </c>
      <c r="BR428" s="161" t="str">
        <f>IF(OR(W428="",VLOOKUP(W$1,Services!$A$1:$B$25,2,0)="Exclude"),"",IF($D428=1,IF(OR(price_limit="",price_limit="No Limit"),IF(W428="Yes",1,2),IF(SUMIFS(WhatIf!$W:$W,WhatIf!$Q:$Q,W$1,WhatIf!$R:$R,W428)&lt;=price_limit,IF(W428="Yes",1,2),"")),""))</f>
        <v/>
      </c>
      <c r="BS428" s="161" t="str">
        <f>IF(OR(X428="",VLOOKUP(X$1,Services!$A$1:$B$25,2,0)="Exclude"),"",IF($D428=1,IF(OR(price_limit="",price_limit="No Limit"),IF(X428="Yes",1,2),IF(SUMIFS(WhatIf!$W:$W,WhatIf!$Q:$Q,X$1,WhatIf!$R:$R,X428)&lt;=price_limit,IF(X428="Yes",1,2),"")),""))</f>
        <v/>
      </c>
      <c r="BT428" s="161" t="str">
        <f>IF(OR(Y428="",VLOOKUP(Y$1,Services!$A$1:$B$25,2,0)="Exclude"),"",IF($D428=1,IF(OR(price_limit="",price_limit="No Limit"),IF(Y428="Yes",1,2),IF(SUMIFS(WhatIf!$W:$W,WhatIf!$Q:$Q,Y$1,WhatIf!$R:$R,Y428)&lt;=price_limit,IF(Y428="Yes",1,2),"")),""))</f>
        <v/>
      </c>
      <c r="BU428" s="161" t="str">
        <f>IF(OR(Z428="",VLOOKUP(Z$1,Services!$A$1:$B$25,2,0)="Exclude"),"",IF($D428=1,IF(OR(price_limit="",price_limit="No Limit"),IF(Z428="Yes",1,2),IF(SUMIFS(WhatIf!$W:$W,WhatIf!$Q:$Q,Z$1,WhatIf!$R:$R,Z428)&lt;=price_limit,IF(Z428="Yes",1,2),"")),""))</f>
        <v/>
      </c>
      <c r="BV428" s="161"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941</v>
      </c>
      <c r="C429" s="3" t="s">
        <v>177</v>
      </c>
      <c r="D429" s="8" t="str">
        <f t="shared" ca="1" si="20"/>
        <v/>
      </c>
      <c r="M429" s="8"/>
      <c r="N429" s="8"/>
      <c r="O429" s="8"/>
      <c r="P429" s="8" t="s">
        <v>1</v>
      </c>
      <c r="Q429" s="8"/>
      <c r="R429" s="8" t="s">
        <v>1</v>
      </c>
      <c r="S429" s="8" t="s">
        <v>1</v>
      </c>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1" t="str">
        <f>IF(OR(E429="",VLOOKUP(E$1,Services!$A$1:$B$25,2,0)="Exclude"),"",IF($D429=1,IF(OR(price_limit="",price_limit="No Limit"),IF(E429="Yes",1,2),IF(SUMIFS(WhatIf!$W:$W,WhatIf!$Q:$Q,E$1,WhatIf!$R:$R,E429)&lt;=price_limit,IF(E429="Yes",1,2),"")),""))</f>
        <v/>
      </c>
      <c r="BA429" s="161" t="str">
        <f>IF(OR(F429="",VLOOKUP(F$1,Services!$A$1:$B$25,2,0)="Exclude"),"",IF($D429=1,IF(OR(price_limit="",price_limit="No Limit"),IF(F429="Yes",1,2),IF(SUMIFS(WhatIf!$W:$W,WhatIf!$Q:$Q,F$1,WhatIf!$R:$R,F429)&lt;=price_limit,IF(F429="Yes",1,2),"")),""))</f>
        <v/>
      </c>
      <c r="BB429" s="161" t="str">
        <f>IF(OR(G429="",VLOOKUP(G$1,Services!$A$1:$B$25,2,0)="Exclude"),"",IF($D429=1,IF(OR(price_limit="",price_limit="No Limit"),IF(G429="Yes",1,2),IF(SUMIFS(WhatIf!$W:$W,WhatIf!$Q:$Q,G$1,WhatIf!$R:$R,G429)&lt;=price_limit,IF(G429="Yes",1,2),"")),""))</f>
        <v/>
      </c>
      <c r="BC429" s="161" t="str">
        <f>IF(OR(H429="",VLOOKUP(H$1,Services!$A$1:$B$25,2,0)="Exclude"),"",IF($D429=1,IF(OR(price_limit="",price_limit="No Limit"),IF(H429="Yes",1,2),IF(SUMIFS(WhatIf!$W:$W,WhatIf!$Q:$Q,H$1,WhatIf!$R:$R,H429)&lt;=price_limit,IF(H429="Yes",1,2),"")),""))</f>
        <v/>
      </c>
      <c r="BD429" s="161" t="str">
        <f>IF(OR(I429="",VLOOKUP(I$1,Services!$A$1:$B$25,2,0)="Exclude"),"",IF($D429=1,IF(OR(price_limit="",price_limit="No Limit"),IF(I429="Yes",1,2),IF(SUMIFS(WhatIf!$W:$W,WhatIf!$Q:$Q,I$1,WhatIf!$R:$R,I429)&lt;=price_limit,IF(I429="Yes",1,2),"")),""))</f>
        <v/>
      </c>
      <c r="BE429" s="161" t="str">
        <f>IF(OR(J429="",VLOOKUP(J$1,Services!$A$1:$B$25,2,0)="Exclude"),"",IF($D429=1,IF(OR(price_limit="",price_limit="No Limit"),IF(J429="Yes",1,2),IF(SUMIFS(WhatIf!$W:$W,WhatIf!$Q:$Q,J$1,WhatIf!$R:$R,J429)&lt;=price_limit,IF(J429="Yes",1,2),"")),""))</f>
        <v/>
      </c>
      <c r="BF429" s="161" t="str">
        <f>IF(OR(K429="",VLOOKUP(K$1,Services!$A$1:$B$25,2,0)="Exclude"),"",IF($D429=1,IF(OR(price_limit="",price_limit="No Limit"),IF(K429="Yes",1,2),IF(SUMIFS(WhatIf!$W:$W,WhatIf!$Q:$Q,K$1,WhatIf!$R:$R,K429)&lt;=price_limit,IF(K429="Yes",1,2),"")),""))</f>
        <v/>
      </c>
      <c r="BG429" s="161" t="str">
        <f>IF(OR(L429="",VLOOKUP(L$1,Services!$A$1:$B$25,2,0)="Exclude"),"",IF($D429=1,IF(OR(price_limit="",price_limit="No Limit"),IF(L429="Yes",1,2),IF(SUMIFS(WhatIf!$W:$W,WhatIf!$Q:$Q,L$1,WhatIf!$R:$R,L429)&lt;=price_limit,IF(L429="Yes",1,2),"")),""))</f>
        <v/>
      </c>
      <c r="BH429" s="161" t="str">
        <f>IF(OR(M429="",VLOOKUP(M$1,Services!$A$1:$B$25,2,0)="Exclude"),"",IF($D429=1,IF(OR(price_limit="",price_limit="No Limit"),IF(M429="Yes",1,2),IF(SUMIFS(WhatIf!$W:$W,WhatIf!$Q:$Q,M$1,WhatIf!$R:$R,M429)&lt;=price_limit,IF(M429="Yes",1,2),"")),""))</f>
        <v/>
      </c>
      <c r="BI429" s="161" t="str">
        <f>IF(OR(N429="",VLOOKUP(N$1,Services!$A$1:$B$25,2,0)="Exclude"),"",IF($D429=1,IF(OR(price_limit="",price_limit="No Limit"),IF(N429="Yes",1,2),IF(SUMIFS(WhatIf!$W:$W,WhatIf!$Q:$Q,N$1,WhatIf!$R:$R,N429)&lt;=price_limit,IF(N429="Yes",1,2),"")),""))</f>
        <v/>
      </c>
      <c r="BJ429" s="161" t="str">
        <f>IF(OR(O429="",VLOOKUP(O$1,Services!$A$1:$B$25,2,0)="Exclude"),"",IF($D429=1,IF(OR(price_limit="",price_limit="No Limit"),IF(O429="Yes",1,2),IF(SUMIFS(WhatIf!$W:$W,WhatIf!$Q:$Q,O$1,WhatIf!$R:$R,O429)&lt;=price_limit,IF(O429="Yes",1,2),"")),""))</f>
        <v/>
      </c>
      <c r="BK429" s="161" t="str">
        <f ca="1">IF(OR(P429="",VLOOKUP(P$1,Services!$A$1:$B$25,2,0)="Exclude"),"",IF($D429=1,IF(OR(price_limit="",price_limit="No Limit"),IF(P429="Yes",1,2),IF(SUMIFS(WhatIf!$W:$W,WhatIf!$Q:$Q,P$1,WhatIf!$R:$R,P429)&lt;=price_limit,IF(P429="Yes",1,2),"")),""))</f>
        <v/>
      </c>
      <c r="BL429" s="161" t="str">
        <f>IF(OR(Q429="",VLOOKUP(Q$1,Services!$A$1:$B$25,2,0)="Exclude"),"",IF($D429=1,IF(OR(price_limit="",price_limit="No Limit"),IF(Q429="Yes",1,2),IF(SUMIFS(WhatIf!$W:$W,WhatIf!$Q:$Q,Q$1,WhatIf!$R:$R,Q429)&lt;=price_limit,IF(Q429="Yes",1,2),"")),""))</f>
        <v/>
      </c>
      <c r="BM429" s="161" t="str">
        <f ca="1">IF(OR(R429="",VLOOKUP(R$1,Services!$A$1:$B$25,2,0)="Exclude"),"",IF($D429=1,IF(OR(price_limit="",price_limit="No Limit"),IF(R429="Yes",1,2),IF(SUMIFS(WhatIf!$W:$W,WhatIf!$Q:$Q,R$1,WhatIf!$R:$R,R429)&lt;=price_limit,IF(R429="Yes",1,2),"")),""))</f>
        <v/>
      </c>
      <c r="BN429" s="161" t="str">
        <f ca="1">IF(OR(S429="",VLOOKUP(S$1,Services!$A$1:$B$25,2,0)="Exclude"),"",IF($D429=1,IF(OR(price_limit="",price_limit="No Limit"),IF(S429="Yes",1,2),IF(SUMIFS(WhatIf!$W:$W,WhatIf!$Q:$Q,S$1,WhatIf!$R:$R,S429)&lt;=price_limit,IF(S429="Yes",1,2),"")),""))</f>
        <v/>
      </c>
      <c r="BO429" s="161" t="str">
        <f>IF(OR(T429="",VLOOKUP(T$1,Services!$A$1:$B$25,2,0)="Exclude"),"",IF($D429=1,IF(OR(price_limit="",price_limit="No Limit"),IF(T429="Yes",1,2),IF(SUMIFS(WhatIf!$W:$W,WhatIf!$Q:$Q,T$1,WhatIf!$R:$R,T429)&lt;=price_limit,IF(T429="Yes",1,2),"")),""))</f>
        <v/>
      </c>
      <c r="BP429" s="161" t="str">
        <f>IF(OR(U429="",VLOOKUP(U$1,Services!$A$1:$B$25,2,0)="Exclude"),"",IF($D429=1,IF(OR(price_limit="",price_limit="No Limit"),IF(U429="Yes",1,2),IF(SUMIFS(WhatIf!$W:$W,WhatIf!$Q:$Q,U$1,WhatIf!$R:$R,U429)&lt;=price_limit,IF(U429="Yes",1,2),"")),""))</f>
        <v/>
      </c>
      <c r="BQ429" s="161" t="str">
        <f>IF(OR(V429="",VLOOKUP(V$1,Services!$A$1:$B$25,2,0)="Exclude"),"",IF($D429=1,IF(OR(price_limit="",price_limit="No Limit"),IF(V429="Yes",1,2),IF(SUMIFS(WhatIf!$W:$W,WhatIf!$Q:$Q,V$1,WhatIf!$R:$R,V429)&lt;=price_limit,IF(V429="Yes",1,2),"")),""))</f>
        <v/>
      </c>
      <c r="BR429" s="161" t="str">
        <f>IF(OR(W429="",VLOOKUP(W$1,Services!$A$1:$B$25,2,0)="Exclude"),"",IF($D429=1,IF(OR(price_limit="",price_limit="No Limit"),IF(W429="Yes",1,2),IF(SUMIFS(WhatIf!$W:$W,WhatIf!$Q:$Q,W$1,WhatIf!$R:$R,W429)&lt;=price_limit,IF(W429="Yes",1,2),"")),""))</f>
        <v/>
      </c>
      <c r="BS429" s="161" t="str">
        <f>IF(OR(X429="",VLOOKUP(X$1,Services!$A$1:$B$25,2,0)="Exclude"),"",IF($D429=1,IF(OR(price_limit="",price_limit="No Limit"),IF(X429="Yes",1,2),IF(SUMIFS(WhatIf!$W:$W,WhatIf!$Q:$Q,X$1,WhatIf!$R:$R,X429)&lt;=price_limit,IF(X429="Yes",1,2),"")),""))</f>
        <v/>
      </c>
      <c r="BT429" s="161" t="str">
        <f>IF(OR(Y429="",VLOOKUP(Y$1,Services!$A$1:$B$25,2,0)="Exclude"),"",IF($D429=1,IF(OR(price_limit="",price_limit="No Limit"),IF(Y429="Yes",1,2),IF(SUMIFS(WhatIf!$W:$W,WhatIf!$Q:$Q,Y$1,WhatIf!$R:$R,Y429)&lt;=price_limit,IF(Y429="Yes",1,2),"")),""))</f>
        <v/>
      </c>
      <c r="BU429" s="161" t="str">
        <f>IF(OR(Z429="",VLOOKUP(Z$1,Services!$A$1:$B$25,2,0)="Exclude"),"",IF($D429=1,IF(OR(price_limit="",price_limit="No Limit"),IF(Z429="Yes",1,2),IF(SUMIFS(WhatIf!$W:$W,WhatIf!$Q:$Q,Z$1,WhatIf!$R:$R,Z429)&lt;=price_limit,IF(Z429="Yes",1,2),"")),""))</f>
        <v/>
      </c>
      <c r="BV429" s="161"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5">
      <c r="A430" s="15" t="s">
        <v>815</v>
      </c>
      <c r="C430" s="3" t="s">
        <v>184</v>
      </c>
      <c r="D430" s="8" t="str">
        <f t="shared" ca="1" si="20"/>
        <v/>
      </c>
      <c r="I430" s="4" t="s">
        <v>231</v>
      </c>
      <c r="J430" s="4" t="s">
        <v>231</v>
      </c>
      <c r="K430" s="4" t="s">
        <v>231</v>
      </c>
      <c r="L430" s="4" t="s">
        <v>231</v>
      </c>
      <c r="M430" s="8"/>
      <c r="N430" s="8"/>
      <c r="O430" s="8"/>
      <c r="P430" s="8"/>
      <c r="Q430" s="8"/>
      <c r="R430" s="8"/>
      <c r="S430" s="8"/>
      <c r="T430" s="8"/>
      <c r="U430" s="8"/>
      <c r="V430" s="8" t="s">
        <v>1</v>
      </c>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1" t="str">
        <f>IF(OR(E430="",VLOOKUP(E$1,Services!$A$1:$B$25,2,0)="Exclude"),"",IF($D430=1,IF(OR(price_limit="",price_limit="No Limit"),IF(E430="Yes",1,2),IF(SUMIFS(WhatIf!$W:$W,WhatIf!$Q:$Q,E$1,WhatIf!$R:$R,E430)&lt;=price_limit,IF(E430="Yes",1,2),"")),""))</f>
        <v/>
      </c>
      <c r="BA430" s="161" t="str">
        <f>IF(OR(F430="",VLOOKUP(F$1,Services!$A$1:$B$25,2,0)="Exclude"),"",IF($D430=1,IF(OR(price_limit="",price_limit="No Limit"),IF(F430="Yes",1,2),IF(SUMIFS(WhatIf!$W:$W,WhatIf!$Q:$Q,F$1,WhatIf!$R:$R,F430)&lt;=price_limit,IF(F430="Yes",1,2),"")),""))</f>
        <v/>
      </c>
      <c r="BB430" s="161" t="str">
        <f>IF(OR(G430="",VLOOKUP(G$1,Services!$A$1:$B$25,2,0)="Exclude"),"",IF($D430=1,IF(OR(price_limit="",price_limit="No Limit"),IF(G430="Yes",1,2),IF(SUMIFS(WhatIf!$W:$W,WhatIf!$Q:$Q,G$1,WhatIf!$R:$R,G430)&lt;=price_limit,IF(G430="Yes",1,2),"")),""))</f>
        <v/>
      </c>
      <c r="BC430" s="161" t="str">
        <f>IF(OR(H430="",VLOOKUP(H$1,Services!$A$1:$B$25,2,0)="Exclude"),"",IF($D430=1,IF(OR(price_limit="",price_limit="No Limit"),IF(H430="Yes",1,2),IF(SUMIFS(WhatIf!$W:$W,WhatIf!$Q:$Q,H$1,WhatIf!$R:$R,H430)&lt;=price_limit,IF(H430="Yes",1,2),"")),""))</f>
        <v/>
      </c>
      <c r="BD430" s="161" t="str">
        <f ca="1">IF(OR(I430="",VLOOKUP(I$1,Services!$A$1:$B$25,2,0)="Exclude"),"",IF($D430=1,IF(OR(price_limit="",price_limit="No Limit"),IF(I430="Yes",1,2),IF(SUMIFS(WhatIf!$W:$W,WhatIf!$Q:$Q,I$1,WhatIf!$R:$R,I430)&lt;=price_limit,IF(I430="Yes",1,2),"")),""))</f>
        <v/>
      </c>
      <c r="BE430" s="161" t="str">
        <f ca="1">IF(OR(J430="",VLOOKUP(J$1,Services!$A$1:$B$25,2,0)="Exclude"),"",IF($D430=1,IF(OR(price_limit="",price_limit="No Limit"),IF(J430="Yes",1,2),IF(SUMIFS(WhatIf!$W:$W,WhatIf!$Q:$Q,J$1,WhatIf!$R:$R,J430)&lt;=price_limit,IF(J430="Yes",1,2),"")),""))</f>
        <v/>
      </c>
      <c r="BF430" s="161" t="str">
        <f ca="1">IF(OR(K430="",VLOOKUP(K$1,Services!$A$1:$B$25,2,0)="Exclude"),"",IF($D430=1,IF(OR(price_limit="",price_limit="No Limit"),IF(K430="Yes",1,2),IF(SUMIFS(WhatIf!$W:$W,WhatIf!$Q:$Q,K$1,WhatIf!$R:$R,K430)&lt;=price_limit,IF(K430="Yes",1,2),"")),""))</f>
        <v/>
      </c>
      <c r="BG430" s="161" t="str">
        <f ca="1">IF(OR(L430="",VLOOKUP(L$1,Services!$A$1:$B$25,2,0)="Exclude"),"",IF($D430=1,IF(OR(price_limit="",price_limit="No Limit"),IF(L430="Yes",1,2),IF(SUMIFS(WhatIf!$W:$W,WhatIf!$Q:$Q,L$1,WhatIf!$R:$R,L430)&lt;=price_limit,IF(L430="Yes",1,2),"")),""))</f>
        <v/>
      </c>
      <c r="BH430" s="161" t="str">
        <f>IF(OR(M430="",VLOOKUP(M$1,Services!$A$1:$B$25,2,0)="Exclude"),"",IF($D430=1,IF(OR(price_limit="",price_limit="No Limit"),IF(M430="Yes",1,2),IF(SUMIFS(WhatIf!$W:$W,WhatIf!$Q:$Q,M$1,WhatIf!$R:$R,M430)&lt;=price_limit,IF(M430="Yes",1,2),"")),""))</f>
        <v/>
      </c>
      <c r="BI430" s="161" t="str">
        <f>IF(OR(N430="",VLOOKUP(N$1,Services!$A$1:$B$25,2,0)="Exclude"),"",IF($D430=1,IF(OR(price_limit="",price_limit="No Limit"),IF(N430="Yes",1,2),IF(SUMIFS(WhatIf!$W:$W,WhatIf!$Q:$Q,N$1,WhatIf!$R:$R,N430)&lt;=price_limit,IF(N430="Yes",1,2),"")),""))</f>
        <v/>
      </c>
      <c r="BJ430" s="161" t="str">
        <f>IF(OR(O430="",VLOOKUP(O$1,Services!$A$1:$B$25,2,0)="Exclude"),"",IF($D430=1,IF(OR(price_limit="",price_limit="No Limit"),IF(O430="Yes",1,2),IF(SUMIFS(WhatIf!$W:$W,WhatIf!$Q:$Q,O$1,WhatIf!$R:$R,O430)&lt;=price_limit,IF(O430="Yes",1,2),"")),""))</f>
        <v/>
      </c>
      <c r="BK430" s="161" t="str">
        <f>IF(OR(P430="",VLOOKUP(P$1,Services!$A$1:$B$25,2,0)="Exclude"),"",IF($D430=1,IF(OR(price_limit="",price_limit="No Limit"),IF(P430="Yes",1,2),IF(SUMIFS(WhatIf!$W:$W,WhatIf!$Q:$Q,P$1,WhatIf!$R:$R,P430)&lt;=price_limit,IF(P430="Yes",1,2),"")),""))</f>
        <v/>
      </c>
      <c r="BL430" s="161" t="str">
        <f>IF(OR(Q430="",VLOOKUP(Q$1,Services!$A$1:$B$25,2,0)="Exclude"),"",IF($D430=1,IF(OR(price_limit="",price_limit="No Limit"),IF(Q430="Yes",1,2),IF(SUMIFS(WhatIf!$W:$W,WhatIf!$Q:$Q,Q$1,WhatIf!$R:$R,Q430)&lt;=price_limit,IF(Q430="Yes",1,2),"")),""))</f>
        <v/>
      </c>
      <c r="BM430" s="161" t="str">
        <f>IF(OR(R430="",VLOOKUP(R$1,Services!$A$1:$B$25,2,0)="Exclude"),"",IF($D430=1,IF(OR(price_limit="",price_limit="No Limit"),IF(R430="Yes",1,2),IF(SUMIFS(WhatIf!$W:$W,WhatIf!$Q:$Q,R$1,WhatIf!$R:$R,R430)&lt;=price_limit,IF(R430="Yes",1,2),"")),""))</f>
        <v/>
      </c>
      <c r="BN430" s="161" t="str">
        <f>IF(OR(S430="",VLOOKUP(S$1,Services!$A$1:$B$25,2,0)="Exclude"),"",IF($D430=1,IF(OR(price_limit="",price_limit="No Limit"),IF(S430="Yes",1,2),IF(SUMIFS(WhatIf!$W:$W,WhatIf!$Q:$Q,S$1,WhatIf!$R:$R,S430)&lt;=price_limit,IF(S430="Yes",1,2),"")),""))</f>
        <v/>
      </c>
      <c r="BO430" s="161" t="str">
        <f>IF(OR(T430="",VLOOKUP(T$1,Services!$A$1:$B$25,2,0)="Exclude"),"",IF($D430=1,IF(OR(price_limit="",price_limit="No Limit"),IF(T430="Yes",1,2),IF(SUMIFS(WhatIf!$W:$W,WhatIf!$Q:$Q,T$1,WhatIf!$R:$R,T430)&lt;=price_limit,IF(T430="Yes",1,2),"")),""))</f>
        <v/>
      </c>
      <c r="BP430" s="161" t="str">
        <f>IF(OR(U430="",VLOOKUP(U$1,Services!$A$1:$B$25,2,0)="Exclude"),"",IF($D430=1,IF(OR(price_limit="",price_limit="No Limit"),IF(U430="Yes",1,2),IF(SUMIFS(WhatIf!$W:$W,WhatIf!$Q:$Q,U$1,WhatIf!$R:$R,U430)&lt;=price_limit,IF(U430="Yes",1,2),"")),""))</f>
        <v/>
      </c>
      <c r="BQ430" s="161" t="str">
        <f ca="1">IF(OR(V430="",VLOOKUP(V$1,Services!$A$1:$B$25,2,0)="Exclude"),"",IF($D430=1,IF(OR(price_limit="",price_limit="No Limit"),IF(V430="Yes",1,2),IF(SUMIFS(WhatIf!$W:$W,WhatIf!$Q:$Q,V$1,WhatIf!$R:$R,V430)&lt;=price_limit,IF(V430="Yes",1,2),"")),""))</f>
        <v/>
      </c>
      <c r="BR430" s="161" t="str">
        <f>IF(OR(W430="",VLOOKUP(W$1,Services!$A$1:$B$25,2,0)="Exclude"),"",IF($D430=1,IF(OR(price_limit="",price_limit="No Limit"),IF(W430="Yes",1,2),IF(SUMIFS(WhatIf!$W:$W,WhatIf!$Q:$Q,W$1,WhatIf!$R:$R,W430)&lt;=price_limit,IF(W430="Yes",1,2),"")),""))</f>
        <v/>
      </c>
      <c r="BS430" s="161" t="str">
        <f>IF(OR(X430="",VLOOKUP(X$1,Services!$A$1:$B$25,2,0)="Exclude"),"",IF($D430=1,IF(OR(price_limit="",price_limit="No Limit"),IF(X430="Yes",1,2),IF(SUMIFS(WhatIf!$W:$W,WhatIf!$Q:$Q,X$1,WhatIf!$R:$R,X430)&lt;=price_limit,IF(X430="Yes",1,2),"")),""))</f>
        <v/>
      </c>
      <c r="BT430" s="161" t="str">
        <f>IF(OR(Y430="",VLOOKUP(Y$1,Services!$A$1:$B$25,2,0)="Exclude"),"",IF($D430=1,IF(OR(price_limit="",price_limit="No Limit"),IF(Y430="Yes",1,2),IF(SUMIFS(WhatIf!$W:$W,WhatIf!$Q:$Q,Y$1,WhatIf!$R:$R,Y430)&lt;=price_limit,IF(Y430="Yes",1,2),"")),""))</f>
        <v/>
      </c>
      <c r="BU430" s="161" t="str">
        <f>IF(OR(Z430="",VLOOKUP(Z$1,Services!$A$1:$B$25,2,0)="Exclude"),"",IF($D430=1,IF(OR(price_limit="",price_limit="No Limit"),IF(Z430="Yes",1,2),IF(SUMIFS(WhatIf!$W:$W,WhatIf!$Q:$Q,Z$1,WhatIf!$R:$R,Z430)&lt;=price_limit,IF(Z430="Yes",1,2),"")),""))</f>
        <v/>
      </c>
      <c r="BV430" s="161"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customHeight="1" x14ac:dyDescent="0.35">
      <c r="A431" s="15" t="s">
        <v>451</v>
      </c>
      <c r="B431" s="3" t="s">
        <v>976</v>
      </c>
      <c r="C431" s="3" t="s">
        <v>191</v>
      </c>
      <c r="D431" s="8" t="str">
        <f t="shared" ca="1" si="20"/>
        <v/>
      </c>
      <c r="M431" s="8"/>
      <c r="N431" s="8"/>
      <c r="O431" s="8"/>
      <c r="P431" s="8" t="s">
        <v>729</v>
      </c>
      <c r="Q431" s="8"/>
      <c r="R431" s="8" t="s">
        <v>1</v>
      </c>
      <c r="S431" s="8" t="s">
        <v>1</v>
      </c>
      <c r="T431" s="8" t="s">
        <v>1</v>
      </c>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1" t="str">
        <f>IF(OR(E431="",VLOOKUP(E$1,Services!$A$1:$B$25,2,0)="Exclude"),"",IF($D431=1,IF(OR(price_limit="",price_limit="No Limit"),IF(E431="Yes",1,2),IF(SUMIFS(WhatIf!$W:$W,WhatIf!$Q:$Q,E$1,WhatIf!$R:$R,E431)&lt;=price_limit,IF(E431="Yes",1,2),"")),""))</f>
        <v/>
      </c>
      <c r="BA431" s="161" t="str">
        <f>IF(OR(F431="",VLOOKUP(F$1,Services!$A$1:$B$25,2,0)="Exclude"),"",IF($D431=1,IF(OR(price_limit="",price_limit="No Limit"),IF(F431="Yes",1,2),IF(SUMIFS(WhatIf!$W:$W,WhatIf!$Q:$Q,F$1,WhatIf!$R:$R,F431)&lt;=price_limit,IF(F431="Yes",1,2),"")),""))</f>
        <v/>
      </c>
      <c r="BB431" s="161" t="str">
        <f>IF(OR(G431="",VLOOKUP(G$1,Services!$A$1:$B$25,2,0)="Exclude"),"",IF($D431=1,IF(OR(price_limit="",price_limit="No Limit"),IF(G431="Yes",1,2),IF(SUMIFS(WhatIf!$W:$W,WhatIf!$Q:$Q,G$1,WhatIf!$R:$R,G431)&lt;=price_limit,IF(G431="Yes",1,2),"")),""))</f>
        <v/>
      </c>
      <c r="BC431" s="161" t="str">
        <f>IF(OR(H431="",VLOOKUP(H$1,Services!$A$1:$B$25,2,0)="Exclude"),"",IF($D431=1,IF(OR(price_limit="",price_limit="No Limit"),IF(H431="Yes",1,2),IF(SUMIFS(WhatIf!$W:$W,WhatIf!$Q:$Q,H$1,WhatIf!$R:$R,H431)&lt;=price_limit,IF(H431="Yes",1,2),"")),""))</f>
        <v/>
      </c>
      <c r="BD431" s="161" t="str">
        <f>IF(OR(I431="",VLOOKUP(I$1,Services!$A$1:$B$25,2,0)="Exclude"),"",IF($D431=1,IF(OR(price_limit="",price_limit="No Limit"),IF(I431="Yes",1,2),IF(SUMIFS(WhatIf!$W:$W,WhatIf!$Q:$Q,I$1,WhatIf!$R:$R,I431)&lt;=price_limit,IF(I431="Yes",1,2),"")),""))</f>
        <v/>
      </c>
      <c r="BE431" s="161" t="str">
        <f>IF(OR(J431="",VLOOKUP(J$1,Services!$A$1:$B$25,2,0)="Exclude"),"",IF($D431=1,IF(OR(price_limit="",price_limit="No Limit"),IF(J431="Yes",1,2),IF(SUMIFS(WhatIf!$W:$W,WhatIf!$Q:$Q,J$1,WhatIf!$R:$R,J431)&lt;=price_limit,IF(J431="Yes",1,2),"")),""))</f>
        <v/>
      </c>
      <c r="BF431" s="161" t="str">
        <f>IF(OR(K431="",VLOOKUP(K$1,Services!$A$1:$B$25,2,0)="Exclude"),"",IF($D431=1,IF(OR(price_limit="",price_limit="No Limit"),IF(K431="Yes",1,2),IF(SUMIFS(WhatIf!$W:$W,WhatIf!$Q:$Q,K$1,WhatIf!$R:$R,K431)&lt;=price_limit,IF(K431="Yes",1,2),"")),""))</f>
        <v/>
      </c>
      <c r="BG431" s="161" t="str">
        <f>IF(OR(L431="",VLOOKUP(L$1,Services!$A$1:$B$25,2,0)="Exclude"),"",IF($D431=1,IF(OR(price_limit="",price_limit="No Limit"),IF(L431="Yes",1,2),IF(SUMIFS(WhatIf!$W:$W,WhatIf!$Q:$Q,L$1,WhatIf!$R:$R,L431)&lt;=price_limit,IF(L431="Yes",1,2),"")),""))</f>
        <v/>
      </c>
      <c r="BH431" s="161" t="str">
        <f>IF(OR(M431="",VLOOKUP(M$1,Services!$A$1:$B$25,2,0)="Exclude"),"",IF($D431=1,IF(OR(price_limit="",price_limit="No Limit"),IF(M431="Yes",1,2),IF(SUMIFS(WhatIf!$W:$W,WhatIf!$Q:$Q,M$1,WhatIf!$R:$R,M431)&lt;=price_limit,IF(M431="Yes",1,2),"")),""))</f>
        <v/>
      </c>
      <c r="BI431" s="161" t="str">
        <f>IF(OR(N431="",VLOOKUP(N$1,Services!$A$1:$B$25,2,0)="Exclude"),"",IF($D431=1,IF(OR(price_limit="",price_limit="No Limit"),IF(N431="Yes",1,2),IF(SUMIFS(WhatIf!$W:$W,WhatIf!$Q:$Q,N$1,WhatIf!$R:$R,N431)&lt;=price_limit,IF(N431="Yes",1,2),"")),""))</f>
        <v/>
      </c>
      <c r="BJ431" s="161" t="str">
        <f>IF(OR(O431="",VLOOKUP(O$1,Services!$A$1:$B$25,2,0)="Exclude"),"",IF($D431=1,IF(OR(price_limit="",price_limit="No Limit"),IF(O431="Yes",1,2),IF(SUMIFS(WhatIf!$W:$W,WhatIf!$Q:$Q,O$1,WhatIf!$R:$R,O431)&lt;=price_limit,IF(O431="Yes",1,2),"")),""))</f>
        <v/>
      </c>
      <c r="BK431" s="161" t="str">
        <f ca="1">IF(OR(P431="",VLOOKUP(P$1,Services!$A$1:$B$25,2,0)="Exclude"),"",IF($D431=1,IF(OR(price_limit="",price_limit="No Limit"),IF(P431="Yes",1,2),IF(SUMIFS(WhatIf!$W:$W,WhatIf!$Q:$Q,P$1,WhatIf!$R:$R,P431)&lt;=price_limit,IF(P431="Yes",1,2),"")),""))</f>
        <v/>
      </c>
      <c r="BL431" s="161" t="str">
        <f>IF(OR(Q431="",VLOOKUP(Q$1,Services!$A$1:$B$25,2,0)="Exclude"),"",IF($D431=1,IF(OR(price_limit="",price_limit="No Limit"),IF(Q431="Yes",1,2),IF(SUMIFS(WhatIf!$W:$W,WhatIf!$Q:$Q,Q$1,WhatIf!$R:$R,Q431)&lt;=price_limit,IF(Q431="Yes",1,2),"")),""))</f>
        <v/>
      </c>
      <c r="BM431" s="161" t="str">
        <f ca="1">IF(OR(R431="",VLOOKUP(R$1,Services!$A$1:$B$25,2,0)="Exclude"),"",IF($D431=1,IF(OR(price_limit="",price_limit="No Limit"),IF(R431="Yes",1,2),IF(SUMIFS(WhatIf!$W:$W,WhatIf!$Q:$Q,R$1,WhatIf!$R:$R,R431)&lt;=price_limit,IF(R431="Yes",1,2),"")),""))</f>
        <v/>
      </c>
      <c r="BN431" s="161" t="str">
        <f ca="1">IF(OR(S431="",VLOOKUP(S$1,Services!$A$1:$B$25,2,0)="Exclude"),"",IF($D431=1,IF(OR(price_limit="",price_limit="No Limit"),IF(S431="Yes",1,2),IF(SUMIFS(WhatIf!$W:$W,WhatIf!$Q:$Q,S$1,WhatIf!$R:$R,S431)&lt;=price_limit,IF(S431="Yes",1,2),"")),""))</f>
        <v/>
      </c>
      <c r="BO431" s="161" t="str">
        <f ca="1">IF(OR(T431="",VLOOKUP(T$1,Services!$A$1:$B$25,2,0)="Exclude"),"",IF($D431=1,IF(OR(price_limit="",price_limit="No Limit"),IF(T431="Yes",1,2),IF(SUMIFS(WhatIf!$W:$W,WhatIf!$Q:$Q,T$1,WhatIf!$R:$R,T431)&lt;=price_limit,IF(T431="Yes",1,2),"")),""))</f>
        <v/>
      </c>
      <c r="BP431" s="161" t="str">
        <f>IF(OR(U431="",VLOOKUP(U$1,Services!$A$1:$B$25,2,0)="Exclude"),"",IF($D431=1,IF(OR(price_limit="",price_limit="No Limit"),IF(U431="Yes",1,2),IF(SUMIFS(WhatIf!$W:$W,WhatIf!$Q:$Q,U$1,WhatIf!$R:$R,U431)&lt;=price_limit,IF(U431="Yes",1,2),"")),""))</f>
        <v/>
      </c>
      <c r="BQ431" s="161" t="str">
        <f>IF(OR(V431="",VLOOKUP(V$1,Services!$A$1:$B$25,2,0)="Exclude"),"",IF($D431=1,IF(OR(price_limit="",price_limit="No Limit"),IF(V431="Yes",1,2),IF(SUMIFS(WhatIf!$W:$W,WhatIf!$Q:$Q,V$1,WhatIf!$R:$R,V431)&lt;=price_limit,IF(V431="Yes",1,2),"")),""))</f>
        <v/>
      </c>
      <c r="BR431" s="161" t="str">
        <f>IF(OR(W431="",VLOOKUP(W$1,Services!$A$1:$B$25,2,0)="Exclude"),"",IF($D431=1,IF(OR(price_limit="",price_limit="No Limit"),IF(W431="Yes",1,2),IF(SUMIFS(WhatIf!$W:$W,WhatIf!$Q:$Q,W$1,WhatIf!$R:$R,W431)&lt;=price_limit,IF(W431="Yes",1,2),"")),""))</f>
        <v/>
      </c>
      <c r="BS431" s="161" t="str">
        <f>IF(OR(X431="",VLOOKUP(X$1,Services!$A$1:$B$25,2,0)="Exclude"),"",IF($D431=1,IF(OR(price_limit="",price_limit="No Limit"),IF(X431="Yes",1,2),IF(SUMIFS(WhatIf!$W:$W,WhatIf!$Q:$Q,X$1,WhatIf!$R:$R,X431)&lt;=price_limit,IF(X431="Yes",1,2),"")),""))</f>
        <v/>
      </c>
      <c r="BT431" s="161" t="str">
        <f>IF(OR(Y431="",VLOOKUP(Y$1,Services!$A$1:$B$25,2,0)="Exclude"),"",IF($D431=1,IF(OR(price_limit="",price_limit="No Limit"),IF(Y431="Yes",1,2),IF(SUMIFS(WhatIf!$W:$W,WhatIf!$Q:$Q,Y$1,WhatIf!$R:$R,Y431)&lt;=price_limit,IF(Y431="Yes",1,2),"")),""))</f>
        <v/>
      </c>
      <c r="BU431" s="161" t="str">
        <f>IF(OR(Z431="",VLOOKUP(Z$1,Services!$A$1:$B$25,2,0)="Exclude"),"",IF($D431=1,IF(OR(price_limit="",price_limit="No Limit"),IF(Z431="Yes",1,2),IF(SUMIFS(WhatIf!$W:$W,WhatIf!$Q:$Q,Z$1,WhatIf!$R:$R,Z431)&lt;=price_limit,IF(Z431="Yes",1,2),"")),""))</f>
        <v/>
      </c>
      <c r="BV431" s="161"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
      <c r="A432" s="15" t="s">
        <v>1185</v>
      </c>
      <c r="C432" s="3" t="s">
        <v>185</v>
      </c>
      <c r="D432" s="8" t="str">
        <f t="shared" ca="1" si="20"/>
        <v/>
      </c>
      <c r="O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1" t="str">
        <f>IF(OR(E432="",VLOOKUP(E$1,Services!$A$1:$B$25,2,0)="Exclude"),"",IF($D432=1,IF(OR(price_limit="",price_limit="No Limit"),IF(E432="Yes",1,2),IF(SUMIFS(WhatIf!$W:$W,WhatIf!$Q:$Q,E$1,WhatIf!$R:$R,E432)&lt;=price_limit,IF(E432="Yes",1,2),"")),""))</f>
        <v/>
      </c>
      <c r="BA432" s="161" t="str">
        <f>IF(OR(F432="",VLOOKUP(F$1,Services!$A$1:$B$25,2,0)="Exclude"),"",IF($D432=1,IF(OR(price_limit="",price_limit="No Limit"),IF(F432="Yes",1,2),IF(SUMIFS(WhatIf!$W:$W,WhatIf!$Q:$Q,F$1,WhatIf!$R:$R,F432)&lt;=price_limit,IF(F432="Yes",1,2),"")),""))</f>
        <v/>
      </c>
      <c r="BB432" s="161" t="str">
        <f>IF(OR(G432="",VLOOKUP(G$1,Services!$A$1:$B$25,2,0)="Exclude"),"",IF($D432=1,IF(OR(price_limit="",price_limit="No Limit"),IF(G432="Yes",1,2),IF(SUMIFS(WhatIf!$W:$W,WhatIf!$Q:$Q,G$1,WhatIf!$R:$R,G432)&lt;=price_limit,IF(G432="Yes",1,2),"")),""))</f>
        <v/>
      </c>
      <c r="BC432" s="161" t="str">
        <f>IF(OR(H432="",VLOOKUP(H$1,Services!$A$1:$B$25,2,0)="Exclude"),"",IF($D432=1,IF(OR(price_limit="",price_limit="No Limit"),IF(H432="Yes",1,2),IF(SUMIFS(WhatIf!$W:$W,WhatIf!$Q:$Q,H$1,WhatIf!$R:$R,H432)&lt;=price_limit,IF(H432="Yes",1,2),"")),""))</f>
        <v/>
      </c>
      <c r="BD432" s="161" t="str">
        <f>IF(OR(I432="",VLOOKUP(I$1,Services!$A$1:$B$25,2,0)="Exclude"),"",IF($D432=1,IF(OR(price_limit="",price_limit="No Limit"),IF(I432="Yes",1,2),IF(SUMIFS(WhatIf!$W:$W,WhatIf!$Q:$Q,I$1,WhatIf!$R:$R,I432)&lt;=price_limit,IF(I432="Yes",1,2),"")),""))</f>
        <v/>
      </c>
      <c r="BE432" s="161" t="str">
        <f>IF(OR(J432="",VLOOKUP(J$1,Services!$A$1:$B$25,2,0)="Exclude"),"",IF($D432=1,IF(OR(price_limit="",price_limit="No Limit"),IF(J432="Yes",1,2),IF(SUMIFS(WhatIf!$W:$W,WhatIf!$Q:$Q,J$1,WhatIf!$R:$R,J432)&lt;=price_limit,IF(J432="Yes",1,2),"")),""))</f>
        <v/>
      </c>
      <c r="BF432" s="161" t="str">
        <f>IF(OR(K432="",VLOOKUP(K$1,Services!$A$1:$B$25,2,0)="Exclude"),"",IF($D432=1,IF(OR(price_limit="",price_limit="No Limit"),IF(K432="Yes",1,2),IF(SUMIFS(WhatIf!$W:$W,WhatIf!$Q:$Q,K$1,WhatIf!$R:$R,K432)&lt;=price_limit,IF(K432="Yes",1,2),"")),""))</f>
        <v/>
      </c>
      <c r="BG432" s="161" t="str">
        <f>IF(OR(L432="",VLOOKUP(L$1,Services!$A$1:$B$25,2,0)="Exclude"),"",IF($D432=1,IF(OR(price_limit="",price_limit="No Limit"),IF(L432="Yes",1,2),IF(SUMIFS(WhatIf!$W:$W,WhatIf!$Q:$Q,L$1,WhatIf!$R:$R,L432)&lt;=price_limit,IF(L432="Yes",1,2),"")),""))</f>
        <v/>
      </c>
      <c r="BH432" s="161" t="str">
        <f>IF(OR(M432="",VLOOKUP(M$1,Services!$A$1:$B$25,2,0)="Exclude"),"",IF($D432=1,IF(OR(price_limit="",price_limit="No Limit"),IF(M432="Yes",1,2),IF(SUMIFS(WhatIf!$W:$W,WhatIf!$Q:$Q,M$1,WhatIf!$R:$R,M432)&lt;=price_limit,IF(M432="Yes",1,2),"")),""))</f>
        <v/>
      </c>
      <c r="BI432" s="161" t="str">
        <f>IF(OR(N432="",VLOOKUP(N$1,Services!$A$1:$B$25,2,0)="Exclude"),"",IF($D432=1,IF(OR(price_limit="",price_limit="No Limit"),IF(N432="Yes",1,2),IF(SUMIFS(WhatIf!$W:$W,WhatIf!$Q:$Q,N$1,WhatIf!$R:$R,N432)&lt;=price_limit,IF(N432="Yes",1,2),"")),""))</f>
        <v/>
      </c>
      <c r="BJ432" s="161" t="str">
        <f ca="1">IF(OR(O432="",VLOOKUP(O$1,Services!$A$1:$B$25,2,0)="Exclude"),"",IF($D432=1,IF(OR(price_limit="",price_limit="No Limit"),IF(O432="Yes",1,2),IF(SUMIFS(WhatIf!$W:$W,WhatIf!$Q:$Q,O$1,WhatIf!$R:$R,O432)&lt;=price_limit,IF(O432="Yes",1,2),"")),""))</f>
        <v/>
      </c>
      <c r="BK432" s="161" t="str">
        <f>IF(OR(P432="",VLOOKUP(P$1,Services!$A$1:$B$25,2,0)="Exclude"),"",IF($D432=1,IF(OR(price_limit="",price_limit="No Limit"),IF(P432="Yes",1,2),IF(SUMIFS(WhatIf!$W:$W,WhatIf!$Q:$Q,P$1,WhatIf!$R:$R,P432)&lt;=price_limit,IF(P432="Yes",1,2),"")),""))</f>
        <v/>
      </c>
      <c r="BL432" s="161" t="str">
        <f>IF(OR(Q432="",VLOOKUP(Q$1,Services!$A$1:$B$25,2,0)="Exclude"),"",IF($D432=1,IF(OR(price_limit="",price_limit="No Limit"),IF(Q432="Yes",1,2),IF(SUMIFS(WhatIf!$W:$W,WhatIf!$Q:$Q,Q$1,WhatIf!$R:$R,Q432)&lt;=price_limit,IF(Q432="Yes",1,2),"")),""))</f>
        <v/>
      </c>
      <c r="BM432" s="161" t="str">
        <f>IF(OR(R432="",VLOOKUP(R$1,Services!$A$1:$B$25,2,0)="Exclude"),"",IF($D432=1,IF(OR(price_limit="",price_limit="No Limit"),IF(R432="Yes",1,2),IF(SUMIFS(WhatIf!$W:$W,WhatIf!$Q:$Q,R$1,WhatIf!$R:$R,R432)&lt;=price_limit,IF(R432="Yes",1,2),"")),""))</f>
        <v/>
      </c>
      <c r="BN432" s="161" t="str">
        <f>IF(OR(S432="",VLOOKUP(S$1,Services!$A$1:$B$25,2,0)="Exclude"),"",IF($D432=1,IF(OR(price_limit="",price_limit="No Limit"),IF(S432="Yes",1,2),IF(SUMIFS(WhatIf!$W:$W,WhatIf!$Q:$Q,S$1,WhatIf!$R:$R,S432)&lt;=price_limit,IF(S432="Yes",1,2),"")),""))</f>
        <v/>
      </c>
      <c r="BO432" s="161" t="str">
        <f>IF(OR(T432="",VLOOKUP(T$1,Services!$A$1:$B$25,2,0)="Exclude"),"",IF($D432=1,IF(OR(price_limit="",price_limit="No Limit"),IF(T432="Yes",1,2),IF(SUMIFS(WhatIf!$W:$W,WhatIf!$Q:$Q,T$1,WhatIf!$R:$R,T432)&lt;=price_limit,IF(T432="Yes",1,2),"")),""))</f>
        <v/>
      </c>
      <c r="BP432" s="161" t="str">
        <f>IF(OR(U432="",VLOOKUP(U$1,Services!$A$1:$B$25,2,0)="Exclude"),"",IF($D432=1,IF(OR(price_limit="",price_limit="No Limit"),IF(U432="Yes",1,2),IF(SUMIFS(WhatIf!$W:$W,WhatIf!$Q:$Q,U$1,WhatIf!$R:$R,U432)&lt;=price_limit,IF(U432="Yes",1,2),"")),""))</f>
        <v/>
      </c>
      <c r="BQ432" s="161" t="str">
        <f>IF(OR(V432="",VLOOKUP(V$1,Services!$A$1:$B$25,2,0)="Exclude"),"",IF($D432=1,IF(OR(price_limit="",price_limit="No Limit"),IF(V432="Yes",1,2),IF(SUMIFS(WhatIf!$W:$W,WhatIf!$Q:$Q,V$1,WhatIf!$R:$R,V432)&lt;=price_limit,IF(V432="Yes",1,2),"")),""))</f>
        <v/>
      </c>
      <c r="BR432" s="161" t="str">
        <f>IF(OR(W432="",VLOOKUP(W$1,Services!$A$1:$B$25,2,0)="Exclude"),"",IF($D432=1,IF(OR(price_limit="",price_limit="No Limit"),IF(W432="Yes",1,2),IF(SUMIFS(WhatIf!$W:$W,WhatIf!$Q:$Q,W$1,WhatIf!$R:$R,W432)&lt;=price_limit,IF(W432="Yes",1,2),"")),""))</f>
        <v/>
      </c>
      <c r="BS432" s="161" t="str">
        <f>IF(OR(X432="",VLOOKUP(X$1,Services!$A$1:$B$25,2,0)="Exclude"),"",IF($D432=1,IF(OR(price_limit="",price_limit="No Limit"),IF(X432="Yes",1,2),IF(SUMIFS(WhatIf!$W:$W,WhatIf!$Q:$Q,X$1,WhatIf!$R:$R,X432)&lt;=price_limit,IF(X432="Yes",1,2),"")),""))</f>
        <v/>
      </c>
      <c r="BT432" s="161" t="str">
        <f>IF(OR(Y432="",VLOOKUP(Y$1,Services!$A$1:$B$25,2,0)="Exclude"),"",IF($D432=1,IF(OR(price_limit="",price_limit="No Limit"),IF(Y432="Yes",1,2),IF(SUMIFS(WhatIf!$W:$W,WhatIf!$Q:$Q,Y$1,WhatIf!$R:$R,Y432)&lt;=price_limit,IF(Y432="Yes",1,2),"")),""))</f>
        <v/>
      </c>
      <c r="BU432" s="161" t="str">
        <f>IF(OR(Z432="",VLOOKUP(Z$1,Services!$A$1:$B$25,2,0)="Exclude"),"",IF($D432=1,IF(OR(price_limit="",price_limit="No Limit"),IF(Z432="Yes",1,2),IF(SUMIFS(WhatIf!$W:$W,WhatIf!$Q:$Q,Z$1,WhatIf!$R:$R,Z432)&lt;=price_limit,IF(Z432="Yes",1,2),"")),""))</f>
        <v/>
      </c>
      <c r="BV432" s="161"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
      <c r="A433" s="15" t="s">
        <v>1314</v>
      </c>
      <c r="C433" s="3" t="s">
        <v>185</v>
      </c>
      <c r="D433" s="8" t="str">
        <f t="shared" ca="1" si="20"/>
        <v/>
      </c>
      <c r="M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1" t="str">
        <f>IF(OR(E433="",VLOOKUP(E$1,Services!$A$1:$B$25,2,0)="Exclude"),"",IF($D433=1,IF(OR(price_limit="",price_limit="No Limit"),IF(E433="Yes",1,2),IF(SUMIFS(WhatIf!$W:$W,WhatIf!$Q:$Q,E$1,WhatIf!$R:$R,E433)&lt;=price_limit,IF(E433="Yes",1,2),"")),""))</f>
        <v/>
      </c>
      <c r="BA433" s="161" t="str">
        <f>IF(OR(F433="",VLOOKUP(F$1,Services!$A$1:$B$25,2,0)="Exclude"),"",IF($D433=1,IF(OR(price_limit="",price_limit="No Limit"),IF(F433="Yes",1,2),IF(SUMIFS(WhatIf!$W:$W,WhatIf!$Q:$Q,F$1,WhatIf!$R:$R,F433)&lt;=price_limit,IF(F433="Yes",1,2),"")),""))</f>
        <v/>
      </c>
      <c r="BB433" s="161" t="str">
        <f>IF(OR(G433="",VLOOKUP(G$1,Services!$A$1:$B$25,2,0)="Exclude"),"",IF($D433=1,IF(OR(price_limit="",price_limit="No Limit"),IF(G433="Yes",1,2),IF(SUMIFS(WhatIf!$W:$W,WhatIf!$Q:$Q,G$1,WhatIf!$R:$R,G433)&lt;=price_limit,IF(G433="Yes",1,2),"")),""))</f>
        <v/>
      </c>
      <c r="BC433" s="161" t="str">
        <f>IF(OR(H433="",VLOOKUP(H$1,Services!$A$1:$B$25,2,0)="Exclude"),"",IF($D433=1,IF(OR(price_limit="",price_limit="No Limit"),IF(H433="Yes",1,2),IF(SUMIFS(WhatIf!$W:$W,WhatIf!$Q:$Q,H$1,WhatIf!$R:$R,H433)&lt;=price_limit,IF(H433="Yes",1,2),"")),""))</f>
        <v/>
      </c>
      <c r="BD433" s="161" t="str">
        <f>IF(OR(I433="",VLOOKUP(I$1,Services!$A$1:$B$25,2,0)="Exclude"),"",IF($D433=1,IF(OR(price_limit="",price_limit="No Limit"),IF(I433="Yes",1,2),IF(SUMIFS(WhatIf!$W:$W,WhatIf!$Q:$Q,I$1,WhatIf!$R:$R,I433)&lt;=price_limit,IF(I433="Yes",1,2),"")),""))</f>
        <v/>
      </c>
      <c r="BE433" s="161" t="str">
        <f>IF(OR(J433="",VLOOKUP(J$1,Services!$A$1:$B$25,2,0)="Exclude"),"",IF($D433=1,IF(OR(price_limit="",price_limit="No Limit"),IF(J433="Yes",1,2),IF(SUMIFS(WhatIf!$W:$W,WhatIf!$Q:$Q,J$1,WhatIf!$R:$R,J433)&lt;=price_limit,IF(J433="Yes",1,2),"")),""))</f>
        <v/>
      </c>
      <c r="BF433" s="161" t="str">
        <f>IF(OR(K433="",VLOOKUP(K$1,Services!$A$1:$B$25,2,0)="Exclude"),"",IF($D433=1,IF(OR(price_limit="",price_limit="No Limit"),IF(K433="Yes",1,2),IF(SUMIFS(WhatIf!$W:$W,WhatIf!$Q:$Q,K$1,WhatIf!$R:$R,K433)&lt;=price_limit,IF(K433="Yes",1,2),"")),""))</f>
        <v/>
      </c>
      <c r="BG433" s="161" t="str">
        <f>IF(OR(L433="",VLOOKUP(L$1,Services!$A$1:$B$25,2,0)="Exclude"),"",IF($D433=1,IF(OR(price_limit="",price_limit="No Limit"),IF(L433="Yes",1,2),IF(SUMIFS(WhatIf!$W:$W,WhatIf!$Q:$Q,L$1,WhatIf!$R:$R,L433)&lt;=price_limit,IF(L433="Yes",1,2),"")),""))</f>
        <v/>
      </c>
      <c r="BH433" s="161" t="str">
        <f ca="1">IF(OR(M433="",VLOOKUP(M$1,Services!$A$1:$B$25,2,0)="Exclude"),"",IF($D433=1,IF(OR(price_limit="",price_limit="No Limit"),IF(M433="Yes",1,2),IF(SUMIFS(WhatIf!$W:$W,WhatIf!$Q:$Q,M$1,WhatIf!$R:$R,M433)&lt;=price_limit,IF(M433="Yes",1,2),"")),""))</f>
        <v/>
      </c>
      <c r="BI433" s="161" t="str">
        <f>IF(OR(N433="",VLOOKUP(N$1,Services!$A$1:$B$25,2,0)="Exclude"),"",IF($D433=1,IF(OR(price_limit="",price_limit="No Limit"),IF(N433="Yes",1,2),IF(SUMIFS(WhatIf!$W:$W,WhatIf!$Q:$Q,N$1,WhatIf!$R:$R,N433)&lt;=price_limit,IF(N433="Yes",1,2),"")),""))</f>
        <v/>
      </c>
      <c r="BJ433" s="161" t="str">
        <f>IF(OR(O433="",VLOOKUP(O$1,Services!$A$1:$B$25,2,0)="Exclude"),"",IF($D433=1,IF(OR(price_limit="",price_limit="No Limit"),IF(O433="Yes",1,2),IF(SUMIFS(WhatIf!$W:$W,WhatIf!$Q:$Q,O$1,WhatIf!$R:$R,O433)&lt;=price_limit,IF(O433="Yes",1,2),"")),""))</f>
        <v/>
      </c>
      <c r="BK433" s="161" t="str">
        <f>IF(OR(P433="",VLOOKUP(P$1,Services!$A$1:$B$25,2,0)="Exclude"),"",IF($D433=1,IF(OR(price_limit="",price_limit="No Limit"),IF(P433="Yes",1,2),IF(SUMIFS(WhatIf!$W:$W,WhatIf!$Q:$Q,P$1,WhatIf!$R:$R,P433)&lt;=price_limit,IF(P433="Yes",1,2),"")),""))</f>
        <v/>
      </c>
      <c r="BL433" s="161" t="str">
        <f>IF(OR(Q433="",VLOOKUP(Q$1,Services!$A$1:$B$25,2,0)="Exclude"),"",IF($D433=1,IF(OR(price_limit="",price_limit="No Limit"),IF(Q433="Yes",1,2),IF(SUMIFS(WhatIf!$W:$W,WhatIf!$Q:$Q,Q$1,WhatIf!$R:$R,Q433)&lt;=price_limit,IF(Q433="Yes",1,2),"")),""))</f>
        <v/>
      </c>
      <c r="BM433" s="161" t="str">
        <f>IF(OR(R433="",VLOOKUP(R$1,Services!$A$1:$B$25,2,0)="Exclude"),"",IF($D433=1,IF(OR(price_limit="",price_limit="No Limit"),IF(R433="Yes",1,2),IF(SUMIFS(WhatIf!$W:$W,WhatIf!$Q:$Q,R$1,WhatIf!$R:$R,R433)&lt;=price_limit,IF(R433="Yes",1,2),"")),""))</f>
        <v/>
      </c>
      <c r="BN433" s="161" t="str">
        <f>IF(OR(S433="",VLOOKUP(S$1,Services!$A$1:$B$25,2,0)="Exclude"),"",IF($D433=1,IF(OR(price_limit="",price_limit="No Limit"),IF(S433="Yes",1,2),IF(SUMIFS(WhatIf!$W:$W,WhatIf!$Q:$Q,S$1,WhatIf!$R:$R,S433)&lt;=price_limit,IF(S433="Yes",1,2),"")),""))</f>
        <v/>
      </c>
      <c r="BO433" s="161" t="str">
        <f>IF(OR(T433="",VLOOKUP(T$1,Services!$A$1:$B$25,2,0)="Exclude"),"",IF($D433=1,IF(OR(price_limit="",price_limit="No Limit"),IF(T433="Yes",1,2),IF(SUMIFS(WhatIf!$W:$W,WhatIf!$Q:$Q,T$1,WhatIf!$R:$R,T433)&lt;=price_limit,IF(T433="Yes",1,2),"")),""))</f>
        <v/>
      </c>
      <c r="BP433" s="161" t="str">
        <f>IF(OR(U433="",VLOOKUP(U$1,Services!$A$1:$B$25,2,0)="Exclude"),"",IF($D433=1,IF(OR(price_limit="",price_limit="No Limit"),IF(U433="Yes",1,2),IF(SUMIFS(WhatIf!$W:$W,WhatIf!$Q:$Q,U$1,WhatIf!$R:$R,U433)&lt;=price_limit,IF(U433="Yes",1,2),"")),""))</f>
        <v/>
      </c>
      <c r="BQ433" s="161" t="str">
        <f>IF(OR(V433="",VLOOKUP(V$1,Services!$A$1:$B$25,2,0)="Exclude"),"",IF($D433=1,IF(OR(price_limit="",price_limit="No Limit"),IF(V433="Yes",1,2),IF(SUMIFS(WhatIf!$W:$W,WhatIf!$Q:$Q,V$1,WhatIf!$R:$R,V433)&lt;=price_limit,IF(V433="Yes",1,2),"")),""))</f>
        <v/>
      </c>
      <c r="BR433" s="161" t="str">
        <f>IF(OR(W433="",VLOOKUP(W$1,Services!$A$1:$B$25,2,0)="Exclude"),"",IF($D433=1,IF(OR(price_limit="",price_limit="No Limit"),IF(W433="Yes",1,2),IF(SUMIFS(WhatIf!$W:$W,WhatIf!$Q:$Q,W$1,WhatIf!$R:$R,W433)&lt;=price_limit,IF(W433="Yes",1,2),"")),""))</f>
        <v/>
      </c>
      <c r="BS433" s="161" t="str">
        <f>IF(OR(X433="",VLOOKUP(X$1,Services!$A$1:$B$25,2,0)="Exclude"),"",IF($D433=1,IF(OR(price_limit="",price_limit="No Limit"),IF(X433="Yes",1,2),IF(SUMIFS(WhatIf!$W:$W,WhatIf!$Q:$Q,X$1,WhatIf!$R:$R,X433)&lt;=price_limit,IF(X433="Yes",1,2),"")),""))</f>
        <v/>
      </c>
      <c r="BT433" s="161" t="str">
        <f>IF(OR(Y433="",VLOOKUP(Y$1,Services!$A$1:$B$25,2,0)="Exclude"),"",IF($D433=1,IF(OR(price_limit="",price_limit="No Limit"),IF(Y433="Yes",1,2),IF(SUMIFS(WhatIf!$W:$W,WhatIf!$Q:$Q,Y$1,WhatIf!$R:$R,Y433)&lt;=price_limit,IF(Y433="Yes",1,2),"")),""))</f>
        <v/>
      </c>
      <c r="BU433" s="161" t="str">
        <f>IF(OR(Z433="",VLOOKUP(Z$1,Services!$A$1:$B$25,2,0)="Exclude"),"",IF($D433=1,IF(OR(price_limit="",price_limit="No Limit"),IF(Z433="Yes",1,2),IF(SUMIFS(WhatIf!$W:$W,WhatIf!$Q:$Q,Z$1,WhatIf!$R:$R,Z433)&lt;=price_limit,IF(Z433="Yes",1,2),"")),""))</f>
        <v/>
      </c>
      <c r="BV433" s="161"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customHeight="1" x14ac:dyDescent="0.35">
      <c r="A434" s="15" t="s">
        <v>122</v>
      </c>
      <c r="B434" s="3" t="s">
        <v>423</v>
      </c>
      <c r="C434" s="3" t="s">
        <v>177</v>
      </c>
      <c r="D434" s="8" t="str">
        <f t="shared" ca="1" si="20"/>
        <v/>
      </c>
      <c r="F434" s="4" t="s">
        <v>390</v>
      </c>
      <c r="G434" s="4" t="s">
        <v>390</v>
      </c>
      <c r="H434" s="4" t="s">
        <v>390</v>
      </c>
      <c r="M434" s="8"/>
      <c r="N434" s="8" t="s">
        <v>185</v>
      </c>
      <c r="O434" s="8" t="s">
        <v>661</v>
      </c>
      <c r="P434" s="8"/>
      <c r="Q434" s="8" t="s">
        <v>1</v>
      </c>
      <c r="R434" s="8"/>
      <c r="S434" s="8"/>
      <c r="T434" s="8"/>
      <c r="U434" s="8"/>
      <c r="V434" s="8"/>
      <c r="W434" s="6"/>
      <c r="X434" s="6"/>
      <c r="Y434" s="6"/>
      <c r="Z434" s="6"/>
      <c r="AA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1" t="str">
        <f>IF(OR(E434="",VLOOKUP(E$1,Services!$A$1:$B$25,2,0)="Exclude"),"",IF($D434=1,IF(OR(price_limit="",price_limit="No Limit"),IF(E434="Yes",1,2),IF(SUMIFS(WhatIf!$W:$W,WhatIf!$Q:$Q,E$1,WhatIf!$R:$R,E434)&lt;=price_limit,IF(E434="Yes",1,2),"")),""))</f>
        <v/>
      </c>
      <c r="BA434" s="161" t="str">
        <f ca="1">IF(OR(F434="",VLOOKUP(F$1,Services!$A$1:$B$25,2,0)="Exclude"),"",IF($D434=1,IF(OR(price_limit="",price_limit="No Limit"),IF(F434="Yes",1,2),IF(SUMIFS(WhatIf!$W:$W,WhatIf!$Q:$Q,F$1,WhatIf!$R:$R,F434)&lt;=price_limit,IF(F434="Yes",1,2),"")),""))</f>
        <v/>
      </c>
      <c r="BB434" s="161" t="str">
        <f ca="1">IF(OR(G434="",VLOOKUP(G$1,Services!$A$1:$B$25,2,0)="Exclude"),"",IF($D434=1,IF(OR(price_limit="",price_limit="No Limit"),IF(G434="Yes",1,2),IF(SUMIFS(WhatIf!$W:$W,WhatIf!$Q:$Q,G$1,WhatIf!$R:$R,G434)&lt;=price_limit,IF(G434="Yes",1,2),"")),""))</f>
        <v/>
      </c>
      <c r="BC434" s="161" t="str">
        <f ca="1">IF(OR(H434="",VLOOKUP(H$1,Services!$A$1:$B$25,2,0)="Exclude"),"",IF($D434=1,IF(OR(price_limit="",price_limit="No Limit"),IF(H434="Yes",1,2),IF(SUMIFS(WhatIf!$W:$W,WhatIf!$Q:$Q,H$1,WhatIf!$R:$R,H434)&lt;=price_limit,IF(H434="Yes",1,2),"")),""))</f>
        <v/>
      </c>
      <c r="BD434" s="161" t="str">
        <f>IF(OR(I434="",VLOOKUP(I$1,Services!$A$1:$B$25,2,0)="Exclude"),"",IF($D434=1,IF(OR(price_limit="",price_limit="No Limit"),IF(I434="Yes",1,2),IF(SUMIFS(WhatIf!$W:$W,WhatIf!$Q:$Q,I$1,WhatIf!$R:$R,I434)&lt;=price_limit,IF(I434="Yes",1,2),"")),""))</f>
        <v/>
      </c>
      <c r="BE434" s="161" t="str">
        <f>IF(OR(J434="",VLOOKUP(J$1,Services!$A$1:$B$25,2,0)="Exclude"),"",IF($D434=1,IF(OR(price_limit="",price_limit="No Limit"),IF(J434="Yes",1,2),IF(SUMIFS(WhatIf!$W:$W,WhatIf!$Q:$Q,J$1,WhatIf!$R:$R,J434)&lt;=price_limit,IF(J434="Yes",1,2),"")),""))</f>
        <v/>
      </c>
      <c r="BF434" s="161" t="str">
        <f>IF(OR(K434="",VLOOKUP(K$1,Services!$A$1:$B$25,2,0)="Exclude"),"",IF($D434=1,IF(OR(price_limit="",price_limit="No Limit"),IF(K434="Yes",1,2),IF(SUMIFS(WhatIf!$W:$W,WhatIf!$Q:$Q,K$1,WhatIf!$R:$R,K434)&lt;=price_limit,IF(K434="Yes",1,2),"")),""))</f>
        <v/>
      </c>
      <c r="BG434" s="161" t="str">
        <f>IF(OR(L434="",VLOOKUP(L$1,Services!$A$1:$B$25,2,0)="Exclude"),"",IF($D434=1,IF(OR(price_limit="",price_limit="No Limit"),IF(L434="Yes",1,2),IF(SUMIFS(WhatIf!$W:$W,WhatIf!$Q:$Q,L$1,WhatIf!$R:$R,L434)&lt;=price_limit,IF(L434="Yes",1,2),"")),""))</f>
        <v/>
      </c>
      <c r="BH434" s="161" t="str">
        <f>IF(OR(M434="",VLOOKUP(M$1,Services!$A$1:$B$25,2,0)="Exclude"),"",IF($D434=1,IF(OR(price_limit="",price_limit="No Limit"),IF(M434="Yes",1,2),IF(SUMIFS(WhatIf!$W:$W,WhatIf!$Q:$Q,M$1,WhatIf!$R:$R,M434)&lt;=price_limit,IF(M434="Yes",1,2),"")),""))</f>
        <v/>
      </c>
      <c r="BI434" s="161" t="str">
        <f ca="1">IF(OR(N434="",VLOOKUP(N$1,Services!$A$1:$B$25,2,0)="Exclude"),"",IF($D434=1,IF(OR(price_limit="",price_limit="No Limit"),IF(N434="Yes",1,2),IF(SUMIFS(WhatIf!$W:$W,WhatIf!$Q:$Q,N$1,WhatIf!$R:$R,N434)&lt;=price_limit,IF(N434="Yes",1,2),"")),""))</f>
        <v/>
      </c>
      <c r="BJ434" s="161" t="str">
        <f ca="1">IF(OR(O434="",VLOOKUP(O$1,Services!$A$1:$B$25,2,0)="Exclude"),"",IF($D434=1,IF(OR(price_limit="",price_limit="No Limit"),IF(O434="Yes",1,2),IF(SUMIFS(WhatIf!$W:$W,WhatIf!$Q:$Q,O$1,WhatIf!$R:$R,O434)&lt;=price_limit,IF(O434="Yes",1,2),"")),""))</f>
        <v/>
      </c>
      <c r="BK434" s="161" t="str">
        <f>IF(OR(P434="",VLOOKUP(P$1,Services!$A$1:$B$25,2,0)="Exclude"),"",IF($D434=1,IF(OR(price_limit="",price_limit="No Limit"),IF(P434="Yes",1,2),IF(SUMIFS(WhatIf!$W:$W,WhatIf!$Q:$Q,P$1,WhatIf!$R:$R,P434)&lt;=price_limit,IF(P434="Yes",1,2),"")),""))</f>
        <v/>
      </c>
      <c r="BL434" s="161" t="str">
        <f ca="1">IF(OR(Q434="",VLOOKUP(Q$1,Services!$A$1:$B$25,2,0)="Exclude"),"",IF($D434=1,IF(OR(price_limit="",price_limit="No Limit"),IF(Q434="Yes",1,2),IF(SUMIFS(WhatIf!$W:$W,WhatIf!$Q:$Q,Q$1,WhatIf!$R:$R,Q434)&lt;=price_limit,IF(Q434="Yes",1,2),"")),""))</f>
        <v/>
      </c>
      <c r="BM434" s="161" t="str">
        <f>IF(OR(R434="",VLOOKUP(R$1,Services!$A$1:$B$25,2,0)="Exclude"),"",IF($D434=1,IF(OR(price_limit="",price_limit="No Limit"),IF(R434="Yes",1,2),IF(SUMIFS(WhatIf!$W:$W,WhatIf!$Q:$Q,R$1,WhatIf!$R:$R,R434)&lt;=price_limit,IF(R434="Yes",1,2),"")),""))</f>
        <v/>
      </c>
      <c r="BN434" s="161" t="str">
        <f>IF(OR(S434="",VLOOKUP(S$1,Services!$A$1:$B$25,2,0)="Exclude"),"",IF($D434=1,IF(OR(price_limit="",price_limit="No Limit"),IF(S434="Yes",1,2),IF(SUMIFS(WhatIf!$W:$W,WhatIf!$Q:$Q,S$1,WhatIf!$R:$R,S434)&lt;=price_limit,IF(S434="Yes",1,2),"")),""))</f>
        <v/>
      </c>
      <c r="BO434" s="161" t="str">
        <f>IF(OR(T434="",VLOOKUP(T$1,Services!$A$1:$B$25,2,0)="Exclude"),"",IF($D434=1,IF(OR(price_limit="",price_limit="No Limit"),IF(T434="Yes",1,2),IF(SUMIFS(WhatIf!$W:$W,WhatIf!$Q:$Q,T$1,WhatIf!$R:$R,T434)&lt;=price_limit,IF(T434="Yes",1,2),"")),""))</f>
        <v/>
      </c>
      <c r="BP434" s="161" t="str">
        <f>IF(OR(U434="",VLOOKUP(U$1,Services!$A$1:$B$25,2,0)="Exclude"),"",IF($D434=1,IF(OR(price_limit="",price_limit="No Limit"),IF(U434="Yes",1,2),IF(SUMIFS(WhatIf!$W:$W,WhatIf!$Q:$Q,U$1,WhatIf!$R:$R,U434)&lt;=price_limit,IF(U434="Yes",1,2),"")),""))</f>
        <v/>
      </c>
      <c r="BQ434" s="161" t="str">
        <f>IF(OR(V434="",VLOOKUP(V$1,Services!$A$1:$B$25,2,0)="Exclude"),"",IF($D434=1,IF(OR(price_limit="",price_limit="No Limit"),IF(V434="Yes",1,2),IF(SUMIFS(WhatIf!$W:$W,WhatIf!$Q:$Q,V$1,WhatIf!$R:$R,V434)&lt;=price_limit,IF(V434="Yes",1,2),"")),""))</f>
        <v/>
      </c>
      <c r="BR434" s="161" t="str">
        <f>IF(OR(W434="",VLOOKUP(W$1,Services!$A$1:$B$25,2,0)="Exclude"),"",IF($D434=1,IF(OR(price_limit="",price_limit="No Limit"),IF(W434="Yes",1,2),IF(SUMIFS(WhatIf!$W:$W,WhatIf!$Q:$Q,W$1,WhatIf!$R:$R,W434)&lt;=price_limit,IF(W434="Yes",1,2),"")),""))</f>
        <v/>
      </c>
      <c r="BS434" s="161" t="str">
        <f>IF(OR(X434="",VLOOKUP(X$1,Services!$A$1:$B$25,2,0)="Exclude"),"",IF($D434=1,IF(OR(price_limit="",price_limit="No Limit"),IF(X434="Yes",1,2),IF(SUMIFS(WhatIf!$W:$W,WhatIf!$Q:$Q,X$1,WhatIf!$R:$R,X434)&lt;=price_limit,IF(X434="Yes",1,2),"")),""))</f>
        <v/>
      </c>
      <c r="BT434" s="161" t="str">
        <f>IF(OR(Y434="",VLOOKUP(Y$1,Services!$A$1:$B$25,2,0)="Exclude"),"",IF($D434=1,IF(OR(price_limit="",price_limit="No Limit"),IF(Y434="Yes",1,2),IF(SUMIFS(WhatIf!$W:$W,WhatIf!$Q:$Q,Y$1,WhatIf!$R:$R,Y434)&lt;=price_limit,IF(Y434="Yes",1,2),"")),""))</f>
        <v/>
      </c>
      <c r="BU434" s="161" t="str">
        <f>IF(OR(Z434="",VLOOKUP(Z$1,Services!$A$1:$B$25,2,0)="Exclude"),"",IF($D434=1,IF(OR(price_limit="",price_limit="No Limit"),IF(Z434="Yes",1,2),IF(SUMIFS(WhatIf!$W:$W,WhatIf!$Q:$Q,Z$1,WhatIf!$R:$R,Z434)&lt;=price_limit,IF(Z434="Yes",1,2),"")),""))</f>
        <v/>
      </c>
      <c r="BV434" s="161"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customHeight="1" x14ac:dyDescent="0.3">
      <c r="A435" s="15" t="s">
        <v>952</v>
      </c>
      <c r="C435" s="3" t="s">
        <v>347</v>
      </c>
      <c r="D435" s="8" t="str">
        <f t="shared" ca="1" si="20"/>
        <v/>
      </c>
      <c r="I435" s="4" t="s">
        <v>17</v>
      </c>
      <c r="J435" s="4" t="s">
        <v>17</v>
      </c>
      <c r="K435" s="4" t="s">
        <v>17</v>
      </c>
      <c r="L435" s="4" t="s">
        <v>1</v>
      </c>
      <c r="M435" s="4" t="s">
        <v>17</v>
      </c>
      <c r="N435" s="8" t="s">
        <v>17</v>
      </c>
      <c r="V435" s="8" t="s">
        <v>17</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1" t="str">
        <f>IF(OR(E435="",VLOOKUP(E$1,Services!$A$1:$B$25,2,0)="Exclude"),"",IF($D435=1,IF(OR(price_limit="",price_limit="No Limit"),IF(E435="Yes",1,2),IF(SUMIFS(WhatIf!$W:$W,WhatIf!$Q:$Q,E$1,WhatIf!$R:$R,E435)&lt;=price_limit,IF(E435="Yes",1,2),"")),""))</f>
        <v/>
      </c>
      <c r="BA435" s="161" t="str">
        <f>IF(OR(F435="",VLOOKUP(F$1,Services!$A$1:$B$25,2,0)="Exclude"),"",IF($D435=1,IF(OR(price_limit="",price_limit="No Limit"),IF(F435="Yes",1,2),IF(SUMIFS(WhatIf!$W:$W,WhatIf!$Q:$Q,F$1,WhatIf!$R:$R,F435)&lt;=price_limit,IF(F435="Yes",1,2),"")),""))</f>
        <v/>
      </c>
      <c r="BB435" s="161" t="str">
        <f>IF(OR(G435="",VLOOKUP(G$1,Services!$A$1:$B$25,2,0)="Exclude"),"",IF($D435=1,IF(OR(price_limit="",price_limit="No Limit"),IF(G435="Yes",1,2),IF(SUMIFS(WhatIf!$W:$W,WhatIf!$Q:$Q,G$1,WhatIf!$R:$R,G435)&lt;=price_limit,IF(G435="Yes",1,2),"")),""))</f>
        <v/>
      </c>
      <c r="BC435" s="161" t="str">
        <f>IF(OR(H435="",VLOOKUP(H$1,Services!$A$1:$B$25,2,0)="Exclude"),"",IF($D435=1,IF(OR(price_limit="",price_limit="No Limit"),IF(H435="Yes",1,2),IF(SUMIFS(WhatIf!$W:$W,WhatIf!$Q:$Q,H$1,WhatIf!$R:$R,H435)&lt;=price_limit,IF(H435="Yes",1,2),"")),""))</f>
        <v/>
      </c>
      <c r="BD435" s="161" t="str">
        <f ca="1">IF(OR(I435="",VLOOKUP(I$1,Services!$A$1:$B$25,2,0)="Exclude"),"",IF($D435=1,IF(OR(price_limit="",price_limit="No Limit"),IF(I435="Yes",1,2),IF(SUMIFS(WhatIf!$W:$W,WhatIf!$Q:$Q,I$1,WhatIf!$R:$R,I435)&lt;=price_limit,IF(I435="Yes",1,2),"")),""))</f>
        <v/>
      </c>
      <c r="BE435" s="161" t="str">
        <f ca="1">IF(OR(J435="",VLOOKUP(J$1,Services!$A$1:$B$25,2,0)="Exclude"),"",IF($D435=1,IF(OR(price_limit="",price_limit="No Limit"),IF(J435="Yes",1,2),IF(SUMIFS(WhatIf!$W:$W,WhatIf!$Q:$Q,J$1,WhatIf!$R:$R,J435)&lt;=price_limit,IF(J435="Yes",1,2),"")),""))</f>
        <v/>
      </c>
      <c r="BF435" s="161" t="str">
        <f ca="1">IF(OR(K435="",VLOOKUP(K$1,Services!$A$1:$B$25,2,0)="Exclude"),"",IF($D435=1,IF(OR(price_limit="",price_limit="No Limit"),IF(K435="Yes",1,2),IF(SUMIFS(WhatIf!$W:$W,WhatIf!$Q:$Q,K$1,WhatIf!$R:$R,K435)&lt;=price_limit,IF(K435="Yes",1,2),"")),""))</f>
        <v/>
      </c>
      <c r="BG435" s="161" t="str">
        <f ca="1">IF(OR(L435="",VLOOKUP(L$1,Services!$A$1:$B$25,2,0)="Exclude"),"",IF($D435=1,IF(OR(price_limit="",price_limit="No Limit"),IF(L435="Yes",1,2),IF(SUMIFS(WhatIf!$W:$W,WhatIf!$Q:$Q,L$1,WhatIf!$R:$R,L435)&lt;=price_limit,IF(L435="Yes",1,2),"")),""))</f>
        <v/>
      </c>
      <c r="BH435" s="161" t="str">
        <f ca="1">IF(OR(M435="",VLOOKUP(M$1,Services!$A$1:$B$25,2,0)="Exclude"),"",IF($D435=1,IF(OR(price_limit="",price_limit="No Limit"),IF(M435="Yes",1,2),IF(SUMIFS(WhatIf!$W:$W,WhatIf!$Q:$Q,M$1,WhatIf!$R:$R,M435)&lt;=price_limit,IF(M435="Yes",1,2),"")),""))</f>
        <v/>
      </c>
      <c r="BI435" s="161" t="str">
        <f ca="1">IF(OR(N435="",VLOOKUP(N$1,Services!$A$1:$B$25,2,0)="Exclude"),"",IF($D435=1,IF(OR(price_limit="",price_limit="No Limit"),IF(N435="Yes",1,2),IF(SUMIFS(WhatIf!$W:$W,WhatIf!$Q:$Q,N$1,WhatIf!$R:$R,N435)&lt;=price_limit,IF(N435="Yes",1,2),"")),""))</f>
        <v/>
      </c>
      <c r="BJ435" s="161" t="str">
        <f>IF(OR(O435="",VLOOKUP(O$1,Services!$A$1:$B$25,2,0)="Exclude"),"",IF($D435=1,IF(OR(price_limit="",price_limit="No Limit"),IF(O435="Yes",1,2),IF(SUMIFS(WhatIf!$W:$W,WhatIf!$Q:$Q,O$1,WhatIf!$R:$R,O435)&lt;=price_limit,IF(O435="Yes",1,2),"")),""))</f>
        <v/>
      </c>
      <c r="BK435" s="161" t="str">
        <f>IF(OR(P435="",VLOOKUP(P$1,Services!$A$1:$B$25,2,0)="Exclude"),"",IF($D435=1,IF(OR(price_limit="",price_limit="No Limit"),IF(P435="Yes",1,2),IF(SUMIFS(WhatIf!$W:$W,WhatIf!$Q:$Q,P$1,WhatIf!$R:$R,P435)&lt;=price_limit,IF(P435="Yes",1,2),"")),""))</f>
        <v/>
      </c>
      <c r="BL435" s="161" t="str">
        <f>IF(OR(Q435="",VLOOKUP(Q$1,Services!$A$1:$B$25,2,0)="Exclude"),"",IF($D435=1,IF(OR(price_limit="",price_limit="No Limit"),IF(Q435="Yes",1,2),IF(SUMIFS(WhatIf!$W:$W,WhatIf!$Q:$Q,Q$1,WhatIf!$R:$R,Q435)&lt;=price_limit,IF(Q435="Yes",1,2),"")),""))</f>
        <v/>
      </c>
      <c r="BM435" s="161" t="str">
        <f>IF(OR(R435="",VLOOKUP(R$1,Services!$A$1:$B$25,2,0)="Exclude"),"",IF($D435=1,IF(OR(price_limit="",price_limit="No Limit"),IF(R435="Yes",1,2),IF(SUMIFS(WhatIf!$W:$W,WhatIf!$Q:$Q,R$1,WhatIf!$R:$R,R435)&lt;=price_limit,IF(R435="Yes",1,2),"")),""))</f>
        <v/>
      </c>
      <c r="BN435" s="161" t="str">
        <f>IF(OR(S435="",VLOOKUP(S$1,Services!$A$1:$B$25,2,0)="Exclude"),"",IF($D435=1,IF(OR(price_limit="",price_limit="No Limit"),IF(S435="Yes",1,2),IF(SUMIFS(WhatIf!$W:$W,WhatIf!$Q:$Q,S$1,WhatIf!$R:$R,S435)&lt;=price_limit,IF(S435="Yes",1,2),"")),""))</f>
        <v/>
      </c>
      <c r="BO435" s="161" t="str">
        <f>IF(OR(T435="",VLOOKUP(T$1,Services!$A$1:$B$25,2,0)="Exclude"),"",IF($D435=1,IF(OR(price_limit="",price_limit="No Limit"),IF(T435="Yes",1,2),IF(SUMIFS(WhatIf!$W:$W,WhatIf!$Q:$Q,T$1,WhatIf!$R:$R,T435)&lt;=price_limit,IF(T435="Yes",1,2),"")),""))</f>
        <v/>
      </c>
      <c r="BP435" s="161" t="str">
        <f>IF(OR(U435="",VLOOKUP(U$1,Services!$A$1:$B$25,2,0)="Exclude"),"",IF($D435=1,IF(OR(price_limit="",price_limit="No Limit"),IF(U435="Yes",1,2),IF(SUMIFS(WhatIf!$W:$W,WhatIf!$Q:$Q,U$1,WhatIf!$R:$R,U435)&lt;=price_limit,IF(U435="Yes",1,2),"")),""))</f>
        <v/>
      </c>
      <c r="BQ435" s="161" t="str">
        <f ca="1">IF(OR(V435="",VLOOKUP(V$1,Services!$A$1:$B$25,2,0)="Exclude"),"",IF($D435=1,IF(OR(price_limit="",price_limit="No Limit"),IF(V435="Yes",1,2),IF(SUMIFS(WhatIf!$W:$W,WhatIf!$Q:$Q,V$1,WhatIf!$R:$R,V435)&lt;=price_limit,IF(V435="Yes",1,2),"")),""))</f>
        <v/>
      </c>
      <c r="BR435" s="161" t="str">
        <f>IF(OR(W435="",VLOOKUP(W$1,Services!$A$1:$B$25,2,0)="Exclude"),"",IF($D435=1,IF(OR(price_limit="",price_limit="No Limit"),IF(W435="Yes",1,2),IF(SUMIFS(WhatIf!$W:$W,WhatIf!$Q:$Q,W$1,WhatIf!$R:$R,W435)&lt;=price_limit,IF(W435="Yes",1,2),"")),""))</f>
        <v/>
      </c>
      <c r="BS435" s="161" t="str">
        <f>IF(OR(X435="",VLOOKUP(X$1,Services!$A$1:$B$25,2,0)="Exclude"),"",IF($D435=1,IF(OR(price_limit="",price_limit="No Limit"),IF(X435="Yes",1,2),IF(SUMIFS(WhatIf!$W:$W,WhatIf!$Q:$Q,X$1,WhatIf!$R:$R,X435)&lt;=price_limit,IF(X435="Yes",1,2),"")),""))</f>
        <v/>
      </c>
      <c r="BT435" s="161" t="str">
        <f>IF(OR(Y435="",VLOOKUP(Y$1,Services!$A$1:$B$25,2,0)="Exclude"),"",IF($D435=1,IF(OR(price_limit="",price_limit="No Limit"),IF(Y435="Yes",1,2),IF(SUMIFS(WhatIf!$W:$W,WhatIf!$Q:$Q,Y$1,WhatIf!$R:$R,Y435)&lt;=price_limit,IF(Y435="Yes",1,2),"")),""))</f>
        <v/>
      </c>
      <c r="BU435" s="161" t="str">
        <f>IF(OR(Z435="",VLOOKUP(Z$1,Services!$A$1:$B$25,2,0)="Exclude"),"",IF($D435=1,IF(OR(price_limit="",price_limit="No Limit"),IF(Z435="Yes",1,2),IF(SUMIFS(WhatIf!$W:$W,WhatIf!$Q:$Q,Z$1,WhatIf!$R:$R,Z435)&lt;=price_limit,IF(Z435="Yes",1,2),"")),""))</f>
        <v/>
      </c>
      <c r="BV435" s="161"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3" customHeight="1" x14ac:dyDescent="0.35">
      <c r="A436" s="15" t="s">
        <v>576</v>
      </c>
      <c r="B436" s="3" t="s">
        <v>123</v>
      </c>
      <c r="C436" s="3" t="s">
        <v>185</v>
      </c>
      <c r="D436" s="8" t="str">
        <f t="shared" ca="1" si="20"/>
        <v/>
      </c>
      <c r="M436" s="8" t="s">
        <v>702</v>
      </c>
      <c r="N436" s="8"/>
      <c r="O436" s="8" t="s">
        <v>605</v>
      </c>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1" t="str">
        <f>IF(OR(E436="",VLOOKUP(E$1,Services!$A$1:$B$25,2,0)="Exclude"),"",IF($D436=1,IF(OR(price_limit="",price_limit="No Limit"),IF(E436="Yes",1,2),IF(SUMIFS(WhatIf!$W:$W,WhatIf!$Q:$Q,E$1,WhatIf!$R:$R,E436)&lt;=price_limit,IF(E436="Yes",1,2),"")),""))</f>
        <v/>
      </c>
      <c r="BA436" s="161" t="str">
        <f>IF(OR(F436="",VLOOKUP(F$1,Services!$A$1:$B$25,2,0)="Exclude"),"",IF($D436=1,IF(OR(price_limit="",price_limit="No Limit"),IF(F436="Yes",1,2),IF(SUMIFS(WhatIf!$W:$W,WhatIf!$Q:$Q,F$1,WhatIf!$R:$R,F436)&lt;=price_limit,IF(F436="Yes",1,2),"")),""))</f>
        <v/>
      </c>
      <c r="BB436" s="161" t="str">
        <f>IF(OR(G436="",VLOOKUP(G$1,Services!$A$1:$B$25,2,0)="Exclude"),"",IF($D436=1,IF(OR(price_limit="",price_limit="No Limit"),IF(G436="Yes",1,2),IF(SUMIFS(WhatIf!$W:$W,WhatIf!$Q:$Q,G$1,WhatIf!$R:$R,G436)&lt;=price_limit,IF(G436="Yes",1,2),"")),""))</f>
        <v/>
      </c>
      <c r="BC436" s="161" t="str">
        <f>IF(OR(H436="",VLOOKUP(H$1,Services!$A$1:$B$25,2,0)="Exclude"),"",IF($D436=1,IF(OR(price_limit="",price_limit="No Limit"),IF(H436="Yes",1,2),IF(SUMIFS(WhatIf!$W:$W,WhatIf!$Q:$Q,H$1,WhatIf!$R:$R,H436)&lt;=price_limit,IF(H436="Yes",1,2),"")),""))</f>
        <v/>
      </c>
      <c r="BD436" s="161" t="str">
        <f>IF(OR(I436="",VLOOKUP(I$1,Services!$A$1:$B$25,2,0)="Exclude"),"",IF($D436=1,IF(OR(price_limit="",price_limit="No Limit"),IF(I436="Yes",1,2),IF(SUMIFS(WhatIf!$W:$W,WhatIf!$Q:$Q,I$1,WhatIf!$R:$R,I436)&lt;=price_limit,IF(I436="Yes",1,2),"")),""))</f>
        <v/>
      </c>
      <c r="BE436" s="161" t="str">
        <f>IF(OR(J436="",VLOOKUP(J$1,Services!$A$1:$B$25,2,0)="Exclude"),"",IF($D436=1,IF(OR(price_limit="",price_limit="No Limit"),IF(J436="Yes",1,2),IF(SUMIFS(WhatIf!$W:$W,WhatIf!$Q:$Q,J$1,WhatIf!$R:$R,J436)&lt;=price_limit,IF(J436="Yes",1,2),"")),""))</f>
        <v/>
      </c>
      <c r="BF436" s="161" t="str">
        <f>IF(OR(K436="",VLOOKUP(K$1,Services!$A$1:$B$25,2,0)="Exclude"),"",IF($D436=1,IF(OR(price_limit="",price_limit="No Limit"),IF(K436="Yes",1,2),IF(SUMIFS(WhatIf!$W:$W,WhatIf!$Q:$Q,K$1,WhatIf!$R:$R,K436)&lt;=price_limit,IF(K436="Yes",1,2),"")),""))</f>
        <v/>
      </c>
      <c r="BG436" s="161" t="str">
        <f>IF(OR(L436="",VLOOKUP(L$1,Services!$A$1:$B$25,2,0)="Exclude"),"",IF($D436=1,IF(OR(price_limit="",price_limit="No Limit"),IF(L436="Yes",1,2),IF(SUMIFS(WhatIf!$W:$W,WhatIf!$Q:$Q,L$1,WhatIf!$R:$R,L436)&lt;=price_limit,IF(L436="Yes",1,2),"")),""))</f>
        <v/>
      </c>
      <c r="BH436" s="161" t="str">
        <f ca="1">IF(OR(M436="",VLOOKUP(M$1,Services!$A$1:$B$25,2,0)="Exclude"),"",IF($D436=1,IF(OR(price_limit="",price_limit="No Limit"),IF(M436="Yes",1,2),IF(SUMIFS(WhatIf!$W:$W,WhatIf!$Q:$Q,M$1,WhatIf!$R:$R,M436)&lt;=price_limit,IF(M436="Yes",1,2),"")),""))</f>
        <v/>
      </c>
      <c r="BI436" s="161" t="str">
        <f>IF(OR(N436="",VLOOKUP(N$1,Services!$A$1:$B$25,2,0)="Exclude"),"",IF($D436=1,IF(OR(price_limit="",price_limit="No Limit"),IF(N436="Yes",1,2),IF(SUMIFS(WhatIf!$W:$W,WhatIf!$Q:$Q,N$1,WhatIf!$R:$R,N436)&lt;=price_limit,IF(N436="Yes",1,2),"")),""))</f>
        <v/>
      </c>
      <c r="BJ436" s="161" t="str">
        <f ca="1">IF(OR(O436="",VLOOKUP(O$1,Services!$A$1:$B$25,2,0)="Exclude"),"",IF($D436=1,IF(OR(price_limit="",price_limit="No Limit"),IF(O436="Yes",1,2),IF(SUMIFS(WhatIf!$W:$W,WhatIf!$Q:$Q,O$1,WhatIf!$R:$R,O436)&lt;=price_limit,IF(O436="Yes",1,2),"")),""))</f>
        <v/>
      </c>
      <c r="BK436" s="161" t="str">
        <f>IF(OR(P436="",VLOOKUP(P$1,Services!$A$1:$B$25,2,0)="Exclude"),"",IF($D436=1,IF(OR(price_limit="",price_limit="No Limit"),IF(P436="Yes",1,2),IF(SUMIFS(WhatIf!$W:$W,WhatIf!$Q:$Q,P$1,WhatIf!$R:$R,P436)&lt;=price_limit,IF(P436="Yes",1,2),"")),""))</f>
        <v/>
      </c>
      <c r="BL436" s="161" t="str">
        <f>IF(OR(Q436="",VLOOKUP(Q$1,Services!$A$1:$B$25,2,0)="Exclude"),"",IF($D436=1,IF(OR(price_limit="",price_limit="No Limit"),IF(Q436="Yes",1,2),IF(SUMIFS(WhatIf!$W:$W,WhatIf!$Q:$Q,Q$1,WhatIf!$R:$R,Q436)&lt;=price_limit,IF(Q436="Yes",1,2),"")),""))</f>
        <v/>
      </c>
      <c r="BM436" s="161" t="str">
        <f>IF(OR(R436="",VLOOKUP(R$1,Services!$A$1:$B$25,2,0)="Exclude"),"",IF($D436=1,IF(OR(price_limit="",price_limit="No Limit"),IF(R436="Yes",1,2),IF(SUMIFS(WhatIf!$W:$W,WhatIf!$Q:$Q,R$1,WhatIf!$R:$R,R436)&lt;=price_limit,IF(R436="Yes",1,2),"")),""))</f>
        <v/>
      </c>
      <c r="BN436" s="161" t="str">
        <f>IF(OR(S436="",VLOOKUP(S$1,Services!$A$1:$B$25,2,0)="Exclude"),"",IF($D436=1,IF(OR(price_limit="",price_limit="No Limit"),IF(S436="Yes",1,2),IF(SUMIFS(WhatIf!$W:$W,WhatIf!$Q:$Q,S$1,WhatIf!$R:$R,S436)&lt;=price_limit,IF(S436="Yes",1,2),"")),""))</f>
        <v/>
      </c>
      <c r="BO436" s="161" t="str">
        <f>IF(OR(T436="",VLOOKUP(T$1,Services!$A$1:$B$25,2,0)="Exclude"),"",IF($D436=1,IF(OR(price_limit="",price_limit="No Limit"),IF(T436="Yes",1,2),IF(SUMIFS(WhatIf!$W:$W,WhatIf!$Q:$Q,T$1,WhatIf!$R:$R,T436)&lt;=price_limit,IF(T436="Yes",1,2),"")),""))</f>
        <v/>
      </c>
      <c r="BP436" s="161" t="str">
        <f>IF(OR(U436="",VLOOKUP(U$1,Services!$A$1:$B$25,2,0)="Exclude"),"",IF($D436=1,IF(OR(price_limit="",price_limit="No Limit"),IF(U436="Yes",1,2),IF(SUMIFS(WhatIf!$W:$W,WhatIf!$Q:$Q,U$1,WhatIf!$R:$R,U436)&lt;=price_limit,IF(U436="Yes",1,2),"")),""))</f>
        <v/>
      </c>
      <c r="BQ436" s="161" t="str">
        <f>IF(OR(V436="",VLOOKUP(V$1,Services!$A$1:$B$25,2,0)="Exclude"),"",IF($D436=1,IF(OR(price_limit="",price_limit="No Limit"),IF(V436="Yes",1,2),IF(SUMIFS(WhatIf!$W:$W,WhatIf!$Q:$Q,V$1,WhatIf!$R:$R,V436)&lt;=price_limit,IF(V436="Yes",1,2),"")),""))</f>
        <v/>
      </c>
      <c r="BR436" s="161" t="str">
        <f>IF(OR(W436="",VLOOKUP(W$1,Services!$A$1:$B$25,2,0)="Exclude"),"",IF($D436=1,IF(OR(price_limit="",price_limit="No Limit"),IF(W436="Yes",1,2),IF(SUMIFS(WhatIf!$W:$W,WhatIf!$Q:$Q,W$1,WhatIf!$R:$R,W436)&lt;=price_limit,IF(W436="Yes",1,2),"")),""))</f>
        <v/>
      </c>
      <c r="BS436" s="161" t="str">
        <f>IF(OR(X436="",VLOOKUP(X$1,Services!$A$1:$B$25,2,0)="Exclude"),"",IF($D436=1,IF(OR(price_limit="",price_limit="No Limit"),IF(X436="Yes",1,2),IF(SUMIFS(WhatIf!$W:$W,WhatIf!$Q:$Q,X$1,WhatIf!$R:$R,X436)&lt;=price_limit,IF(X436="Yes",1,2),"")),""))</f>
        <v/>
      </c>
      <c r="BT436" s="161" t="str">
        <f>IF(OR(Y436="",VLOOKUP(Y$1,Services!$A$1:$B$25,2,0)="Exclude"),"",IF($D436=1,IF(OR(price_limit="",price_limit="No Limit"),IF(Y436="Yes",1,2),IF(SUMIFS(WhatIf!$W:$W,WhatIf!$Q:$Q,Y$1,WhatIf!$R:$R,Y436)&lt;=price_limit,IF(Y436="Yes",1,2),"")),""))</f>
        <v/>
      </c>
      <c r="BU436" s="161" t="str">
        <f>IF(OR(Z436="",VLOOKUP(Z$1,Services!$A$1:$B$25,2,0)="Exclude"),"",IF($D436=1,IF(OR(price_limit="",price_limit="No Limit"),IF(Z436="Yes",1,2),IF(SUMIFS(WhatIf!$W:$W,WhatIf!$Q:$Q,Z$1,WhatIf!$R:$R,Z436)&lt;=price_limit,IF(Z436="Yes",1,2),"")),""))</f>
        <v/>
      </c>
      <c r="BV436" s="161"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38.5" customHeight="1" x14ac:dyDescent="0.35">
      <c r="A437" s="15" t="s">
        <v>401</v>
      </c>
      <c r="C437" s="3" t="s">
        <v>185</v>
      </c>
      <c r="D437" s="8" t="str">
        <f t="shared" ca="1" si="20"/>
        <v/>
      </c>
      <c r="F437" s="4" t="s">
        <v>401</v>
      </c>
      <c r="G437" s="4" t="s">
        <v>401</v>
      </c>
      <c r="H437" s="4" t="s">
        <v>401</v>
      </c>
      <c r="M437" s="4" t="s">
        <v>401</v>
      </c>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1" t="str">
        <f>IF(OR(E437="",VLOOKUP(E$1,Services!$A$1:$B$25,2,0)="Exclude"),"",IF($D437=1,IF(OR(price_limit="",price_limit="No Limit"),IF(E437="Yes",1,2),IF(SUMIFS(WhatIf!$W:$W,WhatIf!$Q:$Q,E$1,WhatIf!$R:$R,E437)&lt;=price_limit,IF(E437="Yes",1,2),"")),""))</f>
        <v/>
      </c>
      <c r="BA437" s="161" t="str">
        <f ca="1">IF(OR(F437="",VLOOKUP(F$1,Services!$A$1:$B$25,2,0)="Exclude"),"",IF($D437=1,IF(OR(price_limit="",price_limit="No Limit"),IF(F437="Yes",1,2),IF(SUMIFS(WhatIf!$W:$W,WhatIf!$Q:$Q,F$1,WhatIf!$R:$R,F437)&lt;=price_limit,IF(F437="Yes",1,2),"")),""))</f>
        <v/>
      </c>
      <c r="BB437" s="161" t="str">
        <f ca="1">IF(OR(G437="",VLOOKUP(G$1,Services!$A$1:$B$25,2,0)="Exclude"),"",IF($D437=1,IF(OR(price_limit="",price_limit="No Limit"),IF(G437="Yes",1,2),IF(SUMIFS(WhatIf!$W:$W,WhatIf!$Q:$Q,G$1,WhatIf!$R:$R,G437)&lt;=price_limit,IF(G437="Yes",1,2),"")),""))</f>
        <v/>
      </c>
      <c r="BC437" s="161" t="str">
        <f ca="1">IF(OR(H437="",VLOOKUP(H$1,Services!$A$1:$B$25,2,0)="Exclude"),"",IF($D437=1,IF(OR(price_limit="",price_limit="No Limit"),IF(H437="Yes",1,2),IF(SUMIFS(WhatIf!$W:$W,WhatIf!$Q:$Q,H$1,WhatIf!$R:$R,H437)&lt;=price_limit,IF(H437="Yes",1,2),"")),""))</f>
        <v/>
      </c>
      <c r="BD437" s="161" t="str">
        <f>IF(OR(I437="",VLOOKUP(I$1,Services!$A$1:$B$25,2,0)="Exclude"),"",IF($D437=1,IF(OR(price_limit="",price_limit="No Limit"),IF(I437="Yes",1,2),IF(SUMIFS(WhatIf!$W:$W,WhatIf!$Q:$Q,I$1,WhatIf!$R:$R,I437)&lt;=price_limit,IF(I437="Yes",1,2),"")),""))</f>
        <v/>
      </c>
      <c r="BE437" s="161" t="str">
        <f>IF(OR(J437="",VLOOKUP(J$1,Services!$A$1:$B$25,2,0)="Exclude"),"",IF($D437=1,IF(OR(price_limit="",price_limit="No Limit"),IF(J437="Yes",1,2),IF(SUMIFS(WhatIf!$W:$W,WhatIf!$Q:$Q,J$1,WhatIf!$R:$R,J437)&lt;=price_limit,IF(J437="Yes",1,2),"")),""))</f>
        <v/>
      </c>
      <c r="BF437" s="161" t="str">
        <f>IF(OR(K437="",VLOOKUP(K$1,Services!$A$1:$B$25,2,0)="Exclude"),"",IF($D437=1,IF(OR(price_limit="",price_limit="No Limit"),IF(K437="Yes",1,2),IF(SUMIFS(WhatIf!$W:$W,WhatIf!$Q:$Q,K$1,WhatIf!$R:$R,K437)&lt;=price_limit,IF(K437="Yes",1,2),"")),""))</f>
        <v/>
      </c>
      <c r="BG437" s="161" t="str">
        <f>IF(OR(L437="",VLOOKUP(L$1,Services!$A$1:$B$25,2,0)="Exclude"),"",IF($D437=1,IF(OR(price_limit="",price_limit="No Limit"),IF(L437="Yes",1,2),IF(SUMIFS(WhatIf!$W:$W,WhatIf!$Q:$Q,L$1,WhatIf!$R:$R,L437)&lt;=price_limit,IF(L437="Yes",1,2),"")),""))</f>
        <v/>
      </c>
      <c r="BH437" s="161" t="str">
        <f ca="1">IF(OR(M437="",VLOOKUP(M$1,Services!$A$1:$B$25,2,0)="Exclude"),"",IF($D437=1,IF(OR(price_limit="",price_limit="No Limit"),IF(M437="Yes",1,2),IF(SUMIFS(WhatIf!$W:$W,WhatIf!$Q:$Q,M$1,WhatIf!$R:$R,M437)&lt;=price_limit,IF(M437="Yes",1,2),"")),""))</f>
        <v/>
      </c>
      <c r="BI437" s="161" t="str">
        <f>IF(OR(N437="",VLOOKUP(N$1,Services!$A$1:$B$25,2,0)="Exclude"),"",IF($D437=1,IF(OR(price_limit="",price_limit="No Limit"),IF(N437="Yes",1,2),IF(SUMIFS(WhatIf!$W:$W,WhatIf!$Q:$Q,N$1,WhatIf!$R:$R,N437)&lt;=price_limit,IF(N437="Yes",1,2),"")),""))</f>
        <v/>
      </c>
      <c r="BJ437" s="161" t="str">
        <f>IF(OR(O437="",VLOOKUP(O$1,Services!$A$1:$B$25,2,0)="Exclude"),"",IF($D437=1,IF(OR(price_limit="",price_limit="No Limit"),IF(O437="Yes",1,2),IF(SUMIFS(WhatIf!$W:$W,WhatIf!$Q:$Q,O$1,WhatIf!$R:$R,O437)&lt;=price_limit,IF(O437="Yes",1,2),"")),""))</f>
        <v/>
      </c>
      <c r="BK437" s="161" t="str">
        <f>IF(OR(P437="",VLOOKUP(P$1,Services!$A$1:$B$25,2,0)="Exclude"),"",IF($D437=1,IF(OR(price_limit="",price_limit="No Limit"),IF(P437="Yes",1,2),IF(SUMIFS(WhatIf!$W:$W,WhatIf!$Q:$Q,P$1,WhatIf!$R:$R,P437)&lt;=price_limit,IF(P437="Yes",1,2),"")),""))</f>
        <v/>
      </c>
      <c r="BL437" s="161" t="str">
        <f>IF(OR(Q437="",VLOOKUP(Q$1,Services!$A$1:$B$25,2,0)="Exclude"),"",IF($D437=1,IF(OR(price_limit="",price_limit="No Limit"),IF(Q437="Yes",1,2),IF(SUMIFS(WhatIf!$W:$W,WhatIf!$Q:$Q,Q$1,WhatIf!$R:$R,Q437)&lt;=price_limit,IF(Q437="Yes",1,2),"")),""))</f>
        <v/>
      </c>
      <c r="BM437" s="161" t="str">
        <f>IF(OR(R437="",VLOOKUP(R$1,Services!$A$1:$B$25,2,0)="Exclude"),"",IF($D437=1,IF(OR(price_limit="",price_limit="No Limit"),IF(R437="Yes",1,2),IF(SUMIFS(WhatIf!$W:$W,WhatIf!$Q:$Q,R$1,WhatIf!$R:$R,R437)&lt;=price_limit,IF(R437="Yes",1,2),"")),""))</f>
        <v/>
      </c>
      <c r="BN437" s="161" t="str">
        <f>IF(OR(S437="",VLOOKUP(S$1,Services!$A$1:$B$25,2,0)="Exclude"),"",IF($D437=1,IF(OR(price_limit="",price_limit="No Limit"),IF(S437="Yes",1,2),IF(SUMIFS(WhatIf!$W:$W,WhatIf!$Q:$Q,S$1,WhatIf!$R:$R,S437)&lt;=price_limit,IF(S437="Yes",1,2),"")),""))</f>
        <v/>
      </c>
      <c r="BO437" s="161" t="str">
        <f>IF(OR(T437="",VLOOKUP(T$1,Services!$A$1:$B$25,2,0)="Exclude"),"",IF($D437=1,IF(OR(price_limit="",price_limit="No Limit"),IF(T437="Yes",1,2),IF(SUMIFS(WhatIf!$W:$W,WhatIf!$Q:$Q,T$1,WhatIf!$R:$R,T437)&lt;=price_limit,IF(T437="Yes",1,2),"")),""))</f>
        <v/>
      </c>
      <c r="BP437" s="161" t="str">
        <f>IF(OR(U437="",VLOOKUP(U$1,Services!$A$1:$B$25,2,0)="Exclude"),"",IF($D437=1,IF(OR(price_limit="",price_limit="No Limit"),IF(U437="Yes",1,2),IF(SUMIFS(WhatIf!$W:$W,WhatIf!$Q:$Q,U$1,WhatIf!$R:$R,U437)&lt;=price_limit,IF(U437="Yes",1,2),"")),""))</f>
        <v/>
      </c>
      <c r="BQ437" s="161" t="str">
        <f>IF(OR(V437="",VLOOKUP(V$1,Services!$A$1:$B$25,2,0)="Exclude"),"",IF($D437=1,IF(OR(price_limit="",price_limit="No Limit"),IF(V437="Yes",1,2),IF(SUMIFS(WhatIf!$W:$W,WhatIf!$Q:$Q,V$1,WhatIf!$R:$R,V437)&lt;=price_limit,IF(V437="Yes",1,2),"")),""))</f>
        <v/>
      </c>
      <c r="BR437" s="161" t="str">
        <f>IF(OR(W437="",VLOOKUP(W$1,Services!$A$1:$B$25,2,0)="Exclude"),"",IF($D437=1,IF(OR(price_limit="",price_limit="No Limit"),IF(W437="Yes",1,2),IF(SUMIFS(WhatIf!$W:$W,WhatIf!$Q:$Q,W$1,WhatIf!$R:$R,W437)&lt;=price_limit,IF(W437="Yes",1,2),"")),""))</f>
        <v/>
      </c>
      <c r="BS437" s="161" t="str">
        <f>IF(OR(X437="",VLOOKUP(X$1,Services!$A$1:$B$25,2,0)="Exclude"),"",IF($D437=1,IF(OR(price_limit="",price_limit="No Limit"),IF(X437="Yes",1,2),IF(SUMIFS(WhatIf!$W:$W,WhatIf!$Q:$Q,X$1,WhatIf!$R:$R,X437)&lt;=price_limit,IF(X437="Yes",1,2),"")),""))</f>
        <v/>
      </c>
      <c r="BT437" s="161" t="str">
        <f>IF(OR(Y437="",VLOOKUP(Y$1,Services!$A$1:$B$25,2,0)="Exclude"),"",IF($D437=1,IF(OR(price_limit="",price_limit="No Limit"),IF(Y437="Yes",1,2),IF(SUMIFS(WhatIf!$W:$W,WhatIf!$Q:$Q,Y$1,WhatIf!$R:$R,Y437)&lt;=price_limit,IF(Y437="Yes",1,2),"")),""))</f>
        <v/>
      </c>
      <c r="BU437" s="161" t="str">
        <f>IF(OR(Z437="",VLOOKUP(Z$1,Services!$A$1:$B$25,2,0)="Exclude"),"",IF($D437=1,IF(OR(price_limit="",price_limit="No Limit"),IF(Z437="Yes",1,2),IF(SUMIFS(WhatIf!$W:$W,WhatIf!$Q:$Q,Z$1,WhatIf!$R:$R,Z437)&lt;=price_limit,IF(Z437="Yes",1,2),"")),""))</f>
        <v/>
      </c>
      <c r="BV437" s="161"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14.5" customHeight="1" x14ac:dyDescent="0.35">
      <c r="A438" s="15" t="s">
        <v>333</v>
      </c>
      <c r="B438" s="3" t="s">
        <v>205</v>
      </c>
      <c r="C438" s="3" t="s">
        <v>177</v>
      </c>
      <c r="D438" s="8" t="str">
        <f t="shared" ca="1" si="20"/>
        <v/>
      </c>
      <c r="I438" s="4" t="s">
        <v>1</v>
      </c>
      <c r="K438" s="4" t="s">
        <v>1</v>
      </c>
      <c r="L438" s="4" t="s">
        <v>1</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1" t="str">
        <f>IF(OR(E438="",VLOOKUP(E$1,Services!$A$1:$B$25,2,0)="Exclude"),"",IF($D438=1,IF(OR(price_limit="",price_limit="No Limit"),IF(E438="Yes",1,2),IF(SUMIFS(WhatIf!$W:$W,WhatIf!$Q:$Q,E$1,WhatIf!$R:$R,E438)&lt;=price_limit,IF(E438="Yes",1,2),"")),""))</f>
        <v/>
      </c>
      <c r="BA438" s="161" t="str">
        <f>IF(OR(F438="",VLOOKUP(F$1,Services!$A$1:$B$25,2,0)="Exclude"),"",IF($D438=1,IF(OR(price_limit="",price_limit="No Limit"),IF(F438="Yes",1,2),IF(SUMIFS(WhatIf!$W:$W,WhatIf!$Q:$Q,F$1,WhatIf!$R:$R,F438)&lt;=price_limit,IF(F438="Yes",1,2),"")),""))</f>
        <v/>
      </c>
      <c r="BB438" s="161" t="str">
        <f>IF(OR(G438="",VLOOKUP(G$1,Services!$A$1:$B$25,2,0)="Exclude"),"",IF($D438=1,IF(OR(price_limit="",price_limit="No Limit"),IF(G438="Yes",1,2),IF(SUMIFS(WhatIf!$W:$W,WhatIf!$Q:$Q,G$1,WhatIf!$R:$R,G438)&lt;=price_limit,IF(G438="Yes",1,2),"")),""))</f>
        <v/>
      </c>
      <c r="BC438" s="161" t="str">
        <f>IF(OR(H438="",VLOOKUP(H$1,Services!$A$1:$B$25,2,0)="Exclude"),"",IF($D438=1,IF(OR(price_limit="",price_limit="No Limit"),IF(H438="Yes",1,2),IF(SUMIFS(WhatIf!$W:$W,WhatIf!$Q:$Q,H$1,WhatIf!$R:$R,H438)&lt;=price_limit,IF(H438="Yes",1,2),"")),""))</f>
        <v/>
      </c>
      <c r="BD438" s="161" t="str">
        <f ca="1">IF(OR(I438="",VLOOKUP(I$1,Services!$A$1:$B$25,2,0)="Exclude"),"",IF($D438=1,IF(OR(price_limit="",price_limit="No Limit"),IF(I438="Yes",1,2),IF(SUMIFS(WhatIf!$W:$W,WhatIf!$Q:$Q,I$1,WhatIf!$R:$R,I438)&lt;=price_limit,IF(I438="Yes",1,2),"")),""))</f>
        <v/>
      </c>
      <c r="BE438" s="161" t="str">
        <f>IF(OR(J438="",VLOOKUP(J$1,Services!$A$1:$B$25,2,0)="Exclude"),"",IF($D438=1,IF(OR(price_limit="",price_limit="No Limit"),IF(J438="Yes",1,2),IF(SUMIFS(WhatIf!$W:$W,WhatIf!$Q:$Q,J$1,WhatIf!$R:$R,J438)&lt;=price_limit,IF(J438="Yes",1,2),"")),""))</f>
        <v/>
      </c>
      <c r="BF438" s="161" t="str">
        <f ca="1">IF(OR(K438="",VLOOKUP(K$1,Services!$A$1:$B$25,2,0)="Exclude"),"",IF($D438=1,IF(OR(price_limit="",price_limit="No Limit"),IF(K438="Yes",1,2),IF(SUMIFS(WhatIf!$W:$W,WhatIf!$Q:$Q,K$1,WhatIf!$R:$R,K438)&lt;=price_limit,IF(K438="Yes",1,2),"")),""))</f>
        <v/>
      </c>
      <c r="BG438" s="161" t="str">
        <f ca="1">IF(OR(L438="",VLOOKUP(L$1,Services!$A$1:$B$25,2,0)="Exclude"),"",IF($D438=1,IF(OR(price_limit="",price_limit="No Limit"),IF(L438="Yes",1,2),IF(SUMIFS(WhatIf!$W:$W,WhatIf!$Q:$Q,L$1,WhatIf!$R:$R,L438)&lt;=price_limit,IF(L438="Yes",1,2),"")),""))</f>
        <v/>
      </c>
      <c r="BH438" s="161" t="str">
        <f>IF(OR(M438="",VLOOKUP(M$1,Services!$A$1:$B$25,2,0)="Exclude"),"",IF($D438=1,IF(OR(price_limit="",price_limit="No Limit"),IF(M438="Yes",1,2),IF(SUMIFS(WhatIf!$W:$W,WhatIf!$Q:$Q,M$1,WhatIf!$R:$R,M438)&lt;=price_limit,IF(M438="Yes",1,2),"")),""))</f>
        <v/>
      </c>
      <c r="BI438" s="161" t="str">
        <f>IF(OR(N438="",VLOOKUP(N$1,Services!$A$1:$B$25,2,0)="Exclude"),"",IF($D438=1,IF(OR(price_limit="",price_limit="No Limit"),IF(N438="Yes",1,2),IF(SUMIFS(WhatIf!$W:$W,WhatIf!$Q:$Q,N$1,WhatIf!$R:$R,N438)&lt;=price_limit,IF(N438="Yes",1,2),"")),""))</f>
        <v/>
      </c>
      <c r="BJ438" s="161" t="str">
        <f>IF(OR(O438="",VLOOKUP(O$1,Services!$A$1:$B$25,2,0)="Exclude"),"",IF($D438=1,IF(OR(price_limit="",price_limit="No Limit"),IF(O438="Yes",1,2),IF(SUMIFS(WhatIf!$W:$W,WhatIf!$Q:$Q,O$1,WhatIf!$R:$R,O438)&lt;=price_limit,IF(O438="Yes",1,2),"")),""))</f>
        <v/>
      </c>
      <c r="BK438" s="161" t="str">
        <f>IF(OR(P438="",VLOOKUP(P$1,Services!$A$1:$B$25,2,0)="Exclude"),"",IF($D438=1,IF(OR(price_limit="",price_limit="No Limit"),IF(P438="Yes",1,2),IF(SUMIFS(WhatIf!$W:$W,WhatIf!$Q:$Q,P$1,WhatIf!$R:$R,P438)&lt;=price_limit,IF(P438="Yes",1,2),"")),""))</f>
        <v/>
      </c>
      <c r="BL438" s="161" t="str">
        <f>IF(OR(Q438="",VLOOKUP(Q$1,Services!$A$1:$B$25,2,0)="Exclude"),"",IF($D438=1,IF(OR(price_limit="",price_limit="No Limit"),IF(Q438="Yes",1,2),IF(SUMIFS(WhatIf!$W:$W,WhatIf!$Q:$Q,Q$1,WhatIf!$R:$R,Q438)&lt;=price_limit,IF(Q438="Yes",1,2),"")),""))</f>
        <v/>
      </c>
      <c r="BM438" s="161" t="str">
        <f>IF(OR(R438="",VLOOKUP(R$1,Services!$A$1:$B$25,2,0)="Exclude"),"",IF($D438=1,IF(OR(price_limit="",price_limit="No Limit"),IF(R438="Yes",1,2),IF(SUMIFS(WhatIf!$W:$W,WhatIf!$Q:$Q,R$1,WhatIf!$R:$R,R438)&lt;=price_limit,IF(R438="Yes",1,2),"")),""))</f>
        <v/>
      </c>
      <c r="BN438" s="161" t="str">
        <f>IF(OR(S438="",VLOOKUP(S$1,Services!$A$1:$B$25,2,0)="Exclude"),"",IF($D438=1,IF(OR(price_limit="",price_limit="No Limit"),IF(S438="Yes",1,2),IF(SUMIFS(WhatIf!$W:$W,WhatIf!$Q:$Q,S$1,WhatIf!$R:$R,S438)&lt;=price_limit,IF(S438="Yes",1,2),"")),""))</f>
        <v/>
      </c>
      <c r="BO438" s="161" t="str">
        <f>IF(OR(T438="",VLOOKUP(T$1,Services!$A$1:$B$25,2,0)="Exclude"),"",IF($D438=1,IF(OR(price_limit="",price_limit="No Limit"),IF(T438="Yes",1,2),IF(SUMIFS(WhatIf!$W:$W,WhatIf!$Q:$Q,T$1,WhatIf!$R:$R,T438)&lt;=price_limit,IF(T438="Yes",1,2),"")),""))</f>
        <v/>
      </c>
      <c r="BP438" s="161" t="str">
        <f>IF(OR(U438="",VLOOKUP(U$1,Services!$A$1:$B$25,2,0)="Exclude"),"",IF($D438=1,IF(OR(price_limit="",price_limit="No Limit"),IF(U438="Yes",1,2),IF(SUMIFS(WhatIf!$W:$W,WhatIf!$Q:$Q,U$1,WhatIf!$R:$R,U438)&lt;=price_limit,IF(U438="Yes",1,2),"")),""))</f>
        <v/>
      </c>
      <c r="BQ438" s="161" t="str">
        <f>IF(OR(V438="",VLOOKUP(V$1,Services!$A$1:$B$25,2,0)="Exclude"),"",IF($D438=1,IF(OR(price_limit="",price_limit="No Limit"),IF(V438="Yes",1,2),IF(SUMIFS(WhatIf!$W:$W,WhatIf!$Q:$Q,V$1,WhatIf!$R:$R,V438)&lt;=price_limit,IF(V438="Yes",1,2),"")),""))</f>
        <v/>
      </c>
      <c r="BR438" s="161" t="str">
        <f>IF(OR(W438="",VLOOKUP(W$1,Services!$A$1:$B$25,2,0)="Exclude"),"",IF($D438=1,IF(OR(price_limit="",price_limit="No Limit"),IF(W438="Yes",1,2),IF(SUMIFS(WhatIf!$W:$W,WhatIf!$Q:$Q,W$1,WhatIf!$R:$R,W438)&lt;=price_limit,IF(W438="Yes",1,2),"")),""))</f>
        <v/>
      </c>
      <c r="BS438" s="161" t="str">
        <f>IF(OR(X438="",VLOOKUP(X$1,Services!$A$1:$B$25,2,0)="Exclude"),"",IF($D438=1,IF(OR(price_limit="",price_limit="No Limit"),IF(X438="Yes",1,2),IF(SUMIFS(WhatIf!$W:$W,WhatIf!$Q:$Q,X$1,WhatIf!$R:$R,X438)&lt;=price_limit,IF(X438="Yes",1,2),"")),""))</f>
        <v/>
      </c>
      <c r="BT438" s="161" t="str">
        <f>IF(OR(Y438="",VLOOKUP(Y$1,Services!$A$1:$B$25,2,0)="Exclude"),"",IF($D438=1,IF(OR(price_limit="",price_limit="No Limit"),IF(Y438="Yes",1,2),IF(SUMIFS(WhatIf!$W:$W,WhatIf!$Q:$Q,Y$1,WhatIf!$R:$R,Y438)&lt;=price_limit,IF(Y438="Yes",1,2),"")),""))</f>
        <v/>
      </c>
      <c r="BU438" s="161" t="str">
        <f>IF(OR(Z438="",VLOOKUP(Z$1,Services!$A$1:$B$25,2,0)="Exclude"),"",IF($D438=1,IF(OR(price_limit="",price_limit="No Limit"),IF(Z438="Yes",1,2),IF(SUMIFS(WhatIf!$W:$W,WhatIf!$Q:$Q,Z$1,WhatIf!$R:$R,Z438)&lt;=price_limit,IF(Z438="Yes",1,2),"")),""))</f>
        <v/>
      </c>
      <c r="BV438" s="161"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259</v>
      </c>
      <c r="B439" s="3" t="s">
        <v>560</v>
      </c>
      <c r="C439" s="3" t="s">
        <v>177</v>
      </c>
      <c r="D439" s="8" t="str">
        <f t="shared" ca="1" si="20"/>
        <v/>
      </c>
      <c r="E439" s="4" t="s">
        <v>1</v>
      </c>
      <c r="F439" s="4" t="s">
        <v>1192</v>
      </c>
      <c r="G439" s="4" t="s">
        <v>1192</v>
      </c>
      <c r="H439" s="4" t="s">
        <v>1192</v>
      </c>
      <c r="J439" s="4" t="s">
        <v>1</v>
      </c>
      <c r="K439" s="4" t="s">
        <v>1</v>
      </c>
      <c r="L439" s="4" t="s">
        <v>1</v>
      </c>
      <c r="M439" s="8" t="s">
        <v>1</v>
      </c>
      <c r="N439" s="8" t="s">
        <v>1</v>
      </c>
      <c r="O439" s="8" t="s">
        <v>1</v>
      </c>
      <c r="P439" s="8"/>
      <c r="Q439" s="8"/>
      <c r="R439" s="8" t="s">
        <v>1</v>
      </c>
      <c r="S439" s="8" t="s">
        <v>1</v>
      </c>
      <c r="T439" s="8" t="s">
        <v>1</v>
      </c>
      <c r="U439" s="8"/>
      <c r="V439" s="8"/>
      <c r="W439" s="6"/>
      <c r="X439" s="6"/>
      <c r="Y439" s="6"/>
      <c r="Z439" s="6"/>
      <c r="AA439" s="4" t="s">
        <v>1</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1" t="str">
        <f ca="1">IF(OR(E439="",VLOOKUP(E$1,Services!$A$1:$B$25,2,0)="Exclude"),"",IF($D439=1,IF(OR(price_limit="",price_limit="No Limit"),IF(E439="Yes",1,2),IF(SUMIFS(WhatIf!$W:$W,WhatIf!$Q:$Q,E$1,WhatIf!$R:$R,E439)&lt;=price_limit,IF(E439="Yes",1,2),"")),""))</f>
        <v/>
      </c>
      <c r="BA439" s="161" t="str">
        <f ca="1">IF(OR(F439="",VLOOKUP(F$1,Services!$A$1:$B$25,2,0)="Exclude"),"",IF($D439=1,IF(OR(price_limit="",price_limit="No Limit"),IF(F439="Yes",1,2),IF(SUMIFS(WhatIf!$W:$W,WhatIf!$Q:$Q,F$1,WhatIf!$R:$R,F439)&lt;=price_limit,IF(F439="Yes",1,2),"")),""))</f>
        <v/>
      </c>
      <c r="BB439" s="161" t="str">
        <f ca="1">IF(OR(G439="",VLOOKUP(G$1,Services!$A$1:$B$25,2,0)="Exclude"),"",IF($D439=1,IF(OR(price_limit="",price_limit="No Limit"),IF(G439="Yes",1,2),IF(SUMIFS(WhatIf!$W:$W,WhatIf!$Q:$Q,G$1,WhatIf!$R:$R,G439)&lt;=price_limit,IF(G439="Yes",1,2),"")),""))</f>
        <v/>
      </c>
      <c r="BC439" s="161" t="str">
        <f ca="1">IF(OR(H439="",VLOOKUP(H$1,Services!$A$1:$B$25,2,0)="Exclude"),"",IF($D439=1,IF(OR(price_limit="",price_limit="No Limit"),IF(H439="Yes",1,2),IF(SUMIFS(WhatIf!$W:$W,WhatIf!$Q:$Q,H$1,WhatIf!$R:$R,H439)&lt;=price_limit,IF(H439="Yes",1,2),"")),""))</f>
        <v/>
      </c>
      <c r="BD439" s="161" t="str">
        <f>IF(OR(I439="",VLOOKUP(I$1,Services!$A$1:$B$25,2,0)="Exclude"),"",IF($D439=1,IF(OR(price_limit="",price_limit="No Limit"),IF(I439="Yes",1,2),IF(SUMIFS(WhatIf!$W:$W,WhatIf!$Q:$Q,I$1,WhatIf!$R:$R,I439)&lt;=price_limit,IF(I439="Yes",1,2),"")),""))</f>
        <v/>
      </c>
      <c r="BE439" s="161" t="str">
        <f ca="1">IF(OR(J439="",VLOOKUP(J$1,Services!$A$1:$B$25,2,0)="Exclude"),"",IF($D439=1,IF(OR(price_limit="",price_limit="No Limit"),IF(J439="Yes",1,2),IF(SUMIFS(WhatIf!$W:$W,WhatIf!$Q:$Q,J$1,WhatIf!$R:$R,J439)&lt;=price_limit,IF(J439="Yes",1,2),"")),""))</f>
        <v/>
      </c>
      <c r="BF439" s="161" t="str">
        <f ca="1">IF(OR(K439="",VLOOKUP(K$1,Services!$A$1:$B$25,2,0)="Exclude"),"",IF($D439=1,IF(OR(price_limit="",price_limit="No Limit"),IF(K439="Yes",1,2),IF(SUMIFS(WhatIf!$W:$W,WhatIf!$Q:$Q,K$1,WhatIf!$R:$R,K439)&lt;=price_limit,IF(K439="Yes",1,2),"")),""))</f>
        <v/>
      </c>
      <c r="BG439" s="161" t="str">
        <f ca="1">IF(OR(L439="",VLOOKUP(L$1,Services!$A$1:$B$25,2,0)="Exclude"),"",IF($D439=1,IF(OR(price_limit="",price_limit="No Limit"),IF(L439="Yes",1,2),IF(SUMIFS(WhatIf!$W:$W,WhatIf!$Q:$Q,L$1,WhatIf!$R:$R,L439)&lt;=price_limit,IF(L439="Yes",1,2),"")),""))</f>
        <v/>
      </c>
      <c r="BH439" s="161" t="str">
        <f ca="1">IF(OR(M439="",VLOOKUP(M$1,Services!$A$1:$B$25,2,0)="Exclude"),"",IF($D439=1,IF(OR(price_limit="",price_limit="No Limit"),IF(M439="Yes",1,2),IF(SUMIFS(WhatIf!$W:$W,WhatIf!$Q:$Q,M$1,WhatIf!$R:$R,M439)&lt;=price_limit,IF(M439="Yes",1,2),"")),""))</f>
        <v/>
      </c>
      <c r="BI439" s="161" t="str">
        <f ca="1">IF(OR(N439="",VLOOKUP(N$1,Services!$A$1:$B$25,2,0)="Exclude"),"",IF($D439=1,IF(OR(price_limit="",price_limit="No Limit"),IF(N439="Yes",1,2),IF(SUMIFS(WhatIf!$W:$W,WhatIf!$Q:$Q,N$1,WhatIf!$R:$R,N439)&lt;=price_limit,IF(N439="Yes",1,2),"")),""))</f>
        <v/>
      </c>
      <c r="BJ439" s="161" t="str">
        <f ca="1">IF(OR(O439="",VLOOKUP(O$1,Services!$A$1:$B$25,2,0)="Exclude"),"",IF($D439=1,IF(OR(price_limit="",price_limit="No Limit"),IF(O439="Yes",1,2),IF(SUMIFS(WhatIf!$W:$W,WhatIf!$Q:$Q,O$1,WhatIf!$R:$R,O439)&lt;=price_limit,IF(O439="Yes",1,2),"")),""))</f>
        <v/>
      </c>
      <c r="BK439" s="161" t="str">
        <f>IF(OR(P439="",VLOOKUP(P$1,Services!$A$1:$B$25,2,0)="Exclude"),"",IF($D439=1,IF(OR(price_limit="",price_limit="No Limit"),IF(P439="Yes",1,2),IF(SUMIFS(WhatIf!$W:$W,WhatIf!$Q:$Q,P$1,WhatIf!$R:$R,P439)&lt;=price_limit,IF(P439="Yes",1,2),"")),""))</f>
        <v/>
      </c>
      <c r="BL439" s="161" t="str">
        <f>IF(OR(Q439="",VLOOKUP(Q$1,Services!$A$1:$B$25,2,0)="Exclude"),"",IF($D439=1,IF(OR(price_limit="",price_limit="No Limit"),IF(Q439="Yes",1,2),IF(SUMIFS(WhatIf!$W:$W,WhatIf!$Q:$Q,Q$1,WhatIf!$R:$R,Q439)&lt;=price_limit,IF(Q439="Yes",1,2),"")),""))</f>
        <v/>
      </c>
      <c r="BM439" s="161" t="str">
        <f ca="1">IF(OR(R439="",VLOOKUP(R$1,Services!$A$1:$B$25,2,0)="Exclude"),"",IF($D439=1,IF(OR(price_limit="",price_limit="No Limit"),IF(R439="Yes",1,2),IF(SUMIFS(WhatIf!$W:$W,WhatIf!$Q:$Q,R$1,WhatIf!$R:$R,R439)&lt;=price_limit,IF(R439="Yes",1,2),"")),""))</f>
        <v/>
      </c>
      <c r="BN439" s="161" t="str">
        <f ca="1">IF(OR(S439="",VLOOKUP(S$1,Services!$A$1:$B$25,2,0)="Exclude"),"",IF($D439=1,IF(OR(price_limit="",price_limit="No Limit"),IF(S439="Yes",1,2),IF(SUMIFS(WhatIf!$W:$W,WhatIf!$Q:$Q,S$1,WhatIf!$R:$R,S439)&lt;=price_limit,IF(S439="Yes",1,2),"")),""))</f>
        <v/>
      </c>
      <c r="BO439" s="161" t="str">
        <f ca="1">IF(OR(T439="",VLOOKUP(T$1,Services!$A$1:$B$25,2,0)="Exclude"),"",IF($D439=1,IF(OR(price_limit="",price_limit="No Limit"),IF(T439="Yes",1,2),IF(SUMIFS(WhatIf!$W:$W,WhatIf!$Q:$Q,T$1,WhatIf!$R:$R,T439)&lt;=price_limit,IF(T439="Yes",1,2),"")),""))</f>
        <v/>
      </c>
      <c r="BP439" s="161" t="str">
        <f>IF(OR(U439="",VLOOKUP(U$1,Services!$A$1:$B$25,2,0)="Exclude"),"",IF($D439=1,IF(OR(price_limit="",price_limit="No Limit"),IF(U439="Yes",1,2),IF(SUMIFS(WhatIf!$W:$W,WhatIf!$Q:$Q,U$1,WhatIf!$R:$R,U439)&lt;=price_limit,IF(U439="Yes",1,2),"")),""))</f>
        <v/>
      </c>
      <c r="BQ439" s="161" t="str">
        <f>IF(OR(V439="",VLOOKUP(V$1,Services!$A$1:$B$25,2,0)="Exclude"),"",IF($D439=1,IF(OR(price_limit="",price_limit="No Limit"),IF(V439="Yes",1,2),IF(SUMIFS(WhatIf!$W:$W,WhatIf!$Q:$Q,V$1,WhatIf!$R:$R,V439)&lt;=price_limit,IF(V439="Yes",1,2),"")),""))</f>
        <v/>
      </c>
      <c r="BR439" s="161" t="str">
        <f>IF(OR(W439="",VLOOKUP(W$1,Services!$A$1:$B$25,2,0)="Exclude"),"",IF($D439=1,IF(OR(price_limit="",price_limit="No Limit"),IF(W439="Yes",1,2),IF(SUMIFS(WhatIf!$W:$W,WhatIf!$Q:$Q,W$1,WhatIf!$R:$R,W439)&lt;=price_limit,IF(W439="Yes",1,2),"")),""))</f>
        <v/>
      </c>
      <c r="BS439" s="161" t="str">
        <f>IF(OR(X439="",VLOOKUP(X$1,Services!$A$1:$B$25,2,0)="Exclude"),"",IF($D439=1,IF(OR(price_limit="",price_limit="No Limit"),IF(X439="Yes",1,2),IF(SUMIFS(WhatIf!$W:$W,WhatIf!$Q:$Q,X$1,WhatIf!$R:$R,X439)&lt;=price_limit,IF(X439="Yes",1,2),"")),""))</f>
        <v/>
      </c>
      <c r="BT439" s="161" t="str">
        <f>IF(OR(Y439="",VLOOKUP(Y$1,Services!$A$1:$B$25,2,0)="Exclude"),"",IF($D439=1,IF(OR(price_limit="",price_limit="No Limit"),IF(Y439="Yes",1,2),IF(SUMIFS(WhatIf!$W:$W,WhatIf!$Q:$Q,Y$1,WhatIf!$R:$R,Y439)&lt;=price_limit,IF(Y439="Yes",1,2),"")),""))</f>
        <v/>
      </c>
      <c r="BU439" s="161" t="str">
        <f>IF(OR(Z439="",VLOOKUP(Z$1,Services!$A$1:$B$25,2,0)="Exclude"),"",IF($D439=1,IF(OR(price_limit="",price_limit="No Limit"),IF(Z439="Yes",1,2),IF(SUMIFS(WhatIf!$W:$W,WhatIf!$Q:$Q,Z$1,WhatIf!$R:$R,Z439)&lt;=price_limit,IF(Z439="Yes",1,2),"")),""))</f>
        <v/>
      </c>
      <c r="BV439" s="161"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5">
      <c r="A440" s="15" t="s">
        <v>163</v>
      </c>
      <c r="B440" s="3" t="s">
        <v>1226</v>
      </c>
      <c r="C440" s="3" t="s">
        <v>177</v>
      </c>
      <c r="D440" s="8" t="str">
        <f t="shared" ca="1" si="20"/>
        <v/>
      </c>
      <c r="G440" s="4" t="s">
        <v>388</v>
      </c>
      <c r="H440" s="4" t="s">
        <v>388</v>
      </c>
      <c r="K440" s="4" t="s">
        <v>1</v>
      </c>
      <c r="L440" s="4" t="s">
        <v>1</v>
      </c>
      <c r="M440" s="8" t="s">
        <v>1</v>
      </c>
      <c r="N440" s="8" t="s">
        <v>1</v>
      </c>
      <c r="O440" s="8" t="s">
        <v>1</v>
      </c>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1" t="str">
        <f>IF(OR(E440="",VLOOKUP(E$1,Services!$A$1:$B$25,2,0)="Exclude"),"",IF($D440=1,IF(OR(price_limit="",price_limit="No Limit"),IF(E440="Yes",1,2),IF(SUMIFS(WhatIf!$W:$W,WhatIf!$Q:$Q,E$1,WhatIf!$R:$R,E440)&lt;=price_limit,IF(E440="Yes",1,2),"")),""))</f>
        <v/>
      </c>
      <c r="BA440" s="161" t="str">
        <f>IF(OR(F440="",VLOOKUP(F$1,Services!$A$1:$B$25,2,0)="Exclude"),"",IF($D440=1,IF(OR(price_limit="",price_limit="No Limit"),IF(F440="Yes",1,2),IF(SUMIFS(WhatIf!$W:$W,WhatIf!$Q:$Q,F$1,WhatIf!$R:$R,F440)&lt;=price_limit,IF(F440="Yes",1,2),"")),""))</f>
        <v/>
      </c>
      <c r="BB440" s="161" t="str">
        <f ca="1">IF(OR(G440="",VLOOKUP(G$1,Services!$A$1:$B$25,2,0)="Exclude"),"",IF($D440=1,IF(OR(price_limit="",price_limit="No Limit"),IF(G440="Yes",1,2),IF(SUMIFS(WhatIf!$W:$W,WhatIf!$Q:$Q,G$1,WhatIf!$R:$R,G440)&lt;=price_limit,IF(G440="Yes",1,2),"")),""))</f>
        <v/>
      </c>
      <c r="BC440" s="161" t="str">
        <f ca="1">IF(OR(H440="",VLOOKUP(H$1,Services!$A$1:$B$25,2,0)="Exclude"),"",IF($D440=1,IF(OR(price_limit="",price_limit="No Limit"),IF(H440="Yes",1,2),IF(SUMIFS(WhatIf!$W:$W,WhatIf!$Q:$Q,H$1,WhatIf!$R:$R,H440)&lt;=price_limit,IF(H440="Yes",1,2),"")),""))</f>
        <v/>
      </c>
      <c r="BD440" s="161" t="str">
        <f>IF(OR(I440="",VLOOKUP(I$1,Services!$A$1:$B$25,2,0)="Exclude"),"",IF($D440=1,IF(OR(price_limit="",price_limit="No Limit"),IF(I440="Yes",1,2),IF(SUMIFS(WhatIf!$W:$W,WhatIf!$Q:$Q,I$1,WhatIf!$R:$R,I440)&lt;=price_limit,IF(I440="Yes",1,2),"")),""))</f>
        <v/>
      </c>
      <c r="BE440" s="161" t="str">
        <f>IF(OR(J440="",VLOOKUP(J$1,Services!$A$1:$B$25,2,0)="Exclude"),"",IF($D440=1,IF(OR(price_limit="",price_limit="No Limit"),IF(J440="Yes",1,2),IF(SUMIFS(WhatIf!$W:$W,WhatIf!$Q:$Q,J$1,WhatIf!$R:$R,J440)&lt;=price_limit,IF(J440="Yes",1,2),"")),""))</f>
        <v/>
      </c>
      <c r="BF440" s="161" t="str">
        <f ca="1">IF(OR(K440="",VLOOKUP(K$1,Services!$A$1:$B$25,2,0)="Exclude"),"",IF($D440=1,IF(OR(price_limit="",price_limit="No Limit"),IF(K440="Yes",1,2),IF(SUMIFS(WhatIf!$W:$W,WhatIf!$Q:$Q,K$1,WhatIf!$R:$R,K440)&lt;=price_limit,IF(K440="Yes",1,2),"")),""))</f>
        <v/>
      </c>
      <c r="BG440" s="161" t="str">
        <f ca="1">IF(OR(L440="",VLOOKUP(L$1,Services!$A$1:$B$25,2,0)="Exclude"),"",IF($D440=1,IF(OR(price_limit="",price_limit="No Limit"),IF(L440="Yes",1,2),IF(SUMIFS(WhatIf!$W:$W,WhatIf!$Q:$Q,L$1,WhatIf!$R:$R,L440)&lt;=price_limit,IF(L440="Yes",1,2),"")),""))</f>
        <v/>
      </c>
      <c r="BH440" s="161" t="str">
        <f ca="1">IF(OR(M440="",VLOOKUP(M$1,Services!$A$1:$B$25,2,0)="Exclude"),"",IF($D440=1,IF(OR(price_limit="",price_limit="No Limit"),IF(M440="Yes",1,2),IF(SUMIFS(WhatIf!$W:$W,WhatIf!$Q:$Q,M$1,WhatIf!$R:$R,M440)&lt;=price_limit,IF(M440="Yes",1,2),"")),""))</f>
        <v/>
      </c>
      <c r="BI440" s="161" t="str">
        <f ca="1">IF(OR(N440="",VLOOKUP(N$1,Services!$A$1:$B$25,2,0)="Exclude"),"",IF($D440=1,IF(OR(price_limit="",price_limit="No Limit"),IF(N440="Yes",1,2),IF(SUMIFS(WhatIf!$W:$W,WhatIf!$Q:$Q,N$1,WhatIf!$R:$R,N440)&lt;=price_limit,IF(N440="Yes",1,2),"")),""))</f>
        <v/>
      </c>
      <c r="BJ440" s="161" t="str">
        <f ca="1">IF(OR(O440="",VLOOKUP(O$1,Services!$A$1:$B$25,2,0)="Exclude"),"",IF($D440=1,IF(OR(price_limit="",price_limit="No Limit"),IF(O440="Yes",1,2),IF(SUMIFS(WhatIf!$W:$W,WhatIf!$Q:$Q,O$1,WhatIf!$R:$R,O440)&lt;=price_limit,IF(O440="Yes",1,2),"")),""))</f>
        <v/>
      </c>
      <c r="BK440" s="161" t="str">
        <f>IF(OR(P440="",VLOOKUP(P$1,Services!$A$1:$B$25,2,0)="Exclude"),"",IF($D440=1,IF(OR(price_limit="",price_limit="No Limit"),IF(P440="Yes",1,2),IF(SUMIFS(WhatIf!$W:$W,WhatIf!$Q:$Q,P$1,WhatIf!$R:$R,P440)&lt;=price_limit,IF(P440="Yes",1,2),"")),""))</f>
        <v/>
      </c>
      <c r="BL440" s="161" t="str">
        <f>IF(OR(Q440="",VLOOKUP(Q$1,Services!$A$1:$B$25,2,0)="Exclude"),"",IF($D440=1,IF(OR(price_limit="",price_limit="No Limit"),IF(Q440="Yes",1,2),IF(SUMIFS(WhatIf!$W:$W,WhatIf!$Q:$Q,Q$1,WhatIf!$R:$R,Q440)&lt;=price_limit,IF(Q440="Yes",1,2),"")),""))</f>
        <v/>
      </c>
      <c r="BM440" s="161" t="str">
        <f>IF(OR(R440="",VLOOKUP(R$1,Services!$A$1:$B$25,2,0)="Exclude"),"",IF($D440=1,IF(OR(price_limit="",price_limit="No Limit"),IF(R440="Yes",1,2),IF(SUMIFS(WhatIf!$W:$W,WhatIf!$Q:$Q,R$1,WhatIf!$R:$R,R440)&lt;=price_limit,IF(R440="Yes",1,2),"")),""))</f>
        <v/>
      </c>
      <c r="BN440" s="161" t="str">
        <f>IF(OR(S440="",VLOOKUP(S$1,Services!$A$1:$B$25,2,0)="Exclude"),"",IF($D440=1,IF(OR(price_limit="",price_limit="No Limit"),IF(S440="Yes",1,2),IF(SUMIFS(WhatIf!$W:$W,WhatIf!$Q:$Q,S$1,WhatIf!$R:$R,S440)&lt;=price_limit,IF(S440="Yes",1,2),"")),""))</f>
        <v/>
      </c>
      <c r="BO440" s="161" t="str">
        <f>IF(OR(T440="",VLOOKUP(T$1,Services!$A$1:$B$25,2,0)="Exclude"),"",IF($D440=1,IF(OR(price_limit="",price_limit="No Limit"),IF(T440="Yes",1,2),IF(SUMIFS(WhatIf!$W:$W,WhatIf!$Q:$Q,T$1,WhatIf!$R:$R,T440)&lt;=price_limit,IF(T440="Yes",1,2),"")),""))</f>
        <v/>
      </c>
      <c r="BP440" s="161" t="str">
        <f>IF(OR(U440="",VLOOKUP(U$1,Services!$A$1:$B$25,2,0)="Exclude"),"",IF($D440=1,IF(OR(price_limit="",price_limit="No Limit"),IF(U440="Yes",1,2),IF(SUMIFS(WhatIf!$W:$W,WhatIf!$Q:$Q,U$1,WhatIf!$R:$R,U440)&lt;=price_limit,IF(U440="Yes",1,2),"")),""))</f>
        <v/>
      </c>
      <c r="BQ440" s="161" t="str">
        <f>IF(OR(V440="",VLOOKUP(V$1,Services!$A$1:$B$25,2,0)="Exclude"),"",IF($D440=1,IF(OR(price_limit="",price_limit="No Limit"),IF(V440="Yes",1,2),IF(SUMIFS(WhatIf!$W:$W,WhatIf!$Q:$Q,V$1,WhatIf!$R:$R,V440)&lt;=price_limit,IF(V440="Yes",1,2),"")),""))</f>
        <v/>
      </c>
      <c r="BR440" s="161" t="str">
        <f>IF(OR(W440="",VLOOKUP(W$1,Services!$A$1:$B$25,2,0)="Exclude"),"",IF($D440=1,IF(OR(price_limit="",price_limit="No Limit"),IF(W440="Yes",1,2),IF(SUMIFS(WhatIf!$W:$W,WhatIf!$Q:$Q,W$1,WhatIf!$R:$R,W440)&lt;=price_limit,IF(W440="Yes",1,2),"")),""))</f>
        <v/>
      </c>
      <c r="BS440" s="161" t="str">
        <f>IF(OR(X440="",VLOOKUP(X$1,Services!$A$1:$B$25,2,0)="Exclude"),"",IF($D440=1,IF(OR(price_limit="",price_limit="No Limit"),IF(X440="Yes",1,2),IF(SUMIFS(WhatIf!$W:$W,WhatIf!$Q:$Q,X$1,WhatIf!$R:$R,X440)&lt;=price_limit,IF(X440="Yes",1,2),"")),""))</f>
        <v/>
      </c>
      <c r="BT440" s="161" t="str">
        <f>IF(OR(Y440="",VLOOKUP(Y$1,Services!$A$1:$B$25,2,0)="Exclude"),"",IF($D440=1,IF(OR(price_limit="",price_limit="No Limit"),IF(Y440="Yes",1,2),IF(SUMIFS(WhatIf!$W:$W,WhatIf!$Q:$Q,Y$1,WhatIf!$R:$R,Y440)&lt;=price_limit,IF(Y440="Yes",1,2),"")),""))</f>
        <v/>
      </c>
      <c r="BU440" s="161" t="str">
        <f>IF(OR(Z440="",VLOOKUP(Z$1,Services!$A$1:$B$25,2,0)="Exclude"),"",IF($D440=1,IF(OR(price_limit="",price_limit="No Limit"),IF(Z440="Yes",1,2),IF(SUMIFS(WhatIf!$W:$W,WhatIf!$Q:$Q,Z$1,WhatIf!$R:$R,Z440)&lt;=price_limit,IF(Z440="Yes",1,2),"")),""))</f>
        <v/>
      </c>
      <c r="BV440" s="161"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260</v>
      </c>
      <c r="B441" s="3" t="s">
        <v>679</v>
      </c>
      <c r="C441" s="3" t="s">
        <v>747</v>
      </c>
      <c r="D441" s="8" t="str">
        <f t="shared" ca="1" si="20"/>
        <v/>
      </c>
      <c r="M441" s="8"/>
      <c r="N441" s="8"/>
      <c r="O441" s="8" t="s">
        <v>660</v>
      </c>
      <c r="P441" s="8"/>
      <c r="Q441" s="8"/>
      <c r="R441" s="8" t="s">
        <v>1</v>
      </c>
      <c r="S441" s="8" t="s">
        <v>1</v>
      </c>
      <c r="T441" s="8" t="s">
        <v>1</v>
      </c>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1" t="str">
        <f>IF(OR(E441="",VLOOKUP(E$1,Services!$A$1:$B$25,2,0)="Exclude"),"",IF($D441=1,IF(OR(price_limit="",price_limit="No Limit"),IF(E441="Yes",1,2),IF(SUMIFS(WhatIf!$W:$W,WhatIf!$Q:$Q,E$1,WhatIf!$R:$R,E441)&lt;=price_limit,IF(E441="Yes",1,2),"")),""))</f>
        <v/>
      </c>
      <c r="BA441" s="161" t="str">
        <f>IF(OR(F441="",VLOOKUP(F$1,Services!$A$1:$B$25,2,0)="Exclude"),"",IF($D441=1,IF(OR(price_limit="",price_limit="No Limit"),IF(F441="Yes",1,2),IF(SUMIFS(WhatIf!$W:$W,WhatIf!$Q:$Q,F$1,WhatIf!$R:$R,F441)&lt;=price_limit,IF(F441="Yes",1,2),"")),""))</f>
        <v/>
      </c>
      <c r="BB441" s="161" t="str">
        <f>IF(OR(G441="",VLOOKUP(G$1,Services!$A$1:$B$25,2,0)="Exclude"),"",IF($D441=1,IF(OR(price_limit="",price_limit="No Limit"),IF(G441="Yes",1,2),IF(SUMIFS(WhatIf!$W:$W,WhatIf!$Q:$Q,G$1,WhatIf!$R:$R,G441)&lt;=price_limit,IF(G441="Yes",1,2),"")),""))</f>
        <v/>
      </c>
      <c r="BC441" s="161" t="str">
        <f>IF(OR(H441="",VLOOKUP(H$1,Services!$A$1:$B$25,2,0)="Exclude"),"",IF($D441=1,IF(OR(price_limit="",price_limit="No Limit"),IF(H441="Yes",1,2),IF(SUMIFS(WhatIf!$W:$W,WhatIf!$Q:$Q,H$1,WhatIf!$R:$R,H441)&lt;=price_limit,IF(H441="Yes",1,2),"")),""))</f>
        <v/>
      </c>
      <c r="BD441" s="161" t="str">
        <f>IF(OR(I441="",VLOOKUP(I$1,Services!$A$1:$B$25,2,0)="Exclude"),"",IF($D441=1,IF(OR(price_limit="",price_limit="No Limit"),IF(I441="Yes",1,2),IF(SUMIFS(WhatIf!$W:$W,WhatIf!$Q:$Q,I$1,WhatIf!$R:$R,I441)&lt;=price_limit,IF(I441="Yes",1,2),"")),""))</f>
        <v/>
      </c>
      <c r="BE441" s="161" t="str">
        <f>IF(OR(J441="",VLOOKUP(J$1,Services!$A$1:$B$25,2,0)="Exclude"),"",IF($D441=1,IF(OR(price_limit="",price_limit="No Limit"),IF(J441="Yes",1,2),IF(SUMIFS(WhatIf!$W:$W,WhatIf!$Q:$Q,J$1,WhatIf!$R:$R,J441)&lt;=price_limit,IF(J441="Yes",1,2),"")),""))</f>
        <v/>
      </c>
      <c r="BF441" s="161" t="str">
        <f>IF(OR(K441="",VLOOKUP(K$1,Services!$A$1:$B$25,2,0)="Exclude"),"",IF($D441=1,IF(OR(price_limit="",price_limit="No Limit"),IF(K441="Yes",1,2),IF(SUMIFS(WhatIf!$W:$W,WhatIf!$Q:$Q,K$1,WhatIf!$R:$R,K441)&lt;=price_limit,IF(K441="Yes",1,2),"")),""))</f>
        <v/>
      </c>
      <c r="BG441" s="161" t="str">
        <f>IF(OR(L441="",VLOOKUP(L$1,Services!$A$1:$B$25,2,0)="Exclude"),"",IF($D441=1,IF(OR(price_limit="",price_limit="No Limit"),IF(L441="Yes",1,2),IF(SUMIFS(WhatIf!$W:$W,WhatIf!$Q:$Q,L$1,WhatIf!$R:$R,L441)&lt;=price_limit,IF(L441="Yes",1,2),"")),""))</f>
        <v/>
      </c>
      <c r="BH441" s="161" t="str">
        <f>IF(OR(M441="",VLOOKUP(M$1,Services!$A$1:$B$25,2,0)="Exclude"),"",IF($D441=1,IF(OR(price_limit="",price_limit="No Limit"),IF(M441="Yes",1,2),IF(SUMIFS(WhatIf!$W:$W,WhatIf!$Q:$Q,M$1,WhatIf!$R:$R,M441)&lt;=price_limit,IF(M441="Yes",1,2),"")),""))</f>
        <v/>
      </c>
      <c r="BI441" s="161" t="str">
        <f>IF(OR(N441="",VLOOKUP(N$1,Services!$A$1:$B$25,2,0)="Exclude"),"",IF($D441=1,IF(OR(price_limit="",price_limit="No Limit"),IF(N441="Yes",1,2),IF(SUMIFS(WhatIf!$W:$W,WhatIf!$Q:$Q,N$1,WhatIf!$R:$R,N441)&lt;=price_limit,IF(N441="Yes",1,2),"")),""))</f>
        <v/>
      </c>
      <c r="BJ441" s="161" t="str">
        <f ca="1">IF(OR(O441="",VLOOKUP(O$1,Services!$A$1:$B$25,2,0)="Exclude"),"",IF($D441=1,IF(OR(price_limit="",price_limit="No Limit"),IF(O441="Yes",1,2),IF(SUMIFS(WhatIf!$W:$W,WhatIf!$Q:$Q,O$1,WhatIf!$R:$R,O441)&lt;=price_limit,IF(O441="Yes",1,2),"")),""))</f>
        <v/>
      </c>
      <c r="BK441" s="161" t="str">
        <f>IF(OR(P441="",VLOOKUP(P$1,Services!$A$1:$B$25,2,0)="Exclude"),"",IF($D441=1,IF(OR(price_limit="",price_limit="No Limit"),IF(P441="Yes",1,2),IF(SUMIFS(WhatIf!$W:$W,WhatIf!$Q:$Q,P$1,WhatIf!$R:$R,P441)&lt;=price_limit,IF(P441="Yes",1,2),"")),""))</f>
        <v/>
      </c>
      <c r="BL441" s="161" t="str">
        <f>IF(OR(Q441="",VLOOKUP(Q$1,Services!$A$1:$B$25,2,0)="Exclude"),"",IF($D441=1,IF(OR(price_limit="",price_limit="No Limit"),IF(Q441="Yes",1,2),IF(SUMIFS(WhatIf!$W:$W,WhatIf!$Q:$Q,Q$1,WhatIf!$R:$R,Q441)&lt;=price_limit,IF(Q441="Yes",1,2),"")),""))</f>
        <v/>
      </c>
      <c r="BM441" s="161" t="str">
        <f ca="1">IF(OR(R441="",VLOOKUP(R$1,Services!$A$1:$B$25,2,0)="Exclude"),"",IF($D441=1,IF(OR(price_limit="",price_limit="No Limit"),IF(R441="Yes",1,2),IF(SUMIFS(WhatIf!$W:$W,WhatIf!$Q:$Q,R$1,WhatIf!$R:$R,R441)&lt;=price_limit,IF(R441="Yes",1,2),"")),""))</f>
        <v/>
      </c>
      <c r="BN441" s="161" t="str">
        <f ca="1">IF(OR(S441="",VLOOKUP(S$1,Services!$A$1:$B$25,2,0)="Exclude"),"",IF($D441=1,IF(OR(price_limit="",price_limit="No Limit"),IF(S441="Yes",1,2),IF(SUMIFS(WhatIf!$W:$W,WhatIf!$Q:$Q,S$1,WhatIf!$R:$R,S441)&lt;=price_limit,IF(S441="Yes",1,2),"")),""))</f>
        <v/>
      </c>
      <c r="BO441" s="161" t="str">
        <f ca="1">IF(OR(T441="",VLOOKUP(T$1,Services!$A$1:$B$25,2,0)="Exclude"),"",IF($D441=1,IF(OR(price_limit="",price_limit="No Limit"),IF(T441="Yes",1,2),IF(SUMIFS(WhatIf!$W:$W,WhatIf!$Q:$Q,T$1,WhatIf!$R:$R,T441)&lt;=price_limit,IF(T441="Yes",1,2),"")),""))</f>
        <v/>
      </c>
      <c r="BP441" s="161" t="str">
        <f>IF(OR(U441="",VLOOKUP(U$1,Services!$A$1:$B$25,2,0)="Exclude"),"",IF($D441=1,IF(OR(price_limit="",price_limit="No Limit"),IF(U441="Yes",1,2),IF(SUMIFS(WhatIf!$W:$W,WhatIf!$Q:$Q,U$1,WhatIf!$R:$R,U441)&lt;=price_limit,IF(U441="Yes",1,2),"")),""))</f>
        <v/>
      </c>
      <c r="BQ441" s="161" t="str">
        <f>IF(OR(V441="",VLOOKUP(V$1,Services!$A$1:$B$25,2,0)="Exclude"),"",IF($D441=1,IF(OR(price_limit="",price_limit="No Limit"),IF(V441="Yes",1,2),IF(SUMIFS(WhatIf!$W:$W,WhatIf!$Q:$Q,V$1,WhatIf!$R:$R,V441)&lt;=price_limit,IF(V441="Yes",1,2),"")),""))</f>
        <v/>
      </c>
      <c r="BR441" s="161" t="str">
        <f>IF(OR(W441="",VLOOKUP(W$1,Services!$A$1:$B$25,2,0)="Exclude"),"",IF($D441=1,IF(OR(price_limit="",price_limit="No Limit"),IF(W441="Yes",1,2),IF(SUMIFS(WhatIf!$W:$W,WhatIf!$Q:$Q,W$1,WhatIf!$R:$R,W441)&lt;=price_limit,IF(W441="Yes",1,2),"")),""))</f>
        <v/>
      </c>
      <c r="BS441" s="161" t="str">
        <f>IF(OR(X441="",VLOOKUP(X$1,Services!$A$1:$B$25,2,0)="Exclude"),"",IF($D441=1,IF(OR(price_limit="",price_limit="No Limit"),IF(X441="Yes",1,2),IF(SUMIFS(WhatIf!$W:$W,WhatIf!$Q:$Q,X$1,WhatIf!$R:$R,X441)&lt;=price_limit,IF(X441="Yes",1,2),"")),""))</f>
        <v/>
      </c>
      <c r="BT441" s="161" t="str">
        <f>IF(OR(Y441="",VLOOKUP(Y$1,Services!$A$1:$B$25,2,0)="Exclude"),"",IF($D441=1,IF(OR(price_limit="",price_limit="No Limit"),IF(Y441="Yes",1,2),IF(SUMIFS(WhatIf!$W:$W,WhatIf!$Q:$Q,Y$1,WhatIf!$R:$R,Y441)&lt;=price_limit,IF(Y441="Yes",1,2),"")),""))</f>
        <v/>
      </c>
      <c r="BU441" s="161" t="str">
        <f>IF(OR(Z441="",VLOOKUP(Z$1,Services!$A$1:$B$25,2,0)="Exclude"),"",IF($D441=1,IF(OR(price_limit="",price_limit="No Limit"),IF(Z441="Yes",1,2),IF(SUMIFS(WhatIf!$W:$W,WhatIf!$Q:$Q,Z$1,WhatIf!$R:$R,Z441)&lt;=price_limit,IF(Z441="Yes",1,2),"")),""))</f>
        <v/>
      </c>
      <c r="BV441" s="161"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51" customHeight="1" x14ac:dyDescent="0.35">
      <c r="A442" s="15" t="s">
        <v>261</v>
      </c>
      <c r="B442" s="3" t="s">
        <v>684</v>
      </c>
      <c r="C442" s="3" t="s">
        <v>747</v>
      </c>
      <c r="D442" s="8" t="str">
        <f t="shared" ca="1" si="20"/>
        <v/>
      </c>
      <c r="M442" s="8"/>
      <c r="N442" s="8"/>
      <c r="O442" s="8" t="s">
        <v>660</v>
      </c>
      <c r="P442" s="8"/>
      <c r="Q442" s="8"/>
      <c r="R442" s="8" t="s">
        <v>1</v>
      </c>
      <c r="S442" s="8" t="s">
        <v>1</v>
      </c>
      <c r="T442" s="8" t="s">
        <v>1</v>
      </c>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1" t="str">
        <f>IF(OR(E442="",VLOOKUP(E$1,Services!$A$1:$B$25,2,0)="Exclude"),"",IF($D442=1,IF(OR(price_limit="",price_limit="No Limit"),IF(E442="Yes",1,2),IF(SUMIFS(WhatIf!$W:$W,WhatIf!$Q:$Q,E$1,WhatIf!$R:$R,E442)&lt;=price_limit,IF(E442="Yes",1,2),"")),""))</f>
        <v/>
      </c>
      <c r="BA442" s="161" t="str">
        <f>IF(OR(F442="",VLOOKUP(F$1,Services!$A$1:$B$25,2,0)="Exclude"),"",IF($D442=1,IF(OR(price_limit="",price_limit="No Limit"),IF(F442="Yes",1,2),IF(SUMIFS(WhatIf!$W:$W,WhatIf!$Q:$Q,F$1,WhatIf!$R:$R,F442)&lt;=price_limit,IF(F442="Yes",1,2),"")),""))</f>
        <v/>
      </c>
      <c r="BB442" s="161" t="str">
        <f>IF(OR(G442="",VLOOKUP(G$1,Services!$A$1:$B$25,2,0)="Exclude"),"",IF($D442=1,IF(OR(price_limit="",price_limit="No Limit"),IF(G442="Yes",1,2),IF(SUMIFS(WhatIf!$W:$W,WhatIf!$Q:$Q,G$1,WhatIf!$R:$R,G442)&lt;=price_limit,IF(G442="Yes",1,2),"")),""))</f>
        <v/>
      </c>
      <c r="BC442" s="161" t="str">
        <f>IF(OR(H442="",VLOOKUP(H$1,Services!$A$1:$B$25,2,0)="Exclude"),"",IF($D442=1,IF(OR(price_limit="",price_limit="No Limit"),IF(H442="Yes",1,2),IF(SUMIFS(WhatIf!$W:$W,WhatIf!$Q:$Q,H$1,WhatIf!$R:$R,H442)&lt;=price_limit,IF(H442="Yes",1,2),"")),""))</f>
        <v/>
      </c>
      <c r="BD442" s="161" t="str">
        <f>IF(OR(I442="",VLOOKUP(I$1,Services!$A$1:$B$25,2,0)="Exclude"),"",IF($D442=1,IF(OR(price_limit="",price_limit="No Limit"),IF(I442="Yes",1,2),IF(SUMIFS(WhatIf!$W:$W,WhatIf!$Q:$Q,I$1,WhatIf!$R:$R,I442)&lt;=price_limit,IF(I442="Yes",1,2),"")),""))</f>
        <v/>
      </c>
      <c r="BE442" s="161" t="str">
        <f>IF(OR(J442="",VLOOKUP(J$1,Services!$A$1:$B$25,2,0)="Exclude"),"",IF($D442=1,IF(OR(price_limit="",price_limit="No Limit"),IF(J442="Yes",1,2),IF(SUMIFS(WhatIf!$W:$W,WhatIf!$Q:$Q,J$1,WhatIf!$R:$R,J442)&lt;=price_limit,IF(J442="Yes",1,2),"")),""))</f>
        <v/>
      </c>
      <c r="BF442" s="161" t="str">
        <f>IF(OR(K442="",VLOOKUP(K$1,Services!$A$1:$B$25,2,0)="Exclude"),"",IF($D442=1,IF(OR(price_limit="",price_limit="No Limit"),IF(K442="Yes",1,2),IF(SUMIFS(WhatIf!$W:$W,WhatIf!$Q:$Q,K$1,WhatIf!$R:$R,K442)&lt;=price_limit,IF(K442="Yes",1,2),"")),""))</f>
        <v/>
      </c>
      <c r="BG442" s="161" t="str">
        <f>IF(OR(L442="",VLOOKUP(L$1,Services!$A$1:$B$25,2,0)="Exclude"),"",IF($D442=1,IF(OR(price_limit="",price_limit="No Limit"),IF(L442="Yes",1,2),IF(SUMIFS(WhatIf!$W:$W,WhatIf!$Q:$Q,L$1,WhatIf!$R:$R,L442)&lt;=price_limit,IF(L442="Yes",1,2),"")),""))</f>
        <v/>
      </c>
      <c r="BH442" s="161" t="str">
        <f>IF(OR(M442="",VLOOKUP(M$1,Services!$A$1:$B$25,2,0)="Exclude"),"",IF($D442=1,IF(OR(price_limit="",price_limit="No Limit"),IF(M442="Yes",1,2),IF(SUMIFS(WhatIf!$W:$W,WhatIf!$Q:$Q,M$1,WhatIf!$R:$R,M442)&lt;=price_limit,IF(M442="Yes",1,2),"")),""))</f>
        <v/>
      </c>
      <c r="BI442" s="161" t="str">
        <f>IF(OR(N442="",VLOOKUP(N$1,Services!$A$1:$B$25,2,0)="Exclude"),"",IF($D442=1,IF(OR(price_limit="",price_limit="No Limit"),IF(N442="Yes",1,2),IF(SUMIFS(WhatIf!$W:$W,WhatIf!$Q:$Q,N$1,WhatIf!$R:$R,N442)&lt;=price_limit,IF(N442="Yes",1,2),"")),""))</f>
        <v/>
      </c>
      <c r="BJ442" s="161" t="str">
        <f ca="1">IF(OR(O442="",VLOOKUP(O$1,Services!$A$1:$B$25,2,0)="Exclude"),"",IF($D442=1,IF(OR(price_limit="",price_limit="No Limit"),IF(O442="Yes",1,2),IF(SUMIFS(WhatIf!$W:$W,WhatIf!$Q:$Q,O$1,WhatIf!$R:$R,O442)&lt;=price_limit,IF(O442="Yes",1,2),"")),""))</f>
        <v/>
      </c>
      <c r="BK442" s="161" t="str">
        <f>IF(OR(P442="",VLOOKUP(P$1,Services!$A$1:$B$25,2,0)="Exclude"),"",IF($D442=1,IF(OR(price_limit="",price_limit="No Limit"),IF(P442="Yes",1,2),IF(SUMIFS(WhatIf!$W:$W,WhatIf!$Q:$Q,P$1,WhatIf!$R:$R,P442)&lt;=price_limit,IF(P442="Yes",1,2),"")),""))</f>
        <v/>
      </c>
      <c r="BL442" s="161" t="str">
        <f>IF(OR(Q442="",VLOOKUP(Q$1,Services!$A$1:$B$25,2,0)="Exclude"),"",IF($D442=1,IF(OR(price_limit="",price_limit="No Limit"),IF(Q442="Yes",1,2),IF(SUMIFS(WhatIf!$W:$W,WhatIf!$Q:$Q,Q$1,WhatIf!$R:$R,Q442)&lt;=price_limit,IF(Q442="Yes",1,2),"")),""))</f>
        <v/>
      </c>
      <c r="BM442" s="161" t="str">
        <f ca="1">IF(OR(R442="",VLOOKUP(R$1,Services!$A$1:$B$25,2,0)="Exclude"),"",IF($D442=1,IF(OR(price_limit="",price_limit="No Limit"),IF(R442="Yes",1,2),IF(SUMIFS(WhatIf!$W:$W,WhatIf!$Q:$Q,R$1,WhatIf!$R:$R,R442)&lt;=price_limit,IF(R442="Yes",1,2),"")),""))</f>
        <v/>
      </c>
      <c r="BN442" s="161" t="str">
        <f ca="1">IF(OR(S442="",VLOOKUP(S$1,Services!$A$1:$B$25,2,0)="Exclude"),"",IF($D442=1,IF(OR(price_limit="",price_limit="No Limit"),IF(S442="Yes",1,2),IF(SUMIFS(WhatIf!$W:$W,WhatIf!$Q:$Q,S$1,WhatIf!$R:$R,S442)&lt;=price_limit,IF(S442="Yes",1,2),"")),""))</f>
        <v/>
      </c>
      <c r="BO442" s="161" t="str">
        <f ca="1">IF(OR(T442="",VLOOKUP(T$1,Services!$A$1:$B$25,2,0)="Exclude"),"",IF($D442=1,IF(OR(price_limit="",price_limit="No Limit"),IF(T442="Yes",1,2),IF(SUMIFS(WhatIf!$W:$W,WhatIf!$Q:$Q,T$1,WhatIf!$R:$R,T442)&lt;=price_limit,IF(T442="Yes",1,2),"")),""))</f>
        <v/>
      </c>
      <c r="BP442" s="161" t="str">
        <f>IF(OR(U442="",VLOOKUP(U$1,Services!$A$1:$B$25,2,0)="Exclude"),"",IF($D442=1,IF(OR(price_limit="",price_limit="No Limit"),IF(U442="Yes",1,2),IF(SUMIFS(WhatIf!$W:$W,WhatIf!$Q:$Q,U$1,WhatIf!$R:$R,U442)&lt;=price_limit,IF(U442="Yes",1,2),"")),""))</f>
        <v/>
      </c>
      <c r="BQ442" s="161" t="str">
        <f>IF(OR(V442="",VLOOKUP(V$1,Services!$A$1:$B$25,2,0)="Exclude"),"",IF($D442=1,IF(OR(price_limit="",price_limit="No Limit"),IF(V442="Yes",1,2),IF(SUMIFS(WhatIf!$W:$W,WhatIf!$Q:$Q,V$1,WhatIf!$R:$R,V442)&lt;=price_limit,IF(V442="Yes",1,2),"")),""))</f>
        <v/>
      </c>
      <c r="BR442" s="161" t="str">
        <f>IF(OR(W442="",VLOOKUP(W$1,Services!$A$1:$B$25,2,0)="Exclude"),"",IF($D442=1,IF(OR(price_limit="",price_limit="No Limit"),IF(W442="Yes",1,2),IF(SUMIFS(WhatIf!$W:$W,WhatIf!$Q:$Q,W$1,WhatIf!$R:$R,W442)&lt;=price_limit,IF(W442="Yes",1,2),"")),""))</f>
        <v/>
      </c>
      <c r="BS442" s="161" t="str">
        <f>IF(OR(X442="",VLOOKUP(X$1,Services!$A$1:$B$25,2,0)="Exclude"),"",IF($D442=1,IF(OR(price_limit="",price_limit="No Limit"),IF(X442="Yes",1,2),IF(SUMIFS(WhatIf!$W:$W,WhatIf!$Q:$Q,X$1,WhatIf!$R:$R,X442)&lt;=price_limit,IF(X442="Yes",1,2),"")),""))</f>
        <v/>
      </c>
      <c r="BT442" s="161" t="str">
        <f>IF(OR(Y442="",VLOOKUP(Y$1,Services!$A$1:$B$25,2,0)="Exclude"),"",IF($D442=1,IF(OR(price_limit="",price_limit="No Limit"),IF(Y442="Yes",1,2),IF(SUMIFS(WhatIf!$W:$W,WhatIf!$Q:$Q,Y$1,WhatIf!$R:$R,Y442)&lt;=price_limit,IF(Y442="Yes",1,2),"")),""))</f>
        <v/>
      </c>
      <c r="BU442" s="161" t="str">
        <f>IF(OR(Z442="",VLOOKUP(Z$1,Services!$A$1:$B$25,2,0)="Exclude"),"",IF($D442=1,IF(OR(price_limit="",price_limit="No Limit"),IF(Z442="Yes",1,2),IF(SUMIFS(WhatIf!$W:$W,WhatIf!$Q:$Q,Z$1,WhatIf!$R:$R,Z442)&lt;=price_limit,IF(Z442="Yes",1,2),"")),""))</f>
        <v/>
      </c>
      <c r="BV442" s="161"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customHeight="1" x14ac:dyDescent="0.3">
      <c r="A443" s="15" t="s">
        <v>1190</v>
      </c>
      <c r="C443" s="3" t="s">
        <v>185</v>
      </c>
      <c r="D443" s="8" t="str">
        <f t="shared" ca="1" si="20"/>
        <v/>
      </c>
      <c r="O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1" t="str">
        <f>IF(OR(E443="",VLOOKUP(E$1,Services!$A$1:$B$25,2,0)="Exclude"),"",IF($D443=1,IF(OR(price_limit="",price_limit="No Limit"),IF(E443="Yes",1,2),IF(SUMIFS(WhatIf!$W:$W,WhatIf!$Q:$Q,E$1,WhatIf!$R:$R,E443)&lt;=price_limit,IF(E443="Yes",1,2),"")),""))</f>
        <v/>
      </c>
      <c r="BA443" s="161" t="str">
        <f>IF(OR(F443="",VLOOKUP(F$1,Services!$A$1:$B$25,2,0)="Exclude"),"",IF($D443=1,IF(OR(price_limit="",price_limit="No Limit"),IF(F443="Yes",1,2),IF(SUMIFS(WhatIf!$W:$W,WhatIf!$Q:$Q,F$1,WhatIf!$R:$R,F443)&lt;=price_limit,IF(F443="Yes",1,2),"")),""))</f>
        <v/>
      </c>
      <c r="BB443" s="161" t="str">
        <f>IF(OR(G443="",VLOOKUP(G$1,Services!$A$1:$B$25,2,0)="Exclude"),"",IF($D443=1,IF(OR(price_limit="",price_limit="No Limit"),IF(G443="Yes",1,2),IF(SUMIFS(WhatIf!$W:$W,WhatIf!$Q:$Q,G$1,WhatIf!$R:$R,G443)&lt;=price_limit,IF(G443="Yes",1,2),"")),""))</f>
        <v/>
      </c>
      <c r="BC443" s="161" t="str">
        <f>IF(OR(H443="",VLOOKUP(H$1,Services!$A$1:$B$25,2,0)="Exclude"),"",IF($D443=1,IF(OR(price_limit="",price_limit="No Limit"),IF(H443="Yes",1,2),IF(SUMIFS(WhatIf!$W:$W,WhatIf!$Q:$Q,H$1,WhatIf!$R:$R,H443)&lt;=price_limit,IF(H443="Yes",1,2),"")),""))</f>
        <v/>
      </c>
      <c r="BD443" s="161" t="str">
        <f>IF(OR(I443="",VLOOKUP(I$1,Services!$A$1:$B$25,2,0)="Exclude"),"",IF($D443=1,IF(OR(price_limit="",price_limit="No Limit"),IF(I443="Yes",1,2),IF(SUMIFS(WhatIf!$W:$W,WhatIf!$Q:$Q,I$1,WhatIf!$R:$R,I443)&lt;=price_limit,IF(I443="Yes",1,2),"")),""))</f>
        <v/>
      </c>
      <c r="BE443" s="161" t="str">
        <f>IF(OR(J443="",VLOOKUP(J$1,Services!$A$1:$B$25,2,0)="Exclude"),"",IF($D443=1,IF(OR(price_limit="",price_limit="No Limit"),IF(J443="Yes",1,2),IF(SUMIFS(WhatIf!$W:$W,WhatIf!$Q:$Q,J$1,WhatIf!$R:$R,J443)&lt;=price_limit,IF(J443="Yes",1,2),"")),""))</f>
        <v/>
      </c>
      <c r="BF443" s="161" t="str">
        <f>IF(OR(K443="",VLOOKUP(K$1,Services!$A$1:$B$25,2,0)="Exclude"),"",IF($D443=1,IF(OR(price_limit="",price_limit="No Limit"),IF(K443="Yes",1,2),IF(SUMIFS(WhatIf!$W:$W,WhatIf!$Q:$Q,K$1,WhatIf!$R:$R,K443)&lt;=price_limit,IF(K443="Yes",1,2),"")),""))</f>
        <v/>
      </c>
      <c r="BG443" s="161" t="str">
        <f>IF(OR(L443="",VLOOKUP(L$1,Services!$A$1:$B$25,2,0)="Exclude"),"",IF($D443=1,IF(OR(price_limit="",price_limit="No Limit"),IF(L443="Yes",1,2),IF(SUMIFS(WhatIf!$W:$W,WhatIf!$Q:$Q,L$1,WhatIf!$R:$R,L443)&lt;=price_limit,IF(L443="Yes",1,2),"")),""))</f>
        <v/>
      </c>
      <c r="BH443" s="161" t="str">
        <f>IF(OR(M443="",VLOOKUP(M$1,Services!$A$1:$B$25,2,0)="Exclude"),"",IF($D443=1,IF(OR(price_limit="",price_limit="No Limit"),IF(M443="Yes",1,2),IF(SUMIFS(WhatIf!$W:$W,WhatIf!$Q:$Q,M$1,WhatIf!$R:$R,M443)&lt;=price_limit,IF(M443="Yes",1,2),"")),""))</f>
        <v/>
      </c>
      <c r="BI443" s="161" t="str">
        <f>IF(OR(N443="",VLOOKUP(N$1,Services!$A$1:$B$25,2,0)="Exclude"),"",IF($D443=1,IF(OR(price_limit="",price_limit="No Limit"),IF(N443="Yes",1,2),IF(SUMIFS(WhatIf!$W:$W,WhatIf!$Q:$Q,N$1,WhatIf!$R:$R,N443)&lt;=price_limit,IF(N443="Yes",1,2),"")),""))</f>
        <v/>
      </c>
      <c r="BJ443" s="161" t="str">
        <f ca="1">IF(OR(O443="",VLOOKUP(O$1,Services!$A$1:$B$25,2,0)="Exclude"),"",IF($D443=1,IF(OR(price_limit="",price_limit="No Limit"),IF(O443="Yes",1,2),IF(SUMIFS(WhatIf!$W:$W,WhatIf!$Q:$Q,O$1,WhatIf!$R:$R,O443)&lt;=price_limit,IF(O443="Yes",1,2),"")),""))</f>
        <v/>
      </c>
      <c r="BK443" s="161" t="str">
        <f>IF(OR(P443="",VLOOKUP(P$1,Services!$A$1:$B$25,2,0)="Exclude"),"",IF($D443=1,IF(OR(price_limit="",price_limit="No Limit"),IF(P443="Yes",1,2),IF(SUMIFS(WhatIf!$W:$W,WhatIf!$Q:$Q,P$1,WhatIf!$R:$R,P443)&lt;=price_limit,IF(P443="Yes",1,2),"")),""))</f>
        <v/>
      </c>
      <c r="BL443" s="161" t="str">
        <f>IF(OR(Q443="",VLOOKUP(Q$1,Services!$A$1:$B$25,2,0)="Exclude"),"",IF($D443=1,IF(OR(price_limit="",price_limit="No Limit"),IF(Q443="Yes",1,2),IF(SUMIFS(WhatIf!$W:$W,WhatIf!$Q:$Q,Q$1,WhatIf!$R:$R,Q443)&lt;=price_limit,IF(Q443="Yes",1,2),"")),""))</f>
        <v/>
      </c>
      <c r="BM443" s="161" t="str">
        <f>IF(OR(R443="",VLOOKUP(R$1,Services!$A$1:$B$25,2,0)="Exclude"),"",IF($D443=1,IF(OR(price_limit="",price_limit="No Limit"),IF(R443="Yes",1,2),IF(SUMIFS(WhatIf!$W:$W,WhatIf!$Q:$Q,R$1,WhatIf!$R:$R,R443)&lt;=price_limit,IF(R443="Yes",1,2),"")),""))</f>
        <v/>
      </c>
      <c r="BN443" s="161" t="str">
        <f>IF(OR(S443="",VLOOKUP(S$1,Services!$A$1:$B$25,2,0)="Exclude"),"",IF($D443=1,IF(OR(price_limit="",price_limit="No Limit"),IF(S443="Yes",1,2),IF(SUMIFS(WhatIf!$W:$W,WhatIf!$Q:$Q,S$1,WhatIf!$R:$R,S443)&lt;=price_limit,IF(S443="Yes",1,2),"")),""))</f>
        <v/>
      </c>
      <c r="BO443" s="161" t="str">
        <f>IF(OR(T443="",VLOOKUP(T$1,Services!$A$1:$B$25,2,0)="Exclude"),"",IF($D443=1,IF(OR(price_limit="",price_limit="No Limit"),IF(T443="Yes",1,2),IF(SUMIFS(WhatIf!$W:$W,WhatIf!$Q:$Q,T$1,WhatIf!$R:$R,T443)&lt;=price_limit,IF(T443="Yes",1,2),"")),""))</f>
        <v/>
      </c>
      <c r="BP443" s="161" t="str">
        <f>IF(OR(U443="",VLOOKUP(U$1,Services!$A$1:$B$25,2,0)="Exclude"),"",IF($D443=1,IF(OR(price_limit="",price_limit="No Limit"),IF(U443="Yes",1,2),IF(SUMIFS(WhatIf!$W:$W,WhatIf!$Q:$Q,U$1,WhatIf!$R:$R,U443)&lt;=price_limit,IF(U443="Yes",1,2),"")),""))</f>
        <v/>
      </c>
      <c r="BQ443" s="161" t="str">
        <f>IF(OR(V443="",VLOOKUP(V$1,Services!$A$1:$B$25,2,0)="Exclude"),"",IF($D443=1,IF(OR(price_limit="",price_limit="No Limit"),IF(V443="Yes",1,2),IF(SUMIFS(WhatIf!$W:$W,WhatIf!$Q:$Q,V$1,WhatIf!$R:$R,V443)&lt;=price_limit,IF(V443="Yes",1,2),"")),""))</f>
        <v/>
      </c>
      <c r="BR443" s="161" t="str">
        <f>IF(OR(W443="",VLOOKUP(W$1,Services!$A$1:$B$25,2,0)="Exclude"),"",IF($D443=1,IF(OR(price_limit="",price_limit="No Limit"),IF(W443="Yes",1,2),IF(SUMIFS(WhatIf!$W:$W,WhatIf!$Q:$Q,W$1,WhatIf!$R:$R,W443)&lt;=price_limit,IF(W443="Yes",1,2),"")),""))</f>
        <v/>
      </c>
      <c r="BS443" s="161" t="str">
        <f>IF(OR(X443="",VLOOKUP(X$1,Services!$A$1:$B$25,2,0)="Exclude"),"",IF($D443=1,IF(OR(price_limit="",price_limit="No Limit"),IF(X443="Yes",1,2),IF(SUMIFS(WhatIf!$W:$W,WhatIf!$Q:$Q,X$1,WhatIf!$R:$R,X443)&lt;=price_limit,IF(X443="Yes",1,2),"")),""))</f>
        <v/>
      </c>
      <c r="BT443" s="161" t="str">
        <f>IF(OR(Y443="",VLOOKUP(Y$1,Services!$A$1:$B$25,2,0)="Exclude"),"",IF($D443=1,IF(OR(price_limit="",price_limit="No Limit"),IF(Y443="Yes",1,2),IF(SUMIFS(WhatIf!$W:$W,WhatIf!$Q:$Q,Y$1,WhatIf!$R:$R,Y443)&lt;=price_limit,IF(Y443="Yes",1,2),"")),""))</f>
        <v/>
      </c>
      <c r="BU443" s="161" t="str">
        <f>IF(OR(Z443="",VLOOKUP(Z$1,Services!$A$1:$B$25,2,0)="Exclude"),"",IF($D443=1,IF(OR(price_limit="",price_limit="No Limit"),IF(Z443="Yes",1,2),IF(SUMIFS(WhatIf!$W:$W,WhatIf!$Q:$Q,Z$1,WhatIf!$R:$R,Z443)&lt;=price_limit,IF(Z443="Yes",1,2),"")),""))</f>
        <v/>
      </c>
      <c r="BV443" s="161"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3" customHeight="1" x14ac:dyDescent="0.35">
      <c r="A444" s="15" t="s">
        <v>262</v>
      </c>
      <c r="B444" s="3" t="s">
        <v>683</v>
      </c>
      <c r="C444" s="3" t="s">
        <v>747</v>
      </c>
      <c r="D444" s="8" t="str">
        <f t="shared" ca="1" si="20"/>
        <v/>
      </c>
      <c r="M444" s="8"/>
      <c r="N444" s="8"/>
      <c r="O444" s="8" t="s">
        <v>660</v>
      </c>
      <c r="P444" s="8"/>
      <c r="Q444" s="8"/>
      <c r="R444" s="8" t="s">
        <v>1</v>
      </c>
      <c r="S444" s="8" t="s">
        <v>1</v>
      </c>
      <c r="T444" s="8" t="s">
        <v>1</v>
      </c>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1" t="str">
        <f>IF(OR(E444="",VLOOKUP(E$1,Services!$A$1:$B$25,2,0)="Exclude"),"",IF($D444=1,IF(OR(price_limit="",price_limit="No Limit"),IF(E444="Yes",1,2),IF(SUMIFS(WhatIf!$W:$W,WhatIf!$Q:$Q,E$1,WhatIf!$R:$R,E444)&lt;=price_limit,IF(E444="Yes",1,2),"")),""))</f>
        <v/>
      </c>
      <c r="BA444" s="161" t="str">
        <f>IF(OR(F444="",VLOOKUP(F$1,Services!$A$1:$B$25,2,0)="Exclude"),"",IF($D444=1,IF(OR(price_limit="",price_limit="No Limit"),IF(F444="Yes",1,2),IF(SUMIFS(WhatIf!$W:$W,WhatIf!$Q:$Q,F$1,WhatIf!$R:$R,F444)&lt;=price_limit,IF(F444="Yes",1,2),"")),""))</f>
        <v/>
      </c>
      <c r="BB444" s="161" t="str">
        <f>IF(OR(G444="",VLOOKUP(G$1,Services!$A$1:$B$25,2,0)="Exclude"),"",IF($D444=1,IF(OR(price_limit="",price_limit="No Limit"),IF(G444="Yes",1,2),IF(SUMIFS(WhatIf!$W:$W,WhatIf!$Q:$Q,G$1,WhatIf!$R:$R,G444)&lt;=price_limit,IF(G444="Yes",1,2),"")),""))</f>
        <v/>
      </c>
      <c r="BC444" s="161" t="str">
        <f>IF(OR(H444="",VLOOKUP(H$1,Services!$A$1:$B$25,2,0)="Exclude"),"",IF($D444=1,IF(OR(price_limit="",price_limit="No Limit"),IF(H444="Yes",1,2),IF(SUMIFS(WhatIf!$W:$W,WhatIf!$Q:$Q,H$1,WhatIf!$R:$R,H444)&lt;=price_limit,IF(H444="Yes",1,2),"")),""))</f>
        <v/>
      </c>
      <c r="BD444" s="161" t="str">
        <f>IF(OR(I444="",VLOOKUP(I$1,Services!$A$1:$B$25,2,0)="Exclude"),"",IF($D444=1,IF(OR(price_limit="",price_limit="No Limit"),IF(I444="Yes",1,2),IF(SUMIFS(WhatIf!$W:$W,WhatIf!$Q:$Q,I$1,WhatIf!$R:$R,I444)&lt;=price_limit,IF(I444="Yes",1,2),"")),""))</f>
        <v/>
      </c>
      <c r="BE444" s="161" t="str">
        <f>IF(OR(J444="",VLOOKUP(J$1,Services!$A$1:$B$25,2,0)="Exclude"),"",IF($D444=1,IF(OR(price_limit="",price_limit="No Limit"),IF(J444="Yes",1,2),IF(SUMIFS(WhatIf!$W:$W,WhatIf!$Q:$Q,J$1,WhatIf!$R:$R,J444)&lt;=price_limit,IF(J444="Yes",1,2),"")),""))</f>
        <v/>
      </c>
      <c r="BF444" s="161" t="str">
        <f>IF(OR(K444="",VLOOKUP(K$1,Services!$A$1:$B$25,2,0)="Exclude"),"",IF($D444=1,IF(OR(price_limit="",price_limit="No Limit"),IF(K444="Yes",1,2),IF(SUMIFS(WhatIf!$W:$W,WhatIf!$Q:$Q,K$1,WhatIf!$R:$R,K444)&lt;=price_limit,IF(K444="Yes",1,2),"")),""))</f>
        <v/>
      </c>
      <c r="BG444" s="161" t="str">
        <f>IF(OR(L444="",VLOOKUP(L$1,Services!$A$1:$B$25,2,0)="Exclude"),"",IF($D444=1,IF(OR(price_limit="",price_limit="No Limit"),IF(L444="Yes",1,2),IF(SUMIFS(WhatIf!$W:$W,WhatIf!$Q:$Q,L$1,WhatIf!$R:$R,L444)&lt;=price_limit,IF(L444="Yes",1,2),"")),""))</f>
        <v/>
      </c>
      <c r="BH444" s="161" t="str">
        <f>IF(OR(M444="",VLOOKUP(M$1,Services!$A$1:$B$25,2,0)="Exclude"),"",IF($D444=1,IF(OR(price_limit="",price_limit="No Limit"),IF(M444="Yes",1,2),IF(SUMIFS(WhatIf!$W:$W,WhatIf!$Q:$Q,M$1,WhatIf!$R:$R,M444)&lt;=price_limit,IF(M444="Yes",1,2),"")),""))</f>
        <v/>
      </c>
      <c r="BI444" s="161" t="str">
        <f>IF(OR(N444="",VLOOKUP(N$1,Services!$A$1:$B$25,2,0)="Exclude"),"",IF($D444=1,IF(OR(price_limit="",price_limit="No Limit"),IF(N444="Yes",1,2),IF(SUMIFS(WhatIf!$W:$W,WhatIf!$Q:$Q,N$1,WhatIf!$R:$R,N444)&lt;=price_limit,IF(N444="Yes",1,2),"")),""))</f>
        <v/>
      </c>
      <c r="BJ444" s="161" t="str">
        <f ca="1">IF(OR(O444="",VLOOKUP(O$1,Services!$A$1:$B$25,2,0)="Exclude"),"",IF($D444=1,IF(OR(price_limit="",price_limit="No Limit"),IF(O444="Yes",1,2),IF(SUMIFS(WhatIf!$W:$W,WhatIf!$Q:$Q,O$1,WhatIf!$R:$R,O444)&lt;=price_limit,IF(O444="Yes",1,2),"")),""))</f>
        <v/>
      </c>
      <c r="BK444" s="161" t="str">
        <f>IF(OR(P444="",VLOOKUP(P$1,Services!$A$1:$B$25,2,0)="Exclude"),"",IF($D444=1,IF(OR(price_limit="",price_limit="No Limit"),IF(P444="Yes",1,2),IF(SUMIFS(WhatIf!$W:$W,WhatIf!$Q:$Q,P$1,WhatIf!$R:$R,P444)&lt;=price_limit,IF(P444="Yes",1,2),"")),""))</f>
        <v/>
      </c>
      <c r="BL444" s="161" t="str">
        <f>IF(OR(Q444="",VLOOKUP(Q$1,Services!$A$1:$B$25,2,0)="Exclude"),"",IF($D444=1,IF(OR(price_limit="",price_limit="No Limit"),IF(Q444="Yes",1,2),IF(SUMIFS(WhatIf!$W:$W,WhatIf!$Q:$Q,Q$1,WhatIf!$R:$R,Q444)&lt;=price_limit,IF(Q444="Yes",1,2),"")),""))</f>
        <v/>
      </c>
      <c r="BM444" s="161" t="str">
        <f ca="1">IF(OR(R444="",VLOOKUP(R$1,Services!$A$1:$B$25,2,0)="Exclude"),"",IF($D444=1,IF(OR(price_limit="",price_limit="No Limit"),IF(R444="Yes",1,2),IF(SUMIFS(WhatIf!$W:$W,WhatIf!$Q:$Q,R$1,WhatIf!$R:$R,R444)&lt;=price_limit,IF(R444="Yes",1,2),"")),""))</f>
        <v/>
      </c>
      <c r="BN444" s="161" t="str">
        <f ca="1">IF(OR(S444="",VLOOKUP(S$1,Services!$A$1:$B$25,2,0)="Exclude"),"",IF($D444=1,IF(OR(price_limit="",price_limit="No Limit"),IF(S444="Yes",1,2),IF(SUMIFS(WhatIf!$W:$W,WhatIf!$Q:$Q,S$1,WhatIf!$R:$R,S444)&lt;=price_limit,IF(S444="Yes",1,2),"")),""))</f>
        <v/>
      </c>
      <c r="BO444" s="161" t="str">
        <f ca="1">IF(OR(T444="",VLOOKUP(T$1,Services!$A$1:$B$25,2,0)="Exclude"),"",IF($D444=1,IF(OR(price_limit="",price_limit="No Limit"),IF(T444="Yes",1,2),IF(SUMIFS(WhatIf!$W:$W,WhatIf!$Q:$Q,T$1,WhatIf!$R:$R,T444)&lt;=price_limit,IF(T444="Yes",1,2),"")),""))</f>
        <v/>
      </c>
      <c r="BP444" s="161" t="str">
        <f>IF(OR(U444="",VLOOKUP(U$1,Services!$A$1:$B$25,2,0)="Exclude"),"",IF($D444=1,IF(OR(price_limit="",price_limit="No Limit"),IF(U444="Yes",1,2),IF(SUMIFS(WhatIf!$W:$W,WhatIf!$Q:$Q,U$1,WhatIf!$R:$R,U444)&lt;=price_limit,IF(U444="Yes",1,2),"")),""))</f>
        <v/>
      </c>
      <c r="BQ444" s="161" t="str">
        <f>IF(OR(V444="",VLOOKUP(V$1,Services!$A$1:$B$25,2,0)="Exclude"),"",IF($D444=1,IF(OR(price_limit="",price_limit="No Limit"),IF(V444="Yes",1,2),IF(SUMIFS(WhatIf!$W:$W,WhatIf!$Q:$Q,V$1,WhatIf!$R:$R,V444)&lt;=price_limit,IF(V444="Yes",1,2),"")),""))</f>
        <v/>
      </c>
      <c r="BR444" s="161" t="str">
        <f>IF(OR(W444="",VLOOKUP(W$1,Services!$A$1:$B$25,2,0)="Exclude"),"",IF($D444=1,IF(OR(price_limit="",price_limit="No Limit"),IF(W444="Yes",1,2),IF(SUMIFS(WhatIf!$W:$W,WhatIf!$Q:$Q,W$1,WhatIf!$R:$R,W444)&lt;=price_limit,IF(W444="Yes",1,2),"")),""))</f>
        <v/>
      </c>
      <c r="BS444" s="161" t="str">
        <f>IF(OR(X444="",VLOOKUP(X$1,Services!$A$1:$B$25,2,0)="Exclude"),"",IF($D444=1,IF(OR(price_limit="",price_limit="No Limit"),IF(X444="Yes",1,2),IF(SUMIFS(WhatIf!$W:$W,WhatIf!$Q:$Q,X$1,WhatIf!$R:$R,X444)&lt;=price_limit,IF(X444="Yes",1,2),"")),""))</f>
        <v/>
      </c>
      <c r="BT444" s="161" t="str">
        <f>IF(OR(Y444="",VLOOKUP(Y$1,Services!$A$1:$B$25,2,0)="Exclude"),"",IF($D444=1,IF(OR(price_limit="",price_limit="No Limit"),IF(Y444="Yes",1,2),IF(SUMIFS(WhatIf!$W:$W,WhatIf!$Q:$Q,Y$1,WhatIf!$R:$R,Y444)&lt;=price_limit,IF(Y444="Yes",1,2),"")),""))</f>
        <v/>
      </c>
      <c r="BU444" s="161" t="str">
        <f>IF(OR(Z444="",VLOOKUP(Z$1,Services!$A$1:$B$25,2,0)="Exclude"),"",IF($D444=1,IF(OR(price_limit="",price_limit="No Limit"),IF(Z444="Yes",1,2),IF(SUMIFS(WhatIf!$W:$W,WhatIf!$Q:$Q,Z$1,WhatIf!$R:$R,Z444)&lt;=price_limit,IF(Z444="Yes",1,2),"")),""))</f>
        <v/>
      </c>
      <c r="BV444" s="161"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3" customHeight="1" x14ac:dyDescent="0.35">
      <c r="A445" s="15" t="s">
        <v>263</v>
      </c>
      <c r="B445" s="3" t="s">
        <v>680</v>
      </c>
      <c r="C445" s="3" t="s">
        <v>747</v>
      </c>
      <c r="D445" s="8" t="str">
        <f t="shared" ca="1" si="20"/>
        <v/>
      </c>
      <c r="M445" s="8"/>
      <c r="N445" s="8"/>
      <c r="O445" s="8" t="s">
        <v>660</v>
      </c>
      <c r="P445" s="8"/>
      <c r="Q445" s="8"/>
      <c r="R445" s="8" t="s">
        <v>1</v>
      </c>
      <c r="S445" s="8" t="s">
        <v>1</v>
      </c>
      <c r="T445" s="8" t="s">
        <v>1</v>
      </c>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1" t="str">
        <f>IF(OR(E445="",VLOOKUP(E$1,Services!$A$1:$B$25,2,0)="Exclude"),"",IF($D445=1,IF(OR(price_limit="",price_limit="No Limit"),IF(E445="Yes",1,2),IF(SUMIFS(WhatIf!$W:$W,WhatIf!$Q:$Q,E$1,WhatIf!$R:$R,E445)&lt;=price_limit,IF(E445="Yes",1,2),"")),""))</f>
        <v/>
      </c>
      <c r="BA445" s="161" t="str">
        <f>IF(OR(F445="",VLOOKUP(F$1,Services!$A$1:$B$25,2,0)="Exclude"),"",IF($D445=1,IF(OR(price_limit="",price_limit="No Limit"),IF(F445="Yes",1,2),IF(SUMIFS(WhatIf!$W:$W,WhatIf!$Q:$Q,F$1,WhatIf!$R:$R,F445)&lt;=price_limit,IF(F445="Yes",1,2),"")),""))</f>
        <v/>
      </c>
      <c r="BB445" s="161" t="str">
        <f>IF(OR(G445="",VLOOKUP(G$1,Services!$A$1:$B$25,2,0)="Exclude"),"",IF($D445=1,IF(OR(price_limit="",price_limit="No Limit"),IF(G445="Yes",1,2),IF(SUMIFS(WhatIf!$W:$W,WhatIf!$Q:$Q,G$1,WhatIf!$R:$R,G445)&lt;=price_limit,IF(G445="Yes",1,2),"")),""))</f>
        <v/>
      </c>
      <c r="BC445" s="161" t="str">
        <f>IF(OR(H445="",VLOOKUP(H$1,Services!$A$1:$B$25,2,0)="Exclude"),"",IF($D445=1,IF(OR(price_limit="",price_limit="No Limit"),IF(H445="Yes",1,2),IF(SUMIFS(WhatIf!$W:$W,WhatIf!$Q:$Q,H$1,WhatIf!$R:$R,H445)&lt;=price_limit,IF(H445="Yes",1,2),"")),""))</f>
        <v/>
      </c>
      <c r="BD445" s="161" t="str">
        <f>IF(OR(I445="",VLOOKUP(I$1,Services!$A$1:$B$25,2,0)="Exclude"),"",IF($D445=1,IF(OR(price_limit="",price_limit="No Limit"),IF(I445="Yes",1,2),IF(SUMIFS(WhatIf!$W:$W,WhatIf!$Q:$Q,I$1,WhatIf!$R:$R,I445)&lt;=price_limit,IF(I445="Yes",1,2),"")),""))</f>
        <v/>
      </c>
      <c r="BE445" s="161" t="str">
        <f>IF(OR(J445="",VLOOKUP(J$1,Services!$A$1:$B$25,2,0)="Exclude"),"",IF($D445=1,IF(OR(price_limit="",price_limit="No Limit"),IF(J445="Yes",1,2),IF(SUMIFS(WhatIf!$W:$W,WhatIf!$Q:$Q,J$1,WhatIf!$R:$R,J445)&lt;=price_limit,IF(J445="Yes",1,2),"")),""))</f>
        <v/>
      </c>
      <c r="BF445" s="161" t="str">
        <f>IF(OR(K445="",VLOOKUP(K$1,Services!$A$1:$B$25,2,0)="Exclude"),"",IF($D445=1,IF(OR(price_limit="",price_limit="No Limit"),IF(K445="Yes",1,2),IF(SUMIFS(WhatIf!$W:$W,WhatIf!$Q:$Q,K$1,WhatIf!$R:$R,K445)&lt;=price_limit,IF(K445="Yes",1,2),"")),""))</f>
        <v/>
      </c>
      <c r="BG445" s="161" t="str">
        <f>IF(OR(L445="",VLOOKUP(L$1,Services!$A$1:$B$25,2,0)="Exclude"),"",IF($D445=1,IF(OR(price_limit="",price_limit="No Limit"),IF(L445="Yes",1,2),IF(SUMIFS(WhatIf!$W:$W,WhatIf!$Q:$Q,L$1,WhatIf!$R:$R,L445)&lt;=price_limit,IF(L445="Yes",1,2),"")),""))</f>
        <v/>
      </c>
      <c r="BH445" s="161" t="str">
        <f>IF(OR(M445="",VLOOKUP(M$1,Services!$A$1:$B$25,2,0)="Exclude"),"",IF($D445=1,IF(OR(price_limit="",price_limit="No Limit"),IF(M445="Yes",1,2),IF(SUMIFS(WhatIf!$W:$W,WhatIf!$Q:$Q,M$1,WhatIf!$R:$R,M445)&lt;=price_limit,IF(M445="Yes",1,2),"")),""))</f>
        <v/>
      </c>
      <c r="BI445" s="161" t="str">
        <f>IF(OR(N445="",VLOOKUP(N$1,Services!$A$1:$B$25,2,0)="Exclude"),"",IF($D445=1,IF(OR(price_limit="",price_limit="No Limit"),IF(N445="Yes",1,2),IF(SUMIFS(WhatIf!$W:$W,WhatIf!$Q:$Q,N$1,WhatIf!$R:$R,N445)&lt;=price_limit,IF(N445="Yes",1,2),"")),""))</f>
        <v/>
      </c>
      <c r="BJ445" s="161" t="str">
        <f ca="1">IF(OR(O445="",VLOOKUP(O$1,Services!$A$1:$B$25,2,0)="Exclude"),"",IF($D445=1,IF(OR(price_limit="",price_limit="No Limit"),IF(O445="Yes",1,2),IF(SUMIFS(WhatIf!$W:$W,WhatIf!$Q:$Q,O$1,WhatIf!$R:$R,O445)&lt;=price_limit,IF(O445="Yes",1,2),"")),""))</f>
        <v/>
      </c>
      <c r="BK445" s="161" t="str">
        <f>IF(OR(P445="",VLOOKUP(P$1,Services!$A$1:$B$25,2,0)="Exclude"),"",IF($D445=1,IF(OR(price_limit="",price_limit="No Limit"),IF(P445="Yes",1,2),IF(SUMIFS(WhatIf!$W:$W,WhatIf!$Q:$Q,P$1,WhatIf!$R:$R,P445)&lt;=price_limit,IF(P445="Yes",1,2),"")),""))</f>
        <v/>
      </c>
      <c r="BL445" s="161" t="str">
        <f>IF(OR(Q445="",VLOOKUP(Q$1,Services!$A$1:$B$25,2,0)="Exclude"),"",IF($D445=1,IF(OR(price_limit="",price_limit="No Limit"),IF(Q445="Yes",1,2),IF(SUMIFS(WhatIf!$W:$W,WhatIf!$Q:$Q,Q$1,WhatIf!$R:$R,Q445)&lt;=price_limit,IF(Q445="Yes",1,2),"")),""))</f>
        <v/>
      </c>
      <c r="BM445" s="161" t="str">
        <f ca="1">IF(OR(R445="",VLOOKUP(R$1,Services!$A$1:$B$25,2,0)="Exclude"),"",IF($D445=1,IF(OR(price_limit="",price_limit="No Limit"),IF(R445="Yes",1,2),IF(SUMIFS(WhatIf!$W:$W,WhatIf!$Q:$Q,R$1,WhatIf!$R:$R,R445)&lt;=price_limit,IF(R445="Yes",1,2),"")),""))</f>
        <v/>
      </c>
      <c r="BN445" s="161" t="str">
        <f ca="1">IF(OR(S445="",VLOOKUP(S$1,Services!$A$1:$B$25,2,0)="Exclude"),"",IF($D445=1,IF(OR(price_limit="",price_limit="No Limit"),IF(S445="Yes",1,2),IF(SUMIFS(WhatIf!$W:$W,WhatIf!$Q:$Q,S$1,WhatIf!$R:$R,S445)&lt;=price_limit,IF(S445="Yes",1,2),"")),""))</f>
        <v/>
      </c>
      <c r="BO445" s="161" t="str">
        <f ca="1">IF(OR(T445="",VLOOKUP(T$1,Services!$A$1:$B$25,2,0)="Exclude"),"",IF($D445=1,IF(OR(price_limit="",price_limit="No Limit"),IF(T445="Yes",1,2),IF(SUMIFS(WhatIf!$W:$W,WhatIf!$Q:$Q,T$1,WhatIf!$R:$R,T445)&lt;=price_limit,IF(T445="Yes",1,2),"")),""))</f>
        <v/>
      </c>
      <c r="BP445" s="161" t="str">
        <f>IF(OR(U445="",VLOOKUP(U$1,Services!$A$1:$B$25,2,0)="Exclude"),"",IF($D445=1,IF(OR(price_limit="",price_limit="No Limit"),IF(U445="Yes",1,2),IF(SUMIFS(WhatIf!$W:$W,WhatIf!$Q:$Q,U$1,WhatIf!$R:$R,U445)&lt;=price_limit,IF(U445="Yes",1,2),"")),""))</f>
        <v/>
      </c>
      <c r="BQ445" s="161" t="str">
        <f>IF(OR(V445="",VLOOKUP(V$1,Services!$A$1:$B$25,2,0)="Exclude"),"",IF($D445=1,IF(OR(price_limit="",price_limit="No Limit"),IF(V445="Yes",1,2),IF(SUMIFS(WhatIf!$W:$W,WhatIf!$Q:$Q,V$1,WhatIf!$R:$R,V445)&lt;=price_limit,IF(V445="Yes",1,2),"")),""))</f>
        <v/>
      </c>
      <c r="BR445" s="161" t="str">
        <f>IF(OR(W445="",VLOOKUP(W$1,Services!$A$1:$B$25,2,0)="Exclude"),"",IF($D445=1,IF(OR(price_limit="",price_limit="No Limit"),IF(W445="Yes",1,2),IF(SUMIFS(WhatIf!$W:$W,WhatIf!$Q:$Q,W$1,WhatIf!$R:$R,W445)&lt;=price_limit,IF(W445="Yes",1,2),"")),""))</f>
        <v/>
      </c>
      <c r="BS445" s="161" t="str">
        <f>IF(OR(X445="",VLOOKUP(X$1,Services!$A$1:$B$25,2,0)="Exclude"),"",IF($D445=1,IF(OR(price_limit="",price_limit="No Limit"),IF(X445="Yes",1,2),IF(SUMIFS(WhatIf!$W:$W,WhatIf!$Q:$Q,X$1,WhatIf!$R:$R,X445)&lt;=price_limit,IF(X445="Yes",1,2),"")),""))</f>
        <v/>
      </c>
      <c r="BT445" s="161" t="str">
        <f>IF(OR(Y445="",VLOOKUP(Y$1,Services!$A$1:$B$25,2,0)="Exclude"),"",IF($D445=1,IF(OR(price_limit="",price_limit="No Limit"),IF(Y445="Yes",1,2),IF(SUMIFS(WhatIf!$W:$W,WhatIf!$Q:$Q,Y$1,WhatIf!$R:$R,Y445)&lt;=price_limit,IF(Y445="Yes",1,2),"")),""))</f>
        <v/>
      </c>
      <c r="BU445" s="161" t="str">
        <f>IF(OR(Z445="",VLOOKUP(Z$1,Services!$A$1:$B$25,2,0)="Exclude"),"",IF($D445=1,IF(OR(price_limit="",price_limit="No Limit"),IF(Z445="Yes",1,2),IF(SUMIFS(WhatIf!$W:$W,WhatIf!$Q:$Q,Z$1,WhatIf!$R:$R,Z445)&lt;=price_limit,IF(Z445="Yes",1,2),"")),""))</f>
        <v/>
      </c>
      <c r="BV445" s="161"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5">
      <c r="A446" s="15" t="s">
        <v>1191</v>
      </c>
      <c r="B446" s="3" t="s">
        <v>266</v>
      </c>
      <c r="C446" s="3" t="s">
        <v>747</v>
      </c>
      <c r="D446" s="8" t="str">
        <f t="shared" ca="1" si="20"/>
        <v/>
      </c>
      <c r="F446" s="4" t="s">
        <v>384</v>
      </c>
      <c r="G446" s="4" t="s">
        <v>384</v>
      </c>
      <c r="H446" s="4" t="s">
        <v>384</v>
      </c>
      <c r="M446" s="8"/>
      <c r="N446" s="8"/>
      <c r="O446" s="8" t="s">
        <v>605</v>
      </c>
      <c r="P446" s="8"/>
      <c r="Q446" s="8"/>
      <c r="R446" s="8" t="s">
        <v>1</v>
      </c>
      <c r="S446" s="8" t="s">
        <v>1</v>
      </c>
      <c r="T446" s="8" t="s">
        <v>1</v>
      </c>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1" t="str">
        <f>IF(OR(E446="",VLOOKUP(E$1,Services!$A$1:$B$25,2,0)="Exclude"),"",IF($D446=1,IF(OR(price_limit="",price_limit="No Limit"),IF(E446="Yes",1,2),IF(SUMIFS(WhatIf!$W:$W,WhatIf!$Q:$Q,E$1,WhatIf!$R:$R,E446)&lt;=price_limit,IF(E446="Yes",1,2),"")),""))</f>
        <v/>
      </c>
      <c r="BA446" s="161" t="str">
        <f ca="1">IF(OR(F446="",VLOOKUP(F$1,Services!$A$1:$B$25,2,0)="Exclude"),"",IF($D446=1,IF(OR(price_limit="",price_limit="No Limit"),IF(F446="Yes",1,2),IF(SUMIFS(WhatIf!$W:$W,WhatIf!$Q:$Q,F$1,WhatIf!$R:$R,F446)&lt;=price_limit,IF(F446="Yes",1,2),"")),""))</f>
        <v/>
      </c>
      <c r="BB446" s="161" t="str">
        <f ca="1">IF(OR(G446="",VLOOKUP(G$1,Services!$A$1:$B$25,2,0)="Exclude"),"",IF($D446=1,IF(OR(price_limit="",price_limit="No Limit"),IF(G446="Yes",1,2),IF(SUMIFS(WhatIf!$W:$W,WhatIf!$Q:$Q,G$1,WhatIf!$R:$R,G446)&lt;=price_limit,IF(G446="Yes",1,2),"")),""))</f>
        <v/>
      </c>
      <c r="BC446" s="161" t="str">
        <f ca="1">IF(OR(H446="",VLOOKUP(H$1,Services!$A$1:$B$25,2,0)="Exclude"),"",IF($D446=1,IF(OR(price_limit="",price_limit="No Limit"),IF(H446="Yes",1,2),IF(SUMIFS(WhatIf!$W:$W,WhatIf!$Q:$Q,H$1,WhatIf!$R:$R,H446)&lt;=price_limit,IF(H446="Yes",1,2),"")),""))</f>
        <v/>
      </c>
      <c r="BD446" s="161" t="str">
        <f>IF(OR(I446="",VLOOKUP(I$1,Services!$A$1:$B$25,2,0)="Exclude"),"",IF($D446=1,IF(OR(price_limit="",price_limit="No Limit"),IF(I446="Yes",1,2),IF(SUMIFS(WhatIf!$W:$W,WhatIf!$Q:$Q,I$1,WhatIf!$R:$R,I446)&lt;=price_limit,IF(I446="Yes",1,2),"")),""))</f>
        <v/>
      </c>
      <c r="BE446" s="161" t="str">
        <f>IF(OR(J446="",VLOOKUP(J$1,Services!$A$1:$B$25,2,0)="Exclude"),"",IF($D446=1,IF(OR(price_limit="",price_limit="No Limit"),IF(J446="Yes",1,2),IF(SUMIFS(WhatIf!$W:$W,WhatIf!$Q:$Q,J$1,WhatIf!$R:$R,J446)&lt;=price_limit,IF(J446="Yes",1,2),"")),""))</f>
        <v/>
      </c>
      <c r="BF446" s="161" t="str">
        <f>IF(OR(K446="",VLOOKUP(K$1,Services!$A$1:$B$25,2,0)="Exclude"),"",IF($D446=1,IF(OR(price_limit="",price_limit="No Limit"),IF(K446="Yes",1,2),IF(SUMIFS(WhatIf!$W:$W,WhatIf!$Q:$Q,K$1,WhatIf!$R:$R,K446)&lt;=price_limit,IF(K446="Yes",1,2),"")),""))</f>
        <v/>
      </c>
      <c r="BG446" s="161" t="str">
        <f>IF(OR(L446="",VLOOKUP(L$1,Services!$A$1:$B$25,2,0)="Exclude"),"",IF($D446=1,IF(OR(price_limit="",price_limit="No Limit"),IF(L446="Yes",1,2),IF(SUMIFS(WhatIf!$W:$W,WhatIf!$Q:$Q,L$1,WhatIf!$R:$R,L446)&lt;=price_limit,IF(L446="Yes",1,2),"")),""))</f>
        <v/>
      </c>
      <c r="BH446" s="161" t="str">
        <f>IF(OR(M446="",VLOOKUP(M$1,Services!$A$1:$B$25,2,0)="Exclude"),"",IF($D446=1,IF(OR(price_limit="",price_limit="No Limit"),IF(M446="Yes",1,2),IF(SUMIFS(WhatIf!$W:$W,WhatIf!$Q:$Q,M$1,WhatIf!$R:$R,M446)&lt;=price_limit,IF(M446="Yes",1,2),"")),""))</f>
        <v/>
      </c>
      <c r="BI446" s="161" t="str">
        <f>IF(OR(N446="",VLOOKUP(N$1,Services!$A$1:$B$25,2,0)="Exclude"),"",IF($D446=1,IF(OR(price_limit="",price_limit="No Limit"),IF(N446="Yes",1,2),IF(SUMIFS(WhatIf!$W:$W,WhatIf!$Q:$Q,N$1,WhatIf!$R:$R,N446)&lt;=price_limit,IF(N446="Yes",1,2),"")),""))</f>
        <v/>
      </c>
      <c r="BJ446" s="161" t="str">
        <f ca="1">IF(OR(O446="",VLOOKUP(O$1,Services!$A$1:$B$25,2,0)="Exclude"),"",IF($D446=1,IF(OR(price_limit="",price_limit="No Limit"),IF(O446="Yes",1,2),IF(SUMIFS(WhatIf!$W:$W,WhatIf!$Q:$Q,O$1,WhatIf!$R:$R,O446)&lt;=price_limit,IF(O446="Yes",1,2),"")),""))</f>
        <v/>
      </c>
      <c r="BK446" s="161" t="str">
        <f>IF(OR(P446="",VLOOKUP(P$1,Services!$A$1:$B$25,2,0)="Exclude"),"",IF($D446=1,IF(OR(price_limit="",price_limit="No Limit"),IF(P446="Yes",1,2),IF(SUMIFS(WhatIf!$W:$W,WhatIf!$Q:$Q,P$1,WhatIf!$R:$R,P446)&lt;=price_limit,IF(P446="Yes",1,2),"")),""))</f>
        <v/>
      </c>
      <c r="BL446" s="161" t="str">
        <f>IF(OR(Q446="",VLOOKUP(Q$1,Services!$A$1:$B$25,2,0)="Exclude"),"",IF($D446=1,IF(OR(price_limit="",price_limit="No Limit"),IF(Q446="Yes",1,2),IF(SUMIFS(WhatIf!$W:$W,WhatIf!$Q:$Q,Q$1,WhatIf!$R:$R,Q446)&lt;=price_limit,IF(Q446="Yes",1,2),"")),""))</f>
        <v/>
      </c>
      <c r="BM446" s="161" t="str">
        <f ca="1">IF(OR(R446="",VLOOKUP(R$1,Services!$A$1:$B$25,2,0)="Exclude"),"",IF($D446=1,IF(OR(price_limit="",price_limit="No Limit"),IF(R446="Yes",1,2),IF(SUMIFS(WhatIf!$W:$W,WhatIf!$Q:$Q,R$1,WhatIf!$R:$R,R446)&lt;=price_limit,IF(R446="Yes",1,2),"")),""))</f>
        <v/>
      </c>
      <c r="BN446" s="161" t="str">
        <f ca="1">IF(OR(S446="",VLOOKUP(S$1,Services!$A$1:$B$25,2,0)="Exclude"),"",IF($D446=1,IF(OR(price_limit="",price_limit="No Limit"),IF(S446="Yes",1,2),IF(SUMIFS(WhatIf!$W:$W,WhatIf!$Q:$Q,S$1,WhatIf!$R:$R,S446)&lt;=price_limit,IF(S446="Yes",1,2),"")),""))</f>
        <v/>
      </c>
      <c r="BO446" s="161" t="str">
        <f ca="1">IF(OR(T446="",VLOOKUP(T$1,Services!$A$1:$B$25,2,0)="Exclude"),"",IF($D446=1,IF(OR(price_limit="",price_limit="No Limit"),IF(T446="Yes",1,2),IF(SUMIFS(WhatIf!$W:$W,WhatIf!$Q:$Q,T$1,WhatIf!$R:$R,T446)&lt;=price_limit,IF(T446="Yes",1,2),"")),""))</f>
        <v/>
      </c>
      <c r="BP446" s="161" t="str">
        <f>IF(OR(U446="",VLOOKUP(U$1,Services!$A$1:$B$25,2,0)="Exclude"),"",IF($D446=1,IF(OR(price_limit="",price_limit="No Limit"),IF(U446="Yes",1,2),IF(SUMIFS(WhatIf!$W:$W,WhatIf!$Q:$Q,U$1,WhatIf!$R:$R,U446)&lt;=price_limit,IF(U446="Yes",1,2),"")),""))</f>
        <v/>
      </c>
      <c r="BQ446" s="161" t="str">
        <f>IF(OR(V446="",VLOOKUP(V$1,Services!$A$1:$B$25,2,0)="Exclude"),"",IF($D446=1,IF(OR(price_limit="",price_limit="No Limit"),IF(V446="Yes",1,2),IF(SUMIFS(WhatIf!$W:$W,WhatIf!$Q:$Q,V$1,WhatIf!$R:$R,V446)&lt;=price_limit,IF(V446="Yes",1,2),"")),""))</f>
        <v/>
      </c>
      <c r="BR446" s="161" t="str">
        <f>IF(OR(W446="",VLOOKUP(W$1,Services!$A$1:$B$25,2,0)="Exclude"),"",IF($D446=1,IF(OR(price_limit="",price_limit="No Limit"),IF(W446="Yes",1,2),IF(SUMIFS(WhatIf!$W:$W,WhatIf!$Q:$Q,W$1,WhatIf!$R:$R,W446)&lt;=price_limit,IF(W446="Yes",1,2),"")),""))</f>
        <v/>
      </c>
      <c r="BS446" s="161" t="str">
        <f>IF(OR(X446="",VLOOKUP(X$1,Services!$A$1:$B$25,2,0)="Exclude"),"",IF($D446=1,IF(OR(price_limit="",price_limit="No Limit"),IF(X446="Yes",1,2),IF(SUMIFS(WhatIf!$W:$W,WhatIf!$Q:$Q,X$1,WhatIf!$R:$R,X446)&lt;=price_limit,IF(X446="Yes",1,2),"")),""))</f>
        <v/>
      </c>
      <c r="BT446" s="161" t="str">
        <f>IF(OR(Y446="",VLOOKUP(Y$1,Services!$A$1:$B$25,2,0)="Exclude"),"",IF($D446=1,IF(OR(price_limit="",price_limit="No Limit"),IF(Y446="Yes",1,2),IF(SUMIFS(WhatIf!$W:$W,WhatIf!$Q:$Q,Y$1,WhatIf!$R:$R,Y446)&lt;=price_limit,IF(Y446="Yes",1,2),"")),""))</f>
        <v/>
      </c>
      <c r="BU446" s="161" t="str">
        <f>IF(OR(Z446="",VLOOKUP(Z$1,Services!$A$1:$B$25,2,0)="Exclude"),"",IF($D446=1,IF(OR(price_limit="",price_limit="No Limit"),IF(Z446="Yes",1,2),IF(SUMIFS(WhatIf!$W:$W,WhatIf!$Q:$Q,Z$1,WhatIf!$R:$R,Z446)&lt;=price_limit,IF(Z446="Yes",1,2),"")),""))</f>
        <v/>
      </c>
      <c r="BV446" s="161"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customHeight="1" x14ac:dyDescent="0.35">
      <c r="A447" s="15" t="s">
        <v>264</v>
      </c>
      <c r="B447" s="3" t="s">
        <v>681</v>
      </c>
      <c r="C447" s="3" t="s">
        <v>747</v>
      </c>
      <c r="D447" s="8" t="str">
        <f t="shared" ca="1" si="20"/>
        <v/>
      </c>
      <c r="M447" s="8"/>
      <c r="N447" s="8"/>
      <c r="O447" s="8" t="s">
        <v>660</v>
      </c>
      <c r="P447" s="8"/>
      <c r="Q447" s="8"/>
      <c r="R447" s="8" t="s">
        <v>1</v>
      </c>
      <c r="S447" s="8" t="s">
        <v>1</v>
      </c>
      <c r="T447" s="8" t="s">
        <v>1</v>
      </c>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1" t="str">
        <f>IF(OR(E447="",VLOOKUP(E$1,Services!$A$1:$B$25,2,0)="Exclude"),"",IF($D447=1,IF(OR(price_limit="",price_limit="No Limit"),IF(E447="Yes",1,2),IF(SUMIFS(WhatIf!$W:$W,WhatIf!$Q:$Q,E$1,WhatIf!$R:$R,E447)&lt;=price_limit,IF(E447="Yes",1,2),"")),""))</f>
        <v/>
      </c>
      <c r="BA447" s="161" t="str">
        <f>IF(OR(F447="",VLOOKUP(F$1,Services!$A$1:$B$25,2,0)="Exclude"),"",IF($D447=1,IF(OR(price_limit="",price_limit="No Limit"),IF(F447="Yes",1,2),IF(SUMIFS(WhatIf!$W:$W,WhatIf!$Q:$Q,F$1,WhatIf!$R:$R,F447)&lt;=price_limit,IF(F447="Yes",1,2),"")),""))</f>
        <v/>
      </c>
      <c r="BB447" s="161" t="str">
        <f>IF(OR(G447="",VLOOKUP(G$1,Services!$A$1:$B$25,2,0)="Exclude"),"",IF($D447=1,IF(OR(price_limit="",price_limit="No Limit"),IF(G447="Yes",1,2),IF(SUMIFS(WhatIf!$W:$W,WhatIf!$Q:$Q,G$1,WhatIf!$R:$R,G447)&lt;=price_limit,IF(G447="Yes",1,2),"")),""))</f>
        <v/>
      </c>
      <c r="BC447" s="161" t="str">
        <f>IF(OR(H447="",VLOOKUP(H$1,Services!$A$1:$B$25,2,0)="Exclude"),"",IF($D447=1,IF(OR(price_limit="",price_limit="No Limit"),IF(H447="Yes",1,2),IF(SUMIFS(WhatIf!$W:$W,WhatIf!$Q:$Q,H$1,WhatIf!$R:$R,H447)&lt;=price_limit,IF(H447="Yes",1,2),"")),""))</f>
        <v/>
      </c>
      <c r="BD447" s="161" t="str">
        <f>IF(OR(I447="",VLOOKUP(I$1,Services!$A$1:$B$25,2,0)="Exclude"),"",IF($D447=1,IF(OR(price_limit="",price_limit="No Limit"),IF(I447="Yes",1,2),IF(SUMIFS(WhatIf!$W:$W,WhatIf!$Q:$Q,I$1,WhatIf!$R:$R,I447)&lt;=price_limit,IF(I447="Yes",1,2),"")),""))</f>
        <v/>
      </c>
      <c r="BE447" s="161" t="str">
        <f>IF(OR(J447="",VLOOKUP(J$1,Services!$A$1:$B$25,2,0)="Exclude"),"",IF($D447=1,IF(OR(price_limit="",price_limit="No Limit"),IF(J447="Yes",1,2),IF(SUMIFS(WhatIf!$W:$W,WhatIf!$Q:$Q,J$1,WhatIf!$R:$R,J447)&lt;=price_limit,IF(J447="Yes",1,2),"")),""))</f>
        <v/>
      </c>
      <c r="BF447" s="161" t="str">
        <f>IF(OR(K447="",VLOOKUP(K$1,Services!$A$1:$B$25,2,0)="Exclude"),"",IF($D447=1,IF(OR(price_limit="",price_limit="No Limit"),IF(K447="Yes",1,2),IF(SUMIFS(WhatIf!$W:$W,WhatIf!$Q:$Q,K$1,WhatIf!$R:$R,K447)&lt;=price_limit,IF(K447="Yes",1,2),"")),""))</f>
        <v/>
      </c>
      <c r="BG447" s="161" t="str">
        <f>IF(OR(L447="",VLOOKUP(L$1,Services!$A$1:$B$25,2,0)="Exclude"),"",IF($D447=1,IF(OR(price_limit="",price_limit="No Limit"),IF(L447="Yes",1,2),IF(SUMIFS(WhatIf!$W:$W,WhatIf!$Q:$Q,L$1,WhatIf!$R:$R,L447)&lt;=price_limit,IF(L447="Yes",1,2),"")),""))</f>
        <v/>
      </c>
      <c r="BH447" s="161" t="str">
        <f>IF(OR(M447="",VLOOKUP(M$1,Services!$A$1:$B$25,2,0)="Exclude"),"",IF($D447=1,IF(OR(price_limit="",price_limit="No Limit"),IF(M447="Yes",1,2),IF(SUMIFS(WhatIf!$W:$W,WhatIf!$Q:$Q,M$1,WhatIf!$R:$R,M447)&lt;=price_limit,IF(M447="Yes",1,2),"")),""))</f>
        <v/>
      </c>
      <c r="BI447" s="161" t="str">
        <f>IF(OR(N447="",VLOOKUP(N$1,Services!$A$1:$B$25,2,0)="Exclude"),"",IF($D447=1,IF(OR(price_limit="",price_limit="No Limit"),IF(N447="Yes",1,2),IF(SUMIFS(WhatIf!$W:$W,WhatIf!$Q:$Q,N$1,WhatIf!$R:$R,N447)&lt;=price_limit,IF(N447="Yes",1,2),"")),""))</f>
        <v/>
      </c>
      <c r="BJ447" s="161" t="str">
        <f ca="1">IF(OR(O447="",VLOOKUP(O$1,Services!$A$1:$B$25,2,0)="Exclude"),"",IF($D447=1,IF(OR(price_limit="",price_limit="No Limit"),IF(O447="Yes",1,2),IF(SUMIFS(WhatIf!$W:$W,WhatIf!$Q:$Q,O$1,WhatIf!$R:$R,O447)&lt;=price_limit,IF(O447="Yes",1,2),"")),""))</f>
        <v/>
      </c>
      <c r="BK447" s="161" t="str">
        <f>IF(OR(P447="",VLOOKUP(P$1,Services!$A$1:$B$25,2,0)="Exclude"),"",IF($D447=1,IF(OR(price_limit="",price_limit="No Limit"),IF(P447="Yes",1,2),IF(SUMIFS(WhatIf!$W:$W,WhatIf!$Q:$Q,P$1,WhatIf!$R:$R,P447)&lt;=price_limit,IF(P447="Yes",1,2),"")),""))</f>
        <v/>
      </c>
      <c r="BL447" s="161" t="str">
        <f>IF(OR(Q447="",VLOOKUP(Q$1,Services!$A$1:$B$25,2,0)="Exclude"),"",IF($D447=1,IF(OR(price_limit="",price_limit="No Limit"),IF(Q447="Yes",1,2),IF(SUMIFS(WhatIf!$W:$W,WhatIf!$Q:$Q,Q$1,WhatIf!$R:$R,Q447)&lt;=price_limit,IF(Q447="Yes",1,2),"")),""))</f>
        <v/>
      </c>
      <c r="BM447" s="161" t="str">
        <f ca="1">IF(OR(R447="",VLOOKUP(R$1,Services!$A$1:$B$25,2,0)="Exclude"),"",IF($D447=1,IF(OR(price_limit="",price_limit="No Limit"),IF(R447="Yes",1,2),IF(SUMIFS(WhatIf!$W:$W,WhatIf!$Q:$Q,R$1,WhatIf!$R:$R,R447)&lt;=price_limit,IF(R447="Yes",1,2),"")),""))</f>
        <v/>
      </c>
      <c r="BN447" s="161" t="str">
        <f ca="1">IF(OR(S447="",VLOOKUP(S$1,Services!$A$1:$B$25,2,0)="Exclude"),"",IF($D447=1,IF(OR(price_limit="",price_limit="No Limit"),IF(S447="Yes",1,2),IF(SUMIFS(WhatIf!$W:$W,WhatIf!$Q:$Q,S$1,WhatIf!$R:$R,S447)&lt;=price_limit,IF(S447="Yes",1,2),"")),""))</f>
        <v/>
      </c>
      <c r="BO447" s="161" t="str">
        <f ca="1">IF(OR(T447="",VLOOKUP(T$1,Services!$A$1:$B$25,2,0)="Exclude"),"",IF($D447=1,IF(OR(price_limit="",price_limit="No Limit"),IF(T447="Yes",1,2),IF(SUMIFS(WhatIf!$W:$W,WhatIf!$Q:$Q,T$1,WhatIf!$R:$R,T447)&lt;=price_limit,IF(T447="Yes",1,2),"")),""))</f>
        <v/>
      </c>
      <c r="BP447" s="161" t="str">
        <f>IF(OR(U447="",VLOOKUP(U$1,Services!$A$1:$B$25,2,0)="Exclude"),"",IF($D447=1,IF(OR(price_limit="",price_limit="No Limit"),IF(U447="Yes",1,2),IF(SUMIFS(WhatIf!$W:$W,WhatIf!$Q:$Q,U$1,WhatIf!$R:$R,U447)&lt;=price_limit,IF(U447="Yes",1,2),"")),""))</f>
        <v/>
      </c>
      <c r="BQ447" s="161" t="str">
        <f>IF(OR(V447="",VLOOKUP(V$1,Services!$A$1:$B$25,2,0)="Exclude"),"",IF($D447=1,IF(OR(price_limit="",price_limit="No Limit"),IF(V447="Yes",1,2),IF(SUMIFS(WhatIf!$W:$W,WhatIf!$Q:$Q,V$1,WhatIf!$R:$R,V447)&lt;=price_limit,IF(V447="Yes",1,2),"")),""))</f>
        <v/>
      </c>
      <c r="BR447" s="161" t="str">
        <f>IF(OR(W447="",VLOOKUP(W$1,Services!$A$1:$B$25,2,0)="Exclude"),"",IF($D447=1,IF(OR(price_limit="",price_limit="No Limit"),IF(W447="Yes",1,2),IF(SUMIFS(WhatIf!$W:$W,WhatIf!$Q:$Q,W$1,WhatIf!$R:$R,W447)&lt;=price_limit,IF(W447="Yes",1,2),"")),""))</f>
        <v/>
      </c>
      <c r="BS447" s="161" t="str">
        <f>IF(OR(X447="",VLOOKUP(X$1,Services!$A$1:$B$25,2,0)="Exclude"),"",IF($D447=1,IF(OR(price_limit="",price_limit="No Limit"),IF(X447="Yes",1,2),IF(SUMIFS(WhatIf!$W:$W,WhatIf!$Q:$Q,X$1,WhatIf!$R:$R,X447)&lt;=price_limit,IF(X447="Yes",1,2),"")),""))</f>
        <v/>
      </c>
      <c r="BT447" s="161" t="str">
        <f>IF(OR(Y447="",VLOOKUP(Y$1,Services!$A$1:$B$25,2,0)="Exclude"),"",IF($D447=1,IF(OR(price_limit="",price_limit="No Limit"),IF(Y447="Yes",1,2),IF(SUMIFS(WhatIf!$W:$W,WhatIf!$Q:$Q,Y$1,WhatIf!$R:$R,Y447)&lt;=price_limit,IF(Y447="Yes",1,2),"")),""))</f>
        <v/>
      </c>
      <c r="BU447" s="161" t="str">
        <f>IF(OR(Z447="",VLOOKUP(Z$1,Services!$A$1:$B$25,2,0)="Exclude"),"",IF($D447=1,IF(OR(price_limit="",price_limit="No Limit"),IF(Z447="Yes",1,2),IF(SUMIFS(WhatIf!$W:$W,WhatIf!$Q:$Q,Z$1,WhatIf!$R:$R,Z447)&lt;=price_limit,IF(Z447="Yes",1,2),"")),""))</f>
        <v/>
      </c>
      <c r="BV447" s="161"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265</v>
      </c>
      <c r="B448" s="3" t="s">
        <v>682</v>
      </c>
      <c r="C448" s="3" t="s">
        <v>747</v>
      </c>
      <c r="D448" s="8" t="str">
        <f t="shared" ca="1" si="20"/>
        <v/>
      </c>
      <c r="M448" s="8"/>
      <c r="N448" s="8"/>
      <c r="O448" s="8" t="s">
        <v>660</v>
      </c>
      <c r="P448" s="8"/>
      <c r="Q448" s="8"/>
      <c r="R448" s="8" t="s">
        <v>1</v>
      </c>
      <c r="S448" s="8" t="s">
        <v>1</v>
      </c>
      <c r="T448" s="8" t="s">
        <v>1</v>
      </c>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1" t="str">
        <f>IF(OR(E448="",VLOOKUP(E$1,Services!$A$1:$B$25,2,0)="Exclude"),"",IF($D448=1,IF(OR(price_limit="",price_limit="No Limit"),IF(E448="Yes",1,2),IF(SUMIFS(WhatIf!$W:$W,WhatIf!$Q:$Q,E$1,WhatIf!$R:$R,E448)&lt;=price_limit,IF(E448="Yes",1,2),"")),""))</f>
        <v/>
      </c>
      <c r="BA448" s="161" t="str">
        <f>IF(OR(F448="",VLOOKUP(F$1,Services!$A$1:$B$25,2,0)="Exclude"),"",IF($D448=1,IF(OR(price_limit="",price_limit="No Limit"),IF(F448="Yes",1,2),IF(SUMIFS(WhatIf!$W:$W,WhatIf!$Q:$Q,F$1,WhatIf!$R:$R,F448)&lt;=price_limit,IF(F448="Yes",1,2),"")),""))</f>
        <v/>
      </c>
      <c r="BB448" s="161" t="str">
        <f>IF(OR(G448="",VLOOKUP(G$1,Services!$A$1:$B$25,2,0)="Exclude"),"",IF($D448=1,IF(OR(price_limit="",price_limit="No Limit"),IF(G448="Yes",1,2),IF(SUMIFS(WhatIf!$W:$W,WhatIf!$Q:$Q,G$1,WhatIf!$R:$R,G448)&lt;=price_limit,IF(G448="Yes",1,2),"")),""))</f>
        <v/>
      </c>
      <c r="BC448" s="161" t="str">
        <f>IF(OR(H448="",VLOOKUP(H$1,Services!$A$1:$B$25,2,0)="Exclude"),"",IF($D448=1,IF(OR(price_limit="",price_limit="No Limit"),IF(H448="Yes",1,2),IF(SUMIFS(WhatIf!$W:$W,WhatIf!$Q:$Q,H$1,WhatIf!$R:$R,H448)&lt;=price_limit,IF(H448="Yes",1,2),"")),""))</f>
        <v/>
      </c>
      <c r="BD448" s="161" t="str">
        <f>IF(OR(I448="",VLOOKUP(I$1,Services!$A$1:$B$25,2,0)="Exclude"),"",IF($D448=1,IF(OR(price_limit="",price_limit="No Limit"),IF(I448="Yes",1,2),IF(SUMIFS(WhatIf!$W:$W,WhatIf!$Q:$Q,I$1,WhatIf!$R:$R,I448)&lt;=price_limit,IF(I448="Yes",1,2),"")),""))</f>
        <v/>
      </c>
      <c r="BE448" s="161" t="str">
        <f>IF(OR(J448="",VLOOKUP(J$1,Services!$A$1:$B$25,2,0)="Exclude"),"",IF($D448=1,IF(OR(price_limit="",price_limit="No Limit"),IF(J448="Yes",1,2),IF(SUMIFS(WhatIf!$W:$W,WhatIf!$Q:$Q,J$1,WhatIf!$R:$R,J448)&lt;=price_limit,IF(J448="Yes",1,2),"")),""))</f>
        <v/>
      </c>
      <c r="BF448" s="161" t="str">
        <f>IF(OR(K448="",VLOOKUP(K$1,Services!$A$1:$B$25,2,0)="Exclude"),"",IF($D448=1,IF(OR(price_limit="",price_limit="No Limit"),IF(K448="Yes",1,2),IF(SUMIFS(WhatIf!$W:$W,WhatIf!$Q:$Q,K$1,WhatIf!$R:$R,K448)&lt;=price_limit,IF(K448="Yes",1,2),"")),""))</f>
        <v/>
      </c>
      <c r="BG448" s="161" t="str">
        <f>IF(OR(L448="",VLOOKUP(L$1,Services!$A$1:$B$25,2,0)="Exclude"),"",IF($D448=1,IF(OR(price_limit="",price_limit="No Limit"),IF(L448="Yes",1,2),IF(SUMIFS(WhatIf!$W:$W,WhatIf!$Q:$Q,L$1,WhatIf!$R:$R,L448)&lt;=price_limit,IF(L448="Yes",1,2),"")),""))</f>
        <v/>
      </c>
      <c r="BH448" s="161" t="str">
        <f>IF(OR(M448="",VLOOKUP(M$1,Services!$A$1:$B$25,2,0)="Exclude"),"",IF($D448=1,IF(OR(price_limit="",price_limit="No Limit"),IF(M448="Yes",1,2),IF(SUMIFS(WhatIf!$W:$W,WhatIf!$Q:$Q,M$1,WhatIf!$R:$R,M448)&lt;=price_limit,IF(M448="Yes",1,2),"")),""))</f>
        <v/>
      </c>
      <c r="BI448" s="161" t="str">
        <f>IF(OR(N448="",VLOOKUP(N$1,Services!$A$1:$B$25,2,0)="Exclude"),"",IF($D448=1,IF(OR(price_limit="",price_limit="No Limit"),IF(N448="Yes",1,2),IF(SUMIFS(WhatIf!$W:$W,WhatIf!$Q:$Q,N$1,WhatIf!$R:$R,N448)&lt;=price_limit,IF(N448="Yes",1,2),"")),""))</f>
        <v/>
      </c>
      <c r="BJ448" s="161" t="str">
        <f ca="1">IF(OR(O448="",VLOOKUP(O$1,Services!$A$1:$B$25,2,0)="Exclude"),"",IF($D448=1,IF(OR(price_limit="",price_limit="No Limit"),IF(O448="Yes",1,2),IF(SUMIFS(WhatIf!$W:$W,WhatIf!$Q:$Q,O$1,WhatIf!$R:$R,O448)&lt;=price_limit,IF(O448="Yes",1,2),"")),""))</f>
        <v/>
      </c>
      <c r="BK448" s="161" t="str">
        <f>IF(OR(P448="",VLOOKUP(P$1,Services!$A$1:$B$25,2,0)="Exclude"),"",IF($D448=1,IF(OR(price_limit="",price_limit="No Limit"),IF(P448="Yes",1,2),IF(SUMIFS(WhatIf!$W:$W,WhatIf!$Q:$Q,P$1,WhatIf!$R:$R,P448)&lt;=price_limit,IF(P448="Yes",1,2),"")),""))</f>
        <v/>
      </c>
      <c r="BL448" s="161" t="str">
        <f>IF(OR(Q448="",VLOOKUP(Q$1,Services!$A$1:$B$25,2,0)="Exclude"),"",IF($D448=1,IF(OR(price_limit="",price_limit="No Limit"),IF(Q448="Yes",1,2),IF(SUMIFS(WhatIf!$W:$W,WhatIf!$Q:$Q,Q$1,WhatIf!$R:$R,Q448)&lt;=price_limit,IF(Q448="Yes",1,2),"")),""))</f>
        <v/>
      </c>
      <c r="BM448" s="161" t="str">
        <f ca="1">IF(OR(R448="",VLOOKUP(R$1,Services!$A$1:$B$25,2,0)="Exclude"),"",IF($D448=1,IF(OR(price_limit="",price_limit="No Limit"),IF(R448="Yes",1,2),IF(SUMIFS(WhatIf!$W:$W,WhatIf!$Q:$Q,R$1,WhatIf!$R:$R,R448)&lt;=price_limit,IF(R448="Yes",1,2),"")),""))</f>
        <v/>
      </c>
      <c r="BN448" s="161" t="str">
        <f ca="1">IF(OR(S448="",VLOOKUP(S$1,Services!$A$1:$B$25,2,0)="Exclude"),"",IF($D448=1,IF(OR(price_limit="",price_limit="No Limit"),IF(S448="Yes",1,2),IF(SUMIFS(WhatIf!$W:$W,WhatIf!$Q:$Q,S$1,WhatIf!$R:$R,S448)&lt;=price_limit,IF(S448="Yes",1,2),"")),""))</f>
        <v/>
      </c>
      <c r="BO448" s="161" t="str">
        <f ca="1">IF(OR(T448="",VLOOKUP(T$1,Services!$A$1:$B$25,2,0)="Exclude"),"",IF($D448=1,IF(OR(price_limit="",price_limit="No Limit"),IF(T448="Yes",1,2),IF(SUMIFS(WhatIf!$W:$W,WhatIf!$Q:$Q,T$1,WhatIf!$R:$R,T448)&lt;=price_limit,IF(T448="Yes",1,2),"")),""))</f>
        <v/>
      </c>
      <c r="BP448" s="161" t="str">
        <f>IF(OR(U448="",VLOOKUP(U$1,Services!$A$1:$B$25,2,0)="Exclude"),"",IF($D448=1,IF(OR(price_limit="",price_limit="No Limit"),IF(U448="Yes",1,2),IF(SUMIFS(WhatIf!$W:$W,WhatIf!$Q:$Q,U$1,WhatIf!$R:$R,U448)&lt;=price_limit,IF(U448="Yes",1,2),"")),""))</f>
        <v/>
      </c>
      <c r="BQ448" s="161" t="str">
        <f>IF(OR(V448="",VLOOKUP(V$1,Services!$A$1:$B$25,2,0)="Exclude"),"",IF($D448=1,IF(OR(price_limit="",price_limit="No Limit"),IF(V448="Yes",1,2),IF(SUMIFS(WhatIf!$W:$W,WhatIf!$Q:$Q,V$1,WhatIf!$R:$R,V448)&lt;=price_limit,IF(V448="Yes",1,2),"")),""))</f>
        <v/>
      </c>
      <c r="BR448" s="161" t="str">
        <f>IF(OR(W448="",VLOOKUP(W$1,Services!$A$1:$B$25,2,0)="Exclude"),"",IF($D448=1,IF(OR(price_limit="",price_limit="No Limit"),IF(W448="Yes",1,2),IF(SUMIFS(WhatIf!$W:$W,WhatIf!$Q:$Q,W$1,WhatIf!$R:$R,W448)&lt;=price_limit,IF(W448="Yes",1,2),"")),""))</f>
        <v/>
      </c>
      <c r="BS448" s="161" t="str">
        <f>IF(OR(X448="",VLOOKUP(X$1,Services!$A$1:$B$25,2,0)="Exclude"),"",IF($D448=1,IF(OR(price_limit="",price_limit="No Limit"),IF(X448="Yes",1,2),IF(SUMIFS(WhatIf!$W:$W,WhatIf!$Q:$Q,X$1,WhatIf!$R:$R,X448)&lt;=price_limit,IF(X448="Yes",1,2),"")),""))</f>
        <v/>
      </c>
      <c r="BT448" s="161" t="str">
        <f>IF(OR(Y448="",VLOOKUP(Y$1,Services!$A$1:$B$25,2,0)="Exclude"),"",IF($D448=1,IF(OR(price_limit="",price_limit="No Limit"),IF(Y448="Yes",1,2),IF(SUMIFS(WhatIf!$W:$W,WhatIf!$Q:$Q,Y$1,WhatIf!$R:$R,Y448)&lt;=price_limit,IF(Y448="Yes",1,2),"")),""))</f>
        <v/>
      </c>
      <c r="BU448" s="161" t="str">
        <f>IF(OR(Z448="",VLOOKUP(Z$1,Services!$A$1:$B$25,2,0)="Exclude"),"",IF($D448=1,IF(OR(price_limit="",price_limit="No Limit"),IF(Z448="Yes",1,2),IF(SUMIFS(WhatIf!$W:$W,WhatIf!$Q:$Q,Z$1,WhatIf!$R:$R,Z448)&lt;=price_limit,IF(Z448="Yes",1,2),"")),""))</f>
        <v/>
      </c>
      <c r="BV448" s="161"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customHeight="1" x14ac:dyDescent="0.35">
      <c r="A449" s="15" t="s">
        <v>402</v>
      </c>
      <c r="C449" s="3" t="s">
        <v>349</v>
      </c>
      <c r="D449" s="8" t="str">
        <f t="shared" ca="1" si="20"/>
        <v/>
      </c>
      <c r="F449" s="4" t="s">
        <v>402</v>
      </c>
      <c r="G449" s="4" t="s">
        <v>402</v>
      </c>
      <c r="H449" s="4" t="s">
        <v>402</v>
      </c>
      <c r="M449" s="8" t="s">
        <v>402</v>
      </c>
      <c r="N449" s="8"/>
      <c r="O449" s="8" t="s">
        <v>402</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1" t="str">
        <f>IF(OR(E449="",VLOOKUP(E$1,Services!$A$1:$B$25,2,0)="Exclude"),"",IF($D449=1,IF(OR(price_limit="",price_limit="No Limit"),IF(E449="Yes",1,2),IF(SUMIFS(WhatIf!$W:$W,WhatIf!$Q:$Q,E$1,WhatIf!$R:$R,E449)&lt;=price_limit,IF(E449="Yes",1,2),"")),""))</f>
        <v/>
      </c>
      <c r="BA449" s="161" t="str">
        <f ca="1">IF(OR(F449="",VLOOKUP(F$1,Services!$A$1:$B$25,2,0)="Exclude"),"",IF($D449=1,IF(OR(price_limit="",price_limit="No Limit"),IF(F449="Yes",1,2),IF(SUMIFS(WhatIf!$W:$W,WhatIf!$Q:$Q,F$1,WhatIf!$R:$R,F449)&lt;=price_limit,IF(F449="Yes",1,2),"")),""))</f>
        <v/>
      </c>
      <c r="BB449" s="161" t="str">
        <f ca="1">IF(OR(G449="",VLOOKUP(G$1,Services!$A$1:$B$25,2,0)="Exclude"),"",IF($D449=1,IF(OR(price_limit="",price_limit="No Limit"),IF(G449="Yes",1,2),IF(SUMIFS(WhatIf!$W:$W,WhatIf!$Q:$Q,G$1,WhatIf!$R:$R,G449)&lt;=price_limit,IF(G449="Yes",1,2),"")),""))</f>
        <v/>
      </c>
      <c r="BC449" s="161" t="str">
        <f ca="1">IF(OR(H449="",VLOOKUP(H$1,Services!$A$1:$B$25,2,0)="Exclude"),"",IF($D449=1,IF(OR(price_limit="",price_limit="No Limit"),IF(H449="Yes",1,2),IF(SUMIFS(WhatIf!$W:$W,WhatIf!$Q:$Q,H$1,WhatIf!$R:$R,H449)&lt;=price_limit,IF(H449="Yes",1,2),"")),""))</f>
        <v/>
      </c>
      <c r="BD449" s="161" t="str">
        <f>IF(OR(I449="",VLOOKUP(I$1,Services!$A$1:$B$25,2,0)="Exclude"),"",IF($D449=1,IF(OR(price_limit="",price_limit="No Limit"),IF(I449="Yes",1,2),IF(SUMIFS(WhatIf!$W:$W,WhatIf!$Q:$Q,I$1,WhatIf!$R:$R,I449)&lt;=price_limit,IF(I449="Yes",1,2),"")),""))</f>
        <v/>
      </c>
      <c r="BE449" s="161" t="str">
        <f>IF(OR(J449="",VLOOKUP(J$1,Services!$A$1:$B$25,2,0)="Exclude"),"",IF($D449=1,IF(OR(price_limit="",price_limit="No Limit"),IF(J449="Yes",1,2),IF(SUMIFS(WhatIf!$W:$W,WhatIf!$Q:$Q,J$1,WhatIf!$R:$R,J449)&lt;=price_limit,IF(J449="Yes",1,2),"")),""))</f>
        <v/>
      </c>
      <c r="BF449" s="161" t="str">
        <f>IF(OR(K449="",VLOOKUP(K$1,Services!$A$1:$B$25,2,0)="Exclude"),"",IF($D449=1,IF(OR(price_limit="",price_limit="No Limit"),IF(K449="Yes",1,2),IF(SUMIFS(WhatIf!$W:$W,WhatIf!$Q:$Q,K$1,WhatIf!$R:$R,K449)&lt;=price_limit,IF(K449="Yes",1,2),"")),""))</f>
        <v/>
      </c>
      <c r="BG449" s="161" t="str">
        <f>IF(OR(L449="",VLOOKUP(L$1,Services!$A$1:$B$25,2,0)="Exclude"),"",IF($D449=1,IF(OR(price_limit="",price_limit="No Limit"),IF(L449="Yes",1,2),IF(SUMIFS(WhatIf!$W:$W,WhatIf!$Q:$Q,L$1,WhatIf!$R:$R,L449)&lt;=price_limit,IF(L449="Yes",1,2),"")),""))</f>
        <v/>
      </c>
      <c r="BH449" s="161" t="str">
        <f ca="1">IF(OR(M449="",VLOOKUP(M$1,Services!$A$1:$B$25,2,0)="Exclude"),"",IF($D449=1,IF(OR(price_limit="",price_limit="No Limit"),IF(M449="Yes",1,2),IF(SUMIFS(WhatIf!$W:$W,WhatIf!$Q:$Q,M$1,WhatIf!$R:$R,M449)&lt;=price_limit,IF(M449="Yes",1,2),"")),""))</f>
        <v/>
      </c>
      <c r="BI449" s="161" t="str">
        <f>IF(OR(N449="",VLOOKUP(N$1,Services!$A$1:$B$25,2,0)="Exclude"),"",IF($D449=1,IF(OR(price_limit="",price_limit="No Limit"),IF(N449="Yes",1,2),IF(SUMIFS(WhatIf!$W:$W,WhatIf!$Q:$Q,N$1,WhatIf!$R:$R,N449)&lt;=price_limit,IF(N449="Yes",1,2),"")),""))</f>
        <v/>
      </c>
      <c r="BJ449" s="161" t="str">
        <f ca="1">IF(OR(O449="",VLOOKUP(O$1,Services!$A$1:$B$25,2,0)="Exclude"),"",IF($D449=1,IF(OR(price_limit="",price_limit="No Limit"),IF(O449="Yes",1,2),IF(SUMIFS(WhatIf!$W:$W,WhatIf!$Q:$Q,O$1,WhatIf!$R:$R,O449)&lt;=price_limit,IF(O449="Yes",1,2),"")),""))</f>
        <v/>
      </c>
      <c r="BK449" s="161" t="str">
        <f>IF(OR(P449="",VLOOKUP(P$1,Services!$A$1:$B$25,2,0)="Exclude"),"",IF($D449=1,IF(OR(price_limit="",price_limit="No Limit"),IF(P449="Yes",1,2),IF(SUMIFS(WhatIf!$W:$W,WhatIf!$Q:$Q,P$1,WhatIf!$R:$R,P449)&lt;=price_limit,IF(P449="Yes",1,2),"")),""))</f>
        <v/>
      </c>
      <c r="BL449" s="161" t="str">
        <f>IF(OR(Q449="",VLOOKUP(Q$1,Services!$A$1:$B$25,2,0)="Exclude"),"",IF($D449=1,IF(OR(price_limit="",price_limit="No Limit"),IF(Q449="Yes",1,2),IF(SUMIFS(WhatIf!$W:$W,WhatIf!$Q:$Q,Q$1,WhatIf!$R:$R,Q449)&lt;=price_limit,IF(Q449="Yes",1,2),"")),""))</f>
        <v/>
      </c>
      <c r="BM449" s="161" t="str">
        <f>IF(OR(R449="",VLOOKUP(R$1,Services!$A$1:$B$25,2,0)="Exclude"),"",IF($D449=1,IF(OR(price_limit="",price_limit="No Limit"),IF(R449="Yes",1,2),IF(SUMIFS(WhatIf!$W:$W,WhatIf!$Q:$Q,R$1,WhatIf!$R:$R,R449)&lt;=price_limit,IF(R449="Yes",1,2),"")),""))</f>
        <v/>
      </c>
      <c r="BN449" s="161" t="str">
        <f>IF(OR(S449="",VLOOKUP(S$1,Services!$A$1:$B$25,2,0)="Exclude"),"",IF($D449=1,IF(OR(price_limit="",price_limit="No Limit"),IF(S449="Yes",1,2),IF(SUMIFS(WhatIf!$W:$W,WhatIf!$Q:$Q,S$1,WhatIf!$R:$R,S449)&lt;=price_limit,IF(S449="Yes",1,2),"")),""))</f>
        <v/>
      </c>
      <c r="BO449" s="161" t="str">
        <f>IF(OR(T449="",VLOOKUP(T$1,Services!$A$1:$B$25,2,0)="Exclude"),"",IF($D449=1,IF(OR(price_limit="",price_limit="No Limit"),IF(T449="Yes",1,2),IF(SUMIFS(WhatIf!$W:$W,WhatIf!$Q:$Q,T$1,WhatIf!$R:$R,T449)&lt;=price_limit,IF(T449="Yes",1,2),"")),""))</f>
        <v/>
      </c>
      <c r="BP449" s="161" t="str">
        <f>IF(OR(U449="",VLOOKUP(U$1,Services!$A$1:$B$25,2,0)="Exclude"),"",IF($D449=1,IF(OR(price_limit="",price_limit="No Limit"),IF(U449="Yes",1,2),IF(SUMIFS(WhatIf!$W:$W,WhatIf!$Q:$Q,U$1,WhatIf!$R:$R,U449)&lt;=price_limit,IF(U449="Yes",1,2),"")),""))</f>
        <v/>
      </c>
      <c r="BQ449" s="161" t="str">
        <f>IF(OR(V449="",VLOOKUP(V$1,Services!$A$1:$B$25,2,0)="Exclude"),"",IF($D449=1,IF(OR(price_limit="",price_limit="No Limit"),IF(V449="Yes",1,2),IF(SUMIFS(WhatIf!$W:$W,WhatIf!$Q:$Q,V$1,WhatIf!$R:$R,V449)&lt;=price_limit,IF(V449="Yes",1,2),"")),""))</f>
        <v/>
      </c>
      <c r="BR449" s="161" t="str">
        <f>IF(OR(W449="",VLOOKUP(W$1,Services!$A$1:$B$25,2,0)="Exclude"),"",IF($D449=1,IF(OR(price_limit="",price_limit="No Limit"),IF(W449="Yes",1,2),IF(SUMIFS(WhatIf!$W:$W,WhatIf!$Q:$Q,W$1,WhatIf!$R:$R,W449)&lt;=price_limit,IF(W449="Yes",1,2),"")),""))</f>
        <v/>
      </c>
      <c r="BS449" s="161" t="str">
        <f>IF(OR(X449="",VLOOKUP(X$1,Services!$A$1:$B$25,2,0)="Exclude"),"",IF($D449=1,IF(OR(price_limit="",price_limit="No Limit"),IF(X449="Yes",1,2),IF(SUMIFS(WhatIf!$W:$W,WhatIf!$Q:$Q,X$1,WhatIf!$R:$R,X449)&lt;=price_limit,IF(X449="Yes",1,2),"")),""))</f>
        <v/>
      </c>
      <c r="BT449" s="161" t="str">
        <f>IF(OR(Y449="",VLOOKUP(Y$1,Services!$A$1:$B$25,2,0)="Exclude"),"",IF($D449=1,IF(OR(price_limit="",price_limit="No Limit"),IF(Y449="Yes",1,2),IF(SUMIFS(WhatIf!$W:$W,WhatIf!$Q:$Q,Y$1,WhatIf!$R:$R,Y449)&lt;=price_limit,IF(Y449="Yes",1,2),"")),""))</f>
        <v/>
      </c>
      <c r="BU449" s="161" t="str">
        <f>IF(OR(Z449="",VLOOKUP(Z$1,Services!$A$1:$B$25,2,0)="Exclude"),"",IF($D449=1,IF(OR(price_limit="",price_limit="No Limit"),IF(Z449="Yes",1,2),IF(SUMIFS(WhatIf!$W:$W,WhatIf!$Q:$Q,Z$1,WhatIf!$R:$R,Z449)&lt;=price_limit,IF(Z449="Yes",1,2),"")),""))</f>
        <v/>
      </c>
      <c r="BV449" s="161"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customHeight="1" x14ac:dyDescent="0.35">
      <c r="A450" s="15" t="s">
        <v>63</v>
      </c>
      <c r="B450" s="3" t="s">
        <v>841</v>
      </c>
      <c r="C450" s="3" t="s">
        <v>229</v>
      </c>
      <c r="D450" s="8" t="str">
        <f t="shared" ref="D450:D513" ca="1" si="23">IF(CA450=0,"",IF(CA450&lt;=VALUE(MID(marker_pick,1,1)),1,""))</f>
        <v/>
      </c>
      <c r="E450" s="4" t="s">
        <v>1</v>
      </c>
      <c r="F450" s="4" t="s">
        <v>385</v>
      </c>
      <c r="G450" s="4" t="s">
        <v>385</v>
      </c>
      <c r="H450" s="4" t="s">
        <v>385</v>
      </c>
      <c r="I450" s="4" t="s">
        <v>1</v>
      </c>
      <c r="J450" s="4" t="s">
        <v>1</v>
      </c>
      <c r="K450" s="4" t="s">
        <v>1</v>
      </c>
      <c r="L450" s="4" t="s">
        <v>1</v>
      </c>
      <c r="M450" s="8" t="s">
        <v>1</v>
      </c>
      <c r="N450" s="8" t="s">
        <v>1</v>
      </c>
      <c r="O450" s="8" t="s">
        <v>1</v>
      </c>
      <c r="P450" s="8"/>
      <c r="Q450" s="8"/>
      <c r="R450" s="8" t="s">
        <v>1</v>
      </c>
      <c r="S450" s="8" t="s">
        <v>1</v>
      </c>
      <c r="T450" s="8" t="s">
        <v>1</v>
      </c>
      <c r="U450" s="8"/>
      <c r="V450" s="8" t="s">
        <v>1</v>
      </c>
      <c r="W450" s="6"/>
      <c r="X450" s="6"/>
      <c r="Y450" s="6"/>
      <c r="Z450" s="6"/>
      <c r="AA450" s="4" t="s">
        <v>1</v>
      </c>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1" t="str">
        <f ca="1">IF(OR(E450="",VLOOKUP(E$1,Services!$A$1:$B$25,2,0)="Exclude"),"",IF($D450=1,IF(OR(price_limit="",price_limit="No Limit"),IF(E450="Yes",1,2),IF(SUMIFS(WhatIf!$W:$W,WhatIf!$Q:$Q,E$1,WhatIf!$R:$R,E450)&lt;=price_limit,IF(E450="Yes",1,2),"")),""))</f>
        <v/>
      </c>
      <c r="BA450" s="161" t="str">
        <f ca="1">IF(OR(F450="",VLOOKUP(F$1,Services!$A$1:$B$25,2,0)="Exclude"),"",IF($D450=1,IF(OR(price_limit="",price_limit="No Limit"),IF(F450="Yes",1,2),IF(SUMIFS(WhatIf!$W:$W,WhatIf!$Q:$Q,F$1,WhatIf!$R:$R,F450)&lt;=price_limit,IF(F450="Yes",1,2),"")),""))</f>
        <v/>
      </c>
      <c r="BB450" s="161" t="str">
        <f ca="1">IF(OR(G450="",VLOOKUP(G$1,Services!$A$1:$B$25,2,0)="Exclude"),"",IF($D450=1,IF(OR(price_limit="",price_limit="No Limit"),IF(G450="Yes",1,2),IF(SUMIFS(WhatIf!$W:$W,WhatIf!$Q:$Q,G$1,WhatIf!$R:$R,G450)&lt;=price_limit,IF(G450="Yes",1,2),"")),""))</f>
        <v/>
      </c>
      <c r="BC450" s="161" t="str">
        <f ca="1">IF(OR(H450="",VLOOKUP(H$1,Services!$A$1:$B$25,2,0)="Exclude"),"",IF($D450=1,IF(OR(price_limit="",price_limit="No Limit"),IF(H450="Yes",1,2),IF(SUMIFS(WhatIf!$W:$W,WhatIf!$Q:$Q,H$1,WhatIf!$R:$R,H450)&lt;=price_limit,IF(H450="Yes",1,2),"")),""))</f>
        <v/>
      </c>
      <c r="BD450" s="161" t="str">
        <f ca="1">IF(OR(I450="",VLOOKUP(I$1,Services!$A$1:$B$25,2,0)="Exclude"),"",IF($D450=1,IF(OR(price_limit="",price_limit="No Limit"),IF(I450="Yes",1,2),IF(SUMIFS(WhatIf!$W:$W,WhatIf!$Q:$Q,I$1,WhatIf!$R:$R,I450)&lt;=price_limit,IF(I450="Yes",1,2),"")),""))</f>
        <v/>
      </c>
      <c r="BE450" s="161" t="str">
        <f ca="1">IF(OR(J450="",VLOOKUP(J$1,Services!$A$1:$B$25,2,0)="Exclude"),"",IF($D450=1,IF(OR(price_limit="",price_limit="No Limit"),IF(J450="Yes",1,2),IF(SUMIFS(WhatIf!$W:$W,WhatIf!$Q:$Q,J$1,WhatIf!$R:$R,J450)&lt;=price_limit,IF(J450="Yes",1,2),"")),""))</f>
        <v/>
      </c>
      <c r="BF450" s="161" t="str">
        <f ca="1">IF(OR(K450="",VLOOKUP(K$1,Services!$A$1:$B$25,2,0)="Exclude"),"",IF($D450=1,IF(OR(price_limit="",price_limit="No Limit"),IF(K450="Yes",1,2),IF(SUMIFS(WhatIf!$W:$W,WhatIf!$Q:$Q,K$1,WhatIf!$R:$R,K450)&lt;=price_limit,IF(K450="Yes",1,2),"")),""))</f>
        <v/>
      </c>
      <c r="BG450" s="161" t="str">
        <f ca="1">IF(OR(L450="",VLOOKUP(L$1,Services!$A$1:$B$25,2,0)="Exclude"),"",IF($D450=1,IF(OR(price_limit="",price_limit="No Limit"),IF(L450="Yes",1,2),IF(SUMIFS(WhatIf!$W:$W,WhatIf!$Q:$Q,L$1,WhatIf!$R:$R,L450)&lt;=price_limit,IF(L450="Yes",1,2),"")),""))</f>
        <v/>
      </c>
      <c r="BH450" s="161" t="str">
        <f ca="1">IF(OR(M450="",VLOOKUP(M$1,Services!$A$1:$B$25,2,0)="Exclude"),"",IF($D450=1,IF(OR(price_limit="",price_limit="No Limit"),IF(M450="Yes",1,2),IF(SUMIFS(WhatIf!$W:$W,WhatIf!$Q:$Q,M$1,WhatIf!$R:$R,M450)&lt;=price_limit,IF(M450="Yes",1,2),"")),""))</f>
        <v/>
      </c>
      <c r="BI450" s="161" t="str">
        <f ca="1">IF(OR(N450="",VLOOKUP(N$1,Services!$A$1:$B$25,2,0)="Exclude"),"",IF($D450=1,IF(OR(price_limit="",price_limit="No Limit"),IF(N450="Yes",1,2),IF(SUMIFS(WhatIf!$W:$W,WhatIf!$Q:$Q,N$1,WhatIf!$R:$R,N450)&lt;=price_limit,IF(N450="Yes",1,2),"")),""))</f>
        <v/>
      </c>
      <c r="BJ450" s="161" t="str">
        <f ca="1">IF(OR(O450="",VLOOKUP(O$1,Services!$A$1:$B$25,2,0)="Exclude"),"",IF($D450=1,IF(OR(price_limit="",price_limit="No Limit"),IF(O450="Yes",1,2),IF(SUMIFS(WhatIf!$W:$W,WhatIf!$Q:$Q,O$1,WhatIf!$R:$R,O450)&lt;=price_limit,IF(O450="Yes",1,2),"")),""))</f>
        <v/>
      </c>
      <c r="BK450" s="161" t="str">
        <f>IF(OR(P450="",VLOOKUP(P$1,Services!$A$1:$B$25,2,0)="Exclude"),"",IF($D450=1,IF(OR(price_limit="",price_limit="No Limit"),IF(P450="Yes",1,2),IF(SUMIFS(WhatIf!$W:$W,WhatIf!$Q:$Q,P$1,WhatIf!$R:$R,P450)&lt;=price_limit,IF(P450="Yes",1,2),"")),""))</f>
        <v/>
      </c>
      <c r="BL450" s="161" t="str">
        <f>IF(OR(Q450="",VLOOKUP(Q$1,Services!$A$1:$B$25,2,0)="Exclude"),"",IF($D450=1,IF(OR(price_limit="",price_limit="No Limit"),IF(Q450="Yes",1,2),IF(SUMIFS(WhatIf!$W:$W,WhatIf!$Q:$Q,Q$1,WhatIf!$R:$R,Q450)&lt;=price_limit,IF(Q450="Yes",1,2),"")),""))</f>
        <v/>
      </c>
      <c r="BM450" s="161" t="str">
        <f ca="1">IF(OR(R450="",VLOOKUP(R$1,Services!$A$1:$B$25,2,0)="Exclude"),"",IF($D450=1,IF(OR(price_limit="",price_limit="No Limit"),IF(R450="Yes",1,2),IF(SUMIFS(WhatIf!$W:$W,WhatIf!$Q:$Q,R$1,WhatIf!$R:$R,R450)&lt;=price_limit,IF(R450="Yes",1,2),"")),""))</f>
        <v/>
      </c>
      <c r="BN450" s="161" t="str">
        <f ca="1">IF(OR(S450="",VLOOKUP(S$1,Services!$A$1:$B$25,2,0)="Exclude"),"",IF($D450=1,IF(OR(price_limit="",price_limit="No Limit"),IF(S450="Yes",1,2),IF(SUMIFS(WhatIf!$W:$W,WhatIf!$Q:$Q,S$1,WhatIf!$R:$R,S450)&lt;=price_limit,IF(S450="Yes",1,2),"")),""))</f>
        <v/>
      </c>
      <c r="BO450" s="161" t="str">
        <f ca="1">IF(OR(T450="",VLOOKUP(T$1,Services!$A$1:$B$25,2,0)="Exclude"),"",IF($D450=1,IF(OR(price_limit="",price_limit="No Limit"),IF(T450="Yes",1,2),IF(SUMIFS(WhatIf!$W:$W,WhatIf!$Q:$Q,T$1,WhatIf!$R:$R,T450)&lt;=price_limit,IF(T450="Yes",1,2),"")),""))</f>
        <v/>
      </c>
      <c r="BP450" s="161" t="str">
        <f>IF(OR(U450="",VLOOKUP(U$1,Services!$A$1:$B$25,2,0)="Exclude"),"",IF($D450=1,IF(OR(price_limit="",price_limit="No Limit"),IF(U450="Yes",1,2),IF(SUMIFS(WhatIf!$W:$W,WhatIf!$Q:$Q,U$1,WhatIf!$R:$R,U450)&lt;=price_limit,IF(U450="Yes",1,2),"")),""))</f>
        <v/>
      </c>
      <c r="BQ450" s="161" t="str">
        <f ca="1">IF(OR(V450="",VLOOKUP(V$1,Services!$A$1:$B$25,2,0)="Exclude"),"",IF($D450=1,IF(OR(price_limit="",price_limit="No Limit"),IF(V450="Yes",1,2),IF(SUMIFS(WhatIf!$W:$W,WhatIf!$Q:$Q,V$1,WhatIf!$R:$R,V450)&lt;=price_limit,IF(V450="Yes",1,2),"")),""))</f>
        <v/>
      </c>
      <c r="BR450" s="161" t="str">
        <f>IF(OR(W450="",VLOOKUP(W$1,Services!$A$1:$B$25,2,0)="Exclude"),"",IF($D450=1,IF(OR(price_limit="",price_limit="No Limit"),IF(W450="Yes",1,2),IF(SUMIFS(WhatIf!$W:$W,WhatIf!$Q:$Q,W$1,WhatIf!$R:$R,W450)&lt;=price_limit,IF(W450="Yes",1,2),"")),""))</f>
        <v/>
      </c>
      <c r="BS450" s="161" t="str">
        <f>IF(OR(X450="",VLOOKUP(X$1,Services!$A$1:$B$25,2,0)="Exclude"),"",IF($D450=1,IF(OR(price_limit="",price_limit="No Limit"),IF(X450="Yes",1,2),IF(SUMIFS(WhatIf!$W:$W,WhatIf!$Q:$Q,X$1,WhatIf!$R:$R,X450)&lt;=price_limit,IF(X450="Yes",1,2),"")),""))</f>
        <v/>
      </c>
      <c r="BT450" s="161" t="str">
        <f>IF(OR(Y450="",VLOOKUP(Y$1,Services!$A$1:$B$25,2,0)="Exclude"),"",IF($D450=1,IF(OR(price_limit="",price_limit="No Limit"),IF(Y450="Yes",1,2),IF(SUMIFS(WhatIf!$W:$W,WhatIf!$Q:$Q,Y$1,WhatIf!$R:$R,Y450)&lt;=price_limit,IF(Y450="Yes",1,2),"")),""))</f>
        <v/>
      </c>
      <c r="BU450" s="161" t="str">
        <f>IF(OR(Z450="",VLOOKUP(Z$1,Services!$A$1:$B$25,2,0)="Exclude"),"",IF($D450=1,IF(OR(price_limit="",price_limit="No Limit"),IF(Z450="Yes",1,2),IF(SUMIFS(WhatIf!$W:$W,WhatIf!$Q:$Q,Z$1,WhatIf!$R:$R,Z450)&lt;=price_limit,IF(Z450="Yes",1,2),"")),""))</f>
        <v/>
      </c>
      <c r="BV450" s="161"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183</v>
      </c>
      <c r="B451" s="3" t="s">
        <v>205</v>
      </c>
      <c r="C451" s="3" t="s">
        <v>184</v>
      </c>
      <c r="D451" s="8" t="str">
        <f t="shared" ca="1" si="23"/>
        <v/>
      </c>
      <c r="F451" s="4" t="s">
        <v>704</v>
      </c>
      <c r="G451" s="4" t="s">
        <v>704</v>
      </c>
      <c r="H451" s="4" t="s">
        <v>704</v>
      </c>
      <c r="I451" s="4" t="s">
        <v>231</v>
      </c>
      <c r="J451" s="4" t="s">
        <v>231</v>
      </c>
      <c r="K451" s="4" t="s">
        <v>231</v>
      </c>
      <c r="L451" s="4" t="s">
        <v>231</v>
      </c>
      <c r="M451" s="8" t="s">
        <v>1144</v>
      </c>
      <c r="N451" s="8"/>
      <c r="O451" s="8" t="s">
        <v>1117</v>
      </c>
      <c r="P451" s="8"/>
      <c r="Q451" s="8"/>
      <c r="R451" s="8" t="s">
        <v>1</v>
      </c>
      <c r="S451" s="8"/>
      <c r="T451" s="8"/>
      <c r="U451" s="8" t="s">
        <v>1</v>
      </c>
      <c r="V451" s="8" t="s">
        <v>1</v>
      </c>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1" t="str">
        <f>IF(OR(E451="",VLOOKUP(E$1,Services!$A$1:$B$25,2,0)="Exclude"),"",IF($D451=1,IF(OR(price_limit="",price_limit="No Limit"),IF(E451="Yes",1,2),IF(SUMIFS(WhatIf!$W:$W,WhatIf!$Q:$Q,E$1,WhatIf!$R:$R,E451)&lt;=price_limit,IF(E451="Yes",1,2),"")),""))</f>
        <v/>
      </c>
      <c r="BA451" s="161" t="str">
        <f ca="1">IF(OR(F451="",VLOOKUP(F$1,Services!$A$1:$B$25,2,0)="Exclude"),"",IF($D451=1,IF(OR(price_limit="",price_limit="No Limit"),IF(F451="Yes",1,2),IF(SUMIFS(WhatIf!$W:$W,WhatIf!$Q:$Q,F$1,WhatIf!$R:$R,F451)&lt;=price_limit,IF(F451="Yes",1,2),"")),""))</f>
        <v/>
      </c>
      <c r="BB451" s="161" t="str">
        <f ca="1">IF(OR(G451="",VLOOKUP(G$1,Services!$A$1:$B$25,2,0)="Exclude"),"",IF($D451=1,IF(OR(price_limit="",price_limit="No Limit"),IF(G451="Yes",1,2),IF(SUMIFS(WhatIf!$W:$W,WhatIf!$Q:$Q,G$1,WhatIf!$R:$R,G451)&lt;=price_limit,IF(G451="Yes",1,2),"")),""))</f>
        <v/>
      </c>
      <c r="BC451" s="161" t="str">
        <f ca="1">IF(OR(H451="",VLOOKUP(H$1,Services!$A$1:$B$25,2,0)="Exclude"),"",IF($D451=1,IF(OR(price_limit="",price_limit="No Limit"),IF(H451="Yes",1,2),IF(SUMIFS(WhatIf!$W:$W,WhatIf!$Q:$Q,H$1,WhatIf!$R:$R,H451)&lt;=price_limit,IF(H451="Yes",1,2),"")),""))</f>
        <v/>
      </c>
      <c r="BD451" s="161" t="str">
        <f ca="1">IF(OR(I451="",VLOOKUP(I$1,Services!$A$1:$B$25,2,0)="Exclude"),"",IF($D451=1,IF(OR(price_limit="",price_limit="No Limit"),IF(I451="Yes",1,2),IF(SUMIFS(WhatIf!$W:$W,WhatIf!$Q:$Q,I$1,WhatIf!$R:$R,I451)&lt;=price_limit,IF(I451="Yes",1,2),"")),""))</f>
        <v/>
      </c>
      <c r="BE451" s="161" t="str">
        <f ca="1">IF(OR(J451="",VLOOKUP(J$1,Services!$A$1:$B$25,2,0)="Exclude"),"",IF($D451=1,IF(OR(price_limit="",price_limit="No Limit"),IF(J451="Yes",1,2),IF(SUMIFS(WhatIf!$W:$W,WhatIf!$Q:$Q,J$1,WhatIf!$R:$R,J451)&lt;=price_limit,IF(J451="Yes",1,2),"")),""))</f>
        <v/>
      </c>
      <c r="BF451" s="161" t="str">
        <f ca="1">IF(OR(K451="",VLOOKUP(K$1,Services!$A$1:$B$25,2,0)="Exclude"),"",IF($D451=1,IF(OR(price_limit="",price_limit="No Limit"),IF(K451="Yes",1,2),IF(SUMIFS(WhatIf!$W:$W,WhatIf!$Q:$Q,K$1,WhatIf!$R:$R,K451)&lt;=price_limit,IF(K451="Yes",1,2),"")),""))</f>
        <v/>
      </c>
      <c r="BG451" s="161" t="str">
        <f ca="1">IF(OR(L451="",VLOOKUP(L$1,Services!$A$1:$B$25,2,0)="Exclude"),"",IF($D451=1,IF(OR(price_limit="",price_limit="No Limit"),IF(L451="Yes",1,2),IF(SUMIFS(WhatIf!$W:$W,WhatIf!$Q:$Q,L$1,WhatIf!$R:$R,L451)&lt;=price_limit,IF(L451="Yes",1,2),"")),""))</f>
        <v/>
      </c>
      <c r="BH451" s="161" t="str">
        <f ca="1">IF(OR(M451="",VLOOKUP(M$1,Services!$A$1:$B$25,2,0)="Exclude"),"",IF($D451=1,IF(OR(price_limit="",price_limit="No Limit"),IF(M451="Yes",1,2),IF(SUMIFS(WhatIf!$W:$W,WhatIf!$Q:$Q,M$1,WhatIf!$R:$R,M451)&lt;=price_limit,IF(M451="Yes",1,2),"")),""))</f>
        <v/>
      </c>
      <c r="BI451" s="161" t="str">
        <f>IF(OR(N451="",VLOOKUP(N$1,Services!$A$1:$B$25,2,0)="Exclude"),"",IF($D451=1,IF(OR(price_limit="",price_limit="No Limit"),IF(N451="Yes",1,2),IF(SUMIFS(WhatIf!$W:$W,WhatIf!$Q:$Q,N$1,WhatIf!$R:$R,N451)&lt;=price_limit,IF(N451="Yes",1,2),"")),""))</f>
        <v/>
      </c>
      <c r="BJ451" s="161" t="str">
        <f ca="1">IF(OR(O451="",VLOOKUP(O$1,Services!$A$1:$B$25,2,0)="Exclude"),"",IF($D451=1,IF(OR(price_limit="",price_limit="No Limit"),IF(O451="Yes",1,2),IF(SUMIFS(WhatIf!$W:$W,WhatIf!$Q:$Q,O$1,WhatIf!$R:$R,O451)&lt;=price_limit,IF(O451="Yes",1,2),"")),""))</f>
        <v/>
      </c>
      <c r="BK451" s="161" t="str">
        <f>IF(OR(P451="",VLOOKUP(P$1,Services!$A$1:$B$25,2,0)="Exclude"),"",IF($D451=1,IF(OR(price_limit="",price_limit="No Limit"),IF(P451="Yes",1,2),IF(SUMIFS(WhatIf!$W:$W,WhatIf!$Q:$Q,P$1,WhatIf!$R:$R,P451)&lt;=price_limit,IF(P451="Yes",1,2),"")),""))</f>
        <v/>
      </c>
      <c r="BL451" s="161" t="str">
        <f>IF(OR(Q451="",VLOOKUP(Q$1,Services!$A$1:$B$25,2,0)="Exclude"),"",IF($D451=1,IF(OR(price_limit="",price_limit="No Limit"),IF(Q451="Yes",1,2),IF(SUMIFS(WhatIf!$W:$W,WhatIf!$Q:$Q,Q$1,WhatIf!$R:$R,Q451)&lt;=price_limit,IF(Q451="Yes",1,2),"")),""))</f>
        <v/>
      </c>
      <c r="BM451" s="161" t="str">
        <f ca="1">IF(OR(R451="",VLOOKUP(R$1,Services!$A$1:$B$25,2,0)="Exclude"),"",IF($D451=1,IF(OR(price_limit="",price_limit="No Limit"),IF(R451="Yes",1,2),IF(SUMIFS(WhatIf!$W:$W,WhatIf!$Q:$Q,R$1,WhatIf!$R:$R,R451)&lt;=price_limit,IF(R451="Yes",1,2),"")),""))</f>
        <v/>
      </c>
      <c r="BN451" s="161" t="str">
        <f>IF(OR(S451="",VLOOKUP(S$1,Services!$A$1:$B$25,2,0)="Exclude"),"",IF($D451=1,IF(OR(price_limit="",price_limit="No Limit"),IF(S451="Yes",1,2),IF(SUMIFS(WhatIf!$W:$W,WhatIf!$Q:$Q,S$1,WhatIf!$R:$R,S451)&lt;=price_limit,IF(S451="Yes",1,2),"")),""))</f>
        <v/>
      </c>
      <c r="BO451" s="161" t="str">
        <f>IF(OR(T451="",VLOOKUP(T$1,Services!$A$1:$B$25,2,0)="Exclude"),"",IF($D451=1,IF(OR(price_limit="",price_limit="No Limit"),IF(T451="Yes",1,2),IF(SUMIFS(WhatIf!$W:$W,WhatIf!$Q:$Q,T$1,WhatIf!$R:$R,T451)&lt;=price_limit,IF(T451="Yes",1,2),"")),""))</f>
        <v/>
      </c>
      <c r="BP451" s="161" t="str">
        <f ca="1">IF(OR(U451="",VLOOKUP(U$1,Services!$A$1:$B$25,2,0)="Exclude"),"",IF($D451=1,IF(OR(price_limit="",price_limit="No Limit"),IF(U451="Yes",1,2),IF(SUMIFS(WhatIf!$W:$W,WhatIf!$Q:$Q,U$1,WhatIf!$R:$R,U451)&lt;=price_limit,IF(U451="Yes",1,2),"")),""))</f>
        <v/>
      </c>
      <c r="BQ451" s="161" t="str">
        <f ca="1">IF(OR(V451="",VLOOKUP(V$1,Services!$A$1:$B$25,2,0)="Exclude"),"",IF($D451=1,IF(OR(price_limit="",price_limit="No Limit"),IF(V451="Yes",1,2),IF(SUMIFS(WhatIf!$W:$W,WhatIf!$Q:$Q,V$1,WhatIf!$R:$R,V451)&lt;=price_limit,IF(V451="Yes",1,2),"")),""))</f>
        <v/>
      </c>
      <c r="BR451" s="161" t="str">
        <f>IF(OR(W451="",VLOOKUP(W$1,Services!$A$1:$B$25,2,0)="Exclude"),"",IF($D451=1,IF(OR(price_limit="",price_limit="No Limit"),IF(W451="Yes",1,2),IF(SUMIFS(WhatIf!$W:$W,WhatIf!$Q:$Q,W$1,WhatIf!$R:$R,W451)&lt;=price_limit,IF(W451="Yes",1,2),"")),""))</f>
        <v/>
      </c>
      <c r="BS451" s="161" t="str">
        <f>IF(OR(X451="",VLOOKUP(X$1,Services!$A$1:$B$25,2,0)="Exclude"),"",IF($D451=1,IF(OR(price_limit="",price_limit="No Limit"),IF(X451="Yes",1,2),IF(SUMIFS(WhatIf!$W:$W,WhatIf!$Q:$Q,X$1,WhatIf!$R:$R,X451)&lt;=price_limit,IF(X451="Yes",1,2),"")),""))</f>
        <v/>
      </c>
      <c r="BT451" s="161" t="str">
        <f>IF(OR(Y451="",VLOOKUP(Y$1,Services!$A$1:$B$25,2,0)="Exclude"),"",IF($D451=1,IF(OR(price_limit="",price_limit="No Limit"),IF(Y451="Yes",1,2),IF(SUMIFS(WhatIf!$W:$W,WhatIf!$Q:$Q,Y$1,WhatIf!$R:$R,Y451)&lt;=price_limit,IF(Y451="Yes",1,2),"")),""))</f>
        <v/>
      </c>
      <c r="BU451" s="161" t="str">
        <f>IF(OR(Z451="",VLOOKUP(Z$1,Services!$A$1:$B$25,2,0)="Exclude"),"",IF($D451=1,IF(OR(price_limit="",price_limit="No Limit"),IF(Z451="Yes",1,2),IF(SUMIFS(WhatIf!$W:$W,WhatIf!$Q:$Q,Z$1,WhatIf!$R:$R,Z451)&lt;=price_limit,IF(Z451="Yes",1,2),"")),""))</f>
        <v/>
      </c>
      <c r="BV451" s="161"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5">
      <c r="A452" s="15" t="s">
        <v>64</v>
      </c>
      <c r="B452" s="3" t="s">
        <v>205</v>
      </c>
      <c r="C452" s="3" t="s">
        <v>746</v>
      </c>
      <c r="D452" s="8" t="str">
        <f t="shared" ca="1" si="23"/>
        <v/>
      </c>
      <c r="M452" s="8" t="s">
        <v>1</v>
      </c>
      <c r="N452" s="8"/>
      <c r="O452" s="8"/>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1" t="str">
        <f>IF(OR(E452="",VLOOKUP(E$1,Services!$A$1:$B$25,2,0)="Exclude"),"",IF($D452=1,IF(OR(price_limit="",price_limit="No Limit"),IF(E452="Yes",1,2),IF(SUMIFS(WhatIf!$W:$W,WhatIf!$Q:$Q,E$1,WhatIf!$R:$R,E452)&lt;=price_limit,IF(E452="Yes",1,2),"")),""))</f>
        <v/>
      </c>
      <c r="BA452" s="161" t="str">
        <f>IF(OR(F452="",VLOOKUP(F$1,Services!$A$1:$B$25,2,0)="Exclude"),"",IF($D452=1,IF(OR(price_limit="",price_limit="No Limit"),IF(F452="Yes",1,2),IF(SUMIFS(WhatIf!$W:$W,WhatIf!$Q:$Q,F$1,WhatIf!$R:$R,F452)&lt;=price_limit,IF(F452="Yes",1,2),"")),""))</f>
        <v/>
      </c>
      <c r="BB452" s="161" t="str">
        <f>IF(OR(G452="",VLOOKUP(G$1,Services!$A$1:$B$25,2,0)="Exclude"),"",IF($D452=1,IF(OR(price_limit="",price_limit="No Limit"),IF(G452="Yes",1,2),IF(SUMIFS(WhatIf!$W:$W,WhatIf!$Q:$Q,G$1,WhatIf!$R:$R,G452)&lt;=price_limit,IF(G452="Yes",1,2),"")),""))</f>
        <v/>
      </c>
      <c r="BC452" s="161" t="str">
        <f>IF(OR(H452="",VLOOKUP(H$1,Services!$A$1:$B$25,2,0)="Exclude"),"",IF($D452=1,IF(OR(price_limit="",price_limit="No Limit"),IF(H452="Yes",1,2),IF(SUMIFS(WhatIf!$W:$W,WhatIf!$Q:$Q,H$1,WhatIf!$R:$R,H452)&lt;=price_limit,IF(H452="Yes",1,2),"")),""))</f>
        <v/>
      </c>
      <c r="BD452" s="161" t="str">
        <f>IF(OR(I452="",VLOOKUP(I$1,Services!$A$1:$B$25,2,0)="Exclude"),"",IF($D452=1,IF(OR(price_limit="",price_limit="No Limit"),IF(I452="Yes",1,2),IF(SUMIFS(WhatIf!$W:$W,WhatIf!$Q:$Q,I$1,WhatIf!$R:$R,I452)&lt;=price_limit,IF(I452="Yes",1,2),"")),""))</f>
        <v/>
      </c>
      <c r="BE452" s="161" t="str">
        <f>IF(OR(J452="",VLOOKUP(J$1,Services!$A$1:$B$25,2,0)="Exclude"),"",IF($D452=1,IF(OR(price_limit="",price_limit="No Limit"),IF(J452="Yes",1,2),IF(SUMIFS(WhatIf!$W:$W,WhatIf!$Q:$Q,J$1,WhatIf!$R:$R,J452)&lt;=price_limit,IF(J452="Yes",1,2),"")),""))</f>
        <v/>
      </c>
      <c r="BF452" s="161" t="str">
        <f>IF(OR(K452="",VLOOKUP(K$1,Services!$A$1:$B$25,2,0)="Exclude"),"",IF($D452=1,IF(OR(price_limit="",price_limit="No Limit"),IF(K452="Yes",1,2),IF(SUMIFS(WhatIf!$W:$W,WhatIf!$Q:$Q,K$1,WhatIf!$R:$R,K452)&lt;=price_limit,IF(K452="Yes",1,2),"")),""))</f>
        <v/>
      </c>
      <c r="BG452" s="161" t="str">
        <f>IF(OR(L452="",VLOOKUP(L$1,Services!$A$1:$B$25,2,0)="Exclude"),"",IF($D452=1,IF(OR(price_limit="",price_limit="No Limit"),IF(L452="Yes",1,2),IF(SUMIFS(WhatIf!$W:$W,WhatIf!$Q:$Q,L$1,WhatIf!$R:$R,L452)&lt;=price_limit,IF(L452="Yes",1,2),"")),""))</f>
        <v/>
      </c>
      <c r="BH452" s="161" t="str">
        <f ca="1">IF(OR(M452="",VLOOKUP(M$1,Services!$A$1:$B$25,2,0)="Exclude"),"",IF($D452=1,IF(OR(price_limit="",price_limit="No Limit"),IF(M452="Yes",1,2),IF(SUMIFS(WhatIf!$W:$W,WhatIf!$Q:$Q,M$1,WhatIf!$R:$R,M452)&lt;=price_limit,IF(M452="Yes",1,2),"")),""))</f>
        <v/>
      </c>
      <c r="BI452" s="161" t="str">
        <f>IF(OR(N452="",VLOOKUP(N$1,Services!$A$1:$B$25,2,0)="Exclude"),"",IF($D452=1,IF(OR(price_limit="",price_limit="No Limit"),IF(N452="Yes",1,2),IF(SUMIFS(WhatIf!$W:$W,WhatIf!$Q:$Q,N$1,WhatIf!$R:$R,N452)&lt;=price_limit,IF(N452="Yes",1,2),"")),""))</f>
        <v/>
      </c>
      <c r="BJ452" s="161" t="str">
        <f>IF(OR(O452="",VLOOKUP(O$1,Services!$A$1:$B$25,2,0)="Exclude"),"",IF($D452=1,IF(OR(price_limit="",price_limit="No Limit"),IF(O452="Yes",1,2),IF(SUMIFS(WhatIf!$W:$W,WhatIf!$Q:$Q,O$1,WhatIf!$R:$R,O452)&lt;=price_limit,IF(O452="Yes",1,2),"")),""))</f>
        <v/>
      </c>
      <c r="BK452" s="161" t="str">
        <f>IF(OR(P452="",VLOOKUP(P$1,Services!$A$1:$B$25,2,0)="Exclude"),"",IF($D452=1,IF(OR(price_limit="",price_limit="No Limit"),IF(P452="Yes",1,2),IF(SUMIFS(WhatIf!$W:$W,WhatIf!$Q:$Q,P$1,WhatIf!$R:$R,P452)&lt;=price_limit,IF(P452="Yes",1,2),"")),""))</f>
        <v/>
      </c>
      <c r="BL452" s="161" t="str">
        <f>IF(OR(Q452="",VLOOKUP(Q$1,Services!$A$1:$B$25,2,0)="Exclude"),"",IF($D452=1,IF(OR(price_limit="",price_limit="No Limit"),IF(Q452="Yes",1,2),IF(SUMIFS(WhatIf!$W:$W,WhatIf!$Q:$Q,Q$1,WhatIf!$R:$R,Q452)&lt;=price_limit,IF(Q452="Yes",1,2),"")),""))</f>
        <v/>
      </c>
      <c r="BM452" s="161" t="str">
        <f>IF(OR(R452="",VLOOKUP(R$1,Services!$A$1:$B$25,2,0)="Exclude"),"",IF($D452=1,IF(OR(price_limit="",price_limit="No Limit"),IF(R452="Yes",1,2),IF(SUMIFS(WhatIf!$W:$W,WhatIf!$Q:$Q,R$1,WhatIf!$R:$R,R452)&lt;=price_limit,IF(R452="Yes",1,2),"")),""))</f>
        <v/>
      </c>
      <c r="BN452" s="161" t="str">
        <f>IF(OR(S452="",VLOOKUP(S$1,Services!$A$1:$B$25,2,0)="Exclude"),"",IF($D452=1,IF(OR(price_limit="",price_limit="No Limit"),IF(S452="Yes",1,2),IF(SUMIFS(WhatIf!$W:$W,WhatIf!$Q:$Q,S$1,WhatIf!$R:$R,S452)&lt;=price_limit,IF(S452="Yes",1,2),"")),""))</f>
        <v/>
      </c>
      <c r="BO452" s="161" t="str">
        <f>IF(OR(T452="",VLOOKUP(T$1,Services!$A$1:$B$25,2,0)="Exclude"),"",IF($D452=1,IF(OR(price_limit="",price_limit="No Limit"),IF(T452="Yes",1,2),IF(SUMIFS(WhatIf!$W:$W,WhatIf!$Q:$Q,T$1,WhatIf!$R:$R,T452)&lt;=price_limit,IF(T452="Yes",1,2),"")),""))</f>
        <v/>
      </c>
      <c r="BP452" s="161" t="str">
        <f>IF(OR(U452="",VLOOKUP(U$1,Services!$A$1:$B$25,2,0)="Exclude"),"",IF($D452=1,IF(OR(price_limit="",price_limit="No Limit"),IF(U452="Yes",1,2),IF(SUMIFS(WhatIf!$W:$W,WhatIf!$Q:$Q,U$1,WhatIf!$R:$R,U452)&lt;=price_limit,IF(U452="Yes",1,2),"")),""))</f>
        <v/>
      </c>
      <c r="BQ452" s="161" t="str">
        <f>IF(OR(V452="",VLOOKUP(V$1,Services!$A$1:$B$25,2,0)="Exclude"),"",IF($D452=1,IF(OR(price_limit="",price_limit="No Limit"),IF(V452="Yes",1,2),IF(SUMIFS(WhatIf!$W:$W,WhatIf!$Q:$Q,V$1,WhatIf!$R:$R,V452)&lt;=price_limit,IF(V452="Yes",1,2),"")),""))</f>
        <v/>
      </c>
      <c r="BR452" s="161" t="str">
        <f>IF(OR(W452="",VLOOKUP(W$1,Services!$A$1:$B$25,2,0)="Exclude"),"",IF($D452=1,IF(OR(price_limit="",price_limit="No Limit"),IF(W452="Yes",1,2),IF(SUMIFS(WhatIf!$W:$W,WhatIf!$Q:$Q,W$1,WhatIf!$R:$R,W452)&lt;=price_limit,IF(W452="Yes",1,2),"")),""))</f>
        <v/>
      </c>
      <c r="BS452" s="161" t="str">
        <f>IF(OR(X452="",VLOOKUP(X$1,Services!$A$1:$B$25,2,0)="Exclude"),"",IF($D452=1,IF(OR(price_limit="",price_limit="No Limit"),IF(X452="Yes",1,2),IF(SUMIFS(WhatIf!$W:$W,WhatIf!$Q:$Q,X$1,WhatIf!$R:$R,X452)&lt;=price_limit,IF(X452="Yes",1,2),"")),""))</f>
        <v/>
      </c>
      <c r="BT452" s="161" t="str">
        <f>IF(OR(Y452="",VLOOKUP(Y$1,Services!$A$1:$B$25,2,0)="Exclude"),"",IF($D452=1,IF(OR(price_limit="",price_limit="No Limit"),IF(Y452="Yes",1,2),IF(SUMIFS(WhatIf!$W:$W,WhatIf!$Q:$Q,Y$1,WhatIf!$R:$R,Y452)&lt;=price_limit,IF(Y452="Yes",1,2),"")),""))</f>
        <v/>
      </c>
      <c r="BU452" s="161" t="str">
        <f>IF(OR(Z452="",VLOOKUP(Z$1,Services!$A$1:$B$25,2,0)="Exclude"),"",IF($D452=1,IF(OR(price_limit="",price_limit="No Limit"),IF(Z452="Yes",1,2),IF(SUMIFS(WhatIf!$W:$W,WhatIf!$Q:$Q,Z$1,WhatIf!$R:$R,Z452)&lt;=price_limit,IF(Z452="Yes",1,2),"")),""))</f>
        <v/>
      </c>
      <c r="BV452" s="161"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5">
      <c r="A453" s="15" t="s">
        <v>653</v>
      </c>
      <c r="B453" s="3" t="s">
        <v>205</v>
      </c>
      <c r="C453" s="3" t="s">
        <v>345</v>
      </c>
      <c r="D453" s="8" t="str">
        <f t="shared" ca="1" si="23"/>
        <v/>
      </c>
      <c r="I453" s="8" t="s">
        <v>1</v>
      </c>
      <c r="J453" s="8" t="s">
        <v>1</v>
      </c>
      <c r="K453" s="8" t="s">
        <v>1</v>
      </c>
      <c r="L453" s="8" t="s">
        <v>1</v>
      </c>
      <c r="M453" s="8" t="s">
        <v>1</v>
      </c>
      <c r="N453" s="8"/>
      <c r="O453" s="8"/>
      <c r="P453" s="8"/>
      <c r="Q453" s="8"/>
      <c r="R453" s="8"/>
      <c r="S453" s="8"/>
      <c r="T453" s="8"/>
      <c r="U453" s="8"/>
      <c r="V453" s="8" t="s">
        <v>1</v>
      </c>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1" t="str">
        <f>IF(OR(E453="",VLOOKUP(E$1,Services!$A$1:$B$25,2,0)="Exclude"),"",IF($D453=1,IF(OR(price_limit="",price_limit="No Limit"),IF(E453="Yes",1,2),IF(SUMIFS(WhatIf!$W:$W,WhatIf!$Q:$Q,E$1,WhatIf!$R:$R,E453)&lt;=price_limit,IF(E453="Yes",1,2),"")),""))</f>
        <v/>
      </c>
      <c r="BA453" s="161" t="str">
        <f>IF(OR(F453="",VLOOKUP(F$1,Services!$A$1:$B$25,2,0)="Exclude"),"",IF($D453=1,IF(OR(price_limit="",price_limit="No Limit"),IF(F453="Yes",1,2),IF(SUMIFS(WhatIf!$W:$W,WhatIf!$Q:$Q,F$1,WhatIf!$R:$R,F453)&lt;=price_limit,IF(F453="Yes",1,2),"")),""))</f>
        <v/>
      </c>
      <c r="BB453" s="161" t="str">
        <f>IF(OR(G453="",VLOOKUP(G$1,Services!$A$1:$B$25,2,0)="Exclude"),"",IF($D453=1,IF(OR(price_limit="",price_limit="No Limit"),IF(G453="Yes",1,2),IF(SUMIFS(WhatIf!$W:$W,WhatIf!$Q:$Q,G$1,WhatIf!$R:$R,G453)&lt;=price_limit,IF(G453="Yes",1,2),"")),""))</f>
        <v/>
      </c>
      <c r="BC453" s="161" t="str">
        <f>IF(OR(H453="",VLOOKUP(H$1,Services!$A$1:$B$25,2,0)="Exclude"),"",IF($D453=1,IF(OR(price_limit="",price_limit="No Limit"),IF(H453="Yes",1,2),IF(SUMIFS(WhatIf!$W:$W,WhatIf!$Q:$Q,H$1,WhatIf!$R:$R,H453)&lt;=price_limit,IF(H453="Yes",1,2),"")),""))</f>
        <v/>
      </c>
      <c r="BD453" s="161" t="str">
        <f ca="1">IF(OR(I453="",VLOOKUP(I$1,Services!$A$1:$B$25,2,0)="Exclude"),"",IF($D453=1,IF(OR(price_limit="",price_limit="No Limit"),IF(I453="Yes",1,2),IF(SUMIFS(WhatIf!$W:$W,WhatIf!$Q:$Q,I$1,WhatIf!$R:$R,I453)&lt;=price_limit,IF(I453="Yes",1,2),"")),""))</f>
        <v/>
      </c>
      <c r="BE453" s="161" t="str">
        <f ca="1">IF(OR(J453="",VLOOKUP(J$1,Services!$A$1:$B$25,2,0)="Exclude"),"",IF($D453=1,IF(OR(price_limit="",price_limit="No Limit"),IF(J453="Yes",1,2),IF(SUMIFS(WhatIf!$W:$W,WhatIf!$Q:$Q,J$1,WhatIf!$R:$R,J453)&lt;=price_limit,IF(J453="Yes",1,2),"")),""))</f>
        <v/>
      </c>
      <c r="BF453" s="161" t="str">
        <f ca="1">IF(OR(K453="",VLOOKUP(K$1,Services!$A$1:$B$25,2,0)="Exclude"),"",IF($D453=1,IF(OR(price_limit="",price_limit="No Limit"),IF(K453="Yes",1,2),IF(SUMIFS(WhatIf!$W:$W,WhatIf!$Q:$Q,K$1,WhatIf!$R:$R,K453)&lt;=price_limit,IF(K453="Yes",1,2),"")),""))</f>
        <v/>
      </c>
      <c r="BG453" s="161" t="str">
        <f ca="1">IF(OR(L453="",VLOOKUP(L$1,Services!$A$1:$B$25,2,0)="Exclude"),"",IF($D453=1,IF(OR(price_limit="",price_limit="No Limit"),IF(L453="Yes",1,2),IF(SUMIFS(WhatIf!$W:$W,WhatIf!$Q:$Q,L$1,WhatIf!$R:$R,L453)&lt;=price_limit,IF(L453="Yes",1,2),"")),""))</f>
        <v/>
      </c>
      <c r="BH453" s="161" t="str">
        <f ca="1">IF(OR(M453="",VLOOKUP(M$1,Services!$A$1:$B$25,2,0)="Exclude"),"",IF($D453=1,IF(OR(price_limit="",price_limit="No Limit"),IF(M453="Yes",1,2),IF(SUMIFS(WhatIf!$W:$W,WhatIf!$Q:$Q,M$1,WhatIf!$R:$R,M453)&lt;=price_limit,IF(M453="Yes",1,2),"")),""))</f>
        <v/>
      </c>
      <c r="BI453" s="161" t="str">
        <f>IF(OR(N453="",VLOOKUP(N$1,Services!$A$1:$B$25,2,0)="Exclude"),"",IF($D453=1,IF(OR(price_limit="",price_limit="No Limit"),IF(N453="Yes",1,2),IF(SUMIFS(WhatIf!$W:$W,WhatIf!$Q:$Q,N$1,WhatIf!$R:$R,N453)&lt;=price_limit,IF(N453="Yes",1,2),"")),""))</f>
        <v/>
      </c>
      <c r="BJ453" s="161" t="str">
        <f>IF(OR(O453="",VLOOKUP(O$1,Services!$A$1:$B$25,2,0)="Exclude"),"",IF($D453=1,IF(OR(price_limit="",price_limit="No Limit"),IF(O453="Yes",1,2),IF(SUMIFS(WhatIf!$W:$W,WhatIf!$Q:$Q,O$1,WhatIf!$R:$R,O453)&lt;=price_limit,IF(O453="Yes",1,2),"")),""))</f>
        <v/>
      </c>
      <c r="BK453" s="161" t="str">
        <f>IF(OR(P453="",VLOOKUP(P$1,Services!$A$1:$B$25,2,0)="Exclude"),"",IF($D453=1,IF(OR(price_limit="",price_limit="No Limit"),IF(P453="Yes",1,2),IF(SUMIFS(WhatIf!$W:$W,WhatIf!$Q:$Q,P$1,WhatIf!$R:$R,P453)&lt;=price_limit,IF(P453="Yes",1,2),"")),""))</f>
        <v/>
      </c>
      <c r="BL453" s="161" t="str">
        <f>IF(OR(Q453="",VLOOKUP(Q$1,Services!$A$1:$B$25,2,0)="Exclude"),"",IF($D453=1,IF(OR(price_limit="",price_limit="No Limit"),IF(Q453="Yes",1,2),IF(SUMIFS(WhatIf!$W:$W,WhatIf!$Q:$Q,Q$1,WhatIf!$R:$R,Q453)&lt;=price_limit,IF(Q453="Yes",1,2),"")),""))</f>
        <v/>
      </c>
      <c r="BM453" s="161" t="str">
        <f>IF(OR(R453="",VLOOKUP(R$1,Services!$A$1:$B$25,2,0)="Exclude"),"",IF($D453=1,IF(OR(price_limit="",price_limit="No Limit"),IF(R453="Yes",1,2),IF(SUMIFS(WhatIf!$W:$W,WhatIf!$Q:$Q,R$1,WhatIf!$R:$R,R453)&lt;=price_limit,IF(R453="Yes",1,2),"")),""))</f>
        <v/>
      </c>
      <c r="BN453" s="161" t="str">
        <f>IF(OR(S453="",VLOOKUP(S$1,Services!$A$1:$B$25,2,0)="Exclude"),"",IF($D453=1,IF(OR(price_limit="",price_limit="No Limit"),IF(S453="Yes",1,2),IF(SUMIFS(WhatIf!$W:$W,WhatIf!$Q:$Q,S$1,WhatIf!$R:$R,S453)&lt;=price_limit,IF(S453="Yes",1,2),"")),""))</f>
        <v/>
      </c>
      <c r="BO453" s="161" t="str">
        <f>IF(OR(T453="",VLOOKUP(T$1,Services!$A$1:$B$25,2,0)="Exclude"),"",IF($D453=1,IF(OR(price_limit="",price_limit="No Limit"),IF(T453="Yes",1,2),IF(SUMIFS(WhatIf!$W:$W,WhatIf!$Q:$Q,T$1,WhatIf!$R:$R,T453)&lt;=price_limit,IF(T453="Yes",1,2),"")),""))</f>
        <v/>
      </c>
      <c r="BP453" s="161" t="str">
        <f>IF(OR(U453="",VLOOKUP(U$1,Services!$A$1:$B$25,2,0)="Exclude"),"",IF($D453=1,IF(OR(price_limit="",price_limit="No Limit"),IF(U453="Yes",1,2),IF(SUMIFS(WhatIf!$W:$W,WhatIf!$Q:$Q,U$1,WhatIf!$R:$R,U453)&lt;=price_limit,IF(U453="Yes",1,2),"")),""))</f>
        <v/>
      </c>
      <c r="BQ453" s="161" t="str">
        <f ca="1">IF(OR(V453="",VLOOKUP(V$1,Services!$A$1:$B$25,2,0)="Exclude"),"",IF($D453=1,IF(OR(price_limit="",price_limit="No Limit"),IF(V453="Yes",1,2),IF(SUMIFS(WhatIf!$W:$W,WhatIf!$Q:$Q,V$1,WhatIf!$R:$R,V453)&lt;=price_limit,IF(V453="Yes",1,2),"")),""))</f>
        <v/>
      </c>
      <c r="BR453" s="161" t="str">
        <f>IF(OR(W453="",VLOOKUP(W$1,Services!$A$1:$B$25,2,0)="Exclude"),"",IF($D453=1,IF(OR(price_limit="",price_limit="No Limit"),IF(W453="Yes",1,2),IF(SUMIFS(WhatIf!$W:$W,WhatIf!$Q:$Q,W$1,WhatIf!$R:$R,W453)&lt;=price_limit,IF(W453="Yes",1,2),"")),""))</f>
        <v/>
      </c>
      <c r="BS453" s="161" t="str">
        <f>IF(OR(X453="",VLOOKUP(X$1,Services!$A$1:$B$25,2,0)="Exclude"),"",IF($D453=1,IF(OR(price_limit="",price_limit="No Limit"),IF(X453="Yes",1,2),IF(SUMIFS(WhatIf!$W:$W,WhatIf!$Q:$Q,X$1,WhatIf!$R:$R,X453)&lt;=price_limit,IF(X453="Yes",1,2),"")),""))</f>
        <v/>
      </c>
      <c r="BT453" s="161" t="str">
        <f>IF(OR(Y453="",VLOOKUP(Y$1,Services!$A$1:$B$25,2,0)="Exclude"),"",IF($D453=1,IF(OR(price_limit="",price_limit="No Limit"),IF(Y453="Yes",1,2),IF(SUMIFS(WhatIf!$W:$W,WhatIf!$Q:$Q,Y$1,WhatIf!$R:$R,Y453)&lt;=price_limit,IF(Y453="Yes",1,2),"")),""))</f>
        <v/>
      </c>
      <c r="BU453" s="161" t="str">
        <f>IF(OR(Z453="",VLOOKUP(Z$1,Services!$A$1:$B$25,2,0)="Exclude"),"",IF($D453=1,IF(OR(price_limit="",price_limit="No Limit"),IF(Z453="Yes",1,2),IF(SUMIFS(WhatIf!$W:$W,WhatIf!$Q:$Q,Z$1,WhatIf!$R:$R,Z453)&lt;=price_limit,IF(Z453="Yes",1,2),"")),""))</f>
        <v/>
      </c>
      <c r="BV453" s="161"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3" customHeight="1" x14ac:dyDescent="0.3">
      <c r="A454" s="15" t="s">
        <v>1315</v>
      </c>
      <c r="B454" s="3" t="s">
        <v>1316</v>
      </c>
      <c r="C454" s="3" t="s">
        <v>177</v>
      </c>
      <c r="D454" s="8" t="str">
        <f t="shared" ca="1" si="23"/>
        <v/>
      </c>
      <c r="M454" s="4" t="s">
        <v>1</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1" t="str">
        <f>IF(OR(E454="",VLOOKUP(E$1,Services!$A$1:$B$25,2,0)="Exclude"),"",IF($D454=1,IF(OR(price_limit="",price_limit="No Limit"),IF(E454="Yes",1,2),IF(SUMIFS(WhatIf!$W:$W,WhatIf!$Q:$Q,E$1,WhatIf!$R:$R,E454)&lt;=price_limit,IF(E454="Yes",1,2),"")),""))</f>
        <v/>
      </c>
      <c r="BA454" s="161" t="str">
        <f>IF(OR(F454="",VLOOKUP(F$1,Services!$A$1:$B$25,2,0)="Exclude"),"",IF($D454=1,IF(OR(price_limit="",price_limit="No Limit"),IF(F454="Yes",1,2),IF(SUMIFS(WhatIf!$W:$W,WhatIf!$Q:$Q,F$1,WhatIf!$R:$R,F454)&lt;=price_limit,IF(F454="Yes",1,2),"")),""))</f>
        <v/>
      </c>
      <c r="BB454" s="161" t="str">
        <f>IF(OR(G454="",VLOOKUP(G$1,Services!$A$1:$B$25,2,0)="Exclude"),"",IF($D454=1,IF(OR(price_limit="",price_limit="No Limit"),IF(G454="Yes",1,2),IF(SUMIFS(WhatIf!$W:$W,WhatIf!$Q:$Q,G$1,WhatIf!$R:$R,G454)&lt;=price_limit,IF(G454="Yes",1,2),"")),""))</f>
        <v/>
      </c>
      <c r="BC454" s="161" t="str">
        <f>IF(OR(H454="",VLOOKUP(H$1,Services!$A$1:$B$25,2,0)="Exclude"),"",IF($D454=1,IF(OR(price_limit="",price_limit="No Limit"),IF(H454="Yes",1,2),IF(SUMIFS(WhatIf!$W:$W,WhatIf!$Q:$Q,H$1,WhatIf!$R:$R,H454)&lt;=price_limit,IF(H454="Yes",1,2),"")),""))</f>
        <v/>
      </c>
      <c r="BD454" s="161" t="str">
        <f>IF(OR(I454="",VLOOKUP(I$1,Services!$A$1:$B$25,2,0)="Exclude"),"",IF($D454=1,IF(OR(price_limit="",price_limit="No Limit"),IF(I454="Yes",1,2),IF(SUMIFS(WhatIf!$W:$W,WhatIf!$Q:$Q,I$1,WhatIf!$R:$R,I454)&lt;=price_limit,IF(I454="Yes",1,2),"")),""))</f>
        <v/>
      </c>
      <c r="BE454" s="161" t="str">
        <f>IF(OR(J454="",VLOOKUP(J$1,Services!$A$1:$B$25,2,0)="Exclude"),"",IF($D454=1,IF(OR(price_limit="",price_limit="No Limit"),IF(J454="Yes",1,2),IF(SUMIFS(WhatIf!$W:$W,WhatIf!$Q:$Q,J$1,WhatIf!$R:$R,J454)&lt;=price_limit,IF(J454="Yes",1,2),"")),""))</f>
        <v/>
      </c>
      <c r="BF454" s="161" t="str">
        <f>IF(OR(K454="",VLOOKUP(K$1,Services!$A$1:$B$25,2,0)="Exclude"),"",IF($D454=1,IF(OR(price_limit="",price_limit="No Limit"),IF(K454="Yes",1,2),IF(SUMIFS(WhatIf!$W:$W,WhatIf!$Q:$Q,K$1,WhatIf!$R:$R,K454)&lt;=price_limit,IF(K454="Yes",1,2),"")),""))</f>
        <v/>
      </c>
      <c r="BG454" s="161" t="str">
        <f>IF(OR(L454="",VLOOKUP(L$1,Services!$A$1:$B$25,2,0)="Exclude"),"",IF($D454=1,IF(OR(price_limit="",price_limit="No Limit"),IF(L454="Yes",1,2),IF(SUMIFS(WhatIf!$W:$W,WhatIf!$Q:$Q,L$1,WhatIf!$R:$R,L454)&lt;=price_limit,IF(L454="Yes",1,2),"")),""))</f>
        <v/>
      </c>
      <c r="BH454" s="161" t="str">
        <f ca="1">IF(OR(M454="",VLOOKUP(M$1,Services!$A$1:$B$25,2,0)="Exclude"),"",IF($D454=1,IF(OR(price_limit="",price_limit="No Limit"),IF(M454="Yes",1,2),IF(SUMIFS(WhatIf!$W:$W,WhatIf!$Q:$Q,M$1,WhatIf!$R:$R,M454)&lt;=price_limit,IF(M454="Yes",1,2),"")),""))</f>
        <v/>
      </c>
      <c r="BI454" s="161" t="str">
        <f>IF(OR(N454="",VLOOKUP(N$1,Services!$A$1:$B$25,2,0)="Exclude"),"",IF($D454=1,IF(OR(price_limit="",price_limit="No Limit"),IF(N454="Yes",1,2),IF(SUMIFS(WhatIf!$W:$W,WhatIf!$Q:$Q,N$1,WhatIf!$R:$R,N454)&lt;=price_limit,IF(N454="Yes",1,2),"")),""))</f>
        <v/>
      </c>
      <c r="BJ454" s="161" t="str">
        <f>IF(OR(O454="",VLOOKUP(O$1,Services!$A$1:$B$25,2,0)="Exclude"),"",IF($D454=1,IF(OR(price_limit="",price_limit="No Limit"),IF(O454="Yes",1,2),IF(SUMIFS(WhatIf!$W:$W,WhatIf!$Q:$Q,O$1,WhatIf!$R:$R,O454)&lt;=price_limit,IF(O454="Yes",1,2),"")),""))</f>
        <v/>
      </c>
      <c r="BK454" s="161" t="str">
        <f>IF(OR(P454="",VLOOKUP(P$1,Services!$A$1:$B$25,2,0)="Exclude"),"",IF($D454=1,IF(OR(price_limit="",price_limit="No Limit"),IF(P454="Yes",1,2),IF(SUMIFS(WhatIf!$W:$W,WhatIf!$Q:$Q,P$1,WhatIf!$R:$R,P454)&lt;=price_limit,IF(P454="Yes",1,2),"")),""))</f>
        <v/>
      </c>
      <c r="BL454" s="161" t="str">
        <f>IF(OR(Q454="",VLOOKUP(Q$1,Services!$A$1:$B$25,2,0)="Exclude"),"",IF($D454=1,IF(OR(price_limit="",price_limit="No Limit"),IF(Q454="Yes",1,2),IF(SUMIFS(WhatIf!$W:$W,WhatIf!$Q:$Q,Q$1,WhatIf!$R:$R,Q454)&lt;=price_limit,IF(Q454="Yes",1,2),"")),""))</f>
        <v/>
      </c>
      <c r="BM454" s="161" t="str">
        <f>IF(OR(R454="",VLOOKUP(R$1,Services!$A$1:$B$25,2,0)="Exclude"),"",IF($D454=1,IF(OR(price_limit="",price_limit="No Limit"),IF(R454="Yes",1,2),IF(SUMIFS(WhatIf!$W:$W,WhatIf!$Q:$Q,R$1,WhatIf!$R:$R,R454)&lt;=price_limit,IF(R454="Yes",1,2),"")),""))</f>
        <v/>
      </c>
      <c r="BN454" s="161" t="str">
        <f>IF(OR(S454="",VLOOKUP(S$1,Services!$A$1:$B$25,2,0)="Exclude"),"",IF($D454=1,IF(OR(price_limit="",price_limit="No Limit"),IF(S454="Yes",1,2),IF(SUMIFS(WhatIf!$W:$W,WhatIf!$Q:$Q,S$1,WhatIf!$R:$R,S454)&lt;=price_limit,IF(S454="Yes",1,2),"")),""))</f>
        <v/>
      </c>
      <c r="BO454" s="161" t="str">
        <f>IF(OR(T454="",VLOOKUP(T$1,Services!$A$1:$B$25,2,0)="Exclude"),"",IF($D454=1,IF(OR(price_limit="",price_limit="No Limit"),IF(T454="Yes",1,2),IF(SUMIFS(WhatIf!$W:$W,WhatIf!$Q:$Q,T$1,WhatIf!$R:$R,T454)&lt;=price_limit,IF(T454="Yes",1,2),"")),""))</f>
        <v/>
      </c>
      <c r="BP454" s="161" t="str">
        <f>IF(OR(U454="",VLOOKUP(U$1,Services!$A$1:$B$25,2,0)="Exclude"),"",IF($D454=1,IF(OR(price_limit="",price_limit="No Limit"),IF(U454="Yes",1,2),IF(SUMIFS(WhatIf!$W:$W,WhatIf!$Q:$Q,U$1,WhatIf!$R:$R,U454)&lt;=price_limit,IF(U454="Yes",1,2),"")),""))</f>
        <v/>
      </c>
      <c r="BQ454" s="161" t="str">
        <f>IF(OR(V454="",VLOOKUP(V$1,Services!$A$1:$B$25,2,0)="Exclude"),"",IF($D454=1,IF(OR(price_limit="",price_limit="No Limit"),IF(V454="Yes",1,2),IF(SUMIFS(WhatIf!$W:$W,WhatIf!$Q:$Q,V$1,WhatIf!$R:$R,V454)&lt;=price_limit,IF(V454="Yes",1,2),"")),""))</f>
        <v/>
      </c>
      <c r="BR454" s="161" t="str">
        <f>IF(OR(W454="",VLOOKUP(W$1,Services!$A$1:$B$25,2,0)="Exclude"),"",IF($D454=1,IF(OR(price_limit="",price_limit="No Limit"),IF(W454="Yes",1,2),IF(SUMIFS(WhatIf!$W:$W,WhatIf!$Q:$Q,W$1,WhatIf!$R:$R,W454)&lt;=price_limit,IF(W454="Yes",1,2),"")),""))</f>
        <v/>
      </c>
      <c r="BS454" s="161" t="str">
        <f>IF(OR(X454="",VLOOKUP(X$1,Services!$A$1:$B$25,2,0)="Exclude"),"",IF($D454=1,IF(OR(price_limit="",price_limit="No Limit"),IF(X454="Yes",1,2),IF(SUMIFS(WhatIf!$W:$W,WhatIf!$Q:$Q,X$1,WhatIf!$R:$R,X454)&lt;=price_limit,IF(X454="Yes",1,2),"")),""))</f>
        <v/>
      </c>
      <c r="BT454" s="161" t="str">
        <f>IF(OR(Y454="",VLOOKUP(Y$1,Services!$A$1:$B$25,2,0)="Exclude"),"",IF($D454=1,IF(OR(price_limit="",price_limit="No Limit"),IF(Y454="Yes",1,2),IF(SUMIFS(WhatIf!$W:$W,WhatIf!$Q:$Q,Y$1,WhatIf!$R:$R,Y454)&lt;=price_limit,IF(Y454="Yes",1,2),"")),""))</f>
        <v/>
      </c>
      <c r="BU454" s="161" t="str">
        <f>IF(OR(Z454="",VLOOKUP(Z$1,Services!$A$1:$B$25,2,0)="Exclude"),"",IF($D454=1,IF(OR(price_limit="",price_limit="No Limit"),IF(Z454="Yes",1,2),IF(SUMIFS(WhatIf!$W:$W,WhatIf!$Q:$Q,Z$1,WhatIf!$R:$R,Z454)&lt;=price_limit,IF(Z454="Yes",1,2),"")),""))</f>
        <v/>
      </c>
      <c r="BV454" s="161"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3" customHeight="1" x14ac:dyDescent="0.3">
      <c r="A455" s="15" t="s">
        <v>1155</v>
      </c>
      <c r="C455" s="3" t="s">
        <v>229</v>
      </c>
      <c r="D455" s="8" t="str">
        <f t="shared" ca="1" si="23"/>
        <v/>
      </c>
      <c r="O455" s="4" t="s">
        <v>605</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1" t="str">
        <f>IF(OR(E455="",VLOOKUP(E$1,Services!$A$1:$B$25,2,0)="Exclude"),"",IF($D455=1,IF(OR(price_limit="",price_limit="No Limit"),IF(E455="Yes",1,2),IF(SUMIFS(WhatIf!$W:$W,WhatIf!$Q:$Q,E$1,WhatIf!$R:$R,E455)&lt;=price_limit,IF(E455="Yes",1,2),"")),""))</f>
        <v/>
      </c>
      <c r="BA455" s="161" t="str">
        <f>IF(OR(F455="",VLOOKUP(F$1,Services!$A$1:$B$25,2,0)="Exclude"),"",IF($D455=1,IF(OR(price_limit="",price_limit="No Limit"),IF(F455="Yes",1,2),IF(SUMIFS(WhatIf!$W:$W,WhatIf!$Q:$Q,F$1,WhatIf!$R:$R,F455)&lt;=price_limit,IF(F455="Yes",1,2),"")),""))</f>
        <v/>
      </c>
      <c r="BB455" s="161" t="str">
        <f>IF(OR(G455="",VLOOKUP(G$1,Services!$A$1:$B$25,2,0)="Exclude"),"",IF($D455=1,IF(OR(price_limit="",price_limit="No Limit"),IF(G455="Yes",1,2),IF(SUMIFS(WhatIf!$W:$W,WhatIf!$Q:$Q,G$1,WhatIf!$R:$R,G455)&lt;=price_limit,IF(G455="Yes",1,2),"")),""))</f>
        <v/>
      </c>
      <c r="BC455" s="161" t="str">
        <f>IF(OR(H455="",VLOOKUP(H$1,Services!$A$1:$B$25,2,0)="Exclude"),"",IF($D455=1,IF(OR(price_limit="",price_limit="No Limit"),IF(H455="Yes",1,2),IF(SUMIFS(WhatIf!$W:$W,WhatIf!$Q:$Q,H$1,WhatIf!$R:$R,H455)&lt;=price_limit,IF(H455="Yes",1,2),"")),""))</f>
        <v/>
      </c>
      <c r="BD455" s="161" t="str">
        <f>IF(OR(I455="",VLOOKUP(I$1,Services!$A$1:$B$25,2,0)="Exclude"),"",IF($D455=1,IF(OR(price_limit="",price_limit="No Limit"),IF(I455="Yes",1,2),IF(SUMIFS(WhatIf!$W:$W,WhatIf!$Q:$Q,I$1,WhatIf!$R:$R,I455)&lt;=price_limit,IF(I455="Yes",1,2),"")),""))</f>
        <v/>
      </c>
      <c r="BE455" s="161" t="str">
        <f>IF(OR(J455="",VLOOKUP(J$1,Services!$A$1:$B$25,2,0)="Exclude"),"",IF($D455=1,IF(OR(price_limit="",price_limit="No Limit"),IF(J455="Yes",1,2),IF(SUMIFS(WhatIf!$W:$W,WhatIf!$Q:$Q,J$1,WhatIf!$R:$R,J455)&lt;=price_limit,IF(J455="Yes",1,2),"")),""))</f>
        <v/>
      </c>
      <c r="BF455" s="161" t="str">
        <f>IF(OR(K455="",VLOOKUP(K$1,Services!$A$1:$B$25,2,0)="Exclude"),"",IF($D455=1,IF(OR(price_limit="",price_limit="No Limit"),IF(K455="Yes",1,2),IF(SUMIFS(WhatIf!$W:$W,WhatIf!$Q:$Q,K$1,WhatIf!$R:$R,K455)&lt;=price_limit,IF(K455="Yes",1,2),"")),""))</f>
        <v/>
      </c>
      <c r="BG455" s="161" t="str">
        <f>IF(OR(L455="",VLOOKUP(L$1,Services!$A$1:$B$25,2,0)="Exclude"),"",IF($D455=1,IF(OR(price_limit="",price_limit="No Limit"),IF(L455="Yes",1,2),IF(SUMIFS(WhatIf!$W:$W,WhatIf!$Q:$Q,L$1,WhatIf!$R:$R,L455)&lt;=price_limit,IF(L455="Yes",1,2),"")),""))</f>
        <v/>
      </c>
      <c r="BH455" s="161" t="str">
        <f>IF(OR(M455="",VLOOKUP(M$1,Services!$A$1:$B$25,2,0)="Exclude"),"",IF($D455=1,IF(OR(price_limit="",price_limit="No Limit"),IF(M455="Yes",1,2),IF(SUMIFS(WhatIf!$W:$W,WhatIf!$Q:$Q,M$1,WhatIf!$R:$R,M455)&lt;=price_limit,IF(M455="Yes",1,2),"")),""))</f>
        <v/>
      </c>
      <c r="BI455" s="161" t="str">
        <f>IF(OR(N455="",VLOOKUP(N$1,Services!$A$1:$B$25,2,0)="Exclude"),"",IF($D455=1,IF(OR(price_limit="",price_limit="No Limit"),IF(N455="Yes",1,2),IF(SUMIFS(WhatIf!$W:$W,WhatIf!$Q:$Q,N$1,WhatIf!$R:$R,N455)&lt;=price_limit,IF(N455="Yes",1,2),"")),""))</f>
        <v/>
      </c>
      <c r="BJ455" s="161" t="str">
        <f ca="1">IF(OR(O455="",VLOOKUP(O$1,Services!$A$1:$B$25,2,0)="Exclude"),"",IF($D455=1,IF(OR(price_limit="",price_limit="No Limit"),IF(O455="Yes",1,2),IF(SUMIFS(WhatIf!$W:$W,WhatIf!$Q:$Q,O$1,WhatIf!$R:$R,O455)&lt;=price_limit,IF(O455="Yes",1,2),"")),""))</f>
        <v/>
      </c>
      <c r="BK455" s="161" t="str">
        <f>IF(OR(P455="",VLOOKUP(P$1,Services!$A$1:$B$25,2,0)="Exclude"),"",IF($D455=1,IF(OR(price_limit="",price_limit="No Limit"),IF(P455="Yes",1,2),IF(SUMIFS(WhatIf!$W:$W,WhatIf!$Q:$Q,P$1,WhatIf!$R:$R,P455)&lt;=price_limit,IF(P455="Yes",1,2),"")),""))</f>
        <v/>
      </c>
      <c r="BL455" s="161" t="str">
        <f>IF(OR(Q455="",VLOOKUP(Q$1,Services!$A$1:$B$25,2,0)="Exclude"),"",IF($D455=1,IF(OR(price_limit="",price_limit="No Limit"),IF(Q455="Yes",1,2),IF(SUMIFS(WhatIf!$W:$W,WhatIf!$Q:$Q,Q$1,WhatIf!$R:$R,Q455)&lt;=price_limit,IF(Q455="Yes",1,2),"")),""))</f>
        <v/>
      </c>
      <c r="BM455" s="161" t="str">
        <f>IF(OR(R455="",VLOOKUP(R$1,Services!$A$1:$B$25,2,0)="Exclude"),"",IF($D455=1,IF(OR(price_limit="",price_limit="No Limit"),IF(R455="Yes",1,2),IF(SUMIFS(WhatIf!$W:$W,WhatIf!$Q:$Q,R$1,WhatIf!$R:$R,R455)&lt;=price_limit,IF(R455="Yes",1,2),"")),""))</f>
        <v/>
      </c>
      <c r="BN455" s="161" t="str">
        <f>IF(OR(S455="",VLOOKUP(S$1,Services!$A$1:$B$25,2,0)="Exclude"),"",IF($D455=1,IF(OR(price_limit="",price_limit="No Limit"),IF(S455="Yes",1,2),IF(SUMIFS(WhatIf!$W:$W,WhatIf!$Q:$Q,S$1,WhatIf!$R:$R,S455)&lt;=price_limit,IF(S455="Yes",1,2),"")),""))</f>
        <v/>
      </c>
      <c r="BO455" s="161" t="str">
        <f>IF(OR(T455="",VLOOKUP(T$1,Services!$A$1:$B$25,2,0)="Exclude"),"",IF($D455=1,IF(OR(price_limit="",price_limit="No Limit"),IF(T455="Yes",1,2),IF(SUMIFS(WhatIf!$W:$W,WhatIf!$Q:$Q,T$1,WhatIf!$R:$R,T455)&lt;=price_limit,IF(T455="Yes",1,2),"")),""))</f>
        <v/>
      </c>
      <c r="BP455" s="161" t="str">
        <f>IF(OR(U455="",VLOOKUP(U$1,Services!$A$1:$B$25,2,0)="Exclude"),"",IF($D455=1,IF(OR(price_limit="",price_limit="No Limit"),IF(U455="Yes",1,2),IF(SUMIFS(WhatIf!$W:$W,WhatIf!$Q:$Q,U$1,WhatIf!$R:$R,U455)&lt;=price_limit,IF(U455="Yes",1,2),"")),""))</f>
        <v/>
      </c>
      <c r="BQ455" s="161" t="str">
        <f>IF(OR(V455="",VLOOKUP(V$1,Services!$A$1:$B$25,2,0)="Exclude"),"",IF($D455=1,IF(OR(price_limit="",price_limit="No Limit"),IF(V455="Yes",1,2),IF(SUMIFS(WhatIf!$W:$W,WhatIf!$Q:$Q,V$1,WhatIf!$R:$R,V455)&lt;=price_limit,IF(V455="Yes",1,2),"")),""))</f>
        <v/>
      </c>
      <c r="BR455" s="161" t="str">
        <f>IF(OR(W455="",VLOOKUP(W$1,Services!$A$1:$B$25,2,0)="Exclude"),"",IF($D455=1,IF(OR(price_limit="",price_limit="No Limit"),IF(W455="Yes",1,2),IF(SUMIFS(WhatIf!$W:$W,WhatIf!$Q:$Q,W$1,WhatIf!$R:$R,W455)&lt;=price_limit,IF(W455="Yes",1,2),"")),""))</f>
        <v/>
      </c>
      <c r="BS455" s="161" t="str">
        <f>IF(OR(X455="",VLOOKUP(X$1,Services!$A$1:$B$25,2,0)="Exclude"),"",IF($D455=1,IF(OR(price_limit="",price_limit="No Limit"),IF(X455="Yes",1,2),IF(SUMIFS(WhatIf!$W:$W,WhatIf!$Q:$Q,X$1,WhatIf!$R:$R,X455)&lt;=price_limit,IF(X455="Yes",1,2),"")),""))</f>
        <v/>
      </c>
      <c r="BT455" s="161" t="str">
        <f>IF(OR(Y455="",VLOOKUP(Y$1,Services!$A$1:$B$25,2,0)="Exclude"),"",IF($D455=1,IF(OR(price_limit="",price_limit="No Limit"),IF(Y455="Yes",1,2),IF(SUMIFS(WhatIf!$W:$W,WhatIf!$Q:$Q,Y$1,WhatIf!$R:$R,Y455)&lt;=price_limit,IF(Y455="Yes",1,2),"")),""))</f>
        <v/>
      </c>
      <c r="BU455" s="161" t="str">
        <f>IF(OR(Z455="",VLOOKUP(Z$1,Services!$A$1:$B$25,2,0)="Exclude"),"",IF($D455=1,IF(OR(price_limit="",price_limit="No Limit"),IF(Z455="Yes",1,2),IF(SUMIFS(WhatIf!$W:$W,WhatIf!$Q:$Q,Z$1,WhatIf!$R:$R,Z455)&lt;=price_limit,IF(Z455="Yes",1,2),"")),""))</f>
        <v/>
      </c>
      <c r="BV455" s="161"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3" customHeight="1" x14ac:dyDescent="0.35">
      <c r="A456" s="15" t="s">
        <v>124</v>
      </c>
      <c r="B456" s="3" t="s">
        <v>235</v>
      </c>
      <c r="C456" s="3" t="s">
        <v>177</v>
      </c>
      <c r="D456" s="8" t="str">
        <f t="shared" ca="1" si="23"/>
        <v/>
      </c>
      <c r="M456" s="8"/>
      <c r="N456" s="8"/>
      <c r="O456" s="8" t="s">
        <v>605</v>
      </c>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1" t="str">
        <f>IF(OR(E456="",VLOOKUP(E$1,Services!$A$1:$B$25,2,0)="Exclude"),"",IF($D456=1,IF(OR(price_limit="",price_limit="No Limit"),IF(E456="Yes",1,2),IF(SUMIFS(WhatIf!$W:$W,WhatIf!$Q:$Q,E$1,WhatIf!$R:$R,E456)&lt;=price_limit,IF(E456="Yes",1,2),"")),""))</f>
        <v/>
      </c>
      <c r="BA456" s="161" t="str">
        <f>IF(OR(F456="",VLOOKUP(F$1,Services!$A$1:$B$25,2,0)="Exclude"),"",IF($D456=1,IF(OR(price_limit="",price_limit="No Limit"),IF(F456="Yes",1,2),IF(SUMIFS(WhatIf!$W:$W,WhatIf!$Q:$Q,F$1,WhatIf!$R:$R,F456)&lt;=price_limit,IF(F456="Yes",1,2),"")),""))</f>
        <v/>
      </c>
      <c r="BB456" s="161" t="str">
        <f>IF(OR(G456="",VLOOKUP(G$1,Services!$A$1:$B$25,2,0)="Exclude"),"",IF($D456=1,IF(OR(price_limit="",price_limit="No Limit"),IF(G456="Yes",1,2),IF(SUMIFS(WhatIf!$W:$W,WhatIf!$Q:$Q,G$1,WhatIf!$R:$R,G456)&lt;=price_limit,IF(G456="Yes",1,2),"")),""))</f>
        <v/>
      </c>
      <c r="BC456" s="161" t="str">
        <f>IF(OR(H456="",VLOOKUP(H$1,Services!$A$1:$B$25,2,0)="Exclude"),"",IF($D456=1,IF(OR(price_limit="",price_limit="No Limit"),IF(H456="Yes",1,2),IF(SUMIFS(WhatIf!$W:$W,WhatIf!$Q:$Q,H$1,WhatIf!$R:$R,H456)&lt;=price_limit,IF(H456="Yes",1,2),"")),""))</f>
        <v/>
      </c>
      <c r="BD456" s="161" t="str">
        <f>IF(OR(I456="",VLOOKUP(I$1,Services!$A$1:$B$25,2,0)="Exclude"),"",IF($D456=1,IF(OR(price_limit="",price_limit="No Limit"),IF(I456="Yes",1,2),IF(SUMIFS(WhatIf!$W:$W,WhatIf!$Q:$Q,I$1,WhatIf!$R:$R,I456)&lt;=price_limit,IF(I456="Yes",1,2),"")),""))</f>
        <v/>
      </c>
      <c r="BE456" s="161" t="str">
        <f>IF(OR(J456="",VLOOKUP(J$1,Services!$A$1:$B$25,2,0)="Exclude"),"",IF($D456=1,IF(OR(price_limit="",price_limit="No Limit"),IF(J456="Yes",1,2),IF(SUMIFS(WhatIf!$W:$W,WhatIf!$Q:$Q,J$1,WhatIf!$R:$R,J456)&lt;=price_limit,IF(J456="Yes",1,2),"")),""))</f>
        <v/>
      </c>
      <c r="BF456" s="161" t="str">
        <f>IF(OR(K456="",VLOOKUP(K$1,Services!$A$1:$B$25,2,0)="Exclude"),"",IF($D456=1,IF(OR(price_limit="",price_limit="No Limit"),IF(K456="Yes",1,2),IF(SUMIFS(WhatIf!$W:$W,WhatIf!$Q:$Q,K$1,WhatIf!$R:$R,K456)&lt;=price_limit,IF(K456="Yes",1,2),"")),""))</f>
        <v/>
      </c>
      <c r="BG456" s="161" t="str">
        <f>IF(OR(L456="",VLOOKUP(L$1,Services!$A$1:$B$25,2,0)="Exclude"),"",IF($D456=1,IF(OR(price_limit="",price_limit="No Limit"),IF(L456="Yes",1,2),IF(SUMIFS(WhatIf!$W:$W,WhatIf!$Q:$Q,L$1,WhatIf!$R:$R,L456)&lt;=price_limit,IF(L456="Yes",1,2),"")),""))</f>
        <v/>
      </c>
      <c r="BH456" s="161" t="str">
        <f>IF(OR(M456="",VLOOKUP(M$1,Services!$A$1:$B$25,2,0)="Exclude"),"",IF($D456=1,IF(OR(price_limit="",price_limit="No Limit"),IF(M456="Yes",1,2),IF(SUMIFS(WhatIf!$W:$W,WhatIf!$Q:$Q,M$1,WhatIf!$R:$R,M456)&lt;=price_limit,IF(M456="Yes",1,2),"")),""))</f>
        <v/>
      </c>
      <c r="BI456" s="161" t="str">
        <f>IF(OR(N456="",VLOOKUP(N$1,Services!$A$1:$B$25,2,0)="Exclude"),"",IF($D456=1,IF(OR(price_limit="",price_limit="No Limit"),IF(N456="Yes",1,2),IF(SUMIFS(WhatIf!$W:$W,WhatIf!$Q:$Q,N$1,WhatIf!$R:$R,N456)&lt;=price_limit,IF(N456="Yes",1,2),"")),""))</f>
        <v/>
      </c>
      <c r="BJ456" s="161" t="str">
        <f ca="1">IF(OR(O456="",VLOOKUP(O$1,Services!$A$1:$B$25,2,0)="Exclude"),"",IF($D456=1,IF(OR(price_limit="",price_limit="No Limit"),IF(O456="Yes",1,2),IF(SUMIFS(WhatIf!$W:$W,WhatIf!$Q:$Q,O$1,WhatIf!$R:$R,O456)&lt;=price_limit,IF(O456="Yes",1,2),"")),""))</f>
        <v/>
      </c>
      <c r="BK456" s="161" t="str">
        <f>IF(OR(P456="",VLOOKUP(P$1,Services!$A$1:$B$25,2,0)="Exclude"),"",IF($D456=1,IF(OR(price_limit="",price_limit="No Limit"),IF(P456="Yes",1,2),IF(SUMIFS(WhatIf!$W:$W,WhatIf!$Q:$Q,P$1,WhatIf!$R:$R,P456)&lt;=price_limit,IF(P456="Yes",1,2),"")),""))</f>
        <v/>
      </c>
      <c r="BL456" s="161" t="str">
        <f>IF(OR(Q456="",VLOOKUP(Q$1,Services!$A$1:$B$25,2,0)="Exclude"),"",IF($D456=1,IF(OR(price_limit="",price_limit="No Limit"),IF(Q456="Yes",1,2),IF(SUMIFS(WhatIf!$W:$W,WhatIf!$Q:$Q,Q$1,WhatIf!$R:$R,Q456)&lt;=price_limit,IF(Q456="Yes",1,2),"")),""))</f>
        <v/>
      </c>
      <c r="BM456" s="161" t="str">
        <f>IF(OR(R456="",VLOOKUP(R$1,Services!$A$1:$B$25,2,0)="Exclude"),"",IF($D456=1,IF(OR(price_limit="",price_limit="No Limit"),IF(R456="Yes",1,2),IF(SUMIFS(WhatIf!$W:$W,WhatIf!$Q:$Q,R$1,WhatIf!$R:$R,R456)&lt;=price_limit,IF(R456="Yes",1,2),"")),""))</f>
        <v/>
      </c>
      <c r="BN456" s="161" t="str">
        <f>IF(OR(S456="",VLOOKUP(S$1,Services!$A$1:$B$25,2,0)="Exclude"),"",IF($D456=1,IF(OR(price_limit="",price_limit="No Limit"),IF(S456="Yes",1,2),IF(SUMIFS(WhatIf!$W:$W,WhatIf!$Q:$Q,S$1,WhatIf!$R:$R,S456)&lt;=price_limit,IF(S456="Yes",1,2),"")),""))</f>
        <v/>
      </c>
      <c r="BO456" s="161" t="str">
        <f>IF(OR(T456="",VLOOKUP(T$1,Services!$A$1:$B$25,2,0)="Exclude"),"",IF($D456=1,IF(OR(price_limit="",price_limit="No Limit"),IF(T456="Yes",1,2),IF(SUMIFS(WhatIf!$W:$W,WhatIf!$Q:$Q,T$1,WhatIf!$R:$R,T456)&lt;=price_limit,IF(T456="Yes",1,2),"")),""))</f>
        <v/>
      </c>
      <c r="BP456" s="161" t="str">
        <f>IF(OR(U456="",VLOOKUP(U$1,Services!$A$1:$B$25,2,0)="Exclude"),"",IF($D456=1,IF(OR(price_limit="",price_limit="No Limit"),IF(U456="Yes",1,2),IF(SUMIFS(WhatIf!$W:$W,WhatIf!$Q:$Q,U$1,WhatIf!$R:$R,U456)&lt;=price_limit,IF(U456="Yes",1,2),"")),""))</f>
        <v/>
      </c>
      <c r="BQ456" s="161" t="str">
        <f>IF(OR(V456="",VLOOKUP(V$1,Services!$A$1:$B$25,2,0)="Exclude"),"",IF($D456=1,IF(OR(price_limit="",price_limit="No Limit"),IF(V456="Yes",1,2),IF(SUMIFS(WhatIf!$W:$W,WhatIf!$Q:$Q,V$1,WhatIf!$R:$R,V456)&lt;=price_limit,IF(V456="Yes",1,2),"")),""))</f>
        <v/>
      </c>
      <c r="BR456" s="161" t="str">
        <f>IF(OR(W456="",VLOOKUP(W$1,Services!$A$1:$B$25,2,0)="Exclude"),"",IF($D456=1,IF(OR(price_limit="",price_limit="No Limit"),IF(W456="Yes",1,2),IF(SUMIFS(WhatIf!$W:$W,WhatIf!$Q:$Q,W$1,WhatIf!$R:$R,W456)&lt;=price_limit,IF(W456="Yes",1,2),"")),""))</f>
        <v/>
      </c>
      <c r="BS456" s="161" t="str">
        <f>IF(OR(X456="",VLOOKUP(X$1,Services!$A$1:$B$25,2,0)="Exclude"),"",IF($D456=1,IF(OR(price_limit="",price_limit="No Limit"),IF(X456="Yes",1,2),IF(SUMIFS(WhatIf!$W:$W,WhatIf!$Q:$Q,X$1,WhatIf!$R:$R,X456)&lt;=price_limit,IF(X456="Yes",1,2),"")),""))</f>
        <v/>
      </c>
      <c r="BT456" s="161" t="str">
        <f>IF(OR(Y456="",VLOOKUP(Y$1,Services!$A$1:$B$25,2,0)="Exclude"),"",IF($D456=1,IF(OR(price_limit="",price_limit="No Limit"),IF(Y456="Yes",1,2),IF(SUMIFS(WhatIf!$W:$W,WhatIf!$Q:$Q,Y$1,WhatIf!$R:$R,Y456)&lt;=price_limit,IF(Y456="Yes",1,2),"")),""))</f>
        <v/>
      </c>
      <c r="BU456" s="161" t="str">
        <f>IF(OR(Z456="",VLOOKUP(Z$1,Services!$A$1:$B$25,2,0)="Exclude"),"",IF($D456=1,IF(OR(price_limit="",price_limit="No Limit"),IF(Z456="Yes",1,2),IF(SUMIFS(WhatIf!$W:$W,WhatIf!$Q:$Q,Z$1,WhatIf!$R:$R,Z456)&lt;=price_limit,IF(Z456="Yes",1,2),"")),""))</f>
        <v/>
      </c>
      <c r="BV456" s="161"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3" customHeight="1" x14ac:dyDescent="0.3">
      <c r="A457" s="15" t="s">
        <v>1320</v>
      </c>
      <c r="C457" s="3" t="s">
        <v>185</v>
      </c>
      <c r="D457" s="8" t="str">
        <f t="shared" ca="1" si="23"/>
        <v/>
      </c>
      <c r="O457" s="4" t="s">
        <v>1</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1" t="str">
        <f>IF(OR(E457="",VLOOKUP(E$1,Services!$A$1:$B$25,2,0)="Exclude"),"",IF($D457=1,IF(OR(price_limit="",price_limit="No Limit"),IF(E457="Yes",1,2),IF(SUMIFS(WhatIf!$W:$W,WhatIf!$Q:$Q,E$1,WhatIf!$R:$R,E457)&lt;=price_limit,IF(E457="Yes",1,2),"")),""))</f>
        <v/>
      </c>
      <c r="BA457" s="161" t="str">
        <f>IF(OR(F457="",VLOOKUP(F$1,Services!$A$1:$B$25,2,0)="Exclude"),"",IF($D457=1,IF(OR(price_limit="",price_limit="No Limit"),IF(F457="Yes",1,2),IF(SUMIFS(WhatIf!$W:$W,WhatIf!$Q:$Q,F$1,WhatIf!$R:$R,F457)&lt;=price_limit,IF(F457="Yes",1,2),"")),""))</f>
        <v/>
      </c>
      <c r="BB457" s="161" t="str">
        <f>IF(OR(G457="",VLOOKUP(G$1,Services!$A$1:$B$25,2,0)="Exclude"),"",IF($D457=1,IF(OR(price_limit="",price_limit="No Limit"),IF(G457="Yes",1,2),IF(SUMIFS(WhatIf!$W:$W,WhatIf!$Q:$Q,G$1,WhatIf!$R:$R,G457)&lt;=price_limit,IF(G457="Yes",1,2),"")),""))</f>
        <v/>
      </c>
      <c r="BC457" s="161" t="str">
        <f>IF(OR(H457="",VLOOKUP(H$1,Services!$A$1:$B$25,2,0)="Exclude"),"",IF($D457=1,IF(OR(price_limit="",price_limit="No Limit"),IF(H457="Yes",1,2),IF(SUMIFS(WhatIf!$W:$W,WhatIf!$Q:$Q,H$1,WhatIf!$R:$R,H457)&lt;=price_limit,IF(H457="Yes",1,2),"")),""))</f>
        <v/>
      </c>
      <c r="BD457" s="161" t="str">
        <f>IF(OR(I457="",VLOOKUP(I$1,Services!$A$1:$B$25,2,0)="Exclude"),"",IF($D457=1,IF(OR(price_limit="",price_limit="No Limit"),IF(I457="Yes",1,2),IF(SUMIFS(WhatIf!$W:$W,WhatIf!$Q:$Q,I$1,WhatIf!$R:$R,I457)&lt;=price_limit,IF(I457="Yes",1,2),"")),""))</f>
        <v/>
      </c>
      <c r="BE457" s="161" t="str">
        <f>IF(OR(J457="",VLOOKUP(J$1,Services!$A$1:$B$25,2,0)="Exclude"),"",IF($D457=1,IF(OR(price_limit="",price_limit="No Limit"),IF(J457="Yes",1,2),IF(SUMIFS(WhatIf!$W:$W,WhatIf!$Q:$Q,J$1,WhatIf!$R:$R,J457)&lt;=price_limit,IF(J457="Yes",1,2),"")),""))</f>
        <v/>
      </c>
      <c r="BF457" s="161" t="str">
        <f>IF(OR(K457="",VLOOKUP(K$1,Services!$A$1:$B$25,2,0)="Exclude"),"",IF($D457=1,IF(OR(price_limit="",price_limit="No Limit"),IF(K457="Yes",1,2),IF(SUMIFS(WhatIf!$W:$W,WhatIf!$Q:$Q,K$1,WhatIf!$R:$R,K457)&lt;=price_limit,IF(K457="Yes",1,2),"")),""))</f>
        <v/>
      </c>
      <c r="BG457" s="161" t="str">
        <f>IF(OR(L457="",VLOOKUP(L$1,Services!$A$1:$B$25,2,0)="Exclude"),"",IF($D457=1,IF(OR(price_limit="",price_limit="No Limit"),IF(L457="Yes",1,2),IF(SUMIFS(WhatIf!$W:$W,WhatIf!$Q:$Q,L$1,WhatIf!$R:$R,L457)&lt;=price_limit,IF(L457="Yes",1,2),"")),""))</f>
        <v/>
      </c>
      <c r="BH457" s="161" t="str">
        <f>IF(OR(M457="",VLOOKUP(M$1,Services!$A$1:$B$25,2,0)="Exclude"),"",IF($D457=1,IF(OR(price_limit="",price_limit="No Limit"),IF(M457="Yes",1,2),IF(SUMIFS(WhatIf!$W:$W,WhatIf!$Q:$Q,M$1,WhatIf!$R:$R,M457)&lt;=price_limit,IF(M457="Yes",1,2),"")),""))</f>
        <v/>
      </c>
      <c r="BI457" s="161" t="str">
        <f>IF(OR(N457="",VLOOKUP(N$1,Services!$A$1:$B$25,2,0)="Exclude"),"",IF($D457=1,IF(OR(price_limit="",price_limit="No Limit"),IF(N457="Yes",1,2),IF(SUMIFS(WhatIf!$W:$W,WhatIf!$Q:$Q,N$1,WhatIf!$R:$R,N457)&lt;=price_limit,IF(N457="Yes",1,2),"")),""))</f>
        <v/>
      </c>
      <c r="BJ457" s="161" t="str">
        <f ca="1">IF(OR(O457="",VLOOKUP(O$1,Services!$A$1:$B$25,2,0)="Exclude"),"",IF($D457=1,IF(OR(price_limit="",price_limit="No Limit"),IF(O457="Yes",1,2),IF(SUMIFS(WhatIf!$W:$W,WhatIf!$Q:$Q,O$1,WhatIf!$R:$R,O457)&lt;=price_limit,IF(O457="Yes",1,2),"")),""))</f>
        <v/>
      </c>
      <c r="BK457" s="161" t="str">
        <f>IF(OR(P457="",VLOOKUP(P$1,Services!$A$1:$B$25,2,0)="Exclude"),"",IF($D457=1,IF(OR(price_limit="",price_limit="No Limit"),IF(P457="Yes",1,2),IF(SUMIFS(WhatIf!$W:$W,WhatIf!$Q:$Q,P$1,WhatIf!$R:$R,P457)&lt;=price_limit,IF(P457="Yes",1,2),"")),""))</f>
        <v/>
      </c>
      <c r="BL457" s="161" t="str">
        <f>IF(OR(Q457="",VLOOKUP(Q$1,Services!$A$1:$B$25,2,0)="Exclude"),"",IF($D457=1,IF(OR(price_limit="",price_limit="No Limit"),IF(Q457="Yes",1,2),IF(SUMIFS(WhatIf!$W:$W,WhatIf!$Q:$Q,Q$1,WhatIf!$R:$R,Q457)&lt;=price_limit,IF(Q457="Yes",1,2),"")),""))</f>
        <v/>
      </c>
      <c r="BM457" s="161" t="str">
        <f>IF(OR(R457="",VLOOKUP(R$1,Services!$A$1:$B$25,2,0)="Exclude"),"",IF($D457=1,IF(OR(price_limit="",price_limit="No Limit"),IF(R457="Yes",1,2),IF(SUMIFS(WhatIf!$W:$W,WhatIf!$Q:$Q,R$1,WhatIf!$R:$R,R457)&lt;=price_limit,IF(R457="Yes",1,2),"")),""))</f>
        <v/>
      </c>
      <c r="BN457" s="161" t="str">
        <f>IF(OR(S457="",VLOOKUP(S$1,Services!$A$1:$B$25,2,0)="Exclude"),"",IF($D457=1,IF(OR(price_limit="",price_limit="No Limit"),IF(S457="Yes",1,2),IF(SUMIFS(WhatIf!$W:$W,WhatIf!$Q:$Q,S$1,WhatIf!$R:$R,S457)&lt;=price_limit,IF(S457="Yes",1,2),"")),""))</f>
        <v/>
      </c>
      <c r="BO457" s="161" t="str">
        <f>IF(OR(T457="",VLOOKUP(T$1,Services!$A$1:$B$25,2,0)="Exclude"),"",IF($D457=1,IF(OR(price_limit="",price_limit="No Limit"),IF(T457="Yes",1,2),IF(SUMIFS(WhatIf!$W:$W,WhatIf!$Q:$Q,T$1,WhatIf!$R:$R,T457)&lt;=price_limit,IF(T457="Yes",1,2),"")),""))</f>
        <v/>
      </c>
      <c r="BP457" s="161" t="str">
        <f>IF(OR(U457="",VLOOKUP(U$1,Services!$A$1:$B$25,2,0)="Exclude"),"",IF($D457=1,IF(OR(price_limit="",price_limit="No Limit"),IF(U457="Yes",1,2),IF(SUMIFS(WhatIf!$W:$W,WhatIf!$Q:$Q,U$1,WhatIf!$R:$R,U457)&lt;=price_limit,IF(U457="Yes",1,2),"")),""))</f>
        <v/>
      </c>
      <c r="BQ457" s="161" t="str">
        <f>IF(OR(V457="",VLOOKUP(V$1,Services!$A$1:$B$25,2,0)="Exclude"),"",IF($D457=1,IF(OR(price_limit="",price_limit="No Limit"),IF(V457="Yes",1,2),IF(SUMIFS(WhatIf!$W:$W,WhatIf!$Q:$Q,V$1,WhatIf!$R:$R,V457)&lt;=price_limit,IF(V457="Yes",1,2),"")),""))</f>
        <v/>
      </c>
      <c r="BR457" s="161" t="str">
        <f>IF(OR(W457="",VLOOKUP(W$1,Services!$A$1:$B$25,2,0)="Exclude"),"",IF($D457=1,IF(OR(price_limit="",price_limit="No Limit"),IF(W457="Yes",1,2),IF(SUMIFS(WhatIf!$W:$W,WhatIf!$Q:$Q,W$1,WhatIf!$R:$R,W457)&lt;=price_limit,IF(W457="Yes",1,2),"")),""))</f>
        <v/>
      </c>
      <c r="BS457" s="161" t="str">
        <f>IF(OR(X457="",VLOOKUP(X$1,Services!$A$1:$B$25,2,0)="Exclude"),"",IF($D457=1,IF(OR(price_limit="",price_limit="No Limit"),IF(X457="Yes",1,2),IF(SUMIFS(WhatIf!$W:$W,WhatIf!$Q:$Q,X$1,WhatIf!$R:$R,X457)&lt;=price_limit,IF(X457="Yes",1,2),"")),""))</f>
        <v/>
      </c>
      <c r="BT457" s="161" t="str">
        <f>IF(OR(Y457="",VLOOKUP(Y$1,Services!$A$1:$B$25,2,0)="Exclude"),"",IF($D457=1,IF(OR(price_limit="",price_limit="No Limit"),IF(Y457="Yes",1,2),IF(SUMIFS(WhatIf!$W:$W,WhatIf!$Q:$Q,Y$1,WhatIf!$R:$R,Y457)&lt;=price_limit,IF(Y457="Yes",1,2),"")),""))</f>
        <v/>
      </c>
      <c r="BU457" s="161" t="str">
        <f>IF(OR(Z457="",VLOOKUP(Z$1,Services!$A$1:$B$25,2,0)="Exclude"),"",IF($D457=1,IF(OR(price_limit="",price_limit="No Limit"),IF(Z457="Yes",1,2),IF(SUMIFS(WhatIf!$W:$W,WhatIf!$Q:$Q,Z$1,WhatIf!$R:$R,Z457)&lt;=price_limit,IF(Z457="Yes",1,2),"")),""))</f>
        <v/>
      </c>
      <c r="BV457" s="161"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 customHeight="1" x14ac:dyDescent="0.35">
      <c r="A458" s="15" t="s">
        <v>816</v>
      </c>
      <c r="B458" s="3" t="s">
        <v>875</v>
      </c>
      <c r="C458" s="3" t="s">
        <v>184</v>
      </c>
      <c r="D458" s="8" t="str">
        <f t="shared" ca="1" si="23"/>
        <v/>
      </c>
      <c r="I458" s="4" t="s">
        <v>231</v>
      </c>
      <c r="J458" s="4" t="s">
        <v>231</v>
      </c>
      <c r="K458" s="4" t="s">
        <v>231</v>
      </c>
      <c r="L458" s="4" t="s">
        <v>231</v>
      </c>
      <c r="M458" s="8"/>
      <c r="N458" s="8"/>
      <c r="O458" s="8"/>
      <c r="P458" s="8"/>
      <c r="Q458" s="8"/>
      <c r="R458" s="8"/>
      <c r="S458" s="8"/>
      <c r="T458" s="8"/>
      <c r="U458" s="8"/>
      <c r="V458" s="8" t="s">
        <v>1</v>
      </c>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1" t="str">
        <f>IF(OR(E458="",VLOOKUP(E$1,Services!$A$1:$B$25,2,0)="Exclude"),"",IF($D458=1,IF(OR(price_limit="",price_limit="No Limit"),IF(E458="Yes",1,2),IF(SUMIFS(WhatIf!$W:$W,WhatIf!$Q:$Q,E$1,WhatIf!$R:$R,E458)&lt;=price_limit,IF(E458="Yes",1,2),"")),""))</f>
        <v/>
      </c>
      <c r="BA458" s="161" t="str">
        <f>IF(OR(F458="",VLOOKUP(F$1,Services!$A$1:$B$25,2,0)="Exclude"),"",IF($D458=1,IF(OR(price_limit="",price_limit="No Limit"),IF(F458="Yes",1,2),IF(SUMIFS(WhatIf!$W:$W,WhatIf!$Q:$Q,F$1,WhatIf!$R:$R,F458)&lt;=price_limit,IF(F458="Yes",1,2),"")),""))</f>
        <v/>
      </c>
      <c r="BB458" s="161" t="str">
        <f>IF(OR(G458="",VLOOKUP(G$1,Services!$A$1:$B$25,2,0)="Exclude"),"",IF($D458=1,IF(OR(price_limit="",price_limit="No Limit"),IF(G458="Yes",1,2),IF(SUMIFS(WhatIf!$W:$W,WhatIf!$Q:$Q,G$1,WhatIf!$R:$R,G458)&lt;=price_limit,IF(G458="Yes",1,2),"")),""))</f>
        <v/>
      </c>
      <c r="BC458" s="161" t="str">
        <f>IF(OR(H458="",VLOOKUP(H$1,Services!$A$1:$B$25,2,0)="Exclude"),"",IF($D458=1,IF(OR(price_limit="",price_limit="No Limit"),IF(H458="Yes",1,2),IF(SUMIFS(WhatIf!$W:$W,WhatIf!$Q:$Q,H$1,WhatIf!$R:$R,H458)&lt;=price_limit,IF(H458="Yes",1,2),"")),""))</f>
        <v/>
      </c>
      <c r="BD458" s="161" t="str">
        <f ca="1">IF(OR(I458="",VLOOKUP(I$1,Services!$A$1:$B$25,2,0)="Exclude"),"",IF($D458=1,IF(OR(price_limit="",price_limit="No Limit"),IF(I458="Yes",1,2),IF(SUMIFS(WhatIf!$W:$W,WhatIf!$Q:$Q,I$1,WhatIf!$R:$R,I458)&lt;=price_limit,IF(I458="Yes",1,2),"")),""))</f>
        <v/>
      </c>
      <c r="BE458" s="161" t="str">
        <f ca="1">IF(OR(J458="",VLOOKUP(J$1,Services!$A$1:$B$25,2,0)="Exclude"),"",IF($D458=1,IF(OR(price_limit="",price_limit="No Limit"),IF(J458="Yes",1,2),IF(SUMIFS(WhatIf!$W:$W,WhatIf!$Q:$Q,J$1,WhatIf!$R:$R,J458)&lt;=price_limit,IF(J458="Yes",1,2),"")),""))</f>
        <v/>
      </c>
      <c r="BF458" s="161" t="str">
        <f ca="1">IF(OR(K458="",VLOOKUP(K$1,Services!$A$1:$B$25,2,0)="Exclude"),"",IF($D458=1,IF(OR(price_limit="",price_limit="No Limit"),IF(K458="Yes",1,2),IF(SUMIFS(WhatIf!$W:$W,WhatIf!$Q:$Q,K$1,WhatIf!$R:$R,K458)&lt;=price_limit,IF(K458="Yes",1,2),"")),""))</f>
        <v/>
      </c>
      <c r="BG458" s="161" t="str">
        <f ca="1">IF(OR(L458="",VLOOKUP(L$1,Services!$A$1:$B$25,2,0)="Exclude"),"",IF($D458=1,IF(OR(price_limit="",price_limit="No Limit"),IF(L458="Yes",1,2),IF(SUMIFS(WhatIf!$W:$W,WhatIf!$Q:$Q,L$1,WhatIf!$R:$R,L458)&lt;=price_limit,IF(L458="Yes",1,2),"")),""))</f>
        <v/>
      </c>
      <c r="BH458" s="161" t="str">
        <f>IF(OR(M458="",VLOOKUP(M$1,Services!$A$1:$B$25,2,0)="Exclude"),"",IF($D458=1,IF(OR(price_limit="",price_limit="No Limit"),IF(M458="Yes",1,2),IF(SUMIFS(WhatIf!$W:$W,WhatIf!$Q:$Q,M$1,WhatIf!$R:$R,M458)&lt;=price_limit,IF(M458="Yes",1,2),"")),""))</f>
        <v/>
      </c>
      <c r="BI458" s="161" t="str">
        <f>IF(OR(N458="",VLOOKUP(N$1,Services!$A$1:$B$25,2,0)="Exclude"),"",IF($D458=1,IF(OR(price_limit="",price_limit="No Limit"),IF(N458="Yes",1,2),IF(SUMIFS(WhatIf!$W:$W,WhatIf!$Q:$Q,N$1,WhatIf!$R:$R,N458)&lt;=price_limit,IF(N458="Yes",1,2),"")),""))</f>
        <v/>
      </c>
      <c r="BJ458" s="161" t="str">
        <f>IF(OR(O458="",VLOOKUP(O$1,Services!$A$1:$B$25,2,0)="Exclude"),"",IF($D458=1,IF(OR(price_limit="",price_limit="No Limit"),IF(O458="Yes",1,2),IF(SUMIFS(WhatIf!$W:$W,WhatIf!$Q:$Q,O$1,WhatIf!$R:$R,O458)&lt;=price_limit,IF(O458="Yes",1,2),"")),""))</f>
        <v/>
      </c>
      <c r="BK458" s="161" t="str">
        <f>IF(OR(P458="",VLOOKUP(P$1,Services!$A$1:$B$25,2,0)="Exclude"),"",IF($D458=1,IF(OR(price_limit="",price_limit="No Limit"),IF(P458="Yes",1,2),IF(SUMIFS(WhatIf!$W:$W,WhatIf!$Q:$Q,P$1,WhatIf!$R:$R,P458)&lt;=price_limit,IF(P458="Yes",1,2),"")),""))</f>
        <v/>
      </c>
      <c r="BL458" s="161" t="str">
        <f>IF(OR(Q458="",VLOOKUP(Q$1,Services!$A$1:$B$25,2,0)="Exclude"),"",IF($D458=1,IF(OR(price_limit="",price_limit="No Limit"),IF(Q458="Yes",1,2),IF(SUMIFS(WhatIf!$W:$W,WhatIf!$Q:$Q,Q$1,WhatIf!$R:$R,Q458)&lt;=price_limit,IF(Q458="Yes",1,2),"")),""))</f>
        <v/>
      </c>
      <c r="BM458" s="161" t="str">
        <f>IF(OR(R458="",VLOOKUP(R$1,Services!$A$1:$B$25,2,0)="Exclude"),"",IF($D458=1,IF(OR(price_limit="",price_limit="No Limit"),IF(R458="Yes",1,2),IF(SUMIFS(WhatIf!$W:$W,WhatIf!$Q:$Q,R$1,WhatIf!$R:$R,R458)&lt;=price_limit,IF(R458="Yes",1,2),"")),""))</f>
        <v/>
      </c>
      <c r="BN458" s="161" t="str">
        <f>IF(OR(S458="",VLOOKUP(S$1,Services!$A$1:$B$25,2,0)="Exclude"),"",IF($D458=1,IF(OR(price_limit="",price_limit="No Limit"),IF(S458="Yes",1,2),IF(SUMIFS(WhatIf!$W:$W,WhatIf!$Q:$Q,S$1,WhatIf!$R:$R,S458)&lt;=price_limit,IF(S458="Yes",1,2),"")),""))</f>
        <v/>
      </c>
      <c r="BO458" s="161" t="str">
        <f>IF(OR(T458="",VLOOKUP(T$1,Services!$A$1:$B$25,2,0)="Exclude"),"",IF($D458=1,IF(OR(price_limit="",price_limit="No Limit"),IF(T458="Yes",1,2),IF(SUMIFS(WhatIf!$W:$W,WhatIf!$Q:$Q,T$1,WhatIf!$R:$R,T458)&lt;=price_limit,IF(T458="Yes",1,2),"")),""))</f>
        <v/>
      </c>
      <c r="BP458" s="161" t="str">
        <f>IF(OR(U458="",VLOOKUP(U$1,Services!$A$1:$B$25,2,0)="Exclude"),"",IF($D458=1,IF(OR(price_limit="",price_limit="No Limit"),IF(U458="Yes",1,2),IF(SUMIFS(WhatIf!$W:$W,WhatIf!$Q:$Q,U$1,WhatIf!$R:$R,U458)&lt;=price_limit,IF(U458="Yes",1,2),"")),""))</f>
        <v/>
      </c>
      <c r="BQ458" s="161" t="str">
        <f ca="1">IF(OR(V458="",VLOOKUP(V$1,Services!$A$1:$B$25,2,0)="Exclude"),"",IF($D458=1,IF(OR(price_limit="",price_limit="No Limit"),IF(V458="Yes",1,2),IF(SUMIFS(WhatIf!$W:$W,WhatIf!$Q:$Q,V$1,WhatIf!$R:$R,V458)&lt;=price_limit,IF(V458="Yes",1,2),"")),""))</f>
        <v/>
      </c>
      <c r="BR458" s="161" t="str">
        <f>IF(OR(W458="",VLOOKUP(W$1,Services!$A$1:$B$25,2,0)="Exclude"),"",IF($D458=1,IF(OR(price_limit="",price_limit="No Limit"),IF(W458="Yes",1,2),IF(SUMIFS(WhatIf!$W:$W,WhatIf!$Q:$Q,W$1,WhatIf!$R:$R,W458)&lt;=price_limit,IF(W458="Yes",1,2),"")),""))</f>
        <v/>
      </c>
      <c r="BS458" s="161" t="str">
        <f>IF(OR(X458="",VLOOKUP(X$1,Services!$A$1:$B$25,2,0)="Exclude"),"",IF($D458=1,IF(OR(price_limit="",price_limit="No Limit"),IF(X458="Yes",1,2),IF(SUMIFS(WhatIf!$W:$W,WhatIf!$Q:$Q,X$1,WhatIf!$R:$R,X458)&lt;=price_limit,IF(X458="Yes",1,2),"")),""))</f>
        <v/>
      </c>
      <c r="BT458" s="161" t="str">
        <f>IF(OR(Y458="",VLOOKUP(Y$1,Services!$A$1:$B$25,2,0)="Exclude"),"",IF($D458=1,IF(OR(price_limit="",price_limit="No Limit"),IF(Y458="Yes",1,2),IF(SUMIFS(WhatIf!$W:$W,WhatIf!$Q:$Q,Y$1,WhatIf!$R:$R,Y458)&lt;=price_limit,IF(Y458="Yes",1,2),"")),""))</f>
        <v/>
      </c>
      <c r="BU458" s="161" t="str">
        <f>IF(OR(Z458="",VLOOKUP(Z$1,Services!$A$1:$B$25,2,0)="Exclude"),"",IF($D458=1,IF(OR(price_limit="",price_limit="No Limit"),IF(Z458="Yes",1,2),IF(SUMIFS(WhatIf!$W:$W,WhatIf!$Q:$Q,Z$1,WhatIf!$R:$R,Z458)&lt;=price_limit,IF(Z458="Yes",1,2),"")),""))</f>
        <v/>
      </c>
      <c r="BV458" s="161"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3" customHeight="1" x14ac:dyDescent="0.35">
      <c r="A459" s="15" t="s">
        <v>125</v>
      </c>
      <c r="B459" s="3" t="s">
        <v>205</v>
      </c>
      <c r="C459" s="3" t="s">
        <v>177</v>
      </c>
      <c r="D459" s="8" t="str">
        <f t="shared" ca="1" si="23"/>
        <v/>
      </c>
      <c r="F459" s="4" t="s">
        <v>390</v>
      </c>
      <c r="G459" s="4" t="s">
        <v>390</v>
      </c>
      <c r="H459" s="4" t="s">
        <v>390</v>
      </c>
      <c r="M459" s="8"/>
      <c r="N459" s="8"/>
      <c r="O459" s="8"/>
      <c r="P459" s="8"/>
      <c r="Q459" s="8" t="s">
        <v>1</v>
      </c>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1" t="str">
        <f>IF(OR(E459="",VLOOKUP(E$1,Services!$A$1:$B$25,2,0)="Exclude"),"",IF($D459=1,IF(OR(price_limit="",price_limit="No Limit"),IF(E459="Yes",1,2),IF(SUMIFS(WhatIf!$W:$W,WhatIf!$Q:$Q,E$1,WhatIf!$R:$R,E459)&lt;=price_limit,IF(E459="Yes",1,2),"")),""))</f>
        <v/>
      </c>
      <c r="BA459" s="161" t="str">
        <f ca="1">IF(OR(F459="",VLOOKUP(F$1,Services!$A$1:$B$25,2,0)="Exclude"),"",IF($D459=1,IF(OR(price_limit="",price_limit="No Limit"),IF(F459="Yes",1,2),IF(SUMIFS(WhatIf!$W:$W,WhatIf!$Q:$Q,F$1,WhatIf!$R:$R,F459)&lt;=price_limit,IF(F459="Yes",1,2),"")),""))</f>
        <v/>
      </c>
      <c r="BB459" s="161" t="str">
        <f ca="1">IF(OR(G459="",VLOOKUP(G$1,Services!$A$1:$B$25,2,0)="Exclude"),"",IF($D459=1,IF(OR(price_limit="",price_limit="No Limit"),IF(G459="Yes",1,2),IF(SUMIFS(WhatIf!$W:$W,WhatIf!$Q:$Q,G$1,WhatIf!$R:$R,G459)&lt;=price_limit,IF(G459="Yes",1,2),"")),""))</f>
        <v/>
      </c>
      <c r="BC459" s="161" t="str">
        <f ca="1">IF(OR(H459="",VLOOKUP(H$1,Services!$A$1:$B$25,2,0)="Exclude"),"",IF($D459=1,IF(OR(price_limit="",price_limit="No Limit"),IF(H459="Yes",1,2),IF(SUMIFS(WhatIf!$W:$W,WhatIf!$Q:$Q,H$1,WhatIf!$R:$R,H459)&lt;=price_limit,IF(H459="Yes",1,2),"")),""))</f>
        <v/>
      </c>
      <c r="BD459" s="161" t="str">
        <f>IF(OR(I459="",VLOOKUP(I$1,Services!$A$1:$B$25,2,0)="Exclude"),"",IF($D459=1,IF(OR(price_limit="",price_limit="No Limit"),IF(I459="Yes",1,2),IF(SUMIFS(WhatIf!$W:$W,WhatIf!$Q:$Q,I$1,WhatIf!$R:$R,I459)&lt;=price_limit,IF(I459="Yes",1,2),"")),""))</f>
        <v/>
      </c>
      <c r="BE459" s="161" t="str">
        <f>IF(OR(J459="",VLOOKUP(J$1,Services!$A$1:$B$25,2,0)="Exclude"),"",IF($D459=1,IF(OR(price_limit="",price_limit="No Limit"),IF(J459="Yes",1,2),IF(SUMIFS(WhatIf!$W:$W,WhatIf!$Q:$Q,J$1,WhatIf!$R:$R,J459)&lt;=price_limit,IF(J459="Yes",1,2),"")),""))</f>
        <v/>
      </c>
      <c r="BF459" s="161" t="str">
        <f>IF(OR(K459="",VLOOKUP(K$1,Services!$A$1:$B$25,2,0)="Exclude"),"",IF($D459=1,IF(OR(price_limit="",price_limit="No Limit"),IF(K459="Yes",1,2),IF(SUMIFS(WhatIf!$W:$W,WhatIf!$Q:$Q,K$1,WhatIf!$R:$R,K459)&lt;=price_limit,IF(K459="Yes",1,2),"")),""))</f>
        <v/>
      </c>
      <c r="BG459" s="161" t="str">
        <f>IF(OR(L459="",VLOOKUP(L$1,Services!$A$1:$B$25,2,0)="Exclude"),"",IF($D459=1,IF(OR(price_limit="",price_limit="No Limit"),IF(L459="Yes",1,2),IF(SUMIFS(WhatIf!$W:$W,WhatIf!$Q:$Q,L$1,WhatIf!$R:$R,L459)&lt;=price_limit,IF(L459="Yes",1,2),"")),""))</f>
        <v/>
      </c>
      <c r="BH459" s="161" t="str">
        <f>IF(OR(M459="",VLOOKUP(M$1,Services!$A$1:$B$25,2,0)="Exclude"),"",IF($D459=1,IF(OR(price_limit="",price_limit="No Limit"),IF(M459="Yes",1,2),IF(SUMIFS(WhatIf!$W:$W,WhatIf!$Q:$Q,M$1,WhatIf!$R:$R,M459)&lt;=price_limit,IF(M459="Yes",1,2),"")),""))</f>
        <v/>
      </c>
      <c r="BI459" s="161" t="str">
        <f>IF(OR(N459="",VLOOKUP(N$1,Services!$A$1:$B$25,2,0)="Exclude"),"",IF($D459=1,IF(OR(price_limit="",price_limit="No Limit"),IF(N459="Yes",1,2),IF(SUMIFS(WhatIf!$W:$W,WhatIf!$Q:$Q,N$1,WhatIf!$R:$R,N459)&lt;=price_limit,IF(N459="Yes",1,2),"")),""))</f>
        <v/>
      </c>
      <c r="BJ459" s="161" t="str">
        <f>IF(OR(O459="",VLOOKUP(O$1,Services!$A$1:$B$25,2,0)="Exclude"),"",IF($D459=1,IF(OR(price_limit="",price_limit="No Limit"),IF(O459="Yes",1,2),IF(SUMIFS(WhatIf!$W:$W,WhatIf!$Q:$Q,O$1,WhatIf!$R:$R,O459)&lt;=price_limit,IF(O459="Yes",1,2),"")),""))</f>
        <v/>
      </c>
      <c r="BK459" s="161" t="str">
        <f>IF(OR(P459="",VLOOKUP(P$1,Services!$A$1:$B$25,2,0)="Exclude"),"",IF($D459=1,IF(OR(price_limit="",price_limit="No Limit"),IF(P459="Yes",1,2),IF(SUMIFS(WhatIf!$W:$W,WhatIf!$Q:$Q,P$1,WhatIf!$R:$R,P459)&lt;=price_limit,IF(P459="Yes",1,2),"")),""))</f>
        <v/>
      </c>
      <c r="BL459" s="161" t="str">
        <f ca="1">IF(OR(Q459="",VLOOKUP(Q$1,Services!$A$1:$B$25,2,0)="Exclude"),"",IF($D459=1,IF(OR(price_limit="",price_limit="No Limit"),IF(Q459="Yes",1,2),IF(SUMIFS(WhatIf!$W:$W,WhatIf!$Q:$Q,Q$1,WhatIf!$R:$R,Q459)&lt;=price_limit,IF(Q459="Yes",1,2),"")),""))</f>
        <v/>
      </c>
      <c r="BM459" s="161" t="str">
        <f>IF(OR(R459="",VLOOKUP(R$1,Services!$A$1:$B$25,2,0)="Exclude"),"",IF($D459=1,IF(OR(price_limit="",price_limit="No Limit"),IF(R459="Yes",1,2),IF(SUMIFS(WhatIf!$W:$W,WhatIf!$Q:$Q,R$1,WhatIf!$R:$R,R459)&lt;=price_limit,IF(R459="Yes",1,2),"")),""))</f>
        <v/>
      </c>
      <c r="BN459" s="161" t="str">
        <f>IF(OR(S459="",VLOOKUP(S$1,Services!$A$1:$B$25,2,0)="Exclude"),"",IF($D459=1,IF(OR(price_limit="",price_limit="No Limit"),IF(S459="Yes",1,2),IF(SUMIFS(WhatIf!$W:$W,WhatIf!$Q:$Q,S$1,WhatIf!$R:$R,S459)&lt;=price_limit,IF(S459="Yes",1,2),"")),""))</f>
        <v/>
      </c>
      <c r="BO459" s="161" t="str">
        <f>IF(OR(T459="",VLOOKUP(T$1,Services!$A$1:$B$25,2,0)="Exclude"),"",IF($D459=1,IF(OR(price_limit="",price_limit="No Limit"),IF(T459="Yes",1,2),IF(SUMIFS(WhatIf!$W:$W,WhatIf!$Q:$Q,T$1,WhatIf!$R:$R,T459)&lt;=price_limit,IF(T459="Yes",1,2),"")),""))</f>
        <v/>
      </c>
      <c r="BP459" s="161" t="str">
        <f>IF(OR(U459="",VLOOKUP(U$1,Services!$A$1:$B$25,2,0)="Exclude"),"",IF($D459=1,IF(OR(price_limit="",price_limit="No Limit"),IF(U459="Yes",1,2),IF(SUMIFS(WhatIf!$W:$W,WhatIf!$Q:$Q,U$1,WhatIf!$R:$R,U459)&lt;=price_limit,IF(U459="Yes",1,2),"")),""))</f>
        <v/>
      </c>
      <c r="BQ459" s="161" t="str">
        <f>IF(OR(V459="",VLOOKUP(V$1,Services!$A$1:$B$25,2,0)="Exclude"),"",IF($D459=1,IF(OR(price_limit="",price_limit="No Limit"),IF(V459="Yes",1,2),IF(SUMIFS(WhatIf!$W:$W,WhatIf!$Q:$Q,V$1,WhatIf!$R:$R,V459)&lt;=price_limit,IF(V459="Yes",1,2),"")),""))</f>
        <v/>
      </c>
      <c r="BR459" s="161" t="str">
        <f>IF(OR(W459="",VLOOKUP(W$1,Services!$A$1:$B$25,2,0)="Exclude"),"",IF($D459=1,IF(OR(price_limit="",price_limit="No Limit"),IF(W459="Yes",1,2),IF(SUMIFS(WhatIf!$W:$W,WhatIf!$Q:$Q,W$1,WhatIf!$R:$R,W459)&lt;=price_limit,IF(W459="Yes",1,2),"")),""))</f>
        <v/>
      </c>
      <c r="BS459" s="161" t="str">
        <f>IF(OR(X459="",VLOOKUP(X$1,Services!$A$1:$B$25,2,0)="Exclude"),"",IF($D459=1,IF(OR(price_limit="",price_limit="No Limit"),IF(X459="Yes",1,2),IF(SUMIFS(WhatIf!$W:$W,WhatIf!$Q:$Q,X$1,WhatIf!$R:$R,X459)&lt;=price_limit,IF(X459="Yes",1,2),"")),""))</f>
        <v/>
      </c>
      <c r="BT459" s="161" t="str">
        <f>IF(OR(Y459="",VLOOKUP(Y$1,Services!$A$1:$B$25,2,0)="Exclude"),"",IF($D459=1,IF(OR(price_limit="",price_limit="No Limit"),IF(Y459="Yes",1,2),IF(SUMIFS(WhatIf!$W:$W,WhatIf!$Q:$Q,Y$1,WhatIf!$R:$R,Y459)&lt;=price_limit,IF(Y459="Yes",1,2),"")),""))</f>
        <v/>
      </c>
      <c r="BU459" s="161" t="str">
        <f>IF(OR(Z459="",VLOOKUP(Z$1,Services!$A$1:$B$25,2,0)="Exclude"),"",IF($D459=1,IF(OR(price_limit="",price_limit="No Limit"),IF(Z459="Yes",1,2),IF(SUMIFS(WhatIf!$W:$W,WhatIf!$Q:$Q,Z$1,WhatIf!$R:$R,Z459)&lt;=price_limit,IF(Z459="Yes",1,2),"")),""))</f>
        <v/>
      </c>
      <c r="BV459" s="161"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3" customHeight="1" x14ac:dyDescent="0.3">
      <c r="A460" s="15" t="s">
        <v>1202</v>
      </c>
      <c r="C460" s="3" t="s">
        <v>177</v>
      </c>
      <c r="D460" s="8" t="str">
        <f t="shared" ca="1" si="23"/>
        <v/>
      </c>
      <c r="F460" s="4" t="s">
        <v>1192</v>
      </c>
      <c r="G460" s="4" t="s">
        <v>1192</v>
      </c>
      <c r="H460" s="4" t="s">
        <v>1192</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1" t="str">
        <f>IF(OR(E460="",VLOOKUP(E$1,Services!$A$1:$B$25,2,0)="Exclude"),"",IF($D460=1,IF(OR(price_limit="",price_limit="No Limit"),IF(E460="Yes",1,2),IF(SUMIFS(WhatIf!$W:$W,WhatIf!$Q:$Q,E$1,WhatIf!$R:$R,E460)&lt;=price_limit,IF(E460="Yes",1,2),"")),""))</f>
        <v/>
      </c>
      <c r="BA460" s="161" t="str">
        <f ca="1">IF(OR(F460="",VLOOKUP(F$1,Services!$A$1:$B$25,2,0)="Exclude"),"",IF($D460=1,IF(OR(price_limit="",price_limit="No Limit"),IF(F460="Yes",1,2),IF(SUMIFS(WhatIf!$W:$W,WhatIf!$Q:$Q,F$1,WhatIf!$R:$R,F460)&lt;=price_limit,IF(F460="Yes",1,2),"")),""))</f>
        <v/>
      </c>
      <c r="BB460" s="161" t="str">
        <f ca="1">IF(OR(G460="",VLOOKUP(G$1,Services!$A$1:$B$25,2,0)="Exclude"),"",IF($D460=1,IF(OR(price_limit="",price_limit="No Limit"),IF(G460="Yes",1,2),IF(SUMIFS(WhatIf!$W:$W,WhatIf!$Q:$Q,G$1,WhatIf!$R:$R,G460)&lt;=price_limit,IF(G460="Yes",1,2),"")),""))</f>
        <v/>
      </c>
      <c r="BC460" s="161" t="str">
        <f ca="1">IF(OR(H460="",VLOOKUP(H$1,Services!$A$1:$B$25,2,0)="Exclude"),"",IF($D460=1,IF(OR(price_limit="",price_limit="No Limit"),IF(H460="Yes",1,2),IF(SUMIFS(WhatIf!$W:$W,WhatIf!$Q:$Q,H$1,WhatIf!$R:$R,H460)&lt;=price_limit,IF(H460="Yes",1,2),"")),""))</f>
        <v/>
      </c>
      <c r="BD460" s="161" t="str">
        <f>IF(OR(I460="",VLOOKUP(I$1,Services!$A$1:$B$25,2,0)="Exclude"),"",IF($D460=1,IF(OR(price_limit="",price_limit="No Limit"),IF(I460="Yes",1,2),IF(SUMIFS(WhatIf!$W:$W,WhatIf!$Q:$Q,I$1,WhatIf!$R:$R,I460)&lt;=price_limit,IF(I460="Yes",1,2),"")),""))</f>
        <v/>
      </c>
      <c r="BE460" s="161" t="str">
        <f>IF(OR(J460="",VLOOKUP(J$1,Services!$A$1:$B$25,2,0)="Exclude"),"",IF($D460=1,IF(OR(price_limit="",price_limit="No Limit"),IF(J460="Yes",1,2),IF(SUMIFS(WhatIf!$W:$W,WhatIf!$Q:$Q,J$1,WhatIf!$R:$R,J460)&lt;=price_limit,IF(J460="Yes",1,2),"")),""))</f>
        <v/>
      </c>
      <c r="BF460" s="161" t="str">
        <f>IF(OR(K460="",VLOOKUP(K$1,Services!$A$1:$B$25,2,0)="Exclude"),"",IF($D460=1,IF(OR(price_limit="",price_limit="No Limit"),IF(K460="Yes",1,2),IF(SUMIFS(WhatIf!$W:$W,WhatIf!$Q:$Q,K$1,WhatIf!$R:$R,K460)&lt;=price_limit,IF(K460="Yes",1,2),"")),""))</f>
        <v/>
      </c>
      <c r="BG460" s="161" t="str">
        <f>IF(OR(L460="",VLOOKUP(L$1,Services!$A$1:$B$25,2,0)="Exclude"),"",IF($D460=1,IF(OR(price_limit="",price_limit="No Limit"),IF(L460="Yes",1,2),IF(SUMIFS(WhatIf!$W:$W,WhatIf!$Q:$Q,L$1,WhatIf!$R:$R,L460)&lt;=price_limit,IF(L460="Yes",1,2),"")),""))</f>
        <v/>
      </c>
      <c r="BH460" s="161" t="str">
        <f>IF(OR(M460="",VLOOKUP(M$1,Services!$A$1:$B$25,2,0)="Exclude"),"",IF($D460=1,IF(OR(price_limit="",price_limit="No Limit"),IF(M460="Yes",1,2),IF(SUMIFS(WhatIf!$W:$W,WhatIf!$Q:$Q,M$1,WhatIf!$R:$R,M460)&lt;=price_limit,IF(M460="Yes",1,2),"")),""))</f>
        <v/>
      </c>
      <c r="BI460" s="161" t="str">
        <f>IF(OR(N460="",VLOOKUP(N$1,Services!$A$1:$B$25,2,0)="Exclude"),"",IF($D460=1,IF(OR(price_limit="",price_limit="No Limit"),IF(N460="Yes",1,2),IF(SUMIFS(WhatIf!$W:$W,WhatIf!$Q:$Q,N$1,WhatIf!$R:$R,N460)&lt;=price_limit,IF(N460="Yes",1,2),"")),""))</f>
        <v/>
      </c>
      <c r="BJ460" s="161" t="str">
        <f>IF(OR(O460="",VLOOKUP(O$1,Services!$A$1:$B$25,2,0)="Exclude"),"",IF($D460=1,IF(OR(price_limit="",price_limit="No Limit"),IF(O460="Yes",1,2),IF(SUMIFS(WhatIf!$W:$W,WhatIf!$Q:$Q,O$1,WhatIf!$R:$R,O460)&lt;=price_limit,IF(O460="Yes",1,2),"")),""))</f>
        <v/>
      </c>
      <c r="BK460" s="161" t="str">
        <f>IF(OR(P460="",VLOOKUP(P$1,Services!$A$1:$B$25,2,0)="Exclude"),"",IF($D460=1,IF(OR(price_limit="",price_limit="No Limit"),IF(P460="Yes",1,2),IF(SUMIFS(WhatIf!$W:$W,WhatIf!$Q:$Q,P$1,WhatIf!$R:$R,P460)&lt;=price_limit,IF(P460="Yes",1,2),"")),""))</f>
        <v/>
      </c>
      <c r="BL460" s="161" t="str">
        <f>IF(OR(Q460="",VLOOKUP(Q$1,Services!$A$1:$B$25,2,0)="Exclude"),"",IF($D460=1,IF(OR(price_limit="",price_limit="No Limit"),IF(Q460="Yes",1,2),IF(SUMIFS(WhatIf!$W:$W,WhatIf!$Q:$Q,Q$1,WhatIf!$R:$R,Q460)&lt;=price_limit,IF(Q460="Yes",1,2),"")),""))</f>
        <v/>
      </c>
      <c r="BM460" s="161" t="str">
        <f>IF(OR(R460="",VLOOKUP(R$1,Services!$A$1:$B$25,2,0)="Exclude"),"",IF($D460=1,IF(OR(price_limit="",price_limit="No Limit"),IF(R460="Yes",1,2),IF(SUMIFS(WhatIf!$W:$W,WhatIf!$Q:$Q,R$1,WhatIf!$R:$R,R460)&lt;=price_limit,IF(R460="Yes",1,2),"")),""))</f>
        <v/>
      </c>
      <c r="BN460" s="161" t="str">
        <f>IF(OR(S460="",VLOOKUP(S$1,Services!$A$1:$B$25,2,0)="Exclude"),"",IF($D460=1,IF(OR(price_limit="",price_limit="No Limit"),IF(S460="Yes",1,2),IF(SUMIFS(WhatIf!$W:$W,WhatIf!$Q:$Q,S$1,WhatIf!$R:$R,S460)&lt;=price_limit,IF(S460="Yes",1,2),"")),""))</f>
        <v/>
      </c>
      <c r="BO460" s="161" t="str">
        <f>IF(OR(T460="",VLOOKUP(T$1,Services!$A$1:$B$25,2,0)="Exclude"),"",IF($D460=1,IF(OR(price_limit="",price_limit="No Limit"),IF(T460="Yes",1,2),IF(SUMIFS(WhatIf!$W:$W,WhatIf!$Q:$Q,T$1,WhatIf!$R:$R,T460)&lt;=price_limit,IF(T460="Yes",1,2),"")),""))</f>
        <v/>
      </c>
      <c r="BP460" s="161" t="str">
        <f>IF(OR(U460="",VLOOKUP(U$1,Services!$A$1:$B$25,2,0)="Exclude"),"",IF($D460=1,IF(OR(price_limit="",price_limit="No Limit"),IF(U460="Yes",1,2),IF(SUMIFS(WhatIf!$W:$W,WhatIf!$Q:$Q,U$1,WhatIf!$R:$R,U460)&lt;=price_limit,IF(U460="Yes",1,2),"")),""))</f>
        <v/>
      </c>
      <c r="BQ460" s="161" t="str">
        <f>IF(OR(V460="",VLOOKUP(V$1,Services!$A$1:$B$25,2,0)="Exclude"),"",IF($D460=1,IF(OR(price_limit="",price_limit="No Limit"),IF(V460="Yes",1,2),IF(SUMIFS(WhatIf!$W:$W,WhatIf!$Q:$Q,V$1,WhatIf!$R:$R,V460)&lt;=price_limit,IF(V460="Yes",1,2),"")),""))</f>
        <v/>
      </c>
      <c r="BR460" s="161" t="str">
        <f>IF(OR(W460="",VLOOKUP(W$1,Services!$A$1:$B$25,2,0)="Exclude"),"",IF($D460=1,IF(OR(price_limit="",price_limit="No Limit"),IF(W460="Yes",1,2),IF(SUMIFS(WhatIf!$W:$W,WhatIf!$Q:$Q,W$1,WhatIf!$R:$R,W460)&lt;=price_limit,IF(W460="Yes",1,2),"")),""))</f>
        <v/>
      </c>
      <c r="BS460" s="161" t="str">
        <f>IF(OR(X460="",VLOOKUP(X$1,Services!$A$1:$B$25,2,0)="Exclude"),"",IF($D460=1,IF(OR(price_limit="",price_limit="No Limit"),IF(X460="Yes",1,2),IF(SUMIFS(WhatIf!$W:$W,WhatIf!$Q:$Q,X$1,WhatIf!$R:$R,X460)&lt;=price_limit,IF(X460="Yes",1,2),"")),""))</f>
        <v/>
      </c>
      <c r="BT460" s="161" t="str">
        <f>IF(OR(Y460="",VLOOKUP(Y$1,Services!$A$1:$B$25,2,0)="Exclude"),"",IF($D460=1,IF(OR(price_limit="",price_limit="No Limit"),IF(Y460="Yes",1,2),IF(SUMIFS(WhatIf!$W:$W,WhatIf!$Q:$Q,Y$1,WhatIf!$R:$R,Y460)&lt;=price_limit,IF(Y460="Yes",1,2),"")),""))</f>
        <v/>
      </c>
      <c r="BU460" s="161" t="str">
        <f>IF(OR(Z460="",VLOOKUP(Z$1,Services!$A$1:$B$25,2,0)="Exclude"),"",IF($D460=1,IF(OR(price_limit="",price_limit="No Limit"),IF(Z460="Yes",1,2),IF(SUMIFS(WhatIf!$W:$W,WhatIf!$Q:$Q,Z$1,WhatIf!$R:$R,Z460)&lt;=price_limit,IF(Z460="Yes",1,2),"")),""))</f>
        <v/>
      </c>
      <c r="BV460" s="161"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3" customHeight="1" x14ac:dyDescent="0.3">
      <c r="A461" s="15" t="s">
        <v>1003</v>
      </c>
      <c r="C461" s="3" t="s">
        <v>229</v>
      </c>
      <c r="D461" s="8" t="str">
        <f t="shared" ca="1" si="23"/>
        <v/>
      </c>
      <c r="E461" s="4" t="s">
        <v>1</v>
      </c>
      <c r="M461" s="4" t="s">
        <v>702</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1" t="str">
        <f ca="1">IF(OR(E461="",VLOOKUP(E$1,Services!$A$1:$B$25,2,0)="Exclude"),"",IF($D461=1,IF(OR(price_limit="",price_limit="No Limit"),IF(E461="Yes",1,2),IF(SUMIFS(WhatIf!$W:$W,WhatIf!$Q:$Q,E$1,WhatIf!$R:$R,E461)&lt;=price_limit,IF(E461="Yes",1,2),"")),""))</f>
        <v/>
      </c>
      <c r="BA461" s="161" t="str">
        <f>IF(OR(F461="",VLOOKUP(F$1,Services!$A$1:$B$25,2,0)="Exclude"),"",IF($D461=1,IF(OR(price_limit="",price_limit="No Limit"),IF(F461="Yes",1,2),IF(SUMIFS(WhatIf!$W:$W,WhatIf!$Q:$Q,F$1,WhatIf!$R:$R,F461)&lt;=price_limit,IF(F461="Yes",1,2),"")),""))</f>
        <v/>
      </c>
      <c r="BB461" s="161" t="str">
        <f>IF(OR(G461="",VLOOKUP(G$1,Services!$A$1:$B$25,2,0)="Exclude"),"",IF($D461=1,IF(OR(price_limit="",price_limit="No Limit"),IF(G461="Yes",1,2),IF(SUMIFS(WhatIf!$W:$W,WhatIf!$Q:$Q,G$1,WhatIf!$R:$R,G461)&lt;=price_limit,IF(G461="Yes",1,2),"")),""))</f>
        <v/>
      </c>
      <c r="BC461" s="161" t="str">
        <f>IF(OR(H461="",VLOOKUP(H$1,Services!$A$1:$B$25,2,0)="Exclude"),"",IF($D461=1,IF(OR(price_limit="",price_limit="No Limit"),IF(H461="Yes",1,2),IF(SUMIFS(WhatIf!$W:$W,WhatIf!$Q:$Q,H$1,WhatIf!$R:$R,H461)&lt;=price_limit,IF(H461="Yes",1,2),"")),""))</f>
        <v/>
      </c>
      <c r="BD461" s="161" t="str">
        <f>IF(OR(I461="",VLOOKUP(I$1,Services!$A$1:$B$25,2,0)="Exclude"),"",IF($D461=1,IF(OR(price_limit="",price_limit="No Limit"),IF(I461="Yes",1,2),IF(SUMIFS(WhatIf!$W:$W,WhatIf!$Q:$Q,I$1,WhatIf!$R:$R,I461)&lt;=price_limit,IF(I461="Yes",1,2),"")),""))</f>
        <v/>
      </c>
      <c r="BE461" s="161" t="str">
        <f>IF(OR(J461="",VLOOKUP(J$1,Services!$A$1:$B$25,2,0)="Exclude"),"",IF($D461=1,IF(OR(price_limit="",price_limit="No Limit"),IF(J461="Yes",1,2),IF(SUMIFS(WhatIf!$W:$W,WhatIf!$Q:$Q,J$1,WhatIf!$R:$R,J461)&lt;=price_limit,IF(J461="Yes",1,2),"")),""))</f>
        <v/>
      </c>
      <c r="BF461" s="161" t="str">
        <f>IF(OR(K461="",VLOOKUP(K$1,Services!$A$1:$B$25,2,0)="Exclude"),"",IF($D461=1,IF(OR(price_limit="",price_limit="No Limit"),IF(K461="Yes",1,2),IF(SUMIFS(WhatIf!$W:$W,WhatIf!$Q:$Q,K$1,WhatIf!$R:$R,K461)&lt;=price_limit,IF(K461="Yes",1,2),"")),""))</f>
        <v/>
      </c>
      <c r="BG461" s="161" t="str">
        <f>IF(OR(L461="",VLOOKUP(L$1,Services!$A$1:$B$25,2,0)="Exclude"),"",IF($D461=1,IF(OR(price_limit="",price_limit="No Limit"),IF(L461="Yes",1,2),IF(SUMIFS(WhatIf!$W:$W,WhatIf!$Q:$Q,L$1,WhatIf!$R:$R,L461)&lt;=price_limit,IF(L461="Yes",1,2),"")),""))</f>
        <v/>
      </c>
      <c r="BH461" s="161" t="str">
        <f ca="1">IF(OR(M461="",VLOOKUP(M$1,Services!$A$1:$B$25,2,0)="Exclude"),"",IF($D461=1,IF(OR(price_limit="",price_limit="No Limit"),IF(M461="Yes",1,2),IF(SUMIFS(WhatIf!$W:$W,WhatIf!$Q:$Q,M$1,WhatIf!$R:$R,M461)&lt;=price_limit,IF(M461="Yes",1,2),"")),""))</f>
        <v/>
      </c>
      <c r="BI461" s="161" t="str">
        <f>IF(OR(N461="",VLOOKUP(N$1,Services!$A$1:$B$25,2,0)="Exclude"),"",IF($D461=1,IF(OR(price_limit="",price_limit="No Limit"),IF(N461="Yes",1,2),IF(SUMIFS(WhatIf!$W:$W,WhatIf!$Q:$Q,N$1,WhatIf!$R:$R,N461)&lt;=price_limit,IF(N461="Yes",1,2),"")),""))</f>
        <v/>
      </c>
      <c r="BJ461" s="161" t="str">
        <f>IF(OR(O461="",VLOOKUP(O$1,Services!$A$1:$B$25,2,0)="Exclude"),"",IF($D461=1,IF(OR(price_limit="",price_limit="No Limit"),IF(O461="Yes",1,2),IF(SUMIFS(WhatIf!$W:$W,WhatIf!$Q:$Q,O$1,WhatIf!$R:$R,O461)&lt;=price_limit,IF(O461="Yes",1,2),"")),""))</f>
        <v/>
      </c>
      <c r="BK461" s="161" t="str">
        <f>IF(OR(P461="",VLOOKUP(P$1,Services!$A$1:$B$25,2,0)="Exclude"),"",IF($D461=1,IF(OR(price_limit="",price_limit="No Limit"),IF(P461="Yes",1,2),IF(SUMIFS(WhatIf!$W:$W,WhatIf!$Q:$Q,P$1,WhatIf!$R:$R,P461)&lt;=price_limit,IF(P461="Yes",1,2),"")),""))</f>
        <v/>
      </c>
      <c r="BL461" s="161" t="str">
        <f>IF(OR(Q461="",VLOOKUP(Q$1,Services!$A$1:$B$25,2,0)="Exclude"),"",IF($D461=1,IF(OR(price_limit="",price_limit="No Limit"),IF(Q461="Yes",1,2),IF(SUMIFS(WhatIf!$W:$W,WhatIf!$Q:$Q,Q$1,WhatIf!$R:$R,Q461)&lt;=price_limit,IF(Q461="Yes",1,2),"")),""))</f>
        <v/>
      </c>
      <c r="BM461" s="161" t="str">
        <f>IF(OR(R461="",VLOOKUP(R$1,Services!$A$1:$B$25,2,0)="Exclude"),"",IF($D461=1,IF(OR(price_limit="",price_limit="No Limit"),IF(R461="Yes",1,2),IF(SUMIFS(WhatIf!$W:$W,WhatIf!$Q:$Q,R$1,WhatIf!$R:$R,R461)&lt;=price_limit,IF(R461="Yes",1,2),"")),""))</f>
        <v/>
      </c>
      <c r="BN461" s="161" t="str">
        <f>IF(OR(S461="",VLOOKUP(S$1,Services!$A$1:$B$25,2,0)="Exclude"),"",IF($D461=1,IF(OR(price_limit="",price_limit="No Limit"),IF(S461="Yes",1,2),IF(SUMIFS(WhatIf!$W:$W,WhatIf!$Q:$Q,S$1,WhatIf!$R:$R,S461)&lt;=price_limit,IF(S461="Yes",1,2),"")),""))</f>
        <v/>
      </c>
      <c r="BO461" s="161" t="str">
        <f>IF(OR(T461="",VLOOKUP(T$1,Services!$A$1:$B$25,2,0)="Exclude"),"",IF($D461=1,IF(OR(price_limit="",price_limit="No Limit"),IF(T461="Yes",1,2),IF(SUMIFS(WhatIf!$W:$W,WhatIf!$Q:$Q,T$1,WhatIf!$R:$R,T461)&lt;=price_limit,IF(T461="Yes",1,2),"")),""))</f>
        <v/>
      </c>
      <c r="BP461" s="161" t="str">
        <f>IF(OR(U461="",VLOOKUP(U$1,Services!$A$1:$B$25,2,0)="Exclude"),"",IF($D461=1,IF(OR(price_limit="",price_limit="No Limit"),IF(U461="Yes",1,2),IF(SUMIFS(WhatIf!$W:$W,WhatIf!$Q:$Q,U$1,WhatIf!$R:$R,U461)&lt;=price_limit,IF(U461="Yes",1,2),"")),""))</f>
        <v/>
      </c>
      <c r="BQ461" s="161" t="str">
        <f>IF(OR(V461="",VLOOKUP(V$1,Services!$A$1:$B$25,2,0)="Exclude"),"",IF($D461=1,IF(OR(price_limit="",price_limit="No Limit"),IF(V461="Yes",1,2),IF(SUMIFS(WhatIf!$W:$W,WhatIf!$Q:$Q,V$1,WhatIf!$R:$R,V461)&lt;=price_limit,IF(V461="Yes",1,2),"")),""))</f>
        <v/>
      </c>
      <c r="BR461" s="161" t="str">
        <f>IF(OR(W461="",VLOOKUP(W$1,Services!$A$1:$B$25,2,0)="Exclude"),"",IF($D461=1,IF(OR(price_limit="",price_limit="No Limit"),IF(W461="Yes",1,2),IF(SUMIFS(WhatIf!$W:$W,WhatIf!$Q:$Q,W$1,WhatIf!$R:$R,W461)&lt;=price_limit,IF(W461="Yes",1,2),"")),""))</f>
        <v/>
      </c>
      <c r="BS461" s="161" t="str">
        <f>IF(OR(X461="",VLOOKUP(X$1,Services!$A$1:$B$25,2,0)="Exclude"),"",IF($D461=1,IF(OR(price_limit="",price_limit="No Limit"),IF(X461="Yes",1,2),IF(SUMIFS(WhatIf!$W:$W,WhatIf!$Q:$Q,X$1,WhatIf!$R:$R,X461)&lt;=price_limit,IF(X461="Yes",1,2),"")),""))</f>
        <v/>
      </c>
      <c r="BT461" s="161" t="str">
        <f>IF(OR(Y461="",VLOOKUP(Y$1,Services!$A$1:$B$25,2,0)="Exclude"),"",IF($D461=1,IF(OR(price_limit="",price_limit="No Limit"),IF(Y461="Yes",1,2),IF(SUMIFS(WhatIf!$W:$W,WhatIf!$Q:$Q,Y$1,WhatIf!$R:$R,Y461)&lt;=price_limit,IF(Y461="Yes",1,2),"")),""))</f>
        <v/>
      </c>
      <c r="BU461" s="161" t="str">
        <f>IF(OR(Z461="",VLOOKUP(Z$1,Services!$A$1:$B$25,2,0)="Exclude"),"",IF($D461=1,IF(OR(price_limit="",price_limit="No Limit"),IF(Z461="Yes",1,2),IF(SUMIFS(WhatIf!$W:$W,WhatIf!$Q:$Q,Z$1,WhatIf!$R:$R,Z461)&lt;=price_limit,IF(Z461="Yes",1,2),"")),""))</f>
        <v/>
      </c>
      <c r="BV461" s="161"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3" customHeight="1" x14ac:dyDescent="0.3">
      <c r="A462" s="15" t="s">
        <v>1203</v>
      </c>
      <c r="C462" s="3" t="s">
        <v>345</v>
      </c>
      <c r="D462" s="8" t="str">
        <f t="shared" ca="1" si="23"/>
        <v/>
      </c>
      <c r="F462" s="4" t="s">
        <v>1203</v>
      </c>
      <c r="G462" s="4" t="s">
        <v>1203</v>
      </c>
      <c r="H462" s="4" t="s">
        <v>1203</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1" t="str">
        <f>IF(OR(E462="",VLOOKUP(E$1,Services!$A$1:$B$25,2,0)="Exclude"),"",IF($D462=1,IF(OR(price_limit="",price_limit="No Limit"),IF(E462="Yes",1,2),IF(SUMIFS(WhatIf!$W:$W,WhatIf!$Q:$Q,E$1,WhatIf!$R:$R,E462)&lt;=price_limit,IF(E462="Yes",1,2),"")),""))</f>
        <v/>
      </c>
      <c r="BA462" s="161" t="str">
        <f ca="1">IF(OR(F462="",VLOOKUP(F$1,Services!$A$1:$B$25,2,0)="Exclude"),"",IF($D462=1,IF(OR(price_limit="",price_limit="No Limit"),IF(F462="Yes",1,2),IF(SUMIFS(WhatIf!$W:$W,WhatIf!$Q:$Q,F$1,WhatIf!$R:$R,F462)&lt;=price_limit,IF(F462="Yes",1,2),"")),""))</f>
        <v/>
      </c>
      <c r="BB462" s="161" t="str">
        <f ca="1">IF(OR(G462="",VLOOKUP(G$1,Services!$A$1:$B$25,2,0)="Exclude"),"",IF($D462=1,IF(OR(price_limit="",price_limit="No Limit"),IF(G462="Yes",1,2),IF(SUMIFS(WhatIf!$W:$W,WhatIf!$Q:$Q,G$1,WhatIf!$R:$R,G462)&lt;=price_limit,IF(G462="Yes",1,2),"")),""))</f>
        <v/>
      </c>
      <c r="BC462" s="161" t="str">
        <f ca="1">IF(OR(H462="",VLOOKUP(H$1,Services!$A$1:$B$25,2,0)="Exclude"),"",IF($D462=1,IF(OR(price_limit="",price_limit="No Limit"),IF(H462="Yes",1,2),IF(SUMIFS(WhatIf!$W:$W,WhatIf!$Q:$Q,H$1,WhatIf!$R:$R,H462)&lt;=price_limit,IF(H462="Yes",1,2),"")),""))</f>
        <v/>
      </c>
      <c r="BD462" s="161" t="str">
        <f>IF(OR(I462="",VLOOKUP(I$1,Services!$A$1:$B$25,2,0)="Exclude"),"",IF($D462=1,IF(OR(price_limit="",price_limit="No Limit"),IF(I462="Yes",1,2),IF(SUMIFS(WhatIf!$W:$W,WhatIf!$Q:$Q,I$1,WhatIf!$R:$R,I462)&lt;=price_limit,IF(I462="Yes",1,2),"")),""))</f>
        <v/>
      </c>
      <c r="BE462" s="161" t="str">
        <f>IF(OR(J462="",VLOOKUP(J$1,Services!$A$1:$B$25,2,0)="Exclude"),"",IF($D462=1,IF(OR(price_limit="",price_limit="No Limit"),IF(J462="Yes",1,2),IF(SUMIFS(WhatIf!$W:$W,WhatIf!$Q:$Q,J$1,WhatIf!$R:$R,J462)&lt;=price_limit,IF(J462="Yes",1,2),"")),""))</f>
        <v/>
      </c>
      <c r="BF462" s="161" t="str">
        <f>IF(OR(K462="",VLOOKUP(K$1,Services!$A$1:$B$25,2,0)="Exclude"),"",IF($D462=1,IF(OR(price_limit="",price_limit="No Limit"),IF(K462="Yes",1,2),IF(SUMIFS(WhatIf!$W:$W,WhatIf!$Q:$Q,K$1,WhatIf!$R:$R,K462)&lt;=price_limit,IF(K462="Yes",1,2),"")),""))</f>
        <v/>
      </c>
      <c r="BG462" s="161" t="str">
        <f>IF(OR(L462="",VLOOKUP(L$1,Services!$A$1:$B$25,2,0)="Exclude"),"",IF($D462=1,IF(OR(price_limit="",price_limit="No Limit"),IF(L462="Yes",1,2),IF(SUMIFS(WhatIf!$W:$W,WhatIf!$Q:$Q,L$1,WhatIf!$R:$R,L462)&lt;=price_limit,IF(L462="Yes",1,2),"")),""))</f>
        <v/>
      </c>
      <c r="BH462" s="161" t="str">
        <f>IF(OR(M462="",VLOOKUP(M$1,Services!$A$1:$B$25,2,0)="Exclude"),"",IF($D462=1,IF(OR(price_limit="",price_limit="No Limit"),IF(M462="Yes",1,2),IF(SUMIFS(WhatIf!$W:$W,WhatIf!$Q:$Q,M$1,WhatIf!$R:$R,M462)&lt;=price_limit,IF(M462="Yes",1,2),"")),""))</f>
        <v/>
      </c>
      <c r="BI462" s="161" t="str">
        <f>IF(OR(N462="",VLOOKUP(N$1,Services!$A$1:$B$25,2,0)="Exclude"),"",IF($D462=1,IF(OR(price_limit="",price_limit="No Limit"),IF(N462="Yes",1,2),IF(SUMIFS(WhatIf!$W:$W,WhatIf!$Q:$Q,N$1,WhatIf!$R:$R,N462)&lt;=price_limit,IF(N462="Yes",1,2),"")),""))</f>
        <v/>
      </c>
      <c r="BJ462" s="161" t="str">
        <f>IF(OR(O462="",VLOOKUP(O$1,Services!$A$1:$B$25,2,0)="Exclude"),"",IF($D462=1,IF(OR(price_limit="",price_limit="No Limit"),IF(O462="Yes",1,2),IF(SUMIFS(WhatIf!$W:$W,WhatIf!$Q:$Q,O$1,WhatIf!$R:$R,O462)&lt;=price_limit,IF(O462="Yes",1,2),"")),""))</f>
        <v/>
      </c>
      <c r="BK462" s="161" t="str">
        <f>IF(OR(P462="",VLOOKUP(P$1,Services!$A$1:$B$25,2,0)="Exclude"),"",IF($D462=1,IF(OR(price_limit="",price_limit="No Limit"),IF(P462="Yes",1,2),IF(SUMIFS(WhatIf!$W:$W,WhatIf!$Q:$Q,P$1,WhatIf!$R:$R,P462)&lt;=price_limit,IF(P462="Yes",1,2),"")),""))</f>
        <v/>
      </c>
      <c r="BL462" s="161" t="str">
        <f>IF(OR(Q462="",VLOOKUP(Q$1,Services!$A$1:$B$25,2,0)="Exclude"),"",IF($D462=1,IF(OR(price_limit="",price_limit="No Limit"),IF(Q462="Yes",1,2),IF(SUMIFS(WhatIf!$W:$W,WhatIf!$Q:$Q,Q$1,WhatIf!$R:$R,Q462)&lt;=price_limit,IF(Q462="Yes",1,2),"")),""))</f>
        <v/>
      </c>
      <c r="BM462" s="161" t="str">
        <f>IF(OR(R462="",VLOOKUP(R$1,Services!$A$1:$B$25,2,0)="Exclude"),"",IF($D462=1,IF(OR(price_limit="",price_limit="No Limit"),IF(R462="Yes",1,2),IF(SUMIFS(WhatIf!$W:$W,WhatIf!$Q:$Q,R$1,WhatIf!$R:$R,R462)&lt;=price_limit,IF(R462="Yes",1,2),"")),""))</f>
        <v/>
      </c>
      <c r="BN462" s="161" t="str">
        <f>IF(OR(S462="",VLOOKUP(S$1,Services!$A$1:$B$25,2,0)="Exclude"),"",IF($D462=1,IF(OR(price_limit="",price_limit="No Limit"),IF(S462="Yes",1,2),IF(SUMIFS(WhatIf!$W:$W,WhatIf!$Q:$Q,S$1,WhatIf!$R:$R,S462)&lt;=price_limit,IF(S462="Yes",1,2),"")),""))</f>
        <v/>
      </c>
      <c r="BO462" s="161" t="str">
        <f>IF(OR(T462="",VLOOKUP(T$1,Services!$A$1:$B$25,2,0)="Exclude"),"",IF($D462=1,IF(OR(price_limit="",price_limit="No Limit"),IF(T462="Yes",1,2),IF(SUMIFS(WhatIf!$W:$W,WhatIf!$Q:$Q,T$1,WhatIf!$R:$R,T462)&lt;=price_limit,IF(T462="Yes",1,2),"")),""))</f>
        <v/>
      </c>
      <c r="BP462" s="161" t="str">
        <f>IF(OR(U462="",VLOOKUP(U$1,Services!$A$1:$B$25,2,0)="Exclude"),"",IF($D462=1,IF(OR(price_limit="",price_limit="No Limit"),IF(U462="Yes",1,2),IF(SUMIFS(WhatIf!$W:$W,WhatIf!$Q:$Q,U$1,WhatIf!$R:$R,U462)&lt;=price_limit,IF(U462="Yes",1,2),"")),""))</f>
        <v/>
      </c>
      <c r="BQ462" s="161" t="str">
        <f>IF(OR(V462="",VLOOKUP(V$1,Services!$A$1:$B$25,2,0)="Exclude"),"",IF($D462=1,IF(OR(price_limit="",price_limit="No Limit"),IF(V462="Yes",1,2),IF(SUMIFS(WhatIf!$W:$W,WhatIf!$Q:$Q,V$1,WhatIf!$R:$R,V462)&lt;=price_limit,IF(V462="Yes",1,2),"")),""))</f>
        <v/>
      </c>
      <c r="BR462" s="161" t="str">
        <f>IF(OR(W462="",VLOOKUP(W$1,Services!$A$1:$B$25,2,0)="Exclude"),"",IF($D462=1,IF(OR(price_limit="",price_limit="No Limit"),IF(W462="Yes",1,2),IF(SUMIFS(WhatIf!$W:$W,WhatIf!$Q:$Q,W$1,WhatIf!$R:$R,W462)&lt;=price_limit,IF(W462="Yes",1,2),"")),""))</f>
        <v/>
      </c>
      <c r="BS462" s="161" t="str">
        <f>IF(OR(X462="",VLOOKUP(X$1,Services!$A$1:$B$25,2,0)="Exclude"),"",IF($D462=1,IF(OR(price_limit="",price_limit="No Limit"),IF(X462="Yes",1,2),IF(SUMIFS(WhatIf!$W:$W,WhatIf!$Q:$Q,X$1,WhatIf!$R:$R,X462)&lt;=price_limit,IF(X462="Yes",1,2),"")),""))</f>
        <v/>
      </c>
      <c r="BT462" s="161" t="str">
        <f>IF(OR(Y462="",VLOOKUP(Y$1,Services!$A$1:$B$25,2,0)="Exclude"),"",IF($D462=1,IF(OR(price_limit="",price_limit="No Limit"),IF(Y462="Yes",1,2),IF(SUMIFS(WhatIf!$W:$W,WhatIf!$Q:$Q,Y$1,WhatIf!$R:$R,Y462)&lt;=price_limit,IF(Y462="Yes",1,2),"")),""))</f>
        <v/>
      </c>
      <c r="BU462" s="161" t="str">
        <f>IF(OR(Z462="",VLOOKUP(Z$1,Services!$A$1:$B$25,2,0)="Exclude"),"",IF($D462=1,IF(OR(price_limit="",price_limit="No Limit"),IF(Z462="Yes",1,2),IF(SUMIFS(WhatIf!$W:$W,WhatIf!$Q:$Q,Z$1,WhatIf!$R:$R,Z462)&lt;=price_limit,IF(Z462="Yes",1,2),"")),""))</f>
        <v/>
      </c>
      <c r="BV462" s="161"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3" customHeight="1" x14ac:dyDescent="0.3">
      <c r="A463" s="15" t="s">
        <v>1004</v>
      </c>
      <c r="C463" s="3" t="s">
        <v>229</v>
      </c>
      <c r="D463" s="8" t="str">
        <f t="shared" ca="1" si="23"/>
        <v/>
      </c>
      <c r="E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1" t="str">
        <f ca="1">IF(OR(E463="",VLOOKUP(E$1,Services!$A$1:$B$25,2,0)="Exclude"),"",IF($D463=1,IF(OR(price_limit="",price_limit="No Limit"),IF(E463="Yes",1,2),IF(SUMIFS(WhatIf!$W:$W,WhatIf!$Q:$Q,E$1,WhatIf!$R:$R,E463)&lt;=price_limit,IF(E463="Yes",1,2),"")),""))</f>
        <v/>
      </c>
      <c r="BA463" s="161" t="str">
        <f>IF(OR(F463="",VLOOKUP(F$1,Services!$A$1:$B$25,2,0)="Exclude"),"",IF($D463=1,IF(OR(price_limit="",price_limit="No Limit"),IF(F463="Yes",1,2),IF(SUMIFS(WhatIf!$W:$W,WhatIf!$Q:$Q,F$1,WhatIf!$R:$R,F463)&lt;=price_limit,IF(F463="Yes",1,2),"")),""))</f>
        <v/>
      </c>
      <c r="BB463" s="161" t="str">
        <f>IF(OR(G463="",VLOOKUP(G$1,Services!$A$1:$B$25,2,0)="Exclude"),"",IF($D463=1,IF(OR(price_limit="",price_limit="No Limit"),IF(G463="Yes",1,2),IF(SUMIFS(WhatIf!$W:$W,WhatIf!$Q:$Q,G$1,WhatIf!$R:$R,G463)&lt;=price_limit,IF(G463="Yes",1,2),"")),""))</f>
        <v/>
      </c>
      <c r="BC463" s="161" t="str">
        <f>IF(OR(H463="",VLOOKUP(H$1,Services!$A$1:$B$25,2,0)="Exclude"),"",IF($D463=1,IF(OR(price_limit="",price_limit="No Limit"),IF(H463="Yes",1,2),IF(SUMIFS(WhatIf!$W:$W,WhatIf!$Q:$Q,H$1,WhatIf!$R:$R,H463)&lt;=price_limit,IF(H463="Yes",1,2),"")),""))</f>
        <v/>
      </c>
      <c r="BD463" s="161" t="str">
        <f>IF(OR(I463="",VLOOKUP(I$1,Services!$A$1:$B$25,2,0)="Exclude"),"",IF($D463=1,IF(OR(price_limit="",price_limit="No Limit"),IF(I463="Yes",1,2),IF(SUMIFS(WhatIf!$W:$W,WhatIf!$Q:$Q,I$1,WhatIf!$R:$R,I463)&lt;=price_limit,IF(I463="Yes",1,2),"")),""))</f>
        <v/>
      </c>
      <c r="BE463" s="161" t="str">
        <f>IF(OR(J463="",VLOOKUP(J$1,Services!$A$1:$B$25,2,0)="Exclude"),"",IF($D463=1,IF(OR(price_limit="",price_limit="No Limit"),IF(J463="Yes",1,2),IF(SUMIFS(WhatIf!$W:$W,WhatIf!$Q:$Q,J$1,WhatIf!$R:$R,J463)&lt;=price_limit,IF(J463="Yes",1,2),"")),""))</f>
        <v/>
      </c>
      <c r="BF463" s="161" t="str">
        <f>IF(OR(K463="",VLOOKUP(K$1,Services!$A$1:$B$25,2,0)="Exclude"),"",IF($D463=1,IF(OR(price_limit="",price_limit="No Limit"),IF(K463="Yes",1,2),IF(SUMIFS(WhatIf!$W:$W,WhatIf!$Q:$Q,K$1,WhatIf!$R:$R,K463)&lt;=price_limit,IF(K463="Yes",1,2),"")),""))</f>
        <v/>
      </c>
      <c r="BG463" s="161" t="str">
        <f>IF(OR(L463="",VLOOKUP(L$1,Services!$A$1:$B$25,2,0)="Exclude"),"",IF($D463=1,IF(OR(price_limit="",price_limit="No Limit"),IF(L463="Yes",1,2),IF(SUMIFS(WhatIf!$W:$W,WhatIf!$Q:$Q,L$1,WhatIf!$R:$R,L463)&lt;=price_limit,IF(L463="Yes",1,2),"")),""))</f>
        <v/>
      </c>
      <c r="BH463" s="161" t="str">
        <f>IF(OR(M463="",VLOOKUP(M$1,Services!$A$1:$B$25,2,0)="Exclude"),"",IF($D463=1,IF(OR(price_limit="",price_limit="No Limit"),IF(M463="Yes",1,2),IF(SUMIFS(WhatIf!$W:$W,WhatIf!$Q:$Q,M$1,WhatIf!$R:$R,M463)&lt;=price_limit,IF(M463="Yes",1,2),"")),""))</f>
        <v/>
      </c>
      <c r="BI463" s="161" t="str">
        <f>IF(OR(N463="",VLOOKUP(N$1,Services!$A$1:$B$25,2,0)="Exclude"),"",IF($D463=1,IF(OR(price_limit="",price_limit="No Limit"),IF(N463="Yes",1,2),IF(SUMIFS(WhatIf!$W:$W,WhatIf!$Q:$Q,N$1,WhatIf!$R:$R,N463)&lt;=price_limit,IF(N463="Yes",1,2),"")),""))</f>
        <v/>
      </c>
      <c r="BJ463" s="161" t="str">
        <f>IF(OR(O463="",VLOOKUP(O$1,Services!$A$1:$B$25,2,0)="Exclude"),"",IF($D463=1,IF(OR(price_limit="",price_limit="No Limit"),IF(O463="Yes",1,2),IF(SUMIFS(WhatIf!$W:$W,WhatIf!$Q:$Q,O$1,WhatIf!$R:$R,O463)&lt;=price_limit,IF(O463="Yes",1,2),"")),""))</f>
        <v/>
      </c>
      <c r="BK463" s="161" t="str">
        <f>IF(OR(P463="",VLOOKUP(P$1,Services!$A$1:$B$25,2,0)="Exclude"),"",IF($D463=1,IF(OR(price_limit="",price_limit="No Limit"),IF(P463="Yes",1,2),IF(SUMIFS(WhatIf!$W:$W,WhatIf!$Q:$Q,P$1,WhatIf!$R:$R,P463)&lt;=price_limit,IF(P463="Yes",1,2),"")),""))</f>
        <v/>
      </c>
      <c r="BL463" s="161" t="str">
        <f>IF(OR(Q463="",VLOOKUP(Q$1,Services!$A$1:$B$25,2,0)="Exclude"),"",IF($D463=1,IF(OR(price_limit="",price_limit="No Limit"),IF(Q463="Yes",1,2),IF(SUMIFS(WhatIf!$W:$W,WhatIf!$Q:$Q,Q$1,WhatIf!$R:$R,Q463)&lt;=price_limit,IF(Q463="Yes",1,2),"")),""))</f>
        <v/>
      </c>
      <c r="BM463" s="161" t="str">
        <f>IF(OR(R463="",VLOOKUP(R$1,Services!$A$1:$B$25,2,0)="Exclude"),"",IF($D463=1,IF(OR(price_limit="",price_limit="No Limit"),IF(R463="Yes",1,2),IF(SUMIFS(WhatIf!$W:$W,WhatIf!$Q:$Q,R$1,WhatIf!$R:$R,R463)&lt;=price_limit,IF(R463="Yes",1,2),"")),""))</f>
        <v/>
      </c>
      <c r="BN463" s="161" t="str">
        <f>IF(OR(S463="",VLOOKUP(S$1,Services!$A$1:$B$25,2,0)="Exclude"),"",IF($D463=1,IF(OR(price_limit="",price_limit="No Limit"),IF(S463="Yes",1,2),IF(SUMIFS(WhatIf!$W:$W,WhatIf!$Q:$Q,S$1,WhatIf!$R:$R,S463)&lt;=price_limit,IF(S463="Yes",1,2),"")),""))</f>
        <v/>
      </c>
      <c r="BO463" s="161" t="str">
        <f>IF(OR(T463="",VLOOKUP(T$1,Services!$A$1:$B$25,2,0)="Exclude"),"",IF($D463=1,IF(OR(price_limit="",price_limit="No Limit"),IF(T463="Yes",1,2),IF(SUMIFS(WhatIf!$W:$W,WhatIf!$Q:$Q,T$1,WhatIf!$R:$R,T463)&lt;=price_limit,IF(T463="Yes",1,2),"")),""))</f>
        <v/>
      </c>
      <c r="BP463" s="161" t="str">
        <f>IF(OR(U463="",VLOOKUP(U$1,Services!$A$1:$B$25,2,0)="Exclude"),"",IF($D463=1,IF(OR(price_limit="",price_limit="No Limit"),IF(U463="Yes",1,2),IF(SUMIFS(WhatIf!$W:$W,WhatIf!$Q:$Q,U$1,WhatIf!$R:$R,U463)&lt;=price_limit,IF(U463="Yes",1,2),"")),""))</f>
        <v/>
      </c>
      <c r="BQ463" s="161" t="str">
        <f>IF(OR(V463="",VLOOKUP(V$1,Services!$A$1:$B$25,2,0)="Exclude"),"",IF($D463=1,IF(OR(price_limit="",price_limit="No Limit"),IF(V463="Yes",1,2),IF(SUMIFS(WhatIf!$W:$W,WhatIf!$Q:$Q,V$1,WhatIf!$R:$R,V463)&lt;=price_limit,IF(V463="Yes",1,2),"")),""))</f>
        <v/>
      </c>
      <c r="BR463" s="161" t="str">
        <f>IF(OR(W463="",VLOOKUP(W$1,Services!$A$1:$B$25,2,0)="Exclude"),"",IF($D463=1,IF(OR(price_limit="",price_limit="No Limit"),IF(W463="Yes",1,2),IF(SUMIFS(WhatIf!$W:$W,WhatIf!$Q:$Q,W$1,WhatIf!$R:$R,W463)&lt;=price_limit,IF(W463="Yes",1,2),"")),""))</f>
        <v/>
      </c>
      <c r="BS463" s="161" t="str">
        <f>IF(OR(X463="",VLOOKUP(X$1,Services!$A$1:$B$25,2,0)="Exclude"),"",IF($D463=1,IF(OR(price_limit="",price_limit="No Limit"),IF(X463="Yes",1,2),IF(SUMIFS(WhatIf!$W:$W,WhatIf!$Q:$Q,X$1,WhatIf!$R:$R,X463)&lt;=price_limit,IF(X463="Yes",1,2),"")),""))</f>
        <v/>
      </c>
      <c r="BT463" s="161" t="str">
        <f>IF(OR(Y463="",VLOOKUP(Y$1,Services!$A$1:$B$25,2,0)="Exclude"),"",IF($D463=1,IF(OR(price_limit="",price_limit="No Limit"),IF(Y463="Yes",1,2),IF(SUMIFS(WhatIf!$W:$W,WhatIf!$Q:$Q,Y$1,WhatIf!$R:$R,Y463)&lt;=price_limit,IF(Y463="Yes",1,2),"")),""))</f>
        <v/>
      </c>
      <c r="BU463" s="161" t="str">
        <f>IF(OR(Z463="",VLOOKUP(Z$1,Services!$A$1:$B$25,2,0)="Exclude"),"",IF($D463=1,IF(OR(price_limit="",price_limit="No Limit"),IF(Z463="Yes",1,2),IF(SUMIFS(WhatIf!$W:$W,WhatIf!$Q:$Q,Z$1,WhatIf!$R:$R,Z463)&lt;=price_limit,IF(Z463="Yes",1,2),"")),""))</f>
        <v/>
      </c>
      <c r="BV463" s="161"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3" customHeight="1" x14ac:dyDescent="0.3">
      <c r="A464" s="15" t="s">
        <v>1282</v>
      </c>
      <c r="C464" s="3" t="s">
        <v>185</v>
      </c>
      <c r="D464" s="8" t="str">
        <f t="shared" ca="1" si="23"/>
        <v/>
      </c>
      <c r="R464" s="4" t="s">
        <v>1</v>
      </c>
      <c r="S464" s="4" t="s">
        <v>1</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1" t="str">
        <f>IF(OR(E464="",VLOOKUP(E$1,Services!$A$1:$B$25,2,0)="Exclude"),"",IF($D464=1,IF(OR(price_limit="",price_limit="No Limit"),IF(E464="Yes",1,2),IF(SUMIFS(WhatIf!$W:$W,WhatIf!$Q:$Q,E$1,WhatIf!$R:$R,E464)&lt;=price_limit,IF(E464="Yes",1,2),"")),""))</f>
        <v/>
      </c>
      <c r="BA464" s="161" t="str">
        <f>IF(OR(F464="",VLOOKUP(F$1,Services!$A$1:$B$25,2,0)="Exclude"),"",IF($D464=1,IF(OR(price_limit="",price_limit="No Limit"),IF(F464="Yes",1,2),IF(SUMIFS(WhatIf!$W:$W,WhatIf!$Q:$Q,F$1,WhatIf!$R:$R,F464)&lt;=price_limit,IF(F464="Yes",1,2),"")),""))</f>
        <v/>
      </c>
      <c r="BB464" s="161" t="str">
        <f>IF(OR(G464="",VLOOKUP(G$1,Services!$A$1:$B$25,2,0)="Exclude"),"",IF($D464=1,IF(OR(price_limit="",price_limit="No Limit"),IF(G464="Yes",1,2),IF(SUMIFS(WhatIf!$W:$W,WhatIf!$Q:$Q,G$1,WhatIf!$R:$R,G464)&lt;=price_limit,IF(G464="Yes",1,2),"")),""))</f>
        <v/>
      </c>
      <c r="BC464" s="161" t="str">
        <f>IF(OR(H464="",VLOOKUP(H$1,Services!$A$1:$B$25,2,0)="Exclude"),"",IF($D464=1,IF(OR(price_limit="",price_limit="No Limit"),IF(H464="Yes",1,2),IF(SUMIFS(WhatIf!$W:$W,WhatIf!$Q:$Q,H$1,WhatIf!$R:$R,H464)&lt;=price_limit,IF(H464="Yes",1,2),"")),""))</f>
        <v/>
      </c>
      <c r="BD464" s="161" t="str">
        <f>IF(OR(I464="",VLOOKUP(I$1,Services!$A$1:$B$25,2,0)="Exclude"),"",IF($D464=1,IF(OR(price_limit="",price_limit="No Limit"),IF(I464="Yes",1,2),IF(SUMIFS(WhatIf!$W:$W,WhatIf!$Q:$Q,I$1,WhatIf!$R:$R,I464)&lt;=price_limit,IF(I464="Yes",1,2),"")),""))</f>
        <v/>
      </c>
      <c r="BE464" s="161" t="str">
        <f>IF(OR(J464="",VLOOKUP(J$1,Services!$A$1:$B$25,2,0)="Exclude"),"",IF($D464=1,IF(OR(price_limit="",price_limit="No Limit"),IF(J464="Yes",1,2),IF(SUMIFS(WhatIf!$W:$W,WhatIf!$Q:$Q,J$1,WhatIf!$R:$R,J464)&lt;=price_limit,IF(J464="Yes",1,2),"")),""))</f>
        <v/>
      </c>
      <c r="BF464" s="161" t="str">
        <f>IF(OR(K464="",VLOOKUP(K$1,Services!$A$1:$B$25,2,0)="Exclude"),"",IF($D464=1,IF(OR(price_limit="",price_limit="No Limit"),IF(K464="Yes",1,2),IF(SUMIFS(WhatIf!$W:$W,WhatIf!$Q:$Q,K$1,WhatIf!$R:$R,K464)&lt;=price_limit,IF(K464="Yes",1,2),"")),""))</f>
        <v/>
      </c>
      <c r="BG464" s="161" t="str">
        <f>IF(OR(L464="",VLOOKUP(L$1,Services!$A$1:$B$25,2,0)="Exclude"),"",IF($D464=1,IF(OR(price_limit="",price_limit="No Limit"),IF(L464="Yes",1,2),IF(SUMIFS(WhatIf!$W:$W,WhatIf!$Q:$Q,L$1,WhatIf!$R:$R,L464)&lt;=price_limit,IF(L464="Yes",1,2),"")),""))</f>
        <v/>
      </c>
      <c r="BH464" s="161" t="str">
        <f>IF(OR(M464="",VLOOKUP(M$1,Services!$A$1:$B$25,2,0)="Exclude"),"",IF($D464=1,IF(OR(price_limit="",price_limit="No Limit"),IF(M464="Yes",1,2),IF(SUMIFS(WhatIf!$W:$W,WhatIf!$Q:$Q,M$1,WhatIf!$R:$R,M464)&lt;=price_limit,IF(M464="Yes",1,2),"")),""))</f>
        <v/>
      </c>
      <c r="BI464" s="161" t="str">
        <f>IF(OR(N464="",VLOOKUP(N$1,Services!$A$1:$B$25,2,0)="Exclude"),"",IF($D464=1,IF(OR(price_limit="",price_limit="No Limit"),IF(N464="Yes",1,2),IF(SUMIFS(WhatIf!$W:$W,WhatIf!$Q:$Q,N$1,WhatIf!$R:$R,N464)&lt;=price_limit,IF(N464="Yes",1,2),"")),""))</f>
        <v/>
      </c>
      <c r="BJ464" s="161" t="str">
        <f>IF(OR(O464="",VLOOKUP(O$1,Services!$A$1:$B$25,2,0)="Exclude"),"",IF($D464=1,IF(OR(price_limit="",price_limit="No Limit"),IF(O464="Yes",1,2),IF(SUMIFS(WhatIf!$W:$W,WhatIf!$Q:$Q,O$1,WhatIf!$R:$R,O464)&lt;=price_limit,IF(O464="Yes",1,2),"")),""))</f>
        <v/>
      </c>
      <c r="BK464" s="161" t="str">
        <f>IF(OR(P464="",VLOOKUP(P$1,Services!$A$1:$B$25,2,0)="Exclude"),"",IF($D464=1,IF(OR(price_limit="",price_limit="No Limit"),IF(P464="Yes",1,2),IF(SUMIFS(WhatIf!$W:$W,WhatIf!$Q:$Q,P$1,WhatIf!$R:$R,P464)&lt;=price_limit,IF(P464="Yes",1,2),"")),""))</f>
        <v/>
      </c>
      <c r="BL464" s="161" t="str">
        <f>IF(OR(Q464="",VLOOKUP(Q$1,Services!$A$1:$B$25,2,0)="Exclude"),"",IF($D464=1,IF(OR(price_limit="",price_limit="No Limit"),IF(Q464="Yes",1,2),IF(SUMIFS(WhatIf!$W:$W,WhatIf!$Q:$Q,Q$1,WhatIf!$R:$R,Q464)&lt;=price_limit,IF(Q464="Yes",1,2),"")),""))</f>
        <v/>
      </c>
      <c r="BM464" s="161" t="str">
        <f ca="1">IF(OR(R464="",VLOOKUP(R$1,Services!$A$1:$B$25,2,0)="Exclude"),"",IF($D464=1,IF(OR(price_limit="",price_limit="No Limit"),IF(R464="Yes",1,2),IF(SUMIFS(WhatIf!$W:$W,WhatIf!$Q:$Q,R$1,WhatIf!$R:$R,R464)&lt;=price_limit,IF(R464="Yes",1,2),"")),""))</f>
        <v/>
      </c>
      <c r="BN464" s="161" t="str">
        <f ca="1">IF(OR(S464="",VLOOKUP(S$1,Services!$A$1:$B$25,2,0)="Exclude"),"",IF($D464=1,IF(OR(price_limit="",price_limit="No Limit"),IF(S464="Yes",1,2),IF(SUMIFS(WhatIf!$W:$W,WhatIf!$Q:$Q,S$1,WhatIf!$R:$R,S464)&lt;=price_limit,IF(S464="Yes",1,2),"")),""))</f>
        <v/>
      </c>
      <c r="BO464" s="161" t="str">
        <f>IF(OR(T464="",VLOOKUP(T$1,Services!$A$1:$B$25,2,0)="Exclude"),"",IF($D464=1,IF(OR(price_limit="",price_limit="No Limit"),IF(T464="Yes",1,2),IF(SUMIFS(WhatIf!$W:$W,WhatIf!$Q:$Q,T$1,WhatIf!$R:$R,T464)&lt;=price_limit,IF(T464="Yes",1,2),"")),""))</f>
        <v/>
      </c>
      <c r="BP464" s="161" t="str">
        <f>IF(OR(U464="",VLOOKUP(U$1,Services!$A$1:$B$25,2,0)="Exclude"),"",IF($D464=1,IF(OR(price_limit="",price_limit="No Limit"),IF(U464="Yes",1,2),IF(SUMIFS(WhatIf!$W:$W,WhatIf!$Q:$Q,U$1,WhatIf!$R:$R,U464)&lt;=price_limit,IF(U464="Yes",1,2),"")),""))</f>
        <v/>
      </c>
      <c r="BQ464" s="161" t="str">
        <f>IF(OR(V464="",VLOOKUP(V$1,Services!$A$1:$B$25,2,0)="Exclude"),"",IF($D464=1,IF(OR(price_limit="",price_limit="No Limit"),IF(V464="Yes",1,2),IF(SUMIFS(WhatIf!$W:$W,WhatIf!$Q:$Q,V$1,WhatIf!$R:$R,V464)&lt;=price_limit,IF(V464="Yes",1,2),"")),""))</f>
        <v/>
      </c>
      <c r="BR464" s="161" t="str">
        <f>IF(OR(W464="",VLOOKUP(W$1,Services!$A$1:$B$25,2,0)="Exclude"),"",IF($D464=1,IF(OR(price_limit="",price_limit="No Limit"),IF(W464="Yes",1,2),IF(SUMIFS(WhatIf!$W:$W,WhatIf!$Q:$Q,W$1,WhatIf!$R:$R,W464)&lt;=price_limit,IF(W464="Yes",1,2),"")),""))</f>
        <v/>
      </c>
      <c r="BS464" s="161" t="str">
        <f>IF(OR(X464="",VLOOKUP(X$1,Services!$A$1:$B$25,2,0)="Exclude"),"",IF($D464=1,IF(OR(price_limit="",price_limit="No Limit"),IF(X464="Yes",1,2),IF(SUMIFS(WhatIf!$W:$W,WhatIf!$Q:$Q,X$1,WhatIf!$R:$R,X464)&lt;=price_limit,IF(X464="Yes",1,2),"")),""))</f>
        <v/>
      </c>
      <c r="BT464" s="161" t="str">
        <f>IF(OR(Y464="",VLOOKUP(Y$1,Services!$A$1:$B$25,2,0)="Exclude"),"",IF($D464=1,IF(OR(price_limit="",price_limit="No Limit"),IF(Y464="Yes",1,2),IF(SUMIFS(WhatIf!$W:$W,WhatIf!$Q:$Q,Y$1,WhatIf!$R:$R,Y464)&lt;=price_limit,IF(Y464="Yes",1,2),"")),""))</f>
        <v/>
      </c>
      <c r="BU464" s="161" t="str">
        <f>IF(OR(Z464="",VLOOKUP(Z$1,Services!$A$1:$B$25,2,0)="Exclude"),"",IF($D464=1,IF(OR(price_limit="",price_limit="No Limit"),IF(Z464="Yes",1,2),IF(SUMIFS(WhatIf!$W:$W,WhatIf!$Q:$Q,Z$1,WhatIf!$R:$R,Z464)&lt;=price_limit,IF(Z464="Yes",1,2),"")),""))</f>
        <v/>
      </c>
      <c r="BV464" s="161"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3" customHeight="1" x14ac:dyDescent="0.3">
      <c r="A465" s="15" t="s">
        <v>1223</v>
      </c>
      <c r="C465" s="3" t="s">
        <v>185</v>
      </c>
      <c r="D465" s="8" t="str">
        <f t="shared" ca="1" si="23"/>
        <v/>
      </c>
      <c r="M465" s="4" t="s">
        <v>1247</v>
      </c>
      <c r="O465" s="4" t="s">
        <v>605</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1" t="str">
        <f>IF(OR(E465="",VLOOKUP(E$1,Services!$A$1:$B$25,2,0)="Exclude"),"",IF($D465=1,IF(OR(price_limit="",price_limit="No Limit"),IF(E465="Yes",1,2),IF(SUMIFS(WhatIf!$W:$W,WhatIf!$Q:$Q,E$1,WhatIf!$R:$R,E465)&lt;=price_limit,IF(E465="Yes",1,2),"")),""))</f>
        <v/>
      </c>
      <c r="BA465" s="161" t="str">
        <f>IF(OR(F465="",VLOOKUP(F$1,Services!$A$1:$B$25,2,0)="Exclude"),"",IF($D465=1,IF(OR(price_limit="",price_limit="No Limit"),IF(F465="Yes",1,2),IF(SUMIFS(WhatIf!$W:$W,WhatIf!$Q:$Q,F$1,WhatIf!$R:$R,F465)&lt;=price_limit,IF(F465="Yes",1,2),"")),""))</f>
        <v/>
      </c>
      <c r="BB465" s="161" t="str">
        <f>IF(OR(G465="",VLOOKUP(G$1,Services!$A$1:$B$25,2,0)="Exclude"),"",IF($D465=1,IF(OR(price_limit="",price_limit="No Limit"),IF(G465="Yes",1,2),IF(SUMIFS(WhatIf!$W:$W,WhatIf!$Q:$Q,G$1,WhatIf!$R:$R,G465)&lt;=price_limit,IF(G465="Yes",1,2),"")),""))</f>
        <v/>
      </c>
      <c r="BC465" s="161" t="str">
        <f>IF(OR(H465="",VLOOKUP(H$1,Services!$A$1:$B$25,2,0)="Exclude"),"",IF($D465=1,IF(OR(price_limit="",price_limit="No Limit"),IF(H465="Yes",1,2),IF(SUMIFS(WhatIf!$W:$W,WhatIf!$Q:$Q,H$1,WhatIf!$R:$R,H465)&lt;=price_limit,IF(H465="Yes",1,2),"")),""))</f>
        <v/>
      </c>
      <c r="BD465" s="161" t="str">
        <f>IF(OR(I465="",VLOOKUP(I$1,Services!$A$1:$B$25,2,0)="Exclude"),"",IF($D465=1,IF(OR(price_limit="",price_limit="No Limit"),IF(I465="Yes",1,2),IF(SUMIFS(WhatIf!$W:$W,WhatIf!$Q:$Q,I$1,WhatIf!$R:$R,I465)&lt;=price_limit,IF(I465="Yes",1,2),"")),""))</f>
        <v/>
      </c>
      <c r="BE465" s="161" t="str">
        <f>IF(OR(J465="",VLOOKUP(J$1,Services!$A$1:$B$25,2,0)="Exclude"),"",IF($D465=1,IF(OR(price_limit="",price_limit="No Limit"),IF(J465="Yes",1,2),IF(SUMIFS(WhatIf!$W:$W,WhatIf!$Q:$Q,J$1,WhatIf!$R:$R,J465)&lt;=price_limit,IF(J465="Yes",1,2),"")),""))</f>
        <v/>
      </c>
      <c r="BF465" s="161" t="str">
        <f>IF(OR(K465="",VLOOKUP(K$1,Services!$A$1:$B$25,2,0)="Exclude"),"",IF($D465=1,IF(OR(price_limit="",price_limit="No Limit"),IF(K465="Yes",1,2),IF(SUMIFS(WhatIf!$W:$W,WhatIf!$Q:$Q,K$1,WhatIf!$R:$R,K465)&lt;=price_limit,IF(K465="Yes",1,2),"")),""))</f>
        <v/>
      </c>
      <c r="BG465" s="161" t="str">
        <f>IF(OR(L465="",VLOOKUP(L$1,Services!$A$1:$B$25,2,0)="Exclude"),"",IF($D465=1,IF(OR(price_limit="",price_limit="No Limit"),IF(L465="Yes",1,2),IF(SUMIFS(WhatIf!$W:$W,WhatIf!$Q:$Q,L$1,WhatIf!$R:$R,L465)&lt;=price_limit,IF(L465="Yes",1,2),"")),""))</f>
        <v/>
      </c>
      <c r="BH465" s="161" t="str">
        <f ca="1">IF(OR(M465="",VLOOKUP(M$1,Services!$A$1:$B$25,2,0)="Exclude"),"",IF($D465=1,IF(OR(price_limit="",price_limit="No Limit"),IF(M465="Yes",1,2),IF(SUMIFS(WhatIf!$W:$W,WhatIf!$Q:$Q,M$1,WhatIf!$R:$R,M465)&lt;=price_limit,IF(M465="Yes",1,2),"")),""))</f>
        <v/>
      </c>
      <c r="BI465" s="161" t="str">
        <f>IF(OR(N465="",VLOOKUP(N$1,Services!$A$1:$B$25,2,0)="Exclude"),"",IF($D465=1,IF(OR(price_limit="",price_limit="No Limit"),IF(N465="Yes",1,2),IF(SUMIFS(WhatIf!$W:$W,WhatIf!$Q:$Q,N$1,WhatIf!$R:$R,N465)&lt;=price_limit,IF(N465="Yes",1,2),"")),""))</f>
        <v/>
      </c>
      <c r="BJ465" s="161" t="str">
        <f ca="1">IF(OR(O465="",VLOOKUP(O$1,Services!$A$1:$B$25,2,0)="Exclude"),"",IF($D465=1,IF(OR(price_limit="",price_limit="No Limit"),IF(O465="Yes",1,2),IF(SUMIFS(WhatIf!$W:$W,WhatIf!$Q:$Q,O$1,WhatIf!$R:$R,O465)&lt;=price_limit,IF(O465="Yes",1,2),"")),""))</f>
        <v/>
      </c>
      <c r="BK465" s="161" t="str">
        <f>IF(OR(P465="",VLOOKUP(P$1,Services!$A$1:$B$25,2,0)="Exclude"),"",IF($D465=1,IF(OR(price_limit="",price_limit="No Limit"),IF(P465="Yes",1,2),IF(SUMIFS(WhatIf!$W:$W,WhatIf!$Q:$Q,P$1,WhatIf!$R:$R,P465)&lt;=price_limit,IF(P465="Yes",1,2),"")),""))</f>
        <v/>
      </c>
      <c r="BL465" s="161" t="str">
        <f>IF(OR(Q465="",VLOOKUP(Q$1,Services!$A$1:$B$25,2,0)="Exclude"),"",IF($D465=1,IF(OR(price_limit="",price_limit="No Limit"),IF(Q465="Yes",1,2),IF(SUMIFS(WhatIf!$W:$W,WhatIf!$Q:$Q,Q$1,WhatIf!$R:$R,Q465)&lt;=price_limit,IF(Q465="Yes",1,2),"")),""))</f>
        <v/>
      </c>
      <c r="BM465" s="161" t="str">
        <f>IF(OR(R465="",VLOOKUP(R$1,Services!$A$1:$B$25,2,0)="Exclude"),"",IF($D465=1,IF(OR(price_limit="",price_limit="No Limit"),IF(R465="Yes",1,2),IF(SUMIFS(WhatIf!$W:$W,WhatIf!$Q:$Q,R$1,WhatIf!$R:$R,R465)&lt;=price_limit,IF(R465="Yes",1,2),"")),""))</f>
        <v/>
      </c>
      <c r="BN465" s="161" t="str">
        <f>IF(OR(S465="",VLOOKUP(S$1,Services!$A$1:$B$25,2,0)="Exclude"),"",IF($D465=1,IF(OR(price_limit="",price_limit="No Limit"),IF(S465="Yes",1,2),IF(SUMIFS(WhatIf!$W:$W,WhatIf!$Q:$Q,S$1,WhatIf!$R:$R,S465)&lt;=price_limit,IF(S465="Yes",1,2),"")),""))</f>
        <v/>
      </c>
      <c r="BO465" s="161" t="str">
        <f>IF(OR(T465="",VLOOKUP(T$1,Services!$A$1:$B$25,2,0)="Exclude"),"",IF($D465=1,IF(OR(price_limit="",price_limit="No Limit"),IF(T465="Yes",1,2),IF(SUMIFS(WhatIf!$W:$W,WhatIf!$Q:$Q,T$1,WhatIf!$R:$R,T465)&lt;=price_limit,IF(T465="Yes",1,2),"")),""))</f>
        <v/>
      </c>
      <c r="BP465" s="161" t="str">
        <f>IF(OR(U465="",VLOOKUP(U$1,Services!$A$1:$B$25,2,0)="Exclude"),"",IF($D465=1,IF(OR(price_limit="",price_limit="No Limit"),IF(U465="Yes",1,2),IF(SUMIFS(WhatIf!$W:$W,WhatIf!$Q:$Q,U$1,WhatIf!$R:$R,U465)&lt;=price_limit,IF(U465="Yes",1,2),"")),""))</f>
        <v/>
      </c>
      <c r="BQ465" s="161" t="str">
        <f>IF(OR(V465="",VLOOKUP(V$1,Services!$A$1:$B$25,2,0)="Exclude"),"",IF($D465=1,IF(OR(price_limit="",price_limit="No Limit"),IF(V465="Yes",1,2),IF(SUMIFS(WhatIf!$W:$W,WhatIf!$Q:$Q,V$1,WhatIf!$R:$R,V465)&lt;=price_limit,IF(V465="Yes",1,2),"")),""))</f>
        <v/>
      </c>
      <c r="BR465" s="161" t="str">
        <f>IF(OR(W465="",VLOOKUP(W$1,Services!$A$1:$B$25,2,0)="Exclude"),"",IF($D465=1,IF(OR(price_limit="",price_limit="No Limit"),IF(W465="Yes",1,2),IF(SUMIFS(WhatIf!$W:$W,WhatIf!$Q:$Q,W$1,WhatIf!$R:$R,W465)&lt;=price_limit,IF(W465="Yes",1,2),"")),""))</f>
        <v/>
      </c>
      <c r="BS465" s="161" t="str">
        <f>IF(OR(X465="",VLOOKUP(X$1,Services!$A$1:$B$25,2,0)="Exclude"),"",IF($D465=1,IF(OR(price_limit="",price_limit="No Limit"),IF(X465="Yes",1,2),IF(SUMIFS(WhatIf!$W:$W,WhatIf!$Q:$Q,X$1,WhatIf!$R:$R,X465)&lt;=price_limit,IF(X465="Yes",1,2),"")),""))</f>
        <v/>
      </c>
      <c r="BT465" s="161" t="str">
        <f>IF(OR(Y465="",VLOOKUP(Y$1,Services!$A$1:$B$25,2,0)="Exclude"),"",IF($D465=1,IF(OR(price_limit="",price_limit="No Limit"),IF(Y465="Yes",1,2),IF(SUMIFS(WhatIf!$W:$W,WhatIf!$Q:$Q,Y$1,WhatIf!$R:$R,Y465)&lt;=price_limit,IF(Y465="Yes",1,2),"")),""))</f>
        <v/>
      </c>
      <c r="BU465" s="161" t="str">
        <f>IF(OR(Z465="",VLOOKUP(Z$1,Services!$A$1:$B$25,2,0)="Exclude"),"",IF($D465=1,IF(OR(price_limit="",price_limit="No Limit"),IF(Z465="Yes",1,2),IF(SUMIFS(WhatIf!$W:$W,WhatIf!$Q:$Q,Z$1,WhatIf!$R:$R,Z465)&lt;=price_limit,IF(Z465="Yes",1,2),"")),""))</f>
        <v/>
      </c>
      <c r="BV465" s="161"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3" customHeight="1" x14ac:dyDescent="0.35">
      <c r="A466" s="15" t="s">
        <v>126</v>
      </c>
      <c r="B466" s="3" t="s">
        <v>496</v>
      </c>
      <c r="C466" s="3" t="s">
        <v>177</v>
      </c>
      <c r="D466" s="8" t="str">
        <f t="shared" ca="1" si="23"/>
        <v/>
      </c>
      <c r="E466" s="4" t="s">
        <v>1</v>
      </c>
      <c r="J466" s="4" t="s">
        <v>1</v>
      </c>
      <c r="K466" s="4" t="s">
        <v>1</v>
      </c>
      <c r="L466" s="4" t="s">
        <v>1</v>
      </c>
      <c r="M466" s="8" t="s">
        <v>1</v>
      </c>
      <c r="N466" s="8" t="s">
        <v>1</v>
      </c>
      <c r="O466" s="8" t="s">
        <v>1</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1" t="str">
        <f ca="1">IF(OR(E466="",VLOOKUP(E$1,Services!$A$1:$B$25,2,0)="Exclude"),"",IF($D466=1,IF(OR(price_limit="",price_limit="No Limit"),IF(E466="Yes",1,2),IF(SUMIFS(WhatIf!$W:$W,WhatIf!$Q:$Q,E$1,WhatIf!$R:$R,E466)&lt;=price_limit,IF(E466="Yes",1,2),"")),""))</f>
        <v/>
      </c>
      <c r="BA466" s="161" t="str">
        <f>IF(OR(F466="",VLOOKUP(F$1,Services!$A$1:$B$25,2,0)="Exclude"),"",IF($D466=1,IF(OR(price_limit="",price_limit="No Limit"),IF(F466="Yes",1,2),IF(SUMIFS(WhatIf!$W:$W,WhatIf!$Q:$Q,F$1,WhatIf!$R:$R,F466)&lt;=price_limit,IF(F466="Yes",1,2),"")),""))</f>
        <v/>
      </c>
      <c r="BB466" s="161" t="str">
        <f>IF(OR(G466="",VLOOKUP(G$1,Services!$A$1:$B$25,2,0)="Exclude"),"",IF($D466=1,IF(OR(price_limit="",price_limit="No Limit"),IF(G466="Yes",1,2),IF(SUMIFS(WhatIf!$W:$W,WhatIf!$Q:$Q,G$1,WhatIf!$R:$R,G466)&lt;=price_limit,IF(G466="Yes",1,2),"")),""))</f>
        <v/>
      </c>
      <c r="BC466" s="161" t="str">
        <f>IF(OR(H466="",VLOOKUP(H$1,Services!$A$1:$B$25,2,0)="Exclude"),"",IF($D466=1,IF(OR(price_limit="",price_limit="No Limit"),IF(H466="Yes",1,2),IF(SUMIFS(WhatIf!$W:$W,WhatIf!$Q:$Q,H$1,WhatIf!$R:$R,H466)&lt;=price_limit,IF(H466="Yes",1,2),"")),""))</f>
        <v/>
      </c>
      <c r="BD466" s="161" t="str">
        <f>IF(OR(I466="",VLOOKUP(I$1,Services!$A$1:$B$25,2,0)="Exclude"),"",IF($D466=1,IF(OR(price_limit="",price_limit="No Limit"),IF(I466="Yes",1,2),IF(SUMIFS(WhatIf!$W:$W,WhatIf!$Q:$Q,I$1,WhatIf!$R:$R,I466)&lt;=price_limit,IF(I466="Yes",1,2),"")),""))</f>
        <v/>
      </c>
      <c r="BE466" s="161" t="str">
        <f ca="1">IF(OR(J466="",VLOOKUP(J$1,Services!$A$1:$B$25,2,0)="Exclude"),"",IF($D466=1,IF(OR(price_limit="",price_limit="No Limit"),IF(J466="Yes",1,2),IF(SUMIFS(WhatIf!$W:$W,WhatIf!$Q:$Q,J$1,WhatIf!$R:$R,J466)&lt;=price_limit,IF(J466="Yes",1,2),"")),""))</f>
        <v/>
      </c>
      <c r="BF466" s="161" t="str">
        <f ca="1">IF(OR(K466="",VLOOKUP(K$1,Services!$A$1:$B$25,2,0)="Exclude"),"",IF($D466=1,IF(OR(price_limit="",price_limit="No Limit"),IF(K466="Yes",1,2),IF(SUMIFS(WhatIf!$W:$W,WhatIf!$Q:$Q,K$1,WhatIf!$R:$R,K466)&lt;=price_limit,IF(K466="Yes",1,2),"")),""))</f>
        <v/>
      </c>
      <c r="BG466" s="161" t="str">
        <f ca="1">IF(OR(L466="",VLOOKUP(L$1,Services!$A$1:$B$25,2,0)="Exclude"),"",IF($D466=1,IF(OR(price_limit="",price_limit="No Limit"),IF(L466="Yes",1,2),IF(SUMIFS(WhatIf!$W:$W,WhatIf!$Q:$Q,L$1,WhatIf!$R:$R,L466)&lt;=price_limit,IF(L466="Yes",1,2),"")),""))</f>
        <v/>
      </c>
      <c r="BH466" s="161" t="str">
        <f ca="1">IF(OR(M466="",VLOOKUP(M$1,Services!$A$1:$B$25,2,0)="Exclude"),"",IF($D466=1,IF(OR(price_limit="",price_limit="No Limit"),IF(M466="Yes",1,2),IF(SUMIFS(WhatIf!$W:$W,WhatIf!$Q:$Q,M$1,WhatIf!$R:$R,M466)&lt;=price_limit,IF(M466="Yes",1,2),"")),""))</f>
        <v/>
      </c>
      <c r="BI466" s="161" t="str">
        <f ca="1">IF(OR(N466="",VLOOKUP(N$1,Services!$A$1:$B$25,2,0)="Exclude"),"",IF($D466=1,IF(OR(price_limit="",price_limit="No Limit"),IF(N466="Yes",1,2),IF(SUMIFS(WhatIf!$W:$W,WhatIf!$Q:$Q,N$1,WhatIf!$R:$R,N466)&lt;=price_limit,IF(N466="Yes",1,2),"")),""))</f>
        <v/>
      </c>
      <c r="BJ466" s="161" t="str">
        <f ca="1">IF(OR(O466="",VLOOKUP(O$1,Services!$A$1:$B$25,2,0)="Exclude"),"",IF($D466=1,IF(OR(price_limit="",price_limit="No Limit"),IF(O466="Yes",1,2),IF(SUMIFS(WhatIf!$W:$W,WhatIf!$Q:$Q,O$1,WhatIf!$R:$R,O466)&lt;=price_limit,IF(O466="Yes",1,2),"")),""))</f>
        <v/>
      </c>
      <c r="BK466" s="161" t="str">
        <f>IF(OR(P466="",VLOOKUP(P$1,Services!$A$1:$B$25,2,0)="Exclude"),"",IF($D466=1,IF(OR(price_limit="",price_limit="No Limit"),IF(P466="Yes",1,2),IF(SUMIFS(WhatIf!$W:$W,WhatIf!$Q:$Q,P$1,WhatIf!$R:$R,P466)&lt;=price_limit,IF(P466="Yes",1,2),"")),""))</f>
        <v/>
      </c>
      <c r="BL466" s="161" t="str">
        <f>IF(OR(Q466="",VLOOKUP(Q$1,Services!$A$1:$B$25,2,0)="Exclude"),"",IF($D466=1,IF(OR(price_limit="",price_limit="No Limit"),IF(Q466="Yes",1,2),IF(SUMIFS(WhatIf!$W:$W,WhatIf!$Q:$Q,Q$1,WhatIf!$R:$R,Q466)&lt;=price_limit,IF(Q466="Yes",1,2),"")),""))</f>
        <v/>
      </c>
      <c r="BM466" s="161" t="str">
        <f>IF(OR(R466="",VLOOKUP(R$1,Services!$A$1:$B$25,2,0)="Exclude"),"",IF($D466=1,IF(OR(price_limit="",price_limit="No Limit"),IF(R466="Yes",1,2),IF(SUMIFS(WhatIf!$W:$W,WhatIf!$Q:$Q,R$1,WhatIf!$R:$R,R466)&lt;=price_limit,IF(R466="Yes",1,2),"")),""))</f>
        <v/>
      </c>
      <c r="BN466" s="161" t="str">
        <f>IF(OR(S466="",VLOOKUP(S$1,Services!$A$1:$B$25,2,0)="Exclude"),"",IF($D466=1,IF(OR(price_limit="",price_limit="No Limit"),IF(S466="Yes",1,2),IF(SUMIFS(WhatIf!$W:$W,WhatIf!$Q:$Q,S$1,WhatIf!$R:$R,S466)&lt;=price_limit,IF(S466="Yes",1,2),"")),""))</f>
        <v/>
      </c>
      <c r="BO466" s="161" t="str">
        <f>IF(OR(T466="",VLOOKUP(T$1,Services!$A$1:$B$25,2,0)="Exclude"),"",IF($D466=1,IF(OR(price_limit="",price_limit="No Limit"),IF(T466="Yes",1,2),IF(SUMIFS(WhatIf!$W:$W,WhatIf!$Q:$Q,T$1,WhatIf!$R:$R,T466)&lt;=price_limit,IF(T466="Yes",1,2),"")),""))</f>
        <v/>
      </c>
      <c r="BP466" s="161" t="str">
        <f>IF(OR(U466="",VLOOKUP(U$1,Services!$A$1:$B$25,2,0)="Exclude"),"",IF($D466=1,IF(OR(price_limit="",price_limit="No Limit"),IF(U466="Yes",1,2),IF(SUMIFS(WhatIf!$W:$W,WhatIf!$Q:$Q,U$1,WhatIf!$R:$R,U466)&lt;=price_limit,IF(U466="Yes",1,2),"")),""))</f>
        <v/>
      </c>
      <c r="BQ466" s="161" t="str">
        <f>IF(OR(V466="",VLOOKUP(V$1,Services!$A$1:$B$25,2,0)="Exclude"),"",IF($D466=1,IF(OR(price_limit="",price_limit="No Limit"),IF(V466="Yes",1,2),IF(SUMIFS(WhatIf!$W:$W,WhatIf!$Q:$Q,V$1,WhatIf!$R:$R,V466)&lt;=price_limit,IF(V466="Yes",1,2),"")),""))</f>
        <v/>
      </c>
      <c r="BR466" s="161" t="str">
        <f>IF(OR(W466="",VLOOKUP(W$1,Services!$A$1:$B$25,2,0)="Exclude"),"",IF($D466=1,IF(OR(price_limit="",price_limit="No Limit"),IF(W466="Yes",1,2),IF(SUMIFS(WhatIf!$W:$W,WhatIf!$Q:$Q,W$1,WhatIf!$R:$R,W466)&lt;=price_limit,IF(W466="Yes",1,2),"")),""))</f>
        <v/>
      </c>
      <c r="BS466" s="161" t="str">
        <f>IF(OR(X466="",VLOOKUP(X$1,Services!$A$1:$B$25,2,0)="Exclude"),"",IF($D466=1,IF(OR(price_limit="",price_limit="No Limit"),IF(X466="Yes",1,2),IF(SUMIFS(WhatIf!$W:$W,WhatIf!$Q:$Q,X$1,WhatIf!$R:$R,X466)&lt;=price_limit,IF(X466="Yes",1,2),"")),""))</f>
        <v/>
      </c>
      <c r="BT466" s="161" t="str">
        <f>IF(OR(Y466="",VLOOKUP(Y$1,Services!$A$1:$B$25,2,0)="Exclude"),"",IF($D466=1,IF(OR(price_limit="",price_limit="No Limit"),IF(Y466="Yes",1,2),IF(SUMIFS(WhatIf!$W:$W,WhatIf!$Q:$Q,Y$1,WhatIf!$R:$R,Y466)&lt;=price_limit,IF(Y466="Yes",1,2),"")),""))</f>
        <v/>
      </c>
      <c r="BU466" s="161" t="str">
        <f>IF(OR(Z466="",VLOOKUP(Z$1,Services!$A$1:$B$25,2,0)="Exclude"),"",IF($D466=1,IF(OR(price_limit="",price_limit="No Limit"),IF(Z466="Yes",1,2),IF(SUMIFS(WhatIf!$W:$W,WhatIf!$Q:$Q,Z$1,WhatIf!$R:$R,Z466)&lt;=price_limit,IF(Z466="Yes",1,2),"")),""))</f>
        <v/>
      </c>
      <c r="BV466" s="161"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3" customHeight="1" x14ac:dyDescent="0.3">
      <c r="A467" s="15" t="s">
        <v>1164</v>
      </c>
      <c r="C467" s="3" t="s">
        <v>346</v>
      </c>
      <c r="D467" s="8" t="str">
        <f t="shared" ca="1" si="23"/>
        <v/>
      </c>
      <c r="O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1" t="str">
        <f>IF(OR(E467="",VLOOKUP(E$1,Services!$A$1:$B$25,2,0)="Exclude"),"",IF($D467=1,IF(OR(price_limit="",price_limit="No Limit"),IF(E467="Yes",1,2),IF(SUMIFS(WhatIf!$W:$W,WhatIf!$Q:$Q,E$1,WhatIf!$R:$R,E467)&lt;=price_limit,IF(E467="Yes",1,2),"")),""))</f>
        <v/>
      </c>
      <c r="BA467" s="161" t="str">
        <f>IF(OR(F467="",VLOOKUP(F$1,Services!$A$1:$B$25,2,0)="Exclude"),"",IF($D467=1,IF(OR(price_limit="",price_limit="No Limit"),IF(F467="Yes",1,2),IF(SUMIFS(WhatIf!$W:$W,WhatIf!$Q:$Q,F$1,WhatIf!$R:$R,F467)&lt;=price_limit,IF(F467="Yes",1,2),"")),""))</f>
        <v/>
      </c>
      <c r="BB467" s="161" t="str">
        <f>IF(OR(G467="",VLOOKUP(G$1,Services!$A$1:$B$25,2,0)="Exclude"),"",IF($D467=1,IF(OR(price_limit="",price_limit="No Limit"),IF(G467="Yes",1,2),IF(SUMIFS(WhatIf!$W:$W,WhatIf!$Q:$Q,G$1,WhatIf!$R:$R,G467)&lt;=price_limit,IF(G467="Yes",1,2),"")),""))</f>
        <v/>
      </c>
      <c r="BC467" s="161" t="str">
        <f>IF(OR(H467="",VLOOKUP(H$1,Services!$A$1:$B$25,2,0)="Exclude"),"",IF($D467=1,IF(OR(price_limit="",price_limit="No Limit"),IF(H467="Yes",1,2),IF(SUMIFS(WhatIf!$W:$W,WhatIf!$Q:$Q,H$1,WhatIf!$R:$R,H467)&lt;=price_limit,IF(H467="Yes",1,2),"")),""))</f>
        <v/>
      </c>
      <c r="BD467" s="161" t="str">
        <f>IF(OR(I467="",VLOOKUP(I$1,Services!$A$1:$B$25,2,0)="Exclude"),"",IF($D467=1,IF(OR(price_limit="",price_limit="No Limit"),IF(I467="Yes",1,2),IF(SUMIFS(WhatIf!$W:$W,WhatIf!$Q:$Q,I$1,WhatIf!$R:$R,I467)&lt;=price_limit,IF(I467="Yes",1,2),"")),""))</f>
        <v/>
      </c>
      <c r="BE467" s="161" t="str">
        <f>IF(OR(J467="",VLOOKUP(J$1,Services!$A$1:$B$25,2,0)="Exclude"),"",IF($D467=1,IF(OR(price_limit="",price_limit="No Limit"),IF(J467="Yes",1,2),IF(SUMIFS(WhatIf!$W:$W,WhatIf!$Q:$Q,J$1,WhatIf!$R:$R,J467)&lt;=price_limit,IF(J467="Yes",1,2),"")),""))</f>
        <v/>
      </c>
      <c r="BF467" s="161" t="str">
        <f>IF(OR(K467="",VLOOKUP(K$1,Services!$A$1:$B$25,2,0)="Exclude"),"",IF($D467=1,IF(OR(price_limit="",price_limit="No Limit"),IF(K467="Yes",1,2),IF(SUMIFS(WhatIf!$W:$W,WhatIf!$Q:$Q,K$1,WhatIf!$R:$R,K467)&lt;=price_limit,IF(K467="Yes",1,2),"")),""))</f>
        <v/>
      </c>
      <c r="BG467" s="161" t="str">
        <f>IF(OR(L467="",VLOOKUP(L$1,Services!$A$1:$B$25,2,0)="Exclude"),"",IF($D467=1,IF(OR(price_limit="",price_limit="No Limit"),IF(L467="Yes",1,2),IF(SUMIFS(WhatIf!$W:$W,WhatIf!$Q:$Q,L$1,WhatIf!$R:$R,L467)&lt;=price_limit,IF(L467="Yes",1,2),"")),""))</f>
        <v/>
      </c>
      <c r="BH467" s="161" t="str">
        <f>IF(OR(M467="",VLOOKUP(M$1,Services!$A$1:$B$25,2,0)="Exclude"),"",IF($D467=1,IF(OR(price_limit="",price_limit="No Limit"),IF(M467="Yes",1,2),IF(SUMIFS(WhatIf!$W:$W,WhatIf!$Q:$Q,M$1,WhatIf!$R:$R,M467)&lt;=price_limit,IF(M467="Yes",1,2),"")),""))</f>
        <v/>
      </c>
      <c r="BI467" s="161" t="str">
        <f>IF(OR(N467="",VLOOKUP(N$1,Services!$A$1:$B$25,2,0)="Exclude"),"",IF($D467=1,IF(OR(price_limit="",price_limit="No Limit"),IF(N467="Yes",1,2),IF(SUMIFS(WhatIf!$W:$W,WhatIf!$Q:$Q,N$1,WhatIf!$R:$R,N467)&lt;=price_limit,IF(N467="Yes",1,2),"")),""))</f>
        <v/>
      </c>
      <c r="BJ467" s="161" t="str">
        <f ca="1">IF(OR(O467="",VLOOKUP(O$1,Services!$A$1:$B$25,2,0)="Exclude"),"",IF($D467=1,IF(OR(price_limit="",price_limit="No Limit"),IF(O467="Yes",1,2),IF(SUMIFS(WhatIf!$W:$W,WhatIf!$Q:$Q,O$1,WhatIf!$R:$R,O467)&lt;=price_limit,IF(O467="Yes",1,2),"")),""))</f>
        <v/>
      </c>
      <c r="BK467" s="161" t="str">
        <f>IF(OR(P467="",VLOOKUP(P$1,Services!$A$1:$B$25,2,0)="Exclude"),"",IF($D467=1,IF(OR(price_limit="",price_limit="No Limit"),IF(P467="Yes",1,2),IF(SUMIFS(WhatIf!$W:$W,WhatIf!$Q:$Q,P$1,WhatIf!$R:$R,P467)&lt;=price_limit,IF(P467="Yes",1,2),"")),""))</f>
        <v/>
      </c>
      <c r="BL467" s="161" t="str">
        <f>IF(OR(Q467="",VLOOKUP(Q$1,Services!$A$1:$B$25,2,0)="Exclude"),"",IF($D467=1,IF(OR(price_limit="",price_limit="No Limit"),IF(Q467="Yes",1,2),IF(SUMIFS(WhatIf!$W:$W,WhatIf!$Q:$Q,Q$1,WhatIf!$R:$R,Q467)&lt;=price_limit,IF(Q467="Yes",1,2),"")),""))</f>
        <v/>
      </c>
      <c r="BM467" s="161" t="str">
        <f>IF(OR(R467="",VLOOKUP(R$1,Services!$A$1:$B$25,2,0)="Exclude"),"",IF($D467=1,IF(OR(price_limit="",price_limit="No Limit"),IF(R467="Yes",1,2),IF(SUMIFS(WhatIf!$W:$W,WhatIf!$Q:$Q,R$1,WhatIf!$R:$R,R467)&lt;=price_limit,IF(R467="Yes",1,2),"")),""))</f>
        <v/>
      </c>
      <c r="BN467" s="161" t="str">
        <f>IF(OR(S467="",VLOOKUP(S$1,Services!$A$1:$B$25,2,0)="Exclude"),"",IF($D467=1,IF(OR(price_limit="",price_limit="No Limit"),IF(S467="Yes",1,2),IF(SUMIFS(WhatIf!$W:$W,WhatIf!$Q:$Q,S$1,WhatIf!$R:$R,S467)&lt;=price_limit,IF(S467="Yes",1,2),"")),""))</f>
        <v/>
      </c>
      <c r="BO467" s="161" t="str">
        <f>IF(OR(T467="",VLOOKUP(T$1,Services!$A$1:$B$25,2,0)="Exclude"),"",IF($D467=1,IF(OR(price_limit="",price_limit="No Limit"),IF(T467="Yes",1,2),IF(SUMIFS(WhatIf!$W:$W,WhatIf!$Q:$Q,T$1,WhatIf!$R:$R,T467)&lt;=price_limit,IF(T467="Yes",1,2),"")),""))</f>
        <v/>
      </c>
      <c r="BP467" s="161" t="str">
        <f>IF(OR(U467="",VLOOKUP(U$1,Services!$A$1:$B$25,2,0)="Exclude"),"",IF($D467=1,IF(OR(price_limit="",price_limit="No Limit"),IF(U467="Yes",1,2),IF(SUMIFS(WhatIf!$W:$W,WhatIf!$Q:$Q,U$1,WhatIf!$R:$R,U467)&lt;=price_limit,IF(U467="Yes",1,2),"")),""))</f>
        <v/>
      </c>
      <c r="BQ467" s="161" t="str">
        <f>IF(OR(V467="",VLOOKUP(V$1,Services!$A$1:$B$25,2,0)="Exclude"),"",IF($D467=1,IF(OR(price_limit="",price_limit="No Limit"),IF(V467="Yes",1,2),IF(SUMIFS(WhatIf!$W:$W,WhatIf!$Q:$Q,V$1,WhatIf!$R:$R,V467)&lt;=price_limit,IF(V467="Yes",1,2),"")),""))</f>
        <v/>
      </c>
      <c r="BR467" s="161" t="str">
        <f>IF(OR(W467="",VLOOKUP(W$1,Services!$A$1:$B$25,2,0)="Exclude"),"",IF($D467=1,IF(OR(price_limit="",price_limit="No Limit"),IF(W467="Yes",1,2),IF(SUMIFS(WhatIf!$W:$W,WhatIf!$Q:$Q,W$1,WhatIf!$R:$R,W467)&lt;=price_limit,IF(W467="Yes",1,2),"")),""))</f>
        <v/>
      </c>
      <c r="BS467" s="161" t="str">
        <f>IF(OR(X467="",VLOOKUP(X$1,Services!$A$1:$B$25,2,0)="Exclude"),"",IF($D467=1,IF(OR(price_limit="",price_limit="No Limit"),IF(X467="Yes",1,2),IF(SUMIFS(WhatIf!$W:$W,WhatIf!$Q:$Q,X$1,WhatIf!$R:$R,X467)&lt;=price_limit,IF(X467="Yes",1,2),"")),""))</f>
        <v/>
      </c>
      <c r="BT467" s="161" t="str">
        <f>IF(OR(Y467="",VLOOKUP(Y$1,Services!$A$1:$B$25,2,0)="Exclude"),"",IF($D467=1,IF(OR(price_limit="",price_limit="No Limit"),IF(Y467="Yes",1,2),IF(SUMIFS(WhatIf!$W:$W,WhatIf!$Q:$Q,Y$1,WhatIf!$R:$R,Y467)&lt;=price_limit,IF(Y467="Yes",1,2),"")),""))</f>
        <v/>
      </c>
      <c r="BU467" s="161" t="str">
        <f>IF(OR(Z467="",VLOOKUP(Z$1,Services!$A$1:$B$25,2,0)="Exclude"),"",IF($D467=1,IF(OR(price_limit="",price_limit="No Limit"),IF(Z467="Yes",1,2),IF(SUMIFS(WhatIf!$W:$W,WhatIf!$Q:$Q,Z$1,WhatIf!$R:$R,Z467)&lt;=price_limit,IF(Z467="Yes",1,2),"")),""))</f>
        <v/>
      </c>
      <c r="BV467" s="161"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
      <c r="A468" s="15" t="s">
        <v>1032</v>
      </c>
      <c r="C468" s="3" t="s">
        <v>229</v>
      </c>
      <c r="D468" s="8" t="str">
        <f t="shared" ca="1" si="23"/>
        <v/>
      </c>
      <c r="P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1" t="str">
        <f>IF(OR(E468="",VLOOKUP(E$1,Services!$A$1:$B$25,2,0)="Exclude"),"",IF($D468=1,IF(OR(price_limit="",price_limit="No Limit"),IF(E468="Yes",1,2),IF(SUMIFS(WhatIf!$W:$W,WhatIf!$Q:$Q,E$1,WhatIf!$R:$R,E468)&lt;=price_limit,IF(E468="Yes",1,2),"")),""))</f>
        <v/>
      </c>
      <c r="BA468" s="161" t="str">
        <f>IF(OR(F468="",VLOOKUP(F$1,Services!$A$1:$B$25,2,0)="Exclude"),"",IF($D468=1,IF(OR(price_limit="",price_limit="No Limit"),IF(F468="Yes",1,2),IF(SUMIFS(WhatIf!$W:$W,WhatIf!$Q:$Q,F$1,WhatIf!$R:$R,F468)&lt;=price_limit,IF(F468="Yes",1,2),"")),""))</f>
        <v/>
      </c>
      <c r="BB468" s="161" t="str">
        <f>IF(OR(G468="",VLOOKUP(G$1,Services!$A$1:$B$25,2,0)="Exclude"),"",IF($D468=1,IF(OR(price_limit="",price_limit="No Limit"),IF(G468="Yes",1,2),IF(SUMIFS(WhatIf!$W:$W,WhatIf!$Q:$Q,G$1,WhatIf!$R:$R,G468)&lt;=price_limit,IF(G468="Yes",1,2),"")),""))</f>
        <v/>
      </c>
      <c r="BC468" s="161" t="str">
        <f>IF(OR(H468="",VLOOKUP(H$1,Services!$A$1:$B$25,2,0)="Exclude"),"",IF($D468=1,IF(OR(price_limit="",price_limit="No Limit"),IF(H468="Yes",1,2),IF(SUMIFS(WhatIf!$W:$W,WhatIf!$Q:$Q,H$1,WhatIf!$R:$R,H468)&lt;=price_limit,IF(H468="Yes",1,2),"")),""))</f>
        <v/>
      </c>
      <c r="BD468" s="161" t="str">
        <f>IF(OR(I468="",VLOOKUP(I$1,Services!$A$1:$B$25,2,0)="Exclude"),"",IF($D468=1,IF(OR(price_limit="",price_limit="No Limit"),IF(I468="Yes",1,2),IF(SUMIFS(WhatIf!$W:$W,WhatIf!$Q:$Q,I$1,WhatIf!$R:$R,I468)&lt;=price_limit,IF(I468="Yes",1,2),"")),""))</f>
        <v/>
      </c>
      <c r="BE468" s="161" t="str">
        <f>IF(OR(J468="",VLOOKUP(J$1,Services!$A$1:$B$25,2,0)="Exclude"),"",IF($D468=1,IF(OR(price_limit="",price_limit="No Limit"),IF(J468="Yes",1,2),IF(SUMIFS(WhatIf!$W:$W,WhatIf!$Q:$Q,J$1,WhatIf!$R:$R,J468)&lt;=price_limit,IF(J468="Yes",1,2),"")),""))</f>
        <v/>
      </c>
      <c r="BF468" s="161" t="str">
        <f>IF(OR(K468="",VLOOKUP(K$1,Services!$A$1:$B$25,2,0)="Exclude"),"",IF($D468=1,IF(OR(price_limit="",price_limit="No Limit"),IF(K468="Yes",1,2),IF(SUMIFS(WhatIf!$W:$W,WhatIf!$Q:$Q,K$1,WhatIf!$R:$R,K468)&lt;=price_limit,IF(K468="Yes",1,2),"")),""))</f>
        <v/>
      </c>
      <c r="BG468" s="161" t="str">
        <f>IF(OR(L468="",VLOOKUP(L$1,Services!$A$1:$B$25,2,0)="Exclude"),"",IF($D468=1,IF(OR(price_limit="",price_limit="No Limit"),IF(L468="Yes",1,2),IF(SUMIFS(WhatIf!$W:$W,WhatIf!$Q:$Q,L$1,WhatIf!$R:$R,L468)&lt;=price_limit,IF(L468="Yes",1,2),"")),""))</f>
        <v/>
      </c>
      <c r="BH468" s="161" t="str">
        <f>IF(OR(M468="",VLOOKUP(M$1,Services!$A$1:$B$25,2,0)="Exclude"),"",IF($D468=1,IF(OR(price_limit="",price_limit="No Limit"),IF(M468="Yes",1,2),IF(SUMIFS(WhatIf!$W:$W,WhatIf!$Q:$Q,M$1,WhatIf!$R:$R,M468)&lt;=price_limit,IF(M468="Yes",1,2),"")),""))</f>
        <v/>
      </c>
      <c r="BI468" s="161" t="str">
        <f>IF(OR(N468="",VLOOKUP(N$1,Services!$A$1:$B$25,2,0)="Exclude"),"",IF($D468=1,IF(OR(price_limit="",price_limit="No Limit"),IF(N468="Yes",1,2),IF(SUMIFS(WhatIf!$W:$W,WhatIf!$Q:$Q,N$1,WhatIf!$R:$R,N468)&lt;=price_limit,IF(N468="Yes",1,2),"")),""))</f>
        <v/>
      </c>
      <c r="BJ468" s="161" t="str">
        <f>IF(OR(O468="",VLOOKUP(O$1,Services!$A$1:$B$25,2,0)="Exclude"),"",IF($D468=1,IF(OR(price_limit="",price_limit="No Limit"),IF(O468="Yes",1,2),IF(SUMIFS(WhatIf!$W:$W,WhatIf!$Q:$Q,O$1,WhatIf!$R:$R,O468)&lt;=price_limit,IF(O468="Yes",1,2),"")),""))</f>
        <v/>
      </c>
      <c r="BK468" s="161" t="str">
        <f ca="1">IF(OR(P468="",VLOOKUP(P$1,Services!$A$1:$B$25,2,0)="Exclude"),"",IF($D468=1,IF(OR(price_limit="",price_limit="No Limit"),IF(P468="Yes",1,2),IF(SUMIFS(WhatIf!$W:$W,WhatIf!$Q:$Q,P$1,WhatIf!$R:$R,P468)&lt;=price_limit,IF(P468="Yes",1,2),"")),""))</f>
        <v/>
      </c>
      <c r="BL468" s="161" t="str">
        <f>IF(OR(Q468="",VLOOKUP(Q$1,Services!$A$1:$B$25,2,0)="Exclude"),"",IF($D468=1,IF(OR(price_limit="",price_limit="No Limit"),IF(Q468="Yes",1,2),IF(SUMIFS(WhatIf!$W:$W,WhatIf!$Q:$Q,Q$1,WhatIf!$R:$R,Q468)&lt;=price_limit,IF(Q468="Yes",1,2),"")),""))</f>
        <v/>
      </c>
      <c r="BM468" s="161" t="str">
        <f>IF(OR(R468="",VLOOKUP(R$1,Services!$A$1:$B$25,2,0)="Exclude"),"",IF($D468=1,IF(OR(price_limit="",price_limit="No Limit"),IF(R468="Yes",1,2),IF(SUMIFS(WhatIf!$W:$W,WhatIf!$Q:$Q,R$1,WhatIf!$R:$R,R468)&lt;=price_limit,IF(R468="Yes",1,2),"")),""))</f>
        <v/>
      </c>
      <c r="BN468" s="161" t="str">
        <f>IF(OR(S468="",VLOOKUP(S$1,Services!$A$1:$B$25,2,0)="Exclude"),"",IF($D468=1,IF(OR(price_limit="",price_limit="No Limit"),IF(S468="Yes",1,2),IF(SUMIFS(WhatIf!$W:$W,WhatIf!$Q:$Q,S$1,WhatIf!$R:$R,S468)&lt;=price_limit,IF(S468="Yes",1,2),"")),""))</f>
        <v/>
      </c>
      <c r="BO468" s="161" t="str">
        <f>IF(OR(T468="",VLOOKUP(T$1,Services!$A$1:$B$25,2,0)="Exclude"),"",IF($D468=1,IF(OR(price_limit="",price_limit="No Limit"),IF(T468="Yes",1,2),IF(SUMIFS(WhatIf!$W:$W,WhatIf!$Q:$Q,T$1,WhatIf!$R:$R,T468)&lt;=price_limit,IF(T468="Yes",1,2),"")),""))</f>
        <v/>
      </c>
      <c r="BP468" s="161" t="str">
        <f>IF(OR(U468="",VLOOKUP(U$1,Services!$A$1:$B$25,2,0)="Exclude"),"",IF($D468=1,IF(OR(price_limit="",price_limit="No Limit"),IF(U468="Yes",1,2),IF(SUMIFS(WhatIf!$W:$W,WhatIf!$Q:$Q,U$1,WhatIf!$R:$R,U468)&lt;=price_limit,IF(U468="Yes",1,2),"")),""))</f>
        <v/>
      </c>
      <c r="BQ468" s="161" t="str">
        <f>IF(OR(V468="",VLOOKUP(V$1,Services!$A$1:$B$25,2,0)="Exclude"),"",IF($D468=1,IF(OR(price_limit="",price_limit="No Limit"),IF(V468="Yes",1,2),IF(SUMIFS(WhatIf!$W:$W,WhatIf!$Q:$Q,V$1,WhatIf!$R:$R,V468)&lt;=price_limit,IF(V468="Yes",1,2),"")),""))</f>
        <v/>
      </c>
      <c r="BR468" s="161" t="str">
        <f>IF(OR(W468="",VLOOKUP(W$1,Services!$A$1:$B$25,2,0)="Exclude"),"",IF($D468=1,IF(OR(price_limit="",price_limit="No Limit"),IF(W468="Yes",1,2),IF(SUMIFS(WhatIf!$W:$W,WhatIf!$Q:$Q,W$1,WhatIf!$R:$R,W468)&lt;=price_limit,IF(W468="Yes",1,2),"")),""))</f>
        <v/>
      </c>
      <c r="BS468" s="161" t="str">
        <f>IF(OR(X468="",VLOOKUP(X$1,Services!$A$1:$B$25,2,0)="Exclude"),"",IF($D468=1,IF(OR(price_limit="",price_limit="No Limit"),IF(X468="Yes",1,2),IF(SUMIFS(WhatIf!$W:$W,WhatIf!$Q:$Q,X$1,WhatIf!$R:$R,X468)&lt;=price_limit,IF(X468="Yes",1,2),"")),""))</f>
        <v/>
      </c>
      <c r="BT468" s="161" t="str">
        <f>IF(OR(Y468="",VLOOKUP(Y$1,Services!$A$1:$B$25,2,0)="Exclude"),"",IF($D468=1,IF(OR(price_limit="",price_limit="No Limit"),IF(Y468="Yes",1,2),IF(SUMIFS(WhatIf!$W:$W,WhatIf!$Q:$Q,Y$1,WhatIf!$R:$R,Y468)&lt;=price_limit,IF(Y468="Yes",1,2),"")),""))</f>
        <v/>
      </c>
      <c r="BU468" s="161" t="str">
        <f>IF(OR(Z468="",VLOOKUP(Z$1,Services!$A$1:$B$25,2,0)="Exclude"),"",IF($D468=1,IF(OR(price_limit="",price_limit="No Limit"),IF(Z468="Yes",1,2),IF(SUMIFS(WhatIf!$W:$W,WhatIf!$Q:$Q,Z$1,WhatIf!$R:$R,Z468)&lt;=price_limit,IF(Z468="Yes",1,2),"")),""))</f>
        <v/>
      </c>
      <c r="BV468" s="161"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3" customHeight="1" x14ac:dyDescent="0.35">
      <c r="A469" s="15" t="s">
        <v>502</v>
      </c>
      <c r="B469" s="3" t="s">
        <v>652</v>
      </c>
      <c r="C469" s="3" t="s">
        <v>177</v>
      </c>
      <c r="D469" s="8" t="str">
        <f t="shared" ca="1" si="23"/>
        <v/>
      </c>
      <c r="F469" s="4" t="s">
        <v>390</v>
      </c>
      <c r="G469" s="4" t="s">
        <v>390</v>
      </c>
      <c r="H469" s="4" t="s">
        <v>390</v>
      </c>
      <c r="M469" s="8"/>
      <c r="N469" s="8"/>
      <c r="O469" s="8"/>
      <c r="P469" s="8" t="s">
        <v>210</v>
      </c>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1" t="str">
        <f>IF(OR(E469="",VLOOKUP(E$1,Services!$A$1:$B$25,2,0)="Exclude"),"",IF($D469=1,IF(OR(price_limit="",price_limit="No Limit"),IF(E469="Yes",1,2),IF(SUMIFS(WhatIf!$W:$W,WhatIf!$Q:$Q,E$1,WhatIf!$R:$R,E469)&lt;=price_limit,IF(E469="Yes",1,2),"")),""))</f>
        <v/>
      </c>
      <c r="BA469" s="161" t="str">
        <f ca="1">IF(OR(F469="",VLOOKUP(F$1,Services!$A$1:$B$25,2,0)="Exclude"),"",IF($D469=1,IF(OR(price_limit="",price_limit="No Limit"),IF(F469="Yes",1,2),IF(SUMIFS(WhatIf!$W:$W,WhatIf!$Q:$Q,F$1,WhatIf!$R:$R,F469)&lt;=price_limit,IF(F469="Yes",1,2),"")),""))</f>
        <v/>
      </c>
      <c r="BB469" s="161" t="str">
        <f ca="1">IF(OR(G469="",VLOOKUP(G$1,Services!$A$1:$B$25,2,0)="Exclude"),"",IF($D469=1,IF(OR(price_limit="",price_limit="No Limit"),IF(G469="Yes",1,2),IF(SUMIFS(WhatIf!$W:$W,WhatIf!$Q:$Q,G$1,WhatIf!$R:$R,G469)&lt;=price_limit,IF(G469="Yes",1,2),"")),""))</f>
        <v/>
      </c>
      <c r="BC469" s="161" t="str">
        <f ca="1">IF(OR(H469="",VLOOKUP(H$1,Services!$A$1:$B$25,2,0)="Exclude"),"",IF($D469=1,IF(OR(price_limit="",price_limit="No Limit"),IF(H469="Yes",1,2),IF(SUMIFS(WhatIf!$W:$W,WhatIf!$Q:$Q,H$1,WhatIf!$R:$R,H469)&lt;=price_limit,IF(H469="Yes",1,2),"")),""))</f>
        <v/>
      </c>
      <c r="BD469" s="161" t="str">
        <f>IF(OR(I469="",VLOOKUP(I$1,Services!$A$1:$B$25,2,0)="Exclude"),"",IF($D469=1,IF(OR(price_limit="",price_limit="No Limit"),IF(I469="Yes",1,2),IF(SUMIFS(WhatIf!$W:$W,WhatIf!$Q:$Q,I$1,WhatIf!$R:$R,I469)&lt;=price_limit,IF(I469="Yes",1,2),"")),""))</f>
        <v/>
      </c>
      <c r="BE469" s="161" t="str">
        <f>IF(OR(J469="",VLOOKUP(J$1,Services!$A$1:$B$25,2,0)="Exclude"),"",IF($D469=1,IF(OR(price_limit="",price_limit="No Limit"),IF(J469="Yes",1,2),IF(SUMIFS(WhatIf!$W:$W,WhatIf!$Q:$Q,J$1,WhatIf!$R:$R,J469)&lt;=price_limit,IF(J469="Yes",1,2),"")),""))</f>
        <v/>
      </c>
      <c r="BF469" s="161" t="str">
        <f>IF(OR(K469="",VLOOKUP(K$1,Services!$A$1:$B$25,2,0)="Exclude"),"",IF($D469=1,IF(OR(price_limit="",price_limit="No Limit"),IF(K469="Yes",1,2),IF(SUMIFS(WhatIf!$W:$W,WhatIf!$Q:$Q,K$1,WhatIf!$R:$R,K469)&lt;=price_limit,IF(K469="Yes",1,2),"")),""))</f>
        <v/>
      </c>
      <c r="BG469" s="161" t="str">
        <f>IF(OR(L469="",VLOOKUP(L$1,Services!$A$1:$B$25,2,0)="Exclude"),"",IF($D469=1,IF(OR(price_limit="",price_limit="No Limit"),IF(L469="Yes",1,2),IF(SUMIFS(WhatIf!$W:$W,WhatIf!$Q:$Q,L$1,WhatIf!$R:$R,L469)&lt;=price_limit,IF(L469="Yes",1,2),"")),""))</f>
        <v/>
      </c>
      <c r="BH469" s="161" t="str">
        <f>IF(OR(M469="",VLOOKUP(M$1,Services!$A$1:$B$25,2,0)="Exclude"),"",IF($D469=1,IF(OR(price_limit="",price_limit="No Limit"),IF(M469="Yes",1,2),IF(SUMIFS(WhatIf!$W:$W,WhatIf!$Q:$Q,M$1,WhatIf!$R:$R,M469)&lt;=price_limit,IF(M469="Yes",1,2),"")),""))</f>
        <v/>
      </c>
      <c r="BI469" s="161" t="str">
        <f>IF(OR(N469="",VLOOKUP(N$1,Services!$A$1:$B$25,2,0)="Exclude"),"",IF($D469=1,IF(OR(price_limit="",price_limit="No Limit"),IF(N469="Yes",1,2),IF(SUMIFS(WhatIf!$W:$W,WhatIf!$Q:$Q,N$1,WhatIf!$R:$R,N469)&lt;=price_limit,IF(N469="Yes",1,2),"")),""))</f>
        <v/>
      </c>
      <c r="BJ469" s="161" t="str">
        <f>IF(OR(O469="",VLOOKUP(O$1,Services!$A$1:$B$25,2,0)="Exclude"),"",IF($D469=1,IF(OR(price_limit="",price_limit="No Limit"),IF(O469="Yes",1,2),IF(SUMIFS(WhatIf!$W:$W,WhatIf!$Q:$Q,O$1,WhatIf!$R:$R,O469)&lt;=price_limit,IF(O469="Yes",1,2),"")),""))</f>
        <v/>
      </c>
      <c r="BK469" s="161" t="str">
        <f ca="1">IF(OR(P469="",VLOOKUP(P$1,Services!$A$1:$B$25,2,0)="Exclude"),"",IF($D469=1,IF(OR(price_limit="",price_limit="No Limit"),IF(P469="Yes",1,2),IF(SUMIFS(WhatIf!$W:$W,WhatIf!$Q:$Q,P$1,WhatIf!$R:$R,P469)&lt;=price_limit,IF(P469="Yes",1,2),"")),""))</f>
        <v/>
      </c>
      <c r="BL469" s="161" t="str">
        <f>IF(OR(Q469="",VLOOKUP(Q$1,Services!$A$1:$B$25,2,0)="Exclude"),"",IF($D469=1,IF(OR(price_limit="",price_limit="No Limit"),IF(Q469="Yes",1,2),IF(SUMIFS(WhatIf!$W:$W,WhatIf!$Q:$Q,Q$1,WhatIf!$R:$R,Q469)&lt;=price_limit,IF(Q469="Yes",1,2),"")),""))</f>
        <v/>
      </c>
      <c r="BM469" s="161" t="str">
        <f>IF(OR(R469="",VLOOKUP(R$1,Services!$A$1:$B$25,2,0)="Exclude"),"",IF($D469=1,IF(OR(price_limit="",price_limit="No Limit"),IF(R469="Yes",1,2),IF(SUMIFS(WhatIf!$W:$W,WhatIf!$Q:$Q,R$1,WhatIf!$R:$R,R469)&lt;=price_limit,IF(R469="Yes",1,2),"")),""))</f>
        <v/>
      </c>
      <c r="BN469" s="161" t="str">
        <f>IF(OR(S469="",VLOOKUP(S$1,Services!$A$1:$B$25,2,0)="Exclude"),"",IF($D469=1,IF(OR(price_limit="",price_limit="No Limit"),IF(S469="Yes",1,2),IF(SUMIFS(WhatIf!$W:$W,WhatIf!$Q:$Q,S$1,WhatIf!$R:$R,S469)&lt;=price_limit,IF(S469="Yes",1,2),"")),""))</f>
        <v/>
      </c>
      <c r="BO469" s="161" t="str">
        <f>IF(OR(T469="",VLOOKUP(T$1,Services!$A$1:$B$25,2,0)="Exclude"),"",IF($D469=1,IF(OR(price_limit="",price_limit="No Limit"),IF(T469="Yes",1,2),IF(SUMIFS(WhatIf!$W:$W,WhatIf!$Q:$Q,T$1,WhatIf!$R:$R,T469)&lt;=price_limit,IF(T469="Yes",1,2),"")),""))</f>
        <v/>
      </c>
      <c r="BP469" s="161" t="str">
        <f>IF(OR(U469="",VLOOKUP(U$1,Services!$A$1:$B$25,2,0)="Exclude"),"",IF($D469=1,IF(OR(price_limit="",price_limit="No Limit"),IF(U469="Yes",1,2),IF(SUMIFS(WhatIf!$W:$W,WhatIf!$Q:$Q,U$1,WhatIf!$R:$R,U469)&lt;=price_limit,IF(U469="Yes",1,2),"")),""))</f>
        <v/>
      </c>
      <c r="BQ469" s="161" t="str">
        <f>IF(OR(V469="",VLOOKUP(V$1,Services!$A$1:$B$25,2,0)="Exclude"),"",IF($D469=1,IF(OR(price_limit="",price_limit="No Limit"),IF(V469="Yes",1,2),IF(SUMIFS(WhatIf!$W:$W,WhatIf!$Q:$Q,V$1,WhatIf!$R:$R,V469)&lt;=price_limit,IF(V469="Yes",1,2),"")),""))</f>
        <v/>
      </c>
      <c r="BR469" s="161" t="str">
        <f>IF(OR(W469="",VLOOKUP(W$1,Services!$A$1:$B$25,2,0)="Exclude"),"",IF($D469=1,IF(OR(price_limit="",price_limit="No Limit"),IF(W469="Yes",1,2),IF(SUMIFS(WhatIf!$W:$W,WhatIf!$Q:$Q,W$1,WhatIf!$R:$R,W469)&lt;=price_limit,IF(W469="Yes",1,2),"")),""))</f>
        <v/>
      </c>
      <c r="BS469" s="161" t="str">
        <f>IF(OR(X469="",VLOOKUP(X$1,Services!$A$1:$B$25,2,0)="Exclude"),"",IF($D469=1,IF(OR(price_limit="",price_limit="No Limit"),IF(X469="Yes",1,2),IF(SUMIFS(WhatIf!$W:$W,WhatIf!$Q:$Q,X$1,WhatIf!$R:$R,X469)&lt;=price_limit,IF(X469="Yes",1,2),"")),""))</f>
        <v/>
      </c>
      <c r="BT469" s="161" t="str">
        <f>IF(OR(Y469="",VLOOKUP(Y$1,Services!$A$1:$B$25,2,0)="Exclude"),"",IF($D469=1,IF(OR(price_limit="",price_limit="No Limit"),IF(Y469="Yes",1,2),IF(SUMIFS(WhatIf!$W:$W,WhatIf!$Q:$Q,Y$1,WhatIf!$R:$R,Y469)&lt;=price_limit,IF(Y469="Yes",1,2),"")),""))</f>
        <v/>
      </c>
      <c r="BU469" s="161" t="str">
        <f>IF(OR(Z469="",VLOOKUP(Z$1,Services!$A$1:$B$25,2,0)="Exclude"),"",IF($D469=1,IF(OR(price_limit="",price_limit="No Limit"),IF(Z469="Yes",1,2),IF(SUMIFS(WhatIf!$W:$W,WhatIf!$Q:$Q,Z$1,WhatIf!$R:$R,Z469)&lt;=price_limit,IF(Z469="Yes",1,2),"")),""))</f>
        <v/>
      </c>
      <c r="BV469" s="161"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3" customHeight="1" x14ac:dyDescent="0.3">
      <c r="A470" s="15" t="s">
        <v>1033</v>
      </c>
      <c r="B470" s="3" t="s">
        <v>1166</v>
      </c>
      <c r="C470" s="3" t="s">
        <v>177</v>
      </c>
      <c r="D470" s="8" t="str">
        <f t="shared" ca="1" si="23"/>
        <v/>
      </c>
      <c r="P470" s="4" t="s">
        <v>1</v>
      </c>
      <c r="R470" s="4" t="s">
        <v>1</v>
      </c>
      <c r="S470" s="4" t="s">
        <v>1</v>
      </c>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1" t="str">
        <f>IF(OR(E470="",VLOOKUP(E$1,Services!$A$1:$B$25,2,0)="Exclude"),"",IF($D470=1,IF(OR(price_limit="",price_limit="No Limit"),IF(E470="Yes",1,2),IF(SUMIFS(WhatIf!$W:$W,WhatIf!$Q:$Q,E$1,WhatIf!$R:$R,E470)&lt;=price_limit,IF(E470="Yes",1,2),"")),""))</f>
        <v/>
      </c>
      <c r="BA470" s="161" t="str">
        <f>IF(OR(F470="",VLOOKUP(F$1,Services!$A$1:$B$25,2,0)="Exclude"),"",IF($D470=1,IF(OR(price_limit="",price_limit="No Limit"),IF(F470="Yes",1,2),IF(SUMIFS(WhatIf!$W:$W,WhatIf!$Q:$Q,F$1,WhatIf!$R:$R,F470)&lt;=price_limit,IF(F470="Yes",1,2),"")),""))</f>
        <v/>
      </c>
      <c r="BB470" s="161" t="str">
        <f>IF(OR(G470="",VLOOKUP(G$1,Services!$A$1:$B$25,2,0)="Exclude"),"",IF($D470=1,IF(OR(price_limit="",price_limit="No Limit"),IF(G470="Yes",1,2),IF(SUMIFS(WhatIf!$W:$W,WhatIf!$Q:$Q,G$1,WhatIf!$R:$R,G470)&lt;=price_limit,IF(G470="Yes",1,2),"")),""))</f>
        <v/>
      </c>
      <c r="BC470" s="161" t="str">
        <f>IF(OR(H470="",VLOOKUP(H$1,Services!$A$1:$B$25,2,0)="Exclude"),"",IF($D470=1,IF(OR(price_limit="",price_limit="No Limit"),IF(H470="Yes",1,2),IF(SUMIFS(WhatIf!$W:$W,WhatIf!$Q:$Q,H$1,WhatIf!$R:$R,H470)&lt;=price_limit,IF(H470="Yes",1,2),"")),""))</f>
        <v/>
      </c>
      <c r="BD470" s="161" t="str">
        <f>IF(OR(I470="",VLOOKUP(I$1,Services!$A$1:$B$25,2,0)="Exclude"),"",IF($D470=1,IF(OR(price_limit="",price_limit="No Limit"),IF(I470="Yes",1,2),IF(SUMIFS(WhatIf!$W:$W,WhatIf!$Q:$Q,I$1,WhatIf!$R:$R,I470)&lt;=price_limit,IF(I470="Yes",1,2),"")),""))</f>
        <v/>
      </c>
      <c r="BE470" s="161" t="str">
        <f>IF(OR(J470="",VLOOKUP(J$1,Services!$A$1:$B$25,2,0)="Exclude"),"",IF($D470=1,IF(OR(price_limit="",price_limit="No Limit"),IF(J470="Yes",1,2),IF(SUMIFS(WhatIf!$W:$W,WhatIf!$Q:$Q,J$1,WhatIf!$R:$R,J470)&lt;=price_limit,IF(J470="Yes",1,2),"")),""))</f>
        <v/>
      </c>
      <c r="BF470" s="161" t="str">
        <f>IF(OR(K470="",VLOOKUP(K$1,Services!$A$1:$B$25,2,0)="Exclude"),"",IF($D470=1,IF(OR(price_limit="",price_limit="No Limit"),IF(K470="Yes",1,2),IF(SUMIFS(WhatIf!$W:$W,WhatIf!$Q:$Q,K$1,WhatIf!$R:$R,K470)&lt;=price_limit,IF(K470="Yes",1,2),"")),""))</f>
        <v/>
      </c>
      <c r="BG470" s="161" t="str">
        <f>IF(OR(L470="",VLOOKUP(L$1,Services!$A$1:$B$25,2,0)="Exclude"),"",IF($D470=1,IF(OR(price_limit="",price_limit="No Limit"),IF(L470="Yes",1,2),IF(SUMIFS(WhatIf!$W:$W,WhatIf!$Q:$Q,L$1,WhatIf!$R:$R,L470)&lt;=price_limit,IF(L470="Yes",1,2),"")),""))</f>
        <v/>
      </c>
      <c r="BH470" s="161" t="str">
        <f>IF(OR(M470="",VLOOKUP(M$1,Services!$A$1:$B$25,2,0)="Exclude"),"",IF($D470=1,IF(OR(price_limit="",price_limit="No Limit"),IF(M470="Yes",1,2),IF(SUMIFS(WhatIf!$W:$W,WhatIf!$Q:$Q,M$1,WhatIf!$R:$R,M470)&lt;=price_limit,IF(M470="Yes",1,2),"")),""))</f>
        <v/>
      </c>
      <c r="BI470" s="161" t="str">
        <f>IF(OR(N470="",VLOOKUP(N$1,Services!$A$1:$B$25,2,0)="Exclude"),"",IF($D470=1,IF(OR(price_limit="",price_limit="No Limit"),IF(N470="Yes",1,2),IF(SUMIFS(WhatIf!$W:$W,WhatIf!$Q:$Q,N$1,WhatIf!$R:$R,N470)&lt;=price_limit,IF(N470="Yes",1,2),"")),""))</f>
        <v/>
      </c>
      <c r="BJ470" s="161" t="str">
        <f>IF(OR(O470="",VLOOKUP(O$1,Services!$A$1:$B$25,2,0)="Exclude"),"",IF($D470=1,IF(OR(price_limit="",price_limit="No Limit"),IF(O470="Yes",1,2),IF(SUMIFS(WhatIf!$W:$W,WhatIf!$Q:$Q,O$1,WhatIf!$R:$R,O470)&lt;=price_limit,IF(O470="Yes",1,2),"")),""))</f>
        <v/>
      </c>
      <c r="BK470" s="161" t="str">
        <f ca="1">IF(OR(P470="",VLOOKUP(P$1,Services!$A$1:$B$25,2,0)="Exclude"),"",IF($D470=1,IF(OR(price_limit="",price_limit="No Limit"),IF(P470="Yes",1,2),IF(SUMIFS(WhatIf!$W:$W,WhatIf!$Q:$Q,P$1,WhatIf!$R:$R,P470)&lt;=price_limit,IF(P470="Yes",1,2),"")),""))</f>
        <v/>
      </c>
      <c r="BL470" s="161" t="str">
        <f>IF(OR(Q470="",VLOOKUP(Q$1,Services!$A$1:$B$25,2,0)="Exclude"),"",IF($D470=1,IF(OR(price_limit="",price_limit="No Limit"),IF(Q470="Yes",1,2),IF(SUMIFS(WhatIf!$W:$W,WhatIf!$Q:$Q,Q$1,WhatIf!$R:$R,Q470)&lt;=price_limit,IF(Q470="Yes",1,2),"")),""))</f>
        <v/>
      </c>
      <c r="BM470" s="161" t="str">
        <f ca="1">IF(OR(R470="",VLOOKUP(R$1,Services!$A$1:$B$25,2,0)="Exclude"),"",IF($D470=1,IF(OR(price_limit="",price_limit="No Limit"),IF(R470="Yes",1,2),IF(SUMIFS(WhatIf!$W:$W,WhatIf!$Q:$Q,R$1,WhatIf!$R:$R,R470)&lt;=price_limit,IF(R470="Yes",1,2),"")),""))</f>
        <v/>
      </c>
      <c r="BN470" s="161" t="str">
        <f ca="1">IF(OR(S470="",VLOOKUP(S$1,Services!$A$1:$B$25,2,0)="Exclude"),"",IF($D470=1,IF(OR(price_limit="",price_limit="No Limit"),IF(S470="Yes",1,2),IF(SUMIFS(WhatIf!$W:$W,WhatIf!$Q:$Q,S$1,WhatIf!$R:$R,S470)&lt;=price_limit,IF(S470="Yes",1,2),"")),""))</f>
        <v/>
      </c>
      <c r="BO470" s="161" t="str">
        <f>IF(OR(T470="",VLOOKUP(T$1,Services!$A$1:$B$25,2,0)="Exclude"),"",IF($D470=1,IF(OR(price_limit="",price_limit="No Limit"),IF(T470="Yes",1,2),IF(SUMIFS(WhatIf!$W:$W,WhatIf!$Q:$Q,T$1,WhatIf!$R:$R,T470)&lt;=price_limit,IF(T470="Yes",1,2),"")),""))</f>
        <v/>
      </c>
      <c r="BP470" s="161" t="str">
        <f>IF(OR(U470="",VLOOKUP(U$1,Services!$A$1:$B$25,2,0)="Exclude"),"",IF($D470=1,IF(OR(price_limit="",price_limit="No Limit"),IF(U470="Yes",1,2),IF(SUMIFS(WhatIf!$W:$W,WhatIf!$Q:$Q,U$1,WhatIf!$R:$R,U470)&lt;=price_limit,IF(U470="Yes",1,2),"")),""))</f>
        <v/>
      </c>
      <c r="BQ470" s="161" t="str">
        <f>IF(OR(V470="",VLOOKUP(V$1,Services!$A$1:$B$25,2,0)="Exclude"),"",IF($D470=1,IF(OR(price_limit="",price_limit="No Limit"),IF(V470="Yes",1,2),IF(SUMIFS(WhatIf!$W:$W,WhatIf!$Q:$Q,V$1,WhatIf!$R:$R,V470)&lt;=price_limit,IF(V470="Yes",1,2),"")),""))</f>
        <v/>
      </c>
      <c r="BR470" s="161" t="str">
        <f>IF(OR(W470="",VLOOKUP(W$1,Services!$A$1:$B$25,2,0)="Exclude"),"",IF($D470=1,IF(OR(price_limit="",price_limit="No Limit"),IF(W470="Yes",1,2),IF(SUMIFS(WhatIf!$W:$W,WhatIf!$Q:$Q,W$1,WhatIf!$R:$R,W470)&lt;=price_limit,IF(W470="Yes",1,2),"")),""))</f>
        <v/>
      </c>
      <c r="BS470" s="161" t="str">
        <f>IF(OR(X470="",VLOOKUP(X$1,Services!$A$1:$B$25,2,0)="Exclude"),"",IF($D470=1,IF(OR(price_limit="",price_limit="No Limit"),IF(X470="Yes",1,2),IF(SUMIFS(WhatIf!$W:$W,WhatIf!$Q:$Q,X$1,WhatIf!$R:$R,X470)&lt;=price_limit,IF(X470="Yes",1,2),"")),""))</f>
        <v/>
      </c>
      <c r="BT470" s="161" t="str">
        <f>IF(OR(Y470="",VLOOKUP(Y$1,Services!$A$1:$B$25,2,0)="Exclude"),"",IF($D470=1,IF(OR(price_limit="",price_limit="No Limit"),IF(Y470="Yes",1,2),IF(SUMIFS(WhatIf!$W:$W,WhatIf!$Q:$Q,Y$1,WhatIf!$R:$R,Y470)&lt;=price_limit,IF(Y470="Yes",1,2),"")),""))</f>
        <v/>
      </c>
      <c r="BU470" s="161" t="str">
        <f>IF(OR(Z470="",VLOOKUP(Z$1,Services!$A$1:$B$25,2,0)="Exclude"),"",IF($D470=1,IF(OR(price_limit="",price_limit="No Limit"),IF(Z470="Yes",1,2),IF(SUMIFS(WhatIf!$W:$W,WhatIf!$Q:$Q,Z$1,WhatIf!$R:$R,Z470)&lt;=price_limit,IF(Z470="Yes",1,2),"")),""))</f>
        <v/>
      </c>
      <c r="BV470" s="161"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3" customHeight="1" x14ac:dyDescent="0.35">
      <c r="A471" s="15" t="s">
        <v>589</v>
      </c>
      <c r="B471" s="3" t="s">
        <v>205</v>
      </c>
      <c r="C471" s="3" t="s">
        <v>184</v>
      </c>
      <c r="D471" s="8" t="str">
        <f t="shared" ca="1" si="23"/>
        <v/>
      </c>
      <c r="F471" s="4" t="s">
        <v>704</v>
      </c>
      <c r="G471" s="4" t="s">
        <v>704</v>
      </c>
      <c r="H471" s="4" t="s">
        <v>704</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1" t="str">
        <f>IF(OR(E471="",VLOOKUP(E$1,Services!$A$1:$B$25,2,0)="Exclude"),"",IF($D471=1,IF(OR(price_limit="",price_limit="No Limit"),IF(E471="Yes",1,2),IF(SUMIFS(WhatIf!$W:$W,WhatIf!$Q:$Q,E$1,WhatIf!$R:$R,E471)&lt;=price_limit,IF(E471="Yes",1,2),"")),""))</f>
        <v/>
      </c>
      <c r="BA471" s="161" t="str">
        <f ca="1">IF(OR(F471="",VLOOKUP(F$1,Services!$A$1:$B$25,2,0)="Exclude"),"",IF($D471=1,IF(OR(price_limit="",price_limit="No Limit"),IF(F471="Yes",1,2),IF(SUMIFS(WhatIf!$W:$W,WhatIf!$Q:$Q,F$1,WhatIf!$R:$R,F471)&lt;=price_limit,IF(F471="Yes",1,2),"")),""))</f>
        <v/>
      </c>
      <c r="BB471" s="161" t="str">
        <f ca="1">IF(OR(G471="",VLOOKUP(G$1,Services!$A$1:$B$25,2,0)="Exclude"),"",IF($D471=1,IF(OR(price_limit="",price_limit="No Limit"),IF(G471="Yes",1,2),IF(SUMIFS(WhatIf!$W:$W,WhatIf!$Q:$Q,G$1,WhatIf!$R:$R,G471)&lt;=price_limit,IF(G471="Yes",1,2),"")),""))</f>
        <v/>
      </c>
      <c r="BC471" s="161" t="str">
        <f ca="1">IF(OR(H471="",VLOOKUP(H$1,Services!$A$1:$B$25,2,0)="Exclude"),"",IF($D471=1,IF(OR(price_limit="",price_limit="No Limit"),IF(H471="Yes",1,2),IF(SUMIFS(WhatIf!$W:$W,WhatIf!$Q:$Q,H$1,WhatIf!$R:$R,H471)&lt;=price_limit,IF(H471="Yes",1,2),"")),""))</f>
        <v/>
      </c>
      <c r="BD471" s="161" t="str">
        <f>IF(OR(I471="",VLOOKUP(I$1,Services!$A$1:$B$25,2,0)="Exclude"),"",IF($D471=1,IF(OR(price_limit="",price_limit="No Limit"),IF(I471="Yes",1,2),IF(SUMIFS(WhatIf!$W:$W,WhatIf!$Q:$Q,I$1,WhatIf!$R:$R,I471)&lt;=price_limit,IF(I471="Yes",1,2),"")),""))</f>
        <v/>
      </c>
      <c r="BE471" s="161" t="str">
        <f>IF(OR(J471="",VLOOKUP(J$1,Services!$A$1:$B$25,2,0)="Exclude"),"",IF($D471=1,IF(OR(price_limit="",price_limit="No Limit"),IF(J471="Yes",1,2),IF(SUMIFS(WhatIf!$W:$W,WhatIf!$Q:$Q,J$1,WhatIf!$R:$R,J471)&lt;=price_limit,IF(J471="Yes",1,2),"")),""))</f>
        <v/>
      </c>
      <c r="BF471" s="161" t="str">
        <f>IF(OR(K471="",VLOOKUP(K$1,Services!$A$1:$B$25,2,0)="Exclude"),"",IF($D471=1,IF(OR(price_limit="",price_limit="No Limit"),IF(K471="Yes",1,2),IF(SUMIFS(WhatIf!$W:$W,WhatIf!$Q:$Q,K$1,WhatIf!$R:$R,K471)&lt;=price_limit,IF(K471="Yes",1,2),"")),""))</f>
        <v/>
      </c>
      <c r="BG471" s="161" t="str">
        <f>IF(OR(L471="",VLOOKUP(L$1,Services!$A$1:$B$25,2,0)="Exclude"),"",IF($D471=1,IF(OR(price_limit="",price_limit="No Limit"),IF(L471="Yes",1,2),IF(SUMIFS(WhatIf!$W:$W,WhatIf!$Q:$Q,L$1,WhatIf!$R:$R,L471)&lt;=price_limit,IF(L471="Yes",1,2),"")),""))</f>
        <v/>
      </c>
      <c r="BH471" s="161" t="str">
        <f>IF(OR(M471="",VLOOKUP(M$1,Services!$A$1:$B$25,2,0)="Exclude"),"",IF($D471=1,IF(OR(price_limit="",price_limit="No Limit"),IF(M471="Yes",1,2),IF(SUMIFS(WhatIf!$W:$W,WhatIf!$Q:$Q,M$1,WhatIf!$R:$R,M471)&lt;=price_limit,IF(M471="Yes",1,2),"")),""))</f>
        <v/>
      </c>
      <c r="BI471" s="161" t="str">
        <f>IF(OR(N471="",VLOOKUP(N$1,Services!$A$1:$B$25,2,0)="Exclude"),"",IF($D471=1,IF(OR(price_limit="",price_limit="No Limit"),IF(N471="Yes",1,2),IF(SUMIFS(WhatIf!$W:$W,WhatIf!$Q:$Q,N$1,WhatIf!$R:$R,N471)&lt;=price_limit,IF(N471="Yes",1,2),"")),""))</f>
        <v/>
      </c>
      <c r="BJ471" s="161" t="str">
        <f>IF(OR(O471="",VLOOKUP(O$1,Services!$A$1:$B$25,2,0)="Exclude"),"",IF($D471=1,IF(OR(price_limit="",price_limit="No Limit"),IF(O471="Yes",1,2),IF(SUMIFS(WhatIf!$W:$W,WhatIf!$Q:$Q,O$1,WhatIf!$R:$R,O471)&lt;=price_limit,IF(O471="Yes",1,2),"")),""))</f>
        <v/>
      </c>
      <c r="BK471" s="161" t="str">
        <f>IF(OR(P471="",VLOOKUP(P$1,Services!$A$1:$B$25,2,0)="Exclude"),"",IF($D471=1,IF(OR(price_limit="",price_limit="No Limit"),IF(P471="Yes",1,2),IF(SUMIFS(WhatIf!$W:$W,WhatIf!$Q:$Q,P$1,WhatIf!$R:$R,P471)&lt;=price_limit,IF(P471="Yes",1,2),"")),""))</f>
        <v/>
      </c>
      <c r="BL471" s="161" t="str">
        <f>IF(OR(Q471="",VLOOKUP(Q$1,Services!$A$1:$B$25,2,0)="Exclude"),"",IF($D471=1,IF(OR(price_limit="",price_limit="No Limit"),IF(Q471="Yes",1,2),IF(SUMIFS(WhatIf!$W:$W,WhatIf!$Q:$Q,Q$1,WhatIf!$R:$R,Q471)&lt;=price_limit,IF(Q471="Yes",1,2),"")),""))</f>
        <v/>
      </c>
      <c r="BM471" s="161" t="str">
        <f>IF(OR(R471="",VLOOKUP(R$1,Services!$A$1:$B$25,2,0)="Exclude"),"",IF($D471=1,IF(OR(price_limit="",price_limit="No Limit"),IF(R471="Yes",1,2),IF(SUMIFS(WhatIf!$W:$W,WhatIf!$Q:$Q,R$1,WhatIf!$R:$R,R471)&lt;=price_limit,IF(R471="Yes",1,2),"")),""))</f>
        <v/>
      </c>
      <c r="BN471" s="161" t="str">
        <f>IF(OR(S471="",VLOOKUP(S$1,Services!$A$1:$B$25,2,0)="Exclude"),"",IF($D471=1,IF(OR(price_limit="",price_limit="No Limit"),IF(S471="Yes",1,2),IF(SUMIFS(WhatIf!$W:$W,WhatIf!$Q:$Q,S$1,WhatIf!$R:$R,S471)&lt;=price_limit,IF(S471="Yes",1,2),"")),""))</f>
        <v/>
      </c>
      <c r="BO471" s="161" t="str">
        <f>IF(OR(T471="",VLOOKUP(T$1,Services!$A$1:$B$25,2,0)="Exclude"),"",IF($D471=1,IF(OR(price_limit="",price_limit="No Limit"),IF(T471="Yes",1,2),IF(SUMIFS(WhatIf!$W:$W,WhatIf!$Q:$Q,T$1,WhatIf!$R:$R,T471)&lt;=price_limit,IF(T471="Yes",1,2),"")),""))</f>
        <v/>
      </c>
      <c r="BP471" s="161" t="str">
        <f>IF(OR(U471="",VLOOKUP(U$1,Services!$A$1:$B$25,2,0)="Exclude"),"",IF($D471=1,IF(OR(price_limit="",price_limit="No Limit"),IF(U471="Yes",1,2),IF(SUMIFS(WhatIf!$W:$W,WhatIf!$Q:$Q,U$1,WhatIf!$R:$R,U471)&lt;=price_limit,IF(U471="Yes",1,2),"")),""))</f>
        <v/>
      </c>
      <c r="BQ471" s="161" t="str">
        <f>IF(OR(V471="",VLOOKUP(V$1,Services!$A$1:$B$25,2,0)="Exclude"),"",IF($D471=1,IF(OR(price_limit="",price_limit="No Limit"),IF(V471="Yes",1,2),IF(SUMIFS(WhatIf!$W:$W,WhatIf!$Q:$Q,V$1,WhatIf!$R:$R,V471)&lt;=price_limit,IF(V471="Yes",1,2),"")),""))</f>
        <v/>
      </c>
      <c r="BR471" s="161" t="str">
        <f>IF(OR(W471="",VLOOKUP(W$1,Services!$A$1:$B$25,2,0)="Exclude"),"",IF($D471=1,IF(OR(price_limit="",price_limit="No Limit"),IF(W471="Yes",1,2),IF(SUMIFS(WhatIf!$W:$W,WhatIf!$Q:$Q,W$1,WhatIf!$R:$R,W471)&lt;=price_limit,IF(W471="Yes",1,2),"")),""))</f>
        <v/>
      </c>
      <c r="BS471" s="161" t="str">
        <f>IF(OR(X471="",VLOOKUP(X$1,Services!$A$1:$B$25,2,0)="Exclude"),"",IF($D471=1,IF(OR(price_limit="",price_limit="No Limit"),IF(X471="Yes",1,2),IF(SUMIFS(WhatIf!$W:$W,WhatIf!$Q:$Q,X$1,WhatIf!$R:$R,X471)&lt;=price_limit,IF(X471="Yes",1,2),"")),""))</f>
        <v/>
      </c>
      <c r="BT471" s="161" t="str">
        <f>IF(OR(Y471="",VLOOKUP(Y$1,Services!$A$1:$B$25,2,0)="Exclude"),"",IF($D471=1,IF(OR(price_limit="",price_limit="No Limit"),IF(Y471="Yes",1,2),IF(SUMIFS(WhatIf!$W:$W,WhatIf!$Q:$Q,Y$1,WhatIf!$R:$R,Y471)&lt;=price_limit,IF(Y471="Yes",1,2),"")),""))</f>
        <v/>
      </c>
      <c r="BU471" s="161" t="str">
        <f>IF(OR(Z471="",VLOOKUP(Z$1,Services!$A$1:$B$25,2,0)="Exclude"),"",IF($D471=1,IF(OR(price_limit="",price_limit="No Limit"),IF(Z471="Yes",1,2),IF(SUMIFS(WhatIf!$W:$W,WhatIf!$Q:$Q,Z$1,WhatIf!$R:$R,Z471)&lt;=price_limit,IF(Z471="Yes",1,2),"")),""))</f>
        <v/>
      </c>
      <c r="BV471" s="161"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3" customHeight="1" x14ac:dyDescent="0.35">
      <c r="A472" s="15" t="s">
        <v>718</v>
      </c>
      <c r="C472" s="3" t="s">
        <v>745</v>
      </c>
      <c r="D472" s="8" t="str">
        <f t="shared" ca="1" si="23"/>
        <v/>
      </c>
      <c r="F472" s="4" t="s">
        <v>718</v>
      </c>
      <c r="G472" s="4" t="s">
        <v>718</v>
      </c>
      <c r="H472" s="4" t="s">
        <v>718</v>
      </c>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1" t="str">
        <f>IF(OR(E472="",VLOOKUP(E$1,Services!$A$1:$B$25,2,0)="Exclude"),"",IF($D472=1,IF(OR(price_limit="",price_limit="No Limit"),IF(E472="Yes",1,2),IF(SUMIFS(WhatIf!$W:$W,WhatIf!$Q:$Q,E$1,WhatIf!$R:$R,E472)&lt;=price_limit,IF(E472="Yes",1,2),"")),""))</f>
        <v/>
      </c>
      <c r="BA472" s="161" t="str">
        <f ca="1">IF(OR(F472="",VLOOKUP(F$1,Services!$A$1:$B$25,2,0)="Exclude"),"",IF($D472=1,IF(OR(price_limit="",price_limit="No Limit"),IF(F472="Yes",1,2),IF(SUMIFS(WhatIf!$W:$W,WhatIf!$Q:$Q,F$1,WhatIf!$R:$R,F472)&lt;=price_limit,IF(F472="Yes",1,2),"")),""))</f>
        <v/>
      </c>
      <c r="BB472" s="161" t="str">
        <f ca="1">IF(OR(G472="",VLOOKUP(G$1,Services!$A$1:$B$25,2,0)="Exclude"),"",IF($D472=1,IF(OR(price_limit="",price_limit="No Limit"),IF(G472="Yes",1,2),IF(SUMIFS(WhatIf!$W:$W,WhatIf!$Q:$Q,G$1,WhatIf!$R:$R,G472)&lt;=price_limit,IF(G472="Yes",1,2),"")),""))</f>
        <v/>
      </c>
      <c r="BC472" s="161" t="str">
        <f ca="1">IF(OR(H472="",VLOOKUP(H$1,Services!$A$1:$B$25,2,0)="Exclude"),"",IF($D472=1,IF(OR(price_limit="",price_limit="No Limit"),IF(H472="Yes",1,2),IF(SUMIFS(WhatIf!$W:$W,WhatIf!$Q:$Q,H$1,WhatIf!$R:$R,H472)&lt;=price_limit,IF(H472="Yes",1,2),"")),""))</f>
        <v/>
      </c>
      <c r="BD472" s="161" t="str">
        <f>IF(OR(I472="",VLOOKUP(I$1,Services!$A$1:$B$25,2,0)="Exclude"),"",IF($D472=1,IF(OR(price_limit="",price_limit="No Limit"),IF(I472="Yes",1,2),IF(SUMIFS(WhatIf!$W:$W,WhatIf!$Q:$Q,I$1,WhatIf!$R:$R,I472)&lt;=price_limit,IF(I472="Yes",1,2),"")),""))</f>
        <v/>
      </c>
      <c r="BE472" s="161" t="str">
        <f>IF(OR(J472="",VLOOKUP(J$1,Services!$A$1:$B$25,2,0)="Exclude"),"",IF($D472=1,IF(OR(price_limit="",price_limit="No Limit"),IF(J472="Yes",1,2),IF(SUMIFS(WhatIf!$W:$W,WhatIf!$Q:$Q,J$1,WhatIf!$R:$R,J472)&lt;=price_limit,IF(J472="Yes",1,2),"")),""))</f>
        <v/>
      </c>
      <c r="BF472" s="161" t="str">
        <f>IF(OR(K472="",VLOOKUP(K$1,Services!$A$1:$B$25,2,0)="Exclude"),"",IF($D472=1,IF(OR(price_limit="",price_limit="No Limit"),IF(K472="Yes",1,2),IF(SUMIFS(WhatIf!$W:$W,WhatIf!$Q:$Q,K$1,WhatIf!$R:$R,K472)&lt;=price_limit,IF(K472="Yes",1,2),"")),""))</f>
        <v/>
      </c>
      <c r="BG472" s="161" t="str">
        <f>IF(OR(L472="",VLOOKUP(L$1,Services!$A$1:$B$25,2,0)="Exclude"),"",IF($D472=1,IF(OR(price_limit="",price_limit="No Limit"),IF(L472="Yes",1,2),IF(SUMIFS(WhatIf!$W:$W,WhatIf!$Q:$Q,L$1,WhatIf!$R:$R,L472)&lt;=price_limit,IF(L472="Yes",1,2),"")),""))</f>
        <v/>
      </c>
      <c r="BH472" s="161" t="str">
        <f>IF(OR(M472="",VLOOKUP(M$1,Services!$A$1:$B$25,2,0)="Exclude"),"",IF($D472=1,IF(OR(price_limit="",price_limit="No Limit"),IF(M472="Yes",1,2),IF(SUMIFS(WhatIf!$W:$W,WhatIf!$Q:$Q,M$1,WhatIf!$R:$R,M472)&lt;=price_limit,IF(M472="Yes",1,2),"")),""))</f>
        <v/>
      </c>
      <c r="BI472" s="161" t="str">
        <f>IF(OR(N472="",VLOOKUP(N$1,Services!$A$1:$B$25,2,0)="Exclude"),"",IF($D472=1,IF(OR(price_limit="",price_limit="No Limit"),IF(N472="Yes",1,2),IF(SUMIFS(WhatIf!$W:$W,WhatIf!$Q:$Q,N$1,WhatIf!$R:$R,N472)&lt;=price_limit,IF(N472="Yes",1,2),"")),""))</f>
        <v/>
      </c>
      <c r="BJ472" s="161" t="str">
        <f>IF(OR(O472="",VLOOKUP(O$1,Services!$A$1:$B$25,2,0)="Exclude"),"",IF($D472=1,IF(OR(price_limit="",price_limit="No Limit"),IF(O472="Yes",1,2),IF(SUMIFS(WhatIf!$W:$W,WhatIf!$Q:$Q,O$1,WhatIf!$R:$R,O472)&lt;=price_limit,IF(O472="Yes",1,2),"")),""))</f>
        <v/>
      </c>
      <c r="BK472" s="161" t="str">
        <f>IF(OR(P472="",VLOOKUP(P$1,Services!$A$1:$B$25,2,0)="Exclude"),"",IF($D472=1,IF(OR(price_limit="",price_limit="No Limit"),IF(P472="Yes",1,2),IF(SUMIFS(WhatIf!$W:$W,WhatIf!$Q:$Q,P$1,WhatIf!$R:$R,P472)&lt;=price_limit,IF(P472="Yes",1,2),"")),""))</f>
        <v/>
      </c>
      <c r="BL472" s="161" t="str">
        <f>IF(OR(Q472="",VLOOKUP(Q$1,Services!$A$1:$B$25,2,0)="Exclude"),"",IF($D472=1,IF(OR(price_limit="",price_limit="No Limit"),IF(Q472="Yes",1,2),IF(SUMIFS(WhatIf!$W:$W,WhatIf!$Q:$Q,Q$1,WhatIf!$R:$R,Q472)&lt;=price_limit,IF(Q472="Yes",1,2),"")),""))</f>
        <v/>
      </c>
      <c r="BM472" s="161" t="str">
        <f>IF(OR(R472="",VLOOKUP(R$1,Services!$A$1:$B$25,2,0)="Exclude"),"",IF($D472=1,IF(OR(price_limit="",price_limit="No Limit"),IF(R472="Yes",1,2),IF(SUMIFS(WhatIf!$W:$W,WhatIf!$Q:$Q,R$1,WhatIf!$R:$R,R472)&lt;=price_limit,IF(R472="Yes",1,2),"")),""))</f>
        <v/>
      </c>
      <c r="BN472" s="161" t="str">
        <f>IF(OR(S472="",VLOOKUP(S$1,Services!$A$1:$B$25,2,0)="Exclude"),"",IF($D472=1,IF(OR(price_limit="",price_limit="No Limit"),IF(S472="Yes",1,2),IF(SUMIFS(WhatIf!$W:$W,WhatIf!$Q:$Q,S$1,WhatIf!$R:$R,S472)&lt;=price_limit,IF(S472="Yes",1,2),"")),""))</f>
        <v/>
      </c>
      <c r="BO472" s="161" t="str">
        <f>IF(OR(T472="",VLOOKUP(T$1,Services!$A$1:$B$25,2,0)="Exclude"),"",IF($D472=1,IF(OR(price_limit="",price_limit="No Limit"),IF(T472="Yes",1,2),IF(SUMIFS(WhatIf!$W:$W,WhatIf!$Q:$Q,T$1,WhatIf!$R:$R,T472)&lt;=price_limit,IF(T472="Yes",1,2),"")),""))</f>
        <v/>
      </c>
      <c r="BP472" s="161" t="str">
        <f>IF(OR(U472="",VLOOKUP(U$1,Services!$A$1:$B$25,2,0)="Exclude"),"",IF($D472=1,IF(OR(price_limit="",price_limit="No Limit"),IF(U472="Yes",1,2),IF(SUMIFS(WhatIf!$W:$W,WhatIf!$Q:$Q,U$1,WhatIf!$R:$R,U472)&lt;=price_limit,IF(U472="Yes",1,2),"")),""))</f>
        <v/>
      </c>
      <c r="BQ472" s="161" t="str">
        <f>IF(OR(V472="",VLOOKUP(V$1,Services!$A$1:$B$25,2,0)="Exclude"),"",IF($D472=1,IF(OR(price_limit="",price_limit="No Limit"),IF(V472="Yes",1,2),IF(SUMIFS(WhatIf!$W:$W,WhatIf!$Q:$Q,V$1,WhatIf!$R:$R,V472)&lt;=price_limit,IF(V472="Yes",1,2),"")),""))</f>
        <v/>
      </c>
      <c r="BR472" s="161" t="str">
        <f>IF(OR(W472="",VLOOKUP(W$1,Services!$A$1:$B$25,2,0)="Exclude"),"",IF($D472=1,IF(OR(price_limit="",price_limit="No Limit"),IF(W472="Yes",1,2),IF(SUMIFS(WhatIf!$W:$W,WhatIf!$Q:$Q,W$1,WhatIf!$R:$R,W472)&lt;=price_limit,IF(W472="Yes",1,2),"")),""))</f>
        <v/>
      </c>
      <c r="BS472" s="161" t="str">
        <f>IF(OR(X472="",VLOOKUP(X$1,Services!$A$1:$B$25,2,0)="Exclude"),"",IF($D472=1,IF(OR(price_limit="",price_limit="No Limit"),IF(X472="Yes",1,2),IF(SUMIFS(WhatIf!$W:$W,WhatIf!$Q:$Q,X$1,WhatIf!$R:$R,X472)&lt;=price_limit,IF(X472="Yes",1,2),"")),""))</f>
        <v/>
      </c>
      <c r="BT472" s="161" t="str">
        <f>IF(OR(Y472="",VLOOKUP(Y$1,Services!$A$1:$B$25,2,0)="Exclude"),"",IF($D472=1,IF(OR(price_limit="",price_limit="No Limit"),IF(Y472="Yes",1,2),IF(SUMIFS(WhatIf!$W:$W,WhatIf!$Q:$Q,Y$1,WhatIf!$R:$R,Y472)&lt;=price_limit,IF(Y472="Yes",1,2),"")),""))</f>
        <v/>
      </c>
      <c r="BU472" s="161" t="str">
        <f>IF(OR(Z472="",VLOOKUP(Z$1,Services!$A$1:$B$25,2,0)="Exclude"),"",IF($D472=1,IF(OR(price_limit="",price_limit="No Limit"),IF(Z472="Yes",1,2),IF(SUMIFS(WhatIf!$W:$W,WhatIf!$Q:$Q,Z$1,WhatIf!$R:$R,Z472)&lt;=price_limit,IF(Z472="Yes",1,2),"")),""))</f>
        <v/>
      </c>
      <c r="BV472" s="161"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3" customHeight="1" x14ac:dyDescent="0.3">
      <c r="A473" s="15" t="s">
        <v>942</v>
      </c>
      <c r="C473" s="3" t="s">
        <v>229</v>
      </c>
      <c r="D473" s="8" t="str">
        <f t="shared" ca="1" si="23"/>
        <v/>
      </c>
      <c r="P473" s="4" t="s">
        <v>1</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1" t="str">
        <f>IF(OR(E473="",VLOOKUP(E$1,Services!$A$1:$B$25,2,0)="Exclude"),"",IF($D473=1,IF(OR(price_limit="",price_limit="No Limit"),IF(E473="Yes",1,2),IF(SUMIFS(WhatIf!$W:$W,WhatIf!$Q:$Q,E$1,WhatIf!$R:$R,E473)&lt;=price_limit,IF(E473="Yes",1,2),"")),""))</f>
        <v/>
      </c>
      <c r="BA473" s="161" t="str">
        <f>IF(OR(F473="",VLOOKUP(F$1,Services!$A$1:$B$25,2,0)="Exclude"),"",IF($D473=1,IF(OR(price_limit="",price_limit="No Limit"),IF(F473="Yes",1,2),IF(SUMIFS(WhatIf!$W:$W,WhatIf!$Q:$Q,F$1,WhatIf!$R:$R,F473)&lt;=price_limit,IF(F473="Yes",1,2),"")),""))</f>
        <v/>
      </c>
      <c r="BB473" s="161" t="str">
        <f>IF(OR(G473="",VLOOKUP(G$1,Services!$A$1:$B$25,2,0)="Exclude"),"",IF($D473=1,IF(OR(price_limit="",price_limit="No Limit"),IF(G473="Yes",1,2),IF(SUMIFS(WhatIf!$W:$W,WhatIf!$Q:$Q,G$1,WhatIf!$R:$R,G473)&lt;=price_limit,IF(G473="Yes",1,2),"")),""))</f>
        <v/>
      </c>
      <c r="BC473" s="161" t="str">
        <f>IF(OR(H473="",VLOOKUP(H$1,Services!$A$1:$B$25,2,0)="Exclude"),"",IF($D473=1,IF(OR(price_limit="",price_limit="No Limit"),IF(H473="Yes",1,2),IF(SUMIFS(WhatIf!$W:$W,WhatIf!$Q:$Q,H$1,WhatIf!$R:$R,H473)&lt;=price_limit,IF(H473="Yes",1,2),"")),""))</f>
        <v/>
      </c>
      <c r="BD473" s="161" t="str">
        <f>IF(OR(I473="",VLOOKUP(I$1,Services!$A$1:$B$25,2,0)="Exclude"),"",IF($D473=1,IF(OR(price_limit="",price_limit="No Limit"),IF(I473="Yes",1,2),IF(SUMIFS(WhatIf!$W:$W,WhatIf!$Q:$Q,I$1,WhatIf!$R:$R,I473)&lt;=price_limit,IF(I473="Yes",1,2),"")),""))</f>
        <v/>
      </c>
      <c r="BE473" s="161" t="str">
        <f>IF(OR(J473="",VLOOKUP(J$1,Services!$A$1:$B$25,2,0)="Exclude"),"",IF($D473=1,IF(OR(price_limit="",price_limit="No Limit"),IF(J473="Yes",1,2),IF(SUMIFS(WhatIf!$W:$W,WhatIf!$Q:$Q,J$1,WhatIf!$R:$R,J473)&lt;=price_limit,IF(J473="Yes",1,2),"")),""))</f>
        <v/>
      </c>
      <c r="BF473" s="161" t="str">
        <f>IF(OR(K473="",VLOOKUP(K$1,Services!$A$1:$B$25,2,0)="Exclude"),"",IF($D473=1,IF(OR(price_limit="",price_limit="No Limit"),IF(K473="Yes",1,2),IF(SUMIFS(WhatIf!$W:$W,WhatIf!$Q:$Q,K$1,WhatIf!$R:$R,K473)&lt;=price_limit,IF(K473="Yes",1,2),"")),""))</f>
        <v/>
      </c>
      <c r="BG473" s="161" t="str">
        <f>IF(OR(L473="",VLOOKUP(L$1,Services!$A$1:$B$25,2,0)="Exclude"),"",IF($D473=1,IF(OR(price_limit="",price_limit="No Limit"),IF(L473="Yes",1,2),IF(SUMIFS(WhatIf!$W:$W,WhatIf!$Q:$Q,L$1,WhatIf!$R:$R,L473)&lt;=price_limit,IF(L473="Yes",1,2),"")),""))</f>
        <v/>
      </c>
      <c r="BH473" s="161" t="str">
        <f>IF(OR(M473="",VLOOKUP(M$1,Services!$A$1:$B$25,2,0)="Exclude"),"",IF($D473=1,IF(OR(price_limit="",price_limit="No Limit"),IF(M473="Yes",1,2),IF(SUMIFS(WhatIf!$W:$W,WhatIf!$Q:$Q,M$1,WhatIf!$R:$R,M473)&lt;=price_limit,IF(M473="Yes",1,2),"")),""))</f>
        <v/>
      </c>
      <c r="BI473" s="161" t="str">
        <f>IF(OR(N473="",VLOOKUP(N$1,Services!$A$1:$B$25,2,0)="Exclude"),"",IF($D473=1,IF(OR(price_limit="",price_limit="No Limit"),IF(N473="Yes",1,2),IF(SUMIFS(WhatIf!$W:$W,WhatIf!$Q:$Q,N$1,WhatIf!$R:$R,N473)&lt;=price_limit,IF(N473="Yes",1,2),"")),""))</f>
        <v/>
      </c>
      <c r="BJ473" s="161" t="str">
        <f>IF(OR(O473="",VLOOKUP(O$1,Services!$A$1:$B$25,2,0)="Exclude"),"",IF($D473=1,IF(OR(price_limit="",price_limit="No Limit"),IF(O473="Yes",1,2),IF(SUMIFS(WhatIf!$W:$W,WhatIf!$Q:$Q,O$1,WhatIf!$R:$R,O473)&lt;=price_limit,IF(O473="Yes",1,2),"")),""))</f>
        <v/>
      </c>
      <c r="BK473" s="161" t="str">
        <f ca="1">IF(OR(P473="",VLOOKUP(P$1,Services!$A$1:$B$25,2,0)="Exclude"),"",IF($D473=1,IF(OR(price_limit="",price_limit="No Limit"),IF(P473="Yes",1,2),IF(SUMIFS(WhatIf!$W:$W,WhatIf!$Q:$Q,P$1,WhatIf!$R:$R,P473)&lt;=price_limit,IF(P473="Yes",1,2),"")),""))</f>
        <v/>
      </c>
      <c r="BL473" s="161" t="str">
        <f>IF(OR(Q473="",VLOOKUP(Q$1,Services!$A$1:$B$25,2,0)="Exclude"),"",IF($D473=1,IF(OR(price_limit="",price_limit="No Limit"),IF(Q473="Yes",1,2),IF(SUMIFS(WhatIf!$W:$W,WhatIf!$Q:$Q,Q$1,WhatIf!$R:$R,Q473)&lt;=price_limit,IF(Q473="Yes",1,2),"")),""))</f>
        <v/>
      </c>
      <c r="BM473" s="161" t="str">
        <f>IF(OR(R473="",VLOOKUP(R$1,Services!$A$1:$B$25,2,0)="Exclude"),"",IF($D473=1,IF(OR(price_limit="",price_limit="No Limit"),IF(R473="Yes",1,2),IF(SUMIFS(WhatIf!$W:$W,WhatIf!$Q:$Q,R$1,WhatIf!$R:$R,R473)&lt;=price_limit,IF(R473="Yes",1,2),"")),""))</f>
        <v/>
      </c>
      <c r="BN473" s="161" t="str">
        <f>IF(OR(S473="",VLOOKUP(S$1,Services!$A$1:$B$25,2,0)="Exclude"),"",IF($D473=1,IF(OR(price_limit="",price_limit="No Limit"),IF(S473="Yes",1,2),IF(SUMIFS(WhatIf!$W:$W,WhatIf!$Q:$Q,S$1,WhatIf!$R:$R,S473)&lt;=price_limit,IF(S473="Yes",1,2),"")),""))</f>
        <v/>
      </c>
      <c r="BO473" s="161" t="str">
        <f>IF(OR(T473="",VLOOKUP(T$1,Services!$A$1:$B$25,2,0)="Exclude"),"",IF($D473=1,IF(OR(price_limit="",price_limit="No Limit"),IF(T473="Yes",1,2),IF(SUMIFS(WhatIf!$W:$W,WhatIf!$Q:$Q,T$1,WhatIf!$R:$R,T473)&lt;=price_limit,IF(T473="Yes",1,2),"")),""))</f>
        <v/>
      </c>
      <c r="BP473" s="161" t="str">
        <f>IF(OR(U473="",VLOOKUP(U$1,Services!$A$1:$B$25,2,0)="Exclude"),"",IF($D473=1,IF(OR(price_limit="",price_limit="No Limit"),IF(U473="Yes",1,2),IF(SUMIFS(WhatIf!$W:$W,WhatIf!$Q:$Q,U$1,WhatIf!$R:$R,U473)&lt;=price_limit,IF(U473="Yes",1,2),"")),""))</f>
        <v/>
      </c>
      <c r="BQ473" s="161" t="str">
        <f>IF(OR(V473="",VLOOKUP(V$1,Services!$A$1:$B$25,2,0)="Exclude"),"",IF($D473=1,IF(OR(price_limit="",price_limit="No Limit"),IF(V473="Yes",1,2),IF(SUMIFS(WhatIf!$W:$W,WhatIf!$Q:$Q,V$1,WhatIf!$R:$R,V473)&lt;=price_limit,IF(V473="Yes",1,2),"")),""))</f>
        <v/>
      </c>
      <c r="BR473" s="161" t="str">
        <f>IF(OR(W473="",VLOOKUP(W$1,Services!$A$1:$B$25,2,0)="Exclude"),"",IF($D473=1,IF(OR(price_limit="",price_limit="No Limit"),IF(W473="Yes",1,2),IF(SUMIFS(WhatIf!$W:$W,WhatIf!$Q:$Q,W$1,WhatIf!$R:$R,W473)&lt;=price_limit,IF(W473="Yes",1,2),"")),""))</f>
        <v/>
      </c>
      <c r="BS473" s="161" t="str">
        <f>IF(OR(X473="",VLOOKUP(X$1,Services!$A$1:$B$25,2,0)="Exclude"),"",IF($D473=1,IF(OR(price_limit="",price_limit="No Limit"),IF(X473="Yes",1,2),IF(SUMIFS(WhatIf!$W:$W,WhatIf!$Q:$Q,X$1,WhatIf!$R:$R,X473)&lt;=price_limit,IF(X473="Yes",1,2),"")),""))</f>
        <v/>
      </c>
      <c r="BT473" s="161" t="str">
        <f>IF(OR(Y473="",VLOOKUP(Y$1,Services!$A$1:$B$25,2,0)="Exclude"),"",IF($D473=1,IF(OR(price_limit="",price_limit="No Limit"),IF(Y473="Yes",1,2),IF(SUMIFS(WhatIf!$W:$W,WhatIf!$Q:$Q,Y$1,WhatIf!$R:$R,Y473)&lt;=price_limit,IF(Y473="Yes",1,2),"")),""))</f>
        <v/>
      </c>
      <c r="BU473" s="161" t="str">
        <f>IF(OR(Z473="",VLOOKUP(Z$1,Services!$A$1:$B$25,2,0)="Exclude"),"",IF($D473=1,IF(OR(price_limit="",price_limit="No Limit"),IF(Z473="Yes",1,2),IF(SUMIFS(WhatIf!$W:$W,WhatIf!$Q:$Q,Z$1,WhatIf!$R:$R,Z473)&lt;=price_limit,IF(Z473="Yes",1,2),"")),""))</f>
        <v/>
      </c>
      <c r="BV473" s="161"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3" customHeight="1" x14ac:dyDescent="0.35">
      <c r="A474" s="15" t="s">
        <v>563</v>
      </c>
      <c r="B474" s="3" t="s">
        <v>498</v>
      </c>
      <c r="C474" s="3" t="s">
        <v>177</v>
      </c>
      <c r="D474" s="8" t="str">
        <f t="shared" ca="1" si="23"/>
        <v/>
      </c>
      <c r="I474" s="4" t="s">
        <v>1</v>
      </c>
      <c r="J474" s="4" t="s">
        <v>1</v>
      </c>
      <c r="K474" s="4" t="s">
        <v>1</v>
      </c>
      <c r="L474" s="4" t="s">
        <v>1</v>
      </c>
      <c r="M474" s="8" t="s">
        <v>1</v>
      </c>
      <c r="N474" s="8" t="s">
        <v>1</v>
      </c>
      <c r="O474" s="8" t="s">
        <v>1</v>
      </c>
      <c r="P474" s="8" t="s">
        <v>1</v>
      </c>
      <c r="Q474" s="8" t="s">
        <v>1</v>
      </c>
      <c r="R474" s="8" t="s">
        <v>1</v>
      </c>
      <c r="S474" s="8" t="s">
        <v>1</v>
      </c>
      <c r="T474" s="8" t="s">
        <v>1</v>
      </c>
      <c r="U474" s="8" t="s">
        <v>1</v>
      </c>
      <c r="V474" s="8" t="s">
        <v>1</v>
      </c>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1" t="str">
        <f>IF(OR(E474="",VLOOKUP(E$1,Services!$A$1:$B$25,2,0)="Exclude"),"",IF($D474=1,IF(OR(price_limit="",price_limit="No Limit"),IF(E474="Yes",1,2),IF(SUMIFS(WhatIf!$W:$W,WhatIf!$Q:$Q,E$1,WhatIf!$R:$R,E474)&lt;=price_limit,IF(E474="Yes",1,2),"")),""))</f>
        <v/>
      </c>
      <c r="BA474" s="161" t="str">
        <f>IF(OR(F474="",VLOOKUP(F$1,Services!$A$1:$B$25,2,0)="Exclude"),"",IF($D474=1,IF(OR(price_limit="",price_limit="No Limit"),IF(F474="Yes",1,2),IF(SUMIFS(WhatIf!$W:$W,WhatIf!$Q:$Q,F$1,WhatIf!$R:$R,F474)&lt;=price_limit,IF(F474="Yes",1,2),"")),""))</f>
        <v/>
      </c>
      <c r="BB474" s="161" t="str">
        <f>IF(OR(G474="",VLOOKUP(G$1,Services!$A$1:$B$25,2,0)="Exclude"),"",IF($D474=1,IF(OR(price_limit="",price_limit="No Limit"),IF(G474="Yes",1,2),IF(SUMIFS(WhatIf!$W:$W,WhatIf!$Q:$Q,G$1,WhatIf!$R:$R,G474)&lt;=price_limit,IF(G474="Yes",1,2),"")),""))</f>
        <v/>
      </c>
      <c r="BC474" s="161" t="str">
        <f>IF(OR(H474="",VLOOKUP(H$1,Services!$A$1:$B$25,2,0)="Exclude"),"",IF($D474=1,IF(OR(price_limit="",price_limit="No Limit"),IF(H474="Yes",1,2),IF(SUMIFS(WhatIf!$W:$W,WhatIf!$Q:$Q,H$1,WhatIf!$R:$R,H474)&lt;=price_limit,IF(H474="Yes",1,2),"")),""))</f>
        <v/>
      </c>
      <c r="BD474" s="161" t="str">
        <f ca="1">IF(OR(I474="",VLOOKUP(I$1,Services!$A$1:$B$25,2,0)="Exclude"),"",IF($D474=1,IF(OR(price_limit="",price_limit="No Limit"),IF(I474="Yes",1,2),IF(SUMIFS(WhatIf!$W:$W,WhatIf!$Q:$Q,I$1,WhatIf!$R:$R,I474)&lt;=price_limit,IF(I474="Yes",1,2),"")),""))</f>
        <v/>
      </c>
      <c r="BE474" s="161" t="str">
        <f ca="1">IF(OR(J474="",VLOOKUP(J$1,Services!$A$1:$B$25,2,0)="Exclude"),"",IF($D474=1,IF(OR(price_limit="",price_limit="No Limit"),IF(J474="Yes",1,2),IF(SUMIFS(WhatIf!$W:$W,WhatIf!$Q:$Q,J$1,WhatIf!$R:$R,J474)&lt;=price_limit,IF(J474="Yes",1,2),"")),""))</f>
        <v/>
      </c>
      <c r="BF474" s="161" t="str">
        <f ca="1">IF(OR(K474="",VLOOKUP(K$1,Services!$A$1:$B$25,2,0)="Exclude"),"",IF($D474=1,IF(OR(price_limit="",price_limit="No Limit"),IF(K474="Yes",1,2),IF(SUMIFS(WhatIf!$W:$W,WhatIf!$Q:$Q,K$1,WhatIf!$R:$R,K474)&lt;=price_limit,IF(K474="Yes",1,2),"")),""))</f>
        <v/>
      </c>
      <c r="BG474" s="161" t="str">
        <f ca="1">IF(OR(L474="",VLOOKUP(L$1,Services!$A$1:$B$25,2,0)="Exclude"),"",IF($D474=1,IF(OR(price_limit="",price_limit="No Limit"),IF(L474="Yes",1,2),IF(SUMIFS(WhatIf!$W:$W,WhatIf!$Q:$Q,L$1,WhatIf!$R:$R,L474)&lt;=price_limit,IF(L474="Yes",1,2),"")),""))</f>
        <v/>
      </c>
      <c r="BH474" s="161" t="str">
        <f ca="1">IF(OR(M474="",VLOOKUP(M$1,Services!$A$1:$B$25,2,0)="Exclude"),"",IF($D474=1,IF(OR(price_limit="",price_limit="No Limit"),IF(M474="Yes",1,2),IF(SUMIFS(WhatIf!$W:$W,WhatIf!$Q:$Q,M$1,WhatIf!$R:$R,M474)&lt;=price_limit,IF(M474="Yes",1,2),"")),""))</f>
        <v/>
      </c>
      <c r="BI474" s="161" t="str">
        <f ca="1">IF(OR(N474="",VLOOKUP(N$1,Services!$A$1:$B$25,2,0)="Exclude"),"",IF($D474=1,IF(OR(price_limit="",price_limit="No Limit"),IF(N474="Yes",1,2),IF(SUMIFS(WhatIf!$W:$W,WhatIf!$Q:$Q,N$1,WhatIf!$R:$R,N474)&lt;=price_limit,IF(N474="Yes",1,2),"")),""))</f>
        <v/>
      </c>
      <c r="BJ474" s="161" t="str">
        <f ca="1">IF(OR(O474="",VLOOKUP(O$1,Services!$A$1:$B$25,2,0)="Exclude"),"",IF($D474=1,IF(OR(price_limit="",price_limit="No Limit"),IF(O474="Yes",1,2),IF(SUMIFS(WhatIf!$W:$W,WhatIf!$Q:$Q,O$1,WhatIf!$R:$R,O474)&lt;=price_limit,IF(O474="Yes",1,2),"")),""))</f>
        <v/>
      </c>
      <c r="BK474" s="161" t="str">
        <f ca="1">IF(OR(P474="",VLOOKUP(P$1,Services!$A$1:$B$25,2,0)="Exclude"),"",IF($D474=1,IF(OR(price_limit="",price_limit="No Limit"),IF(P474="Yes",1,2),IF(SUMIFS(WhatIf!$W:$W,WhatIf!$Q:$Q,P$1,WhatIf!$R:$R,P474)&lt;=price_limit,IF(P474="Yes",1,2),"")),""))</f>
        <v/>
      </c>
      <c r="BL474" s="161" t="str">
        <f ca="1">IF(OR(Q474="",VLOOKUP(Q$1,Services!$A$1:$B$25,2,0)="Exclude"),"",IF($D474=1,IF(OR(price_limit="",price_limit="No Limit"),IF(Q474="Yes",1,2),IF(SUMIFS(WhatIf!$W:$W,WhatIf!$Q:$Q,Q$1,WhatIf!$R:$R,Q474)&lt;=price_limit,IF(Q474="Yes",1,2),"")),""))</f>
        <v/>
      </c>
      <c r="BM474" s="161" t="str">
        <f ca="1">IF(OR(R474="",VLOOKUP(R$1,Services!$A$1:$B$25,2,0)="Exclude"),"",IF($D474=1,IF(OR(price_limit="",price_limit="No Limit"),IF(R474="Yes",1,2),IF(SUMIFS(WhatIf!$W:$W,WhatIf!$Q:$Q,R$1,WhatIf!$R:$R,R474)&lt;=price_limit,IF(R474="Yes",1,2),"")),""))</f>
        <v/>
      </c>
      <c r="BN474" s="161" t="str">
        <f ca="1">IF(OR(S474="",VLOOKUP(S$1,Services!$A$1:$B$25,2,0)="Exclude"),"",IF($D474=1,IF(OR(price_limit="",price_limit="No Limit"),IF(S474="Yes",1,2),IF(SUMIFS(WhatIf!$W:$W,WhatIf!$Q:$Q,S$1,WhatIf!$R:$R,S474)&lt;=price_limit,IF(S474="Yes",1,2),"")),""))</f>
        <v/>
      </c>
      <c r="BO474" s="161" t="str">
        <f ca="1">IF(OR(T474="",VLOOKUP(T$1,Services!$A$1:$B$25,2,0)="Exclude"),"",IF($D474=1,IF(OR(price_limit="",price_limit="No Limit"),IF(T474="Yes",1,2),IF(SUMIFS(WhatIf!$W:$W,WhatIf!$Q:$Q,T$1,WhatIf!$R:$R,T474)&lt;=price_limit,IF(T474="Yes",1,2),"")),""))</f>
        <v/>
      </c>
      <c r="BP474" s="161" t="str">
        <f ca="1">IF(OR(U474="",VLOOKUP(U$1,Services!$A$1:$B$25,2,0)="Exclude"),"",IF($D474=1,IF(OR(price_limit="",price_limit="No Limit"),IF(U474="Yes",1,2),IF(SUMIFS(WhatIf!$W:$W,WhatIf!$Q:$Q,U$1,WhatIf!$R:$R,U474)&lt;=price_limit,IF(U474="Yes",1,2),"")),""))</f>
        <v/>
      </c>
      <c r="BQ474" s="161" t="str">
        <f ca="1">IF(OR(V474="",VLOOKUP(V$1,Services!$A$1:$B$25,2,0)="Exclude"),"",IF($D474=1,IF(OR(price_limit="",price_limit="No Limit"),IF(V474="Yes",1,2),IF(SUMIFS(WhatIf!$W:$W,WhatIf!$Q:$Q,V$1,WhatIf!$R:$R,V474)&lt;=price_limit,IF(V474="Yes",1,2),"")),""))</f>
        <v/>
      </c>
      <c r="BR474" s="161" t="str">
        <f>IF(OR(W474="",VLOOKUP(W$1,Services!$A$1:$B$25,2,0)="Exclude"),"",IF($D474=1,IF(OR(price_limit="",price_limit="No Limit"),IF(W474="Yes",1,2),IF(SUMIFS(WhatIf!$W:$W,WhatIf!$Q:$Q,W$1,WhatIf!$R:$R,W474)&lt;=price_limit,IF(W474="Yes",1,2),"")),""))</f>
        <v/>
      </c>
      <c r="BS474" s="161" t="str">
        <f>IF(OR(X474="",VLOOKUP(X$1,Services!$A$1:$B$25,2,0)="Exclude"),"",IF($D474=1,IF(OR(price_limit="",price_limit="No Limit"),IF(X474="Yes",1,2),IF(SUMIFS(WhatIf!$W:$W,WhatIf!$Q:$Q,X$1,WhatIf!$R:$R,X474)&lt;=price_limit,IF(X474="Yes",1,2),"")),""))</f>
        <v/>
      </c>
      <c r="BT474" s="161" t="str">
        <f>IF(OR(Y474="",VLOOKUP(Y$1,Services!$A$1:$B$25,2,0)="Exclude"),"",IF($D474=1,IF(OR(price_limit="",price_limit="No Limit"),IF(Y474="Yes",1,2),IF(SUMIFS(WhatIf!$W:$W,WhatIf!$Q:$Q,Y$1,WhatIf!$R:$R,Y474)&lt;=price_limit,IF(Y474="Yes",1,2),"")),""))</f>
        <v/>
      </c>
      <c r="BU474" s="161" t="str">
        <f>IF(OR(Z474="",VLOOKUP(Z$1,Services!$A$1:$B$25,2,0)="Exclude"),"",IF($D474=1,IF(OR(price_limit="",price_limit="No Limit"),IF(Z474="Yes",1,2),IF(SUMIFS(WhatIf!$W:$W,WhatIf!$Q:$Q,Z$1,WhatIf!$R:$R,Z474)&lt;=price_limit,IF(Z474="Yes",1,2),"")),""))</f>
        <v/>
      </c>
      <c r="BV474" s="161"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3" customHeight="1" x14ac:dyDescent="0.35">
      <c r="A475" s="15" t="s">
        <v>559</v>
      </c>
      <c r="B475" s="3" t="s">
        <v>562</v>
      </c>
      <c r="C475" s="3" t="s">
        <v>177</v>
      </c>
      <c r="D475" s="8" t="str">
        <f t="shared" ca="1" si="23"/>
        <v/>
      </c>
      <c r="I475" s="4" t="s">
        <v>1</v>
      </c>
      <c r="J475" s="4" t="s">
        <v>1</v>
      </c>
      <c r="K475" s="4" t="s">
        <v>1</v>
      </c>
      <c r="L475" s="4" t="s">
        <v>1</v>
      </c>
      <c r="M475" s="8"/>
      <c r="N475" s="8"/>
      <c r="O475" s="8"/>
      <c r="P475" s="8"/>
      <c r="Q475" s="8"/>
      <c r="R475" s="8"/>
      <c r="S475" s="8"/>
      <c r="T475" s="8"/>
      <c r="U475" s="8"/>
      <c r="V475" s="8" t="s">
        <v>1</v>
      </c>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1" t="str">
        <f>IF(OR(E475="",VLOOKUP(E$1,Services!$A$1:$B$25,2,0)="Exclude"),"",IF($D475=1,IF(OR(price_limit="",price_limit="No Limit"),IF(E475="Yes",1,2),IF(SUMIFS(WhatIf!$W:$W,WhatIf!$Q:$Q,E$1,WhatIf!$R:$R,E475)&lt;=price_limit,IF(E475="Yes",1,2),"")),""))</f>
        <v/>
      </c>
      <c r="BA475" s="161" t="str">
        <f>IF(OR(F475="",VLOOKUP(F$1,Services!$A$1:$B$25,2,0)="Exclude"),"",IF($D475=1,IF(OR(price_limit="",price_limit="No Limit"),IF(F475="Yes",1,2),IF(SUMIFS(WhatIf!$W:$W,WhatIf!$Q:$Q,F$1,WhatIf!$R:$R,F475)&lt;=price_limit,IF(F475="Yes",1,2),"")),""))</f>
        <v/>
      </c>
      <c r="BB475" s="161" t="str">
        <f>IF(OR(G475="",VLOOKUP(G$1,Services!$A$1:$B$25,2,0)="Exclude"),"",IF($D475=1,IF(OR(price_limit="",price_limit="No Limit"),IF(G475="Yes",1,2),IF(SUMIFS(WhatIf!$W:$W,WhatIf!$Q:$Q,G$1,WhatIf!$R:$R,G475)&lt;=price_limit,IF(G475="Yes",1,2),"")),""))</f>
        <v/>
      </c>
      <c r="BC475" s="161" t="str">
        <f>IF(OR(H475="",VLOOKUP(H$1,Services!$A$1:$B$25,2,0)="Exclude"),"",IF($D475=1,IF(OR(price_limit="",price_limit="No Limit"),IF(H475="Yes",1,2),IF(SUMIFS(WhatIf!$W:$W,WhatIf!$Q:$Q,H$1,WhatIf!$R:$R,H475)&lt;=price_limit,IF(H475="Yes",1,2),"")),""))</f>
        <v/>
      </c>
      <c r="BD475" s="161" t="str">
        <f ca="1">IF(OR(I475="",VLOOKUP(I$1,Services!$A$1:$B$25,2,0)="Exclude"),"",IF($D475=1,IF(OR(price_limit="",price_limit="No Limit"),IF(I475="Yes",1,2),IF(SUMIFS(WhatIf!$W:$W,WhatIf!$Q:$Q,I$1,WhatIf!$R:$R,I475)&lt;=price_limit,IF(I475="Yes",1,2),"")),""))</f>
        <v/>
      </c>
      <c r="BE475" s="161" t="str">
        <f ca="1">IF(OR(J475="",VLOOKUP(J$1,Services!$A$1:$B$25,2,0)="Exclude"),"",IF($D475=1,IF(OR(price_limit="",price_limit="No Limit"),IF(J475="Yes",1,2),IF(SUMIFS(WhatIf!$W:$W,WhatIf!$Q:$Q,J$1,WhatIf!$R:$R,J475)&lt;=price_limit,IF(J475="Yes",1,2),"")),""))</f>
        <v/>
      </c>
      <c r="BF475" s="161" t="str">
        <f ca="1">IF(OR(K475="",VLOOKUP(K$1,Services!$A$1:$B$25,2,0)="Exclude"),"",IF($D475=1,IF(OR(price_limit="",price_limit="No Limit"),IF(K475="Yes",1,2),IF(SUMIFS(WhatIf!$W:$W,WhatIf!$Q:$Q,K$1,WhatIf!$R:$R,K475)&lt;=price_limit,IF(K475="Yes",1,2),"")),""))</f>
        <v/>
      </c>
      <c r="BG475" s="161" t="str">
        <f ca="1">IF(OR(L475="",VLOOKUP(L$1,Services!$A$1:$B$25,2,0)="Exclude"),"",IF($D475=1,IF(OR(price_limit="",price_limit="No Limit"),IF(L475="Yes",1,2),IF(SUMIFS(WhatIf!$W:$W,WhatIf!$Q:$Q,L$1,WhatIf!$R:$R,L475)&lt;=price_limit,IF(L475="Yes",1,2),"")),""))</f>
        <v/>
      </c>
      <c r="BH475" s="161" t="str">
        <f>IF(OR(M475="",VLOOKUP(M$1,Services!$A$1:$B$25,2,0)="Exclude"),"",IF($D475=1,IF(OR(price_limit="",price_limit="No Limit"),IF(M475="Yes",1,2),IF(SUMIFS(WhatIf!$W:$W,WhatIf!$Q:$Q,M$1,WhatIf!$R:$R,M475)&lt;=price_limit,IF(M475="Yes",1,2),"")),""))</f>
        <v/>
      </c>
      <c r="BI475" s="161" t="str">
        <f>IF(OR(N475="",VLOOKUP(N$1,Services!$A$1:$B$25,2,0)="Exclude"),"",IF($D475=1,IF(OR(price_limit="",price_limit="No Limit"),IF(N475="Yes",1,2),IF(SUMIFS(WhatIf!$W:$W,WhatIf!$Q:$Q,N$1,WhatIf!$R:$R,N475)&lt;=price_limit,IF(N475="Yes",1,2),"")),""))</f>
        <v/>
      </c>
      <c r="BJ475" s="161" t="str">
        <f>IF(OR(O475="",VLOOKUP(O$1,Services!$A$1:$B$25,2,0)="Exclude"),"",IF($D475=1,IF(OR(price_limit="",price_limit="No Limit"),IF(O475="Yes",1,2),IF(SUMIFS(WhatIf!$W:$W,WhatIf!$Q:$Q,O$1,WhatIf!$R:$R,O475)&lt;=price_limit,IF(O475="Yes",1,2),"")),""))</f>
        <v/>
      </c>
      <c r="BK475" s="161" t="str">
        <f>IF(OR(P475="",VLOOKUP(P$1,Services!$A$1:$B$25,2,0)="Exclude"),"",IF($D475=1,IF(OR(price_limit="",price_limit="No Limit"),IF(P475="Yes",1,2),IF(SUMIFS(WhatIf!$W:$W,WhatIf!$Q:$Q,P$1,WhatIf!$R:$R,P475)&lt;=price_limit,IF(P475="Yes",1,2),"")),""))</f>
        <v/>
      </c>
      <c r="BL475" s="161" t="str">
        <f>IF(OR(Q475="",VLOOKUP(Q$1,Services!$A$1:$B$25,2,0)="Exclude"),"",IF($D475=1,IF(OR(price_limit="",price_limit="No Limit"),IF(Q475="Yes",1,2),IF(SUMIFS(WhatIf!$W:$W,WhatIf!$Q:$Q,Q$1,WhatIf!$R:$R,Q475)&lt;=price_limit,IF(Q475="Yes",1,2),"")),""))</f>
        <v/>
      </c>
      <c r="BM475" s="161" t="str">
        <f>IF(OR(R475="",VLOOKUP(R$1,Services!$A$1:$B$25,2,0)="Exclude"),"",IF($D475=1,IF(OR(price_limit="",price_limit="No Limit"),IF(R475="Yes",1,2),IF(SUMIFS(WhatIf!$W:$W,WhatIf!$Q:$Q,R$1,WhatIf!$R:$R,R475)&lt;=price_limit,IF(R475="Yes",1,2),"")),""))</f>
        <v/>
      </c>
      <c r="BN475" s="161" t="str">
        <f>IF(OR(S475="",VLOOKUP(S$1,Services!$A$1:$B$25,2,0)="Exclude"),"",IF($D475=1,IF(OR(price_limit="",price_limit="No Limit"),IF(S475="Yes",1,2),IF(SUMIFS(WhatIf!$W:$W,WhatIf!$Q:$Q,S$1,WhatIf!$R:$R,S475)&lt;=price_limit,IF(S475="Yes",1,2),"")),""))</f>
        <v/>
      </c>
      <c r="BO475" s="161" t="str">
        <f>IF(OR(T475="",VLOOKUP(T$1,Services!$A$1:$B$25,2,0)="Exclude"),"",IF($D475=1,IF(OR(price_limit="",price_limit="No Limit"),IF(T475="Yes",1,2),IF(SUMIFS(WhatIf!$W:$W,WhatIf!$Q:$Q,T$1,WhatIf!$R:$R,T475)&lt;=price_limit,IF(T475="Yes",1,2),"")),""))</f>
        <v/>
      </c>
      <c r="BP475" s="161" t="str">
        <f>IF(OR(U475="",VLOOKUP(U$1,Services!$A$1:$B$25,2,0)="Exclude"),"",IF($D475=1,IF(OR(price_limit="",price_limit="No Limit"),IF(U475="Yes",1,2),IF(SUMIFS(WhatIf!$W:$W,WhatIf!$Q:$Q,U$1,WhatIf!$R:$R,U475)&lt;=price_limit,IF(U475="Yes",1,2),"")),""))</f>
        <v/>
      </c>
      <c r="BQ475" s="161" t="str">
        <f ca="1">IF(OR(V475="",VLOOKUP(V$1,Services!$A$1:$B$25,2,0)="Exclude"),"",IF($D475=1,IF(OR(price_limit="",price_limit="No Limit"),IF(V475="Yes",1,2),IF(SUMIFS(WhatIf!$W:$W,WhatIf!$Q:$Q,V$1,WhatIf!$R:$R,V475)&lt;=price_limit,IF(V475="Yes",1,2),"")),""))</f>
        <v/>
      </c>
      <c r="BR475" s="161" t="str">
        <f>IF(OR(W475="",VLOOKUP(W$1,Services!$A$1:$B$25,2,0)="Exclude"),"",IF($D475=1,IF(OR(price_limit="",price_limit="No Limit"),IF(W475="Yes",1,2),IF(SUMIFS(WhatIf!$W:$W,WhatIf!$Q:$Q,W$1,WhatIf!$R:$R,W475)&lt;=price_limit,IF(W475="Yes",1,2),"")),""))</f>
        <v/>
      </c>
      <c r="BS475" s="161" t="str">
        <f>IF(OR(X475="",VLOOKUP(X$1,Services!$A$1:$B$25,2,0)="Exclude"),"",IF($D475=1,IF(OR(price_limit="",price_limit="No Limit"),IF(X475="Yes",1,2),IF(SUMIFS(WhatIf!$W:$W,WhatIf!$Q:$Q,X$1,WhatIf!$R:$R,X475)&lt;=price_limit,IF(X475="Yes",1,2),"")),""))</f>
        <v/>
      </c>
      <c r="BT475" s="161" t="str">
        <f>IF(OR(Y475="",VLOOKUP(Y$1,Services!$A$1:$B$25,2,0)="Exclude"),"",IF($D475=1,IF(OR(price_limit="",price_limit="No Limit"),IF(Y475="Yes",1,2),IF(SUMIFS(WhatIf!$W:$W,WhatIf!$Q:$Q,Y$1,WhatIf!$R:$R,Y475)&lt;=price_limit,IF(Y475="Yes",1,2),"")),""))</f>
        <v/>
      </c>
      <c r="BU475" s="161" t="str">
        <f>IF(OR(Z475="",VLOOKUP(Z$1,Services!$A$1:$B$25,2,0)="Exclude"),"",IF($D475=1,IF(OR(price_limit="",price_limit="No Limit"),IF(Z475="Yes",1,2),IF(SUMIFS(WhatIf!$W:$W,WhatIf!$Q:$Q,Z$1,WhatIf!$R:$R,Z475)&lt;=price_limit,IF(Z475="Yes",1,2),"")),""))</f>
        <v/>
      </c>
      <c r="BV475" s="161"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3" customHeight="1" x14ac:dyDescent="0.3">
      <c r="A476" s="15" t="s">
        <v>1224</v>
      </c>
      <c r="C476" s="3" t="s">
        <v>185</v>
      </c>
      <c r="D476" s="8" t="str">
        <f t="shared" ca="1" si="23"/>
        <v/>
      </c>
      <c r="O476" s="8" t="s">
        <v>660</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1" t="str">
        <f>IF(OR(E476="",VLOOKUP(E$1,Services!$A$1:$B$25,2,0)="Exclude"),"",IF($D476=1,IF(OR(price_limit="",price_limit="No Limit"),IF(E476="Yes",1,2),IF(SUMIFS(WhatIf!$W:$W,WhatIf!$Q:$Q,E$1,WhatIf!$R:$R,E476)&lt;=price_limit,IF(E476="Yes",1,2),"")),""))</f>
        <v/>
      </c>
      <c r="BA476" s="161" t="str">
        <f>IF(OR(F476="",VLOOKUP(F$1,Services!$A$1:$B$25,2,0)="Exclude"),"",IF($D476=1,IF(OR(price_limit="",price_limit="No Limit"),IF(F476="Yes",1,2),IF(SUMIFS(WhatIf!$W:$W,WhatIf!$Q:$Q,F$1,WhatIf!$R:$R,F476)&lt;=price_limit,IF(F476="Yes",1,2),"")),""))</f>
        <v/>
      </c>
      <c r="BB476" s="161" t="str">
        <f>IF(OR(G476="",VLOOKUP(G$1,Services!$A$1:$B$25,2,0)="Exclude"),"",IF($D476=1,IF(OR(price_limit="",price_limit="No Limit"),IF(G476="Yes",1,2),IF(SUMIFS(WhatIf!$W:$W,WhatIf!$Q:$Q,G$1,WhatIf!$R:$R,G476)&lt;=price_limit,IF(G476="Yes",1,2),"")),""))</f>
        <v/>
      </c>
      <c r="BC476" s="161" t="str">
        <f>IF(OR(H476="",VLOOKUP(H$1,Services!$A$1:$B$25,2,0)="Exclude"),"",IF($D476=1,IF(OR(price_limit="",price_limit="No Limit"),IF(H476="Yes",1,2),IF(SUMIFS(WhatIf!$W:$W,WhatIf!$Q:$Q,H$1,WhatIf!$R:$R,H476)&lt;=price_limit,IF(H476="Yes",1,2),"")),""))</f>
        <v/>
      </c>
      <c r="BD476" s="161" t="str">
        <f>IF(OR(I476="",VLOOKUP(I$1,Services!$A$1:$B$25,2,0)="Exclude"),"",IF($D476=1,IF(OR(price_limit="",price_limit="No Limit"),IF(I476="Yes",1,2),IF(SUMIFS(WhatIf!$W:$W,WhatIf!$Q:$Q,I$1,WhatIf!$R:$R,I476)&lt;=price_limit,IF(I476="Yes",1,2),"")),""))</f>
        <v/>
      </c>
      <c r="BE476" s="161" t="str">
        <f>IF(OR(J476="",VLOOKUP(J$1,Services!$A$1:$B$25,2,0)="Exclude"),"",IF($D476=1,IF(OR(price_limit="",price_limit="No Limit"),IF(J476="Yes",1,2),IF(SUMIFS(WhatIf!$W:$W,WhatIf!$Q:$Q,J$1,WhatIf!$R:$R,J476)&lt;=price_limit,IF(J476="Yes",1,2),"")),""))</f>
        <v/>
      </c>
      <c r="BF476" s="161" t="str">
        <f>IF(OR(K476="",VLOOKUP(K$1,Services!$A$1:$B$25,2,0)="Exclude"),"",IF($D476=1,IF(OR(price_limit="",price_limit="No Limit"),IF(K476="Yes",1,2),IF(SUMIFS(WhatIf!$W:$W,WhatIf!$Q:$Q,K$1,WhatIf!$R:$R,K476)&lt;=price_limit,IF(K476="Yes",1,2),"")),""))</f>
        <v/>
      </c>
      <c r="BG476" s="161" t="str">
        <f>IF(OR(L476="",VLOOKUP(L$1,Services!$A$1:$B$25,2,0)="Exclude"),"",IF($D476=1,IF(OR(price_limit="",price_limit="No Limit"),IF(L476="Yes",1,2),IF(SUMIFS(WhatIf!$W:$W,WhatIf!$Q:$Q,L$1,WhatIf!$R:$R,L476)&lt;=price_limit,IF(L476="Yes",1,2),"")),""))</f>
        <v/>
      </c>
      <c r="BH476" s="161" t="str">
        <f>IF(OR(M476="",VLOOKUP(M$1,Services!$A$1:$B$25,2,0)="Exclude"),"",IF($D476=1,IF(OR(price_limit="",price_limit="No Limit"),IF(M476="Yes",1,2),IF(SUMIFS(WhatIf!$W:$W,WhatIf!$Q:$Q,M$1,WhatIf!$R:$R,M476)&lt;=price_limit,IF(M476="Yes",1,2),"")),""))</f>
        <v/>
      </c>
      <c r="BI476" s="161" t="str">
        <f>IF(OR(N476="",VLOOKUP(N$1,Services!$A$1:$B$25,2,0)="Exclude"),"",IF($D476=1,IF(OR(price_limit="",price_limit="No Limit"),IF(N476="Yes",1,2),IF(SUMIFS(WhatIf!$W:$W,WhatIf!$Q:$Q,N$1,WhatIf!$R:$R,N476)&lt;=price_limit,IF(N476="Yes",1,2),"")),""))</f>
        <v/>
      </c>
      <c r="BJ476" s="161" t="str">
        <f ca="1">IF(OR(O476="",VLOOKUP(O$1,Services!$A$1:$B$25,2,0)="Exclude"),"",IF($D476=1,IF(OR(price_limit="",price_limit="No Limit"),IF(O476="Yes",1,2),IF(SUMIFS(WhatIf!$W:$W,WhatIf!$Q:$Q,O$1,WhatIf!$R:$R,O476)&lt;=price_limit,IF(O476="Yes",1,2),"")),""))</f>
        <v/>
      </c>
      <c r="BK476" s="161" t="str">
        <f>IF(OR(P476="",VLOOKUP(P$1,Services!$A$1:$B$25,2,0)="Exclude"),"",IF($D476=1,IF(OR(price_limit="",price_limit="No Limit"),IF(P476="Yes",1,2),IF(SUMIFS(WhatIf!$W:$W,WhatIf!$Q:$Q,P$1,WhatIf!$R:$R,P476)&lt;=price_limit,IF(P476="Yes",1,2),"")),""))</f>
        <v/>
      </c>
      <c r="BL476" s="161" t="str">
        <f>IF(OR(Q476="",VLOOKUP(Q$1,Services!$A$1:$B$25,2,0)="Exclude"),"",IF($D476=1,IF(OR(price_limit="",price_limit="No Limit"),IF(Q476="Yes",1,2),IF(SUMIFS(WhatIf!$W:$W,WhatIf!$Q:$Q,Q$1,WhatIf!$R:$R,Q476)&lt;=price_limit,IF(Q476="Yes",1,2),"")),""))</f>
        <v/>
      </c>
      <c r="BM476" s="161" t="str">
        <f>IF(OR(R476="",VLOOKUP(R$1,Services!$A$1:$B$25,2,0)="Exclude"),"",IF($D476=1,IF(OR(price_limit="",price_limit="No Limit"),IF(R476="Yes",1,2),IF(SUMIFS(WhatIf!$W:$W,WhatIf!$Q:$Q,R$1,WhatIf!$R:$R,R476)&lt;=price_limit,IF(R476="Yes",1,2),"")),""))</f>
        <v/>
      </c>
      <c r="BN476" s="161" t="str">
        <f>IF(OR(S476="",VLOOKUP(S$1,Services!$A$1:$B$25,2,0)="Exclude"),"",IF($D476=1,IF(OR(price_limit="",price_limit="No Limit"),IF(S476="Yes",1,2),IF(SUMIFS(WhatIf!$W:$W,WhatIf!$Q:$Q,S$1,WhatIf!$R:$R,S476)&lt;=price_limit,IF(S476="Yes",1,2),"")),""))</f>
        <v/>
      </c>
      <c r="BO476" s="161" t="str">
        <f>IF(OR(T476="",VLOOKUP(T$1,Services!$A$1:$B$25,2,0)="Exclude"),"",IF($D476=1,IF(OR(price_limit="",price_limit="No Limit"),IF(T476="Yes",1,2),IF(SUMIFS(WhatIf!$W:$W,WhatIf!$Q:$Q,T$1,WhatIf!$R:$R,T476)&lt;=price_limit,IF(T476="Yes",1,2),"")),""))</f>
        <v/>
      </c>
      <c r="BP476" s="161" t="str">
        <f>IF(OR(U476="",VLOOKUP(U$1,Services!$A$1:$B$25,2,0)="Exclude"),"",IF($D476=1,IF(OR(price_limit="",price_limit="No Limit"),IF(U476="Yes",1,2),IF(SUMIFS(WhatIf!$W:$W,WhatIf!$Q:$Q,U$1,WhatIf!$R:$R,U476)&lt;=price_limit,IF(U476="Yes",1,2),"")),""))</f>
        <v/>
      </c>
      <c r="BQ476" s="161" t="str">
        <f>IF(OR(V476="",VLOOKUP(V$1,Services!$A$1:$B$25,2,0)="Exclude"),"",IF($D476=1,IF(OR(price_limit="",price_limit="No Limit"),IF(V476="Yes",1,2),IF(SUMIFS(WhatIf!$W:$W,WhatIf!$Q:$Q,V$1,WhatIf!$R:$R,V476)&lt;=price_limit,IF(V476="Yes",1,2),"")),""))</f>
        <v/>
      </c>
      <c r="BR476" s="161" t="str">
        <f>IF(OR(W476="",VLOOKUP(W$1,Services!$A$1:$B$25,2,0)="Exclude"),"",IF($D476=1,IF(OR(price_limit="",price_limit="No Limit"),IF(W476="Yes",1,2),IF(SUMIFS(WhatIf!$W:$W,WhatIf!$Q:$Q,W$1,WhatIf!$R:$R,W476)&lt;=price_limit,IF(W476="Yes",1,2),"")),""))</f>
        <v/>
      </c>
      <c r="BS476" s="161" t="str">
        <f>IF(OR(X476="",VLOOKUP(X$1,Services!$A$1:$B$25,2,0)="Exclude"),"",IF($D476=1,IF(OR(price_limit="",price_limit="No Limit"),IF(X476="Yes",1,2),IF(SUMIFS(WhatIf!$W:$W,WhatIf!$Q:$Q,X$1,WhatIf!$R:$R,X476)&lt;=price_limit,IF(X476="Yes",1,2),"")),""))</f>
        <v/>
      </c>
      <c r="BT476" s="161" t="str">
        <f>IF(OR(Y476="",VLOOKUP(Y$1,Services!$A$1:$B$25,2,0)="Exclude"),"",IF($D476=1,IF(OR(price_limit="",price_limit="No Limit"),IF(Y476="Yes",1,2),IF(SUMIFS(WhatIf!$W:$W,WhatIf!$Q:$Q,Y$1,WhatIf!$R:$R,Y476)&lt;=price_limit,IF(Y476="Yes",1,2),"")),""))</f>
        <v/>
      </c>
      <c r="BU476" s="161" t="str">
        <f>IF(OR(Z476="",VLOOKUP(Z$1,Services!$A$1:$B$25,2,0)="Exclude"),"",IF($D476=1,IF(OR(price_limit="",price_limit="No Limit"),IF(Z476="Yes",1,2),IF(SUMIFS(WhatIf!$W:$W,WhatIf!$Q:$Q,Z$1,WhatIf!$R:$R,Z476)&lt;=price_limit,IF(Z476="Yes",1,2),"")),""))</f>
        <v/>
      </c>
      <c r="BV476" s="161"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5">
      <c r="A477" s="15" t="s">
        <v>663</v>
      </c>
      <c r="C477" s="3" t="s">
        <v>349</v>
      </c>
      <c r="D477" s="8" t="str">
        <f t="shared" ca="1" si="23"/>
        <v/>
      </c>
      <c r="M477" s="8"/>
      <c r="N477" s="8"/>
      <c r="O477" s="8" t="s">
        <v>663</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1" t="str">
        <f>IF(OR(E477="",VLOOKUP(E$1,Services!$A$1:$B$25,2,0)="Exclude"),"",IF($D477=1,IF(OR(price_limit="",price_limit="No Limit"),IF(E477="Yes",1,2),IF(SUMIFS(WhatIf!$W:$W,WhatIf!$Q:$Q,E$1,WhatIf!$R:$R,E477)&lt;=price_limit,IF(E477="Yes",1,2),"")),""))</f>
        <v/>
      </c>
      <c r="BA477" s="161" t="str">
        <f>IF(OR(F477="",VLOOKUP(F$1,Services!$A$1:$B$25,2,0)="Exclude"),"",IF($D477=1,IF(OR(price_limit="",price_limit="No Limit"),IF(F477="Yes",1,2),IF(SUMIFS(WhatIf!$W:$W,WhatIf!$Q:$Q,F$1,WhatIf!$R:$R,F477)&lt;=price_limit,IF(F477="Yes",1,2),"")),""))</f>
        <v/>
      </c>
      <c r="BB477" s="161" t="str">
        <f>IF(OR(G477="",VLOOKUP(G$1,Services!$A$1:$B$25,2,0)="Exclude"),"",IF($D477=1,IF(OR(price_limit="",price_limit="No Limit"),IF(G477="Yes",1,2),IF(SUMIFS(WhatIf!$W:$W,WhatIf!$Q:$Q,G$1,WhatIf!$R:$R,G477)&lt;=price_limit,IF(G477="Yes",1,2),"")),""))</f>
        <v/>
      </c>
      <c r="BC477" s="161" t="str">
        <f>IF(OR(H477="",VLOOKUP(H$1,Services!$A$1:$B$25,2,0)="Exclude"),"",IF($D477=1,IF(OR(price_limit="",price_limit="No Limit"),IF(H477="Yes",1,2),IF(SUMIFS(WhatIf!$W:$W,WhatIf!$Q:$Q,H$1,WhatIf!$R:$R,H477)&lt;=price_limit,IF(H477="Yes",1,2),"")),""))</f>
        <v/>
      </c>
      <c r="BD477" s="161" t="str">
        <f>IF(OR(I477="",VLOOKUP(I$1,Services!$A$1:$B$25,2,0)="Exclude"),"",IF($D477=1,IF(OR(price_limit="",price_limit="No Limit"),IF(I477="Yes",1,2),IF(SUMIFS(WhatIf!$W:$W,WhatIf!$Q:$Q,I$1,WhatIf!$R:$R,I477)&lt;=price_limit,IF(I477="Yes",1,2),"")),""))</f>
        <v/>
      </c>
      <c r="BE477" s="161" t="str">
        <f>IF(OR(J477="",VLOOKUP(J$1,Services!$A$1:$B$25,2,0)="Exclude"),"",IF($D477=1,IF(OR(price_limit="",price_limit="No Limit"),IF(J477="Yes",1,2),IF(SUMIFS(WhatIf!$W:$W,WhatIf!$Q:$Q,J$1,WhatIf!$R:$R,J477)&lt;=price_limit,IF(J477="Yes",1,2),"")),""))</f>
        <v/>
      </c>
      <c r="BF477" s="161" t="str">
        <f>IF(OR(K477="",VLOOKUP(K$1,Services!$A$1:$B$25,2,0)="Exclude"),"",IF($D477=1,IF(OR(price_limit="",price_limit="No Limit"),IF(K477="Yes",1,2),IF(SUMIFS(WhatIf!$W:$W,WhatIf!$Q:$Q,K$1,WhatIf!$R:$R,K477)&lt;=price_limit,IF(K477="Yes",1,2),"")),""))</f>
        <v/>
      </c>
      <c r="BG477" s="161" t="str">
        <f>IF(OR(L477="",VLOOKUP(L$1,Services!$A$1:$B$25,2,0)="Exclude"),"",IF($D477=1,IF(OR(price_limit="",price_limit="No Limit"),IF(L477="Yes",1,2),IF(SUMIFS(WhatIf!$W:$W,WhatIf!$Q:$Q,L$1,WhatIf!$R:$R,L477)&lt;=price_limit,IF(L477="Yes",1,2),"")),""))</f>
        <v/>
      </c>
      <c r="BH477" s="161" t="str">
        <f>IF(OR(M477="",VLOOKUP(M$1,Services!$A$1:$B$25,2,0)="Exclude"),"",IF($D477=1,IF(OR(price_limit="",price_limit="No Limit"),IF(M477="Yes",1,2),IF(SUMIFS(WhatIf!$W:$W,WhatIf!$Q:$Q,M$1,WhatIf!$R:$R,M477)&lt;=price_limit,IF(M477="Yes",1,2),"")),""))</f>
        <v/>
      </c>
      <c r="BI477" s="161" t="str">
        <f>IF(OR(N477="",VLOOKUP(N$1,Services!$A$1:$B$25,2,0)="Exclude"),"",IF($D477=1,IF(OR(price_limit="",price_limit="No Limit"),IF(N477="Yes",1,2),IF(SUMIFS(WhatIf!$W:$W,WhatIf!$Q:$Q,N$1,WhatIf!$R:$R,N477)&lt;=price_limit,IF(N477="Yes",1,2),"")),""))</f>
        <v/>
      </c>
      <c r="BJ477" s="161" t="str">
        <f ca="1">IF(OR(O477="",VLOOKUP(O$1,Services!$A$1:$B$25,2,0)="Exclude"),"",IF($D477=1,IF(OR(price_limit="",price_limit="No Limit"),IF(O477="Yes",1,2),IF(SUMIFS(WhatIf!$W:$W,WhatIf!$Q:$Q,O$1,WhatIf!$R:$R,O477)&lt;=price_limit,IF(O477="Yes",1,2),"")),""))</f>
        <v/>
      </c>
      <c r="BK477" s="161" t="str">
        <f>IF(OR(P477="",VLOOKUP(P$1,Services!$A$1:$B$25,2,0)="Exclude"),"",IF($D477=1,IF(OR(price_limit="",price_limit="No Limit"),IF(P477="Yes",1,2),IF(SUMIFS(WhatIf!$W:$W,WhatIf!$Q:$Q,P$1,WhatIf!$R:$R,P477)&lt;=price_limit,IF(P477="Yes",1,2),"")),""))</f>
        <v/>
      </c>
      <c r="BL477" s="161" t="str">
        <f>IF(OR(Q477="",VLOOKUP(Q$1,Services!$A$1:$B$25,2,0)="Exclude"),"",IF($D477=1,IF(OR(price_limit="",price_limit="No Limit"),IF(Q477="Yes",1,2),IF(SUMIFS(WhatIf!$W:$W,WhatIf!$Q:$Q,Q$1,WhatIf!$R:$R,Q477)&lt;=price_limit,IF(Q477="Yes",1,2),"")),""))</f>
        <v/>
      </c>
      <c r="BM477" s="161" t="str">
        <f>IF(OR(R477="",VLOOKUP(R$1,Services!$A$1:$B$25,2,0)="Exclude"),"",IF($D477=1,IF(OR(price_limit="",price_limit="No Limit"),IF(R477="Yes",1,2),IF(SUMIFS(WhatIf!$W:$W,WhatIf!$Q:$Q,R$1,WhatIf!$R:$R,R477)&lt;=price_limit,IF(R477="Yes",1,2),"")),""))</f>
        <v/>
      </c>
      <c r="BN477" s="161" t="str">
        <f>IF(OR(S477="",VLOOKUP(S$1,Services!$A$1:$B$25,2,0)="Exclude"),"",IF($D477=1,IF(OR(price_limit="",price_limit="No Limit"),IF(S477="Yes",1,2),IF(SUMIFS(WhatIf!$W:$W,WhatIf!$Q:$Q,S$1,WhatIf!$R:$R,S477)&lt;=price_limit,IF(S477="Yes",1,2),"")),""))</f>
        <v/>
      </c>
      <c r="BO477" s="161" t="str">
        <f>IF(OR(T477="",VLOOKUP(T$1,Services!$A$1:$B$25,2,0)="Exclude"),"",IF($D477=1,IF(OR(price_limit="",price_limit="No Limit"),IF(T477="Yes",1,2),IF(SUMIFS(WhatIf!$W:$W,WhatIf!$Q:$Q,T$1,WhatIf!$R:$R,T477)&lt;=price_limit,IF(T477="Yes",1,2),"")),""))</f>
        <v/>
      </c>
      <c r="BP477" s="161" t="str">
        <f>IF(OR(U477="",VLOOKUP(U$1,Services!$A$1:$B$25,2,0)="Exclude"),"",IF($D477=1,IF(OR(price_limit="",price_limit="No Limit"),IF(U477="Yes",1,2),IF(SUMIFS(WhatIf!$W:$W,WhatIf!$Q:$Q,U$1,WhatIf!$R:$R,U477)&lt;=price_limit,IF(U477="Yes",1,2),"")),""))</f>
        <v/>
      </c>
      <c r="BQ477" s="161" t="str">
        <f>IF(OR(V477="",VLOOKUP(V$1,Services!$A$1:$B$25,2,0)="Exclude"),"",IF($D477=1,IF(OR(price_limit="",price_limit="No Limit"),IF(V477="Yes",1,2),IF(SUMIFS(WhatIf!$W:$W,WhatIf!$Q:$Q,V$1,WhatIf!$R:$R,V477)&lt;=price_limit,IF(V477="Yes",1,2),"")),""))</f>
        <v/>
      </c>
      <c r="BR477" s="161" t="str">
        <f>IF(OR(W477="",VLOOKUP(W$1,Services!$A$1:$B$25,2,0)="Exclude"),"",IF($D477=1,IF(OR(price_limit="",price_limit="No Limit"),IF(W477="Yes",1,2),IF(SUMIFS(WhatIf!$W:$W,WhatIf!$Q:$Q,W$1,WhatIf!$R:$R,W477)&lt;=price_limit,IF(W477="Yes",1,2),"")),""))</f>
        <v/>
      </c>
      <c r="BS477" s="161" t="str">
        <f>IF(OR(X477="",VLOOKUP(X$1,Services!$A$1:$B$25,2,0)="Exclude"),"",IF($D477=1,IF(OR(price_limit="",price_limit="No Limit"),IF(X477="Yes",1,2),IF(SUMIFS(WhatIf!$W:$W,WhatIf!$Q:$Q,X$1,WhatIf!$R:$R,X477)&lt;=price_limit,IF(X477="Yes",1,2),"")),""))</f>
        <v/>
      </c>
      <c r="BT477" s="161" t="str">
        <f>IF(OR(Y477="",VLOOKUP(Y$1,Services!$A$1:$B$25,2,0)="Exclude"),"",IF($D477=1,IF(OR(price_limit="",price_limit="No Limit"),IF(Y477="Yes",1,2),IF(SUMIFS(WhatIf!$W:$W,WhatIf!$Q:$Q,Y$1,WhatIf!$R:$R,Y477)&lt;=price_limit,IF(Y477="Yes",1,2),"")),""))</f>
        <v/>
      </c>
      <c r="BU477" s="161" t="str">
        <f>IF(OR(Z477="",VLOOKUP(Z$1,Services!$A$1:$B$25,2,0)="Exclude"),"",IF($D477=1,IF(OR(price_limit="",price_limit="No Limit"),IF(Z477="Yes",1,2),IF(SUMIFS(WhatIf!$W:$W,WhatIf!$Q:$Q,Z$1,WhatIf!$R:$R,Z477)&lt;=price_limit,IF(Z477="Yes",1,2),"")),""))</f>
        <v/>
      </c>
      <c r="BV477" s="161"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5">
      <c r="A478" s="15" t="s">
        <v>590</v>
      </c>
      <c r="C478" s="3" t="s">
        <v>184</v>
      </c>
      <c r="D478" s="8" t="str">
        <f t="shared" ca="1" si="23"/>
        <v/>
      </c>
      <c r="F478" s="4" t="s">
        <v>887</v>
      </c>
      <c r="G478" s="4" t="s">
        <v>887</v>
      </c>
      <c r="H478" s="4" t="s">
        <v>887</v>
      </c>
      <c r="M478" s="8"/>
      <c r="N478" s="8"/>
      <c r="O478" s="8"/>
      <c r="P478" s="8"/>
      <c r="Q478" s="8"/>
      <c r="R478" s="8" t="s">
        <v>1</v>
      </c>
      <c r="S478" s="8"/>
      <c r="T478" s="8"/>
      <c r="U478" s="8" t="s">
        <v>1</v>
      </c>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1" t="str">
        <f>IF(OR(E478="",VLOOKUP(E$1,Services!$A$1:$B$25,2,0)="Exclude"),"",IF($D478=1,IF(OR(price_limit="",price_limit="No Limit"),IF(E478="Yes",1,2),IF(SUMIFS(WhatIf!$W:$W,WhatIf!$Q:$Q,E$1,WhatIf!$R:$R,E478)&lt;=price_limit,IF(E478="Yes",1,2),"")),""))</f>
        <v/>
      </c>
      <c r="BA478" s="161" t="str">
        <f ca="1">IF(OR(F478="",VLOOKUP(F$1,Services!$A$1:$B$25,2,0)="Exclude"),"",IF($D478=1,IF(OR(price_limit="",price_limit="No Limit"),IF(F478="Yes",1,2),IF(SUMIFS(WhatIf!$W:$W,WhatIf!$Q:$Q,F$1,WhatIf!$R:$R,F478)&lt;=price_limit,IF(F478="Yes",1,2),"")),""))</f>
        <v/>
      </c>
      <c r="BB478" s="161" t="str">
        <f ca="1">IF(OR(G478="",VLOOKUP(G$1,Services!$A$1:$B$25,2,0)="Exclude"),"",IF($D478=1,IF(OR(price_limit="",price_limit="No Limit"),IF(G478="Yes",1,2),IF(SUMIFS(WhatIf!$W:$W,WhatIf!$Q:$Q,G$1,WhatIf!$R:$R,G478)&lt;=price_limit,IF(G478="Yes",1,2),"")),""))</f>
        <v/>
      </c>
      <c r="BC478" s="161" t="str">
        <f ca="1">IF(OR(H478="",VLOOKUP(H$1,Services!$A$1:$B$25,2,0)="Exclude"),"",IF($D478=1,IF(OR(price_limit="",price_limit="No Limit"),IF(H478="Yes",1,2),IF(SUMIFS(WhatIf!$W:$W,WhatIf!$Q:$Q,H$1,WhatIf!$R:$R,H478)&lt;=price_limit,IF(H478="Yes",1,2),"")),""))</f>
        <v/>
      </c>
      <c r="BD478" s="161" t="str">
        <f>IF(OR(I478="",VLOOKUP(I$1,Services!$A$1:$B$25,2,0)="Exclude"),"",IF($D478=1,IF(OR(price_limit="",price_limit="No Limit"),IF(I478="Yes",1,2),IF(SUMIFS(WhatIf!$W:$W,WhatIf!$Q:$Q,I$1,WhatIf!$R:$R,I478)&lt;=price_limit,IF(I478="Yes",1,2),"")),""))</f>
        <v/>
      </c>
      <c r="BE478" s="161" t="str">
        <f>IF(OR(J478="",VLOOKUP(J$1,Services!$A$1:$B$25,2,0)="Exclude"),"",IF($D478=1,IF(OR(price_limit="",price_limit="No Limit"),IF(J478="Yes",1,2),IF(SUMIFS(WhatIf!$W:$W,WhatIf!$Q:$Q,J$1,WhatIf!$R:$R,J478)&lt;=price_limit,IF(J478="Yes",1,2),"")),""))</f>
        <v/>
      </c>
      <c r="BF478" s="161" t="str">
        <f>IF(OR(K478="",VLOOKUP(K$1,Services!$A$1:$B$25,2,0)="Exclude"),"",IF($D478=1,IF(OR(price_limit="",price_limit="No Limit"),IF(K478="Yes",1,2),IF(SUMIFS(WhatIf!$W:$W,WhatIf!$Q:$Q,K$1,WhatIf!$R:$R,K478)&lt;=price_limit,IF(K478="Yes",1,2),"")),""))</f>
        <v/>
      </c>
      <c r="BG478" s="161" t="str">
        <f>IF(OR(L478="",VLOOKUP(L$1,Services!$A$1:$B$25,2,0)="Exclude"),"",IF($D478=1,IF(OR(price_limit="",price_limit="No Limit"),IF(L478="Yes",1,2),IF(SUMIFS(WhatIf!$W:$W,WhatIf!$Q:$Q,L$1,WhatIf!$R:$R,L478)&lt;=price_limit,IF(L478="Yes",1,2),"")),""))</f>
        <v/>
      </c>
      <c r="BH478" s="161" t="str">
        <f>IF(OR(M478="",VLOOKUP(M$1,Services!$A$1:$B$25,2,0)="Exclude"),"",IF($D478=1,IF(OR(price_limit="",price_limit="No Limit"),IF(M478="Yes",1,2),IF(SUMIFS(WhatIf!$W:$W,WhatIf!$Q:$Q,M$1,WhatIf!$R:$R,M478)&lt;=price_limit,IF(M478="Yes",1,2),"")),""))</f>
        <v/>
      </c>
      <c r="BI478" s="161" t="str">
        <f>IF(OR(N478="",VLOOKUP(N$1,Services!$A$1:$B$25,2,0)="Exclude"),"",IF($D478=1,IF(OR(price_limit="",price_limit="No Limit"),IF(N478="Yes",1,2),IF(SUMIFS(WhatIf!$W:$W,WhatIf!$Q:$Q,N$1,WhatIf!$R:$R,N478)&lt;=price_limit,IF(N478="Yes",1,2),"")),""))</f>
        <v/>
      </c>
      <c r="BJ478" s="161" t="str">
        <f>IF(OR(O478="",VLOOKUP(O$1,Services!$A$1:$B$25,2,0)="Exclude"),"",IF($D478=1,IF(OR(price_limit="",price_limit="No Limit"),IF(O478="Yes",1,2),IF(SUMIFS(WhatIf!$W:$W,WhatIf!$Q:$Q,O$1,WhatIf!$R:$R,O478)&lt;=price_limit,IF(O478="Yes",1,2),"")),""))</f>
        <v/>
      </c>
      <c r="BK478" s="161" t="str">
        <f>IF(OR(P478="",VLOOKUP(P$1,Services!$A$1:$B$25,2,0)="Exclude"),"",IF($D478=1,IF(OR(price_limit="",price_limit="No Limit"),IF(P478="Yes",1,2),IF(SUMIFS(WhatIf!$W:$W,WhatIf!$Q:$Q,P$1,WhatIf!$R:$R,P478)&lt;=price_limit,IF(P478="Yes",1,2),"")),""))</f>
        <v/>
      </c>
      <c r="BL478" s="161" t="str">
        <f>IF(OR(Q478="",VLOOKUP(Q$1,Services!$A$1:$B$25,2,0)="Exclude"),"",IF($D478=1,IF(OR(price_limit="",price_limit="No Limit"),IF(Q478="Yes",1,2),IF(SUMIFS(WhatIf!$W:$W,WhatIf!$Q:$Q,Q$1,WhatIf!$R:$R,Q478)&lt;=price_limit,IF(Q478="Yes",1,2),"")),""))</f>
        <v/>
      </c>
      <c r="BM478" s="161" t="str">
        <f ca="1">IF(OR(R478="",VLOOKUP(R$1,Services!$A$1:$B$25,2,0)="Exclude"),"",IF($D478=1,IF(OR(price_limit="",price_limit="No Limit"),IF(R478="Yes",1,2),IF(SUMIFS(WhatIf!$W:$W,WhatIf!$Q:$Q,R$1,WhatIf!$R:$R,R478)&lt;=price_limit,IF(R478="Yes",1,2),"")),""))</f>
        <v/>
      </c>
      <c r="BN478" s="161" t="str">
        <f>IF(OR(S478="",VLOOKUP(S$1,Services!$A$1:$B$25,2,0)="Exclude"),"",IF($D478=1,IF(OR(price_limit="",price_limit="No Limit"),IF(S478="Yes",1,2),IF(SUMIFS(WhatIf!$W:$W,WhatIf!$Q:$Q,S$1,WhatIf!$R:$R,S478)&lt;=price_limit,IF(S478="Yes",1,2),"")),""))</f>
        <v/>
      </c>
      <c r="BO478" s="161" t="str">
        <f>IF(OR(T478="",VLOOKUP(T$1,Services!$A$1:$B$25,2,0)="Exclude"),"",IF($D478=1,IF(OR(price_limit="",price_limit="No Limit"),IF(T478="Yes",1,2),IF(SUMIFS(WhatIf!$W:$W,WhatIf!$Q:$Q,T$1,WhatIf!$R:$R,T478)&lt;=price_limit,IF(T478="Yes",1,2),"")),""))</f>
        <v/>
      </c>
      <c r="BP478" s="161" t="str">
        <f ca="1">IF(OR(U478="",VLOOKUP(U$1,Services!$A$1:$B$25,2,0)="Exclude"),"",IF($D478=1,IF(OR(price_limit="",price_limit="No Limit"),IF(U478="Yes",1,2),IF(SUMIFS(WhatIf!$W:$W,WhatIf!$Q:$Q,U$1,WhatIf!$R:$R,U478)&lt;=price_limit,IF(U478="Yes",1,2),"")),""))</f>
        <v/>
      </c>
      <c r="BQ478" s="161" t="str">
        <f>IF(OR(V478="",VLOOKUP(V$1,Services!$A$1:$B$25,2,0)="Exclude"),"",IF($D478=1,IF(OR(price_limit="",price_limit="No Limit"),IF(V478="Yes",1,2),IF(SUMIFS(WhatIf!$W:$W,WhatIf!$Q:$Q,V$1,WhatIf!$R:$R,V478)&lt;=price_limit,IF(V478="Yes",1,2),"")),""))</f>
        <v/>
      </c>
      <c r="BR478" s="161" t="str">
        <f>IF(OR(W478="",VLOOKUP(W$1,Services!$A$1:$B$25,2,0)="Exclude"),"",IF($D478=1,IF(OR(price_limit="",price_limit="No Limit"),IF(W478="Yes",1,2),IF(SUMIFS(WhatIf!$W:$W,WhatIf!$Q:$Q,W$1,WhatIf!$R:$R,W478)&lt;=price_limit,IF(W478="Yes",1,2),"")),""))</f>
        <v/>
      </c>
      <c r="BS478" s="161" t="str">
        <f>IF(OR(X478="",VLOOKUP(X$1,Services!$A$1:$B$25,2,0)="Exclude"),"",IF($D478=1,IF(OR(price_limit="",price_limit="No Limit"),IF(X478="Yes",1,2),IF(SUMIFS(WhatIf!$W:$W,WhatIf!$Q:$Q,X$1,WhatIf!$R:$R,X478)&lt;=price_limit,IF(X478="Yes",1,2),"")),""))</f>
        <v/>
      </c>
      <c r="BT478" s="161" t="str">
        <f>IF(OR(Y478="",VLOOKUP(Y$1,Services!$A$1:$B$25,2,0)="Exclude"),"",IF($D478=1,IF(OR(price_limit="",price_limit="No Limit"),IF(Y478="Yes",1,2),IF(SUMIFS(WhatIf!$W:$W,WhatIf!$Q:$Q,Y$1,WhatIf!$R:$R,Y478)&lt;=price_limit,IF(Y478="Yes",1,2),"")),""))</f>
        <v/>
      </c>
      <c r="BU478" s="161" t="str">
        <f>IF(OR(Z478="",VLOOKUP(Z$1,Services!$A$1:$B$25,2,0)="Exclude"),"",IF($D478=1,IF(OR(price_limit="",price_limit="No Limit"),IF(Z478="Yes",1,2),IF(SUMIFS(WhatIf!$W:$W,WhatIf!$Q:$Q,Z$1,WhatIf!$R:$R,Z478)&lt;=price_limit,IF(Z478="Yes",1,2),"")),""))</f>
        <v/>
      </c>
      <c r="BV478" s="161"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3" customHeight="1" x14ac:dyDescent="0.3">
      <c r="A479" s="15" t="s">
        <v>1111</v>
      </c>
      <c r="C479" s="3" t="s">
        <v>184</v>
      </c>
      <c r="D479" s="8" t="str">
        <f t="shared" ca="1" si="23"/>
        <v/>
      </c>
      <c r="R479" s="8" t="s">
        <v>1</v>
      </c>
      <c r="U479" s="4" t="s">
        <v>1</v>
      </c>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1" t="str">
        <f>IF(OR(E479="",VLOOKUP(E$1,Services!$A$1:$B$25,2,0)="Exclude"),"",IF($D479=1,IF(OR(price_limit="",price_limit="No Limit"),IF(E479="Yes",1,2),IF(SUMIFS(WhatIf!$W:$W,WhatIf!$Q:$Q,E$1,WhatIf!$R:$R,E479)&lt;=price_limit,IF(E479="Yes",1,2),"")),""))</f>
        <v/>
      </c>
      <c r="BA479" s="161" t="str">
        <f>IF(OR(F479="",VLOOKUP(F$1,Services!$A$1:$B$25,2,0)="Exclude"),"",IF($D479=1,IF(OR(price_limit="",price_limit="No Limit"),IF(F479="Yes",1,2),IF(SUMIFS(WhatIf!$W:$W,WhatIf!$Q:$Q,F$1,WhatIf!$R:$R,F479)&lt;=price_limit,IF(F479="Yes",1,2),"")),""))</f>
        <v/>
      </c>
      <c r="BB479" s="161" t="str">
        <f>IF(OR(G479="",VLOOKUP(G$1,Services!$A$1:$B$25,2,0)="Exclude"),"",IF($D479=1,IF(OR(price_limit="",price_limit="No Limit"),IF(G479="Yes",1,2),IF(SUMIFS(WhatIf!$W:$W,WhatIf!$Q:$Q,G$1,WhatIf!$R:$R,G479)&lt;=price_limit,IF(G479="Yes",1,2),"")),""))</f>
        <v/>
      </c>
      <c r="BC479" s="161" t="str">
        <f>IF(OR(H479="",VLOOKUP(H$1,Services!$A$1:$B$25,2,0)="Exclude"),"",IF($D479=1,IF(OR(price_limit="",price_limit="No Limit"),IF(H479="Yes",1,2),IF(SUMIFS(WhatIf!$W:$W,WhatIf!$Q:$Q,H$1,WhatIf!$R:$R,H479)&lt;=price_limit,IF(H479="Yes",1,2),"")),""))</f>
        <v/>
      </c>
      <c r="BD479" s="161" t="str">
        <f>IF(OR(I479="",VLOOKUP(I$1,Services!$A$1:$B$25,2,0)="Exclude"),"",IF($D479=1,IF(OR(price_limit="",price_limit="No Limit"),IF(I479="Yes",1,2),IF(SUMIFS(WhatIf!$W:$W,WhatIf!$Q:$Q,I$1,WhatIf!$R:$R,I479)&lt;=price_limit,IF(I479="Yes",1,2),"")),""))</f>
        <v/>
      </c>
      <c r="BE479" s="161" t="str">
        <f>IF(OR(J479="",VLOOKUP(J$1,Services!$A$1:$B$25,2,0)="Exclude"),"",IF($D479=1,IF(OR(price_limit="",price_limit="No Limit"),IF(J479="Yes",1,2),IF(SUMIFS(WhatIf!$W:$W,WhatIf!$Q:$Q,J$1,WhatIf!$R:$R,J479)&lt;=price_limit,IF(J479="Yes",1,2),"")),""))</f>
        <v/>
      </c>
      <c r="BF479" s="161" t="str">
        <f>IF(OR(K479="",VLOOKUP(K$1,Services!$A$1:$B$25,2,0)="Exclude"),"",IF($D479=1,IF(OR(price_limit="",price_limit="No Limit"),IF(K479="Yes",1,2),IF(SUMIFS(WhatIf!$W:$W,WhatIf!$Q:$Q,K$1,WhatIf!$R:$R,K479)&lt;=price_limit,IF(K479="Yes",1,2),"")),""))</f>
        <v/>
      </c>
      <c r="BG479" s="161" t="str">
        <f>IF(OR(L479="",VLOOKUP(L$1,Services!$A$1:$B$25,2,0)="Exclude"),"",IF($D479=1,IF(OR(price_limit="",price_limit="No Limit"),IF(L479="Yes",1,2),IF(SUMIFS(WhatIf!$W:$W,WhatIf!$Q:$Q,L$1,WhatIf!$R:$R,L479)&lt;=price_limit,IF(L479="Yes",1,2),"")),""))</f>
        <v/>
      </c>
      <c r="BH479" s="161" t="str">
        <f>IF(OR(M479="",VLOOKUP(M$1,Services!$A$1:$B$25,2,0)="Exclude"),"",IF($D479=1,IF(OR(price_limit="",price_limit="No Limit"),IF(M479="Yes",1,2),IF(SUMIFS(WhatIf!$W:$W,WhatIf!$Q:$Q,M$1,WhatIf!$R:$R,M479)&lt;=price_limit,IF(M479="Yes",1,2),"")),""))</f>
        <v/>
      </c>
      <c r="BI479" s="161" t="str">
        <f>IF(OR(N479="",VLOOKUP(N$1,Services!$A$1:$B$25,2,0)="Exclude"),"",IF($D479=1,IF(OR(price_limit="",price_limit="No Limit"),IF(N479="Yes",1,2),IF(SUMIFS(WhatIf!$W:$W,WhatIf!$Q:$Q,N$1,WhatIf!$R:$R,N479)&lt;=price_limit,IF(N479="Yes",1,2),"")),""))</f>
        <v/>
      </c>
      <c r="BJ479" s="161" t="str">
        <f>IF(OR(O479="",VLOOKUP(O$1,Services!$A$1:$B$25,2,0)="Exclude"),"",IF($D479=1,IF(OR(price_limit="",price_limit="No Limit"),IF(O479="Yes",1,2),IF(SUMIFS(WhatIf!$W:$W,WhatIf!$Q:$Q,O$1,WhatIf!$R:$R,O479)&lt;=price_limit,IF(O479="Yes",1,2),"")),""))</f>
        <v/>
      </c>
      <c r="BK479" s="161" t="str">
        <f>IF(OR(P479="",VLOOKUP(P$1,Services!$A$1:$B$25,2,0)="Exclude"),"",IF($D479=1,IF(OR(price_limit="",price_limit="No Limit"),IF(P479="Yes",1,2),IF(SUMIFS(WhatIf!$W:$W,WhatIf!$Q:$Q,P$1,WhatIf!$R:$R,P479)&lt;=price_limit,IF(P479="Yes",1,2),"")),""))</f>
        <v/>
      </c>
      <c r="BL479" s="161" t="str">
        <f>IF(OR(Q479="",VLOOKUP(Q$1,Services!$A$1:$B$25,2,0)="Exclude"),"",IF($D479=1,IF(OR(price_limit="",price_limit="No Limit"),IF(Q479="Yes",1,2),IF(SUMIFS(WhatIf!$W:$W,WhatIf!$Q:$Q,Q$1,WhatIf!$R:$R,Q479)&lt;=price_limit,IF(Q479="Yes",1,2),"")),""))</f>
        <v/>
      </c>
      <c r="BM479" s="161" t="str">
        <f ca="1">IF(OR(R479="",VLOOKUP(R$1,Services!$A$1:$B$25,2,0)="Exclude"),"",IF($D479=1,IF(OR(price_limit="",price_limit="No Limit"),IF(R479="Yes",1,2),IF(SUMIFS(WhatIf!$W:$W,WhatIf!$Q:$Q,R$1,WhatIf!$R:$R,R479)&lt;=price_limit,IF(R479="Yes",1,2),"")),""))</f>
        <v/>
      </c>
      <c r="BN479" s="161" t="str">
        <f>IF(OR(S479="",VLOOKUP(S$1,Services!$A$1:$B$25,2,0)="Exclude"),"",IF($D479=1,IF(OR(price_limit="",price_limit="No Limit"),IF(S479="Yes",1,2),IF(SUMIFS(WhatIf!$W:$W,WhatIf!$Q:$Q,S$1,WhatIf!$R:$R,S479)&lt;=price_limit,IF(S479="Yes",1,2),"")),""))</f>
        <v/>
      </c>
      <c r="BO479" s="161" t="str">
        <f>IF(OR(T479="",VLOOKUP(T$1,Services!$A$1:$B$25,2,0)="Exclude"),"",IF($D479=1,IF(OR(price_limit="",price_limit="No Limit"),IF(T479="Yes",1,2),IF(SUMIFS(WhatIf!$W:$W,WhatIf!$Q:$Q,T$1,WhatIf!$R:$R,T479)&lt;=price_limit,IF(T479="Yes",1,2),"")),""))</f>
        <v/>
      </c>
      <c r="BP479" s="161" t="str">
        <f ca="1">IF(OR(U479="",VLOOKUP(U$1,Services!$A$1:$B$25,2,0)="Exclude"),"",IF($D479=1,IF(OR(price_limit="",price_limit="No Limit"),IF(U479="Yes",1,2),IF(SUMIFS(WhatIf!$W:$W,WhatIf!$Q:$Q,U$1,WhatIf!$R:$R,U479)&lt;=price_limit,IF(U479="Yes",1,2),"")),""))</f>
        <v/>
      </c>
      <c r="BQ479" s="161" t="str">
        <f>IF(OR(V479="",VLOOKUP(V$1,Services!$A$1:$B$25,2,0)="Exclude"),"",IF($D479=1,IF(OR(price_limit="",price_limit="No Limit"),IF(V479="Yes",1,2),IF(SUMIFS(WhatIf!$W:$W,WhatIf!$Q:$Q,V$1,WhatIf!$R:$R,V479)&lt;=price_limit,IF(V479="Yes",1,2),"")),""))</f>
        <v/>
      </c>
      <c r="BR479" s="161" t="str">
        <f>IF(OR(W479="",VLOOKUP(W$1,Services!$A$1:$B$25,2,0)="Exclude"),"",IF($D479=1,IF(OR(price_limit="",price_limit="No Limit"),IF(W479="Yes",1,2),IF(SUMIFS(WhatIf!$W:$W,WhatIf!$Q:$Q,W$1,WhatIf!$R:$R,W479)&lt;=price_limit,IF(W479="Yes",1,2),"")),""))</f>
        <v/>
      </c>
      <c r="BS479" s="161" t="str">
        <f>IF(OR(X479="",VLOOKUP(X$1,Services!$A$1:$B$25,2,0)="Exclude"),"",IF($D479=1,IF(OR(price_limit="",price_limit="No Limit"),IF(X479="Yes",1,2),IF(SUMIFS(WhatIf!$W:$W,WhatIf!$Q:$Q,X$1,WhatIf!$R:$R,X479)&lt;=price_limit,IF(X479="Yes",1,2),"")),""))</f>
        <v/>
      </c>
      <c r="BT479" s="161" t="str">
        <f>IF(OR(Y479="",VLOOKUP(Y$1,Services!$A$1:$B$25,2,0)="Exclude"),"",IF($D479=1,IF(OR(price_limit="",price_limit="No Limit"),IF(Y479="Yes",1,2),IF(SUMIFS(WhatIf!$W:$W,WhatIf!$Q:$Q,Y$1,WhatIf!$R:$R,Y479)&lt;=price_limit,IF(Y479="Yes",1,2),"")),""))</f>
        <v/>
      </c>
      <c r="BU479" s="161" t="str">
        <f>IF(OR(Z479="",VLOOKUP(Z$1,Services!$A$1:$B$25,2,0)="Exclude"),"",IF($D479=1,IF(OR(price_limit="",price_limit="No Limit"),IF(Z479="Yes",1,2),IF(SUMIFS(WhatIf!$W:$W,WhatIf!$Q:$Q,Z$1,WhatIf!$R:$R,Z479)&lt;=price_limit,IF(Z479="Yes",1,2),"")),""))</f>
        <v/>
      </c>
      <c r="BV479" s="161"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
      <c r="A480" s="15" t="s">
        <v>1236</v>
      </c>
      <c r="C480" s="3" t="s">
        <v>349</v>
      </c>
      <c r="D480" s="8" t="str">
        <f t="shared" ca="1" si="23"/>
        <v/>
      </c>
      <c r="M480" s="4" t="s">
        <v>1236</v>
      </c>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1" t="str">
        <f>IF(OR(E480="",VLOOKUP(E$1,Services!$A$1:$B$25,2,0)="Exclude"),"",IF($D480=1,IF(OR(price_limit="",price_limit="No Limit"),IF(E480="Yes",1,2),IF(SUMIFS(WhatIf!$W:$W,WhatIf!$Q:$Q,E$1,WhatIf!$R:$R,E480)&lt;=price_limit,IF(E480="Yes",1,2),"")),""))</f>
        <v/>
      </c>
      <c r="BA480" s="161" t="str">
        <f>IF(OR(F480="",VLOOKUP(F$1,Services!$A$1:$B$25,2,0)="Exclude"),"",IF($D480=1,IF(OR(price_limit="",price_limit="No Limit"),IF(F480="Yes",1,2),IF(SUMIFS(WhatIf!$W:$W,WhatIf!$Q:$Q,F$1,WhatIf!$R:$R,F480)&lt;=price_limit,IF(F480="Yes",1,2),"")),""))</f>
        <v/>
      </c>
      <c r="BB480" s="161" t="str">
        <f>IF(OR(G480="",VLOOKUP(G$1,Services!$A$1:$B$25,2,0)="Exclude"),"",IF($D480=1,IF(OR(price_limit="",price_limit="No Limit"),IF(G480="Yes",1,2),IF(SUMIFS(WhatIf!$W:$W,WhatIf!$Q:$Q,G$1,WhatIf!$R:$R,G480)&lt;=price_limit,IF(G480="Yes",1,2),"")),""))</f>
        <v/>
      </c>
      <c r="BC480" s="161" t="str">
        <f>IF(OR(H480="",VLOOKUP(H$1,Services!$A$1:$B$25,2,0)="Exclude"),"",IF($D480=1,IF(OR(price_limit="",price_limit="No Limit"),IF(H480="Yes",1,2),IF(SUMIFS(WhatIf!$W:$W,WhatIf!$Q:$Q,H$1,WhatIf!$R:$R,H480)&lt;=price_limit,IF(H480="Yes",1,2),"")),""))</f>
        <v/>
      </c>
      <c r="BD480" s="161" t="str">
        <f>IF(OR(I480="",VLOOKUP(I$1,Services!$A$1:$B$25,2,0)="Exclude"),"",IF($D480=1,IF(OR(price_limit="",price_limit="No Limit"),IF(I480="Yes",1,2),IF(SUMIFS(WhatIf!$W:$W,WhatIf!$Q:$Q,I$1,WhatIf!$R:$R,I480)&lt;=price_limit,IF(I480="Yes",1,2),"")),""))</f>
        <v/>
      </c>
      <c r="BE480" s="161" t="str">
        <f>IF(OR(J480="",VLOOKUP(J$1,Services!$A$1:$B$25,2,0)="Exclude"),"",IF($D480=1,IF(OR(price_limit="",price_limit="No Limit"),IF(J480="Yes",1,2),IF(SUMIFS(WhatIf!$W:$W,WhatIf!$Q:$Q,J$1,WhatIf!$R:$R,J480)&lt;=price_limit,IF(J480="Yes",1,2),"")),""))</f>
        <v/>
      </c>
      <c r="BF480" s="161" t="str">
        <f>IF(OR(K480="",VLOOKUP(K$1,Services!$A$1:$B$25,2,0)="Exclude"),"",IF($D480=1,IF(OR(price_limit="",price_limit="No Limit"),IF(K480="Yes",1,2),IF(SUMIFS(WhatIf!$W:$W,WhatIf!$Q:$Q,K$1,WhatIf!$R:$R,K480)&lt;=price_limit,IF(K480="Yes",1,2),"")),""))</f>
        <v/>
      </c>
      <c r="BG480" s="161" t="str">
        <f>IF(OR(L480="",VLOOKUP(L$1,Services!$A$1:$B$25,2,0)="Exclude"),"",IF($D480=1,IF(OR(price_limit="",price_limit="No Limit"),IF(L480="Yes",1,2),IF(SUMIFS(WhatIf!$W:$W,WhatIf!$Q:$Q,L$1,WhatIf!$R:$R,L480)&lt;=price_limit,IF(L480="Yes",1,2),"")),""))</f>
        <v/>
      </c>
      <c r="BH480" s="161" t="str">
        <f ca="1">IF(OR(M480="",VLOOKUP(M$1,Services!$A$1:$B$25,2,0)="Exclude"),"",IF($D480=1,IF(OR(price_limit="",price_limit="No Limit"),IF(M480="Yes",1,2),IF(SUMIFS(WhatIf!$W:$W,WhatIf!$Q:$Q,M$1,WhatIf!$R:$R,M480)&lt;=price_limit,IF(M480="Yes",1,2),"")),""))</f>
        <v/>
      </c>
      <c r="BI480" s="161" t="str">
        <f>IF(OR(N480="",VLOOKUP(N$1,Services!$A$1:$B$25,2,0)="Exclude"),"",IF($D480=1,IF(OR(price_limit="",price_limit="No Limit"),IF(N480="Yes",1,2),IF(SUMIFS(WhatIf!$W:$W,WhatIf!$Q:$Q,N$1,WhatIf!$R:$R,N480)&lt;=price_limit,IF(N480="Yes",1,2),"")),""))</f>
        <v/>
      </c>
      <c r="BJ480" s="161" t="str">
        <f>IF(OR(O480="",VLOOKUP(O$1,Services!$A$1:$B$25,2,0)="Exclude"),"",IF($D480=1,IF(OR(price_limit="",price_limit="No Limit"),IF(O480="Yes",1,2),IF(SUMIFS(WhatIf!$W:$W,WhatIf!$Q:$Q,O$1,WhatIf!$R:$R,O480)&lt;=price_limit,IF(O480="Yes",1,2),"")),""))</f>
        <v/>
      </c>
      <c r="BK480" s="161" t="str">
        <f>IF(OR(P480="",VLOOKUP(P$1,Services!$A$1:$B$25,2,0)="Exclude"),"",IF($D480=1,IF(OR(price_limit="",price_limit="No Limit"),IF(P480="Yes",1,2),IF(SUMIFS(WhatIf!$W:$W,WhatIf!$Q:$Q,P$1,WhatIf!$R:$R,P480)&lt;=price_limit,IF(P480="Yes",1,2),"")),""))</f>
        <v/>
      </c>
      <c r="BL480" s="161" t="str">
        <f>IF(OR(Q480="",VLOOKUP(Q$1,Services!$A$1:$B$25,2,0)="Exclude"),"",IF($D480=1,IF(OR(price_limit="",price_limit="No Limit"),IF(Q480="Yes",1,2),IF(SUMIFS(WhatIf!$W:$W,WhatIf!$Q:$Q,Q$1,WhatIf!$R:$R,Q480)&lt;=price_limit,IF(Q480="Yes",1,2),"")),""))</f>
        <v/>
      </c>
      <c r="BM480" s="161" t="str">
        <f>IF(OR(R480="",VLOOKUP(R$1,Services!$A$1:$B$25,2,0)="Exclude"),"",IF($D480=1,IF(OR(price_limit="",price_limit="No Limit"),IF(R480="Yes",1,2),IF(SUMIFS(WhatIf!$W:$W,WhatIf!$Q:$Q,R$1,WhatIf!$R:$R,R480)&lt;=price_limit,IF(R480="Yes",1,2),"")),""))</f>
        <v/>
      </c>
      <c r="BN480" s="161" t="str">
        <f>IF(OR(S480="",VLOOKUP(S$1,Services!$A$1:$B$25,2,0)="Exclude"),"",IF($D480=1,IF(OR(price_limit="",price_limit="No Limit"),IF(S480="Yes",1,2),IF(SUMIFS(WhatIf!$W:$W,WhatIf!$Q:$Q,S$1,WhatIf!$R:$R,S480)&lt;=price_limit,IF(S480="Yes",1,2),"")),""))</f>
        <v/>
      </c>
      <c r="BO480" s="161" t="str">
        <f>IF(OR(T480="",VLOOKUP(T$1,Services!$A$1:$B$25,2,0)="Exclude"),"",IF($D480=1,IF(OR(price_limit="",price_limit="No Limit"),IF(T480="Yes",1,2),IF(SUMIFS(WhatIf!$W:$W,WhatIf!$Q:$Q,T$1,WhatIf!$R:$R,T480)&lt;=price_limit,IF(T480="Yes",1,2),"")),""))</f>
        <v/>
      </c>
      <c r="BP480" s="161" t="str">
        <f>IF(OR(U480="",VLOOKUP(U$1,Services!$A$1:$B$25,2,0)="Exclude"),"",IF($D480=1,IF(OR(price_limit="",price_limit="No Limit"),IF(U480="Yes",1,2),IF(SUMIFS(WhatIf!$W:$W,WhatIf!$Q:$Q,U$1,WhatIf!$R:$R,U480)&lt;=price_limit,IF(U480="Yes",1,2),"")),""))</f>
        <v/>
      </c>
      <c r="BQ480" s="161" t="str">
        <f>IF(OR(V480="",VLOOKUP(V$1,Services!$A$1:$B$25,2,0)="Exclude"),"",IF($D480=1,IF(OR(price_limit="",price_limit="No Limit"),IF(V480="Yes",1,2),IF(SUMIFS(WhatIf!$W:$W,WhatIf!$Q:$Q,V$1,WhatIf!$R:$R,V480)&lt;=price_limit,IF(V480="Yes",1,2),"")),""))</f>
        <v/>
      </c>
      <c r="BR480" s="161" t="str">
        <f>IF(OR(W480="",VLOOKUP(W$1,Services!$A$1:$B$25,2,0)="Exclude"),"",IF($D480=1,IF(OR(price_limit="",price_limit="No Limit"),IF(W480="Yes",1,2),IF(SUMIFS(WhatIf!$W:$W,WhatIf!$Q:$Q,W$1,WhatIf!$R:$R,W480)&lt;=price_limit,IF(W480="Yes",1,2),"")),""))</f>
        <v/>
      </c>
      <c r="BS480" s="161" t="str">
        <f>IF(OR(X480="",VLOOKUP(X$1,Services!$A$1:$B$25,2,0)="Exclude"),"",IF($D480=1,IF(OR(price_limit="",price_limit="No Limit"),IF(X480="Yes",1,2),IF(SUMIFS(WhatIf!$W:$W,WhatIf!$Q:$Q,X$1,WhatIf!$R:$R,X480)&lt;=price_limit,IF(X480="Yes",1,2),"")),""))</f>
        <v/>
      </c>
      <c r="BT480" s="161" t="str">
        <f>IF(OR(Y480="",VLOOKUP(Y$1,Services!$A$1:$B$25,2,0)="Exclude"),"",IF($D480=1,IF(OR(price_limit="",price_limit="No Limit"),IF(Y480="Yes",1,2),IF(SUMIFS(WhatIf!$W:$W,WhatIf!$Q:$Q,Y$1,WhatIf!$R:$R,Y480)&lt;=price_limit,IF(Y480="Yes",1,2),"")),""))</f>
        <v/>
      </c>
      <c r="BU480" s="161" t="str">
        <f>IF(OR(Z480="",VLOOKUP(Z$1,Services!$A$1:$B$25,2,0)="Exclude"),"",IF($D480=1,IF(OR(price_limit="",price_limit="No Limit"),IF(Z480="Yes",1,2),IF(SUMIFS(WhatIf!$W:$W,WhatIf!$Q:$Q,Z$1,WhatIf!$R:$R,Z480)&lt;=price_limit,IF(Z480="Yes",1,2),"")),""))</f>
        <v/>
      </c>
      <c r="BV480" s="161"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
      <c r="A481" s="15" t="s">
        <v>1037</v>
      </c>
      <c r="C481" s="3" t="s">
        <v>185</v>
      </c>
      <c r="D481" s="8" t="str">
        <f t="shared" ca="1" si="23"/>
        <v/>
      </c>
      <c r="O481" s="8" t="s">
        <v>1</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1" t="str">
        <f>IF(OR(E481="",VLOOKUP(E$1,Services!$A$1:$B$25,2,0)="Exclude"),"",IF($D481=1,IF(OR(price_limit="",price_limit="No Limit"),IF(E481="Yes",1,2),IF(SUMIFS(WhatIf!$W:$W,WhatIf!$Q:$Q,E$1,WhatIf!$R:$R,E481)&lt;=price_limit,IF(E481="Yes",1,2),"")),""))</f>
        <v/>
      </c>
      <c r="BA481" s="161" t="str">
        <f>IF(OR(F481="",VLOOKUP(F$1,Services!$A$1:$B$25,2,0)="Exclude"),"",IF($D481=1,IF(OR(price_limit="",price_limit="No Limit"),IF(F481="Yes",1,2),IF(SUMIFS(WhatIf!$W:$W,WhatIf!$Q:$Q,F$1,WhatIf!$R:$R,F481)&lt;=price_limit,IF(F481="Yes",1,2),"")),""))</f>
        <v/>
      </c>
      <c r="BB481" s="161" t="str">
        <f>IF(OR(G481="",VLOOKUP(G$1,Services!$A$1:$B$25,2,0)="Exclude"),"",IF($D481=1,IF(OR(price_limit="",price_limit="No Limit"),IF(G481="Yes",1,2),IF(SUMIFS(WhatIf!$W:$W,WhatIf!$Q:$Q,G$1,WhatIf!$R:$R,G481)&lt;=price_limit,IF(G481="Yes",1,2),"")),""))</f>
        <v/>
      </c>
      <c r="BC481" s="161" t="str">
        <f>IF(OR(H481="",VLOOKUP(H$1,Services!$A$1:$B$25,2,0)="Exclude"),"",IF($D481=1,IF(OR(price_limit="",price_limit="No Limit"),IF(H481="Yes",1,2),IF(SUMIFS(WhatIf!$W:$W,WhatIf!$Q:$Q,H$1,WhatIf!$R:$R,H481)&lt;=price_limit,IF(H481="Yes",1,2),"")),""))</f>
        <v/>
      </c>
      <c r="BD481" s="161" t="str">
        <f>IF(OR(I481="",VLOOKUP(I$1,Services!$A$1:$B$25,2,0)="Exclude"),"",IF($D481=1,IF(OR(price_limit="",price_limit="No Limit"),IF(I481="Yes",1,2),IF(SUMIFS(WhatIf!$W:$W,WhatIf!$Q:$Q,I$1,WhatIf!$R:$R,I481)&lt;=price_limit,IF(I481="Yes",1,2),"")),""))</f>
        <v/>
      </c>
      <c r="BE481" s="161" t="str">
        <f>IF(OR(J481="",VLOOKUP(J$1,Services!$A$1:$B$25,2,0)="Exclude"),"",IF($D481=1,IF(OR(price_limit="",price_limit="No Limit"),IF(J481="Yes",1,2),IF(SUMIFS(WhatIf!$W:$W,WhatIf!$Q:$Q,J$1,WhatIf!$R:$R,J481)&lt;=price_limit,IF(J481="Yes",1,2),"")),""))</f>
        <v/>
      </c>
      <c r="BF481" s="161" t="str">
        <f>IF(OR(K481="",VLOOKUP(K$1,Services!$A$1:$B$25,2,0)="Exclude"),"",IF($D481=1,IF(OR(price_limit="",price_limit="No Limit"),IF(K481="Yes",1,2),IF(SUMIFS(WhatIf!$W:$W,WhatIf!$Q:$Q,K$1,WhatIf!$R:$R,K481)&lt;=price_limit,IF(K481="Yes",1,2),"")),""))</f>
        <v/>
      </c>
      <c r="BG481" s="161" t="str">
        <f>IF(OR(L481="",VLOOKUP(L$1,Services!$A$1:$B$25,2,0)="Exclude"),"",IF($D481=1,IF(OR(price_limit="",price_limit="No Limit"),IF(L481="Yes",1,2),IF(SUMIFS(WhatIf!$W:$W,WhatIf!$Q:$Q,L$1,WhatIf!$R:$R,L481)&lt;=price_limit,IF(L481="Yes",1,2),"")),""))</f>
        <v/>
      </c>
      <c r="BH481" s="161" t="str">
        <f>IF(OR(M481="",VLOOKUP(M$1,Services!$A$1:$B$25,2,0)="Exclude"),"",IF($D481=1,IF(OR(price_limit="",price_limit="No Limit"),IF(M481="Yes",1,2),IF(SUMIFS(WhatIf!$W:$W,WhatIf!$Q:$Q,M$1,WhatIf!$R:$R,M481)&lt;=price_limit,IF(M481="Yes",1,2),"")),""))</f>
        <v/>
      </c>
      <c r="BI481" s="161" t="str">
        <f>IF(OR(N481="",VLOOKUP(N$1,Services!$A$1:$B$25,2,0)="Exclude"),"",IF($D481=1,IF(OR(price_limit="",price_limit="No Limit"),IF(N481="Yes",1,2),IF(SUMIFS(WhatIf!$W:$W,WhatIf!$Q:$Q,N$1,WhatIf!$R:$R,N481)&lt;=price_limit,IF(N481="Yes",1,2),"")),""))</f>
        <v/>
      </c>
      <c r="BJ481" s="161" t="str">
        <f ca="1">IF(OR(O481="",VLOOKUP(O$1,Services!$A$1:$B$25,2,0)="Exclude"),"",IF($D481=1,IF(OR(price_limit="",price_limit="No Limit"),IF(O481="Yes",1,2),IF(SUMIFS(WhatIf!$W:$W,WhatIf!$Q:$Q,O$1,WhatIf!$R:$R,O481)&lt;=price_limit,IF(O481="Yes",1,2),"")),""))</f>
        <v/>
      </c>
      <c r="BK481" s="161" t="str">
        <f>IF(OR(P481="",VLOOKUP(P$1,Services!$A$1:$B$25,2,0)="Exclude"),"",IF($D481=1,IF(OR(price_limit="",price_limit="No Limit"),IF(P481="Yes",1,2),IF(SUMIFS(WhatIf!$W:$W,WhatIf!$Q:$Q,P$1,WhatIf!$R:$R,P481)&lt;=price_limit,IF(P481="Yes",1,2),"")),""))</f>
        <v/>
      </c>
      <c r="BL481" s="161" t="str">
        <f>IF(OR(Q481="",VLOOKUP(Q$1,Services!$A$1:$B$25,2,0)="Exclude"),"",IF($D481=1,IF(OR(price_limit="",price_limit="No Limit"),IF(Q481="Yes",1,2),IF(SUMIFS(WhatIf!$W:$W,WhatIf!$Q:$Q,Q$1,WhatIf!$R:$R,Q481)&lt;=price_limit,IF(Q481="Yes",1,2),"")),""))</f>
        <v/>
      </c>
      <c r="BM481" s="161" t="str">
        <f>IF(OR(R481="",VLOOKUP(R$1,Services!$A$1:$B$25,2,0)="Exclude"),"",IF($D481=1,IF(OR(price_limit="",price_limit="No Limit"),IF(R481="Yes",1,2),IF(SUMIFS(WhatIf!$W:$W,WhatIf!$Q:$Q,R$1,WhatIf!$R:$R,R481)&lt;=price_limit,IF(R481="Yes",1,2),"")),""))</f>
        <v/>
      </c>
      <c r="BN481" s="161" t="str">
        <f>IF(OR(S481="",VLOOKUP(S$1,Services!$A$1:$B$25,2,0)="Exclude"),"",IF($D481=1,IF(OR(price_limit="",price_limit="No Limit"),IF(S481="Yes",1,2),IF(SUMIFS(WhatIf!$W:$W,WhatIf!$Q:$Q,S$1,WhatIf!$R:$R,S481)&lt;=price_limit,IF(S481="Yes",1,2),"")),""))</f>
        <v/>
      </c>
      <c r="BO481" s="161" t="str">
        <f>IF(OR(T481="",VLOOKUP(T$1,Services!$A$1:$B$25,2,0)="Exclude"),"",IF($D481=1,IF(OR(price_limit="",price_limit="No Limit"),IF(T481="Yes",1,2),IF(SUMIFS(WhatIf!$W:$W,WhatIf!$Q:$Q,T$1,WhatIf!$R:$R,T481)&lt;=price_limit,IF(T481="Yes",1,2),"")),""))</f>
        <v/>
      </c>
      <c r="BP481" s="161" t="str">
        <f>IF(OR(U481="",VLOOKUP(U$1,Services!$A$1:$B$25,2,0)="Exclude"),"",IF($D481=1,IF(OR(price_limit="",price_limit="No Limit"),IF(U481="Yes",1,2),IF(SUMIFS(WhatIf!$W:$W,WhatIf!$Q:$Q,U$1,WhatIf!$R:$R,U481)&lt;=price_limit,IF(U481="Yes",1,2),"")),""))</f>
        <v/>
      </c>
      <c r="BQ481" s="161" t="str">
        <f>IF(OR(V481="",VLOOKUP(V$1,Services!$A$1:$B$25,2,0)="Exclude"),"",IF($D481=1,IF(OR(price_limit="",price_limit="No Limit"),IF(V481="Yes",1,2),IF(SUMIFS(WhatIf!$W:$W,WhatIf!$Q:$Q,V$1,WhatIf!$R:$R,V481)&lt;=price_limit,IF(V481="Yes",1,2),"")),""))</f>
        <v/>
      </c>
      <c r="BR481" s="161" t="str">
        <f>IF(OR(W481="",VLOOKUP(W$1,Services!$A$1:$B$25,2,0)="Exclude"),"",IF($D481=1,IF(OR(price_limit="",price_limit="No Limit"),IF(W481="Yes",1,2),IF(SUMIFS(WhatIf!$W:$W,WhatIf!$Q:$Q,W$1,WhatIf!$R:$R,W481)&lt;=price_limit,IF(W481="Yes",1,2),"")),""))</f>
        <v/>
      </c>
      <c r="BS481" s="161" t="str">
        <f>IF(OR(X481="",VLOOKUP(X$1,Services!$A$1:$B$25,2,0)="Exclude"),"",IF($D481=1,IF(OR(price_limit="",price_limit="No Limit"),IF(X481="Yes",1,2),IF(SUMIFS(WhatIf!$W:$W,WhatIf!$Q:$Q,X$1,WhatIf!$R:$R,X481)&lt;=price_limit,IF(X481="Yes",1,2),"")),""))</f>
        <v/>
      </c>
      <c r="BT481" s="161" t="str">
        <f>IF(OR(Y481="",VLOOKUP(Y$1,Services!$A$1:$B$25,2,0)="Exclude"),"",IF($D481=1,IF(OR(price_limit="",price_limit="No Limit"),IF(Y481="Yes",1,2),IF(SUMIFS(WhatIf!$W:$W,WhatIf!$Q:$Q,Y$1,WhatIf!$R:$R,Y481)&lt;=price_limit,IF(Y481="Yes",1,2),"")),""))</f>
        <v/>
      </c>
      <c r="BU481" s="161" t="str">
        <f>IF(OR(Z481="",VLOOKUP(Z$1,Services!$A$1:$B$25,2,0)="Exclude"),"",IF($D481=1,IF(OR(price_limit="",price_limit="No Limit"),IF(Z481="Yes",1,2),IF(SUMIFS(WhatIf!$W:$W,WhatIf!$Q:$Q,Z$1,WhatIf!$R:$R,Z481)&lt;=price_limit,IF(Z481="Yes",1,2),"")),""))</f>
        <v/>
      </c>
      <c r="BV481" s="161"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3" customHeight="1" x14ac:dyDescent="0.3">
      <c r="A482" s="15" t="s">
        <v>1184</v>
      </c>
      <c r="C482" s="3" t="s">
        <v>229</v>
      </c>
      <c r="D482" s="8" t="str">
        <f t="shared" ca="1" si="23"/>
        <v/>
      </c>
      <c r="O482" s="4" t="s">
        <v>1</v>
      </c>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1" t="str">
        <f>IF(OR(E482="",VLOOKUP(E$1,Services!$A$1:$B$25,2,0)="Exclude"),"",IF($D482=1,IF(OR(price_limit="",price_limit="No Limit"),IF(E482="Yes",1,2),IF(SUMIFS(WhatIf!$W:$W,WhatIf!$Q:$Q,E$1,WhatIf!$R:$R,E482)&lt;=price_limit,IF(E482="Yes",1,2),"")),""))</f>
        <v/>
      </c>
      <c r="BA482" s="161" t="str">
        <f>IF(OR(F482="",VLOOKUP(F$1,Services!$A$1:$B$25,2,0)="Exclude"),"",IF($D482=1,IF(OR(price_limit="",price_limit="No Limit"),IF(F482="Yes",1,2),IF(SUMIFS(WhatIf!$W:$W,WhatIf!$Q:$Q,F$1,WhatIf!$R:$R,F482)&lt;=price_limit,IF(F482="Yes",1,2),"")),""))</f>
        <v/>
      </c>
      <c r="BB482" s="161" t="str">
        <f>IF(OR(G482="",VLOOKUP(G$1,Services!$A$1:$B$25,2,0)="Exclude"),"",IF($D482=1,IF(OR(price_limit="",price_limit="No Limit"),IF(G482="Yes",1,2),IF(SUMIFS(WhatIf!$W:$W,WhatIf!$Q:$Q,G$1,WhatIf!$R:$R,G482)&lt;=price_limit,IF(G482="Yes",1,2),"")),""))</f>
        <v/>
      </c>
      <c r="BC482" s="161" t="str">
        <f>IF(OR(H482="",VLOOKUP(H$1,Services!$A$1:$B$25,2,0)="Exclude"),"",IF($D482=1,IF(OR(price_limit="",price_limit="No Limit"),IF(H482="Yes",1,2),IF(SUMIFS(WhatIf!$W:$W,WhatIf!$Q:$Q,H$1,WhatIf!$R:$R,H482)&lt;=price_limit,IF(H482="Yes",1,2),"")),""))</f>
        <v/>
      </c>
      <c r="BD482" s="161" t="str">
        <f>IF(OR(I482="",VLOOKUP(I$1,Services!$A$1:$B$25,2,0)="Exclude"),"",IF($D482=1,IF(OR(price_limit="",price_limit="No Limit"),IF(I482="Yes",1,2),IF(SUMIFS(WhatIf!$W:$W,WhatIf!$Q:$Q,I$1,WhatIf!$R:$R,I482)&lt;=price_limit,IF(I482="Yes",1,2),"")),""))</f>
        <v/>
      </c>
      <c r="BE482" s="161" t="str">
        <f>IF(OR(J482="",VLOOKUP(J$1,Services!$A$1:$B$25,2,0)="Exclude"),"",IF($D482=1,IF(OR(price_limit="",price_limit="No Limit"),IF(J482="Yes",1,2),IF(SUMIFS(WhatIf!$W:$W,WhatIf!$Q:$Q,J$1,WhatIf!$R:$R,J482)&lt;=price_limit,IF(J482="Yes",1,2),"")),""))</f>
        <v/>
      </c>
      <c r="BF482" s="161" t="str">
        <f>IF(OR(K482="",VLOOKUP(K$1,Services!$A$1:$B$25,2,0)="Exclude"),"",IF($D482=1,IF(OR(price_limit="",price_limit="No Limit"),IF(K482="Yes",1,2),IF(SUMIFS(WhatIf!$W:$W,WhatIf!$Q:$Q,K$1,WhatIf!$R:$R,K482)&lt;=price_limit,IF(K482="Yes",1,2),"")),""))</f>
        <v/>
      </c>
      <c r="BG482" s="161" t="str">
        <f>IF(OR(L482="",VLOOKUP(L$1,Services!$A$1:$B$25,2,0)="Exclude"),"",IF($D482=1,IF(OR(price_limit="",price_limit="No Limit"),IF(L482="Yes",1,2),IF(SUMIFS(WhatIf!$W:$W,WhatIf!$Q:$Q,L$1,WhatIf!$R:$R,L482)&lt;=price_limit,IF(L482="Yes",1,2),"")),""))</f>
        <v/>
      </c>
      <c r="BH482" s="161" t="str">
        <f>IF(OR(M482="",VLOOKUP(M$1,Services!$A$1:$B$25,2,0)="Exclude"),"",IF($D482=1,IF(OR(price_limit="",price_limit="No Limit"),IF(M482="Yes",1,2),IF(SUMIFS(WhatIf!$W:$W,WhatIf!$Q:$Q,M$1,WhatIf!$R:$R,M482)&lt;=price_limit,IF(M482="Yes",1,2),"")),""))</f>
        <v/>
      </c>
      <c r="BI482" s="161" t="str">
        <f>IF(OR(N482="",VLOOKUP(N$1,Services!$A$1:$B$25,2,0)="Exclude"),"",IF($D482=1,IF(OR(price_limit="",price_limit="No Limit"),IF(N482="Yes",1,2),IF(SUMIFS(WhatIf!$W:$W,WhatIf!$Q:$Q,N$1,WhatIf!$R:$R,N482)&lt;=price_limit,IF(N482="Yes",1,2),"")),""))</f>
        <v/>
      </c>
      <c r="BJ482" s="161" t="str">
        <f ca="1">IF(OR(O482="",VLOOKUP(O$1,Services!$A$1:$B$25,2,0)="Exclude"),"",IF($D482=1,IF(OR(price_limit="",price_limit="No Limit"),IF(O482="Yes",1,2),IF(SUMIFS(WhatIf!$W:$W,WhatIf!$Q:$Q,O$1,WhatIf!$R:$R,O482)&lt;=price_limit,IF(O482="Yes",1,2),"")),""))</f>
        <v/>
      </c>
      <c r="BK482" s="161" t="str">
        <f>IF(OR(P482="",VLOOKUP(P$1,Services!$A$1:$B$25,2,0)="Exclude"),"",IF($D482=1,IF(OR(price_limit="",price_limit="No Limit"),IF(P482="Yes",1,2),IF(SUMIFS(WhatIf!$W:$W,WhatIf!$Q:$Q,P$1,WhatIf!$R:$R,P482)&lt;=price_limit,IF(P482="Yes",1,2),"")),""))</f>
        <v/>
      </c>
      <c r="BL482" s="161" t="str">
        <f>IF(OR(Q482="",VLOOKUP(Q$1,Services!$A$1:$B$25,2,0)="Exclude"),"",IF($D482=1,IF(OR(price_limit="",price_limit="No Limit"),IF(Q482="Yes",1,2),IF(SUMIFS(WhatIf!$W:$W,WhatIf!$Q:$Q,Q$1,WhatIf!$R:$R,Q482)&lt;=price_limit,IF(Q482="Yes",1,2),"")),""))</f>
        <v/>
      </c>
      <c r="BM482" s="161" t="str">
        <f>IF(OR(R482="",VLOOKUP(R$1,Services!$A$1:$B$25,2,0)="Exclude"),"",IF($D482=1,IF(OR(price_limit="",price_limit="No Limit"),IF(R482="Yes",1,2),IF(SUMIFS(WhatIf!$W:$W,WhatIf!$Q:$Q,R$1,WhatIf!$R:$R,R482)&lt;=price_limit,IF(R482="Yes",1,2),"")),""))</f>
        <v/>
      </c>
      <c r="BN482" s="161" t="str">
        <f>IF(OR(S482="",VLOOKUP(S$1,Services!$A$1:$B$25,2,0)="Exclude"),"",IF($D482=1,IF(OR(price_limit="",price_limit="No Limit"),IF(S482="Yes",1,2),IF(SUMIFS(WhatIf!$W:$W,WhatIf!$Q:$Q,S$1,WhatIf!$R:$R,S482)&lt;=price_limit,IF(S482="Yes",1,2),"")),""))</f>
        <v/>
      </c>
      <c r="BO482" s="161" t="str">
        <f>IF(OR(T482="",VLOOKUP(T$1,Services!$A$1:$B$25,2,0)="Exclude"),"",IF($D482=1,IF(OR(price_limit="",price_limit="No Limit"),IF(T482="Yes",1,2),IF(SUMIFS(WhatIf!$W:$W,WhatIf!$Q:$Q,T$1,WhatIf!$R:$R,T482)&lt;=price_limit,IF(T482="Yes",1,2),"")),""))</f>
        <v/>
      </c>
      <c r="BP482" s="161" t="str">
        <f>IF(OR(U482="",VLOOKUP(U$1,Services!$A$1:$B$25,2,0)="Exclude"),"",IF($D482=1,IF(OR(price_limit="",price_limit="No Limit"),IF(U482="Yes",1,2),IF(SUMIFS(WhatIf!$W:$W,WhatIf!$Q:$Q,U$1,WhatIf!$R:$R,U482)&lt;=price_limit,IF(U482="Yes",1,2),"")),""))</f>
        <v/>
      </c>
      <c r="BQ482" s="161" t="str">
        <f>IF(OR(V482="",VLOOKUP(V$1,Services!$A$1:$B$25,2,0)="Exclude"),"",IF($D482=1,IF(OR(price_limit="",price_limit="No Limit"),IF(V482="Yes",1,2),IF(SUMIFS(WhatIf!$W:$W,WhatIf!$Q:$Q,V$1,WhatIf!$R:$R,V482)&lt;=price_limit,IF(V482="Yes",1,2),"")),""))</f>
        <v/>
      </c>
      <c r="BR482" s="161" t="str">
        <f>IF(OR(W482="",VLOOKUP(W$1,Services!$A$1:$B$25,2,0)="Exclude"),"",IF($D482=1,IF(OR(price_limit="",price_limit="No Limit"),IF(W482="Yes",1,2),IF(SUMIFS(WhatIf!$W:$W,WhatIf!$Q:$Q,W$1,WhatIf!$R:$R,W482)&lt;=price_limit,IF(W482="Yes",1,2),"")),""))</f>
        <v/>
      </c>
      <c r="BS482" s="161" t="str">
        <f>IF(OR(X482="",VLOOKUP(X$1,Services!$A$1:$B$25,2,0)="Exclude"),"",IF($D482=1,IF(OR(price_limit="",price_limit="No Limit"),IF(X482="Yes",1,2),IF(SUMIFS(WhatIf!$W:$W,WhatIf!$Q:$Q,X$1,WhatIf!$R:$R,X482)&lt;=price_limit,IF(X482="Yes",1,2),"")),""))</f>
        <v/>
      </c>
      <c r="BT482" s="161" t="str">
        <f>IF(OR(Y482="",VLOOKUP(Y$1,Services!$A$1:$B$25,2,0)="Exclude"),"",IF($D482=1,IF(OR(price_limit="",price_limit="No Limit"),IF(Y482="Yes",1,2),IF(SUMIFS(WhatIf!$W:$W,WhatIf!$Q:$Q,Y$1,WhatIf!$R:$R,Y482)&lt;=price_limit,IF(Y482="Yes",1,2),"")),""))</f>
        <v/>
      </c>
      <c r="BU482" s="161" t="str">
        <f>IF(OR(Z482="",VLOOKUP(Z$1,Services!$A$1:$B$25,2,0)="Exclude"),"",IF($D482=1,IF(OR(price_limit="",price_limit="No Limit"),IF(Z482="Yes",1,2),IF(SUMIFS(WhatIf!$W:$W,WhatIf!$Q:$Q,Z$1,WhatIf!$R:$R,Z482)&lt;=price_limit,IF(Z482="Yes",1,2),"")),""))</f>
        <v/>
      </c>
      <c r="BV482" s="161"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3" customHeight="1" x14ac:dyDescent="0.3">
      <c r="A483" s="15" t="s">
        <v>955</v>
      </c>
      <c r="B483" s="3" t="s">
        <v>956</v>
      </c>
      <c r="C483" s="3" t="s">
        <v>177</v>
      </c>
      <c r="D483" s="8" t="str">
        <f t="shared" ca="1" si="23"/>
        <v/>
      </c>
      <c r="M483" s="4" t="s">
        <v>1</v>
      </c>
      <c r="Q483" s="4" t="s">
        <v>1</v>
      </c>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1" t="str">
        <f>IF(OR(E483="",VLOOKUP(E$1,Services!$A$1:$B$25,2,0)="Exclude"),"",IF($D483=1,IF(OR(price_limit="",price_limit="No Limit"),IF(E483="Yes",1,2),IF(SUMIFS(WhatIf!$W:$W,WhatIf!$Q:$Q,E$1,WhatIf!$R:$R,E483)&lt;=price_limit,IF(E483="Yes",1,2),"")),""))</f>
        <v/>
      </c>
      <c r="BA483" s="161" t="str">
        <f>IF(OR(F483="",VLOOKUP(F$1,Services!$A$1:$B$25,2,0)="Exclude"),"",IF($D483=1,IF(OR(price_limit="",price_limit="No Limit"),IF(F483="Yes",1,2),IF(SUMIFS(WhatIf!$W:$W,WhatIf!$Q:$Q,F$1,WhatIf!$R:$R,F483)&lt;=price_limit,IF(F483="Yes",1,2),"")),""))</f>
        <v/>
      </c>
      <c r="BB483" s="161" t="str">
        <f>IF(OR(G483="",VLOOKUP(G$1,Services!$A$1:$B$25,2,0)="Exclude"),"",IF($D483=1,IF(OR(price_limit="",price_limit="No Limit"),IF(G483="Yes",1,2),IF(SUMIFS(WhatIf!$W:$W,WhatIf!$Q:$Q,G$1,WhatIf!$R:$R,G483)&lt;=price_limit,IF(G483="Yes",1,2),"")),""))</f>
        <v/>
      </c>
      <c r="BC483" s="161" t="str">
        <f>IF(OR(H483="",VLOOKUP(H$1,Services!$A$1:$B$25,2,0)="Exclude"),"",IF($D483=1,IF(OR(price_limit="",price_limit="No Limit"),IF(H483="Yes",1,2),IF(SUMIFS(WhatIf!$W:$W,WhatIf!$Q:$Q,H$1,WhatIf!$R:$R,H483)&lt;=price_limit,IF(H483="Yes",1,2),"")),""))</f>
        <v/>
      </c>
      <c r="BD483" s="161" t="str">
        <f>IF(OR(I483="",VLOOKUP(I$1,Services!$A$1:$B$25,2,0)="Exclude"),"",IF($D483=1,IF(OR(price_limit="",price_limit="No Limit"),IF(I483="Yes",1,2),IF(SUMIFS(WhatIf!$W:$W,WhatIf!$Q:$Q,I$1,WhatIf!$R:$R,I483)&lt;=price_limit,IF(I483="Yes",1,2),"")),""))</f>
        <v/>
      </c>
      <c r="BE483" s="161" t="str">
        <f>IF(OR(J483="",VLOOKUP(J$1,Services!$A$1:$B$25,2,0)="Exclude"),"",IF($D483=1,IF(OR(price_limit="",price_limit="No Limit"),IF(J483="Yes",1,2),IF(SUMIFS(WhatIf!$W:$W,WhatIf!$Q:$Q,J$1,WhatIf!$R:$R,J483)&lt;=price_limit,IF(J483="Yes",1,2),"")),""))</f>
        <v/>
      </c>
      <c r="BF483" s="161" t="str">
        <f>IF(OR(K483="",VLOOKUP(K$1,Services!$A$1:$B$25,2,0)="Exclude"),"",IF($D483=1,IF(OR(price_limit="",price_limit="No Limit"),IF(K483="Yes",1,2),IF(SUMIFS(WhatIf!$W:$W,WhatIf!$Q:$Q,K$1,WhatIf!$R:$R,K483)&lt;=price_limit,IF(K483="Yes",1,2),"")),""))</f>
        <v/>
      </c>
      <c r="BG483" s="161" t="str">
        <f>IF(OR(L483="",VLOOKUP(L$1,Services!$A$1:$B$25,2,0)="Exclude"),"",IF($D483=1,IF(OR(price_limit="",price_limit="No Limit"),IF(L483="Yes",1,2),IF(SUMIFS(WhatIf!$W:$W,WhatIf!$Q:$Q,L$1,WhatIf!$R:$R,L483)&lt;=price_limit,IF(L483="Yes",1,2),"")),""))</f>
        <v/>
      </c>
      <c r="BH483" s="161" t="str">
        <f ca="1">IF(OR(M483="",VLOOKUP(M$1,Services!$A$1:$B$25,2,0)="Exclude"),"",IF($D483=1,IF(OR(price_limit="",price_limit="No Limit"),IF(M483="Yes",1,2),IF(SUMIFS(WhatIf!$W:$W,WhatIf!$Q:$Q,M$1,WhatIf!$R:$R,M483)&lt;=price_limit,IF(M483="Yes",1,2),"")),""))</f>
        <v/>
      </c>
      <c r="BI483" s="161" t="str">
        <f>IF(OR(N483="",VLOOKUP(N$1,Services!$A$1:$B$25,2,0)="Exclude"),"",IF($D483=1,IF(OR(price_limit="",price_limit="No Limit"),IF(N483="Yes",1,2),IF(SUMIFS(WhatIf!$W:$W,WhatIf!$Q:$Q,N$1,WhatIf!$R:$R,N483)&lt;=price_limit,IF(N483="Yes",1,2),"")),""))</f>
        <v/>
      </c>
      <c r="BJ483" s="161" t="str">
        <f>IF(OR(O483="",VLOOKUP(O$1,Services!$A$1:$B$25,2,0)="Exclude"),"",IF($D483=1,IF(OR(price_limit="",price_limit="No Limit"),IF(O483="Yes",1,2),IF(SUMIFS(WhatIf!$W:$W,WhatIf!$Q:$Q,O$1,WhatIf!$R:$R,O483)&lt;=price_limit,IF(O483="Yes",1,2),"")),""))</f>
        <v/>
      </c>
      <c r="BK483" s="161" t="str">
        <f>IF(OR(P483="",VLOOKUP(P$1,Services!$A$1:$B$25,2,0)="Exclude"),"",IF($D483=1,IF(OR(price_limit="",price_limit="No Limit"),IF(P483="Yes",1,2),IF(SUMIFS(WhatIf!$W:$W,WhatIf!$Q:$Q,P$1,WhatIf!$R:$R,P483)&lt;=price_limit,IF(P483="Yes",1,2),"")),""))</f>
        <v/>
      </c>
      <c r="BL483" s="161" t="str">
        <f ca="1">IF(OR(Q483="",VLOOKUP(Q$1,Services!$A$1:$B$25,2,0)="Exclude"),"",IF($D483=1,IF(OR(price_limit="",price_limit="No Limit"),IF(Q483="Yes",1,2),IF(SUMIFS(WhatIf!$W:$W,WhatIf!$Q:$Q,Q$1,WhatIf!$R:$R,Q483)&lt;=price_limit,IF(Q483="Yes",1,2),"")),""))</f>
        <v/>
      </c>
      <c r="BM483" s="161" t="str">
        <f>IF(OR(R483="",VLOOKUP(R$1,Services!$A$1:$B$25,2,0)="Exclude"),"",IF($D483=1,IF(OR(price_limit="",price_limit="No Limit"),IF(R483="Yes",1,2),IF(SUMIFS(WhatIf!$W:$W,WhatIf!$Q:$Q,R$1,WhatIf!$R:$R,R483)&lt;=price_limit,IF(R483="Yes",1,2),"")),""))</f>
        <v/>
      </c>
      <c r="BN483" s="161" t="str">
        <f>IF(OR(S483="",VLOOKUP(S$1,Services!$A$1:$B$25,2,0)="Exclude"),"",IF($D483=1,IF(OR(price_limit="",price_limit="No Limit"),IF(S483="Yes",1,2),IF(SUMIFS(WhatIf!$W:$W,WhatIf!$Q:$Q,S$1,WhatIf!$R:$R,S483)&lt;=price_limit,IF(S483="Yes",1,2),"")),""))</f>
        <v/>
      </c>
      <c r="BO483" s="161" t="str">
        <f>IF(OR(T483="",VLOOKUP(T$1,Services!$A$1:$B$25,2,0)="Exclude"),"",IF($D483=1,IF(OR(price_limit="",price_limit="No Limit"),IF(T483="Yes",1,2),IF(SUMIFS(WhatIf!$W:$W,WhatIf!$Q:$Q,T$1,WhatIf!$R:$R,T483)&lt;=price_limit,IF(T483="Yes",1,2),"")),""))</f>
        <v/>
      </c>
      <c r="BP483" s="161" t="str">
        <f>IF(OR(U483="",VLOOKUP(U$1,Services!$A$1:$B$25,2,0)="Exclude"),"",IF($D483=1,IF(OR(price_limit="",price_limit="No Limit"),IF(U483="Yes",1,2),IF(SUMIFS(WhatIf!$W:$W,WhatIf!$Q:$Q,U$1,WhatIf!$R:$R,U483)&lt;=price_limit,IF(U483="Yes",1,2),"")),""))</f>
        <v/>
      </c>
      <c r="BQ483" s="161" t="str">
        <f>IF(OR(V483="",VLOOKUP(V$1,Services!$A$1:$B$25,2,0)="Exclude"),"",IF($D483=1,IF(OR(price_limit="",price_limit="No Limit"),IF(V483="Yes",1,2),IF(SUMIFS(WhatIf!$W:$W,WhatIf!$Q:$Q,V$1,WhatIf!$R:$R,V483)&lt;=price_limit,IF(V483="Yes",1,2),"")),""))</f>
        <v/>
      </c>
      <c r="BR483" s="161" t="str">
        <f>IF(OR(W483="",VLOOKUP(W$1,Services!$A$1:$B$25,2,0)="Exclude"),"",IF($D483=1,IF(OR(price_limit="",price_limit="No Limit"),IF(W483="Yes",1,2),IF(SUMIFS(WhatIf!$W:$W,WhatIf!$Q:$Q,W$1,WhatIf!$R:$R,W483)&lt;=price_limit,IF(W483="Yes",1,2),"")),""))</f>
        <v/>
      </c>
      <c r="BS483" s="161" t="str">
        <f>IF(OR(X483="",VLOOKUP(X$1,Services!$A$1:$B$25,2,0)="Exclude"),"",IF($D483=1,IF(OR(price_limit="",price_limit="No Limit"),IF(X483="Yes",1,2),IF(SUMIFS(WhatIf!$W:$W,WhatIf!$Q:$Q,X$1,WhatIf!$R:$R,X483)&lt;=price_limit,IF(X483="Yes",1,2),"")),""))</f>
        <v/>
      </c>
      <c r="BT483" s="161" t="str">
        <f>IF(OR(Y483="",VLOOKUP(Y$1,Services!$A$1:$B$25,2,0)="Exclude"),"",IF($D483=1,IF(OR(price_limit="",price_limit="No Limit"),IF(Y483="Yes",1,2),IF(SUMIFS(WhatIf!$W:$W,WhatIf!$Q:$Q,Y$1,WhatIf!$R:$R,Y483)&lt;=price_limit,IF(Y483="Yes",1,2),"")),""))</f>
        <v/>
      </c>
      <c r="BU483" s="161" t="str">
        <f>IF(OR(Z483="",VLOOKUP(Z$1,Services!$A$1:$B$25,2,0)="Exclude"),"",IF($D483=1,IF(OR(price_limit="",price_limit="No Limit"),IF(Z483="Yes",1,2),IF(SUMIFS(WhatIf!$W:$W,WhatIf!$Q:$Q,Z$1,WhatIf!$R:$R,Z483)&lt;=price_limit,IF(Z483="Yes",1,2),"")),""))</f>
        <v/>
      </c>
      <c r="BV483" s="161"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3" customHeight="1" x14ac:dyDescent="0.35">
      <c r="A484" s="15" t="s">
        <v>127</v>
      </c>
      <c r="B484" s="3" t="s">
        <v>869</v>
      </c>
      <c r="C484" s="3" t="s">
        <v>229</v>
      </c>
      <c r="D484" s="8" t="str">
        <f t="shared" ca="1" si="23"/>
        <v/>
      </c>
      <c r="E484" s="4" t="s">
        <v>1006</v>
      </c>
      <c r="F484" s="4" t="s">
        <v>389</v>
      </c>
      <c r="G484" s="4" t="s">
        <v>389</v>
      </c>
      <c r="H484" s="4" t="s">
        <v>389</v>
      </c>
      <c r="I484" s="8" t="s">
        <v>1</v>
      </c>
      <c r="J484" s="4" t="s">
        <v>1</v>
      </c>
      <c r="K484" s="4" t="s">
        <v>1</v>
      </c>
      <c r="L484" s="4" t="s">
        <v>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1" t="str">
        <f ca="1">IF(OR(E484="",VLOOKUP(E$1,Services!$A$1:$B$25,2,0)="Exclude"),"",IF($D484=1,IF(OR(price_limit="",price_limit="No Limit"),IF(E484="Yes",1,2),IF(SUMIFS(WhatIf!$W:$W,WhatIf!$Q:$Q,E$1,WhatIf!$R:$R,E484)&lt;=price_limit,IF(E484="Yes",1,2),"")),""))</f>
        <v/>
      </c>
      <c r="BA484" s="161" t="str">
        <f ca="1">IF(OR(F484="",VLOOKUP(F$1,Services!$A$1:$B$25,2,0)="Exclude"),"",IF($D484=1,IF(OR(price_limit="",price_limit="No Limit"),IF(F484="Yes",1,2),IF(SUMIFS(WhatIf!$W:$W,WhatIf!$Q:$Q,F$1,WhatIf!$R:$R,F484)&lt;=price_limit,IF(F484="Yes",1,2),"")),""))</f>
        <v/>
      </c>
      <c r="BB484" s="161" t="str">
        <f ca="1">IF(OR(G484="",VLOOKUP(G$1,Services!$A$1:$B$25,2,0)="Exclude"),"",IF($D484=1,IF(OR(price_limit="",price_limit="No Limit"),IF(G484="Yes",1,2),IF(SUMIFS(WhatIf!$W:$W,WhatIf!$Q:$Q,G$1,WhatIf!$R:$R,G484)&lt;=price_limit,IF(G484="Yes",1,2),"")),""))</f>
        <v/>
      </c>
      <c r="BC484" s="161" t="str">
        <f ca="1">IF(OR(H484="",VLOOKUP(H$1,Services!$A$1:$B$25,2,0)="Exclude"),"",IF($D484=1,IF(OR(price_limit="",price_limit="No Limit"),IF(H484="Yes",1,2),IF(SUMIFS(WhatIf!$W:$W,WhatIf!$Q:$Q,H$1,WhatIf!$R:$R,H484)&lt;=price_limit,IF(H484="Yes",1,2),"")),""))</f>
        <v/>
      </c>
      <c r="BD484" s="161" t="str">
        <f ca="1">IF(OR(I484="",VLOOKUP(I$1,Services!$A$1:$B$25,2,0)="Exclude"),"",IF($D484=1,IF(OR(price_limit="",price_limit="No Limit"),IF(I484="Yes",1,2),IF(SUMIFS(WhatIf!$W:$W,WhatIf!$Q:$Q,I$1,WhatIf!$R:$R,I484)&lt;=price_limit,IF(I484="Yes",1,2),"")),""))</f>
        <v/>
      </c>
      <c r="BE484" s="161" t="str">
        <f ca="1">IF(OR(J484="",VLOOKUP(J$1,Services!$A$1:$B$25,2,0)="Exclude"),"",IF($D484=1,IF(OR(price_limit="",price_limit="No Limit"),IF(J484="Yes",1,2),IF(SUMIFS(WhatIf!$W:$W,WhatIf!$Q:$Q,J$1,WhatIf!$R:$R,J484)&lt;=price_limit,IF(J484="Yes",1,2),"")),""))</f>
        <v/>
      </c>
      <c r="BF484" s="161" t="str">
        <f ca="1">IF(OR(K484="",VLOOKUP(K$1,Services!$A$1:$B$25,2,0)="Exclude"),"",IF($D484=1,IF(OR(price_limit="",price_limit="No Limit"),IF(K484="Yes",1,2),IF(SUMIFS(WhatIf!$W:$W,WhatIf!$Q:$Q,K$1,WhatIf!$R:$R,K484)&lt;=price_limit,IF(K484="Yes",1,2),"")),""))</f>
        <v/>
      </c>
      <c r="BG484" s="161" t="str">
        <f ca="1">IF(OR(L484="",VLOOKUP(L$1,Services!$A$1:$B$25,2,0)="Exclude"),"",IF($D484=1,IF(OR(price_limit="",price_limit="No Limit"),IF(L484="Yes",1,2),IF(SUMIFS(WhatIf!$W:$W,WhatIf!$Q:$Q,L$1,WhatIf!$R:$R,L484)&lt;=price_limit,IF(L484="Yes",1,2),"")),""))</f>
        <v/>
      </c>
      <c r="BH484" s="161" t="str">
        <f>IF(OR(M484="",VLOOKUP(M$1,Services!$A$1:$B$25,2,0)="Exclude"),"",IF($D484=1,IF(OR(price_limit="",price_limit="No Limit"),IF(M484="Yes",1,2),IF(SUMIFS(WhatIf!$W:$W,WhatIf!$Q:$Q,M$1,WhatIf!$R:$R,M484)&lt;=price_limit,IF(M484="Yes",1,2),"")),""))</f>
        <v/>
      </c>
      <c r="BI484" s="161" t="str">
        <f>IF(OR(N484="",VLOOKUP(N$1,Services!$A$1:$B$25,2,0)="Exclude"),"",IF($D484=1,IF(OR(price_limit="",price_limit="No Limit"),IF(N484="Yes",1,2),IF(SUMIFS(WhatIf!$W:$W,WhatIf!$Q:$Q,N$1,WhatIf!$R:$R,N484)&lt;=price_limit,IF(N484="Yes",1,2),"")),""))</f>
        <v/>
      </c>
      <c r="BJ484" s="161" t="str">
        <f>IF(OR(O484="",VLOOKUP(O$1,Services!$A$1:$B$25,2,0)="Exclude"),"",IF($D484=1,IF(OR(price_limit="",price_limit="No Limit"),IF(O484="Yes",1,2),IF(SUMIFS(WhatIf!$W:$W,WhatIf!$Q:$Q,O$1,WhatIf!$R:$R,O484)&lt;=price_limit,IF(O484="Yes",1,2),"")),""))</f>
        <v/>
      </c>
      <c r="BK484" s="161" t="str">
        <f>IF(OR(P484="",VLOOKUP(P$1,Services!$A$1:$B$25,2,0)="Exclude"),"",IF($D484=1,IF(OR(price_limit="",price_limit="No Limit"),IF(P484="Yes",1,2),IF(SUMIFS(WhatIf!$W:$W,WhatIf!$Q:$Q,P$1,WhatIf!$R:$R,P484)&lt;=price_limit,IF(P484="Yes",1,2),"")),""))</f>
        <v/>
      </c>
      <c r="BL484" s="161" t="str">
        <f>IF(OR(Q484="",VLOOKUP(Q$1,Services!$A$1:$B$25,2,0)="Exclude"),"",IF($D484=1,IF(OR(price_limit="",price_limit="No Limit"),IF(Q484="Yes",1,2),IF(SUMIFS(WhatIf!$W:$W,WhatIf!$Q:$Q,Q$1,WhatIf!$R:$R,Q484)&lt;=price_limit,IF(Q484="Yes",1,2),"")),""))</f>
        <v/>
      </c>
      <c r="BM484" s="161" t="str">
        <f>IF(OR(R484="",VLOOKUP(R$1,Services!$A$1:$B$25,2,0)="Exclude"),"",IF($D484=1,IF(OR(price_limit="",price_limit="No Limit"),IF(R484="Yes",1,2),IF(SUMIFS(WhatIf!$W:$W,WhatIf!$Q:$Q,R$1,WhatIf!$R:$R,R484)&lt;=price_limit,IF(R484="Yes",1,2),"")),""))</f>
        <v/>
      </c>
      <c r="BN484" s="161" t="str">
        <f>IF(OR(S484="",VLOOKUP(S$1,Services!$A$1:$B$25,2,0)="Exclude"),"",IF($D484=1,IF(OR(price_limit="",price_limit="No Limit"),IF(S484="Yes",1,2),IF(SUMIFS(WhatIf!$W:$W,WhatIf!$Q:$Q,S$1,WhatIf!$R:$R,S484)&lt;=price_limit,IF(S484="Yes",1,2),"")),""))</f>
        <v/>
      </c>
      <c r="BO484" s="161" t="str">
        <f>IF(OR(T484="",VLOOKUP(T$1,Services!$A$1:$B$25,2,0)="Exclude"),"",IF($D484=1,IF(OR(price_limit="",price_limit="No Limit"),IF(T484="Yes",1,2),IF(SUMIFS(WhatIf!$W:$W,WhatIf!$Q:$Q,T$1,WhatIf!$R:$R,T484)&lt;=price_limit,IF(T484="Yes",1,2),"")),""))</f>
        <v/>
      </c>
      <c r="BP484" s="161" t="str">
        <f>IF(OR(U484="",VLOOKUP(U$1,Services!$A$1:$B$25,2,0)="Exclude"),"",IF($D484=1,IF(OR(price_limit="",price_limit="No Limit"),IF(U484="Yes",1,2),IF(SUMIFS(WhatIf!$W:$W,WhatIf!$Q:$Q,U$1,WhatIf!$R:$R,U484)&lt;=price_limit,IF(U484="Yes",1,2),"")),""))</f>
        <v/>
      </c>
      <c r="BQ484" s="161" t="str">
        <f>IF(OR(V484="",VLOOKUP(V$1,Services!$A$1:$B$25,2,0)="Exclude"),"",IF($D484=1,IF(OR(price_limit="",price_limit="No Limit"),IF(V484="Yes",1,2),IF(SUMIFS(WhatIf!$W:$W,WhatIf!$Q:$Q,V$1,WhatIf!$R:$R,V484)&lt;=price_limit,IF(V484="Yes",1,2),"")),""))</f>
        <v/>
      </c>
      <c r="BR484" s="161" t="str">
        <f>IF(OR(W484="",VLOOKUP(W$1,Services!$A$1:$B$25,2,0)="Exclude"),"",IF($D484=1,IF(OR(price_limit="",price_limit="No Limit"),IF(W484="Yes",1,2),IF(SUMIFS(WhatIf!$W:$W,WhatIf!$Q:$Q,W$1,WhatIf!$R:$R,W484)&lt;=price_limit,IF(W484="Yes",1,2),"")),""))</f>
        <v/>
      </c>
      <c r="BS484" s="161" t="str">
        <f>IF(OR(X484="",VLOOKUP(X$1,Services!$A$1:$B$25,2,0)="Exclude"),"",IF($D484=1,IF(OR(price_limit="",price_limit="No Limit"),IF(X484="Yes",1,2),IF(SUMIFS(WhatIf!$W:$W,WhatIf!$Q:$Q,X$1,WhatIf!$R:$R,X484)&lt;=price_limit,IF(X484="Yes",1,2),"")),""))</f>
        <v/>
      </c>
      <c r="BT484" s="161" t="str">
        <f>IF(OR(Y484="",VLOOKUP(Y$1,Services!$A$1:$B$25,2,0)="Exclude"),"",IF($D484=1,IF(OR(price_limit="",price_limit="No Limit"),IF(Y484="Yes",1,2),IF(SUMIFS(WhatIf!$W:$W,WhatIf!$Q:$Q,Y$1,WhatIf!$R:$R,Y484)&lt;=price_limit,IF(Y484="Yes",1,2),"")),""))</f>
        <v/>
      </c>
      <c r="BU484" s="161" t="str">
        <f>IF(OR(Z484="",VLOOKUP(Z$1,Services!$A$1:$B$25,2,0)="Exclude"),"",IF($D484=1,IF(OR(price_limit="",price_limit="No Limit"),IF(Z484="Yes",1,2),IF(SUMIFS(WhatIf!$W:$W,WhatIf!$Q:$Q,Z$1,WhatIf!$R:$R,Z484)&lt;=price_limit,IF(Z484="Yes",1,2),"")),""))</f>
        <v/>
      </c>
      <c r="BV484" s="161"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
      <c r="A485" s="15" t="s">
        <v>1187</v>
      </c>
      <c r="C485" s="3" t="s">
        <v>345</v>
      </c>
      <c r="D485" s="8" t="str">
        <f t="shared" ca="1" si="23"/>
        <v/>
      </c>
      <c r="E485" s="4" t="s">
        <v>1</v>
      </c>
      <c r="O485" s="4" t="s">
        <v>1</v>
      </c>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1" t="str">
        <f ca="1">IF(OR(E485="",VLOOKUP(E$1,Services!$A$1:$B$25,2,0)="Exclude"),"",IF($D485=1,IF(OR(price_limit="",price_limit="No Limit"),IF(E485="Yes",1,2),IF(SUMIFS(WhatIf!$W:$W,WhatIf!$Q:$Q,E$1,WhatIf!$R:$R,E485)&lt;=price_limit,IF(E485="Yes",1,2),"")),""))</f>
        <v/>
      </c>
      <c r="BA485" s="161" t="str">
        <f>IF(OR(F485="",VLOOKUP(F$1,Services!$A$1:$B$25,2,0)="Exclude"),"",IF($D485=1,IF(OR(price_limit="",price_limit="No Limit"),IF(F485="Yes",1,2),IF(SUMIFS(WhatIf!$W:$W,WhatIf!$Q:$Q,F$1,WhatIf!$R:$R,F485)&lt;=price_limit,IF(F485="Yes",1,2),"")),""))</f>
        <v/>
      </c>
      <c r="BB485" s="161" t="str">
        <f>IF(OR(G485="",VLOOKUP(G$1,Services!$A$1:$B$25,2,0)="Exclude"),"",IF($D485=1,IF(OR(price_limit="",price_limit="No Limit"),IF(G485="Yes",1,2),IF(SUMIFS(WhatIf!$W:$W,WhatIf!$Q:$Q,G$1,WhatIf!$R:$R,G485)&lt;=price_limit,IF(G485="Yes",1,2),"")),""))</f>
        <v/>
      </c>
      <c r="BC485" s="161" t="str">
        <f>IF(OR(H485="",VLOOKUP(H$1,Services!$A$1:$B$25,2,0)="Exclude"),"",IF($D485=1,IF(OR(price_limit="",price_limit="No Limit"),IF(H485="Yes",1,2),IF(SUMIFS(WhatIf!$W:$W,WhatIf!$Q:$Q,H$1,WhatIf!$R:$R,H485)&lt;=price_limit,IF(H485="Yes",1,2),"")),""))</f>
        <v/>
      </c>
      <c r="BD485" s="161" t="str">
        <f>IF(OR(I485="",VLOOKUP(I$1,Services!$A$1:$B$25,2,0)="Exclude"),"",IF($D485=1,IF(OR(price_limit="",price_limit="No Limit"),IF(I485="Yes",1,2),IF(SUMIFS(WhatIf!$W:$W,WhatIf!$Q:$Q,I$1,WhatIf!$R:$R,I485)&lt;=price_limit,IF(I485="Yes",1,2),"")),""))</f>
        <v/>
      </c>
      <c r="BE485" s="161" t="str">
        <f>IF(OR(J485="",VLOOKUP(J$1,Services!$A$1:$B$25,2,0)="Exclude"),"",IF($D485=1,IF(OR(price_limit="",price_limit="No Limit"),IF(J485="Yes",1,2),IF(SUMIFS(WhatIf!$W:$W,WhatIf!$Q:$Q,J$1,WhatIf!$R:$R,J485)&lt;=price_limit,IF(J485="Yes",1,2),"")),""))</f>
        <v/>
      </c>
      <c r="BF485" s="161" t="str">
        <f>IF(OR(K485="",VLOOKUP(K$1,Services!$A$1:$B$25,2,0)="Exclude"),"",IF($D485=1,IF(OR(price_limit="",price_limit="No Limit"),IF(K485="Yes",1,2),IF(SUMIFS(WhatIf!$W:$W,WhatIf!$Q:$Q,K$1,WhatIf!$R:$R,K485)&lt;=price_limit,IF(K485="Yes",1,2),"")),""))</f>
        <v/>
      </c>
      <c r="BG485" s="161" t="str">
        <f>IF(OR(L485="",VLOOKUP(L$1,Services!$A$1:$B$25,2,0)="Exclude"),"",IF($D485=1,IF(OR(price_limit="",price_limit="No Limit"),IF(L485="Yes",1,2),IF(SUMIFS(WhatIf!$W:$W,WhatIf!$Q:$Q,L$1,WhatIf!$R:$R,L485)&lt;=price_limit,IF(L485="Yes",1,2),"")),""))</f>
        <v/>
      </c>
      <c r="BH485" s="161" t="str">
        <f>IF(OR(M485="",VLOOKUP(M$1,Services!$A$1:$B$25,2,0)="Exclude"),"",IF($D485=1,IF(OR(price_limit="",price_limit="No Limit"),IF(M485="Yes",1,2),IF(SUMIFS(WhatIf!$W:$W,WhatIf!$Q:$Q,M$1,WhatIf!$R:$R,M485)&lt;=price_limit,IF(M485="Yes",1,2),"")),""))</f>
        <v/>
      </c>
      <c r="BI485" s="161" t="str">
        <f>IF(OR(N485="",VLOOKUP(N$1,Services!$A$1:$B$25,2,0)="Exclude"),"",IF($D485=1,IF(OR(price_limit="",price_limit="No Limit"),IF(N485="Yes",1,2),IF(SUMIFS(WhatIf!$W:$W,WhatIf!$Q:$Q,N$1,WhatIf!$R:$R,N485)&lt;=price_limit,IF(N485="Yes",1,2),"")),""))</f>
        <v/>
      </c>
      <c r="BJ485" s="161" t="str">
        <f ca="1">IF(OR(O485="",VLOOKUP(O$1,Services!$A$1:$B$25,2,0)="Exclude"),"",IF($D485=1,IF(OR(price_limit="",price_limit="No Limit"),IF(O485="Yes",1,2),IF(SUMIFS(WhatIf!$W:$W,WhatIf!$Q:$Q,O$1,WhatIf!$R:$R,O485)&lt;=price_limit,IF(O485="Yes",1,2),"")),""))</f>
        <v/>
      </c>
      <c r="BK485" s="161" t="str">
        <f>IF(OR(P485="",VLOOKUP(P$1,Services!$A$1:$B$25,2,0)="Exclude"),"",IF($D485=1,IF(OR(price_limit="",price_limit="No Limit"),IF(P485="Yes",1,2),IF(SUMIFS(WhatIf!$W:$W,WhatIf!$Q:$Q,P$1,WhatIf!$R:$R,P485)&lt;=price_limit,IF(P485="Yes",1,2),"")),""))</f>
        <v/>
      </c>
      <c r="BL485" s="161" t="str">
        <f>IF(OR(Q485="",VLOOKUP(Q$1,Services!$A$1:$B$25,2,0)="Exclude"),"",IF($D485=1,IF(OR(price_limit="",price_limit="No Limit"),IF(Q485="Yes",1,2),IF(SUMIFS(WhatIf!$W:$W,WhatIf!$Q:$Q,Q$1,WhatIf!$R:$R,Q485)&lt;=price_limit,IF(Q485="Yes",1,2),"")),""))</f>
        <v/>
      </c>
      <c r="BM485" s="161" t="str">
        <f>IF(OR(R485="",VLOOKUP(R$1,Services!$A$1:$B$25,2,0)="Exclude"),"",IF($D485=1,IF(OR(price_limit="",price_limit="No Limit"),IF(R485="Yes",1,2),IF(SUMIFS(WhatIf!$W:$W,WhatIf!$Q:$Q,R$1,WhatIf!$R:$R,R485)&lt;=price_limit,IF(R485="Yes",1,2),"")),""))</f>
        <v/>
      </c>
      <c r="BN485" s="161" t="str">
        <f>IF(OR(S485="",VLOOKUP(S$1,Services!$A$1:$B$25,2,0)="Exclude"),"",IF($D485=1,IF(OR(price_limit="",price_limit="No Limit"),IF(S485="Yes",1,2),IF(SUMIFS(WhatIf!$W:$W,WhatIf!$Q:$Q,S$1,WhatIf!$R:$R,S485)&lt;=price_limit,IF(S485="Yes",1,2),"")),""))</f>
        <v/>
      </c>
      <c r="BO485" s="161" t="str">
        <f>IF(OR(T485="",VLOOKUP(T$1,Services!$A$1:$B$25,2,0)="Exclude"),"",IF($D485=1,IF(OR(price_limit="",price_limit="No Limit"),IF(T485="Yes",1,2),IF(SUMIFS(WhatIf!$W:$W,WhatIf!$Q:$Q,T$1,WhatIf!$R:$R,T485)&lt;=price_limit,IF(T485="Yes",1,2),"")),""))</f>
        <v/>
      </c>
      <c r="BP485" s="161" t="str">
        <f>IF(OR(U485="",VLOOKUP(U$1,Services!$A$1:$B$25,2,0)="Exclude"),"",IF($D485=1,IF(OR(price_limit="",price_limit="No Limit"),IF(U485="Yes",1,2),IF(SUMIFS(WhatIf!$W:$W,WhatIf!$Q:$Q,U$1,WhatIf!$R:$R,U485)&lt;=price_limit,IF(U485="Yes",1,2),"")),""))</f>
        <v/>
      </c>
      <c r="BQ485" s="161" t="str">
        <f>IF(OR(V485="",VLOOKUP(V$1,Services!$A$1:$B$25,2,0)="Exclude"),"",IF($D485=1,IF(OR(price_limit="",price_limit="No Limit"),IF(V485="Yes",1,2),IF(SUMIFS(WhatIf!$W:$W,WhatIf!$Q:$Q,V$1,WhatIf!$R:$R,V485)&lt;=price_limit,IF(V485="Yes",1,2),"")),""))</f>
        <v/>
      </c>
      <c r="BR485" s="161" t="str">
        <f>IF(OR(W485="",VLOOKUP(W$1,Services!$A$1:$B$25,2,0)="Exclude"),"",IF($D485=1,IF(OR(price_limit="",price_limit="No Limit"),IF(W485="Yes",1,2),IF(SUMIFS(WhatIf!$W:$W,WhatIf!$Q:$Q,W$1,WhatIf!$R:$R,W485)&lt;=price_limit,IF(W485="Yes",1,2),"")),""))</f>
        <v/>
      </c>
      <c r="BS485" s="161" t="str">
        <f>IF(OR(X485="",VLOOKUP(X$1,Services!$A$1:$B$25,2,0)="Exclude"),"",IF($D485=1,IF(OR(price_limit="",price_limit="No Limit"),IF(X485="Yes",1,2),IF(SUMIFS(WhatIf!$W:$W,WhatIf!$Q:$Q,X$1,WhatIf!$R:$R,X485)&lt;=price_limit,IF(X485="Yes",1,2),"")),""))</f>
        <v/>
      </c>
      <c r="BT485" s="161" t="str">
        <f>IF(OR(Y485="",VLOOKUP(Y$1,Services!$A$1:$B$25,2,0)="Exclude"),"",IF($D485=1,IF(OR(price_limit="",price_limit="No Limit"),IF(Y485="Yes",1,2),IF(SUMIFS(WhatIf!$W:$W,WhatIf!$Q:$Q,Y$1,WhatIf!$R:$R,Y485)&lt;=price_limit,IF(Y485="Yes",1,2),"")),""))</f>
        <v/>
      </c>
      <c r="BU485" s="161" t="str">
        <f>IF(OR(Z485="",VLOOKUP(Z$1,Services!$A$1:$B$25,2,0)="Exclude"),"",IF($D485=1,IF(OR(price_limit="",price_limit="No Limit"),IF(Z485="Yes",1,2),IF(SUMIFS(WhatIf!$W:$W,WhatIf!$Q:$Q,Z$1,WhatIf!$R:$R,Z485)&lt;=price_limit,IF(Z485="Yes",1,2),"")),""))</f>
        <v/>
      </c>
      <c r="BV485" s="161"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3" customHeight="1" x14ac:dyDescent="0.3">
      <c r="A486" s="15" t="s">
        <v>1204</v>
      </c>
      <c r="C486" s="3" t="s">
        <v>346</v>
      </c>
      <c r="D486" s="8" t="str">
        <f t="shared" ca="1" si="23"/>
        <v/>
      </c>
      <c r="F486" s="4" t="s">
        <v>604</v>
      </c>
      <c r="G486" s="4" t="s">
        <v>604</v>
      </c>
      <c r="H486" s="4" t="s">
        <v>604</v>
      </c>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1" t="str">
        <f>IF(OR(E486="",VLOOKUP(E$1,Services!$A$1:$B$25,2,0)="Exclude"),"",IF($D486=1,IF(OR(price_limit="",price_limit="No Limit"),IF(E486="Yes",1,2),IF(SUMIFS(WhatIf!$W:$W,WhatIf!$Q:$Q,E$1,WhatIf!$R:$R,E486)&lt;=price_limit,IF(E486="Yes",1,2),"")),""))</f>
        <v/>
      </c>
      <c r="BA486" s="161" t="str">
        <f ca="1">IF(OR(F486="",VLOOKUP(F$1,Services!$A$1:$B$25,2,0)="Exclude"),"",IF($D486=1,IF(OR(price_limit="",price_limit="No Limit"),IF(F486="Yes",1,2),IF(SUMIFS(WhatIf!$W:$W,WhatIf!$Q:$Q,F$1,WhatIf!$R:$R,F486)&lt;=price_limit,IF(F486="Yes",1,2),"")),""))</f>
        <v/>
      </c>
      <c r="BB486" s="161" t="str">
        <f ca="1">IF(OR(G486="",VLOOKUP(G$1,Services!$A$1:$B$25,2,0)="Exclude"),"",IF($D486=1,IF(OR(price_limit="",price_limit="No Limit"),IF(G486="Yes",1,2),IF(SUMIFS(WhatIf!$W:$W,WhatIf!$Q:$Q,G$1,WhatIf!$R:$R,G486)&lt;=price_limit,IF(G486="Yes",1,2),"")),""))</f>
        <v/>
      </c>
      <c r="BC486" s="161" t="str">
        <f ca="1">IF(OR(H486="",VLOOKUP(H$1,Services!$A$1:$B$25,2,0)="Exclude"),"",IF($D486=1,IF(OR(price_limit="",price_limit="No Limit"),IF(H486="Yes",1,2),IF(SUMIFS(WhatIf!$W:$W,WhatIf!$Q:$Q,H$1,WhatIf!$R:$R,H486)&lt;=price_limit,IF(H486="Yes",1,2),"")),""))</f>
        <v/>
      </c>
      <c r="BD486" s="161" t="str">
        <f>IF(OR(I486="",VLOOKUP(I$1,Services!$A$1:$B$25,2,0)="Exclude"),"",IF($D486=1,IF(OR(price_limit="",price_limit="No Limit"),IF(I486="Yes",1,2),IF(SUMIFS(WhatIf!$W:$W,WhatIf!$Q:$Q,I$1,WhatIf!$R:$R,I486)&lt;=price_limit,IF(I486="Yes",1,2),"")),""))</f>
        <v/>
      </c>
      <c r="BE486" s="161" t="str">
        <f>IF(OR(J486="",VLOOKUP(J$1,Services!$A$1:$B$25,2,0)="Exclude"),"",IF($D486=1,IF(OR(price_limit="",price_limit="No Limit"),IF(J486="Yes",1,2),IF(SUMIFS(WhatIf!$W:$W,WhatIf!$Q:$Q,J$1,WhatIf!$R:$R,J486)&lt;=price_limit,IF(J486="Yes",1,2),"")),""))</f>
        <v/>
      </c>
      <c r="BF486" s="161" t="str">
        <f>IF(OR(K486="",VLOOKUP(K$1,Services!$A$1:$B$25,2,0)="Exclude"),"",IF($D486=1,IF(OR(price_limit="",price_limit="No Limit"),IF(K486="Yes",1,2),IF(SUMIFS(WhatIf!$W:$W,WhatIf!$Q:$Q,K$1,WhatIf!$R:$R,K486)&lt;=price_limit,IF(K486="Yes",1,2),"")),""))</f>
        <v/>
      </c>
      <c r="BG486" s="161" t="str">
        <f>IF(OR(L486="",VLOOKUP(L$1,Services!$A$1:$B$25,2,0)="Exclude"),"",IF($D486=1,IF(OR(price_limit="",price_limit="No Limit"),IF(L486="Yes",1,2),IF(SUMIFS(WhatIf!$W:$W,WhatIf!$Q:$Q,L$1,WhatIf!$R:$R,L486)&lt;=price_limit,IF(L486="Yes",1,2),"")),""))</f>
        <v/>
      </c>
      <c r="BH486" s="161" t="str">
        <f>IF(OR(M486="",VLOOKUP(M$1,Services!$A$1:$B$25,2,0)="Exclude"),"",IF($D486=1,IF(OR(price_limit="",price_limit="No Limit"),IF(M486="Yes",1,2),IF(SUMIFS(WhatIf!$W:$W,WhatIf!$Q:$Q,M$1,WhatIf!$R:$R,M486)&lt;=price_limit,IF(M486="Yes",1,2),"")),""))</f>
        <v/>
      </c>
      <c r="BI486" s="161" t="str">
        <f>IF(OR(N486="",VLOOKUP(N$1,Services!$A$1:$B$25,2,0)="Exclude"),"",IF($D486=1,IF(OR(price_limit="",price_limit="No Limit"),IF(N486="Yes",1,2),IF(SUMIFS(WhatIf!$W:$W,WhatIf!$Q:$Q,N$1,WhatIf!$R:$R,N486)&lt;=price_limit,IF(N486="Yes",1,2),"")),""))</f>
        <v/>
      </c>
      <c r="BJ486" s="161" t="str">
        <f>IF(OR(O486="",VLOOKUP(O$1,Services!$A$1:$B$25,2,0)="Exclude"),"",IF($D486=1,IF(OR(price_limit="",price_limit="No Limit"),IF(O486="Yes",1,2),IF(SUMIFS(WhatIf!$W:$W,WhatIf!$Q:$Q,O$1,WhatIf!$R:$R,O486)&lt;=price_limit,IF(O486="Yes",1,2),"")),""))</f>
        <v/>
      </c>
      <c r="BK486" s="161" t="str">
        <f>IF(OR(P486="",VLOOKUP(P$1,Services!$A$1:$B$25,2,0)="Exclude"),"",IF($D486=1,IF(OR(price_limit="",price_limit="No Limit"),IF(P486="Yes",1,2),IF(SUMIFS(WhatIf!$W:$W,WhatIf!$Q:$Q,P$1,WhatIf!$R:$R,P486)&lt;=price_limit,IF(P486="Yes",1,2),"")),""))</f>
        <v/>
      </c>
      <c r="BL486" s="161" t="str">
        <f>IF(OR(Q486="",VLOOKUP(Q$1,Services!$A$1:$B$25,2,0)="Exclude"),"",IF($D486=1,IF(OR(price_limit="",price_limit="No Limit"),IF(Q486="Yes",1,2),IF(SUMIFS(WhatIf!$W:$W,WhatIf!$Q:$Q,Q$1,WhatIf!$R:$R,Q486)&lt;=price_limit,IF(Q486="Yes",1,2),"")),""))</f>
        <v/>
      </c>
      <c r="BM486" s="161" t="str">
        <f>IF(OR(R486="",VLOOKUP(R$1,Services!$A$1:$B$25,2,0)="Exclude"),"",IF($D486=1,IF(OR(price_limit="",price_limit="No Limit"),IF(R486="Yes",1,2),IF(SUMIFS(WhatIf!$W:$W,WhatIf!$Q:$Q,R$1,WhatIf!$R:$R,R486)&lt;=price_limit,IF(R486="Yes",1,2),"")),""))</f>
        <v/>
      </c>
      <c r="BN486" s="161" t="str">
        <f>IF(OR(S486="",VLOOKUP(S$1,Services!$A$1:$B$25,2,0)="Exclude"),"",IF($D486=1,IF(OR(price_limit="",price_limit="No Limit"),IF(S486="Yes",1,2),IF(SUMIFS(WhatIf!$W:$W,WhatIf!$Q:$Q,S$1,WhatIf!$R:$R,S486)&lt;=price_limit,IF(S486="Yes",1,2),"")),""))</f>
        <v/>
      </c>
      <c r="BO486" s="161" t="str">
        <f>IF(OR(T486="",VLOOKUP(T$1,Services!$A$1:$B$25,2,0)="Exclude"),"",IF($D486=1,IF(OR(price_limit="",price_limit="No Limit"),IF(T486="Yes",1,2),IF(SUMIFS(WhatIf!$W:$W,WhatIf!$Q:$Q,T$1,WhatIf!$R:$R,T486)&lt;=price_limit,IF(T486="Yes",1,2),"")),""))</f>
        <v/>
      </c>
      <c r="BP486" s="161" t="str">
        <f>IF(OR(U486="",VLOOKUP(U$1,Services!$A$1:$B$25,2,0)="Exclude"),"",IF($D486=1,IF(OR(price_limit="",price_limit="No Limit"),IF(U486="Yes",1,2),IF(SUMIFS(WhatIf!$W:$W,WhatIf!$Q:$Q,U$1,WhatIf!$R:$R,U486)&lt;=price_limit,IF(U486="Yes",1,2),"")),""))</f>
        <v/>
      </c>
      <c r="BQ486" s="161" t="str">
        <f>IF(OR(V486="",VLOOKUP(V$1,Services!$A$1:$B$25,2,0)="Exclude"),"",IF($D486=1,IF(OR(price_limit="",price_limit="No Limit"),IF(V486="Yes",1,2),IF(SUMIFS(WhatIf!$W:$W,WhatIf!$Q:$Q,V$1,WhatIf!$R:$R,V486)&lt;=price_limit,IF(V486="Yes",1,2),"")),""))</f>
        <v/>
      </c>
      <c r="BR486" s="161" t="str">
        <f>IF(OR(W486="",VLOOKUP(W$1,Services!$A$1:$B$25,2,0)="Exclude"),"",IF($D486=1,IF(OR(price_limit="",price_limit="No Limit"),IF(W486="Yes",1,2),IF(SUMIFS(WhatIf!$W:$W,WhatIf!$Q:$Q,W$1,WhatIf!$R:$R,W486)&lt;=price_limit,IF(W486="Yes",1,2),"")),""))</f>
        <v/>
      </c>
      <c r="BS486" s="161" t="str">
        <f>IF(OR(X486="",VLOOKUP(X$1,Services!$A$1:$B$25,2,0)="Exclude"),"",IF($D486=1,IF(OR(price_limit="",price_limit="No Limit"),IF(X486="Yes",1,2),IF(SUMIFS(WhatIf!$W:$W,WhatIf!$Q:$Q,X$1,WhatIf!$R:$R,X486)&lt;=price_limit,IF(X486="Yes",1,2),"")),""))</f>
        <v/>
      </c>
      <c r="BT486" s="161" t="str">
        <f>IF(OR(Y486="",VLOOKUP(Y$1,Services!$A$1:$B$25,2,0)="Exclude"),"",IF($D486=1,IF(OR(price_limit="",price_limit="No Limit"),IF(Y486="Yes",1,2),IF(SUMIFS(WhatIf!$W:$W,WhatIf!$Q:$Q,Y$1,WhatIf!$R:$R,Y486)&lt;=price_limit,IF(Y486="Yes",1,2),"")),""))</f>
        <v/>
      </c>
      <c r="BU486" s="161" t="str">
        <f>IF(OR(Z486="",VLOOKUP(Z$1,Services!$A$1:$B$25,2,0)="Exclude"),"",IF($D486=1,IF(OR(price_limit="",price_limit="No Limit"),IF(Z486="Yes",1,2),IF(SUMIFS(WhatIf!$W:$W,WhatIf!$Q:$Q,Z$1,WhatIf!$R:$R,Z486)&lt;=price_limit,IF(Z486="Yes",1,2),"")),""))</f>
        <v/>
      </c>
      <c r="BV486" s="161"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128</v>
      </c>
      <c r="B487" s="3" t="s">
        <v>205</v>
      </c>
      <c r="C487" s="3" t="s">
        <v>745</v>
      </c>
      <c r="D487" s="8" t="str">
        <f t="shared" ca="1" si="23"/>
        <v/>
      </c>
      <c r="E487" s="4" t="s">
        <v>1</v>
      </c>
      <c r="F487" s="4" t="s">
        <v>385</v>
      </c>
      <c r="G487" s="4" t="s">
        <v>385</v>
      </c>
      <c r="H487" s="4" t="s">
        <v>385</v>
      </c>
      <c r="I487" s="4" t="s">
        <v>1</v>
      </c>
      <c r="K487" s="4" t="s">
        <v>1</v>
      </c>
      <c r="L487" s="4" t="s">
        <v>1</v>
      </c>
      <c r="M487" s="8"/>
      <c r="N487" s="8"/>
      <c r="O487" s="8" t="s">
        <v>605</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1" t="str">
        <f ca="1">IF(OR(E487="",VLOOKUP(E$1,Services!$A$1:$B$25,2,0)="Exclude"),"",IF($D487=1,IF(OR(price_limit="",price_limit="No Limit"),IF(E487="Yes",1,2),IF(SUMIFS(WhatIf!$W:$W,WhatIf!$Q:$Q,E$1,WhatIf!$R:$R,E487)&lt;=price_limit,IF(E487="Yes",1,2),"")),""))</f>
        <v/>
      </c>
      <c r="BA487" s="161" t="str">
        <f ca="1">IF(OR(F487="",VLOOKUP(F$1,Services!$A$1:$B$25,2,0)="Exclude"),"",IF($D487=1,IF(OR(price_limit="",price_limit="No Limit"),IF(F487="Yes",1,2),IF(SUMIFS(WhatIf!$W:$W,WhatIf!$Q:$Q,F$1,WhatIf!$R:$R,F487)&lt;=price_limit,IF(F487="Yes",1,2),"")),""))</f>
        <v/>
      </c>
      <c r="BB487" s="161" t="str">
        <f ca="1">IF(OR(G487="",VLOOKUP(G$1,Services!$A$1:$B$25,2,0)="Exclude"),"",IF($D487=1,IF(OR(price_limit="",price_limit="No Limit"),IF(G487="Yes",1,2),IF(SUMIFS(WhatIf!$W:$W,WhatIf!$Q:$Q,G$1,WhatIf!$R:$R,G487)&lt;=price_limit,IF(G487="Yes",1,2),"")),""))</f>
        <v/>
      </c>
      <c r="BC487" s="161" t="str">
        <f ca="1">IF(OR(H487="",VLOOKUP(H$1,Services!$A$1:$B$25,2,0)="Exclude"),"",IF($D487=1,IF(OR(price_limit="",price_limit="No Limit"),IF(H487="Yes",1,2),IF(SUMIFS(WhatIf!$W:$W,WhatIf!$Q:$Q,H$1,WhatIf!$R:$R,H487)&lt;=price_limit,IF(H487="Yes",1,2),"")),""))</f>
        <v/>
      </c>
      <c r="BD487" s="161" t="str">
        <f ca="1">IF(OR(I487="",VLOOKUP(I$1,Services!$A$1:$B$25,2,0)="Exclude"),"",IF($D487=1,IF(OR(price_limit="",price_limit="No Limit"),IF(I487="Yes",1,2),IF(SUMIFS(WhatIf!$W:$W,WhatIf!$Q:$Q,I$1,WhatIf!$R:$R,I487)&lt;=price_limit,IF(I487="Yes",1,2),"")),""))</f>
        <v/>
      </c>
      <c r="BE487" s="161" t="str">
        <f>IF(OR(J487="",VLOOKUP(J$1,Services!$A$1:$B$25,2,0)="Exclude"),"",IF($D487=1,IF(OR(price_limit="",price_limit="No Limit"),IF(J487="Yes",1,2),IF(SUMIFS(WhatIf!$W:$W,WhatIf!$Q:$Q,J$1,WhatIf!$R:$R,J487)&lt;=price_limit,IF(J487="Yes",1,2),"")),""))</f>
        <v/>
      </c>
      <c r="BF487" s="161" t="str">
        <f ca="1">IF(OR(K487="",VLOOKUP(K$1,Services!$A$1:$B$25,2,0)="Exclude"),"",IF($D487=1,IF(OR(price_limit="",price_limit="No Limit"),IF(K487="Yes",1,2),IF(SUMIFS(WhatIf!$W:$W,WhatIf!$Q:$Q,K$1,WhatIf!$R:$R,K487)&lt;=price_limit,IF(K487="Yes",1,2),"")),""))</f>
        <v/>
      </c>
      <c r="BG487" s="161" t="str">
        <f ca="1">IF(OR(L487="",VLOOKUP(L$1,Services!$A$1:$B$25,2,0)="Exclude"),"",IF($D487=1,IF(OR(price_limit="",price_limit="No Limit"),IF(L487="Yes",1,2),IF(SUMIFS(WhatIf!$W:$W,WhatIf!$Q:$Q,L$1,WhatIf!$R:$R,L487)&lt;=price_limit,IF(L487="Yes",1,2),"")),""))</f>
        <v/>
      </c>
      <c r="BH487" s="161" t="str">
        <f>IF(OR(M487="",VLOOKUP(M$1,Services!$A$1:$B$25,2,0)="Exclude"),"",IF($D487=1,IF(OR(price_limit="",price_limit="No Limit"),IF(M487="Yes",1,2),IF(SUMIFS(WhatIf!$W:$W,WhatIf!$Q:$Q,M$1,WhatIf!$R:$R,M487)&lt;=price_limit,IF(M487="Yes",1,2),"")),""))</f>
        <v/>
      </c>
      <c r="BI487" s="161" t="str">
        <f>IF(OR(N487="",VLOOKUP(N$1,Services!$A$1:$B$25,2,0)="Exclude"),"",IF($D487=1,IF(OR(price_limit="",price_limit="No Limit"),IF(N487="Yes",1,2),IF(SUMIFS(WhatIf!$W:$W,WhatIf!$Q:$Q,N$1,WhatIf!$R:$R,N487)&lt;=price_limit,IF(N487="Yes",1,2),"")),""))</f>
        <v/>
      </c>
      <c r="BJ487" s="161" t="str">
        <f ca="1">IF(OR(O487="",VLOOKUP(O$1,Services!$A$1:$B$25,2,0)="Exclude"),"",IF($D487=1,IF(OR(price_limit="",price_limit="No Limit"),IF(O487="Yes",1,2),IF(SUMIFS(WhatIf!$W:$W,WhatIf!$Q:$Q,O$1,WhatIf!$R:$R,O487)&lt;=price_limit,IF(O487="Yes",1,2),"")),""))</f>
        <v/>
      </c>
      <c r="BK487" s="161" t="str">
        <f>IF(OR(P487="",VLOOKUP(P$1,Services!$A$1:$B$25,2,0)="Exclude"),"",IF($D487=1,IF(OR(price_limit="",price_limit="No Limit"),IF(P487="Yes",1,2),IF(SUMIFS(WhatIf!$W:$W,WhatIf!$Q:$Q,P$1,WhatIf!$R:$R,P487)&lt;=price_limit,IF(P487="Yes",1,2),"")),""))</f>
        <v/>
      </c>
      <c r="BL487" s="161" t="str">
        <f>IF(OR(Q487="",VLOOKUP(Q$1,Services!$A$1:$B$25,2,0)="Exclude"),"",IF($D487=1,IF(OR(price_limit="",price_limit="No Limit"),IF(Q487="Yes",1,2),IF(SUMIFS(WhatIf!$W:$W,WhatIf!$Q:$Q,Q$1,WhatIf!$R:$R,Q487)&lt;=price_limit,IF(Q487="Yes",1,2),"")),""))</f>
        <v/>
      </c>
      <c r="BM487" s="161" t="str">
        <f>IF(OR(R487="",VLOOKUP(R$1,Services!$A$1:$B$25,2,0)="Exclude"),"",IF($D487=1,IF(OR(price_limit="",price_limit="No Limit"),IF(R487="Yes",1,2),IF(SUMIFS(WhatIf!$W:$W,WhatIf!$Q:$Q,R$1,WhatIf!$R:$R,R487)&lt;=price_limit,IF(R487="Yes",1,2),"")),""))</f>
        <v/>
      </c>
      <c r="BN487" s="161" t="str">
        <f>IF(OR(S487="",VLOOKUP(S$1,Services!$A$1:$B$25,2,0)="Exclude"),"",IF($D487=1,IF(OR(price_limit="",price_limit="No Limit"),IF(S487="Yes",1,2),IF(SUMIFS(WhatIf!$W:$W,WhatIf!$Q:$Q,S$1,WhatIf!$R:$R,S487)&lt;=price_limit,IF(S487="Yes",1,2),"")),""))</f>
        <v/>
      </c>
      <c r="BO487" s="161" t="str">
        <f>IF(OR(T487="",VLOOKUP(T$1,Services!$A$1:$B$25,2,0)="Exclude"),"",IF($D487=1,IF(OR(price_limit="",price_limit="No Limit"),IF(T487="Yes",1,2),IF(SUMIFS(WhatIf!$W:$W,WhatIf!$Q:$Q,T$1,WhatIf!$R:$R,T487)&lt;=price_limit,IF(T487="Yes",1,2),"")),""))</f>
        <v/>
      </c>
      <c r="BP487" s="161" t="str">
        <f>IF(OR(U487="",VLOOKUP(U$1,Services!$A$1:$B$25,2,0)="Exclude"),"",IF($D487=1,IF(OR(price_limit="",price_limit="No Limit"),IF(U487="Yes",1,2),IF(SUMIFS(WhatIf!$W:$W,WhatIf!$Q:$Q,U$1,WhatIf!$R:$R,U487)&lt;=price_limit,IF(U487="Yes",1,2),"")),""))</f>
        <v/>
      </c>
      <c r="BQ487" s="161" t="str">
        <f>IF(OR(V487="",VLOOKUP(V$1,Services!$A$1:$B$25,2,0)="Exclude"),"",IF($D487=1,IF(OR(price_limit="",price_limit="No Limit"),IF(V487="Yes",1,2),IF(SUMIFS(WhatIf!$W:$W,WhatIf!$Q:$Q,V$1,WhatIf!$R:$R,V487)&lt;=price_limit,IF(V487="Yes",1,2),"")),""))</f>
        <v/>
      </c>
      <c r="BR487" s="161" t="str">
        <f>IF(OR(W487="",VLOOKUP(W$1,Services!$A$1:$B$25,2,0)="Exclude"),"",IF($D487=1,IF(OR(price_limit="",price_limit="No Limit"),IF(W487="Yes",1,2),IF(SUMIFS(WhatIf!$W:$W,WhatIf!$Q:$Q,W$1,WhatIf!$R:$R,W487)&lt;=price_limit,IF(W487="Yes",1,2),"")),""))</f>
        <v/>
      </c>
      <c r="BS487" s="161" t="str">
        <f>IF(OR(X487="",VLOOKUP(X$1,Services!$A$1:$B$25,2,0)="Exclude"),"",IF($D487=1,IF(OR(price_limit="",price_limit="No Limit"),IF(X487="Yes",1,2),IF(SUMIFS(WhatIf!$W:$W,WhatIf!$Q:$Q,X$1,WhatIf!$R:$R,X487)&lt;=price_limit,IF(X487="Yes",1,2),"")),""))</f>
        <v/>
      </c>
      <c r="BT487" s="161" t="str">
        <f>IF(OR(Y487="",VLOOKUP(Y$1,Services!$A$1:$B$25,2,0)="Exclude"),"",IF($D487=1,IF(OR(price_limit="",price_limit="No Limit"),IF(Y487="Yes",1,2),IF(SUMIFS(WhatIf!$W:$W,WhatIf!$Q:$Q,Y$1,WhatIf!$R:$R,Y487)&lt;=price_limit,IF(Y487="Yes",1,2),"")),""))</f>
        <v/>
      </c>
      <c r="BU487" s="161" t="str">
        <f>IF(OR(Z487="",VLOOKUP(Z$1,Services!$A$1:$B$25,2,0)="Exclude"),"",IF($D487=1,IF(OR(price_limit="",price_limit="No Limit"),IF(Z487="Yes",1,2),IF(SUMIFS(WhatIf!$W:$W,WhatIf!$Q:$Q,Z$1,WhatIf!$R:$R,Z487)&lt;=price_limit,IF(Z487="Yes",1,2),"")),""))</f>
        <v/>
      </c>
      <c r="BV487" s="161"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25.5" customHeight="1" x14ac:dyDescent="0.35">
      <c r="A488" s="15" t="s">
        <v>924</v>
      </c>
      <c r="B488" s="3" t="s">
        <v>1139</v>
      </c>
      <c r="C488" s="3" t="s">
        <v>177</v>
      </c>
      <c r="D488" s="8" t="str">
        <f t="shared" ca="1" si="23"/>
        <v/>
      </c>
      <c r="E488" s="4" t="s">
        <v>1</v>
      </c>
      <c r="I488" s="8"/>
      <c r="J488" s="8"/>
      <c r="K488" s="8"/>
      <c r="L488" s="8"/>
      <c r="M488" s="8"/>
      <c r="N488" s="8"/>
      <c r="O488" s="8" t="s">
        <v>605</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1" t="str">
        <f ca="1">IF(OR(E488="",VLOOKUP(E$1,Services!$A$1:$B$25,2,0)="Exclude"),"",IF($D488=1,IF(OR(price_limit="",price_limit="No Limit"),IF(E488="Yes",1,2),IF(SUMIFS(WhatIf!$W:$W,WhatIf!$Q:$Q,E$1,WhatIf!$R:$R,E488)&lt;=price_limit,IF(E488="Yes",1,2),"")),""))</f>
        <v/>
      </c>
      <c r="BA488" s="161" t="str">
        <f>IF(OR(F488="",VLOOKUP(F$1,Services!$A$1:$B$25,2,0)="Exclude"),"",IF($D488=1,IF(OR(price_limit="",price_limit="No Limit"),IF(F488="Yes",1,2),IF(SUMIFS(WhatIf!$W:$W,WhatIf!$Q:$Q,F$1,WhatIf!$R:$R,F488)&lt;=price_limit,IF(F488="Yes",1,2),"")),""))</f>
        <v/>
      </c>
      <c r="BB488" s="161" t="str">
        <f>IF(OR(G488="",VLOOKUP(G$1,Services!$A$1:$B$25,2,0)="Exclude"),"",IF($D488=1,IF(OR(price_limit="",price_limit="No Limit"),IF(G488="Yes",1,2),IF(SUMIFS(WhatIf!$W:$W,WhatIf!$Q:$Q,G$1,WhatIf!$R:$R,G488)&lt;=price_limit,IF(G488="Yes",1,2),"")),""))</f>
        <v/>
      </c>
      <c r="BC488" s="161" t="str">
        <f>IF(OR(H488="",VLOOKUP(H$1,Services!$A$1:$B$25,2,0)="Exclude"),"",IF($D488=1,IF(OR(price_limit="",price_limit="No Limit"),IF(H488="Yes",1,2),IF(SUMIFS(WhatIf!$W:$W,WhatIf!$Q:$Q,H$1,WhatIf!$R:$R,H488)&lt;=price_limit,IF(H488="Yes",1,2),"")),""))</f>
        <v/>
      </c>
      <c r="BD488" s="161" t="str">
        <f>IF(OR(I488="",VLOOKUP(I$1,Services!$A$1:$B$25,2,0)="Exclude"),"",IF($D488=1,IF(OR(price_limit="",price_limit="No Limit"),IF(I488="Yes",1,2),IF(SUMIFS(WhatIf!$W:$W,WhatIf!$Q:$Q,I$1,WhatIf!$R:$R,I488)&lt;=price_limit,IF(I488="Yes",1,2),"")),""))</f>
        <v/>
      </c>
      <c r="BE488" s="161" t="str">
        <f>IF(OR(J488="",VLOOKUP(J$1,Services!$A$1:$B$25,2,0)="Exclude"),"",IF($D488=1,IF(OR(price_limit="",price_limit="No Limit"),IF(J488="Yes",1,2),IF(SUMIFS(WhatIf!$W:$W,WhatIf!$Q:$Q,J$1,WhatIf!$R:$R,J488)&lt;=price_limit,IF(J488="Yes",1,2),"")),""))</f>
        <v/>
      </c>
      <c r="BF488" s="161" t="str">
        <f>IF(OR(K488="",VLOOKUP(K$1,Services!$A$1:$B$25,2,0)="Exclude"),"",IF($D488=1,IF(OR(price_limit="",price_limit="No Limit"),IF(K488="Yes",1,2),IF(SUMIFS(WhatIf!$W:$W,WhatIf!$Q:$Q,K$1,WhatIf!$R:$R,K488)&lt;=price_limit,IF(K488="Yes",1,2),"")),""))</f>
        <v/>
      </c>
      <c r="BG488" s="161" t="str">
        <f>IF(OR(L488="",VLOOKUP(L$1,Services!$A$1:$B$25,2,0)="Exclude"),"",IF($D488=1,IF(OR(price_limit="",price_limit="No Limit"),IF(L488="Yes",1,2),IF(SUMIFS(WhatIf!$W:$W,WhatIf!$Q:$Q,L$1,WhatIf!$R:$R,L488)&lt;=price_limit,IF(L488="Yes",1,2),"")),""))</f>
        <v/>
      </c>
      <c r="BH488" s="161" t="str">
        <f>IF(OR(M488="",VLOOKUP(M$1,Services!$A$1:$B$25,2,0)="Exclude"),"",IF($D488=1,IF(OR(price_limit="",price_limit="No Limit"),IF(M488="Yes",1,2),IF(SUMIFS(WhatIf!$W:$W,WhatIf!$Q:$Q,M$1,WhatIf!$R:$R,M488)&lt;=price_limit,IF(M488="Yes",1,2),"")),""))</f>
        <v/>
      </c>
      <c r="BI488" s="161" t="str">
        <f>IF(OR(N488="",VLOOKUP(N$1,Services!$A$1:$B$25,2,0)="Exclude"),"",IF($D488=1,IF(OR(price_limit="",price_limit="No Limit"),IF(N488="Yes",1,2),IF(SUMIFS(WhatIf!$W:$W,WhatIf!$Q:$Q,N$1,WhatIf!$R:$R,N488)&lt;=price_limit,IF(N488="Yes",1,2),"")),""))</f>
        <v/>
      </c>
      <c r="BJ488" s="161" t="str">
        <f ca="1">IF(OR(O488="",VLOOKUP(O$1,Services!$A$1:$B$25,2,0)="Exclude"),"",IF($D488=1,IF(OR(price_limit="",price_limit="No Limit"),IF(O488="Yes",1,2),IF(SUMIFS(WhatIf!$W:$W,WhatIf!$Q:$Q,O$1,WhatIf!$R:$R,O488)&lt;=price_limit,IF(O488="Yes",1,2),"")),""))</f>
        <v/>
      </c>
      <c r="BK488" s="161" t="str">
        <f>IF(OR(P488="",VLOOKUP(P$1,Services!$A$1:$B$25,2,0)="Exclude"),"",IF($D488=1,IF(OR(price_limit="",price_limit="No Limit"),IF(P488="Yes",1,2),IF(SUMIFS(WhatIf!$W:$W,WhatIf!$Q:$Q,P$1,WhatIf!$R:$R,P488)&lt;=price_limit,IF(P488="Yes",1,2),"")),""))</f>
        <v/>
      </c>
      <c r="BL488" s="161" t="str">
        <f>IF(OR(Q488="",VLOOKUP(Q$1,Services!$A$1:$B$25,2,0)="Exclude"),"",IF($D488=1,IF(OR(price_limit="",price_limit="No Limit"),IF(Q488="Yes",1,2),IF(SUMIFS(WhatIf!$W:$W,WhatIf!$Q:$Q,Q$1,WhatIf!$R:$R,Q488)&lt;=price_limit,IF(Q488="Yes",1,2),"")),""))</f>
        <v/>
      </c>
      <c r="BM488" s="161" t="str">
        <f>IF(OR(R488="",VLOOKUP(R$1,Services!$A$1:$B$25,2,0)="Exclude"),"",IF($D488=1,IF(OR(price_limit="",price_limit="No Limit"),IF(R488="Yes",1,2),IF(SUMIFS(WhatIf!$W:$W,WhatIf!$Q:$Q,R$1,WhatIf!$R:$R,R488)&lt;=price_limit,IF(R488="Yes",1,2),"")),""))</f>
        <v/>
      </c>
      <c r="BN488" s="161" t="str">
        <f>IF(OR(S488="",VLOOKUP(S$1,Services!$A$1:$B$25,2,0)="Exclude"),"",IF($D488=1,IF(OR(price_limit="",price_limit="No Limit"),IF(S488="Yes",1,2),IF(SUMIFS(WhatIf!$W:$W,WhatIf!$Q:$Q,S$1,WhatIf!$R:$R,S488)&lt;=price_limit,IF(S488="Yes",1,2),"")),""))</f>
        <v/>
      </c>
      <c r="BO488" s="161" t="str">
        <f>IF(OR(T488="",VLOOKUP(T$1,Services!$A$1:$B$25,2,0)="Exclude"),"",IF($D488=1,IF(OR(price_limit="",price_limit="No Limit"),IF(T488="Yes",1,2),IF(SUMIFS(WhatIf!$W:$W,WhatIf!$Q:$Q,T$1,WhatIf!$R:$R,T488)&lt;=price_limit,IF(T488="Yes",1,2),"")),""))</f>
        <v/>
      </c>
      <c r="BP488" s="161" t="str">
        <f>IF(OR(U488="",VLOOKUP(U$1,Services!$A$1:$B$25,2,0)="Exclude"),"",IF($D488=1,IF(OR(price_limit="",price_limit="No Limit"),IF(U488="Yes",1,2),IF(SUMIFS(WhatIf!$W:$W,WhatIf!$Q:$Q,U$1,WhatIf!$R:$R,U488)&lt;=price_limit,IF(U488="Yes",1,2),"")),""))</f>
        <v/>
      </c>
      <c r="BQ488" s="161" t="str">
        <f>IF(OR(V488="",VLOOKUP(V$1,Services!$A$1:$B$25,2,0)="Exclude"),"",IF($D488=1,IF(OR(price_limit="",price_limit="No Limit"),IF(V488="Yes",1,2),IF(SUMIFS(WhatIf!$W:$W,WhatIf!$Q:$Q,V$1,WhatIf!$R:$R,V488)&lt;=price_limit,IF(V488="Yes",1,2),"")),""))</f>
        <v/>
      </c>
      <c r="BR488" s="161" t="str">
        <f>IF(OR(W488="",VLOOKUP(W$1,Services!$A$1:$B$25,2,0)="Exclude"),"",IF($D488=1,IF(OR(price_limit="",price_limit="No Limit"),IF(W488="Yes",1,2),IF(SUMIFS(WhatIf!$W:$W,WhatIf!$Q:$Q,W$1,WhatIf!$R:$R,W488)&lt;=price_limit,IF(W488="Yes",1,2),"")),""))</f>
        <v/>
      </c>
      <c r="BS488" s="161" t="str">
        <f>IF(OR(X488="",VLOOKUP(X$1,Services!$A$1:$B$25,2,0)="Exclude"),"",IF($D488=1,IF(OR(price_limit="",price_limit="No Limit"),IF(X488="Yes",1,2),IF(SUMIFS(WhatIf!$W:$W,WhatIf!$Q:$Q,X$1,WhatIf!$R:$R,X488)&lt;=price_limit,IF(X488="Yes",1,2),"")),""))</f>
        <v/>
      </c>
      <c r="BT488" s="161" t="str">
        <f>IF(OR(Y488="",VLOOKUP(Y$1,Services!$A$1:$B$25,2,0)="Exclude"),"",IF($D488=1,IF(OR(price_limit="",price_limit="No Limit"),IF(Y488="Yes",1,2),IF(SUMIFS(WhatIf!$W:$W,WhatIf!$Q:$Q,Y$1,WhatIf!$R:$R,Y488)&lt;=price_limit,IF(Y488="Yes",1,2),"")),""))</f>
        <v/>
      </c>
      <c r="BU488" s="161" t="str">
        <f>IF(OR(Z488="",VLOOKUP(Z$1,Services!$A$1:$B$25,2,0)="Exclude"),"",IF($D488=1,IF(OR(price_limit="",price_limit="No Limit"),IF(Z488="Yes",1,2),IF(SUMIFS(WhatIf!$W:$W,WhatIf!$Q:$Q,Z$1,WhatIf!$R:$R,Z488)&lt;=price_limit,IF(Z488="Yes",1,2),"")),""))</f>
        <v/>
      </c>
      <c r="BV488" s="161"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25.5" customHeight="1" x14ac:dyDescent="0.35">
      <c r="A489" s="15" t="s">
        <v>129</v>
      </c>
      <c r="B489" s="3" t="s">
        <v>1097</v>
      </c>
      <c r="C489" s="3" t="s">
        <v>177</v>
      </c>
      <c r="D489" s="8" t="str">
        <f t="shared" ca="1" si="23"/>
        <v/>
      </c>
      <c r="F489" s="4" t="s">
        <v>390</v>
      </c>
      <c r="G489" s="4" t="s">
        <v>390</v>
      </c>
      <c r="H489" s="4" t="s">
        <v>390</v>
      </c>
      <c r="I489" s="8" t="s">
        <v>1</v>
      </c>
      <c r="J489" s="4" t="s">
        <v>1</v>
      </c>
      <c r="K489" s="4" t="s">
        <v>1</v>
      </c>
      <c r="L489" s="4" t="s">
        <v>1</v>
      </c>
      <c r="M489" s="8"/>
      <c r="N489" s="8"/>
      <c r="O489" s="8"/>
      <c r="P489" s="8"/>
      <c r="Q489" s="8"/>
      <c r="R489" s="8" t="s">
        <v>1</v>
      </c>
      <c r="S489" s="8" t="s">
        <v>1</v>
      </c>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1" t="str">
        <f>IF(OR(E489="",VLOOKUP(E$1,Services!$A$1:$B$25,2,0)="Exclude"),"",IF($D489=1,IF(OR(price_limit="",price_limit="No Limit"),IF(E489="Yes",1,2),IF(SUMIFS(WhatIf!$W:$W,WhatIf!$Q:$Q,E$1,WhatIf!$R:$R,E489)&lt;=price_limit,IF(E489="Yes",1,2),"")),""))</f>
        <v/>
      </c>
      <c r="BA489" s="161" t="str">
        <f ca="1">IF(OR(F489="",VLOOKUP(F$1,Services!$A$1:$B$25,2,0)="Exclude"),"",IF($D489=1,IF(OR(price_limit="",price_limit="No Limit"),IF(F489="Yes",1,2),IF(SUMIFS(WhatIf!$W:$W,WhatIf!$Q:$Q,F$1,WhatIf!$R:$R,F489)&lt;=price_limit,IF(F489="Yes",1,2),"")),""))</f>
        <v/>
      </c>
      <c r="BB489" s="161" t="str">
        <f ca="1">IF(OR(G489="",VLOOKUP(G$1,Services!$A$1:$B$25,2,0)="Exclude"),"",IF($D489=1,IF(OR(price_limit="",price_limit="No Limit"),IF(G489="Yes",1,2),IF(SUMIFS(WhatIf!$W:$W,WhatIf!$Q:$Q,G$1,WhatIf!$R:$R,G489)&lt;=price_limit,IF(G489="Yes",1,2),"")),""))</f>
        <v/>
      </c>
      <c r="BC489" s="161" t="str">
        <f ca="1">IF(OR(H489="",VLOOKUP(H$1,Services!$A$1:$B$25,2,0)="Exclude"),"",IF($D489=1,IF(OR(price_limit="",price_limit="No Limit"),IF(H489="Yes",1,2),IF(SUMIFS(WhatIf!$W:$W,WhatIf!$Q:$Q,H$1,WhatIf!$R:$R,H489)&lt;=price_limit,IF(H489="Yes",1,2),"")),""))</f>
        <v/>
      </c>
      <c r="BD489" s="161" t="str">
        <f ca="1">IF(OR(I489="",VLOOKUP(I$1,Services!$A$1:$B$25,2,0)="Exclude"),"",IF($D489=1,IF(OR(price_limit="",price_limit="No Limit"),IF(I489="Yes",1,2),IF(SUMIFS(WhatIf!$W:$W,WhatIf!$Q:$Q,I$1,WhatIf!$R:$R,I489)&lt;=price_limit,IF(I489="Yes",1,2),"")),""))</f>
        <v/>
      </c>
      <c r="BE489" s="161" t="str">
        <f ca="1">IF(OR(J489="",VLOOKUP(J$1,Services!$A$1:$B$25,2,0)="Exclude"),"",IF($D489=1,IF(OR(price_limit="",price_limit="No Limit"),IF(J489="Yes",1,2),IF(SUMIFS(WhatIf!$W:$W,WhatIf!$Q:$Q,J$1,WhatIf!$R:$R,J489)&lt;=price_limit,IF(J489="Yes",1,2),"")),""))</f>
        <v/>
      </c>
      <c r="BF489" s="161" t="str">
        <f ca="1">IF(OR(K489="",VLOOKUP(K$1,Services!$A$1:$B$25,2,0)="Exclude"),"",IF($D489=1,IF(OR(price_limit="",price_limit="No Limit"),IF(K489="Yes",1,2),IF(SUMIFS(WhatIf!$W:$W,WhatIf!$Q:$Q,K$1,WhatIf!$R:$R,K489)&lt;=price_limit,IF(K489="Yes",1,2),"")),""))</f>
        <v/>
      </c>
      <c r="BG489" s="161" t="str">
        <f ca="1">IF(OR(L489="",VLOOKUP(L$1,Services!$A$1:$B$25,2,0)="Exclude"),"",IF($D489=1,IF(OR(price_limit="",price_limit="No Limit"),IF(L489="Yes",1,2),IF(SUMIFS(WhatIf!$W:$W,WhatIf!$Q:$Q,L$1,WhatIf!$R:$R,L489)&lt;=price_limit,IF(L489="Yes",1,2),"")),""))</f>
        <v/>
      </c>
      <c r="BH489" s="161" t="str">
        <f>IF(OR(M489="",VLOOKUP(M$1,Services!$A$1:$B$25,2,0)="Exclude"),"",IF($D489=1,IF(OR(price_limit="",price_limit="No Limit"),IF(M489="Yes",1,2),IF(SUMIFS(WhatIf!$W:$W,WhatIf!$Q:$Q,M$1,WhatIf!$R:$R,M489)&lt;=price_limit,IF(M489="Yes",1,2),"")),""))</f>
        <v/>
      </c>
      <c r="BI489" s="161" t="str">
        <f>IF(OR(N489="",VLOOKUP(N$1,Services!$A$1:$B$25,2,0)="Exclude"),"",IF($D489=1,IF(OR(price_limit="",price_limit="No Limit"),IF(N489="Yes",1,2),IF(SUMIFS(WhatIf!$W:$W,WhatIf!$Q:$Q,N$1,WhatIf!$R:$R,N489)&lt;=price_limit,IF(N489="Yes",1,2),"")),""))</f>
        <v/>
      </c>
      <c r="BJ489" s="161" t="str">
        <f>IF(OR(O489="",VLOOKUP(O$1,Services!$A$1:$B$25,2,0)="Exclude"),"",IF($D489=1,IF(OR(price_limit="",price_limit="No Limit"),IF(O489="Yes",1,2),IF(SUMIFS(WhatIf!$W:$W,WhatIf!$Q:$Q,O$1,WhatIf!$R:$R,O489)&lt;=price_limit,IF(O489="Yes",1,2),"")),""))</f>
        <v/>
      </c>
      <c r="BK489" s="161" t="str">
        <f>IF(OR(P489="",VLOOKUP(P$1,Services!$A$1:$B$25,2,0)="Exclude"),"",IF($D489=1,IF(OR(price_limit="",price_limit="No Limit"),IF(P489="Yes",1,2),IF(SUMIFS(WhatIf!$W:$W,WhatIf!$Q:$Q,P$1,WhatIf!$R:$R,P489)&lt;=price_limit,IF(P489="Yes",1,2),"")),""))</f>
        <v/>
      </c>
      <c r="BL489" s="161" t="str">
        <f>IF(OR(Q489="",VLOOKUP(Q$1,Services!$A$1:$B$25,2,0)="Exclude"),"",IF($D489=1,IF(OR(price_limit="",price_limit="No Limit"),IF(Q489="Yes",1,2),IF(SUMIFS(WhatIf!$W:$W,WhatIf!$Q:$Q,Q$1,WhatIf!$R:$R,Q489)&lt;=price_limit,IF(Q489="Yes",1,2),"")),""))</f>
        <v/>
      </c>
      <c r="BM489" s="161" t="str">
        <f ca="1">IF(OR(R489="",VLOOKUP(R$1,Services!$A$1:$B$25,2,0)="Exclude"),"",IF($D489=1,IF(OR(price_limit="",price_limit="No Limit"),IF(R489="Yes",1,2),IF(SUMIFS(WhatIf!$W:$W,WhatIf!$Q:$Q,R$1,WhatIf!$R:$R,R489)&lt;=price_limit,IF(R489="Yes",1,2),"")),""))</f>
        <v/>
      </c>
      <c r="BN489" s="161" t="str">
        <f ca="1">IF(OR(S489="",VLOOKUP(S$1,Services!$A$1:$B$25,2,0)="Exclude"),"",IF($D489=1,IF(OR(price_limit="",price_limit="No Limit"),IF(S489="Yes",1,2),IF(SUMIFS(WhatIf!$W:$W,WhatIf!$Q:$Q,S$1,WhatIf!$R:$R,S489)&lt;=price_limit,IF(S489="Yes",1,2),"")),""))</f>
        <v/>
      </c>
      <c r="BO489" s="161" t="str">
        <f>IF(OR(T489="",VLOOKUP(T$1,Services!$A$1:$B$25,2,0)="Exclude"),"",IF($D489=1,IF(OR(price_limit="",price_limit="No Limit"),IF(T489="Yes",1,2),IF(SUMIFS(WhatIf!$W:$W,WhatIf!$Q:$Q,T$1,WhatIf!$R:$R,T489)&lt;=price_limit,IF(T489="Yes",1,2),"")),""))</f>
        <v/>
      </c>
      <c r="BP489" s="161" t="str">
        <f>IF(OR(U489="",VLOOKUP(U$1,Services!$A$1:$B$25,2,0)="Exclude"),"",IF($D489=1,IF(OR(price_limit="",price_limit="No Limit"),IF(U489="Yes",1,2),IF(SUMIFS(WhatIf!$W:$W,WhatIf!$Q:$Q,U$1,WhatIf!$R:$R,U489)&lt;=price_limit,IF(U489="Yes",1,2),"")),""))</f>
        <v/>
      </c>
      <c r="BQ489" s="161" t="str">
        <f>IF(OR(V489="",VLOOKUP(V$1,Services!$A$1:$B$25,2,0)="Exclude"),"",IF($D489=1,IF(OR(price_limit="",price_limit="No Limit"),IF(V489="Yes",1,2),IF(SUMIFS(WhatIf!$W:$W,WhatIf!$Q:$Q,V$1,WhatIf!$R:$R,V489)&lt;=price_limit,IF(V489="Yes",1,2),"")),""))</f>
        <v/>
      </c>
      <c r="BR489" s="161" t="str">
        <f>IF(OR(W489="",VLOOKUP(W$1,Services!$A$1:$B$25,2,0)="Exclude"),"",IF($D489=1,IF(OR(price_limit="",price_limit="No Limit"),IF(W489="Yes",1,2),IF(SUMIFS(WhatIf!$W:$W,WhatIf!$Q:$Q,W$1,WhatIf!$R:$R,W489)&lt;=price_limit,IF(W489="Yes",1,2),"")),""))</f>
        <v/>
      </c>
      <c r="BS489" s="161" t="str">
        <f>IF(OR(X489="",VLOOKUP(X$1,Services!$A$1:$B$25,2,0)="Exclude"),"",IF($D489=1,IF(OR(price_limit="",price_limit="No Limit"),IF(X489="Yes",1,2),IF(SUMIFS(WhatIf!$W:$W,WhatIf!$Q:$Q,X$1,WhatIf!$R:$R,X489)&lt;=price_limit,IF(X489="Yes",1,2),"")),""))</f>
        <v/>
      </c>
      <c r="BT489" s="161" t="str">
        <f>IF(OR(Y489="",VLOOKUP(Y$1,Services!$A$1:$B$25,2,0)="Exclude"),"",IF($D489=1,IF(OR(price_limit="",price_limit="No Limit"),IF(Y489="Yes",1,2),IF(SUMIFS(WhatIf!$W:$W,WhatIf!$Q:$Q,Y$1,WhatIf!$R:$R,Y489)&lt;=price_limit,IF(Y489="Yes",1,2),"")),""))</f>
        <v/>
      </c>
      <c r="BU489" s="161" t="str">
        <f>IF(OR(Z489="",VLOOKUP(Z$1,Services!$A$1:$B$25,2,0)="Exclude"),"",IF($D489=1,IF(OR(price_limit="",price_limit="No Limit"),IF(Z489="Yes",1,2),IF(SUMIFS(WhatIf!$W:$W,WhatIf!$Q:$Q,Z$1,WhatIf!$R:$R,Z489)&lt;=price_limit,IF(Z489="Yes",1,2),"")),""))</f>
        <v/>
      </c>
      <c r="BV489" s="161"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5.5" customHeight="1" x14ac:dyDescent="0.35">
      <c r="A490" s="15" t="s">
        <v>792</v>
      </c>
      <c r="C490" s="3" t="s">
        <v>747</v>
      </c>
      <c r="D490" s="8" t="str">
        <f t="shared" ca="1" si="23"/>
        <v/>
      </c>
      <c r="J490" s="4" t="s">
        <v>1</v>
      </c>
      <c r="K490" s="4" t="s">
        <v>1</v>
      </c>
      <c r="L490" s="4" t="s">
        <v>1</v>
      </c>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1" t="str">
        <f>IF(OR(E490="",VLOOKUP(E$1,Services!$A$1:$B$25,2,0)="Exclude"),"",IF($D490=1,IF(OR(price_limit="",price_limit="No Limit"),IF(E490="Yes",1,2),IF(SUMIFS(WhatIf!$W:$W,WhatIf!$Q:$Q,E$1,WhatIf!$R:$R,E490)&lt;=price_limit,IF(E490="Yes",1,2),"")),""))</f>
        <v/>
      </c>
      <c r="BA490" s="161" t="str">
        <f>IF(OR(F490="",VLOOKUP(F$1,Services!$A$1:$B$25,2,0)="Exclude"),"",IF($D490=1,IF(OR(price_limit="",price_limit="No Limit"),IF(F490="Yes",1,2),IF(SUMIFS(WhatIf!$W:$W,WhatIf!$Q:$Q,F$1,WhatIf!$R:$R,F490)&lt;=price_limit,IF(F490="Yes",1,2),"")),""))</f>
        <v/>
      </c>
      <c r="BB490" s="161" t="str">
        <f>IF(OR(G490="",VLOOKUP(G$1,Services!$A$1:$B$25,2,0)="Exclude"),"",IF($D490=1,IF(OR(price_limit="",price_limit="No Limit"),IF(G490="Yes",1,2),IF(SUMIFS(WhatIf!$W:$W,WhatIf!$Q:$Q,G$1,WhatIf!$R:$R,G490)&lt;=price_limit,IF(G490="Yes",1,2),"")),""))</f>
        <v/>
      </c>
      <c r="BC490" s="161" t="str">
        <f>IF(OR(H490="",VLOOKUP(H$1,Services!$A$1:$B$25,2,0)="Exclude"),"",IF($D490=1,IF(OR(price_limit="",price_limit="No Limit"),IF(H490="Yes",1,2),IF(SUMIFS(WhatIf!$W:$W,WhatIf!$Q:$Q,H$1,WhatIf!$R:$R,H490)&lt;=price_limit,IF(H490="Yes",1,2),"")),""))</f>
        <v/>
      </c>
      <c r="BD490" s="161" t="str">
        <f>IF(OR(I490="",VLOOKUP(I$1,Services!$A$1:$B$25,2,0)="Exclude"),"",IF($D490=1,IF(OR(price_limit="",price_limit="No Limit"),IF(I490="Yes",1,2),IF(SUMIFS(WhatIf!$W:$W,WhatIf!$Q:$Q,I$1,WhatIf!$R:$R,I490)&lt;=price_limit,IF(I490="Yes",1,2),"")),""))</f>
        <v/>
      </c>
      <c r="BE490" s="161" t="str">
        <f ca="1">IF(OR(J490="",VLOOKUP(J$1,Services!$A$1:$B$25,2,0)="Exclude"),"",IF($D490=1,IF(OR(price_limit="",price_limit="No Limit"),IF(J490="Yes",1,2),IF(SUMIFS(WhatIf!$W:$W,WhatIf!$Q:$Q,J$1,WhatIf!$R:$R,J490)&lt;=price_limit,IF(J490="Yes",1,2),"")),""))</f>
        <v/>
      </c>
      <c r="BF490" s="161" t="str">
        <f ca="1">IF(OR(K490="",VLOOKUP(K$1,Services!$A$1:$B$25,2,0)="Exclude"),"",IF($D490=1,IF(OR(price_limit="",price_limit="No Limit"),IF(K490="Yes",1,2),IF(SUMIFS(WhatIf!$W:$W,WhatIf!$Q:$Q,K$1,WhatIf!$R:$R,K490)&lt;=price_limit,IF(K490="Yes",1,2),"")),""))</f>
        <v/>
      </c>
      <c r="BG490" s="161" t="str">
        <f ca="1">IF(OR(L490="",VLOOKUP(L$1,Services!$A$1:$B$25,2,0)="Exclude"),"",IF($D490=1,IF(OR(price_limit="",price_limit="No Limit"),IF(L490="Yes",1,2),IF(SUMIFS(WhatIf!$W:$W,WhatIf!$Q:$Q,L$1,WhatIf!$R:$R,L490)&lt;=price_limit,IF(L490="Yes",1,2),"")),""))</f>
        <v/>
      </c>
      <c r="BH490" s="161" t="str">
        <f>IF(OR(M490="",VLOOKUP(M$1,Services!$A$1:$B$25,2,0)="Exclude"),"",IF($D490=1,IF(OR(price_limit="",price_limit="No Limit"),IF(M490="Yes",1,2),IF(SUMIFS(WhatIf!$W:$W,WhatIf!$Q:$Q,M$1,WhatIf!$R:$R,M490)&lt;=price_limit,IF(M490="Yes",1,2),"")),""))</f>
        <v/>
      </c>
      <c r="BI490" s="161" t="str">
        <f>IF(OR(N490="",VLOOKUP(N$1,Services!$A$1:$B$25,2,0)="Exclude"),"",IF($D490=1,IF(OR(price_limit="",price_limit="No Limit"),IF(N490="Yes",1,2),IF(SUMIFS(WhatIf!$W:$W,WhatIf!$Q:$Q,N$1,WhatIf!$R:$R,N490)&lt;=price_limit,IF(N490="Yes",1,2),"")),""))</f>
        <v/>
      </c>
      <c r="BJ490" s="161" t="str">
        <f>IF(OR(O490="",VLOOKUP(O$1,Services!$A$1:$B$25,2,0)="Exclude"),"",IF($D490=1,IF(OR(price_limit="",price_limit="No Limit"),IF(O490="Yes",1,2),IF(SUMIFS(WhatIf!$W:$W,WhatIf!$Q:$Q,O$1,WhatIf!$R:$R,O490)&lt;=price_limit,IF(O490="Yes",1,2),"")),""))</f>
        <v/>
      </c>
      <c r="BK490" s="161" t="str">
        <f>IF(OR(P490="",VLOOKUP(P$1,Services!$A$1:$B$25,2,0)="Exclude"),"",IF($D490=1,IF(OR(price_limit="",price_limit="No Limit"),IF(P490="Yes",1,2),IF(SUMIFS(WhatIf!$W:$W,WhatIf!$Q:$Q,P$1,WhatIf!$R:$R,P490)&lt;=price_limit,IF(P490="Yes",1,2),"")),""))</f>
        <v/>
      </c>
      <c r="BL490" s="161" t="str">
        <f>IF(OR(Q490="",VLOOKUP(Q$1,Services!$A$1:$B$25,2,0)="Exclude"),"",IF($D490=1,IF(OR(price_limit="",price_limit="No Limit"),IF(Q490="Yes",1,2),IF(SUMIFS(WhatIf!$W:$W,WhatIf!$Q:$Q,Q$1,WhatIf!$R:$R,Q490)&lt;=price_limit,IF(Q490="Yes",1,2),"")),""))</f>
        <v/>
      </c>
      <c r="BM490" s="161" t="str">
        <f>IF(OR(R490="",VLOOKUP(R$1,Services!$A$1:$B$25,2,0)="Exclude"),"",IF($D490=1,IF(OR(price_limit="",price_limit="No Limit"),IF(R490="Yes",1,2),IF(SUMIFS(WhatIf!$W:$W,WhatIf!$Q:$Q,R$1,WhatIf!$R:$R,R490)&lt;=price_limit,IF(R490="Yes",1,2),"")),""))</f>
        <v/>
      </c>
      <c r="BN490" s="161" t="str">
        <f>IF(OR(S490="",VLOOKUP(S$1,Services!$A$1:$B$25,2,0)="Exclude"),"",IF($D490=1,IF(OR(price_limit="",price_limit="No Limit"),IF(S490="Yes",1,2),IF(SUMIFS(WhatIf!$W:$W,WhatIf!$Q:$Q,S$1,WhatIf!$R:$R,S490)&lt;=price_limit,IF(S490="Yes",1,2),"")),""))</f>
        <v/>
      </c>
      <c r="BO490" s="161" t="str">
        <f>IF(OR(T490="",VLOOKUP(T$1,Services!$A$1:$B$25,2,0)="Exclude"),"",IF($D490=1,IF(OR(price_limit="",price_limit="No Limit"),IF(T490="Yes",1,2),IF(SUMIFS(WhatIf!$W:$W,WhatIf!$Q:$Q,T$1,WhatIf!$R:$R,T490)&lt;=price_limit,IF(T490="Yes",1,2),"")),""))</f>
        <v/>
      </c>
      <c r="BP490" s="161" t="str">
        <f>IF(OR(U490="",VLOOKUP(U$1,Services!$A$1:$B$25,2,0)="Exclude"),"",IF($D490=1,IF(OR(price_limit="",price_limit="No Limit"),IF(U490="Yes",1,2),IF(SUMIFS(WhatIf!$W:$W,WhatIf!$Q:$Q,U$1,WhatIf!$R:$R,U490)&lt;=price_limit,IF(U490="Yes",1,2),"")),""))</f>
        <v/>
      </c>
      <c r="BQ490" s="161" t="str">
        <f>IF(OR(V490="",VLOOKUP(V$1,Services!$A$1:$B$25,2,0)="Exclude"),"",IF($D490=1,IF(OR(price_limit="",price_limit="No Limit"),IF(V490="Yes",1,2),IF(SUMIFS(WhatIf!$W:$W,WhatIf!$Q:$Q,V$1,WhatIf!$R:$R,V490)&lt;=price_limit,IF(V490="Yes",1,2),"")),""))</f>
        <v/>
      </c>
      <c r="BR490" s="161" t="str">
        <f>IF(OR(W490="",VLOOKUP(W$1,Services!$A$1:$B$25,2,0)="Exclude"),"",IF($D490=1,IF(OR(price_limit="",price_limit="No Limit"),IF(W490="Yes",1,2),IF(SUMIFS(WhatIf!$W:$W,WhatIf!$Q:$Q,W$1,WhatIf!$R:$R,W490)&lt;=price_limit,IF(W490="Yes",1,2),"")),""))</f>
        <v/>
      </c>
      <c r="BS490" s="161" t="str">
        <f>IF(OR(X490="",VLOOKUP(X$1,Services!$A$1:$B$25,2,0)="Exclude"),"",IF($D490=1,IF(OR(price_limit="",price_limit="No Limit"),IF(X490="Yes",1,2),IF(SUMIFS(WhatIf!$W:$W,WhatIf!$Q:$Q,X$1,WhatIf!$R:$R,X490)&lt;=price_limit,IF(X490="Yes",1,2),"")),""))</f>
        <v/>
      </c>
      <c r="BT490" s="161" t="str">
        <f>IF(OR(Y490="",VLOOKUP(Y$1,Services!$A$1:$B$25,2,0)="Exclude"),"",IF($D490=1,IF(OR(price_limit="",price_limit="No Limit"),IF(Y490="Yes",1,2),IF(SUMIFS(WhatIf!$W:$W,WhatIf!$Q:$Q,Y$1,WhatIf!$R:$R,Y490)&lt;=price_limit,IF(Y490="Yes",1,2),"")),""))</f>
        <v/>
      </c>
      <c r="BU490" s="161" t="str">
        <f>IF(OR(Z490="",VLOOKUP(Z$1,Services!$A$1:$B$25,2,0)="Exclude"),"",IF($D490=1,IF(OR(price_limit="",price_limit="No Limit"),IF(Z490="Yes",1,2),IF(SUMIFS(WhatIf!$W:$W,WhatIf!$Q:$Q,Z$1,WhatIf!$R:$R,Z490)&lt;=price_limit,IF(Z490="Yes",1,2),"")),""))</f>
        <v/>
      </c>
      <c r="BV490" s="161"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5">
      <c r="A491" s="15" t="s">
        <v>906</v>
      </c>
      <c r="B491" s="3" t="s">
        <v>1121</v>
      </c>
      <c r="C491" s="3" t="s">
        <v>349</v>
      </c>
      <c r="D491" s="8" t="str">
        <f t="shared" ca="1" si="23"/>
        <v/>
      </c>
      <c r="M491" s="8"/>
      <c r="N491" s="8"/>
      <c r="O491" s="8" t="s">
        <v>664</v>
      </c>
      <c r="P491" s="8"/>
      <c r="Q491" s="8"/>
      <c r="R491" s="8"/>
      <c r="S491" s="8"/>
      <c r="T491" s="8"/>
      <c r="U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1" t="str">
        <f>IF(OR(E491="",VLOOKUP(E$1,Services!$A$1:$B$25,2,0)="Exclude"),"",IF($D491=1,IF(OR(price_limit="",price_limit="No Limit"),IF(E491="Yes",1,2),IF(SUMIFS(WhatIf!$W:$W,WhatIf!$Q:$Q,E$1,WhatIf!$R:$R,E491)&lt;=price_limit,IF(E491="Yes",1,2),"")),""))</f>
        <v/>
      </c>
      <c r="BA491" s="161" t="str">
        <f>IF(OR(F491="",VLOOKUP(F$1,Services!$A$1:$B$25,2,0)="Exclude"),"",IF($D491=1,IF(OR(price_limit="",price_limit="No Limit"),IF(F491="Yes",1,2),IF(SUMIFS(WhatIf!$W:$W,WhatIf!$Q:$Q,F$1,WhatIf!$R:$R,F491)&lt;=price_limit,IF(F491="Yes",1,2),"")),""))</f>
        <v/>
      </c>
      <c r="BB491" s="161" t="str">
        <f>IF(OR(G491="",VLOOKUP(G$1,Services!$A$1:$B$25,2,0)="Exclude"),"",IF($D491=1,IF(OR(price_limit="",price_limit="No Limit"),IF(G491="Yes",1,2),IF(SUMIFS(WhatIf!$W:$W,WhatIf!$Q:$Q,G$1,WhatIf!$R:$R,G491)&lt;=price_limit,IF(G491="Yes",1,2),"")),""))</f>
        <v/>
      </c>
      <c r="BC491" s="161" t="str">
        <f>IF(OR(H491="",VLOOKUP(H$1,Services!$A$1:$B$25,2,0)="Exclude"),"",IF($D491=1,IF(OR(price_limit="",price_limit="No Limit"),IF(H491="Yes",1,2),IF(SUMIFS(WhatIf!$W:$W,WhatIf!$Q:$Q,H$1,WhatIf!$R:$R,H491)&lt;=price_limit,IF(H491="Yes",1,2),"")),""))</f>
        <v/>
      </c>
      <c r="BD491" s="161" t="str">
        <f>IF(OR(I491="",VLOOKUP(I$1,Services!$A$1:$B$25,2,0)="Exclude"),"",IF($D491=1,IF(OR(price_limit="",price_limit="No Limit"),IF(I491="Yes",1,2),IF(SUMIFS(WhatIf!$W:$W,WhatIf!$Q:$Q,I$1,WhatIf!$R:$R,I491)&lt;=price_limit,IF(I491="Yes",1,2),"")),""))</f>
        <v/>
      </c>
      <c r="BE491" s="161" t="str">
        <f>IF(OR(J491="",VLOOKUP(J$1,Services!$A$1:$B$25,2,0)="Exclude"),"",IF($D491=1,IF(OR(price_limit="",price_limit="No Limit"),IF(J491="Yes",1,2),IF(SUMIFS(WhatIf!$W:$W,WhatIf!$Q:$Q,J$1,WhatIf!$R:$R,J491)&lt;=price_limit,IF(J491="Yes",1,2),"")),""))</f>
        <v/>
      </c>
      <c r="BF491" s="161" t="str">
        <f>IF(OR(K491="",VLOOKUP(K$1,Services!$A$1:$B$25,2,0)="Exclude"),"",IF($D491=1,IF(OR(price_limit="",price_limit="No Limit"),IF(K491="Yes",1,2),IF(SUMIFS(WhatIf!$W:$W,WhatIf!$Q:$Q,K$1,WhatIf!$R:$R,K491)&lt;=price_limit,IF(K491="Yes",1,2),"")),""))</f>
        <v/>
      </c>
      <c r="BG491" s="161" t="str">
        <f>IF(OR(L491="",VLOOKUP(L$1,Services!$A$1:$B$25,2,0)="Exclude"),"",IF($D491=1,IF(OR(price_limit="",price_limit="No Limit"),IF(L491="Yes",1,2),IF(SUMIFS(WhatIf!$W:$W,WhatIf!$Q:$Q,L$1,WhatIf!$R:$R,L491)&lt;=price_limit,IF(L491="Yes",1,2),"")),""))</f>
        <v/>
      </c>
      <c r="BH491" s="161" t="str">
        <f>IF(OR(M491="",VLOOKUP(M$1,Services!$A$1:$B$25,2,0)="Exclude"),"",IF($D491=1,IF(OR(price_limit="",price_limit="No Limit"),IF(M491="Yes",1,2),IF(SUMIFS(WhatIf!$W:$W,WhatIf!$Q:$Q,M$1,WhatIf!$R:$R,M491)&lt;=price_limit,IF(M491="Yes",1,2),"")),""))</f>
        <v/>
      </c>
      <c r="BI491" s="161" t="str">
        <f>IF(OR(N491="",VLOOKUP(N$1,Services!$A$1:$B$25,2,0)="Exclude"),"",IF($D491=1,IF(OR(price_limit="",price_limit="No Limit"),IF(N491="Yes",1,2),IF(SUMIFS(WhatIf!$W:$W,WhatIf!$Q:$Q,N$1,WhatIf!$R:$R,N491)&lt;=price_limit,IF(N491="Yes",1,2),"")),""))</f>
        <v/>
      </c>
      <c r="BJ491" s="161" t="str">
        <f ca="1">IF(OR(O491="",VLOOKUP(O$1,Services!$A$1:$B$25,2,0)="Exclude"),"",IF($D491=1,IF(OR(price_limit="",price_limit="No Limit"),IF(O491="Yes",1,2),IF(SUMIFS(WhatIf!$W:$W,WhatIf!$Q:$Q,O$1,WhatIf!$R:$R,O491)&lt;=price_limit,IF(O491="Yes",1,2),"")),""))</f>
        <v/>
      </c>
      <c r="BK491" s="161" t="str">
        <f>IF(OR(P491="",VLOOKUP(P$1,Services!$A$1:$B$25,2,0)="Exclude"),"",IF($D491=1,IF(OR(price_limit="",price_limit="No Limit"),IF(P491="Yes",1,2),IF(SUMIFS(WhatIf!$W:$W,WhatIf!$Q:$Q,P$1,WhatIf!$R:$R,P491)&lt;=price_limit,IF(P491="Yes",1,2),"")),""))</f>
        <v/>
      </c>
      <c r="BL491" s="161" t="str">
        <f>IF(OR(Q491="",VLOOKUP(Q$1,Services!$A$1:$B$25,2,0)="Exclude"),"",IF($D491=1,IF(OR(price_limit="",price_limit="No Limit"),IF(Q491="Yes",1,2),IF(SUMIFS(WhatIf!$W:$W,WhatIf!$Q:$Q,Q$1,WhatIf!$R:$R,Q491)&lt;=price_limit,IF(Q491="Yes",1,2),"")),""))</f>
        <v/>
      </c>
      <c r="BM491" s="161" t="str">
        <f>IF(OR(R491="",VLOOKUP(R$1,Services!$A$1:$B$25,2,0)="Exclude"),"",IF($D491=1,IF(OR(price_limit="",price_limit="No Limit"),IF(R491="Yes",1,2),IF(SUMIFS(WhatIf!$W:$W,WhatIf!$Q:$Q,R$1,WhatIf!$R:$R,R491)&lt;=price_limit,IF(R491="Yes",1,2),"")),""))</f>
        <v/>
      </c>
      <c r="BN491" s="161" t="str">
        <f>IF(OR(S491="",VLOOKUP(S$1,Services!$A$1:$B$25,2,0)="Exclude"),"",IF($D491=1,IF(OR(price_limit="",price_limit="No Limit"),IF(S491="Yes",1,2),IF(SUMIFS(WhatIf!$W:$W,WhatIf!$Q:$Q,S$1,WhatIf!$R:$R,S491)&lt;=price_limit,IF(S491="Yes",1,2),"")),""))</f>
        <v/>
      </c>
      <c r="BO491" s="161" t="str">
        <f>IF(OR(T491="",VLOOKUP(T$1,Services!$A$1:$B$25,2,0)="Exclude"),"",IF($D491=1,IF(OR(price_limit="",price_limit="No Limit"),IF(T491="Yes",1,2),IF(SUMIFS(WhatIf!$W:$W,WhatIf!$Q:$Q,T$1,WhatIf!$R:$R,T491)&lt;=price_limit,IF(T491="Yes",1,2),"")),""))</f>
        <v/>
      </c>
      <c r="BP491" s="161" t="str">
        <f>IF(OR(U491="",VLOOKUP(U$1,Services!$A$1:$B$25,2,0)="Exclude"),"",IF($D491=1,IF(OR(price_limit="",price_limit="No Limit"),IF(U491="Yes",1,2),IF(SUMIFS(WhatIf!$W:$W,WhatIf!$Q:$Q,U$1,WhatIf!$R:$R,U491)&lt;=price_limit,IF(U491="Yes",1,2),"")),""))</f>
        <v/>
      </c>
      <c r="BQ491" s="161" t="str">
        <f>IF(OR(V491="",VLOOKUP(V$1,Services!$A$1:$B$25,2,0)="Exclude"),"",IF($D491=1,IF(OR(price_limit="",price_limit="No Limit"),IF(V491="Yes",1,2),IF(SUMIFS(WhatIf!$W:$W,WhatIf!$Q:$Q,V$1,WhatIf!$R:$R,V491)&lt;=price_limit,IF(V491="Yes",1,2),"")),""))</f>
        <v/>
      </c>
      <c r="BR491" s="161" t="str">
        <f>IF(OR(W491="",VLOOKUP(W$1,Services!$A$1:$B$25,2,0)="Exclude"),"",IF($D491=1,IF(OR(price_limit="",price_limit="No Limit"),IF(W491="Yes",1,2),IF(SUMIFS(WhatIf!$W:$W,WhatIf!$Q:$Q,W$1,WhatIf!$R:$R,W491)&lt;=price_limit,IF(W491="Yes",1,2),"")),""))</f>
        <v/>
      </c>
      <c r="BS491" s="161" t="str">
        <f>IF(OR(X491="",VLOOKUP(X$1,Services!$A$1:$B$25,2,0)="Exclude"),"",IF($D491=1,IF(OR(price_limit="",price_limit="No Limit"),IF(X491="Yes",1,2),IF(SUMIFS(WhatIf!$W:$W,WhatIf!$Q:$Q,X$1,WhatIf!$R:$R,X491)&lt;=price_limit,IF(X491="Yes",1,2),"")),""))</f>
        <v/>
      </c>
      <c r="BT491" s="161" t="str">
        <f>IF(OR(Y491="",VLOOKUP(Y$1,Services!$A$1:$B$25,2,0)="Exclude"),"",IF($D491=1,IF(OR(price_limit="",price_limit="No Limit"),IF(Y491="Yes",1,2),IF(SUMIFS(WhatIf!$W:$W,WhatIf!$Q:$Q,Y$1,WhatIf!$R:$R,Y491)&lt;=price_limit,IF(Y491="Yes",1,2),"")),""))</f>
        <v/>
      </c>
      <c r="BU491" s="161" t="str">
        <f>IF(OR(Z491="",VLOOKUP(Z$1,Services!$A$1:$B$25,2,0)="Exclude"),"",IF($D491=1,IF(OR(price_limit="",price_limit="No Limit"),IF(Z491="Yes",1,2),IF(SUMIFS(WhatIf!$W:$W,WhatIf!$Q:$Q,Z$1,WhatIf!$R:$R,Z491)&lt;=price_limit,IF(Z491="Yes",1,2),"")),""))</f>
        <v/>
      </c>
      <c r="BV491" s="161"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905</v>
      </c>
      <c r="C492" s="3" t="s">
        <v>349</v>
      </c>
      <c r="D492" s="8" t="str">
        <f t="shared" ca="1" si="23"/>
        <v/>
      </c>
      <c r="M492" s="8"/>
      <c r="N492" s="8"/>
      <c r="O492" s="8" t="s">
        <v>664</v>
      </c>
      <c r="P492" s="8"/>
      <c r="Q492" s="8"/>
      <c r="R492" s="8"/>
      <c r="S492" s="8"/>
      <c r="T492" s="8"/>
      <c r="U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1" t="str">
        <f>IF(OR(E492="",VLOOKUP(E$1,Services!$A$1:$B$25,2,0)="Exclude"),"",IF($D492=1,IF(OR(price_limit="",price_limit="No Limit"),IF(E492="Yes",1,2),IF(SUMIFS(WhatIf!$W:$W,WhatIf!$Q:$Q,E$1,WhatIf!$R:$R,E492)&lt;=price_limit,IF(E492="Yes",1,2),"")),""))</f>
        <v/>
      </c>
      <c r="BA492" s="161" t="str">
        <f>IF(OR(F492="",VLOOKUP(F$1,Services!$A$1:$B$25,2,0)="Exclude"),"",IF($D492=1,IF(OR(price_limit="",price_limit="No Limit"),IF(F492="Yes",1,2),IF(SUMIFS(WhatIf!$W:$W,WhatIf!$Q:$Q,F$1,WhatIf!$R:$R,F492)&lt;=price_limit,IF(F492="Yes",1,2),"")),""))</f>
        <v/>
      </c>
      <c r="BB492" s="161" t="str">
        <f>IF(OR(G492="",VLOOKUP(G$1,Services!$A$1:$B$25,2,0)="Exclude"),"",IF($D492=1,IF(OR(price_limit="",price_limit="No Limit"),IF(G492="Yes",1,2),IF(SUMIFS(WhatIf!$W:$W,WhatIf!$Q:$Q,G$1,WhatIf!$R:$R,G492)&lt;=price_limit,IF(G492="Yes",1,2),"")),""))</f>
        <v/>
      </c>
      <c r="BC492" s="161" t="str">
        <f>IF(OR(H492="",VLOOKUP(H$1,Services!$A$1:$B$25,2,0)="Exclude"),"",IF($D492=1,IF(OR(price_limit="",price_limit="No Limit"),IF(H492="Yes",1,2),IF(SUMIFS(WhatIf!$W:$W,WhatIf!$Q:$Q,H$1,WhatIf!$R:$R,H492)&lt;=price_limit,IF(H492="Yes",1,2),"")),""))</f>
        <v/>
      </c>
      <c r="BD492" s="161" t="str">
        <f>IF(OR(I492="",VLOOKUP(I$1,Services!$A$1:$B$25,2,0)="Exclude"),"",IF($D492=1,IF(OR(price_limit="",price_limit="No Limit"),IF(I492="Yes",1,2),IF(SUMIFS(WhatIf!$W:$W,WhatIf!$Q:$Q,I$1,WhatIf!$R:$R,I492)&lt;=price_limit,IF(I492="Yes",1,2),"")),""))</f>
        <v/>
      </c>
      <c r="BE492" s="161" t="str">
        <f>IF(OR(J492="",VLOOKUP(J$1,Services!$A$1:$B$25,2,0)="Exclude"),"",IF($D492=1,IF(OR(price_limit="",price_limit="No Limit"),IF(J492="Yes",1,2),IF(SUMIFS(WhatIf!$W:$W,WhatIf!$Q:$Q,J$1,WhatIf!$R:$R,J492)&lt;=price_limit,IF(J492="Yes",1,2),"")),""))</f>
        <v/>
      </c>
      <c r="BF492" s="161" t="str">
        <f>IF(OR(K492="",VLOOKUP(K$1,Services!$A$1:$B$25,2,0)="Exclude"),"",IF($D492=1,IF(OR(price_limit="",price_limit="No Limit"),IF(K492="Yes",1,2),IF(SUMIFS(WhatIf!$W:$W,WhatIf!$Q:$Q,K$1,WhatIf!$R:$R,K492)&lt;=price_limit,IF(K492="Yes",1,2),"")),""))</f>
        <v/>
      </c>
      <c r="BG492" s="161" t="str">
        <f>IF(OR(L492="",VLOOKUP(L$1,Services!$A$1:$B$25,2,0)="Exclude"),"",IF($D492=1,IF(OR(price_limit="",price_limit="No Limit"),IF(L492="Yes",1,2),IF(SUMIFS(WhatIf!$W:$W,WhatIf!$Q:$Q,L$1,WhatIf!$R:$R,L492)&lt;=price_limit,IF(L492="Yes",1,2),"")),""))</f>
        <v/>
      </c>
      <c r="BH492" s="161" t="str">
        <f>IF(OR(M492="",VLOOKUP(M$1,Services!$A$1:$B$25,2,0)="Exclude"),"",IF($D492=1,IF(OR(price_limit="",price_limit="No Limit"),IF(M492="Yes",1,2),IF(SUMIFS(WhatIf!$W:$W,WhatIf!$Q:$Q,M$1,WhatIf!$R:$R,M492)&lt;=price_limit,IF(M492="Yes",1,2),"")),""))</f>
        <v/>
      </c>
      <c r="BI492" s="161" t="str">
        <f>IF(OR(N492="",VLOOKUP(N$1,Services!$A$1:$B$25,2,0)="Exclude"),"",IF($D492=1,IF(OR(price_limit="",price_limit="No Limit"),IF(N492="Yes",1,2),IF(SUMIFS(WhatIf!$W:$W,WhatIf!$Q:$Q,N$1,WhatIf!$R:$R,N492)&lt;=price_limit,IF(N492="Yes",1,2),"")),""))</f>
        <v/>
      </c>
      <c r="BJ492" s="161" t="str">
        <f ca="1">IF(OR(O492="",VLOOKUP(O$1,Services!$A$1:$B$25,2,0)="Exclude"),"",IF($D492=1,IF(OR(price_limit="",price_limit="No Limit"),IF(O492="Yes",1,2),IF(SUMIFS(WhatIf!$W:$W,WhatIf!$Q:$Q,O$1,WhatIf!$R:$R,O492)&lt;=price_limit,IF(O492="Yes",1,2),"")),""))</f>
        <v/>
      </c>
      <c r="BK492" s="161" t="str">
        <f>IF(OR(P492="",VLOOKUP(P$1,Services!$A$1:$B$25,2,0)="Exclude"),"",IF($D492=1,IF(OR(price_limit="",price_limit="No Limit"),IF(P492="Yes",1,2),IF(SUMIFS(WhatIf!$W:$W,WhatIf!$Q:$Q,P$1,WhatIf!$R:$R,P492)&lt;=price_limit,IF(P492="Yes",1,2),"")),""))</f>
        <v/>
      </c>
      <c r="BL492" s="161" t="str">
        <f>IF(OR(Q492="",VLOOKUP(Q$1,Services!$A$1:$B$25,2,0)="Exclude"),"",IF($D492=1,IF(OR(price_limit="",price_limit="No Limit"),IF(Q492="Yes",1,2),IF(SUMIFS(WhatIf!$W:$W,WhatIf!$Q:$Q,Q$1,WhatIf!$R:$R,Q492)&lt;=price_limit,IF(Q492="Yes",1,2),"")),""))</f>
        <v/>
      </c>
      <c r="BM492" s="161" t="str">
        <f>IF(OR(R492="",VLOOKUP(R$1,Services!$A$1:$B$25,2,0)="Exclude"),"",IF($D492=1,IF(OR(price_limit="",price_limit="No Limit"),IF(R492="Yes",1,2),IF(SUMIFS(WhatIf!$W:$W,WhatIf!$Q:$Q,R$1,WhatIf!$R:$R,R492)&lt;=price_limit,IF(R492="Yes",1,2),"")),""))</f>
        <v/>
      </c>
      <c r="BN492" s="161" t="str">
        <f>IF(OR(S492="",VLOOKUP(S$1,Services!$A$1:$B$25,2,0)="Exclude"),"",IF($D492=1,IF(OR(price_limit="",price_limit="No Limit"),IF(S492="Yes",1,2),IF(SUMIFS(WhatIf!$W:$W,WhatIf!$Q:$Q,S$1,WhatIf!$R:$R,S492)&lt;=price_limit,IF(S492="Yes",1,2),"")),""))</f>
        <v/>
      </c>
      <c r="BO492" s="161" t="str">
        <f>IF(OR(T492="",VLOOKUP(T$1,Services!$A$1:$B$25,2,0)="Exclude"),"",IF($D492=1,IF(OR(price_limit="",price_limit="No Limit"),IF(T492="Yes",1,2),IF(SUMIFS(WhatIf!$W:$W,WhatIf!$Q:$Q,T$1,WhatIf!$R:$R,T492)&lt;=price_limit,IF(T492="Yes",1,2),"")),""))</f>
        <v/>
      </c>
      <c r="BP492" s="161" t="str">
        <f>IF(OR(U492="",VLOOKUP(U$1,Services!$A$1:$B$25,2,0)="Exclude"),"",IF($D492=1,IF(OR(price_limit="",price_limit="No Limit"),IF(U492="Yes",1,2),IF(SUMIFS(WhatIf!$W:$W,WhatIf!$Q:$Q,U$1,WhatIf!$R:$R,U492)&lt;=price_limit,IF(U492="Yes",1,2),"")),""))</f>
        <v/>
      </c>
      <c r="BQ492" s="161" t="str">
        <f>IF(OR(V492="",VLOOKUP(V$1,Services!$A$1:$B$25,2,0)="Exclude"),"",IF($D492=1,IF(OR(price_limit="",price_limit="No Limit"),IF(V492="Yes",1,2),IF(SUMIFS(WhatIf!$W:$W,WhatIf!$Q:$Q,V$1,WhatIf!$R:$R,V492)&lt;=price_limit,IF(V492="Yes",1,2),"")),""))</f>
        <v/>
      </c>
      <c r="BR492" s="161" t="str">
        <f>IF(OR(W492="",VLOOKUP(W$1,Services!$A$1:$B$25,2,0)="Exclude"),"",IF($D492=1,IF(OR(price_limit="",price_limit="No Limit"),IF(W492="Yes",1,2),IF(SUMIFS(WhatIf!$W:$W,WhatIf!$Q:$Q,W$1,WhatIf!$R:$R,W492)&lt;=price_limit,IF(W492="Yes",1,2),"")),""))</f>
        <v/>
      </c>
      <c r="BS492" s="161" t="str">
        <f>IF(OR(X492="",VLOOKUP(X$1,Services!$A$1:$B$25,2,0)="Exclude"),"",IF($D492=1,IF(OR(price_limit="",price_limit="No Limit"),IF(X492="Yes",1,2),IF(SUMIFS(WhatIf!$W:$W,WhatIf!$Q:$Q,X$1,WhatIf!$R:$R,X492)&lt;=price_limit,IF(X492="Yes",1,2),"")),""))</f>
        <v/>
      </c>
      <c r="BT492" s="161" t="str">
        <f>IF(OR(Y492="",VLOOKUP(Y$1,Services!$A$1:$B$25,2,0)="Exclude"),"",IF($D492=1,IF(OR(price_limit="",price_limit="No Limit"),IF(Y492="Yes",1,2),IF(SUMIFS(WhatIf!$W:$W,WhatIf!$Q:$Q,Y$1,WhatIf!$R:$R,Y492)&lt;=price_limit,IF(Y492="Yes",1,2),"")),""))</f>
        <v/>
      </c>
      <c r="BU492" s="161" t="str">
        <f>IF(OR(Z492="",VLOOKUP(Z$1,Services!$A$1:$B$25,2,0)="Exclude"),"",IF($D492=1,IF(OR(price_limit="",price_limit="No Limit"),IF(Z492="Yes",1,2),IF(SUMIFS(WhatIf!$W:$W,WhatIf!$Q:$Q,Z$1,WhatIf!$R:$R,Z492)&lt;=price_limit,IF(Z492="Yes",1,2),"")),""))</f>
        <v/>
      </c>
      <c r="BV492" s="161"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667</v>
      </c>
      <c r="B493" s="3" t="s">
        <v>1126</v>
      </c>
      <c r="C493" s="3" t="s">
        <v>349</v>
      </c>
      <c r="D493" s="8" t="str">
        <f t="shared" ca="1" si="23"/>
        <v/>
      </c>
      <c r="M493" s="8"/>
      <c r="N493" s="8"/>
      <c r="O493" s="8" t="s">
        <v>664</v>
      </c>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1" t="str">
        <f>IF(OR(E493="",VLOOKUP(E$1,Services!$A$1:$B$25,2,0)="Exclude"),"",IF($D493=1,IF(OR(price_limit="",price_limit="No Limit"),IF(E493="Yes",1,2),IF(SUMIFS(WhatIf!$W:$W,WhatIf!$Q:$Q,E$1,WhatIf!$R:$R,E493)&lt;=price_limit,IF(E493="Yes",1,2),"")),""))</f>
        <v/>
      </c>
      <c r="BA493" s="161" t="str">
        <f>IF(OR(F493="",VLOOKUP(F$1,Services!$A$1:$B$25,2,0)="Exclude"),"",IF($D493=1,IF(OR(price_limit="",price_limit="No Limit"),IF(F493="Yes",1,2),IF(SUMIFS(WhatIf!$W:$W,WhatIf!$Q:$Q,F$1,WhatIf!$R:$R,F493)&lt;=price_limit,IF(F493="Yes",1,2),"")),""))</f>
        <v/>
      </c>
      <c r="BB493" s="161" t="str">
        <f>IF(OR(G493="",VLOOKUP(G$1,Services!$A$1:$B$25,2,0)="Exclude"),"",IF($D493=1,IF(OR(price_limit="",price_limit="No Limit"),IF(G493="Yes",1,2),IF(SUMIFS(WhatIf!$W:$W,WhatIf!$Q:$Q,G$1,WhatIf!$R:$R,G493)&lt;=price_limit,IF(G493="Yes",1,2),"")),""))</f>
        <v/>
      </c>
      <c r="BC493" s="161" t="str">
        <f>IF(OR(H493="",VLOOKUP(H$1,Services!$A$1:$B$25,2,0)="Exclude"),"",IF($D493=1,IF(OR(price_limit="",price_limit="No Limit"),IF(H493="Yes",1,2),IF(SUMIFS(WhatIf!$W:$W,WhatIf!$Q:$Q,H$1,WhatIf!$R:$R,H493)&lt;=price_limit,IF(H493="Yes",1,2),"")),""))</f>
        <v/>
      </c>
      <c r="BD493" s="161" t="str">
        <f>IF(OR(I493="",VLOOKUP(I$1,Services!$A$1:$B$25,2,0)="Exclude"),"",IF($D493=1,IF(OR(price_limit="",price_limit="No Limit"),IF(I493="Yes",1,2),IF(SUMIFS(WhatIf!$W:$W,WhatIf!$Q:$Q,I$1,WhatIf!$R:$R,I493)&lt;=price_limit,IF(I493="Yes",1,2),"")),""))</f>
        <v/>
      </c>
      <c r="BE493" s="161" t="str">
        <f>IF(OR(J493="",VLOOKUP(J$1,Services!$A$1:$B$25,2,0)="Exclude"),"",IF($D493=1,IF(OR(price_limit="",price_limit="No Limit"),IF(J493="Yes",1,2),IF(SUMIFS(WhatIf!$W:$W,WhatIf!$Q:$Q,J$1,WhatIf!$R:$R,J493)&lt;=price_limit,IF(J493="Yes",1,2),"")),""))</f>
        <v/>
      </c>
      <c r="BF493" s="161" t="str">
        <f>IF(OR(K493="",VLOOKUP(K$1,Services!$A$1:$B$25,2,0)="Exclude"),"",IF($D493=1,IF(OR(price_limit="",price_limit="No Limit"),IF(K493="Yes",1,2),IF(SUMIFS(WhatIf!$W:$W,WhatIf!$Q:$Q,K$1,WhatIf!$R:$R,K493)&lt;=price_limit,IF(K493="Yes",1,2),"")),""))</f>
        <v/>
      </c>
      <c r="BG493" s="161" t="str">
        <f>IF(OR(L493="",VLOOKUP(L$1,Services!$A$1:$B$25,2,0)="Exclude"),"",IF($D493=1,IF(OR(price_limit="",price_limit="No Limit"),IF(L493="Yes",1,2),IF(SUMIFS(WhatIf!$W:$W,WhatIf!$Q:$Q,L$1,WhatIf!$R:$R,L493)&lt;=price_limit,IF(L493="Yes",1,2),"")),""))</f>
        <v/>
      </c>
      <c r="BH493" s="161" t="str">
        <f>IF(OR(M493="",VLOOKUP(M$1,Services!$A$1:$B$25,2,0)="Exclude"),"",IF($D493=1,IF(OR(price_limit="",price_limit="No Limit"),IF(M493="Yes",1,2),IF(SUMIFS(WhatIf!$W:$W,WhatIf!$Q:$Q,M$1,WhatIf!$R:$R,M493)&lt;=price_limit,IF(M493="Yes",1,2),"")),""))</f>
        <v/>
      </c>
      <c r="BI493" s="161" t="str">
        <f>IF(OR(N493="",VLOOKUP(N$1,Services!$A$1:$B$25,2,0)="Exclude"),"",IF($D493=1,IF(OR(price_limit="",price_limit="No Limit"),IF(N493="Yes",1,2),IF(SUMIFS(WhatIf!$W:$W,WhatIf!$Q:$Q,N$1,WhatIf!$R:$R,N493)&lt;=price_limit,IF(N493="Yes",1,2),"")),""))</f>
        <v/>
      </c>
      <c r="BJ493" s="161" t="str">
        <f ca="1">IF(OR(O493="",VLOOKUP(O$1,Services!$A$1:$B$25,2,0)="Exclude"),"",IF($D493=1,IF(OR(price_limit="",price_limit="No Limit"),IF(O493="Yes",1,2),IF(SUMIFS(WhatIf!$W:$W,WhatIf!$Q:$Q,O$1,WhatIf!$R:$R,O493)&lt;=price_limit,IF(O493="Yes",1,2),"")),""))</f>
        <v/>
      </c>
      <c r="BK493" s="161" t="str">
        <f>IF(OR(P493="",VLOOKUP(P$1,Services!$A$1:$B$25,2,0)="Exclude"),"",IF($D493=1,IF(OR(price_limit="",price_limit="No Limit"),IF(P493="Yes",1,2),IF(SUMIFS(WhatIf!$W:$W,WhatIf!$Q:$Q,P$1,WhatIf!$R:$R,P493)&lt;=price_limit,IF(P493="Yes",1,2),"")),""))</f>
        <v/>
      </c>
      <c r="BL493" s="161" t="str">
        <f>IF(OR(Q493="",VLOOKUP(Q$1,Services!$A$1:$B$25,2,0)="Exclude"),"",IF($D493=1,IF(OR(price_limit="",price_limit="No Limit"),IF(Q493="Yes",1,2),IF(SUMIFS(WhatIf!$W:$W,WhatIf!$Q:$Q,Q$1,WhatIf!$R:$R,Q493)&lt;=price_limit,IF(Q493="Yes",1,2),"")),""))</f>
        <v/>
      </c>
      <c r="BM493" s="161" t="str">
        <f>IF(OR(R493="",VLOOKUP(R$1,Services!$A$1:$B$25,2,0)="Exclude"),"",IF($D493=1,IF(OR(price_limit="",price_limit="No Limit"),IF(R493="Yes",1,2),IF(SUMIFS(WhatIf!$W:$W,WhatIf!$Q:$Q,R$1,WhatIf!$R:$R,R493)&lt;=price_limit,IF(R493="Yes",1,2),"")),""))</f>
        <v/>
      </c>
      <c r="BN493" s="161" t="str">
        <f>IF(OR(S493="",VLOOKUP(S$1,Services!$A$1:$B$25,2,0)="Exclude"),"",IF($D493=1,IF(OR(price_limit="",price_limit="No Limit"),IF(S493="Yes",1,2),IF(SUMIFS(WhatIf!$W:$W,WhatIf!$Q:$Q,S$1,WhatIf!$R:$R,S493)&lt;=price_limit,IF(S493="Yes",1,2),"")),""))</f>
        <v/>
      </c>
      <c r="BO493" s="161" t="str">
        <f>IF(OR(T493="",VLOOKUP(T$1,Services!$A$1:$B$25,2,0)="Exclude"),"",IF($D493=1,IF(OR(price_limit="",price_limit="No Limit"),IF(T493="Yes",1,2),IF(SUMIFS(WhatIf!$W:$W,WhatIf!$Q:$Q,T$1,WhatIf!$R:$R,T493)&lt;=price_limit,IF(T493="Yes",1,2),"")),""))</f>
        <v/>
      </c>
      <c r="BP493" s="161" t="str">
        <f>IF(OR(U493="",VLOOKUP(U$1,Services!$A$1:$B$25,2,0)="Exclude"),"",IF($D493=1,IF(OR(price_limit="",price_limit="No Limit"),IF(U493="Yes",1,2),IF(SUMIFS(WhatIf!$W:$W,WhatIf!$Q:$Q,U$1,WhatIf!$R:$R,U493)&lt;=price_limit,IF(U493="Yes",1,2),"")),""))</f>
        <v/>
      </c>
      <c r="BQ493" s="161" t="str">
        <f>IF(OR(V493="",VLOOKUP(V$1,Services!$A$1:$B$25,2,0)="Exclude"),"",IF($D493=1,IF(OR(price_limit="",price_limit="No Limit"),IF(V493="Yes",1,2),IF(SUMIFS(WhatIf!$W:$W,WhatIf!$Q:$Q,V$1,WhatIf!$R:$R,V493)&lt;=price_limit,IF(V493="Yes",1,2),"")),""))</f>
        <v/>
      </c>
      <c r="BR493" s="161" t="str">
        <f>IF(OR(W493="",VLOOKUP(W$1,Services!$A$1:$B$25,2,0)="Exclude"),"",IF($D493=1,IF(OR(price_limit="",price_limit="No Limit"),IF(W493="Yes",1,2),IF(SUMIFS(WhatIf!$W:$W,WhatIf!$Q:$Q,W$1,WhatIf!$R:$R,W493)&lt;=price_limit,IF(W493="Yes",1,2),"")),""))</f>
        <v/>
      </c>
      <c r="BS493" s="161" t="str">
        <f>IF(OR(X493="",VLOOKUP(X$1,Services!$A$1:$B$25,2,0)="Exclude"),"",IF($D493=1,IF(OR(price_limit="",price_limit="No Limit"),IF(X493="Yes",1,2),IF(SUMIFS(WhatIf!$W:$W,WhatIf!$Q:$Q,X$1,WhatIf!$R:$R,X493)&lt;=price_limit,IF(X493="Yes",1,2),"")),""))</f>
        <v/>
      </c>
      <c r="BT493" s="161" t="str">
        <f>IF(OR(Y493="",VLOOKUP(Y$1,Services!$A$1:$B$25,2,0)="Exclude"),"",IF($D493=1,IF(OR(price_limit="",price_limit="No Limit"),IF(Y493="Yes",1,2),IF(SUMIFS(WhatIf!$W:$W,WhatIf!$Q:$Q,Y$1,WhatIf!$R:$R,Y493)&lt;=price_limit,IF(Y493="Yes",1,2),"")),""))</f>
        <v/>
      </c>
      <c r="BU493" s="161" t="str">
        <f>IF(OR(Z493="",VLOOKUP(Z$1,Services!$A$1:$B$25,2,0)="Exclude"),"",IF($D493=1,IF(OR(price_limit="",price_limit="No Limit"),IF(Z493="Yes",1,2),IF(SUMIFS(WhatIf!$W:$W,WhatIf!$Q:$Q,Z$1,WhatIf!$R:$R,Z493)&lt;=price_limit,IF(Z493="Yes",1,2),"")),""))</f>
        <v/>
      </c>
      <c r="BV493" s="161"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
      <c r="A494" s="15" t="s">
        <v>1005</v>
      </c>
      <c r="C494" s="3" t="s">
        <v>229</v>
      </c>
      <c r="D494" s="8" t="str">
        <f t="shared" ca="1" si="23"/>
        <v/>
      </c>
      <c r="E494" s="4" t="s">
        <v>1</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1" t="str">
        <f ca="1">IF(OR(E494="",VLOOKUP(E$1,Services!$A$1:$B$25,2,0)="Exclude"),"",IF($D494=1,IF(OR(price_limit="",price_limit="No Limit"),IF(E494="Yes",1,2),IF(SUMIFS(WhatIf!$W:$W,WhatIf!$Q:$Q,E$1,WhatIf!$R:$R,E494)&lt;=price_limit,IF(E494="Yes",1,2),"")),""))</f>
        <v/>
      </c>
      <c r="BA494" s="161" t="str">
        <f>IF(OR(F494="",VLOOKUP(F$1,Services!$A$1:$B$25,2,0)="Exclude"),"",IF($D494=1,IF(OR(price_limit="",price_limit="No Limit"),IF(F494="Yes",1,2),IF(SUMIFS(WhatIf!$W:$W,WhatIf!$Q:$Q,F$1,WhatIf!$R:$R,F494)&lt;=price_limit,IF(F494="Yes",1,2),"")),""))</f>
        <v/>
      </c>
      <c r="BB494" s="161" t="str">
        <f>IF(OR(G494="",VLOOKUP(G$1,Services!$A$1:$B$25,2,0)="Exclude"),"",IF($D494=1,IF(OR(price_limit="",price_limit="No Limit"),IF(G494="Yes",1,2),IF(SUMIFS(WhatIf!$W:$W,WhatIf!$Q:$Q,G$1,WhatIf!$R:$R,G494)&lt;=price_limit,IF(G494="Yes",1,2),"")),""))</f>
        <v/>
      </c>
      <c r="BC494" s="161" t="str">
        <f>IF(OR(H494="",VLOOKUP(H$1,Services!$A$1:$B$25,2,0)="Exclude"),"",IF($D494=1,IF(OR(price_limit="",price_limit="No Limit"),IF(H494="Yes",1,2),IF(SUMIFS(WhatIf!$W:$W,WhatIf!$Q:$Q,H$1,WhatIf!$R:$R,H494)&lt;=price_limit,IF(H494="Yes",1,2),"")),""))</f>
        <v/>
      </c>
      <c r="BD494" s="161" t="str">
        <f>IF(OR(I494="",VLOOKUP(I$1,Services!$A$1:$B$25,2,0)="Exclude"),"",IF($D494=1,IF(OR(price_limit="",price_limit="No Limit"),IF(I494="Yes",1,2),IF(SUMIFS(WhatIf!$W:$W,WhatIf!$Q:$Q,I$1,WhatIf!$R:$R,I494)&lt;=price_limit,IF(I494="Yes",1,2),"")),""))</f>
        <v/>
      </c>
      <c r="BE494" s="161" t="str">
        <f>IF(OR(J494="",VLOOKUP(J$1,Services!$A$1:$B$25,2,0)="Exclude"),"",IF($D494=1,IF(OR(price_limit="",price_limit="No Limit"),IF(J494="Yes",1,2),IF(SUMIFS(WhatIf!$W:$W,WhatIf!$Q:$Q,J$1,WhatIf!$R:$R,J494)&lt;=price_limit,IF(J494="Yes",1,2),"")),""))</f>
        <v/>
      </c>
      <c r="BF494" s="161" t="str">
        <f>IF(OR(K494="",VLOOKUP(K$1,Services!$A$1:$B$25,2,0)="Exclude"),"",IF($D494=1,IF(OR(price_limit="",price_limit="No Limit"),IF(K494="Yes",1,2),IF(SUMIFS(WhatIf!$W:$W,WhatIf!$Q:$Q,K$1,WhatIf!$R:$R,K494)&lt;=price_limit,IF(K494="Yes",1,2),"")),""))</f>
        <v/>
      </c>
      <c r="BG494" s="161" t="str">
        <f>IF(OR(L494="",VLOOKUP(L$1,Services!$A$1:$B$25,2,0)="Exclude"),"",IF($D494=1,IF(OR(price_limit="",price_limit="No Limit"),IF(L494="Yes",1,2),IF(SUMIFS(WhatIf!$W:$W,WhatIf!$Q:$Q,L$1,WhatIf!$R:$R,L494)&lt;=price_limit,IF(L494="Yes",1,2),"")),""))</f>
        <v/>
      </c>
      <c r="BH494" s="161" t="str">
        <f>IF(OR(M494="",VLOOKUP(M$1,Services!$A$1:$B$25,2,0)="Exclude"),"",IF($D494=1,IF(OR(price_limit="",price_limit="No Limit"),IF(M494="Yes",1,2),IF(SUMIFS(WhatIf!$W:$W,WhatIf!$Q:$Q,M$1,WhatIf!$R:$R,M494)&lt;=price_limit,IF(M494="Yes",1,2),"")),""))</f>
        <v/>
      </c>
      <c r="BI494" s="161" t="str">
        <f>IF(OR(N494="",VLOOKUP(N$1,Services!$A$1:$B$25,2,0)="Exclude"),"",IF($D494=1,IF(OR(price_limit="",price_limit="No Limit"),IF(N494="Yes",1,2),IF(SUMIFS(WhatIf!$W:$W,WhatIf!$Q:$Q,N$1,WhatIf!$R:$R,N494)&lt;=price_limit,IF(N494="Yes",1,2),"")),""))</f>
        <v/>
      </c>
      <c r="BJ494" s="161" t="str">
        <f>IF(OR(O494="",VLOOKUP(O$1,Services!$A$1:$B$25,2,0)="Exclude"),"",IF($D494=1,IF(OR(price_limit="",price_limit="No Limit"),IF(O494="Yes",1,2),IF(SUMIFS(WhatIf!$W:$W,WhatIf!$Q:$Q,O$1,WhatIf!$R:$R,O494)&lt;=price_limit,IF(O494="Yes",1,2),"")),""))</f>
        <v/>
      </c>
      <c r="BK494" s="161" t="str">
        <f>IF(OR(P494="",VLOOKUP(P$1,Services!$A$1:$B$25,2,0)="Exclude"),"",IF($D494=1,IF(OR(price_limit="",price_limit="No Limit"),IF(P494="Yes",1,2),IF(SUMIFS(WhatIf!$W:$W,WhatIf!$Q:$Q,P$1,WhatIf!$R:$R,P494)&lt;=price_limit,IF(P494="Yes",1,2),"")),""))</f>
        <v/>
      </c>
      <c r="BL494" s="161" t="str">
        <f>IF(OR(Q494="",VLOOKUP(Q$1,Services!$A$1:$B$25,2,0)="Exclude"),"",IF($D494=1,IF(OR(price_limit="",price_limit="No Limit"),IF(Q494="Yes",1,2),IF(SUMIFS(WhatIf!$W:$W,WhatIf!$Q:$Q,Q$1,WhatIf!$R:$R,Q494)&lt;=price_limit,IF(Q494="Yes",1,2),"")),""))</f>
        <v/>
      </c>
      <c r="BM494" s="161" t="str">
        <f>IF(OR(R494="",VLOOKUP(R$1,Services!$A$1:$B$25,2,0)="Exclude"),"",IF($D494=1,IF(OR(price_limit="",price_limit="No Limit"),IF(R494="Yes",1,2),IF(SUMIFS(WhatIf!$W:$W,WhatIf!$Q:$Q,R$1,WhatIf!$R:$R,R494)&lt;=price_limit,IF(R494="Yes",1,2),"")),""))</f>
        <v/>
      </c>
      <c r="BN494" s="161" t="str">
        <f>IF(OR(S494="",VLOOKUP(S$1,Services!$A$1:$B$25,2,0)="Exclude"),"",IF($D494=1,IF(OR(price_limit="",price_limit="No Limit"),IF(S494="Yes",1,2),IF(SUMIFS(WhatIf!$W:$W,WhatIf!$Q:$Q,S$1,WhatIf!$R:$R,S494)&lt;=price_limit,IF(S494="Yes",1,2),"")),""))</f>
        <v/>
      </c>
      <c r="BO494" s="161" t="str">
        <f>IF(OR(T494="",VLOOKUP(T$1,Services!$A$1:$B$25,2,0)="Exclude"),"",IF($D494=1,IF(OR(price_limit="",price_limit="No Limit"),IF(T494="Yes",1,2),IF(SUMIFS(WhatIf!$W:$W,WhatIf!$Q:$Q,T$1,WhatIf!$R:$R,T494)&lt;=price_limit,IF(T494="Yes",1,2),"")),""))</f>
        <v/>
      </c>
      <c r="BP494" s="161" t="str">
        <f>IF(OR(U494="",VLOOKUP(U$1,Services!$A$1:$B$25,2,0)="Exclude"),"",IF($D494=1,IF(OR(price_limit="",price_limit="No Limit"),IF(U494="Yes",1,2),IF(SUMIFS(WhatIf!$W:$W,WhatIf!$Q:$Q,U$1,WhatIf!$R:$R,U494)&lt;=price_limit,IF(U494="Yes",1,2),"")),""))</f>
        <v/>
      </c>
      <c r="BQ494" s="161" t="str">
        <f>IF(OR(V494="",VLOOKUP(V$1,Services!$A$1:$B$25,2,0)="Exclude"),"",IF($D494=1,IF(OR(price_limit="",price_limit="No Limit"),IF(V494="Yes",1,2),IF(SUMIFS(WhatIf!$W:$W,WhatIf!$Q:$Q,V$1,WhatIf!$R:$R,V494)&lt;=price_limit,IF(V494="Yes",1,2),"")),""))</f>
        <v/>
      </c>
      <c r="BR494" s="161" t="str">
        <f>IF(OR(W494="",VLOOKUP(W$1,Services!$A$1:$B$25,2,0)="Exclude"),"",IF($D494=1,IF(OR(price_limit="",price_limit="No Limit"),IF(W494="Yes",1,2),IF(SUMIFS(WhatIf!$W:$W,WhatIf!$Q:$Q,W$1,WhatIf!$R:$R,W494)&lt;=price_limit,IF(W494="Yes",1,2),"")),""))</f>
        <v/>
      </c>
      <c r="BS494" s="161" t="str">
        <f>IF(OR(X494="",VLOOKUP(X$1,Services!$A$1:$B$25,2,0)="Exclude"),"",IF($D494=1,IF(OR(price_limit="",price_limit="No Limit"),IF(X494="Yes",1,2),IF(SUMIFS(WhatIf!$W:$W,WhatIf!$Q:$Q,X$1,WhatIf!$R:$R,X494)&lt;=price_limit,IF(X494="Yes",1,2),"")),""))</f>
        <v/>
      </c>
      <c r="BT494" s="161" t="str">
        <f>IF(OR(Y494="",VLOOKUP(Y$1,Services!$A$1:$B$25,2,0)="Exclude"),"",IF($D494=1,IF(OR(price_limit="",price_limit="No Limit"),IF(Y494="Yes",1,2),IF(SUMIFS(WhatIf!$W:$W,WhatIf!$Q:$Q,Y$1,WhatIf!$R:$R,Y494)&lt;=price_limit,IF(Y494="Yes",1,2),"")),""))</f>
        <v/>
      </c>
      <c r="BU494" s="161" t="str">
        <f>IF(OR(Z494="",VLOOKUP(Z$1,Services!$A$1:$B$25,2,0)="Exclude"),"",IF($D494=1,IF(OR(price_limit="",price_limit="No Limit"),IF(Z494="Yes",1,2),IF(SUMIFS(WhatIf!$W:$W,WhatIf!$Q:$Q,Z$1,WhatIf!$R:$R,Z494)&lt;=price_limit,IF(Z494="Yes",1,2),"")),""))</f>
        <v/>
      </c>
      <c r="BV494" s="161"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817</v>
      </c>
      <c r="C495" s="3" t="s">
        <v>349</v>
      </c>
      <c r="D495" s="8" t="str">
        <f t="shared" ca="1" si="23"/>
        <v/>
      </c>
      <c r="I495" s="4" t="s">
        <v>808</v>
      </c>
      <c r="J495" s="4" t="s">
        <v>808</v>
      </c>
      <c r="K495" s="4" t="s">
        <v>808</v>
      </c>
      <c r="L495" s="4" t="s">
        <v>808</v>
      </c>
      <c r="M495" s="8"/>
      <c r="N495" s="8"/>
      <c r="O495" s="8"/>
      <c r="P495" s="8"/>
      <c r="Q495" s="8"/>
      <c r="R495" s="8"/>
      <c r="S495" s="8"/>
      <c r="T495" s="8"/>
      <c r="U495" s="8"/>
      <c r="V495" s="4" t="s">
        <v>808</v>
      </c>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1" t="str">
        <f>IF(OR(E495="",VLOOKUP(E$1,Services!$A$1:$B$25,2,0)="Exclude"),"",IF($D495=1,IF(OR(price_limit="",price_limit="No Limit"),IF(E495="Yes",1,2),IF(SUMIFS(WhatIf!$W:$W,WhatIf!$Q:$Q,E$1,WhatIf!$R:$R,E495)&lt;=price_limit,IF(E495="Yes",1,2),"")),""))</f>
        <v/>
      </c>
      <c r="BA495" s="161" t="str">
        <f>IF(OR(F495="",VLOOKUP(F$1,Services!$A$1:$B$25,2,0)="Exclude"),"",IF($D495=1,IF(OR(price_limit="",price_limit="No Limit"),IF(F495="Yes",1,2),IF(SUMIFS(WhatIf!$W:$W,WhatIf!$Q:$Q,F$1,WhatIf!$R:$R,F495)&lt;=price_limit,IF(F495="Yes",1,2),"")),""))</f>
        <v/>
      </c>
      <c r="BB495" s="161" t="str">
        <f>IF(OR(G495="",VLOOKUP(G$1,Services!$A$1:$B$25,2,0)="Exclude"),"",IF($D495=1,IF(OR(price_limit="",price_limit="No Limit"),IF(G495="Yes",1,2),IF(SUMIFS(WhatIf!$W:$W,WhatIf!$Q:$Q,G$1,WhatIf!$R:$R,G495)&lt;=price_limit,IF(G495="Yes",1,2),"")),""))</f>
        <v/>
      </c>
      <c r="BC495" s="161" t="str">
        <f>IF(OR(H495="",VLOOKUP(H$1,Services!$A$1:$B$25,2,0)="Exclude"),"",IF($D495=1,IF(OR(price_limit="",price_limit="No Limit"),IF(H495="Yes",1,2),IF(SUMIFS(WhatIf!$W:$W,WhatIf!$Q:$Q,H$1,WhatIf!$R:$R,H495)&lt;=price_limit,IF(H495="Yes",1,2),"")),""))</f>
        <v/>
      </c>
      <c r="BD495" s="161" t="str">
        <f ca="1">IF(OR(I495="",VLOOKUP(I$1,Services!$A$1:$B$25,2,0)="Exclude"),"",IF($D495=1,IF(OR(price_limit="",price_limit="No Limit"),IF(I495="Yes",1,2),IF(SUMIFS(WhatIf!$W:$W,WhatIf!$Q:$Q,I$1,WhatIf!$R:$R,I495)&lt;=price_limit,IF(I495="Yes",1,2),"")),""))</f>
        <v/>
      </c>
      <c r="BE495" s="161" t="str">
        <f ca="1">IF(OR(J495="",VLOOKUP(J$1,Services!$A$1:$B$25,2,0)="Exclude"),"",IF($D495=1,IF(OR(price_limit="",price_limit="No Limit"),IF(J495="Yes",1,2),IF(SUMIFS(WhatIf!$W:$W,WhatIf!$Q:$Q,J$1,WhatIf!$R:$R,J495)&lt;=price_limit,IF(J495="Yes",1,2),"")),""))</f>
        <v/>
      </c>
      <c r="BF495" s="161" t="str">
        <f ca="1">IF(OR(K495="",VLOOKUP(K$1,Services!$A$1:$B$25,2,0)="Exclude"),"",IF($D495=1,IF(OR(price_limit="",price_limit="No Limit"),IF(K495="Yes",1,2),IF(SUMIFS(WhatIf!$W:$W,WhatIf!$Q:$Q,K$1,WhatIf!$R:$R,K495)&lt;=price_limit,IF(K495="Yes",1,2),"")),""))</f>
        <v/>
      </c>
      <c r="BG495" s="161" t="str">
        <f ca="1">IF(OR(L495="",VLOOKUP(L$1,Services!$A$1:$B$25,2,0)="Exclude"),"",IF($D495=1,IF(OR(price_limit="",price_limit="No Limit"),IF(L495="Yes",1,2),IF(SUMIFS(WhatIf!$W:$W,WhatIf!$Q:$Q,L$1,WhatIf!$R:$R,L495)&lt;=price_limit,IF(L495="Yes",1,2),"")),""))</f>
        <v/>
      </c>
      <c r="BH495" s="161" t="str">
        <f>IF(OR(M495="",VLOOKUP(M$1,Services!$A$1:$B$25,2,0)="Exclude"),"",IF($D495=1,IF(OR(price_limit="",price_limit="No Limit"),IF(M495="Yes",1,2),IF(SUMIFS(WhatIf!$W:$W,WhatIf!$Q:$Q,M$1,WhatIf!$R:$R,M495)&lt;=price_limit,IF(M495="Yes",1,2),"")),""))</f>
        <v/>
      </c>
      <c r="BI495" s="161" t="str">
        <f>IF(OR(N495="",VLOOKUP(N$1,Services!$A$1:$B$25,2,0)="Exclude"),"",IF($D495=1,IF(OR(price_limit="",price_limit="No Limit"),IF(N495="Yes",1,2),IF(SUMIFS(WhatIf!$W:$W,WhatIf!$Q:$Q,N$1,WhatIf!$R:$R,N495)&lt;=price_limit,IF(N495="Yes",1,2),"")),""))</f>
        <v/>
      </c>
      <c r="BJ495" s="161" t="str">
        <f>IF(OR(O495="",VLOOKUP(O$1,Services!$A$1:$B$25,2,0)="Exclude"),"",IF($D495=1,IF(OR(price_limit="",price_limit="No Limit"),IF(O495="Yes",1,2),IF(SUMIFS(WhatIf!$W:$W,WhatIf!$Q:$Q,O$1,WhatIf!$R:$R,O495)&lt;=price_limit,IF(O495="Yes",1,2),"")),""))</f>
        <v/>
      </c>
      <c r="BK495" s="161" t="str">
        <f>IF(OR(P495="",VLOOKUP(P$1,Services!$A$1:$B$25,2,0)="Exclude"),"",IF($D495=1,IF(OR(price_limit="",price_limit="No Limit"),IF(P495="Yes",1,2),IF(SUMIFS(WhatIf!$W:$W,WhatIf!$Q:$Q,P$1,WhatIf!$R:$R,P495)&lt;=price_limit,IF(P495="Yes",1,2),"")),""))</f>
        <v/>
      </c>
      <c r="BL495" s="161" t="str">
        <f>IF(OR(Q495="",VLOOKUP(Q$1,Services!$A$1:$B$25,2,0)="Exclude"),"",IF($D495=1,IF(OR(price_limit="",price_limit="No Limit"),IF(Q495="Yes",1,2),IF(SUMIFS(WhatIf!$W:$W,WhatIf!$Q:$Q,Q$1,WhatIf!$R:$R,Q495)&lt;=price_limit,IF(Q495="Yes",1,2),"")),""))</f>
        <v/>
      </c>
      <c r="BM495" s="161" t="str">
        <f>IF(OR(R495="",VLOOKUP(R$1,Services!$A$1:$B$25,2,0)="Exclude"),"",IF($D495=1,IF(OR(price_limit="",price_limit="No Limit"),IF(R495="Yes",1,2),IF(SUMIFS(WhatIf!$W:$W,WhatIf!$Q:$Q,R$1,WhatIf!$R:$R,R495)&lt;=price_limit,IF(R495="Yes",1,2),"")),""))</f>
        <v/>
      </c>
      <c r="BN495" s="161" t="str">
        <f>IF(OR(S495="",VLOOKUP(S$1,Services!$A$1:$B$25,2,0)="Exclude"),"",IF($D495=1,IF(OR(price_limit="",price_limit="No Limit"),IF(S495="Yes",1,2),IF(SUMIFS(WhatIf!$W:$W,WhatIf!$Q:$Q,S$1,WhatIf!$R:$R,S495)&lt;=price_limit,IF(S495="Yes",1,2),"")),""))</f>
        <v/>
      </c>
      <c r="BO495" s="161" t="str">
        <f>IF(OR(T495="",VLOOKUP(T$1,Services!$A$1:$B$25,2,0)="Exclude"),"",IF($D495=1,IF(OR(price_limit="",price_limit="No Limit"),IF(T495="Yes",1,2),IF(SUMIFS(WhatIf!$W:$W,WhatIf!$Q:$Q,T$1,WhatIf!$R:$R,T495)&lt;=price_limit,IF(T495="Yes",1,2),"")),""))</f>
        <v/>
      </c>
      <c r="BP495" s="161" t="str">
        <f>IF(OR(U495="",VLOOKUP(U$1,Services!$A$1:$B$25,2,0)="Exclude"),"",IF($D495=1,IF(OR(price_limit="",price_limit="No Limit"),IF(U495="Yes",1,2),IF(SUMIFS(WhatIf!$W:$W,WhatIf!$Q:$Q,U$1,WhatIf!$R:$R,U495)&lt;=price_limit,IF(U495="Yes",1,2),"")),""))</f>
        <v/>
      </c>
      <c r="BQ495" s="161" t="str">
        <f ca="1">IF(OR(V495="",VLOOKUP(V$1,Services!$A$1:$B$25,2,0)="Exclude"),"",IF($D495=1,IF(OR(price_limit="",price_limit="No Limit"),IF(V495="Yes",1,2),IF(SUMIFS(WhatIf!$W:$W,WhatIf!$Q:$Q,V$1,WhatIf!$R:$R,V495)&lt;=price_limit,IF(V495="Yes",1,2),"")),""))</f>
        <v/>
      </c>
      <c r="BR495" s="161" t="str">
        <f>IF(OR(W495="",VLOOKUP(W$1,Services!$A$1:$B$25,2,0)="Exclude"),"",IF($D495=1,IF(OR(price_limit="",price_limit="No Limit"),IF(W495="Yes",1,2),IF(SUMIFS(WhatIf!$W:$W,WhatIf!$Q:$Q,W$1,WhatIf!$R:$R,W495)&lt;=price_limit,IF(W495="Yes",1,2),"")),""))</f>
        <v/>
      </c>
      <c r="BS495" s="161" t="str">
        <f>IF(OR(X495="",VLOOKUP(X$1,Services!$A$1:$B$25,2,0)="Exclude"),"",IF($D495=1,IF(OR(price_limit="",price_limit="No Limit"),IF(X495="Yes",1,2),IF(SUMIFS(WhatIf!$W:$W,WhatIf!$Q:$Q,X$1,WhatIf!$R:$R,X495)&lt;=price_limit,IF(X495="Yes",1,2),"")),""))</f>
        <v/>
      </c>
      <c r="BT495" s="161" t="str">
        <f>IF(OR(Y495="",VLOOKUP(Y$1,Services!$A$1:$B$25,2,0)="Exclude"),"",IF($D495=1,IF(OR(price_limit="",price_limit="No Limit"),IF(Y495="Yes",1,2),IF(SUMIFS(WhatIf!$W:$W,WhatIf!$Q:$Q,Y$1,WhatIf!$R:$R,Y495)&lt;=price_limit,IF(Y495="Yes",1,2),"")),""))</f>
        <v/>
      </c>
      <c r="BU495" s="161" t="str">
        <f>IF(OR(Z495="",VLOOKUP(Z$1,Services!$A$1:$B$25,2,0)="Exclude"),"",IF($D495=1,IF(OR(price_limit="",price_limit="No Limit"),IF(Z495="Yes",1,2),IF(SUMIFS(WhatIf!$W:$W,WhatIf!$Q:$Q,Z$1,WhatIf!$R:$R,Z495)&lt;=price_limit,IF(Z495="Yes",1,2),"")),""))</f>
        <v/>
      </c>
      <c r="BV495" s="161"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
      <c r="A496" s="15" t="s">
        <v>1148</v>
      </c>
      <c r="C496" s="3" t="s">
        <v>191</v>
      </c>
      <c r="D496" s="8" t="str">
        <f t="shared" ca="1" si="23"/>
        <v/>
      </c>
      <c r="P496" s="4" t="s">
        <v>1</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1" t="str">
        <f>IF(OR(E496="",VLOOKUP(E$1,Services!$A$1:$B$25,2,0)="Exclude"),"",IF($D496=1,IF(OR(price_limit="",price_limit="No Limit"),IF(E496="Yes",1,2),IF(SUMIFS(WhatIf!$W:$W,WhatIf!$Q:$Q,E$1,WhatIf!$R:$R,E496)&lt;=price_limit,IF(E496="Yes",1,2),"")),""))</f>
        <v/>
      </c>
      <c r="BA496" s="161" t="str">
        <f>IF(OR(F496="",VLOOKUP(F$1,Services!$A$1:$B$25,2,0)="Exclude"),"",IF($D496=1,IF(OR(price_limit="",price_limit="No Limit"),IF(F496="Yes",1,2),IF(SUMIFS(WhatIf!$W:$W,WhatIf!$Q:$Q,F$1,WhatIf!$R:$R,F496)&lt;=price_limit,IF(F496="Yes",1,2),"")),""))</f>
        <v/>
      </c>
      <c r="BB496" s="161" t="str">
        <f>IF(OR(G496="",VLOOKUP(G$1,Services!$A$1:$B$25,2,0)="Exclude"),"",IF($D496=1,IF(OR(price_limit="",price_limit="No Limit"),IF(G496="Yes",1,2),IF(SUMIFS(WhatIf!$W:$W,WhatIf!$Q:$Q,G$1,WhatIf!$R:$R,G496)&lt;=price_limit,IF(G496="Yes",1,2),"")),""))</f>
        <v/>
      </c>
      <c r="BC496" s="161" t="str">
        <f>IF(OR(H496="",VLOOKUP(H$1,Services!$A$1:$B$25,2,0)="Exclude"),"",IF($D496=1,IF(OR(price_limit="",price_limit="No Limit"),IF(H496="Yes",1,2),IF(SUMIFS(WhatIf!$W:$W,WhatIf!$Q:$Q,H$1,WhatIf!$R:$R,H496)&lt;=price_limit,IF(H496="Yes",1,2),"")),""))</f>
        <v/>
      </c>
      <c r="BD496" s="161" t="str">
        <f>IF(OR(I496="",VLOOKUP(I$1,Services!$A$1:$B$25,2,0)="Exclude"),"",IF($D496=1,IF(OR(price_limit="",price_limit="No Limit"),IF(I496="Yes",1,2),IF(SUMIFS(WhatIf!$W:$W,WhatIf!$Q:$Q,I$1,WhatIf!$R:$R,I496)&lt;=price_limit,IF(I496="Yes",1,2),"")),""))</f>
        <v/>
      </c>
      <c r="BE496" s="161" t="str">
        <f>IF(OR(J496="",VLOOKUP(J$1,Services!$A$1:$B$25,2,0)="Exclude"),"",IF($D496=1,IF(OR(price_limit="",price_limit="No Limit"),IF(J496="Yes",1,2),IF(SUMIFS(WhatIf!$W:$W,WhatIf!$Q:$Q,J$1,WhatIf!$R:$R,J496)&lt;=price_limit,IF(J496="Yes",1,2),"")),""))</f>
        <v/>
      </c>
      <c r="BF496" s="161" t="str">
        <f>IF(OR(K496="",VLOOKUP(K$1,Services!$A$1:$B$25,2,0)="Exclude"),"",IF($D496=1,IF(OR(price_limit="",price_limit="No Limit"),IF(K496="Yes",1,2),IF(SUMIFS(WhatIf!$W:$W,WhatIf!$Q:$Q,K$1,WhatIf!$R:$R,K496)&lt;=price_limit,IF(K496="Yes",1,2),"")),""))</f>
        <v/>
      </c>
      <c r="BG496" s="161" t="str">
        <f>IF(OR(L496="",VLOOKUP(L$1,Services!$A$1:$B$25,2,0)="Exclude"),"",IF($D496=1,IF(OR(price_limit="",price_limit="No Limit"),IF(L496="Yes",1,2),IF(SUMIFS(WhatIf!$W:$W,WhatIf!$Q:$Q,L$1,WhatIf!$R:$R,L496)&lt;=price_limit,IF(L496="Yes",1,2),"")),""))</f>
        <v/>
      </c>
      <c r="BH496" s="161" t="str">
        <f>IF(OR(M496="",VLOOKUP(M$1,Services!$A$1:$B$25,2,0)="Exclude"),"",IF($D496=1,IF(OR(price_limit="",price_limit="No Limit"),IF(M496="Yes",1,2),IF(SUMIFS(WhatIf!$W:$W,WhatIf!$Q:$Q,M$1,WhatIf!$R:$R,M496)&lt;=price_limit,IF(M496="Yes",1,2),"")),""))</f>
        <v/>
      </c>
      <c r="BI496" s="161" t="str">
        <f>IF(OR(N496="",VLOOKUP(N$1,Services!$A$1:$B$25,2,0)="Exclude"),"",IF($D496=1,IF(OR(price_limit="",price_limit="No Limit"),IF(N496="Yes",1,2),IF(SUMIFS(WhatIf!$W:$W,WhatIf!$Q:$Q,N$1,WhatIf!$R:$R,N496)&lt;=price_limit,IF(N496="Yes",1,2),"")),""))</f>
        <v/>
      </c>
      <c r="BJ496" s="161" t="str">
        <f>IF(OR(O496="",VLOOKUP(O$1,Services!$A$1:$B$25,2,0)="Exclude"),"",IF($D496=1,IF(OR(price_limit="",price_limit="No Limit"),IF(O496="Yes",1,2),IF(SUMIFS(WhatIf!$W:$W,WhatIf!$Q:$Q,O$1,WhatIf!$R:$R,O496)&lt;=price_limit,IF(O496="Yes",1,2),"")),""))</f>
        <v/>
      </c>
      <c r="BK496" s="161" t="str">
        <f ca="1">IF(OR(P496="",VLOOKUP(P$1,Services!$A$1:$B$25,2,0)="Exclude"),"",IF($D496=1,IF(OR(price_limit="",price_limit="No Limit"),IF(P496="Yes",1,2),IF(SUMIFS(WhatIf!$W:$W,WhatIf!$Q:$Q,P$1,WhatIf!$R:$R,P496)&lt;=price_limit,IF(P496="Yes",1,2),"")),""))</f>
        <v/>
      </c>
      <c r="BL496" s="161" t="str">
        <f>IF(OR(Q496="",VLOOKUP(Q$1,Services!$A$1:$B$25,2,0)="Exclude"),"",IF($D496=1,IF(OR(price_limit="",price_limit="No Limit"),IF(Q496="Yes",1,2),IF(SUMIFS(WhatIf!$W:$W,WhatIf!$Q:$Q,Q$1,WhatIf!$R:$R,Q496)&lt;=price_limit,IF(Q496="Yes",1,2),"")),""))</f>
        <v/>
      </c>
      <c r="BM496" s="161" t="str">
        <f>IF(OR(R496="",VLOOKUP(R$1,Services!$A$1:$B$25,2,0)="Exclude"),"",IF($D496=1,IF(OR(price_limit="",price_limit="No Limit"),IF(R496="Yes",1,2),IF(SUMIFS(WhatIf!$W:$W,WhatIf!$Q:$Q,R$1,WhatIf!$R:$R,R496)&lt;=price_limit,IF(R496="Yes",1,2),"")),""))</f>
        <v/>
      </c>
      <c r="BN496" s="161" t="str">
        <f>IF(OR(S496="",VLOOKUP(S$1,Services!$A$1:$B$25,2,0)="Exclude"),"",IF($D496=1,IF(OR(price_limit="",price_limit="No Limit"),IF(S496="Yes",1,2),IF(SUMIFS(WhatIf!$W:$W,WhatIf!$Q:$Q,S$1,WhatIf!$R:$R,S496)&lt;=price_limit,IF(S496="Yes",1,2),"")),""))</f>
        <v/>
      </c>
      <c r="BO496" s="161" t="str">
        <f>IF(OR(T496="",VLOOKUP(T$1,Services!$A$1:$B$25,2,0)="Exclude"),"",IF($D496=1,IF(OR(price_limit="",price_limit="No Limit"),IF(T496="Yes",1,2),IF(SUMIFS(WhatIf!$W:$W,WhatIf!$Q:$Q,T$1,WhatIf!$R:$R,T496)&lt;=price_limit,IF(T496="Yes",1,2),"")),""))</f>
        <v/>
      </c>
      <c r="BP496" s="161" t="str">
        <f>IF(OR(U496="",VLOOKUP(U$1,Services!$A$1:$B$25,2,0)="Exclude"),"",IF($D496=1,IF(OR(price_limit="",price_limit="No Limit"),IF(U496="Yes",1,2),IF(SUMIFS(WhatIf!$W:$W,WhatIf!$Q:$Q,U$1,WhatIf!$R:$R,U496)&lt;=price_limit,IF(U496="Yes",1,2),"")),""))</f>
        <v/>
      </c>
      <c r="BQ496" s="161" t="str">
        <f>IF(OR(V496="",VLOOKUP(V$1,Services!$A$1:$B$25,2,0)="Exclude"),"",IF($D496=1,IF(OR(price_limit="",price_limit="No Limit"),IF(V496="Yes",1,2),IF(SUMIFS(WhatIf!$W:$W,WhatIf!$Q:$Q,V$1,WhatIf!$R:$R,V496)&lt;=price_limit,IF(V496="Yes",1,2),"")),""))</f>
        <v/>
      </c>
      <c r="BR496" s="161" t="str">
        <f>IF(OR(W496="",VLOOKUP(W$1,Services!$A$1:$B$25,2,0)="Exclude"),"",IF($D496=1,IF(OR(price_limit="",price_limit="No Limit"),IF(W496="Yes",1,2),IF(SUMIFS(WhatIf!$W:$W,WhatIf!$Q:$Q,W$1,WhatIf!$R:$R,W496)&lt;=price_limit,IF(W496="Yes",1,2),"")),""))</f>
        <v/>
      </c>
      <c r="BS496" s="161" t="str">
        <f>IF(OR(X496="",VLOOKUP(X$1,Services!$A$1:$B$25,2,0)="Exclude"),"",IF($D496=1,IF(OR(price_limit="",price_limit="No Limit"),IF(X496="Yes",1,2),IF(SUMIFS(WhatIf!$W:$W,WhatIf!$Q:$Q,X$1,WhatIf!$R:$R,X496)&lt;=price_limit,IF(X496="Yes",1,2),"")),""))</f>
        <v/>
      </c>
      <c r="BT496" s="161" t="str">
        <f>IF(OR(Y496="",VLOOKUP(Y$1,Services!$A$1:$B$25,2,0)="Exclude"),"",IF($D496=1,IF(OR(price_limit="",price_limit="No Limit"),IF(Y496="Yes",1,2),IF(SUMIFS(WhatIf!$W:$W,WhatIf!$Q:$Q,Y$1,WhatIf!$R:$R,Y496)&lt;=price_limit,IF(Y496="Yes",1,2),"")),""))</f>
        <v/>
      </c>
      <c r="BU496" s="161" t="str">
        <f>IF(OR(Z496="",VLOOKUP(Z$1,Services!$A$1:$B$25,2,0)="Exclude"),"",IF($D496=1,IF(OR(price_limit="",price_limit="No Limit"),IF(Z496="Yes",1,2),IF(SUMIFS(WhatIf!$W:$W,WhatIf!$Q:$Q,Z$1,WhatIf!$R:$R,Z496)&lt;=price_limit,IF(Z496="Yes",1,2),"")),""))</f>
        <v/>
      </c>
      <c r="BV496" s="161"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818</v>
      </c>
      <c r="C497" s="3" t="s">
        <v>349</v>
      </c>
      <c r="D497" s="8" t="str">
        <f t="shared" ca="1" si="23"/>
        <v/>
      </c>
      <c r="I497" s="4" t="s">
        <v>797</v>
      </c>
      <c r="J497" s="4" t="s">
        <v>797</v>
      </c>
      <c r="K497" s="4" t="s">
        <v>797</v>
      </c>
      <c r="L497" s="4" t="s">
        <v>797</v>
      </c>
      <c r="M497" s="8"/>
      <c r="N497" s="8"/>
      <c r="O497" s="8"/>
      <c r="P497" s="8"/>
      <c r="Q497" s="8"/>
      <c r="R497" s="8"/>
      <c r="S497" s="8"/>
      <c r="T497" s="8"/>
      <c r="U497" s="8"/>
      <c r="V497" s="4" t="s">
        <v>797</v>
      </c>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1" t="str">
        <f>IF(OR(E497="",VLOOKUP(E$1,Services!$A$1:$B$25,2,0)="Exclude"),"",IF($D497=1,IF(OR(price_limit="",price_limit="No Limit"),IF(E497="Yes",1,2),IF(SUMIFS(WhatIf!$W:$W,WhatIf!$Q:$Q,E$1,WhatIf!$R:$R,E497)&lt;=price_limit,IF(E497="Yes",1,2),"")),""))</f>
        <v/>
      </c>
      <c r="BA497" s="161" t="str">
        <f>IF(OR(F497="",VLOOKUP(F$1,Services!$A$1:$B$25,2,0)="Exclude"),"",IF($D497=1,IF(OR(price_limit="",price_limit="No Limit"),IF(F497="Yes",1,2),IF(SUMIFS(WhatIf!$W:$W,WhatIf!$Q:$Q,F$1,WhatIf!$R:$R,F497)&lt;=price_limit,IF(F497="Yes",1,2),"")),""))</f>
        <v/>
      </c>
      <c r="BB497" s="161" t="str">
        <f>IF(OR(G497="",VLOOKUP(G$1,Services!$A$1:$B$25,2,0)="Exclude"),"",IF($D497=1,IF(OR(price_limit="",price_limit="No Limit"),IF(G497="Yes",1,2),IF(SUMIFS(WhatIf!$W:$W,WhatIf!$Q:$Q,G$1,WhatIf!$R:$R,G497)&lt;=price_limit,IF(G497="Yes",1,2),"")),""))</f>
        <v/>
      </c>
      <c r="BC497" s="161" t="str">
        <f>IF(OR(H497="",VLOOKUP(H$1,Services!$A$1:$B$25,2,0)="Exclude"),"",IF($D497=1,IF(OR(price_limit="",price_limit="No Limit"),IF(H497="Yes",1,2),IF(SUMIFS(WhatIf!$W:$W,WhatIf!$Q:$Q,H$1,WhatIf!$R:$R,H497)&lt;=price_limit,IF(H497="Yes",1,2),"")),""))</f>
        <v/>
      </c>
      <c r="BD497" s="161" t="str">
        <f ca="1">IF(OR(I497="",VLOOKUP(I$1,Services!$A$1:$B$25,2,0)="Exclude"),"",IF($D497=1,IF(OR(price_limit="",price_limit="No Limit"),IF(I497="Yes",1,2),IF(SUMIFS(WhatIf!$W:$W,WhatIf!$Q:$Q,I$1,WhatIf!$R:$R,I497)&lt;=price_limit,IF(I497="Yes",1,2),"")),""))</f>
        <v/>
      </c>
      <c r="BE497" s="161" t="str">
        <f ca="1">IF(OR(J497="",VLOOKUP(J$1,Services!$A$1:$B$25,2,0)="Exclude"),"",IF($D497=1,IF(OR(price_limit="",price_limit="No Limit"),IF(J497="Yes",1,2),IF(SUMIFS(WhatIf!$W:$W,WhatIf!$Q:$Q,J$1,WhatIf!$R:$R,J497)&lt;=price_limit,IF(J497="Yes",1,2),"")),""))</f>
        <v/>
      </c>
      <c r="BF497" s="161" t="str">
        <f ca="1">IF(OR(K497="",VLOOKUP(K$1,Services!$A$1:$B$25,2,0)="Exclude"),"",IF($D497=1,IF(OR(price_limit="",price_limit="No Limit"),IF(K497="Yes",1,2),IF(SUMIFS(WhatIf!$W:$W,WhatIf!$Q:$Q,K$1,WhatIf!$R:$R,K497)&lt;=price_limit,IF(K497="Yes",1,2),"")),""))</f>
        <v/>
      </c>
      <c r="BG497" s="161" t="str">
        <f ca="1">IF(OR(L497="",VLOOKUP(L$1,Services!$A$1:$B$25,2,0)="Exclude"),"",IF($D497=1,IF(OR(price_limit="",price_limit="No Limit"),IF(L497="Yes",1,2),IF(SUMIFS(WhatIf!$W:$W,WhatIf!$Q:$Q,L$1,WhatIf!$R:$R,L497)&lt;=price_limit,IF(L497="Yes",1,2),"")),""))</f>
        <v/>
      </c>
      <c r="BH497" s="161" t="str">
        <f>IF(OR(M497="",VLOOKUP(M$1,Services!$A$1:$B$25,2,0)="Exclude"),"",IF($D497=1,IF(OR(price_limit="",price_limit="No Limit"),IF(M497="Yes",1,2),IF(SUMIFS(WhatIf!$W:$W,WhatIf!$Q:$Q,M$1,WhatIf!$R:$R,M497)&lt;=price_limit,IF(M497="Yes",1,2),"")),""))</f>
        <v/>
      </c>
      <c r="BI497" s="161" t="str">
        <f>IF(OR(N497="",VLOOKUP(N$1,Services!$A$1:$B$25,2,0)="Exclude"),"",IF($D497=1,IF(OR(price_limit="",price_limit="No Limit"),IF(N497="Yes",1,2),IF(SUMIFS(WhatIf!$W:$W,WhatIf!$Q:$Q,N$1,WhatIf!$R:$R,N497)&lt;=price_limit,IF(N497="Yes",1,2),"")),""))</f>
        <v/>
      </c>
      <c r="BJ497" s="161" t="str">
        <f>IF(OR(O497="",VLOOKUP(O$1,Services!$A$1:$B$25,2,0)="Exclude"),"",IF($D497=1,IF(OR(price_limit="",price_limit="No Limit"),IF(O497="Yes",1,2),IF(SUMIFS(WhatIf!$W:$W,WhatIf!$Q:$Q,O$1,WhatIf!$R:$R,O497)&lt;=price_limit,IF(O497="Yes",1,2),"")),""))</f>
        <v/>
      </c>
      <c r="BK497" s="161" t="str">
        <f>IF(OR(P497="",VLOOKUP(P$1,Services!$A$1:$B$25,2,0)="Exclude"),"",IF($D497=1,IF(OR(price_limit="",price_limit="No Limit"),IF(P497="Yes",1,2),IF(SUMIFS(WhatIf!$W:$W,WhatIf!$Q:$Q,P$1,WhatIf!$R:$R,P497)&lt;=price_limit,IF(P497="Yes",1,2),"")),""))</f>
        <v/>
      </c>
      <c r="BL497" s="161" t="str">
        <f>IF(OR(Q497="",VLOOKUP(Q$1,Services!$A$1:$B$25,2,0)="Exclude"),"",IF($D497=1,IF(OR(price_limit="",price_limit="No Limit"),IF(Q497="Yes",1,2),IF(SUMIFS(WhatIf!$W:$W,WhatIf!$Q:$Q,Q$1,WhatIf!$R:$R,Q497)&lt;=price_limit,IF(Q497="Yes",1,2),"")),""))</f>
        <v/>
      </c>
      <c r="BM497" s="161" t="str">
        <f>IF(OR(R497="",VLOOKUP(R$1,Services!$A$1:$B$25,2,0)="Exclude"),"",IF($D497=1,IF(OR(price_limit="",price_limit="No Limit"),IF(R497="Yes",1,2),IF(SUMIFS(WhatIf!$W:$W,WhatIf!$Q:$Q,R$1,WhatIf!$R:$R,R497)&lt;=price_limit,IF(R497="Yes",1,2),"")),""))</f>
        <v/>
      </c>
      <c r="BN497" s="161" t="str">
        <f>IF(OR(S497="",VLOOKUP(S$1,Services!$A$1:$B$25,2,0)="Exclude"),"",IF($D497=1,IF(OR(price_limit="",price_limit="No Limit"),IF(S497="Yes",1,2),IF(SUMIFS(WhatIf!$W:$W,WhatIf!$Q:$Q,S$1,WhatIf!$R:$R,S497)&lt;=price_limit,IF(S497="Yes",1,2),"")),""))</f>
        <v/>
      </c>
      <c r="BO497" s="161" t="str">
        <f>IF(OR(T497="",VLOOKUP(T$1,Services!$A$1:$B$25,2,0)="Exclude"),"",IF($D497=1,IF(OR(price_limit="",price_limit="No Limit"),IF(T497="Yes",1,2),IF(SUMIFS(WhatIf!$W:$W,WhatIf!$Q:$Q,T$1,WhatIf!$R:$R,T497)&lt;=price_limit,IF(T497="Yes",1,2),"")),""))</f>
        <v/>
      </c>
      <c r="BP497" s="161" t="str">
        <f>IF(OR(U497="",VLOOKUP(U$1,Services!$A$1:$B$25,2,0)="Exclude"),"",IF($D497=1,IF(OR(price_limit="",price_limit="No Limit"),IF(U497="Yes",1,2),IF(SUMIFS(WhatIf!$W:$W,WhatIf!$Q:$Q,U$1,WhatIf!$R:$R,U497)&lt;=price_limit,IF(U497="Yes",1,2),"")),""))</f>
        <v/>
      </c>
      <c r="BQ497" s="161" t="str">
        <f ca="1">IF(OR(V497="",VLOOKUP(V$1,Services!$A$1:$B$25,2,0)="Exclude"),"",IF($D497=1,IF(OR(price_limit="",price_limit="No Limit"),IF(V497="Yes",1,2),IF(SUMIFS(WhatIf!$W:$W,WhatIf!$Q:$Q,V$1,WhatIf!$R:$R,V497)&lt;=price_limit,IF(V497="Yes",1,2),"")),""))</f>
        <v/>
      </c>
      <c r="BR497" s="161" t="str">
        <f>IF(OR(W497="",VLOOKUP(W$1,Services!$A$1:$B$25,2,0)="Exclude"),"",IF($D497=1,IF(OR(price_limit="",price_limit="No Limit"),IF(W497="Yes",1,2),IF(SUMIFS(WhatIf!$W:$W,WhatIf!$Q:$Q,W$1,WhatIf!$R:$R,W497)&lt;=price_limit,IF(W497="Yes",1,2),"")),""))</f>
        <v/>
      </c>
      <c r="BS497" s="161" t="str">
        <f>IF(OR(X497="",VLOOKUP(X$1,Services!$A$1:$B$25,2,0)="Exclude"),"",IF($D497=1,IF(OR(price_limit="",price_limit="No Limit"),IF(X497="Yes",1,2),IF(SUMIFS(WhatIf!$W:$W,WhatIf!$Q:$Q,X$1,WhatIf!$R:$R,X497)&lt;=price_limit,IF(X497="Yes",1,2),"")),""))</f>
        <v/>
      </c>
      <c r="BT497" s="161" t="str">
        <f>IF(OR(Y497="",VLOOKUP(Y$1,Services!$A$1:$B$25,2,0)="Exclude"),"",IF($D497=1,IF(OR(price_limit="",price_limit="No Limit"),IF(Y497="Yes",1,2),IF(SUMIFS(WhatIf!$W:$W,WhatIf!$Q:$Q,Y$1,WhatIf!$R:$R,Y497)&lt;=price_limit,IF(Y497="Yes",1,2),"")),""))</f>
        <v/>
      </c>
      <c r="BU497" s="161" t="str">
        <f>IF(OR(Z497="",VLOOKUP(Z$1,Services!$A$1:$B$25,2,0)="Exclude"),"",IF($D497=1,IF(OR(price_limit="",price_limit="No Limit"),IF(Z497="Yes",1,2),IF(SUMIFS(WhatIf!$W:$W,WhatIf!$Q:$Q,Z$1,WhatIf!$R:$R,Z497)&lt;=price_limit,IF(Z497="Yes",1,2),"")),""))</f>
        <v/>
      </c>
      <c r="BV497" s="161"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819</v>
      </c>
      <c r="C498" s="3" t="s">
        <v>349</v>
      </c>
      <c r="D498" s="8" t="str">
        <f t="shared" ca="1" si="23"/>
        <v/>
      </c>
      <c r="I498" s="4" t="s">
        <v>797</v>
      </c>
      <c r="J498" s="4" t="s">
        <v>797</v>
      </c>
      <c r="K498" s="4" t="s">
        <v>797</v>
      </c>
      <c r="L498" s="4" t="s">
        <v>797</v>
      </c>
      <c r="M498" s="8"/>
      <c r="N498" s="8"/>
      <c r="O498" s="8"/>
      <c r="P498" s="8"/>
      <c r="Q498" s="8"/>
      <c r="R498" s="8"/>
      <c r="S498" s="8"/>
      <c r="T498" s="8"/>
      <c r="U498" s="8"/>
      <c r="V498" s="4" t="s">
        <v>797</v>
      </c>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1" t="str">
        <f>IF(OR(E498="",VLOOKUP(E$1,Services!$A$1:$B$25,2,0)="Exclude"),"",IF($D498=1,IF(OR(price_limit="",price_limit="No Limit"),IF(E498="Yes",1,2),IF(SUMIFS(WhatIf!$W:$W,WhatIf!$Q:$Q,E$1,WhatIf!$R:$R,E498)&lt;=price_limit,IF(E498="Yes",1,2),"")),""))</f>
        <v/>
      </c>
      <c r="BA498" s="161" t="str">
        <f>IF(OR(F498="",VLOOKUP(F$1,Services!$A$1:$B$25,2,0)="Exclude"),"",IF($D498=1,IF(OR(price_limit="",price_limit="No Limit"),IF(F498="Yes",1,2),IF(SUMIFS(WhatIf!$W:$W,WhatIf!$Q:$Q,F$1,WhatIf!$R:$R,F498)&lt;=price_limit,IF(F498="Yes",1,2),"")),""))</f>
        <v/>
      </c>
      <c r="BB498" s="161" t="str">
        <f>IF(OR(G498="",VLOOKUP(G$1,Services!$A$1:$B$25,2,0)="Exclude"),"",IF($D498=1,IF(OR(price_limit="",price_limit="No Limit"),IF(G498="Yes",1,2),IF(SUMIFS(WhatIf!$W:$W,WhatIf!$Q:$Q,G$1,WhatIf!$R:$R,G498)&lt;=price_limit,IF(G498="Yes",1,2),"")),""))</f>
        <v/>
      </c>
      <c r="BC498" s="161" t="str">
        <f>IF(OR(H498="",VLOOKUP(H$1,Services!$A$1:$B$25,2,0)="Exclude"),"",IF($D498=1,IF(OR(price_limit="",price_limit="No Limit"),IF(H498="Yes",1,2),IF(SUMIFS(WhatIf!$W:$W,WhatIf!$Q:$Q,H$1,WhatIf!$R:$R,H498)&lt;=price_limit,IF(H498="Yes",1,2),"")),""))</f>
        <v/>
      </c>
      <c r="BD498" s="161" t="str">
        <f ca="1">IF(OR(I498="",VLOOKUP(I$1,Services!$A$1:$B$25,2,0)="Exclude"),"",IF($D498=1,IF(OR(price_limit="",price_limit="No Limit"),IF(I498="Yes",1,2),IF(SUMIFS(WhatIf!$W:$W,WhatIf!$Q:$Q,I$1,WhatIf!$R:$R,I498)&lt;=price_limit,IF(I498="Yes",1,2),"")),""))</f>
        <v/>
      </c>
      <c r="BE498" s="161" t="str">
        <f ca="1">IF(OR(J498="",VLOOKUP(J$1,Services!$A$1:$B$25,2,0)="Exclude"),"",IF($D498=1,IF(OR(price_limit="",price_limit="No Limit"),IF(J498="Yes",1,2),IF(SUMIFS(WhatIf!$W:$W,WhatIf!$Q:$Q,J$1,WhatIf!$R:$R,J498)&lt;=price_limit,IF(J498="Yes",1,2),"")),""))</f>
        <v/>
      </c>
      <c r="BF498" s="161" t="str">
        <f ca="1">IF(OR(K498="",VLOOKUP(K$1,Services!$A$1:$B$25,2,0)="Exclude"),"",IF($D498=1,IF(OR(price_limit="",price_limit="No Limit"),IF(K498="Yes",1,2),IF(SUMIFS(WhatIf!$W:$W,WhatIf!$Q:$Q,K$1,WhatIf!$R:$R,K498)&lt;=price_limit,IF(K498="Yes",1,2),"")),""))</f>
        <v/>
      </c>
      <c r="BG498" s="161" t="str">
        <f ca="1">IF(OR(L498="",VLOOKUP(L$1,Services!$A$1:$B$25,2,0)="Exclude"),"",IF($D498=1,IF(OR(price_limit="",price_limit="No Limit"),IF(L498="Yes",1,2),IF(SUMIFS(WhatIf!$W:$W,WhatIf!$Q:$Q,L$1,WhatIf!$R:$R,L498)&lt;=price_limit,IF(L498="Yes",1,2),"")),""))</f>
        <v/>
      </c>
      <c r="BH498" s="161" t="str">
        <f>IF(OR(M498="",VLOOKUP(M$1,Services!$A$1:$B$25,2,0)="Exclude"),"",IF($D498=1,IF(OR(price_limit="",price_limit="No Limit"),IF(M498="Yes",1,2),IF(SUMIFS(WhatIf!$W:$W,WhatIf!$Q:$Q,M$1,WhatIf!$R:$R,M498)&lt;=price_limit,IF(M498="Yes",1,2),"")),""))</f>
        <v/>
      </c>
      <c r="BI498" s="161" t="str">
        <f>IF(OR(N498="",VLOOKUP(N$1,Services!$A$1:$B$25,2,0)="Exclude"),"",IF($D498=1,IF(OR(price_limit="",price_limit="No Limit"),IF(N498="Yes",1,2),IF(SUMIFS(WhatIf!$W:$W,WhatIf!$Q:$Q,N$1,WhatIf!$R:$R,N498)&lt;=price_limit,IF(N498="Yes",1,2),"")),""))</f>
        <v/>
      </c>
      <c r="BJ498" s="161" t="str">
        <f>IF(OR(O498="",VLOOKUP(O$1,Services!$A$1:$B$25,2,0)="Exclude"),"",IF($D498=1,IF(OR(price_limit="",price_limit="No Limit"),IF(O498="Yes",1,2),IF(SUMIFS(WhatIf!$W:$W,WhatIf!$Q:$Q,O$1,WhatIf!$R:$R,O498)&lt;=price_limit,IF(O498="Yes",1,2),"")),""))</f>
        <v/>
      </c>
      <c r="BK498" s="161" t="str">
        <f>IF(OR(P498="",VLOOKUP(P$1,Services!$A$1:$B$25,2,0)="Exclude"),"",IF($D498=1,IF(OR(price_limit="",price_limit="No Limit"),IF(P498="Yes",1,2),IF(SUMIFS(WhatIf!$W:$W,WhatIf!$Q:$Q,P$1,WhatIf!$R:$R,P498)&lt;=price_limit,IF(P498="Yes",1,2),"")),""))</f>
        <v/>
      </c>
      <c r="BL498" s="161" t="str">
        <f>IF(OR(Q498="",VLOOKUP(Q$1,Services!$A$1:$B$25,2,0)="Exclude"),"",IF($D498=1,IF(OR(price_limit="",price_limit="No Limit"),IF(Q498="Yes",1,2),IF(SUMIFS(WhatIf!$W:$W,WhatIf!$Q:$Q,Q$1,WhatIf!$R:$R,Q498)&lt;=price_limit,IF(Q498="Yes",1,2),"")),""))</f>
        <v/>
      </c>
      <c r="BM498" s="161" t="str">
        <f>IF(OR(R498="",VLOOKUP(R$1,Services!$A$1:$B$25,2,0)="Exclude"),"",IF($D498=1,IF(OR(price_limit="",price_limit="No Limit"),IF(R498="Yes",1,2),IF(SUMIFS(WhatIf!$W:$W,WhatIf!$Q:$Q,R$1,WhatIf!$R:$R,R498)&lt;=price_limit,IF(R498="Yes",1,2),"")),""))</f>
        <v/>
      </c>
      <c r="BN498" s="161" t="str">
        <f>IF(OR(S498="",VLOOKUP(S$1,Services!$A$1:$B$25,2,0)="Exclude"),"",IF($D498=1,IF(OR(price_limit="",price_limit="No Limit"),IF(S498="Yes",1,2),IF(SUMIFS(WhatIf!$W:$W,WhatIf!$Q:$Q,S$1,WhatIf!$R:$R,S498)&lt;=price_limit,IF(S498="Yes",1,2),"")),""))</f>
        <v/>
      </c>
      <c r="BO498" s="161" t="str">
        <f>IF(OR(T498="",VLOOKUP(T$1,Services!$A$1:$B$25,2,0)="Exclude"),"",IF($D498=1,IF(OR(price_limit="",price_limit="No Limit"),IF(T498="Yes",1,2),IF(SUMIFS(WhatIf!$W:$W,WhatIf!$Q:$Q,T$1,WhatIf!$R:$R,T498)&lt;=price_limit,IF(T498="Yes",1,2),"")),""))</f>
        <v/>
      </c>
      <c r="BP498" s="161" t="str">
        <f>IF(OR(U498="",VLOOKUP(U$1,Services!$A$1:$B$25,2,0)="Exclude"),"",IF($D498=1,IF(OR(price_limit="",price_limit="No Limit"),IF(U498="Yes",1,2),IF(SUMIFS(WhatIf!$W:$W,WhatIf!$Q:$Q,U$1,WhatIf!$R:$R,U498)&lt;=price_limit,IF(U498="Yes",1,2),"")),""))</f>
        <v/>
      </c>
      <c r="BQ498" s="161" t="str">
        <f ca="1">IF(OR(V498="",VLOOKUP(V$1,Services!$A$1:$B$25,2,0)="Exclude"),"",IF($D498=1,IF(OR(price_limit="",price_limit="No Limit"),IF(V498="Yes",1,2),IF(SUMIFS(WhatIf!$W:$W,WhatIf!$Q:$Q,V$1,WhatIf!$R:$R,V498)&lt;=price_limit,IF(V498="Yes",1,2),"")),""))</f>
        <v/>
      </c>
      <c r="BR498" s="161" t="str">
        <f>IF(OR(W498="",VLOOKUP(W$1,Services!$A$1:$B$25,2,0)="Exclude"),"",IF($D498=1,IF(OR(price_limit="",price_limit="No Limit"),IF(W498="Yes",1,2),IF(SUMIFS(WhatIf!$W:$W,WhatIf!$Q:$Q,W$1,WhatIf!$R:$R,W498)&lt;=price_limit,IF(W498="Yes",1,2),"")),""))</f>
        <v/>
      </c>
      <c r="BS498" s="161" t="str">
        <f>IF(OR(X498="",VLOOKUP(X$1,Services!$A$1:$B$25,2,0)="Exclude"),"",IF($D498=1,IF(OR(price_limit="",price_limit="No Limit"),IF(X498="Yes",1,2),IF(SUMIFS(WhatIf!$W:$W,WhatIf!$Q:$Q,X$1,WhatIf!$R:$R,X498)&lt;=price_limit,IF(X498="Yes",1,2),"")),""))</f>
        <v/>
      </c>
      <c r="BT498" s="161" t="str">
        <f>IF(OR(Y498="",VLOOKUP(Y$1,Services!$A$1:$B$25,2,0)="Exclude"),"",IF($D498=1,IF(OR(price_limit="",price_limit="No Limit"),IF(Y498="Yes",1,2),IF(SUMIFS(WhatIf!$W:$W,WhatIf!$Q:$Q,Y$1,WhatIf!$R:$R,Y498)&lt;=price_limit,IF(Y498="Yes",1,2),"")),""))</f>
        <v/>
      </c>
      <c r="BU498" s="161" t="str">
        <f>IF(OR(Z498="",VLOOKUP(Z$1,Services!$A$1:$B$25,2,0)="Exclude"),"",IF($D498=1,IF(OR(price_limit="",price_limit="No Limit"),IF(Z498="Yes",1,2),IF(SUMIFS(WhatIf!$W:$W,WhatIf!$Q:$Q,Z$1,WhatIf!$R:$R,Z498)&lt;=price_limit,IF(Z498="Yes",1,2),"")),""))</f>
        <v/>
      </c>
      <c r="BV498" s="161"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25.5" customHeight="1" x14ac:dyDescent="0.35">
      <c r="A499" s="15" t="s">
        <v>820</v>
      </c>
      <c r="C499" s="3" t="s">
        <v>349</v>
      </c>
      <c r="D499" s="8" t="str">
        <f t="shared" ca="1" si="23"/>
        <v/>
      </c>
      <c r="I499" s="4" t="s">
        <v>808</v>
      </c>
      <c r="J499" s="4" t="s">
        <v>808</v>
      </c>
      <c r="K499" s="4" t="s">
        <v>808</v>
      </c>
      <c r="L499" s="4" t="s">
        <v>808</v>
      </c>
      <c r="M499" s="8"/>
      <c r="N499" s="8"/>
      <c r="O499" s="8"/>
      <c r="P499" s="8"/>
      <c r="Q499" s="8"/>
      <c r="R499" s="8"/>
      <c r="S499" s="8"/>
      <c r="T499" s="8"/>
      <c r="U499" s="8"/>
      <c r="V499" s="4" t="s">
        <v>808</v>
      </c>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1" t="str">
        <f>IF(OR(E499="",VLOOKUP(E$1,Services!$A$1:$B$25,2,0)="Exclude"),"",IF($D499=1,IF(OR(price_limit="",price_limit="No Limit"),IF(E499="Yes",1,2),IF(SUMIFS(WhatIf!$W:$W,WhatIf!$Q:$Q,E$1,WhatIf!$R:$R,E499)&lt;=price_limit,IF(E499="Yes",1,2),"")),""))</f>
        <v/>
      </c>
      <c r="BA499" s="161" t="str">
        <f>IF(OR(F499="",VLOOKUP(F$1,Services!$A$1:$B$25,2,0)="Exclude"),"",IF($D499=1,IF(OR(price_limit="",price_limit="No Limit"),IF(F499="Yes",1,2),IF(SUMIFS(WhatIf!$W:$W,WhatIf!$Q:$Q,F$1,WhatIf!$R:$R,F499)&lt;=price_limit,IF(F499="Yes",1,2),"")),""))</f>
        <v/>
      </c>
      <c r="BB499" s="161" t="str">
        <f>IF(OR(G499="",VLOOKUP(G$1,Services!$A$1:$B$25,2,0)="Exclude"),"",IF($D499=1,IF(OR(price_limit="",price_limit="No Limit"),IF(G499="Yes",1,2),IF(SUMIFS(WhatIf!$W:$W,WhatIf!$Q:$Q,G$1,WhatIf!$R:$R,G499)&lt;=price_limit,IF(G499="Yes",1,2),"")),""))</f>
        <v/>
      </c>
      <c r="BC499" s="161" t="str">
        <f>IF(OR(H499="",VLOOKUP(H$1,Services!$A$1:$B$25,2,0)="Exclude"),"",IF($D499=1,IF(OR(price_limit="",price_limit="No Limit"),IF(H499="Yes",1,2),IF(SUMIFS(WhatIf!$W:$W,WhatIf!$Q:$Q,H$1,WhatIf!$R:$R,H499)&lt;=price_limit,IF(H499="Yes",1,2),"")),""))</f>
        <v/>
      </c>
      <c r="BD499" s="161" t="str">
        <f ca="1">IF(OR(I499="",VLOOKUP(I$1,Services!$A$1:$B$25,2,0)="Exclude"),"",IF($D499=1,IF(OR(price_limit="",price_limit="No Limit"),IF(I499="Yes",1,2),IF(SUMIFS(WhatIf!$W:$W,WhatIf!$Q:$Q,I$1,WhatIf!$R:$R,I499)&lt;=price_limit,IF(I499="Yes",1,2),"")),""))</f>
        <v/>
      </c>
      <c r="BE499" s="161" t="str">
        <f ca="1">IF(OR(J499="",VLOOKUP(J$1,Services!$A$1:$B$25,2,0)="Exclude"),"",IF($D499=1,IF(OR(price_limit="",price_limit="No Limit"),IF(J499="Yes",1,2),IF(SUMIFS(WhatIf!$W:$W,WhatIf!$Q:$Q,J$1,WhatIf!$R:$R,J499)&lt;=price_limit,IF(J499="Yes",1,2),"")),""))</f>
        <v/>
      </c>
      <c r="BF499" s="161" t="str">
        <f ca="1">IF(OR(K499="",VLOOKUP(K$1,Services!$A$1:$B$25,2,0)="Exclude"),"",IF($D499=1,IF(OR(price_limit="",price_limit="No Limit"),IF(K499="Yes",1,2),IF(SUMIFS(WhatIf!$W:$W,WhatIf!$Q:$Q,K$1,WhatIf!$R:$R,K499)&lt;=price_limit,IF(K499="Yes",1,2),"")),""))</f>
        <v/>
      </c>
      <c r="BG499" s="161" t="str">
        <f ca="1">IF(OR(L499="",VLOOKUP(L$1,Services!$A$1:$B$25,2,0)="Exclude"),"",IF($D499=1,IF(OR(price_limit="",price_limit="No Limit"),IF(L499="Yes",1,2),IF(SUMIFS(WhatIf!$W:$W,WhatIf!$Q:$Q,L$1,WhatIf!$R:$R,L499)&lt;=price_limit,IF(L499="Yes",1,2),"")),""))</f>
        <v/>
      </c>
      <c r="BH499" s="161" t="str">
        <f>IF(OR(M499="",VLOOKUP(M$1,Services!$A$1:$B$25,2,0)="Exclude"),"",IF($D499=1,IF(OR(price_limit="",price_limit="No Limit"),IF(M499="Yes",1,2),IF(SUMIFS(WhatIf!$W:$W,WhatIf!$Q:$Q,M$1,WhatIf!$R:$R,M499)&lt;=price_limit,IF(M499="Yes",1,2),"")),""))</f>
        <v/>
      </c>
      <c r="BI499" s="161" t="str">
        <f>IF(OR(N499="",VLOOKUP(N$1,Services!$A$1:$B$25,2,0)="Exclude"),"",IF($D499=1,IF(OR(price_limit="",price_limit="No Limit"),IF(N499="Yes",1,2),IF(SUMIFS(WhatIf!$W:$W,WhatIf!$Q:$Q,N$1,WhatIf!$R:$R,N499)&lt;=price_limit,IF(N499="Yes",1,2),"")),""))</f>
        <v/>
      </c>
      <c r="BJ499" s="161" t="str">
        <f>IF(OR(O499="",VLOOKUP(O$1,Services!$A$1:$B$25,2,0)="Exclude"),"",IF($D499=1,IF(OR(price_limit="",price_limit="No Limit"),IF(O499="Yes",1,2),IF(SUMIFS(WhatIf!$W:$W,WhatIf!$Q:$Q,O$1,WhatIf!$R:$R,O499)&lt;=price_limit,IF(O499="Yes",1,2),"")),""))</f>
        <v/>
      </c>
      <c r="BK499" s="161" t="str">
        <f>IF(OR(P499="",VLOOKUP(P$1,Services!$A$1:$B$25,2,0)="Exclude"),"",IF($D499=1,IF(OR(price_limit="",price_limit="No Limit"),IF(P499="Yes",1,2),IF(SUMIFS(WhatIf!$W:$W,WhatIf!$Q:$Q,P$1,WhatIf!$R:$R,P499)&lt;=price_limit,IF(P499="Yes",1,2),"")),""))</f>
        <v/>
      </c>
      <c r="BL499" s="161" t="str">
        <f>IF(OR(Q499="",VLOOKUP(Q$1,Services!$A$1:$B$25,2,0)="Exclude"),"",IF($D499=1,IF(OR(price_limit="",price_limit="No Limit"),IF(Q499="Yes",1,2),IF(SUMIFS(WhatIf!$W:$W,WhatIf!$Q:$Q,Q$1,WhatIf!$R:$R,Q499)&lt;=price_limit,IF(Q499="Yes",1,2),"")),""))</f>
        <v/>
      </c>
      <c r="BM499" s="161" t="str">
        <f>IF(OR(R499="",VLOOKUP(R$1,Services!$A$1:$B$25,2,0)="Exclude"),"",IF($D499=1,IF(OR(price_limit="",price_limit="No Limit"),IF(R499="Yes",1,2),IF(SUMIFS(WhatIf!$W:$W,WhatIf!$Q:$Q,R$1,WhatIf!$R:$R,R499)&lt;=price_limit,IF(R499="Yes",1,2),"")),""))</f>
        <v/>
      </c>
      <c r="BN499" s="161" t="str">
        <f>IF(OR(S499="",VLOOKUP(S$1,Services!$A$1:$B$25,2,0)="Exclude"),"",IF($D499=1,IF(OR(price_limit="",price_limit="No Limit"),IF(S499="Yes",1,2),IF(SUMIFS(WhatIf!$W:$W,WhatIf!$Q:$Q,S$1,WhatIf!$R:$R,S499)&lt;=price_limit,IF(S499="Yes",1,2),"")),""))</f>
        <v/>
      </c>
      <c r="BO499" s="161" t="str">
        <f>IF(OR(T499="",VLOOKUP(T$1,Services!$A$1:$B$25,2,0)="Exclude"),"",IF($D499=1,IF(OR(price_limit="",price_limit="No Limit"),IF(T499="Yes",1,2),IF(SUMIFS(WhatIf!$W:$W,WhatIf!$Q:$Q,T$1,WhatIf!$R:$R,T499)&lt;=price_limit,IF(T499="Yes",1,2),"")),""))</f>
        <v/>
      </c>
      <c r="BP499" s="161" t="str">
        <f>IF(OR(U499="",VLOOKUP(U$1,Services!$A$1:$B$25,2,0)="Exclude"),"",IF($D499=1,IF(OR(price_limit="",price_limit="No Limit"),IF(U499="Yes",1,2),IF(SUMIFS(WhatIf!$W:$W,WhatIf!$Q:$Q,U$1,WhatIf!$R:$R,U499)&lt;=price_limit,IF(U499="Yes",1,2),"")),""))</f>
        <v/>
      </c>
      <c r="BQ499" s="161" t="str">
        <f ca="1">IF(OR(V499="",VLOOKUP(V$1,Services!$A$1:$B$25,2,0)="Exclude"),"",IF($D499=1,IF(OR(price_limit="",price_limit="No Limit"),IF(V499="Yes",1,2),IF(SUMIFS(WhatIf!$W:$W,WhatIf!$Q:$Q,V$1,WhatIf!$R:$R,V499)&lt;=price_limit,IF(V499="Yes",1,2),"")),""))</f>
        <v/>
      </c>
      <c r="BR499" s="161" t="str">
        <f>IF(OR(W499="",VLOOKUP(W$1,Services!$A$1:$B$25,2,0)="Exclude"),"",IF($D499=1,IF(OR(price_limit="",price_limit="No Limit"),IF(W499="Yes",1,2),IF(SUMIFS(WhatIf!$W:$W,WhatIf!$Q:$Q,W$1,WhatIf!$R:$R,W499)&lt;=price_limit,IF(W499="Yes",1,2),"")),""))</f>
        <v/>
      </c>
      <c r="BS499" s="161" t="str">
        <f>IF(OR(X499="",VLOOKUP(X$1,Services!$A$1:$B$25,2,0)="Exclude"),"",IF($D499=1,IF(OR(price_limit="",price_limit="No Limit"),IF(X499="Yes",1,2),IF(SUMIFS(WhatIf!$W:$W,WhatIf!$Q:$Q,X$1,WhatIf!$R:$R,X499)&lt;=price_limit,IF(X499="Yes",1,2),"")),""))</f>
        <v/>
      </c>
      <c r="BT499" s="161" t="str">
        <f>IF(OR(Y499="",VLOOKUP(Y$1,Services!$A$1:$B$25,2,0)="Exclude"),"",IF($D499=1,IF(OR(price_limit="",price_limit="No Limit"),IF(Y499="Yes",1,2),IF(SUMIFS(WhatIf!$W:$W,WhatIf!$Q:$Q,Y$1,WhatIf!$R:$R,Y499)&lt;=price_limit,IF(Y499="Yes",1,2),"")),""))</f>
        <v/>
      </c>
      <c r="BU499" s="161" t="str">
        <f>IF(OR(Z499="",VLOOKUP(Z$1,Services!$A$1:$B$25,2,0)="Exclude"),"",IF($D499=1,IF(OR(price_limit="",price_limit="No Limit"),IF(Z499="Yes",1,2),IF(SUMIFS(WhatIf!$W:$W,WhatIf!$Q:$Q,Z$1,WhatIf!$R:$R,Z499)&lt;=price_limit,IF(Z499="Yes",1,2),"")),""))</f>
        <v/>
      </c>
      <c r="BV499" s="161"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65</v>
      </c>
      <c r="B500" s="3" t="s">
        <v>190</v>
      </c>
      <c r="C500" s="3" t="s">
        <v>177</v>
      </c>
      <c r="D500" s="8" t="str">
        <f t="shared" ca="1" si="23"/>
        <v/>
      </c>
      <c r="E500" s="4" t="s">
        <v>1</v>
      </c>
      <c r="F500" s="4" t="s">
        <v>387</v>
      </c>
      <c r="G500" s="4" t="s">
        <v>387</v>
      </c>
      <c r="H500" s="4" t="s">
        <v>387</v>
      </c>
      <c r="J500" s="4" t="s">
        <v>1</v>
      </c>
      <c r="K500" s="4" t="s">
        <v>1</v>
      </c>
      <c r="L500" s="4" t="s">
        <v>1</v>
      </c>
      <c r="M500" s="8"/>
      <c r="N500" s="8" t="s">
        <v>229</v>
      </c>
      <c r="O500" s="8" t="s">
        <v>605</v>
      </c>
      <c r="P500" s="8"/>
      <c r="Q500" s="8"/>
      <c r="R500" s="8" t="s">
        <v>1</v>
      </c>
      <c r="S500" s="8" t="s">
        <v>1</v>
      </c>
      <c r="T500" s="8" t="s">
        <v>1</v>
      </c>
      <c r="U500" s="8"/>
      <c r="V500" s="8"/>
      <c r="W500" s="6"/>
      <c r="X500" s="6"/>
      <c r="Y500" s="6"/>
      <c r="Z500" s="6"/>
      <c r="AA500" s="4" t="s">
        <v>1</v>
      </c>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1" t="str">
        <f ca="1">IF(OR(E500="",VLOOKUP(E$1,Services!$A$1:$B$25,2,0)="Exclude"),"",IF($D500=1,IF(OR(price_limit="",price_limit="No Limit"),IF(E500="Yes",1,2),IF(SUMIFS(WhatIf!$W:$W,WhatIf!$Q:$Q,E$1,WhatIf!$R:$R,E500)&lt;=price_limit,IF(E500="Yes",1,2),"")),""))</f>
        <v/>
      </c>
      <c r="BA500" s="161" t="str">
        <f ca="1">IF(OR(F500="",VLOOKUP(F$1,Services!$A$1:$B$25,2,0)="Exclude"),"",IF($D500=1,IF(OR(price_limit="",price_limit="No Limit"),IF(F500="Yes",1,2),IF(SUMIFS(WhatIf!$W:$W,WhatIf!$Q:$Q,F$1,WhatIf!$R:$R,F500)&lt;=price_limit,IF(F500="Yes",1,2),"")),""))</f>
        <v/>
      </c>
      <c r="BB500" s="161" t="str">
        <f ca="1">IF(OR(G500="",VLOOKUP(G$1,Services!$A$1:$B$25,2,0)="Exclude"),"",IF($D500=1,IF(OR(price_limit="",price_limit="No Limit"),IF(G500="Yes",1,2),IF(SUMIFS(WhatIf!$W:$W,WhatIf!$Q:$Q,G$1,WhatIf!$R:$R,G500)&lt;=price_limit,IF(G500="Yes",1,2),"")),""))</f>
        <v/>
      </c>
      <c r="BC500" s="161" t="str">
        <f ca="1">IF(OR(H500="",VLOOKUP(H$1,Services!$A$1:$B$25,2,0)="Exclude"),"",IF($D500=1,IF(OR(price_limit="",price_limit="No Limit"),IF(H500="Yes",1,2),IF(SUMIFS(WhatIf!$W:$W,WhatIf!$Q:$Q,H$1,WhatIf!$R:$R,H500)&lt;=price_limit,IF(H500="Yes",1,2),"")),""))</f>
        <v/>
      </c>
      <c r="BD500" s="161" t="str">
        <f>IF(OR(I500="",VLOOKUP(I$1,Services!$A$1:$B$25,2,0)="Exclude"),"",IF($D500=1,IF(OR(price_limit="",price_limit="No Limit"),IF(I500="Yes",1,2),IF(SUMIFS(WhatIf!$W:$W,WhatIf!$Q:$Q,I$1,WhatIf!$R:$R,I500)&lt;=price_limit,IF(I500="Yes",1,2),"")),""))</f>
        <v/>
      </c>
      <c r="BE500" s="161" t="str">
        <f ca="1">IF(OR(J500="",VLOOKUP(J$1,Services!$A$1:$B$25,2,0)="Exclude"),"",IF($D500=1,IF(OR(price_limit="",price_limit="No Limit"),IF(J500="Yes",1,2),IF(SUMIFS(WhatIf!$W:$W,WhatIf!$Q:$Q,J$1,WhatIf!$R:$R,J500)&lt;=price_limit,IF(J500="Yes",1,2),"")),""))</f>
        <v/>
      </c>
      <c r="BF500" s="161" t="str">
        <f ca="1">IF(OR(K500="",VLOOKUP(K$1,Services!$A$1:$B$25,2,0)="Exclude"),"",IF($D500=1,IF(OR(price_limit="",price_limit="No Limit"),IF(K500="Yes",1,2),IF(SUMIFS(WhatIf!$W:$W,WhatIf!$Q:$Q,K$1,WhatIf!$R:$R,K500)&lt;=price_limit,IF(K500="Yes",1,2),"")),""))</f>
        <v/>
      </c>
      <c r="BG500" s="161" t="str">
        <f ca="1">IF(OR(L500="",VLOOKUP(L$1,Services!$A$1:$B$25,2,0)="Exclude"),"",IF($D500=1,IF(OR(price_limit="",price_limit="No Limit"),IF(L500="Yes",1,2),IF(SUMIFS(WhatIf!$W:$W,WhatIf!$Q:$Q,L$1,WhatIf!$R:$R,L500)&lt;=price_limit,IF(L500="Yes",1,2),"")),""))</f>
        <v/>
      </c>
      <c r="BH500" s="161" t="str">
        <f>IF(OR(M500="",VLOOKUP(M$1,Services!$A$1:$B$25,2,0)="Exclude"),"",IF($D500=1,IF(OR(price_limit="",price_limit="No Limit"),IF(M500="Yes",1,2),IF(SUMIFS(WhatIf!$W:$W,WhatIf!$Q:$Q,M$1,WhatIf!$R:$R,M500)&lt;=price_limit,IF(M500="Yes",1,2),"")),""))</f>
        <v/>
      </c>
      <c r="BI500" s="161" t="str">
        <f ca="1">IF(OR(N500="",VLOOKUP(N$1,Services!$A$1:$B$25,2,0)="Exclude"),"",IF($D500=1,IF(OR(price_limit="",price_limit="No Limit"),IF(N500="Yes",1,2),IF(SUMIFS(WhatIf!$W:$W,WhatIf!$Q:$Q,N$1,WhatIf!$R:$R,N500)&lt;=price_limit,IF(N500="Yes",1,2),"")),""))</f>
        <v/>
      </c>
      <c r="BJ500" s="161" t="str">
        <f ca="1">IF(OR(O500="",VLOOKUP(O$1,Services!$A$1:$B$25,2,0)="Exclude"),"",IF($D500=1,IF(OR(price_limit="",price_limit="No Limit"),IF(O500="Yes",1,2),IF(SUMIFS(WhatIf!$W:$W,WhatIf!$Q:$Q,O$1,WhatIf!$R:$R,O500)&lt;=price_limit,IF(O500="Yes",1,2),"")),""))</f>
        <v/>
      </c>
      <c r="BK500" s="161" t="str">
        <f>IF(OR(P500="",VLOOKUP(P$1,Services!$A$1:$B$25,2,0)="Exclude"),"",IF($D500=1,IF(OR(price_limit="",price_limit="No Limit"),IF(P500="Yes",1,2),IF(SUMIFS(WhatIf!$W:$W,WhatIf!$Q:$Q,P$1,WhatIf!$R:$R,P500)&lt;=price_limit,IF(P500="Yes",1,2),"")),""))</f>
        <v/>
      </c>
      <c r="BL500" s="161" t="str">
        <f>IF(OR(Q500="",VLOOKUP(Q$1,Services!$A$1:$B$25,2,0)="Exclude"),"",IF($D500=1,IF(OR(price_limit="",price_limit="No Limit"),IF(Q500="Yes",1,2),IF(SUMIFS(WhatIf!$W:$W,WhatIf!$Q:$Q,Q$1,WhatIf!$R:$R,Q500)&lt;=price_limit,IF(Q500="Yes",1,2),"")),""))</f>
        <v/>
      </c>
      <c r="BM500" s="161" t="str">
        <f ca="1">IF(OR(R500="",VLOOKUP(R$1,Services!$A$1:$B$25,2,0)="Exclude"),"",IF($D500=1,IF(OR(price_limit="",price_limit="No Limit"),IF(R500="Yes",1,2),IF(SUMIFS(WhatIf!$W:$W,WhatIf!$Q:$Q,R$1,WhatIf!$R:$R,R500)&lt;=price_limit,IF(R500="Yes",1,2),"")),""))</f>
        <v/>
      </c>
      <c r="BN500" s="161" t="str">
        <f ca="1">IF(OR(S500="",VLOOKUP(S$1,Services!$A$1:$B$25,2,0)="Exclude"),"",IF($D500=1,IF(OR(price_limit="",price_limit="No Limit"),IF(S500="Yes",1,2),IF(SUMIFS(WhatIf!$W:$W,WhatIf!$Q:$Q,S$1,WhatIf!$R:$R,S500)&lt;=price_limit,IF(S500="Yes",1,2),"")),""))</f>
        <v/>
      </c>
      <c r="BO500" s="161" t="str">
        <f ca="1">IF(OR(T500="",VLOOKUP(T$1,Services!$A$1:$B$25,2,0)="Exclude"),"",IF($D500=1,IF(OR(price_limit="",price_limit="No Limit"),IF(T500="Yes",1,2),IF(SUMIFS(WhatIf!$W:$W,WhatIf!$Q:$Q,T$1,WhatIf!$R:$R,T500)&lt;=price_limit,IF(T500="Yes",1,2),"")),""))</f>
        <v/>
      </c>
      <c r="BP500" s="161" t="str">
        <f>IF(OR(U500="",VLOOKUP(U$1,Services!$A$1:$B$25,2,0)="Exclude"),"",IF($D500=1,IF(OR(price_limit="",price_limit="No Limit"),IF(U500="Yes",1,2),IF(SUMIFS(WhatIf!$W:$W,WhatIf!$Q:$Q,U$1,WhatIf!$R:$R,U500)&lt;=price_limit,IF(U500="Yes",1,2),"")),""))</f>
        <v/>
      </c>
      <c r="BQ500" s="161" t="str">
        <f>IF(OR(V500="",VLOOKUP(V$1,Services!$A$1:$B$25,2,0)="Exclude"),"",IF($D500=1,IF(OR(price_limit="",price_limit="No Limit"),IF(V500="Yes",1,2),IF(SUMIFS(WhatIf!$W:$W,WhatIf!$Q:$Q,V$1,WhatIf!$R:$R,V500)&lt;=price_limit,IF(V500="Yes",1,2),"")),""))</f>
        <v/>
      </c>
      <c r="BR500" s="161" t="str">
        <f>IF(OR(W500="",VLOOKUP(W$1,Services!$A$1:$B$25,2,0)="Exclude"),"",IF($D500=1,IF(OR(price_limit="",price_limit="No Limit"),IF(W500="Yes",1,2),IF(SUMIFS(WhatIf!$W:$W,WhatIf!$Q:$Q,W$1,WhatIf!$R:$R,W500)&lt;=price_limit,IF(W500="Yes",1,2),"")),""))</f>
        <v/>
      </c>
      <c r="BS500" s="161" t="str">
        <f>IF(OR(X500="",VLOOKUP(X$1,Services!$A$1:$B$25,2,0)="Exclude"),"",IF($D500=1,IF(OR(price_limit="",price_limit="No Limit"),IF(X500="Yes",1,2),IF(SUMIFS(WhatIf!$W:$W,WhatIf!$Q:$Q,X$1,WhatIf!$R:$R,X500)&lt;=price_limit,IF(X500="Yes",1,2),"")),""))</f>
        <v/>
      </c>
      <c r="BT500" s="161" t="str">
        <f>IF(OR(Y500="",VLOOKUP(Y$1,Services!$A$1:$B$25,2,0)="Exclude"),"",IF($D500=1,IF(OR(price_limit="",price_limit="No Limit"),IF(Y500="Yes",1,2),IF(SUMIFS(WhatIf!$W:$W,WhatIf!$Q:$Q,Y$1,WhatIf!$R:$R,Y500)&lt;=price_limit,IF(Y500="Yes",1,2),"")),""))</f>
        <v/>
      </c>
      <c r="BU500" s="161" t="str">
        <f>IF(OR(Z500="",VLOOKUP(Z$1,Services!$A$1:$B$25,2,0)="Exclude"),"",IF($D500=1,IF(OR(price_limit="",price_limit="No Limit"),IF(Z500="Yes",1,2),IF(SUMIFS(WhatIf!$W:$W,WhatIf!$Q:$Q,Z$1,WhatIf!$R:$R,Z500)&lt;=price_limit,IF(Z500="Yes",1,2),"")),""))</f>
        <v/>
      </c>
      <c r="BV500" s="161"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
      <c r="A501" s="15" t="s">
        <v>1303</v>
      </c>
      <c r="C501" s="3" t="s">
        <v>177</v>
      </c>
      <c r="D501" s="8" t="str">
        <f t="shared" ca="1" si="23"/>
        <v/>
      </c>
      <c r="I501" s="4" t="s">
        <v>1</v>
      </c>
      <c r="J501" s="4" t="s">
        <v>1</v>
      </c>
      <c r="K501" s="4" t="s">
        <v>1</v>
      </c>
      <c r="L501" s="4" t="s">
        <v>1</v>
      </c>
      <c r="V501" s="4" t="s">
        <v>1</v>
      </c>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1" t="str">
        <f>IF(OR(E501="",VLOOKUP(E$1,Services!$A$1:$B$25,2,0)="Exclude"),"",IF($D501=1,IF(OR(price_limit="",price_limit="No Limit"),IF(E501="Yes",1,2),IF(SUMIFS(WhatIf!$W:$W,WhatIf!$Q:$Q,E$1,WhatIf!$R:$R,E501)&lt;=price_limit,IF(E501="Yes",1,2),"")),""))</f>
        <v/>
      </c>
      <c r="BA501" s="161" t="str">
        <f>IF(OR(F501="",VLOOKUP(F$1,Services!$A$1:$B$25,2,0)="Exclude"),"",IF($D501=1,IF(OR(price_limit="",price_limit="No Limit"),IF(F501="Yes",1,2),IF(SUMIFS(WhatIf!$W:$W,WhatIf!$Q:$Q,F$1,WhatIf!$R:$R,F501)&lt;=price_limit,IF(F501="Yes",1,2),"")),""))</f>
        <v/>
      </c>
      <c r="BB501" s="161" t="str">
        <f>IF(OR(G501="",VLOOKUP(G$1,Services!$A$1:$B$25,2,0)="Exclude"),"",IF($D501=1,IF(OR(price_limit="",price_limit="No Limit"),IF(G501="Yes",1,2),IF(SUMIFS(WhatIf!$W:$W,WhatIf!$Q:$Q,G$1,WhatIf!$R:$R,G501)&lt;=price_limit,IF(G501="Yes",1,2),"")),""))</f>
        <v/>
      </c>
      <c r="BC501" s="161" t="str">
        <f>IF(OR(H501="",VLOOKUP(H$1,Services!$A$1:$B$25,2,0)="Exclude"),"",IF($D501=1,IF(OR(price_limit="",price_limit="No Limit"),IF(H501="Yes",1,2),IF(SUMIFS(WhatIf!$W:$W,WhatIf!$Q:$Q,H$1,WhatIf!$R:$R,H501)&lt;=price_limit,IF(H501="Yes",1,2),"")),""))</f>
        <v/>
      </c>
      <c r="BD501" s="161" t="str">
        <f ca="1">IF(OR(I501="",VLOOKUP(I$1,Services!$A$1:$B$25,2,0)="Exclude"),"",IF($D501=1,IF(OR(price_limit="",price_limit="No Limit"),IF(I501="Yes",1,2),IF(SUMIFS(WhatIf!$W:$W,WhatIf!$Q:$Q,I$1,WhatIf!$R:$R,I501)&lt;=price_limit,IF(I501="Yes",1,2),"")),""))</f>
        <v/>
      </c>
      <c r="BE501" s="161" t="str">
        <f ca="1">IF(OR(J501="",VLOOKUP(J$1,Services!$A$1:$B$25,2,0)="Exclude"),"",IF($D501=1,IF(OR(price_limit="",price_limit="No Limit"),IF(J501="Yes",1,2),IF(SUMIFS(WhatIf!$W:$W,WhatIf!$Q:$Q,J$1,WhatIf!$R:$R,J501)&lt;=price_limit,IF(J501="Yes",1,2),"")),""))</f>
        <v/>
      </c>
      <c r="BF501" s="161" t="str">
        <f ca="1">IF(OR(K501="",VLOOKUP(K$1,Services!$A$1:$B$25,2,0)="Exclude"),"",IF($D501=1,IF(OR(price_limit="",price_limit="No Limit"),IF(K501="Yes",1,2),IF(SUMIFS(WhatIf!$W:$W,WhatIf!$Q:$Q,K$1,WhatIf!$R:$R,K501)&lt;=price_limit,IF(K501="Yes",1,2),"")),""))</f>
        <v/>
      </c>
      <c r="BG501" s="161" t="str">
        <f ca="1">IF(OR(L501="",VLOOKUP(L$1,Services!$A$1:$B$25,2,0)="Exclude"),"",IF($D501=1,IF(OR(price_limit="",price_limit="No Limit"),IF(L501="Yes",1,2),IF(SUMIFS(WhatIf!$W:$W,WhatIf!$Q:$Q,L$1,WhatIf!$R:$R,L501)&lt;=price_limit,IF(L501="Yes",1,2),"")),""))</f>
        <v/>
      </c>
      <c r="BH501" s="161" t="str">
        <f>IF(OR(M501="",VLOOKUP(M$1,Services!$A$1:$B$25,2,0)="Exclude"),"",IF($D501=1,IF(OR(price_limit="",price_limit="No Limit"),IF(M501="Yes",1,2),IF(SUMIFS(WhatIf!$W:$W,WhatIf!$Q:$Q,M$1,WhatIf!$R:$R,M501)&lt;=price_limit,IF(M501="Yes",1,2),"")),""))</f>
        <v/>
      </c>
      <c r="BI501" s="161" t="str">
        <f>IF(OR(N501="",VLOOKUP(N$1,Services!$A$1:$B$25,2,0)="Exclude"),"",IF($D501=1,IF(OR(price_limit="",price_limit="No Limit"),IF(N501="Yes",1,2),IF(SUMIFS(WhatIf!$W:$W,WhatIf!$Q:$Q,N$1,WhatIf!$R:$R,N501)&lt;=price_limit,IF(N501="Yes",1,2),"")),""))</f>
        <v/>
      </c>
      <c r="BJ501" s="161" t="str">
        <f>IF(OR(O501="",VLOOKUP(O$1,Services!$A$1:$B$25,2,0)="Exclude"),"",IF($D501=1,IF(OR(price_limit="",price_limit="No Limit"),IF(O501="Yes",1,2),IF(SUMIFS(WhatIf!$W:$W,WhatIf!$Q:$Q,O$1,WhatIf!$R:$R,O501)&lt;=price_limit,IF(O501="Yes",1,2),"")),""))</f>
        <v/>
      </c>
      <c r="BK501" s="161" t="str">
        <f>IF(OR(P501="",VLOOKUP(P$1,Services!$A$1:$B$25,2,0)="Exclude"),"",IF($D501=1,IF(OR(price_limit="",price_limit="No Limit"),IF(P501="Yes",1,2),IF(SUMIFS(WhatIf!$W:$W,WhatIf!$Q:$Q,P$1,WhatIf!$R:$R,P501)&lt;=price_limit,IF(P501="Yes",1,2),"")),""))</f>
        <v/>
      </c>
      <c r="BL501" s="161" t="str">
        <f>IF(OR(Q501="",VLOOKUP(Q$1,Services!$A$1:$B$25,2,0)="Exclude"),"",IF($D501=1,IF(OR(price_limit="",price_limit="No Limit"),IF(Q501="Yes",1,2),IF(SUMIFS(WhatIf!$W:$W,WhatIf!$Q:$Q,Q$1,WhatIf!$R:$R,Q501)&lt;=price_limit,IF(Q501="Yes",1,2),"")),""))</f>
        <v/>
      </c>
      <c r="BM501" s="161" t="str">
        <f>IF(OR(R501="",VLOOKUP(R$1,Services!$A$1:$B$25,2,0)="Exclude"),"",IF($D501=1,IF(OR(price_limit="",price_limit="No Limit"),IF(R501="Yes",1,2),IF(SUMIFS(WhatIf!$W:$W,WhatIf!$Q:$Q,R$1,WhatIf!$R:$R,R501)&lt;=price_limit,IF(R501="Yes",1,2),"")),""))</f>
        <v/>
      </c>
      <c r="BN501" s="161" t="str">
        <f>IF(OR(S501="",VLOOKUP(S$1,Services!$A$1:$B$25,2,0)="Exclude"),"",IF($D501=1,IF(OR(price_limit="",price_limit="No Limit"),IF(S501="Yes",1,2),IF(SUMIFS(WhatIf!$W:$W,WhatIf!$Q:$Q,S$1,WhatIf!$R:$R,S501)&lt;=price_limit,IF(S501="Yes",1,2),"")),""))</f>
        <v/>
      </c>
      <c r="BO501" s="161" t="str">
        <f>IF(OR(T501="",VLOOKUP(T$1,Services!$A$1:$B$25,2,0)="Exclude"),"",IF($D501=1,IF(OR(price_limit="",price_limit="No Limit"),IF(T501="Yes",1,2),IF(SUMIFS(WhatIf!$W:$W,WhatIf!$Q:$Q,T$1,WhatIf!$R:$R,T501)&lt;=price_limit,IF(T501="Yes",1,2),"")),""))</f>
        <v/>
      </c>
      <c r="BP501" s="161" t="str">
        <f>IF(OR(U501="",VLOOKUP(U$1,Services!$A$1:$B$25,2,0)="Exclude"),"",IF($D501=1,IF(OR(price_limit="",price_limit="No Limit"),IF(U501="Yes",1,2),IF(SUMIFS(WhatIf!$W:$W,WhatIf!$Q:$Q,U$1,WhatIf!$R:$R,U501)&lt;=price_limit,IF(U501="Yes",1,2),"")),""))</f>
        <v/>
      </c>
      <c r="BQ501" s="161" t="str">
        <f ca="1">IF(OR(V501="",VLOOKUP(V$1,Services!$A$1:$B$25,2,0)="Exclude"),"",IF($D501=1,IF(OR(price_limit="",price_limit="No Limit"),IF(V501="Yes",1,2),IF(SUMIFS(WhatIf!$W:$W,WhatIf!$Q:$Q,V$1,WhatIf!$R:$R,V501)&lt;=price_limit,IF(V501="Yes",1,2),"")),""))</f>
        <v/>
      </c>
      <c r="BR501" s="161" t="str">
        <f>IF(OR(W501="",VLOOKUP(W$1,Services!$A$1:$B$25,2,0)="Exclude"),"",IF($D501=1,IF(OR(price_limit="",price_limit="No Limit"),IF(W501="Yes",1,2),IF(SUMIFS(WhatIf!$W:$W,WhatIf!$Q:$Q,W$1,WhatIf!$R:$R,W501)&lt;=price_limit,IF(W501="Yes",1,2),"")),""))</f>
        <v/>
      </c>
      <c r="BS501" s="161" t="str">
        <f>IF(OR(X501="",VLOOKUP(X$1,Services!$A$1:$B$25,2,0)="Exclude"),"",IF($D501=1,IF(OR(price_limit="",price_limit="No Limit"),IF(X501="Yes",1,2),IF(SUMIFS(WhatIf!$W:$W,WhatIf!$Q:$Q,X$1,WhatIf!$R:$R,X501)&lt;=price_limit,IF(X501="Yes",1,2),"")),""))</f>
        <v/>
      </c>
      <c r="BT501" s="161" t="str">
        <f>IF(OR(Y501="",VLOOKUP(Y$1,Services!$A$1:$B$25,2,0)="Exclude"),"",IF($D501=1,IF(OR(price_limit="",price_limit="No Limit"),IF(Y501="Yes",1,2),IF(SUMIFS(WhatIf!$W:$W,WhatIf!$Q:$Q,Y$1,WhatIf!$R:$R,Y501)&lt;=price_limit,IF(Y501="Yes",1,2),"")),""))</f>
        <v/>
      </c>
      <c r="BU501" s="161" t="str">
        <f>IF(OR(Z501="",VLOOKUP(Z$1,Services!$A$1:$B$25,2,0)="Exclude"),"",IF($D501=1,IF(OR(price_limit="",price_limit="No Limit"),IF(Z501="Yes",1,2),IF(SUMIFS(WhatIf!$W:$W,WhatIf!$Q:$Q,Z$1,WhatIf!$R:$R,Z501)&lt;=price_limit,IF(Z501="Yes",1,2),"")),""))</f>
        <v/>
      </c>
      <c r="BV501" s="161"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
      <c r="A502" s="15" t="s">
        <v>1024</v>
      </c>
      <c r="C502" s="3" t="s">
        <v>346</v>
      </c>
      <c r="D502" s="8" t="str">
        <f t="shared" ca="1" si="23"/>
        <v/>
      </c>
      <c r="M502" s="4" t="s">
        <v>1024</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1" t="str">
        <f>IF(OR(E502="",VLOOKUP(E$1,Services!$A$1:$B$25,2,0)="Exclude"),"",IF($D502=1,IF(OR(price_limit="",price_limit="No Limit"),IF(E502="Yes",1,2),IF(SUMIFS(WhatIf!$W:$W,WhatIf!$Q:$Q,E$1,WhatIf!$R:$R,E502)&lt;=price_limit,IF(E502="Yes",1,2),"")),""))</f>
        <v/>
      </c>
      <c r="BA502" s="161" t="str">
        <f>IF(OR(F502="",VLOOKUP(F$1,Services!$A$1:$B$25,2,0)="Exclude"),"",IF($D502=1,IF(OR(price_limit="",price_limit="No Limit"),IF(F502="Yes",1,2),IF(SUMIFS(WhatIf!$W:$W,WhatIf!$Q:$Q,F$1,WhatIf!$R:$R,F502)&lt;=price_limit,IF(F502="Yes",1,2),"")),""))</f>
        <v/>
      </c>
      <c r="BB502" s="161" t="str">
        <f>IF(OR(G502="",VLOOKUP(G$1,Services!$A$1:$B$25,2,0)="Exclude"),"",IF($D502=1,IF(OR(price_limit="",price_limit="No Limit"),IF(G502="Yes",1,2),IF(SUMIFS(WhatIf!$W:$W,WhatIf!$Q:$Q,G$1,WhatIf!$R:$R,G502)&lt;=price_limit,IF(G502="Yes",1,2),"")),""))</f>
        <v/>
      </c>
      <c r="BC502" s="161" t="str">
        <f>IF(OR(H502="",VLOOKUP(H$1,Services!$A$1:$B$25,2,0)="Exclude"),"",IF($D502=1,IF(OR(price_limit="",price_limit="No Limit"),IF(H502="Yes",1,2),IF(SUMIFS(WhatIf!$W:$W,WhatIf!$Q:$Q,H$1,WhatIf!$R:$R,H502)&lt;=price_limit,IF(H502="Yes",1,2),"")),""))</f>
        <v/>
      </c>
      <c r="BD502" s="161" t="str">
        <f>IF(OR(I502="",VLOOKUP(I$1,Services!$A$1:$B$25,2,0)="Exclude"),"",IF($D502=1,IF(OR(price_limit="",price_limit="No Limit"),IF(I502="Yes",1,2),IF(SUMIFS(WhatIf!$W:$W,WhatIf!$Q:$Q,I$1,WhatIf!$R:$R,I502)&lt;=price_limit,IF(I502="Yes",1,2),"")),""))</f>
        <v/>
      </c>
      <c r="BE502" s="161" t="str">
        <f>IF(OR(J502="",VLOOKUP(J$1,Services!$A$1:$B$25,2,0)="Exclude"),"",IF($D502=1,IF(OR(price_limit="",price_limit="No Limit"),IF(J502="Yes",1,2),IF(SUMIFS(WhatIf!$W:$W,WhatIf!$Q:$Q,J$1,WhatIf!$R:$R,J502)&lt;=price_limit,IF(J502="Yes",1,2),"")),""))</f>
        <v/>
      </c>
      <c r="BF502" s="161" t="str">
        <f>IF(OR(K502="",VLOOKUP(K$1,Services!$A$1:$B$25,2,0)="Exclude"),"",IF($D502=1,IF(OR(price_limit="",price_limit="No Limit"),IF(K502="Yes",1,2),IF(SUMIFS(WhatIf!$W:$W,WhatIf!$Q:$Q,K$1,WhatIf!$R:$R,K502)&lt;=price_limit,IF(K502="Yes",1,2),"")),""))</f>
        <v/>
      </c>
      <c r="BG502" s="161" t="str">
        <f>IF(OR(L502="",VLOOKUP(L$1,Services!$A$1:$B$25,2,0)="Exclude"),"",IF($D502=1,IF(OR(price_limit="",price_limit="No Limit"),IF(L502="Yes",1,2),IF(SUMIFS(WhatIf!$W:$W,WhatIf!$Q:$Q,L$1,WhatIf!$R:$R,L502)&lt;=price_limit,IF(L502="Yes",1,2),"")),""))</f>
        <v/>
      </c>
      <c r="BH502" s="161" t="str">
        <f ca="1">IF(OR(M502="",VLOOKUP(M$1,Services!$A$1:$B$25,2,0)="Exclude"),"",IF($D502=1,IF(OR(price_limit="",price_limit="No Limit"),IF(M502="Yes",1,2),IF(SUMIFS(WhatIf!$W:$W,WhatIf!$Q:$Q,M$1,WhatIf!$R:$R,M502)&lt;=price_limit,IF(M502="Yes",1,2),"")),""))</f>
        <v/>
      </c>
      <c r="BI502" s="161" t="str">
        <f>IF(OR(N502="",VLOOKUP(N$1,Services!$A$1:$B$25,2,0)="Exclude"),"",IF($D502=1,IF(OR(price_limit="",price_limit="No Limit"),IF(N502="Yes",1,2),IF(SUMIFS(WhatIf!$W:$W,WhatIf!$Q:$Q,N$1,WhatIf!$R:$R,N502)&lt;=price_limit,IF(N502="Yes",1,2),"")),""))</f>
        <v/>
      </c>
      <c r="BJ502" s="161" t="str">
        <f>IF(OR(O502="",VLOOKUP(O$1,Services!$A$1:$B$25,2,0)="Exclude"),"",IF($D502=1,IF(OR(price_limit="",price_limit="No Limit"),IF(O502="Yes",1,2),IF(SUMIFS(WhatIf!$W:$W,WhatIf!$Q:$Q,O$1,WhatIf!$R:$R,O502)&lt;=price_limit,IF(O502="Yes",1,2),"")),""))</f>
        <v/>
      </c>
      <c r="BK502" s="161" t="str">
        <f>IF(OR(P502="",VLOOKUP(P$1,Services!$A$1:$B$25,2,0)="Exclude"),"",IF($D502=1,IF(OR(price_limit="",price_limit="No Limit"),IF(P502="Yes",1,2),IF(SUMIFS(WhatIf!$W:$W,WhatIf!$Q:$Q,P$1,WhatIf!$R:$R,P502)&lt;=price_limit,IF(P502="Yes",1,2),"")),""))</f>
        <v/>
      </c>
      <c r="BL502" s="161" t="str">
        <f>IF(OR(Q502="",VLOOKUP(Q$1,Services!$A$1:$B$25,2,0)="Exclude"),"",IF($D502=1,IF(OR(price_limit="",price_limit="No Limit"),IF(Q502="Yes",1,2),IF(SUMIFS(WhatIf!$W:$W,WhatIf!$Q:$Q,Q$1,WhatIf!$R:$R,Q502)&lt;=price_limit,IF(Q502="Yes",1,2),"")),""))</f>
        <v/>
      </c>
      <c r="BM502" s="161" t="str">
        <f>IF(OR(R502="",VLOOKUP(R$1,Services!$A$1:$B$25,2,0)="Exclude"),"",IF($D502=1,IF(OR(price_limit="",price_limit="No Limit"),IF(R502="Yes",1,2),IF(SUMIFS(WhatIf!$W:$W,WhatIf!$Q:$Q,R$1,WhatIf!$R:$R,R502)&lt;=price_limit,IF(R502="Yes",1,2),"")),""))</f>
        <v/>
      </c>
      <c r="BN502" s="161" t="str">
        <f>IF(OR(S502="",VLOOKUP(S$1,Services!$A$1:$B$25,2,0)="Exclude"),"",IF($D502=1,IF(OR(price_limit="",price_limit="No Limit"),IF(S502="Yes",1,2),IF(SUMIFS(WhatIf!$W:$W,WhatIf!$Q:$Q,S$1,WhatIf!$R:$R,S502)&lt;=price_limit,IF(S502="Yes",1,2),"")),""))</f>
        <v/>
      </c>
      <c r="BO502" s="161" t="str">
        <f>IF(OR(T502="",VLOOKUP(T$1,Services!$A$1:$B$25,2,0)="Exclude"),"",IF($D502=1,IF(OR(price_limit="",price_limit="No Limit"),IF(T502="Yes",1,2),IF(SUMIFS(WhatIf!$W:$W,WhatIf!$Q:$Q,T$1,WhatIf!$R:$R,T502)&lt;=price_limit,IF(T502="Yes",1,2),"")),""))</f>
        <v/>
      </c>
      <c r="BP502" s="161" t="str">
        <f>IF(OR(U502="",VLOOKUP(U$1,Services!$A$1:$B$25,2,0)="Exclude"),"",IF($D502=1,IF(OR(price_limit="",price_limit="No Limit"),IF(U502="Yes",1,2),IF(SUMIFS(WhatIf!$W:$W,WhatIf!$Q:$Q,U$1,WhatIf!$R:$R,U502)&lt;=price_limit,IF(U502="Yes",1,2),"")),""))</f>
        <v/>
      </c>
      <c r="BQ502" s="161" t="str">
        <f>IF(OR(V502="",VLOOKUP(V$1,Services!$A$1:$B$25,2,0)="Exclude"),"",IF($D502=1,IF(OR(price_limit="",price_limit="No Limit"),IF(V502="Yes",1,2),IF(SUMIFS(WhatIf!$W:$W,WhatIf!$Q:$Q,V$1,WhatIf!$R:$R,V502)&lt;=price_limit,IF(V502="Yes",1,2),"")),""))</f>
        <v/>
      </c>
      <c r="BR502" s="161" t="str">
        <f>IF(OR(W502="",VLOOKUP(W$1,Services!$A$1:$B$25,2,0)="Exclude"),"",IF($D502=1,IF(OR(price_limit="",price_limit="No Limit"),IF(W502="Yes",1,2),IF(SUMIFS(WhatIf!$W:$W,WhatIf!$Q:$Q,W$1,WhatIf!$R:$R,W502)&lt;=price_limit,IF(W502="Yes",1,2),"")),""))</f>
        <v/>
      </c>
      <c r="BS502" s="161" t="str">
        <f>IF(OR(X502="",VLOOKUP(X$1,Services!$A$1:$B$25,2,0)="Exclude"),"",IF($D502=1,IF(OR(price_limit="",price_limit="No Limit"),IF(X502="Yes",1,2),IF(SUMIFS(WhatIf!$W:$W,WhatIf!$Q:$Q,X$1,WhatIf!$R:$R,X502)&lt;=price_limit,IF(X502="Yes",1,2),"")),""))</f>
        <v/>
      </c>
      <c r="BT502" s="161" t="str">
        <f>IF(OR(Y502="",VLOOKUP(Y$1,Services!$A$1:$B$25,2,0)="Exclude"),"",IF($D502=1,IF(OR(price_limit="",price_limit="No Limit"),IF(Y502="Yes",1,2),IF(SUMIFS(WhatIf!$W:$W,WhatIf!$Q:$Q,Y$1,WhatIf!$R:$R,Y502)&lt;=price_limit,IF(Y502="Yes",1,2),"")),""))</f>
        <v/>
      </c>
      <c r="BU502" s="161" t="str">
        <f>IF(OR(Z502="",VLOOKUP(Z$1,Services!$A$1:$B$25,2,0)="Exclude"),"",IF($D502=1,IF(OR(price_limit="",price_limit="No Limit"),IF(Z502="Yes",1,2),IF(SUMIFS(WhatIf!$W:$W,WhatIf!$Q:$Q,Z$1,WhatIf!$R:$R,Z502)&lt;=price_limit,IF(Z502="Yes",1,2),"")),""))</f>
        <v/>
      </c>
      <c r="BV502" s="161"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
      <c r="A503" s="15" t="s">
        <v>932</v>
      </c>
      <c r="C503" s="3" t="s">
        <v>346</v>
      </c>
      <c r="D503" s="8" t="str">
        <f t="shared" ca="1" si="23"/>
        <v/>
      </c>
      <c r="F503" s="4" t="s">
        <v>932</v>
      </c>
      <c r="G503" s="4" t="s">
        <v>932</v>
      </c>
      <c r="H503" s="4" t="s">
        <v>932</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1" t="str">
        <f>IF(OR(E503="",VLOOKUP(E$1,Services!$A$1:$B$25,2,0)="Exclude"),"",IF($D503=1,IF(OR(price_limit="",price_limit="No Limit"),IF(E503="Yes",1,2),IF(SUMIFS(WhatIf!$W:$W,WhatIf!$Q:$Q,E$1,WhatIf!$R:$R,E503)&lt;=price_limit,IF(E503="Yes",1,2),"")),""))</f>
        <v/>
      </c>
      <c r="BA503" s="161" t="str">
        <f ca="1">IF(OR(F503="",VLOOKUP(F$1,Services!$A$1:$B$25,2,0)="Exclude"),"",IF($D503=1,IF(OR(price_limit="",price_limit="No Limit"),IF(F503="Yes",1,2),IF(SUMIFS(WhatIf!$W:$W,WhatIf!$Q:$Q,F$1,WhatIf!$R:$R,F503)&lt;=price_limit,IF(F503="Yes",1,2),"")),""))</f>
        <v/>
      </c>
      <c r="BB503" s="161" t="str">
        <f ca="1">IF(OR(G503="",VLOOKUP(G$1,Services!$A$1:$B$25,2,0)="Exclude"),"",IF($D503=1,IF(OR(price_limit="",price_limit="No Limit"),IF(G503="Yes",1,2),IF(SUMIFS(WhatIf!$W:$W,WhatIf!$Q:$Q,G$1,WhatIf!$R:$R,G503)&lt;=price_limit,IF(G503="Yes",1,2),"")),""))</f>
        <v/>
      </c>
      <c r="BC503" s="161" t="str">
        <f ca="1">IF(OR(H503="",VLOOKUP(H$1,Services!$A$1:$B$25,2,0)="Exclude"),"",IF($D503=1,IF(OR(price_limit="",price_limit="No Limit"),IF(H503="Yes",1,2),IF(SUMIFS(WhatIf!$W:$W,WhatIf!$Q:$Q,H$1,WhatIf!$R:$R,H503)&lt;=price_limit,IF(H503="Yes",1,2),"")),""))</f>
        <v/>
      </c>
      <c r="BD503" s="161" t="str">
        <f>IF(OR(I503="",VLOOKUP(I$1,Services!$A$1:$B$25,2,0)="Exclude"),"",IF($D503=1,IF(OR(price_limit="",price_limit="No Limit"),IF(I503="Yes",1,2),IF(SUMIFS(WhatIf!$W:$W,WhatIf!$Q:$Q,I$1,WhatIf!$R:$R,I503)&lt;=price_limit,IF(I503="Yes",1,2),"")),""))</f>
        <v/>
      </c>
      <c r="BE503" s="161" t="str">
        <f>IF(OR(J503="",VLOOKUP(J$1,Services!$A$1:$B$25,2,0)="Exclude"),"",IF($D503=1,IF(OR(price_limit="",price_limit="No Limit"),IF(J503="Yes",1,2),IF(SUMIFS(WhatIf!$W:$W,WhatIf!$Q:$Q,J$1,WhatIf!$R:$R,J503)&lt;=price_limit,IF(J503="Yes",1,2),"")),""))</f>
        <v/>
      </c>
      <c r="BF503" s="161" t="str">
        <f>IF(OR(K503="",VLOOKUP(K$1,Services!$A$1:$B$25,2,0)="Exclude"),"",IF($D503=1,IF(OR(price_limit="",price_limit="No Limit"),IF(K503="Yes",1,2),IF(SUMIFS(WhatIf!$W:$W,WhatIf!$Q:$Q,K$1,WhatIf!$R:$R,K503)&lt;=price_limit,IF(K503="Yes",1,2),"")),""))</f>
        <v/>
      </c>
      <c r="BG503" s="161" t="str">
        <f>IF(OR(L503="",VLOOKUP(L$1,Services!$A$1:$B$25,2,0)="Exclude"),"",IF($D503=1,IF(OR(price_limit="",price_limit="No Limit"),IF(L503="Yes",1,2),IF(SUMIFS(WhatIf!$W:$W,WhatIf!$Q:$Q,L$1,WhatIf!$R:$R,L503)&lt;=price_limit,IF(L503="Yes",1,2),"")),""))</f>
        <v/>
      </c>
      <c r="BH503" s="161" t="str">
        <f>IF(OR(M503="",VLOOKUP(M$1,Services!$A$1:$B$25,2,0)="Exclude"),"",IF($D503=1,IF(OR(price_limit="",price_limit="No Limit"),IF(M503="Yes",1,2),IF(SUMIFS(WhatIf!$W:$W,WhatIf!$Q:$Q,M$1,WhatIf!$R:$R,M503)&lt;=price_limit,IF(M503="Yes",1,2),"")),""))</f>
        <v/>
      </c>
      <c r="BI503" s="161" t="str">
        <f>IF(OR(N503="",VLOOKUP(N$1,Services!$A$1:$B$25,2,0)="Exclude"),"",IF($D503=1,IF(OR(price_limit="",price_limit="No Limit"),IF(N503="Yes",1,2),IF(SUMIFS(WhatIf!$W:$W,WhatIf!$Q:$Q,N$1,WhatIf!$R:$R,N503)&lt;=price_limit,IF(N503="Yes",1,2),"")),""))</f>
        <v/>
      </c>
      <c r="BJ503" s="161" t="str">
        <f>IF(OR(O503="",VLOOKUP(O$1,Services!$A$1:$B$25,2,0)="Exclude"),"",IF($D503=1,IF(OR(price_limit="",price_limit="No Limit"),IF(O503="Yes",1,2),IF(SUMIFS(WhatIf!$W:$W,WhatIf!$Q:$Q,O$1,WhatIf!$R:$R,O503)&lt;=price_limit,IF(O503="Yes",1,2),"")),""))</f>
        <v/>
      </c>
      <c r="BK503" s="161" t="str">
        <f>IF(OR(P503="",VLOOKUP(P$1,Services!$A$1:$B$25,2,0)="Exclude"),"",IF($D503=1,IF(OR(price_limit="",price_limit="No Limit"),IF(P503="Yes",1,2),IF(SUMIFS(WhatIf!$W:$W,WhatIf!$Q:$Q,P$1,WhatIf!$R:$R,P503)&lt;=price_limit,IF(P503="Yes",1,2),"")),""))</f>
        <v/>
      </c>
      <c r="BL503" s="161" t="str">
        <f>IF(OR(Q503="",VLOOKUP(Q$1,Services!$A$1:$B$25,2,0)="Exclude"),"",IF($D503=1,IF(OR(price_limit="",price_limit="No Limit"),IF(Q503="Yes",1,2),IF(SUMIFS(WhatIf!$W:$W,WhatIf!$Q:$Q,Q$1,WhatIf!$R:$R,Q503)&lt;=price_limit,IF(Q503="Yes",1,2),"")),""))</f>
        <v/>
      </c>
      <c r="BM503" s="161" t="str">
        <f>IF(OR(R503="",VLOOKUP(R$1,Services!$A$1:$B$25,2,0)="Exclude"),"",IF($D503=1,IF(OR(price_limit="",price_limit="No Limit"),IF(R503="Yes",1,2),IF(SUMIFS(WhatIf!$W:$W,WhatIf!$Q:$Q,R$1,WhatIf!$R:$R,R503)&lt;=price_limit,IF(R503="Yes",1,2),"")),""))</f>
        <v/>
      </c>
      <c r="BN503" s="161" t="str">
        <f>IF(OR(S503="",VLOOKUP(S$1,Services!$A$1:$B$25,2,0)="Exclude"),"",IF($D503=1,IF(OR(price_limit="",price_limit="No Limit"),IF(S503="Yes",1,2),IF(SUMIFS(WhatIf!$W:$W,WhatIf!$Q:$Q,S$1,WhatIf!$R:$R,S503)&lt;=price_limit,IF(S503="Yes",1,2),"")),""))</f>
        <v/>
      </c>
      <c r="BO503" s="161" t="str">
        <f>IF(OR(T503="",VLOOKUP(T$1,Services!$A$1:$B$25,2,0)="Exclude"),"",IF($D503=1,IF(OR(price_limit="",price_limit="No Limit"),IF(T503="Yes",1,2),IF(SUMIFS(WhatIf!$W:$W,WhatIf!$Q:$Q,T$1,WhatIf!$R:$R,T503)&lt;=price_limit,IF(T503="Yes",1,2),"")),""))</f>
        <v/>
      </c>
      <c r="BP503" s="161" t="str">
        <f>IF(OR(U503="",VLOOKUP(U$1,Services!$A$1:$B$25,2,0)="Exclude"),"",IF($D503=1,IF(OR(price_limit="",price_limit="No Limit"),IF(U503="Yes",1,2),IF(SUMIFS(WhatIf!$W:$W,WhatIf!$Q:$Q,U$1,WhatIf!$R:$R,U503)&lt;=price_limit,IF(U503="Yes",1,2),"")),""))</f>
        <v/>
      </c>
      <c r="BQ503" s="161" t="str">
        <f>IF(OR(V503="",VLOOKUP(V$1,Services!$A$1:$B$25,2,0)="Exclude"),"",IF($D503=1,IF(OR(price_limit="",price_limit="No Limit"),IF(V503="Yes",1,2),IF(SUMIFS(WhatIf!$W:$W,WhatIf!$Q:$Q,V$1,WhatIf!$R:$R,V503)&lt;=price_limit,IF(V503="Yes",1,2),"")),""))</f>
        <v/>
      </c>
      <c r="BR503" s="161" t="str">
        <f>IF(OR(W503="",VLOOKUP(W$1,Services!$A$1:$B$25,2,0)="Exclude"),"",IF($D503=1,IF(OR(price_limit="",price_limit="No Limit"),IF(W503="Yes",1,2),IF(SUMIFS(WhatIf!$W:$W,WhatIf!$Q:$Q,W$1,WhatIf!$R:$R,W503)&lt;=price_limit,IF(W503="Yes",1,2),"")),""))</f>
        <v/>
      </c>
      <c r="BS503" s="161" t="str">
        <f>IF(OR(X503="",VLOOKUP(X$1,Services!$A$1:$B$25,2,0)="Exclude"),"",IF($D503=1,IF(OR(price_limit="",price_limit="No Limit"),IF(X503="Yes",1,2),IF(SUMIFS(WhatIf!$W:$W,WhatIf!$Q:$Q,X$1,WhatIf!$R:$R,X503)&lt;=price_limit,IF(X503="Yes",1,2),"")),""))</f>
        <v/>
      </c>
      <c r="BT503" s="161" t="str">
        <f>IF(OR(Y503="",VLOOKUP(Y$1,Services!$A$1:$B$25,2,0)="Exclude"),"",IF($D503=1,IF(OR(price_limit="",price_limit="No Limit"),IF(Y503="Yes",1,2),IF(SUMIFS(WhatIf!$W:$W,WhatIf!$Q:$Q,Y$1,WhatIf!$R:$R,Y503)&lt;=price_limit,IF(Y503="Yes",1,2),"")),""))</f>
        <v/>
      </c>
      <c r="BU503" s="161" t="str">
        <f>IF(OR(Z503="",VLOOKUP(Z$1,Services!$A$1:$B$25,2,0)="Exclude"),"",IF($D503=1,IF(OR(price_limit="",price_limit="No Limit"),IF(Z503="Yes",1,2),IF(SUMIFS(WhatIf!$W:$W,WhatIf!$Q:$Q,Z$1,WhatIf!$R:$R,Z503)&lt;=price_limit,IF(Z503="Yes",1,2),"")),""))</f>
        <v/>
      </c>
      <c r="BV503" s="161"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
      <c r="A504" s="15" t="s">
        <v>1031</v>
      </c>
      <c r="C504" s="3" t="s">
        <v>346</v>
      </c>
      <c r="D504" s="8" t="str">
        <f t="shared" ca="1" si="23"/>
        <v/>
      </c>
      <c r="M504" s="4" t="s">
        <v>1031</v>
      </c>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1" t="str">
        <f>IF(OR(E504="",VLOOKUP(E$1,Services!$A$1:$B$25,2,0)="Exclude"),"",IF($D504=1,IF(OR(price_limit="",price_limit="No Limit"),IF(E504="Yes",1,2),IF(SUMIFS(WhatIf!$W:$W,WhatIf!$Q:$Q,E$1,WhatIf!$R:$R,E504)&lt;=price_limit,IF(E504="Yes",1,2),"")),""))</f>
        <v/>
      </c>
      <c r="BA504" s="161" t="str">
        <f>IF(OR(F504="",VLOOKUP(F$1,Services!$A$1:$B$25,2,0)="Exclude"),"",IF($D504=1,IF(OR(price_limit="",price_limit="No Limit"),IF(F504="Yes",1,2),IF(SUMIFS(WhatIf!$W:$W,WhatIf!$Q:$Q,F$1,WhatIf!$R:$R,F504)&lt;=price_limit,IF(F504="Yes",1,2),"")),""))</f>
        <v/>
      </c>
      <c r="BB504" s="161" t="str">
        <f>IF(OR(G504="",VLOOKUP(G$1,Services!$A$1:$B$25,2,0)="Exclude"),"",IF($D504=1,IF(OR(price_limit="",price_limit="No Limit"),IF(G504="Yes",1,2),IF(SUMIFS(WhatIf!$W:$W,WhatIf!$Q:$Q,G$1,WhatIf!$R:$R,G504)&lt;=price_limit,IF(G504="Yes",1,2),"")),""))</f>
        <v/>
      </c>
      <c r="BC504" s="161" t="str">
        <f>IF(OR(H504="",VLOOKUP(H$1,Services!$A$1:$B$25,2,0)="Exclude"),"",IF($D504=1,IF(OR(price_limit="",price_limit="No Limit"),IF(H504="Yes",1,2),IF(SUMIFS(WhatIf!$W:$W,WhatIf!$Q:$Q,H$1,WhatIf!$R:$R,H504)&lt;=price_limit,IF(H504="Yes",1,2),"")),""))</f>
        <v/>
      </c>
      <c r="BD504" s="161" t="str">
        <f>IF(OR(I504="",VLOOKUP(I$1,Services!$A$1:$B$25,2,0)="Exclude"),"",IF($D504=1,IF(OR(price_limit="",price_limit="No Limit"),IF(I504="Yes",1,2),IF(SUMIFS(WhatIf!$W:$W,WhatIf!$Q:$Q,I$1,WhatIf!$R:$R,I504)&lt;=price_limit,IF(I504="Yes",1,2),"")),""))</f>
        <v/>
      </c>
      <c r="BE504" s="161" t="str">
        <f>IF(OR(J504="",VLOOKUP(J$1,Services!$A$1:$B$25,2,0)="Exclude"),"",IF($D504=1,IF(OR(price_limit="",price_limit="No Limit"),IF(J504="Yes",1,2),IF(SUMIFS(WhatIf!$W:$W,WhatIf!$Q:$Q,J$1,WhatIf!$R:$R,J504)&lt;=price_limit,IF(J504="Yes",1,2),"")),""))</f>
        <v/>
      </c>
      <c r="BF504" s="161" t="str">
        <f>IF(OR(K504="",VLOOKUP(K$1,Services!$A$1:$B$25,2,0)="Exclude"),"",IF($D504=1,IF(OR(price_limit="",price_limit="No Limit"),IF(K504="Yes",1,2),IF(SUMIFS(WhatIf!$W:$W,WhatIf!$Q:$Q,K$1,WhatIf!$R:$R,K504)&lt;=price_limit,IF(K504="Yes",1,2),"")),""))</f>
        <v/>
      </c>
      <c r="BG504" s="161" t="str">
        <f>IF(OR(L504="",VLOOKUP(L$1,Services!$A$1:$B$25,2,0)="Exclude"),"",IF($D504=1,IF(OR(price_limit="",price_limit="No Limit"),IF(L504="Yes",1,2),IF(SUMIFS(WhatIf!$W:$W,WhatIf!$Q:$Q,L$1,WhatIf!$R:$R,L504)&lt;=price_limit,IF(L504="Yes",1,2),"")),""))</f>
        <v/>
      </c>
      <c r="BH504" s="161" t="str">
        <f ca="1">IF(OR(M504="",VLOOKUP(M$1,Services!$A$1:$B$25,2,0)="Exclude"),"",IF($D504=1,IF(OR(price_limit="",price_limit="No Limit"),IF(M504="Yes",1,2),IF(SUMIFS(WhatIf!$W:$W,WhatIf!$Q:$Q,M$1,WhatIf!$R:$R,M504)&lt;=price_limit,IF(M504="Yes",1,2),"")),""))</f>
        <v/>
      </c>
      <c r="BI504" s="161" t="str">
        <f>IF(OR(N504="",VLOOKUP(N$1,Services!$A$1:$B$25,2,0)="Exclude"),"",IF($D504=1,IF(OR(price_limit="",price_limit="No Limit"),IF(N504="Yes",1,2),IF(SUMIFS(WhatIf!$W:$W,WhatIf!$Q:$Q,N$1,WhatIf!$R:$R,N504)&lt;=price_limit,IF(N504="Yes",1,2),"")),""))</f>
        <v/>
      </c>
      <c r="BJ504" s="161" t="str">
        <f>IF(OR(O504="",VLOOKUP(O$1,Services!$A$1:$B$25,2,0)="Exclude"),"",IF($D504=1,IF(OR(price_limit="",price_limit="No Limit"),IF(O504="Yes",1,2),IF(SUMIFS(WhatIf!$W:$W,WhatIf!$Q:$Q,O$1,WhatIf!$R:$R,O504)&lt;=price_limit,IF(O504="Yes",1,2),"")),""))</f>
        <v/>
      </c>
      <c r="BK504" s="161" t="str">
        <f>IF(OR(P504="",VLOOKUP(P$1,Services!$A$1:$B$25,2,0)="Exclude"),"",IF($D504=1,IF(OR(price_limit="",price_limit="No Limit"),IF(P504="Yes",1,2),IF(SUMIFS(WhatIf!$W:$W,WhatIf!$Q:$Q,P$1,WhatIf!$R:$R,P504)&lt;=price_limit,IF(P504="Yes",1,2),"")),""))</f>
        <v/>
      </c>
      <c r="BL504" s="161" t="str">
        <f>IF(OR(Q504="",VLOOKUP(Q$1,Services!$A$1:$B$25,2,0)="Exclude"),"",IF($D504=1,IF(OR(price_limit="",price_limit="No Limit"),IF(Q504="Yes",1,2),IF(SUMIFS(WhatIf!$W:$W,WhatIf!$Q:$Q,Q$1,WhatIf!$R:$R,Q504)&lt;=price_limit,IF(Q504="Yes",1,2),"")),""))</f>
        <v/>
      </c>
      <c r="BM504" s="161" t="str">
        <f>IF(OR(R504="",VLOOKUP(R$1,Services!$A$1:$B$25,2,0)="Exclude"),"",IF($D504=1,IF(OR(price_limit="",price_limit="No Limit"),IF(R504="Yes",1,2),IF(SUMIFS(WhatIf!$W:$W,WhatIf!$Q:$Q,R$1,WhatIf!$R:$R,R504)&lt;=price_limit,IF(R504="Yes",1,2),"")),""))</f>
        <v/>
      </c>
      <c r="BN504" s="161" t="str">
        <f>IF(OR(S504="",VLOOKUP(S$1,Services!$A$1:$B$25,2,0)="Exclude"),"",IF($D504=1,IF(OR(price_limit="",price_limit="No Limit"),IF(S504="Yes",1,2),IF(SUMIFS(WhatIf!$W:$W,WhatIf!$Q:$Q,S$1,WhatIf!$R:$R,S504)&lt;=price_limit,IF(S504="Yes",1,2),"")),""))</f>
        <v/>
      </c>
      <c r="BO504" s="161" t="str">
        <f>IF(OR(T504="",VLOOKUP(T$1,Services!$A$1:$B$25,2,0)="Exclude"),"",IF($D504=1,IF(OR(price_limit="",price_limit="No Limit"),IF(T504="Yes",1,2),IF(SUMIFS(WhatIf!$W:$W,WhatIf!$Q:$Q,T$1,WhatIf!$R:$R,T504)&lt;=price_limit,IF(T504="Yes",1,2),"")),""))</f>
        <v/>
      </c>
      <c r="BP504" s="161" t="str">
        <f>IF(OR(U504="",VLOOKUP(U$1,Services!$A$1:$B$25,2,0)="Exclude"),"",IF($D504=1,IF(OR(price_limit="",price_limit="No Limit"),IF(U504="Yes",1,2),IF(SUMIFS(WhatIf!$W:$W,WhatIf!$Q:$Q,U$1,WhatIf!$R:$R,U504)&lt;=price_limit,IF(U504="Yes",1,2),"")),""))</f>
        <v/>
      </c>
      <c r="BQ504" s="161" t="str">
        <f>IF(OR(V504="",VLOOKUP(V$1,Services!$A$1:$B$25,2,0)="Exclude"),"",IF($D504=1,IF(OR(price_limit="",price_limit="No Limit"),IF(V504="Yes",1,2),IF(SUMIFS(WhatIf!$W:$W,WhatIf!$Q:$Q,V$1,WhatIf!$R:$R,V504)&lt;=price_limit,IF(V504="Yes",1,2),"")),""))</f>
        <v/>
      </c>
      <c r="BR504" s="161" t="str">
        <f>IF(OR(W504="",VLOOKUP(W$1,Services!$A$1:$B$25,2,0)="Exclude"),"",IF($D504=1,IF(OR(price_limit="",price_limit="No Limit"),IF(W504="Yes",1,2),IF(SUMIFS(WhatIf!$W:$W,WhatIf!$Q:$Q,W$1,WhatIf!$R:$R,W504)&lt;=price_limit,IF(W504="Yes",1,2),"")),""))</f>
        <v/>
      </c>
      <c r="BS504" s="161" t="str">
        <f>IF(OR(X504="",VLOOKUP(X$1,Services!$A$1:$B$25,2,0)="Exclude"),"",IF($D504=1,IF(OR(price_limit="",price_limit="No Limit"),IF(X504="Yes",1,2),IF(SUMIFS(WhatIf!$W:$W,WhatIf!$Q:$Q,X$1,WhatIf!$R:$R,X504)&lt;=price_limit,IF(X504="Yes",1,2),"")),""))</f>
        <v/>
      </c>
      <c r="BT504" s="161" t="str">
        <f>IF(OR(Y504="",VLOOKUP(Y$1,Services!$A$1:$B$25,2,0)="Exclude"),"",IF($D504=1,IF(OR(price_limit="",price_limit="No Limit"),IF(Y504="Yes",1,2),IF(SUMIFS(WhatIf!$W:$W,WhatIf!$Q:$Q,Y$1,WhatIf!$R:$R,Y504)&lt;=price_limit,IF(Y504="Yes",1,2),"")),""))</f>
        <v/>
      </c>
      <c r="BU504" s="161" t="str">
        <f>IF(OR(Z504="",VLOOKUP(Z$1,Services!$A$1:$B$25,2,0)="Exclude"),"",IF($D504=1,IF(OR(price_limit="",price_limit="No Limit"),IF(Z504="Yes",1,2),IF(SUMIFS(WhatIf!$W:$W,WhatIf!$Q:$Q,Z$1,WhatIf!$R:$R,Z504)&lt;=price_limit,IF(Z504="Yes",1,2),"")),""))</f>
        <v/>
      </c>
      <c r="BV504" s="161"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
      <c r="A505" s="15" t="s">
        <v>1311</v>
      </c>
      <c r="C505" s="3" t="s">
        <v>191</v>
      </c>
      <c r="D505" s="8" t="str">
        <f t="shared" ca="1" si="23"/>
        <v/>
      </c>
      <c r="M505" s="4" t="s">
        <v>1</v>
      </c>
      <c r="O505" s="4" t="s">
        <v>1</v>
      </c>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1" t="str">
        <f>IF(OR(E505="",VLOOKUP(E$1,Services!$A$1:$B$25,2,0)="Exclude"),"",IF($D505=1,IF(OR(price_limit="",price_limit="No Limit"),IF(E505="Yes",1,2),IF(SUMIFS(WhatIf!$W:$W,WhatIf!$Q:$Q,E$1,WhatIf!$R:$R,E505)&lt;=price_limit,IF(E505="Yes",1,2),"")),""))</f>
        <v/>
      </c>
      <c r="BA505" s="161" t="str">
        <f>IF(OR(F505="",VLOOKUP(F$1,Services!$A$1:$B$25,2,0)="Exclude"),"",IF($D505=1,IF(OR(price_limit="",price_limit="No Limit"),IF(F505="Yes",1,2),IF(SUMIFS(WhatIf!$W:$W,WhatIf!$Q:$Q,F$1,WhatIf!$R:$R,F505)&lt;=price_limit,IF(F505="Yes",1,2),"")),""))</f>
        <v/>
      </c>
      <c r="BB505" s="161" t="str">
        <f>IF(OR(G505="",VLOOKUP(G$1,Services!$A$1:$B$25,2,0)="Exclude"),"",IF($D505=1,IF(OR(price_limit="",price_limit="No Limit"),IF(G505="Yes",1,2),IF(SUMIFS(WhatIf!$W:$W,WhatIf!$Q:$Q,G$1,WhatIf!$R:$R,G505)&lt;=price_limit,IF(G505="Yes",1,2),"")),""))</f>
        <v/>
      </c>
      <c r="BC505" s="161" t="str">
        <f>IF(OR(H505="",VLOOKUP(H$1,Services!$A$1:$B$25,2,0)="Exclude"),"",IF($D505=1,IF(OR(price_limit="",price_limit="No Limit"),IF(H505="Yes",1,2),IF(SUMIFS(WhatIf!$W:$W,WhatIf!$Q:$Q,H$1,WhatIf!$R:$R,H505)&lt;=price_limit,IF(H505="Yes",1,2),"")),""))</f>
        <v/>
      </c>
      <c r="BD505" s="161" t="str">
        <f>IF(OR(I505="",VLOOKUP(I$1,Services!$A$1:$B$25,2,0)="Exclude"),"",IF($D505=1,IF(OR(price_limit="",price_limit="No Limit"),IF(I505="Yes",1,2),IF(SUMIFS(WhatIf!$W:$W,WhatIf!$Q:$Q,I$1,WhatIf!$R:$R,I505)&lt;=price_limit,IF(I505="Yes",1,2),"")),""))</f>
        <v/>
      </c>
      <c r="BE505" s="161" t="str">
        <f>IF(OR(J505="",VLOOKUP(J$1,Services!$A$1:$B$25,2,0)="Exclude"),"",IF($D505=1,IF(OR(price_limit="",price_limit="No Limit"),IF(J505="Yes",1,2),IF(SUMIFS(WhatIf!$W:$W,WhatIf!$Q:$Q,J$1,WhatIf!$R:$R,J505)&lt;=price_limit,IF(J505="Yes",1,2),"")),""))</f>
        <v/>
      </c>
      <c r="BF505" s="161" t="str">
        <f>IF(OR(K505="",VLOOKUP(K$1,Services!$A$1:$B$25,2,0)="Exclude"),"",IF($D505=1,IF(OR(price_limit="",price_limit="No Limit"),IF(K505="Yes",1,2),IF(SUMIFS(WhatIf!$W:$W,WhatIf!$Q:$Q,K$1,WhatIf!$R:$R,K505)&lt;=price_limit,IF(K505="Yes",1,2),"")),""))</f>
        <v/>
      </c>
      <c r="BG505" s="161" t="str">
        <f>IF(OR(L505="",VLOOKUP(L$1,Services!$A$1:$B$25,2,0)="Exclude"),"",IF($D505=1,IF(OR(price_limit="",price_limit="No Limit"),IF(L505="Yes",1,2),IF(SUMIFS(WhatIf!$W:$W,WhatIf!$Q:$Q,L$1,WhatIf!$R:$R,L505)&lt;=price_limit,IF(L505="Yes",1,2),"")),""))</f>
        <v/>
      </c>
      <c r="BH505" s="161" t="str">
        <f ca="1">IF(OR(M505="",VLOOKUP(M$1,Services!$A$1:$B$25,2,0)="Exclude"),"",IF($D505=1,IF(OR(price_limit="",price_limit="No Limit"),IF(M505="Yes",1,2),IF(SUMIFS(WhatIf!$W:$W,WhatIf!$Q:$Q,M$1,WhatIf!$R:$R,M505)&lt;=price_limit,IF(M505="Yes",1,2),"")),""))</f>
        <v/>
      </c>
      <c r="BI505" s="161" t="str">
        <f>IF(OR(N505="",VLOOKUP(N$1,Services!$A$1:$B$25,2,0)="Exclude"),"",IF($D505=1,IF(OR(price_limit="",price_limit="No Limit"),IF(N505="Yes",1,2),IF(SUMIFS(WhatIf!$W:$W,WhatIf!$Q:$Q,N$1,WhatIf!$R:$R,N505)&lt;=price_limit,IF(N505="Yes",1,2),"")),""))</f>
        <v/>
      </c>
      <c r="BJ505" s="161" t="str">
        <f ca="1">IF(OR(O505="",VLOOKUP(O$1,Services!$A$1:$B$25,2,0)="Exclude"),"",IF($D505=1,IF(OR(price_limit="",price_limit="No Limit"),IF(O505="Yes",1,2),IF(SUMIFS(WhatIf!$W:$W,WhatIf!$Q:$Q,O$1,WhatIf!$R:$R,O505)&lt;=price_limit,IF(O505="Yes",1,2),"")),""))</f>
        <v/>
      </c>
      <c r="BK505" s="161" t="str">
        <f>IF(OR(P505="",VLOOKUP(P$1,Services!$A$1:$B$25,2,0)="Exclude"),"",IF($D505=1,IF(OR(price_limit="",price_limit="No Limit"),IF(P505="Yes",1,2),IF(SUMIFS(WhatIf!$W:$W,WhatIf!$Q:$Q,P$1,WhatIf!$R:$R,P505)&lt;=price_limit,IF(P505="Yes",1,2),"")),""))</f>
        <v/>
      </c>
      <c r="BL505" s="161" t="str">
        <f>IF(OR(Q505="",VLOOKUP(Q$1,Services!$A$1:$B$25,2,0)="Exclude"),"",IF($D505=1,IF(OR(price_limit="",price_limit="No Limit"),IF(Q505="Yes",1,2),IF(SUMIFS(WhatIf!$W:$W,WhatIf!$Q:$Q,Q$1,WhatIf!$R:$R,Q505)&lt;=price_limit,IF(Q505="Yes",1,2),"")),""))</f>
        <v/>
      </c>
      <c r="BM505" s="161" t="str">
        <f>IF(OR(R505="",VLOOKUP(R$1,Services!$A$1:$B$25,2,0)="Exclude"),"",IF($D505=1,IF(OR(price_limit="",price_limit="No Limit"),IF(R505="Yes",1,2),IF(SUMIFS(WhatIf!$W:$W,WhatIf!$Q:$Q,R$1,WhatIf!$R:$R,R505)&lt;=price_limit,IF(R505="Yes",1,2),"")),""))</f>
        <v/>
      </c>
      <c r="BN505" s="161" t="str">
        <f>IF(OR(S505="",VLOOKUP(S$1,Services!$A$1:$B$25,2,0)="Exclude"),"",IF($D505=1,IF(OR(price_limit="",price_limit="No Limit"),IF(S505="Yes",1,2),IF(SUMIFS(WhatIf!$W:$W,WhatIf!$Q:$Q,S$1,WhatIf!$R:$R,S505)&lt;=price_limit,IF(S505="Yes",1,2),"")),""))</f>
        <v/>
      </c>
      <c r="BO505" s="161" t="str">
        <f>IF(OR(T505="",VLOOKUP(T$1,Services!$A$1:$B$25,2,0)="Exclude"),"",IF($D505=1,IF(OR(price_limit="",price_limit="No Limit"),IF(T505="Yes",1,2),IF(SUMIFS(WhatIf!$W:$W,WhatIf!$Q:$Q,T$1,WhatIf!$R:$R,T505)&lt;=price_limit,IF(T505="Yes",1,2),"")),""))</f>
        <v/>
      </c>
      <c r="BP505" s="161" t="str">
        <f>IF(OR(U505="",VLOOKUP(U$1,Services!$A$1:$B$25,2,0)="Exclude"),"",IF($D505=1,IF(OR(price_limit="",price_limit="No Limit"),IF(U505="Yes",1,2),IF(SUMIFS(WhatIf!$W:$W,WhatIf!$Q:$Q,U$1,WhatIf!$R:$R,U505)&lt;=price_limit,IF(U505="Yes",1,2),"")),""))</f>
        <v/>
      </c>
      <c r="BQ505" s="161" t="str">
        <f>IF(OR(V505="",VLOOKUP(V$1,Services!$A$1:$B$25,2,0)="Exclude"),"",IF($D505=1,IF(OR(price_limit="",price_limit="No Limit"),IF(V505="Yes",1,2),IF(SUMIFS(WhatIf!$W:$W,WhatIf!$Q:$Q,V$1,WhatIf!$R:$R,V505)&lt;=price_limit,IF(V505="Yes",1,2),"")),""))</f>
        <v/>
      </c>
      <c r="BR505" s="161" t="str">
        <f>IF(OR(W505="",VLOOKUP(W$1,Services!$A$1:$B$25,2,0)="Exclude"),"",IF($D505=1,IF(OR(price_limit="",price_limit="No Limit"),IF(W505="Yes",1,2),IF(SUMIFS(WhatIf!$W:$W,WhatIf!$Q:$Q,W$1,WhatIf!$R:$R,W505)&lt;=price_limit,IF(W505="Yes",1,2),"")),""))</f>
        <v/>
      </c>
      <c r="BS505" s="161" t="str">
        <f>IF(OR(X505="",VLOOKUP(X$1,Services!$A$1:$B$25,2,0)="Exclude"),"",IF($D505=1,IF(OR(price_limit="",price_limit="No Limit"),IF(X505="Yes",1,2),IF(SUMIFS(WhatIf!$W:$W,WhatIf!$Q:$Q,X$1,WhatIf!$R:$R,X505)&lt;=price_limit,IF(X505="Yes",1,2),"")),""))</f>
        <v/>
      </c>
      <c r="BT505" s="161" t="str">
        <f>IF(OR(Y505="",VLOOKUP(Y$1,Services!$A$1:$B$25,2,0)="Exclude"),"",IF($D505=1,IF(OR(price_limit="",price_limit="No Limit"),IF(Y505="Yes",1,2),IF(SUMIFS(WhatIf!$W:$W,WhatIf!$Q:$Q,Y$1,WhatIf!$R:$R,Y505)&lt;=price_limit,IF(Y505="Yes",1,2),"")),""))</f>
        <v/>
      </c>
      <c r="BU505" s="161" t="str">
        <f>IF(OR(Z505="",VLOOKUP(Z$1,Services!$A$1:$B$25,2,0)="Exclude"),"",IF($D505=1,IF(OR(price_limit="",price_limit="No Limit"),IF(Z505="Yes",1,2),IF(SUMIFS(WhatIf!$W:$W,WhatIf!$Q:$Q,Z$1,WhatIf!$R:$R,Z505)&lt;=price_limit,IF(Z505="Yes",1,2),"")),""))</f>
        <v/>
      </c>
      <c r="BV505" s="161"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66</v>
      </c>
      <c r="B506" s="3" t="s">
        <v>693</v>
      </c>
      <c r="C506" s="3" t="s">
        <v>747</v>
      </c>
      <c r="D506" s="8" t="str">
        <f t="shared" ca="1" si="23"/>
        <v/>
      </c>
      <c r="F506" s="4" t="s">
        <v>384</v>
      </c>
      <c r="H506" s="4" t="s">
        <v>384</v>
      </c>
      <c r="J506" s="4" t="s">
        <v>1</v>
      </c>
      <c r="K506" s="4" t="s">
        <v>1</v>
      </c>
      <c r="L506" s="4" t="s">
        <v>1</v>
      </c>
      <c r="M506" s="8" t="s">
        <v>1</v>
      </c>
      <c r="N506" s="8" t="s">
        <v>1</v>
      </c>
      <c r="O506" s="8" t="s">
        <v>605</v>
      </c>
      <c r="P506" s="8"/>
      <c r="Q506" s="8"/>
      <c r="R506" s="8" t="s">
        <v>1</v>
      </c>
      <c r="S506" s="8" t="s">
        <v>1</v>
      </c>
      <c r="T506" s="8" t="s">
        <v>1</v>
      </c>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1" t="str">
        <f>IF(OR(E506="",VLOOKUP(E$1,Services!$A$1:$B$25,2,0)="Exclude"),"",IF($D506=1,IF(OR(price_limit="",price_limit="No Limit"),IF(E506="Yes",1,2),IF(SUMIFS(WhatIf!$W:$W,WhatIf!$Q:$Q,E$1,WhatIf!$R:$R,E506)&lt;=price_limit,IF(E506="Yes",1,2),"")),""))</f>
        <v/>
      </c>
      <c r="BA506" s="161" t="str">
        <f ca="1">IF(OR(F506="",VLOOKUP(F$1,Services!$A$1:$B$25,2,0)="Exclude"),"",IF($D506=1,IF(OR(price_limit="",price_limit="No Limit"),IF(F506="Yes",1,2),IF(SUMIFS(WhatIf!$W:$W,WhatIf!$Q:$Q,F$1,WhatIf!$R:$R,F506)&lt;=price_limit,IF(F506="Yes",1,2),"")),""))</f>
        <v/>
      </c>
      <c r="BB506" s="161" t="str">
        <f>IF(OR(G506="",VLOOKUP(G$1,Services!$A$1:$B$25,2,0)="Exclude"),"",IF($D506=1,IF(OR(price_limit="",price_limit="No Limit"),IF(G506="Yes",1,2),IF(SUMIFS(WhatIf!$W:$W,WhatIf!$Q:$Q,G$1,WhatIf!$R:$R,G506)&lt;=price_limit,IF(G506="Yes",1,2),"")),""))</f>
        <v/>
      </c>
      <c r="BC506" s="161" t="str">
        <f ca="1">IF(OR(H506="",VLOOKUP(H$1,Services!$A$1:$B$25,2,0)="Exclude"),"",IF($D506=1,IF(OR(price_limit="",price_limit="No Limit"),IF(H506="Yes",1,2),IF(SUMIFS(WhatIf!$W:$W,WhatIf!$Q:$Q,H$1,WhatIf!$R:$R,H506)&lt;=price_limit,IF(H506="Yes",1,2),"")),""))</f>
        <v/>
      </c>
      <c r="BD506" s="161" t="str">
        <f>IF(OR(I506="",VLOOKUP(I$1,Services!$A$1:$B$25,2,0)="Exclude"),"",IF($D506=1,IF(OR(price_limit="",price_limit="No Limit"),IF(I506="Yes",1,2),IF(SUMIFS(WhatIf!$W:$W,WhatIf!$Q:$Q,I$1,WhatIf!$R:$R,I506)&lt;=price_limit,IF(I506="Yes",1,2),"")),""))</f>
        <v/>
      </c>
      <c r="BE506" s="161" t="str">
        <f ca="1">IF(OR(J506="",VLOOKUP(J$1,Services!$A$1:$B$25,2,0)="Exclude"),"",IF($D506=1,IF(OR(price_limit="",price_limit="No Limit"),IF(J506="Yes",1,2),IF(SUMIFS(WhatIf!$W:$W,WhatIf!$Q:$Q,J$1,WhatIf!$R:$R,J506)&lt;=price_limit,IF(J506="Yes",1,2),"")),""))</f>
        <v/>
      </c>
      <c r="BF506" s="161" t="str">
        <f ca="1">IF(OR(K506="",VLOOKUP(K$1,Services!$A$1:$B$25,2,0)="Exclude"),"",IF($D506=1,IF(OR(price_limit="",price_limit="No Limit"),IF(K506="Yes",1,2),IF(SUMIFS(WhatIf!$W:$W,WhatIf!$Q:$Q,K$1,WhatIf!$R:$R,K506)&lt;=price_limit,IF(K506="Yes",1,2),"")),""))</f>
        <v/>
      </c>
      <c r="BG506" s="161" t="str">
        <f ca="1">IF(OR(L506="",VLOOKUP(L$1,Services!$A$1:$B$25,2,0)="Exclude"),"",IF($D506=1,IF(OR(price_limit="",price_limit="No Limit"),IF(L506="Yes",1,2),IF(SUMIFS(WhatIf!$W:$W,WhatIf!$Q:$Q,L$1,WhatIf!$R:$R,L506)&lt;=price_limit,IF(L506="Yes",1,2),"")),""))</f>
        <v/>
      </c>
      <c r="BH506" s="161" t="str">
        <f ca="1">IF(OR(M506="",VLOOKUP(M$1,Services!$A$1:$B$25,2,0)="Exclude"),"",IF($D506=1,IF(OR(price_limit="",price_limit="No Limit"),IF(M506="Yes",1,2),IF(SUMIFS(WhatIf!$W:$W,WhatIf!$Q:$Q,M$1,WhatIf!$R:$R,M506)&lt;=price_limit,IF(M506="Yes",1,2),"")),""))</f>
        <v/>
      </c>
      <c r="BI506" s="161" t="str">
        <f ca="1">IF(OR(N506="",VLOOKUP(N$1,Services!$A$1:$B$25,2,0)="Exclude"),"",IF($D506=1,IF(OR(price_limit="",price_limit="No Limit"),IF(N506="Yes",1,2),IF(SUMIFS(WhatIf!$W:$W,WhatIf!$Q:$Q,N$1,WhatIf!$R:$R,N506)&lt;=price_limit,IF(N506="Yes",1,2),"")),""))</f>
        <v/>
      </c>
      <c r="BJ506" s="161" t="str">
        <f ca="1">IF(OR(O506="",VLOOKUP(O$1,Services!$A$1:$B$25,2,0)="Exclude"),"",IF($D506=1,IF(OR(price_limit="",price_limit="No Limit"),IF(O506="Yes",1,2),IF(SUMIFS(WhatIf!$W:$W,WhatIf!$Q:$Q,O$1,WhatIf!$R:$R,O506)&lt;=price_limit,IF(O506="Yes",1,2),"")),""))</f>
        <v/>
      </c>
      <c r="BK506" s="161" t="str">
        <f>IF(OR(P506="",VLOOKUP(P$1,Services!$A$1:$B$25,2,0)="Exclude"),"",IF($D506=1,IF(OR(price_limit="",price_limit="No Limit"),IF(P506="Yes",1,2),IF(SUMIFS(WhatIf!$W:$W,WhatIf!$Q:$Q,P$1,WhatIf!$R:$R,P506)&lt;=price_limit,IF(P506="Yes",1,2),"")),""))</f>
        <v/>
      </c>
      <c r="BL506" s="161" t="str">
        <f>IF(OR(Q506="",VLOOKUP(Q$1,Services!$A$1:$B$25,2,0)="Exclude"),"",IF($D506=1,IF(OR(price_limit="",price_limit="No Limit"),IF(Q506="Yes",1,2),IF(SUMIFS(WhatIf!$W:$W,WhatIf!$Q:$Q,Q$1,WhatIf!$R:$R,Q506)&lt;=price_limit,IF(Q506="Yes",1,2),"")),""))</f>
        <v/>
      </c>
      <c r="BM506" s="161" t="str">
        <f ca="1">IF(OR(R506="",VLOOKUP(R$1,Services!$A$1:$B$25,2,0)="Exclude"),"",IF($D506=1,IF(OR(price_limit="",price_limit="No Limit"),IF(R506="Yes",1,2),IF(SUMIFS(WhatIf!$W:$W,WhatIf!$Q:$Q,R$1,WhatIf!$R:$R,R506)&lt;=price_limit,IF(R506="Yes",1,2),"")),""))</f>
        <v/>
      </c>
      <c r="BN506" s="161" t="str">
        <f ca="1">IF(OR(S506="",VLOOKUP(S$1,Services!$A$1:$B$25,2,0)="Exclude"),"",IF($D506=1,IF(OR(price_limit="",price_limit="No Limit"),IF(S506="Yes",1,2),IF(SUMIFS(WhatIf!$W:$W,WhatIf!$Q:$Q,S$1,WhatIf!$R:$R,S506)&lt;=price_limit,IF(S506="Yes",1,2),"")),""))</f>
        <v/>
      </c>
      <c r="BO506" s="161" t="str">
        <f ca="1">IF(OR(T506="",VLOOKUP(T$1,Services!$A$1:$B$25,2,0)="Exclude"),"",IF($D506=1,IF(OR(price_limit="",price_limit="No Limit"),IF(T506="Yes",1,2),IF(SUMIFS(WhatIf!$W:$W,WhatIf!$Q:$Q,T$1,WhatIf!$R:$R,T506)&lt;=price_limit,IF(T506="Yes",1,2),"")),""))</f>
        <v/>
      </c>
      <c r="BP506" s="161" t="str">
        <f>IF(OR(U506="",VLOOKUP(U$1,Services!$A$1:$B$25,2,0)="Exclude"),"",IF($D506=1,IF(OR(price_limit="",price_limit="No Limit"),IF(U506="Yes",1,2),IF(SUMIFS(WhatIf!$W:$W,WhatIf!$Q:$Q,U$1,WhatIf!$R:$R,U506)&lt;=price_limit,IF(U506="Yes",1,2),"")),""))</f>
        <v/>
      </c>
      <c r="BQ506" s="161" t="str">
        <f>IF(OR(V506="",VLOOKUP(V$1,Services!$A$1:$B$25,2,0)="Exclude"),"",IF($D506=1,IF(OR(price_limit="",price_limit="No Limit"),IF(V506="Yes",1,2),IF(SUMIFS(WhatIf!$W:$W,WhatIf!$Q:$Q,V$1,WhatIf!$R:$R,V506)&lt;=price_limit,IF(V506="Yes",1,2),"")),""))</f>
        <v/>
      </c>
      <c r="BR506" s="161" t="str">
        <f>IF(OR(W506="",VLOOKUP(W$1,Services!$A$1:$B$25,2,0)="Exclude"),"",IF($D506=1,IF(OR(price_limit="",price_limit="No Limit"),IF(W506="Yes",1,2),IF(SUMIFS(WhatIf!$W:$W,WhatIf!$Q:$Q,W$1,WhatIf!$R:$R,W506)&lt;=price_limit,IF(W506="Yes",1,2),"")),""))</f>
        <v/>
      </c>
      <c r="BS506" s="161" t="str">
        <f>IF(OR(X506="",VLOOKUP(X$1,Services!$A$1:$B$25,2,0)="Exclude"),"",IF($D506=1,IF(OR(price_limit="",price_limit="No Limit"),IF(X506="Yes",1,2),IF(SUMIFS(WhatIf!$W:$W,WhatIf!$Q:$Q,X$1,WhatIf!$R:$R,X506)&lt;=price_limit,IF(X506="Yes",1,2),"")),""))</f>
        <v/>
      </c>
      <c r="BT506" s="161" t="str">
        <f>IF(OR(Y506="",VLOOKUP(Y$1,Services!$A$1:$B$25,2,0)="Exclude"),"",IF($D506=1,IF(OR(price_limit="",price_limit="No Limit"),IF(Y506="Yes",1,2),IF(SUMIFS(WhatIf!$W:$W,WhatIf!$Q:$Q,Y$1,WhatIf!$R:$R,Y506)&lt;=price_limit,IF(Y506="Yes",1,2),"")),""))</f>
        <v/>
      </c>
      <c r="BU506" s="161" t="str">
        <f>IF(OR(Z506="",VLOOKUP(Z$1,Services!$A$1:$B$25,2,0)="Exclude"),"",IF($D506=1,IF(OR(price_limit="",price_limit="No Limit"),IF(Z506="Yes",1,2),IF(SUMIFS(WhatIf!$W:$W,WhatIf!$Q:$Q,Z$1,WhatIf!$R:$R,Z506)&lt;=price_limit,IF(Z506="Yes",1,2),"")),""))</f>
        <v/>
      </c>
      <c r="BV506" s="161"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5.5" customHeight="1" x14ac:dyDescent="0.35">
      <c r="A507" s="15" t="s">
        <v>139</v>
      </c>
      <c r="B507" s="3" t="s">
        <v>205</v>
      </c>
      <c r="C507" s="3" t="s">
        <v>747</v>
      </c>
      <c r="D507" s="8" t="str">
        <f t="shared" ca="1" si="23"/>
        <v/>
      </c>
      <c r="F507" s="4" t="s">
        <v>384</v>
      </c>
      <c r="H507" s="4" t="s">
        <v>384</v>
      </c>
      <c r="M507" s="8"/>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1" t="str">
        <f>IF(OR(E507="",VLOOKUP(E$1,Services!$A$1:$B$25,2,0)="Exclude"),"",IF($D507=1,IF(OR(price_limit="",price_limit="No Limit"),IF(E507="Yes",1,2),IF(SUMIFS(WhatIf!$W:$W,WhatIf!$Q:$Q,E$1,WhatIf!$R:$R,E507)&lt;=price_limit,IF(E507="Yes",1,2),"")),""))</f>
        <v/>
      </c>
      <c r="BA507" s="161" t="str">
        <f ca="1">IF(OR(F507="",VLOOKUP(F$1,Services!$A$1:$B$25,2,0)="Exclude"),"",IF($D507=1,IF(OR(price_limit="",price_limit="No Limit"),IF(F507="Yes",1,2),IF(SUMIFS(WhatIf!$W:$W,WhatIf!$Q:$Q,F$1,WhatIf!$R:$R,F507)&lt;=price_limit,IF(F507="Yes",1,2),"")),""))</f>
        <v/>
      </c>
      <c r="BB507" s="161" t="str">
        <f>IF(OR(G507="",VLOOKUP(G$1,Services!$A$1:$B$25,2,0)="Exclude"),"",IF($D507=1,IF(OR(price_limit="",price_limit="No Limit"),IF(G507="Yes",1,2),IF(SUMIFS(WhatIf!$W:$W,WhatIf!$Q:$Q,G$1,WhatIf!$R:$R,G507)&lt;=price_limit,IF(G507="Yes",1,2),"")),""))</f>
        <v/>
      </c>
      <c r="BC507" s="161" t="str">
        <f ca="1">IF(OR(H507="",VLOOKUP(H$1,Services!$A$1:$B$25,2,0)="Exclude"),"",IF($D507=1,IF(OR(price_limit="",price_limit="No Limit"),IF(H507="Yes",1,2),IF(SUMIFS(WhatIf!$W:$W,WhatIf!$Q:$Q,H$1,WhatIf!$R:$R,H507)&lt;=price_limit,IF(H507="Yes",1,2),"")),""))</f>
        <v/>
      </c>
      <c r="BD507" s="161" t="str">
        <f>IF(OR(I507="",VLOOKUP(I$1,Services!$A$1:$B$25,2,0)="Exclude"),"",IF($D507=1,IF(OR(price_limit="",price_limit="No Limit"),IF(I507="Yes",1,2),IF(SUMIFS(WhatIf!$W:$W,WhatIf!$Q:$Q,I$1,WhatIf!$R:$R,I507)&lt;=price_limit,IF(I507="Yes",1,2),"")),""))</f>
        <v/>
      </c>
      <c r="BE507" s="161" t="str">
        <f>IF(OR(J507="",VLOOKUP(J$1,Services!$A$1:$B$25,2,0)="Exclude"),"",IF($D507=1,IF(OR(price_limit="",price_limit="No Limit"),IF(J507="Yes",1,2),IF(SUMIFS(WhatIf!$W:$W,WhatIf!$Q:$Q,J$1,WhatIf!$R:$R,J507)&lt;=price_limit,IF(J507="Yes",1,2),"")),""))</f>
        <v/>
      </c>
      <c r="BF507" s="161" t="str">
        <f>IF(OR(K507="",VLOOKUP(K$1,Services!$A$1:$B$25,2,0)="Exclude"),"",IF($D507=1,IF(OR(price_limit="",price_limit="No Limit"),IF(K507="Yes",1,2),IF(SUMIFS(WhatIf!$W:$W,WhatIf!$Q:$Q,K$1,WhatIf!$R:$R,K507)&lt;=price_limit,IF(K507="Yes",1,2),"")),""))</f>
        <v/>
      </c>
      <c r="BG507" s="161" t="str">
        <f>IF(OR(L507="",VLOOKUP(L$1,Services!$A$1:$B$25,2,0)="Exclude"),"",IF($D507=1,IF(OR(price_limit="",price_limit="No Limit"),IF(L507="Yes",1,2),IF(SUMIFS(WhatIf!$W:$W,WhatIf!$Q:$Q,L$1,WhatIf!$R:$R,L507)&lt;=price_limit,IF(L507="Yes",1,2),"")),""))</f>
        <v/>
      </c>
      <c r="BH507" s="161" t="str">
        <f>IF(OR(M507="",VLOOKUP(M$1,Services!$A$1:$B$25,2,0)="Exclude"),"",IF($D507=1,IF(OR(price_limit="",price_limit="No Limit"),IF(M507="Yes",1,2),IF(SUMIFS(WhatIf!$W:$W,WhatIf!$Q:$Q,M$1,WhatIf!$R:$R,M507)&lt;=price_limit,IF(M507="Yes",1,2),"")),""))</f>
        <v/>
      </c>
      <c r="BI507" s="161" t="str">
        <f>IF(OR(N507="",VLOOKUP(N$1,Services!$A$1:$B$25,2,0)="Exclude"),"",IF($D507=1,IF(OR(price_limit="",price_limit="No Limit"),IF(N507="Yes",1,2),IF(SUMIFS(WhatIf!$W:$W,WhatIf!$Q:$Q,N$1,WhatIf!$R:$R,N507)&lt;=price_limit,IF(N507="Yes",1,2),"")),""))</f>
        <v/>
      </c>
      <c r="BJ507" s="161" t="str">
        <f>IF(OR(O507="",VLOOKUP(O$1,Services!$A$1:$B$25,2,0)="Exclude"),"",IF($D507=1,IF(OR(price_limit="",price_limit="No Limit"),IF(O507="Yes",1,2),IF(SUMIFS(WhatIf!$W:$W,WhatIf!$Q:$Q,O$1,WhatIf!$R:$R,O507)&lt;=price_limit,IF(O507="Yes",1,2),"")),""))</f>
        <v/>
      </c>
      <c r="BK507" s="161" t="str">
        <f>IF(OR(P507="",VLOOKUP(P$1,Services!$A$1:$B$25,2,0)="Exclude"),"",IF($D507=1,IF(OR(price_limit="",price_limit="No Limit"),IF(P507="Yes",1,2),IF(SUMIFS(WhatIf!$W:$W,WhatIf!$Q:$Q,P$1,WhatIf!$R:$R,P507)&lt;=price_limit,IF(P507="Yes",1,2),"")),""))</f>
        <v/>
      </c>
      <c r="BL507" s="161" t="str">
        <f>IF(OR(Q507="",VLOOKUP(Q$1,Services!$A$1:$B$25,2,0)="Exclude"),"",IF($D507=1,IF(OR(price_limit="",price_limit="No Limit"),IF(Q507="Yes",1,2),IF(SUMIFS(WhatIf!$W:$W,WhatIf!$Q:$Q,Q$1,WhatIf!$R:$R,Q507)&lt;=price_limit,IF(Q507="Yes",1,2),"")),""))</f>
        <v/>
      </c>
      <c r="BM507" s="161" t="str">
        <f>IF(OR(R507="",VLOOKUP(R$1,Services!$A$1:$B$25,2,0)="Exclude"),"",IF($D507=1,IF(OR(price_limit="",price_limit="No Limit"),IF(R507="Yes",1,2),IF(SUMIFS(WhatIf!$W:$W,WhatIf!$Q:$Q,R$1,WhatIf!$R:$R,R507)&lt;=price_limit,IF(R507="Yes",1,2),"")),""))</f>
        <v/>
      </c>
      <c r="BN507" s="161" t="str">
        <f>IF(OR(S507="",VLOOKUP(S$1,Services!$A$1:$B$25,2,0)="Exclude"),"",IF($D507=1,IF(OR(price_limit="",price_limit="No Limit"),IF(S507="Yes",1,2),IF(SUMIFS(WhatIf!$W:$W,WhatIf!$Q:$Q,S$1,WhatIf!$R:$R,S507)&lt;=price_limit,IF(S507="Yes",1,2),"")),""))</f>
        <v/>
      </c>
      <c r="BO507" s="161" t="str">
        <f>IF(OR(T507="",VLOOKUP(T$1,Services!$A$1:$B$25,2,0)="Exclude"),"",IF($D507=1,IF(OR(price_limit="",price_limit="No Limit"),IF(T507="Yes",1,2),IF(SUMIFS(WhatIf!$W:$W,WhatIf!$Q:$Q,T$1,WhatIf!$R:$R,T507)&lt;=price_limit,IF(T507="Yes",1,2),"")),""))</f>
        <v/>
      </c>
      <c r="BP507" s="161" t="str">
        <f>IF(OR(U507="",VLOOKUP(U$1,Services!$A$1:$B$25,2,0)="Exclude"),"",IF($D507=1,IF(OR(price_limit="",price_limit="No Limit"),IF(U507="Yes",1,2),IF(SUMIFS(WhatIf!$W:$W,WhatIf!$Q:$Q,U$1,WhatIf!$R:$R,U507)&lt;=price_limit,IF(U507="Yes",1,2),"")),""))</f>
        <v/>
      </c>
      <c r="BQ507" s="161" t="str">
        <f>IF(OR(V507="",VLOOKUP(V$1,Services!$A$1:$B$25,2,0)="Exclude"),"",IF($D507=1,IF(OR(price_limit="",price_limit="No Limit"),IF(V507="Yes",1,2),IF(SUMIFS(WhatIf!$W:$W,WhatIf!$Q:$Q,V$1,WhatIf!$R:$R,V507)&lt;=price_limit,IF(V507="Yes",1,2),"")),""))</f>
        <v/>
      </c>
      <c r="BR507" s="161" t="str">
        <f>IF(OR(W507="",VLOOKUP(W$1,Services!$A$1:$B$25,2,0)="Exclude"),"",IF($D507=1,IF(OR(price_limit="",price_limit="No Limit"),IF(W507="Yes",1,2),IF(SUMIFS(WhatIf!$W:$W,WhatIf!$Q:$Q,W$1,WhatIf!$R:$R,W507)&lt;=price_limit,IF(W507="Yes",1,2),"")),""))</f>
        <v/>
      </c>
      <c r="BS507" s="161" t="str">
        <f>IF(OR(X507="",VLOOKUP(X$1,Services!$A$1:$B$25,2,0)="Exclude"),"",IF($D507=1,IF(OR(price_limit="",price_limit="No Limit"),IF(X507="Yes",1,2),IF(SUMIFS(WhatIf!$W:$W,WhatIf!$Q:$Q,X$1,WhatIf!$R:$R,X507)&lt;=price_limit,IF(X507="Yes",1,2),"")),""))</f>
        <v/>
      </c>
      <c r="BT507" s="161" t="str">
        <f>IF(OR(Y507="",VLOOKUP(Y$1,Services!$A$1:$B$25,2,0)="Exclude"),"",IF($D507=1,IF(OR(price_limit="",price_limit="No Limit"),IF(Y507="Yes",1,2),IF(SUMIFS(WhatIf!$W:$W,WhatIf!$Q:$Q,Y$1,WhatIf!$R:$R,Y507)&lt;=price_limit,IF(Y507="Yes",1,2),"")),""))</f>
        <v/>
      </c>
      <c r="BU507" s="161" t="str">
        <f>IF(OR(Z507="",VLOOKUP(Z$1,Services!$A$1:$B$25,2,0)="Exclude"),"",IF($D507=1,IF(OR(price_limit="",price_limit="No Limit"),IF(Z507="Yes",1,2),IF(SUMIFS(WhatIf!$W:$W,WhatIf!$Q:$Q,Z$1,WhatIf!$R:$R,Z507)&lt;=price_limit,IF(Z507="Yes",1,2),"")),""))</f>
        <v/>
      </c>
      <c r="BV507" s="161"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25.5" customHeight="1" x14ac:dyDescent="0.3">
      <c r="A508" s="15" t="s">
        <v>1082</v>
      </c>
      <c r="C508" s="3" t="s">
        <v>191</v>
      </c>
      <c r="D508" s="8" t="str">
        <f t="shared" ca="1" si="23"/>
        <v/>
      </c>
      <c r="P508" s="4" t="s">
        <v>1</v>
      </c>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1" t="str">
        <f>IF(OR(E508="",VLOOKUP(E$1,Services!$A$1:$B$25,2,0)="Exclude"),"",IF($D508=1,IF(OR(price_limit="",price_limit="No Limit"),IF(E508="Yes",1,2),IF(SUMIFS(WhatIf!$W:$W,WhatIf!$Q:$Q,E$1,WhatIf!$R:$R,E508)&lt;=price_limit,IF(E508="Yes",1,2),"")),""))</f>
        <v/>
      </c>
      <c r="BA508" s="161" t="str">
        <f>IF(OR(F508="",VLOOKUP(F$1,Services!$A$1:$B$25,2,0)="Exclude"),"",IF($D508=1,IF(OR(price_limit="",price_limit="No Limit"),IF(F508="Yes",1,2),IF(SUMIFS(WhatIf!$W:$W,WhatIf!$Q:$Q,F$1,WhatIf!$R:$R,F508)&lt;=price_limit,IF(F508="Yes",1,2),"")),""))</f>
        <v/>
      </c>
      <c r="BB508" s="161" t="str">
        <f>IF(OR(G508="",VLOOKUP(G$1,Services!$A$1:$B$25,2,0)="Exclude"),"",IF($D508=1,IF(OR(price_limit="",price_limit="No Limit"),IF(G508="Yes",1,2),IF(SUMIFS(WhatIf!$W:$W,WhatIf!$Q:$Q,G$1,WhatIf!$R:$R,G508)&lt;=price_limit,IF(G508="Yes",1,2),"")),""))</f>
        <v/>
      </c>
      <c r="BC508" s="161" t="str">
        <f>IF(OR(H508="",VLOOKUP(H$1,Services!$A$1:$B$25,2,0)="Exclude"),"",IF($D508=1,IF(OR(price_limit="",price_limit="No Limit"),IF(H508="Yes",1,2),IF(SUMIFS(WhatIf!$W:$W,WhatIf!$Q:$Q,H$1,WhatIf!$R:$R,H508)&lt;=price_limit,IF(H508="Yes",1,2),"")),""))</f>
        <v/>
      </c>
      <c r="BD508" s="161" t="str">
        <f>IF(OR(I508="",VLOOKUP(I$1,Services!$A$1:$B$25,2,0)="Exclude"),"",IF($D508=1,IF(OR(price_limit="",price_limit="No Limit"),IF(I508="Yes",1,2),IF(SUMIFS(WhatIf!$W:$W,WhatIf!$Q:$Q,I$1,WhatIf!$R:$R,I508)&lt;=price_limit,IF(I508="Yes",1,2),"")),""))</f>
        <v/>
      </c>
      <c r="BE508" s="161" t="str">
        <f>IF(OR(J508="",VLOOKUP(J$1,Services!$A$1:$B$25,2,0)="Exclude"),"",IF($D508=1,IF(OR(price_limit="",price_limit="No Limit"),IF(J508="Yes",1,2),IF(SUMIFS(WhatIf!$W:$W,WhatIf!$Q:$Q,J$1,WhatIf!$R:$R,J508)&lt;=price_limit,IF(J508="Yes",1,2),"")),""))</f>
        <v/>
      </c>
      <c r="BF508" s="161" t="str">
        <f>IF(OR(K508="",VLOOKUP(K$1,Services!$A$1:$B$25,2,0)="Exclude"),"",IF($D508=1,IF(OR(price_limit="",price_limit="No Limit"),IF(K508="Yes",1,2),IF(SUMIFS(WhatIf!$W:$W,WhatIf!$Q:$Q,K$1,WhatIf!$R:$R,K508)&lt;=price_limit,IF(K508="Yes",1,2),"")),""))</f>
        <v/>
      </c>
      <c r="BG508" s="161" t="str">
        <f>IF(OR(L508="",VLOOKUP(L$1,Services!$A$1:$B$25,2,0)="Exclude"),"",IF($D508=1,IF(OR(price_limit="",price_limit="No Limit"),IF(L508="Yes",1,2),IF(SUMIFS(WhatIf!$W:$W,WhatIf!$Q:$Q,L$1,WhatIf!$R:$R,L508)&lt;=price_limit,IF(L508="Yes",1,2),"")),""))</f>
        <v/>
      </c>
      <c r="BH508" s="161" t="str">
        <f>IF(OR(M508="",VLOOKUP(M$1,Services!$A$1:$B$25,2,0)="Exclude"),"",IF($D508=1,IF(OR(price_limit="",price_limit="No Limit"),IF(M508="Yes",1,2),IF(SUMIFS(WhatIf!$W:$W,WhatIf!$Q:$Q,M$1,WhatIf!$R:$R,M508)&lt;=price_limit,IF(M508="Yes",1,2),"")),""))</f>
        <v/>
      </c>
      <c r="BI508" s="161" t="str">
        <f>IF(OR(N508="",VLOOKUP(N$1,Services!$A$1:$B$25,2,0)="Exclude"),"",IF($D508=1,IF(OR(price_limit="",price_limit="No Limit"),IF(N508="Yes",1,2),IF(SUMIFS(WhatIf!$W:$W,WhatIf!$Q:$Q,N$1,WhatIf!$R:$R,N508)&lt;=price_limit,IF(N508="Yes",1,2),"")),""))</f>
        <v/>
      </c>
      <c r="BJ508" s="161" t="str">
        <f>IF(OR(O508="",VLOOKUP(O$1,Services!$A$1:$B$25,2,0)="Exclude"),"",IF($D508=1,IF(OR(price_limit="",price_limit="No Limit"),IF(O508="Yes",1,2),IF(SUMIFS(WhatIf!$W:$W,WhatIf!$Q:$Q,O$1,WhatIf!$R:$R,O508)&lt;=price_limit,IF(O508="Yes",1,2),"")),""))</f>
        <v/>
      </c>
      <c r="BK508" s="161" t="str">
        <f ca="1">IF(OR(P508="",VLOOKUP(P$1,Services!$A$1:$B$25,2,0)="Exclude"),"",IF($D508=1,IF(OR(price_limit="",price_limit="No Limit"),IF(P508="Yes",1,2),IF(SUMIFS(WhatIf!$W:$W,WhatIf!$Q:$Q,P$1,WhatIf!$R:$R,P508)&lt;=price_limit,IF(P508="Yes",1,2),"")),""))</f>
        <v/>
      </c>
      <c r="BL508" s="161" t="str">
        <f>IF(OR(Q508="",VLOOKUP(Q$1,Services!$A$1:$B$25,2,0)="Exclude"),"",IF($D508=1,IF(OR(price_limit="",price_limit="No Limit"),IF(Q508="Yes",1,2),IF(SUMIFS(WhatIf!$W:$W,WhatIf!$Q:$Q,Q$1,WhatIf!$R:$R,Q508)&lt;=price_limit,IF(Q508="Yes",1,2),"")),""))</f>
        <v/>
      </c>
      <c r="BM508" s="161" t="str">
        <f>IF(OR(R508="",VLOOKUP(R$1,Services!$A$1:$B$25,2,0)="Exclude"),"",IF($D508=1,IF(OR(price_limit="",price_limit="No Limit"),IF(R508="Yes",1,2),IF(SUMIFS(WhatIf!$W:$W,WhatIf!$Q:$Q,R$1,WhatIf!$R:$R,R508)&lt;=price_limit,IF(R508="Yes",1,2),"")),""))</f>
        <v/>
      </c>
      <c r="BN508" s="161" t="str">
        <f>IF(OR(S508="",VLOOKUP(S$1,Services!$A$1:$B$25,2,0)="Exclude"),"",IF($D508=1,IF(OR(price_limit="",price_limit="No Limit"),IF(S508="Yes",1,2),IF(SUMIFS(WhatIf!$W:$W,WhatIf!$Q:$Q,S$1,WhatIf!$R:$R,S508)&lt;=price_limit,IF(S508="Yes",1,2),"")),""))</f>
        <v/>
      </c>
      <c r="BO508" s="161" t="str">
        <f>IF(OR(T508="",VLOOKUP(T$1,Services!$A$1:$B$25,2,0)="Exclude"),"",IF($D508=1,IF(OR(price_limit="",price_limit="No Limit"),IF(T508="Yes",1,2),IF(SUMIFS(WhatIf!$W:$W,WhatIf!$Q:$Q,T$1,WhatIf!$R:$R,T508)&lt;=price_limit,IF(T508="Yes",1,2),"")),""))</f>
        <v/>
      </c>
      <c r="BP508" s="161" t="str">
        <f>IF(OR(U508="",VLOOKUP(U$1,Services!$A$1:$B$25,2,0)="Exclude"),"",IF($D508=1,IF(OR(price_limit="",price_limit="No Limit"),IF(U508="Yes",1,2),IF(SUMIFS(WhatIf!$W:$W,WhatIf!$Q:$Q,U$1,WhatIf!$R:$R,U508)&lt;=price_limit,IF(U508="Yes",1,2),"")),""))</f>
        <v/>
      </c>
      <c r="BQ508" s="161" t="str">
        <f>IF(OR(V508="",VLOOKUP(V$1,Services!$A$1:$B$25,2,0)="Exclude"),"",IF($D508=1,IF(OR(price_limit="",price_limit="No Limit"),IF(V508="Yes",1,2),IF(SUMIFS(WhatIf!$W:$W,WhatIf!$Q:$Q,V$1,WhatIf!$R:$R,V508)&lt;=price_limit,IF(V508="Yes",1,2),"")),""))</f>
        <v/>
      </c>
      <c r="BR508" s="161" t="str">
        <f>IF(OR(W508="",VLOOKUP(W$1,Services!$A$1:$B$25,2,0)="Exclude"),"",IF($D508=1,IF(OR(price_limit="",price_limit="No Limit"),IF(W508="Yes",1,2),IF(SUMIFS(WhatIf!$W:$W,WhatIf!$Q:$Q,W$1,WhatIf!$R:$R,W508)&lt;=price_limit,IF(W508="Yes",1,2),"")),""))</f>
        <v/>
      </c>
      <c r="BS508" s="161" t="str">
        <f>IF(OR(X508="",VLOOKUP(X$1,Services!$A$1:$B$25,2,0)="Exclude"),"",IF($D508=1,IF(OR(price_limit="",price_limit="No Limit"),IF(X508="Yes",1,2),IF(SUMIFS(WhatIf!$W:$W,WhatIf!$Q:$Q,X$1,WhatIf!$R:$R,X508)&lt;=price_limit,IF(X508="Yes",1,2),"")),""))</f>
        <v/>
      </c>
      <c r="BT508" s="161" t="str">
        <f>IF(OR(Y508="",VLOOKUP(Y$1,Services!$A$1:$B$25,2,0)="Exclude"),"",IF($D508=1,IF(OR(price_limit="",price_limit="No Limit"),IF(Y508="Yes",1,2),IF(SUMIFS(WhatIf!$W:$W,WhatIf!$Q:$Q,Y$1,WhatIf!$R:$R,Y508)&lt;=price_limit,IF(Y508="Yes",1,2),"")),""))</f>
        <v/>
      </c>
      <c r="BU508" s="161" t="str">
        <f>IF(OR(Z508="",VLOOKUP(Z$1,Services!$A$1:$B$25,2,0)="Exclude"),"",IF($D508=1,IF(OR(price_limit="",price_limit="No Limit"),IF(Z508="Yes",1,2),IF(SUMIFS(WhatIf!$W:$W,WhatIf!$Q:$Q,Z$1,WhatIf!$R:$R,Z508)&lt;=price_limit,IF(Z508="Yes",1,2),"")),""))</f>
        <v/>
      </c>
      <c r="BV508" s="161"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25.5" customHeight="1" x14ac:dyDescent="0.3">
      <c r="A509" s="15" t="s">
        <v>1205</v>
      </c>
      <c r="C509" s="3" t="s">
        <v>229</v>
      </c>
      <c r="D509" s="8" t="str">
        <f t="shared" ca="1" si="23"/>
        <v/>
      </c>
      <c r="F509" s="4" t="s">
        <v>1192</v>
      </c>
      <c r="G509" s="4" t="s">
        <v>1192</v>
      </c>
      <c r="H509" s="4" t="s">
        <v>1192</v>
      </c>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1" t="str">
        <f>IF(OR(E509="",VLOOKUP(E$1,Services!$A$1:$B$25,2,0)="Exclude"),"",IF($D509=1,IF(OR(price_limit="",price_limit="No Limit"),IF(E509="Yes",1,2),IF(SUMIFS(WhatIf!$W:$W,WhatIf!$Q:$Q,E$1,WhatIf!$R:$R,E509)&lt;=price_limit,IF(E509="Yes",1,2),"")),""))</f>
        <v/>
      </c>
      <c r="BA509" s="161" t="str">
        <f ca="1">IF(OR(F509="",VLOOKUP(F$1,Services!$A$1:$B$25,2,0)="Exclude"),"",IF($D509=1,IF(OR(price_limit="",price_limit="No Limit"),IF(F509="Yes",1,2),IF(SUMIFS(WhatIf!$W:$W,WhatIf!$Q:$Q,F$1,WhatIf!$R:$R,F509)&lt;=price_limit,IF(F509="Yes",1,2),"")),""))</f>
        <v/>
      </c>
      <c r="BB509" s="161" t="str">
        <f ca="1">IF(OR(G509="",VLOOKUP(G$1,Services!$A$1:$B$25,2,0)="Exclude"),"",IF($D509=1,IF(OR(price_limit="",price_limit="No Limit"),IF(G509="Yes",1,2),IF(SUMIFS(WhatIf!$W:$W,WhatIf!$Q:$Q,G$1,WhatIf!$R:$R,G509)&lt;=price_limit,IF(G509="Yes",1,2),"")),""))</f>
        <v/>
      </c>
      <c r="BC509" s="161" t="str">
        <f ca="1">IF(OR(H509="",VLOOKUP(H$1,Services!$A$1:$B$25,2,0)="Exclude"),"",IF($D509=1,IF(OR(price_limit="",price_limit="No Limit"),IF(H509="Yes",1,2),IF(SUMIFS(WhatIf!$W:$W,WhatIf!$Q:$Q,H$1,WhatIf!$R:$R,H509)&lt;=price_limit,IF(H509="Yes",1,2),"")),""))</f>
        <v/>
      </c>
      <c r="BD509" s="161" t="str">
        <f>IF(OR(I509="",VLOOKUP(I$1,Services!$A$1:$B$25,2,0)="Exclude"),"",IF($D509=1,IF(OR(price_limit="",price_limit="No Limit"),IF(I509="Yes",1,2),IF(SUMIFS(WhatIf!$W:$W,WhatIf!$Q:$Q,I$1,WhatIf!$R:$R,I509)&lt;=price_limit,IF(I509="Yes",1,2),"")),""))</f>
        <v/>
      </c>
      <c r="BE509" s="161" t="str">
        <f>IF(OR(J509="",VLOOKUP(J$1,Services!$A$1:$B$25,2,0)="Exclude"),"",IF($D509=1,IF(OR(price_limit="",price_limit="No Limit"),IF(J509="Yes",1,2),IF(SUMIFS(WhatIf!$W:$W,WhatIf!$Q:$Q,J$1,WhatIf!$R:$R,J509)&lt;=price_limit,IF(J509="Yes",1,2),"")),""))</f>
        <v/>
      </c>
      <c r="BF509" s="161" t="str">
        <f>IF(OR(K509="",VLOOKUP(K$1,Services!$A$1:$B$25,2,0)="Exclude"),"",IF($D509=1,IF(OR(price_limit="",price_limit="No Limit"),IF(K509="Yes",1,2),IF(SUMIFS(WhatIf!$W:$W,WhatIf!$Q:$Q,K$1,WhatIf!$R:$R,K509)&lt;=price_limit,IF(K509="Yes",1,2),"")),""))</f>
        <v/>
      </c>
      <c r="BG509" s="161" t="str">
        <f>IF(OR(L509="",VLOOKUP(L$1,Services!$A$1:$B$25,2,0)="Exclude"),"",IF($D509=1,IF(OR(price_limit="",price_limit="No Limit"),IF(L509="Yes",1,2),IF(SUMIFS(WhatIf!$W:$W,WhatIf!$Q:$Q,L$1,WhatIf!$R:$R,L509)&lt;=price_limit,IF(L509="Yes",1,2),"")),""))</f>
        <v/>
      </c>
      <c r="BH509" s="161" t="str">
        <f>IF(OR(M509="",VLOOKUP(M$1,Services!$A$1:$B$25,2,0)="Exclude"),"",IF($D509=1,IF(OR(price_limit="",price_limit="No Limit"),IF(M509="Yes",1,2),IF(SUMIFS(WhatIf!$W:$W,WhatIf!$Q:$Q,M$1,WhatIf!$R:$R,M509)&lt;=price_limit,IF(M509="Yes",1,2),"")),""))</f>
        <v/>
      </c>
      <c r="BI509" s="161" t="str">
        <f>IF(OR(N509="",VLOOKUP(N$1,Services!$A$1:$B$25,2,0)="Exclude"),"",IF($D509=1,IF(OR(price_limit="",price_limit="No Limit"),IF(N509="Yes",1,2),IF(SUMIFS(WhatIf!$W:$W,WhatIf!$Q:$Q,N$1,WhatIf!$R:$R,N509)&lt;=price_limit,IF(N509="Yes",1,2),"")),""))</f>
        <v/>
      </c>
      <c r="BJ509" s="161" t="str">
        <f>IF(OR(O509="",VLOOKUP(O$1,Services!$A$1:$B$25,2,0)="Exclude"),"",IF($D509=1,IF(OR(price_limit="",price_limit="No Limit"),IF(O509="Yes",1,2),IF(SUMIFS(WhatIf!$W:$W,WhatIf!$Q:$Q,O$1,WhatIf!$R:$R,O509)&lt;=price_limit,IF(O509="Yes",1,2),"")),""))</f>
        <v/>
      </c>
      <c r="BK509" s="161" t="str">
        <f>IF(OR(P509="",VLOOKUP(P$1,Services!$A$1:$B$25,2,0)="Exclude"),"",IF($D509=1,IF(OR(price_limit="",price_limit="No Limit"),IF(P509="Yes",1,2),IF(SUMIFS(WhatIf!$W:$W,WhatIf!$Q:$Q,P$1,WhatIf!$R:$R,P509)&lt;=price_limit,IF(P509="Yes",1,2),"")),""))</f>
        <v/>
      </c>
      <c r="BL509" s="161" t="str">
        <f>IF(OR(Q509="",VLOOKUP(Q$1,Services!$A$1:$B$25,2,0)="Exclude"),"",IF($D509=1,IF(OR(price_limit="",price_limit="No Limit"),IF(Q509="Yes",1,2),IF(SUMIFS(WhatIf!$W:$W,WhatIf!$Q:$Q,Q$1,WhatIf!$R:$R,Q509)&lt;=price_limit,IF(Q509="Yes",1,2),"")),""))</f>
        <v/>
      </c>
      <c r="BM509" s="161" t="str">
        <f>IF(OR(R509="",VLOOKUP(R$1,Services!$A$1:$B$25,2,0)="Exclude"),"",IF($D509=1,IF(OR(price_limit="",price_limit="No Limit"),IF(R509="Yes",1,2),IF(SUMIFS(WhatIf!$W:$W,WhatIf!$Q:$Q,R$1,WhatIf!$R:$R,R509)&lt;=price_limit,IF(R509="Yes",1,2),"")),""))</f>
        <v/>
      </c>
      <c r="BN509" s="161" t="str">
        <f>IF(OR(S509="",VLOOKUP(S$1,Services!$A$1:$B$25,2,0)="Exclude"),"",IF($D509=1,IF(OR(price_limit="",price_limit="No Limit"),IF(S509="Yes",1,2),IF(SUMIFS(WhatIf!$W:$W,WhatIf!$Q:$Q,S$1,WhatIf!$R:$R,S509)&lt;=price_limit,IF(S509="Yes",1,2),"")),""))</f>
        <v/>
      </c>
      <c r="BO509" s="161" t="str">
        <f>IF(OR(T509="",VLOOKUP(T$1,Services!$A$1:$B$25,2,0)="Exclude"),"",IF($D509=1,IF(OR(price_limit="",price_limit="No Limit"),IF(T509="Yes",1,2),IF(SUMIFS(WhatIf!$W:$W,WhatIf!$Q:$Q,T$1,WhatIf!$R:$R,T509)&lt;=price_limit,IF(T509="Yes",1,2),"")),""))</f>
        <v/>
      </c>
      <c r="BP509" s="161" t="str">
        <f>IF(OR(U509="",VLOOKUP(U$1,Services!$A$1:$B$25,2,0)="Exclude"),"",IF($D509=1,IF(OR(price_limit="",price_limit="No Limit"),IF(U509="Yes",1,2),IF(SUMIFS(WhatIf!$W:$W,WhatIf!$Q:$Q,U$1,WhatIf!$R:$R,U509)&lt;=price_limit,IF(U509="Yes",1,2),"")),""))</f>
        <v/>
      </c>
      <c r="BQ509" s="161" t="str">
        <f>IF(OR(V509="",VLOOKUP(V$1,Services!$A$1:$B$25,2,0)="Exclude"),"",IF($D509=1,IF(OR(price_limit="",price_limit="No Limit"),IF(V509="Yes",1,2),IF(SUMIFS(WhatIf!$W:$W,WhatIf!$Q:$Q,V$1,WhatIf!$R:$R,V509)&lt;=price_limit,IF(V509="Yes",1,2),"")),""))</f>
        <v/>
      </c>
      <c r="BR509" s="161" t="str">
        <f>IF(OR(W509="",VLOOKUP(W$1,Services!$A$1:$B$25,2,0)="Exclude"),"",IF($D509=1,IF(OR(price_limit="",price_limit="No Limit"),IF(W509="Yes",1,2),IF(SUMIFS(WhatIf!$W:$W,WhatIf!$Q:$Q,W$1,WhatIf!$R:$R,W509)&lt;=price_limit,IF(W509="Yes",1,2),"")),""))</f>
        <v/>
      </c>
      <c r="BS509" s="161" t="str">
        <f>IF(OR(X509="",VLOOKUP(X$1,Services!$A$1:$B$25,2,0)="Exclude"),"",IF($D509=1,IF(OR(price_limit="",price_limit="No Limit"),IF(X509="Yes",1,2),IF(SUMIFS(WhatIf!$W:$W,WhatIf!$Q:$Q,X$1,WhatIf!$R:$R,X509)&lt;=price_limit,IF(X509="Yes",1,2),"")),""))</f>
        <v/>
      </c>
      <c r="BT509" s="161" t="str">
        <f>IF(OR(Y509="",VLOOKUP(Y$1,Services!$A$1:$B$25,2,0)="Exclude"),"",IF($D509=1,IF(OR(price_limit="",price_limit="No Limit"),IF(Y509="Yes",1,2),IF(SUMIFS(WhatIf!$W:$W,WhatIf!$Q:$Q,Y$1,WhatIf!$R:$R,Y509)&lt;=price_limit,IF(Y509="Yes",1,2),"")),""))</f>
        <v/>
      </c>
      <c r="BU509" s="161" t="str">
        <f>IF(OR(Z509="",VLOOKUP(Z$1,Services!$A$1:$B$25,2,0)="Exclude"),"",IF($D509=1,IF(OR(price_limit="",price_limit="No Limit"),IF(Z509="Yes",1,2),IF(SUMIFS(WhatIf!$W:$W,WhatIf!$Q:$Q,Z$1,WhatIf!$R:$R,Z509)&lt;=price_limit,IF(Z509="Yes",1,2),"")),""))</f>
        <v/>
      </c>
      <c r="BV509" s="161"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25.5" customHeight="1" x14ac:dyDescent="0.3">
      <c r="A510" s="15" t="s">
        <v>981</v>
      </c>
      <c r="B510" s="3" t="s">
        <v>1034</v>
      </c>
      <c r="C510" s="3" t="s">
        <v>177</v>
      </c>
      <c r="D510" s="8" t="str">
        <f t="shared" ca="1" si="23"/>
        <v/>
      </c>
      <c r="I510" s="4" t="s">
        <v>1</v>
      </c>
      <c r="J510" s="4" t="s">
        <v>1</v>
      </c>
      <c r="K510" s="4" t="s">
        <v>1</v>
      </c>
      <c r="L510" s="4" t="s">
        <v>1</v>
      </c>
      <c r="V510" s="8" t="s">
        <v>1</v>
      </c>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1" t="str">
        <f>IF(OR(E510="",VLOOKUP(E$1,Services!$A$1:$B$25,2,0)="Exclude"),"",IF($D510=1,IF(OR(price_limit="",price_limit="No Limit"),IF(E510="Yes",1,2),IF(SUMIFS(WhatIf!$W:$W,WhatIf!$Q:$Q,E$1,WhatIf!$R:$R,E510)&lt;=price_limit,IF(E510="Yes",1,2),"")),""))</f>
        <v/>
      </c>
      <c r="BA510" s="161" t="str">
        <f>IF(OR(F510="",VLOOKUP(F$1,Services!$A$1:$B$25,2,0)="Exclude"),"",IF($D510=1,IF(OR(price_limit="",price_limit="No Limit"),IF(F510="Yes",1,2),IF(SUMIFS(WhatIf!$W:$W,WhatIf!$Q:$Q,F$1,WhatIf!$R:$R,F510)&lt;=price_limit,IF(F510="Yes",1,2),"")),""))</f>
        <v/>
      </c>
      <c r="BB510" s="161" t="str">
        <f>IF(OR(G510="",VLOOKUP(G$1,Services!$A$1:$B$25,2,0)="Exclude"),"",IF($D510=1,IF(OR(price_limit="",price_limit="No Limit"),IF(G510="Yes",1,2),IF(SUMIFS(WhatIf!$W:$W,WhatIf!$Q:$Q,G$1,WhatIf!$R:$R,G510)&lt;=price_limit,IF(G510="Yes",1,2),"")),""))</f>
        <v/>
      </c>
      <c r="BC510" s="161" t="str">
        <f>IF(OR(H510="",VLOOKUP(H$1,Services!$A$1:$B$25,2,0)="Exclude"),"",IF($D510=1,IF(OR(price_limit="",price_limit="No Limit"),IF(H510="Yes",1,2),IF(SUMIFS(WhatIf!$W:$W,WhatIf!$Q:$Q,H$1,WhatIf!$R:$R,H510)&lt;=price_limit,IF(H510="Yes",1,2),"")),""))</f>
        <v/>
      </c>
      <c r="BD510" s="161" t="str">
        <f ca="1">IF(OR(I510="",VLOOKUP(I$1,Services!$A$1:$B$25,2,0)="Exclude"),"",IF($D510=1,IF(OR(price_limit="",price_limit="No Limit"),IF(I510="Yes",1,2),IF(SUMIFS(WhatIf!$W:$W,WhatIf!$Q:$Q,I$1,WhatIf!$R:$R,I510)&lt;=price_limit,IF(I510="Yes",1,2),"")),""))</f>
        <v/>
      </c>
      <c r="BE510" s="161" t="str">
        <f ca="1">IF(OR(J510="",VLOOKUP(J$1,Services!$A$1:$B$25,2,0)="Exclude"),"",IF($D510=1,IF(OR(price_limit="",price_limit="No Limit"),IF(J510="Yes",1,2),IF(SUMIFS(WhatIf!$W:$W,WhatIf!$Q:$Q,J$1,WhatIf!$R:$R,J510)&lt;=price_limit,IF(J510="Yes",1,2),"")),""))</f>
        <v/>
      </c>
      <c r="BF510" s="161" t="str">
        <f ca="1">IF(OR(K510="",VLOOKUP(K$1,Services!$A$1:$B$25,2,0)="Exclude"),"",IF($D510=1,IF(OR(price_limit="",price_limit="No Limit"),IF(K510="Yes",1,2),IF(SUMIFS(WhatIf!$W:$W,WhatIf!$Q:$Q,K$1,WhatIf!$R:$R,K510)&lt;=price_limit,IF(K510="Yes",1,2),"")),""))</f>
        <v/>
      </c>
      <c r="BG510" s="161" t="str">
        <f ca="1">IF(OR(L510="",VLOOKUP(L$1,Services!$A$1:$B$25,2,0)="Exclude"),"",IF($D510=1,IF(OR(price_limit="",price_limit="No Limit"),IF(L510="Yes",1,2),IF(SUMIFS(WhatIf!$W:$W,WhatIf!$Q:$Q,L$1,WhatIf!$R:$R,L510)&lt;=price_limit,IF(L510="Yes",1,2),"")),""))</f>
        <v/>
      </c>
      <c r="BH510" s="161" t="str">
        <f>IF(OR(M510="",VLOOKUP(M$1,Services!$A$1:$B$25,2,0)="Exclude"),"",IF($D510=1,IF(OR(price_limit="",price_limit="No Limit"),IF(M510="Yes",1,2),IF(SUMIFS(WhatIf!$W:$W,WhatIf!$Q:$Q,M$1,WhatIf!$R:$R,M510)&lt;=price_limit,IF(M510="Yes",1,2),"")),""))</f>
        <v/>
      </c>
      <c r="BI510" s="161" t="str">
        <f>IF(OR(N510="",VLOOKUP(N$1,Services!$A$1:$B$25,2,0)="Exclude"),"",IF($D510=1,IF(OR(price_limit="",price_limit="No Limit"),IF(N510="Yes",1,2),IF(SUMIFS(WhatIf!$W:$W,WhatIf!$Q:$Q,N$1,WhatIf!$R:$R,N510)&lt;=price_limit,IF(N510="Yes",1,2),"")),""))</f>
        <v/>
      </c>
      <c r="BJ510" s="161" t="str">
        <f>IF(OR(O510="",VLOOKUP(O$1,Services!$A$1:$B$25,2,0)="Exclude"),"",IF($D510=1,IF(OR(price_limit="",price_limit="No Limit"),IF(O510="Yes",1,2),IF(SUMIFS(WhatIf!$W:$W,WhatIf!$Q:$Q,O$1,WhatIf!$R:$R,O510)&lt;=price_limit,IF(O510="Yes",1,2),"")),""))</f>
        <v/>
      </c>
      <c r="BK510" s="161" t="str">
        <f>IF(OR(P510="",VLOOKUP(P$1,Services!$A$1:$B$25,2,0)="Exclude"),"",IF($D510=1,IF(OR(price_limit="",price_limit="No Limit"),IF(P510="Yes",1,2),IF(SUMIFS(WhatIf!$W:$W,WhatIf!$Q:$Q,P$1,WhatIf!$R:$R,P510)&lt;=price_limit,IF(P510="Yes",1,2),"")),""))</f>
        <v/>
      </c>
      <c r="BL510" s="161" t="str">
        <f>IF(OR(Q510="",VLOOKUP(Q$1,Services!$A$1:$B$25,2,0)="Exclude"),"",IF($D510=1,IF(OR(price_limit="",price_limit="No Limit"),IF(Q510="Yes",1,2),IF(SUMIFS(WhatIf!$W:$W,WhatIf!$Q:$Q,Q$1,WhatIf!$R:$R,Q510)&lt;=price_limit,IF(Q510="Yes",1,2),"")),""))</f>
        <v/>
      </c>
      <c r="BM510" s="161" t="str">
        <f>IF(OR(R510="",VLOOKUP(R$1,Services!$A$1:$B$25,2,0)="Exclude"),"",IF($D510=1,IF(OR(price_limit="",price_limit="No Limit"),IF(R510="Yes",1,2),IF(SUMIFS(WhatIf!$W:$W,WhatIf!$Q:$Q,R$1,WhatIf!$R:$R,R510)&lt;=price_limit,IF(R510="Yes",1,2),"")),""))</f>
        <v/>
      </c>
      <c r="BN510" s="161" t="str">
        <f>IF(OR(S510="",VLOOKUP(S$1,Services!$A$1:$B$25,2,0)="Exclude"),"",IF($D510=1,IF(OR(price_limit="",price_limit="No Limit"),IF(S510="Yes",1,2),IF(SUMIFS(WhatIf!$W:$W,WhatIf!$Q:$Q,S$1,WhatIf!$R:$R,S510)&lt;=price_limit,IF(S510="Yes",1,2),"")),""))</f>
        <v/>
      </c>
      <c r="BO510" s="161" t="str">
        <f>IF(OR(T510="",VLOOKUP(T$1,Services!$A$1:$B$25,2,0)="Exclude"),"",IF($D510=1,IF(OR(price_limit="",price_limit="No Limit"),IF(T510="Yes",1,2),IF(SUMIFS(WhatIf!$W:$W,WhatIf!$Q:$Q,T$1,WhatIf!$R:$R,T510)&lt;=price_limit,IF(T510="Yes",1,2),"")),""))</f>
        <v/>
      </c>
      <c r="BP510" s="161" t="str">
        <f>IF(OR(U510="",VLOOKUP(U$1,Services!$A$1:$B$25,2,0)="Exclude"),"",IF($D510=1,IF(OR(price_limit="",price_limit="No Limit"),IF(U510="Yes",1,2),IF(SUMIFS(WhatIf!$W:$W,WhatIf!$Q:$Q,U$1,WhatIf!$R:$R,U510)&lt;=price_limit,IF(U510="Yes",1,2),"")),""))</f>
        <v/>
      </c>
      <c r="BQ510" s="161" t="str">
        <f ca="1">IF(OR(V510="",VLOOKUP(V$1,Services!$A$1:$B$25,2,0)="Exclude"),"",IF($D510=1,IF(OR(price_limit="",price_limit="No Limit"),IF(V510="Yes",1,2),IF(SUMIFS(WhatIf!$W:$W,WhatIf!$Q:$Q,V$1,WhatIf!$R:$R,V510)&lt;=price_limit,IF(V510="Yes",1,2),"")),""))</f>
        <v/>
      </c>
      <c r="BR510" s="161" t="str">
        <f>IF(OR(W510="",VLOOKUP(W$1,Services!$A$1:$B$25,2,0)="Exclude"),"",IF($D510=1,IF(OR(price_limit="",price_limit="No Limit"),IF(W510="Yes",1,2),IF(SUMIFS(WhatIf!$W:$W,WhatIf!$Q:$Q,W$1,WhatIf!$R:$R,W510)&lt;=price_limit,IF(W510="Yes",1,2),"")),""))</f>
        <v/>
      </c>
      <c r="BS510" s="161" t="str">
        <f>IF(OR(X510="",VLOOKUP(X$1,Services!$A$1:$B$25,2,0)="Exclude"),"",IF($D510=1,IF(OR(price_limit="",price_limit="No Limit"),IF(X510="Yes",1,2),IF(SUMIFS(WhatIf!$W:$W,WhatIf!$Q:$Q,X$1,WhatIf!$R:$R,X510)&lt;=price_limit,IF(X510="Yes",1,2),"")),""))</f>
        <v/>
      </c>
      <c r="BT510" s="161" t="str">
        <f>IF(OR(Y510="",VLOOKUP(Y$1,Services!$A$1:$B$25,2,0)="Exclude"),"",IF($D510=1,IF(OR(price_limit="",price_limit="No Limit"),IF(Y510="Yes",1,2),IF(SUMIFS(WhatIf!$W:$W,WhatIf!$Q:$Q,Y$1,WhatIf!$R:$R,Y510)&lt;=price_limit,IF(Y510="Yes",1,2),"")),""))</f>
        <v/>
      </c>
      <c r="BU510" s="161" t="str">
        <f>IF(OR(Z510="",VLOOKUP(Z$1,Services!$A$1:$B$25,2,0)="Exclude"),"",IF($D510=1,IF(OR(price_limit="",price_limit="No Limit"),IF(Z510="Yes",1,2),IF(SUMIFS(WhatIf!$W:$W,WhatIf!$Q:$Q,Z$1,WhatIf!$R:$R,Z510)&lt;=price_limit,IF(Z510="Yes",1,2),"")),""))</f>
        <v/>
      </c>
      <c r="BV510" s="161"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771</v>
      </c>
      <c r="B511" s="3" t="s">
        <v>870</v>
      </c>
      <c r="C511" s="3" t="s">
        <v>346</v>
      </c>
      <c r="D511" s="8" t="str">
        <f t="shared" ca="1" si="23"/>
        <v/>
      </c>
      <c r="J511" s="8" t="s">
        <v>1</v>
      </c>
      <c r="K511" s="8" t="s">
        <v>1</v>
      </c>
      <c r="L511" s="8" t="s">
        <v>1</v>
      </c>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1" t="str">
        <f>IF(OR(E511="",VLOOKUP(E$1,Services!$A$1:$B$25,2,0)="Exclude"),"",IF($D511=1,IF(OR(price_limit="",price_limit="No Limit"),IF(E511="Yes",1,2),IF(SUMIFS(WhatIf!$W:$W,WhatIf!$Q:$Q,E$1,WhatIf!$R:$R,E511)&lt;=price_limit,IF(E511="Yes",1,2),"")),""))</f>
        <v/>
      </c>
      <c r="BA511" s="161" t="str">
        <f>IF(OR(F511="",VLOOKUP(F$1,Services!$A$1:$B$25,2,0)="Exclude"),"",IF($D511=1,IF(OR(price_limit="",price_limit="No Limit"),IF(F511="Yes",1,2),IF(SUMIFS(WhatIf!$W:$W,WhatIf!$Q:$Q,F$1,WhatIf!$R:$R,F511)&lt;=price_limit,IF(F511="Yes",1,2),"")),""))</f>
        <v/>
      </c>
      <c r="BB511" s="161" t="str">
        <f>IF(OR(G511="",VLOOKUP(G$1,Services!$A$1:$B$25,2,0)="Exclude"),"",IF($D511=1,IF(OR(price_limit="",price_limit="No Limit"),IF(G511="Yes",1,2),IF(SUMIFS(WhatIf!$W:$W,WhatIf!$Q:$Q,G$1,WhatIf!$R:$R,G511)&lt;=price_limit,IF(G511="Yes",1,2),"")),""))</f>
        <v/>
      </c>
      <c r="BC511" s="161" t="str">
        <f>IF(OR(H511="",VLOOKUP(H$1,Services!$A$1:$B$25,2,0)="Exclude"),"",IF($D511=1,IF(OR(price_limit="",price_limit="No Limit"),IF(H511="Yes",1,2),IF(SUMIFS(WhatIf!$W:$W,WhatIf!$Q:$Q,H$1,WhatIf!$R:$R,H511)&lt;=price_limit,IF(H511="Yes",1,2),"")),""))</f>
        <v/>
      </c>
      <c r="BD511" s="161" t="str">
        <f>IF(OR(I511="",VLOOKUP(I$1,Services!$A$1:$B$25,2,0)="Exclude"),"",IF($D511=1,IF(OR(price_limit="",price_limit="No Limit"),IF(I511="Yes",1,2),IF(SUMIFS(WhatIf!$W:$W,WhatIf!$Q:$Q,I$1,WhatIf!$R:$R,I511)&lt;=price_limit,IF(I511="Yes",1,2),"")),""))</f>
        <v/>
      </c>
      <c r="BE511" s="161" t="str">
        <f ca="1">IF(OR(J511="",VLOOKUP(J$1,Services!$A$1:$B$25,2,0)="Exclude"),"",IF($D511=1,IF(OR(price_limit="",price_limit="No Limit"),IF(J511="Yes",1,2),IF(SUMIFS(WhatIf!$W:$W,WhatIf!$Q:$Q,J$1,WhatIf!$R:$R,J511)&lt;=price_limit,IF(J511="Yes",1,2),"")),""))</f>
        <v/>
      </c>
      <c r="BF511" s="161" t="str">
        <f ca="1">IF(OR(K511="",VLOOKUP(K$1,Services!$A$1:$B$25,2,0)="Exclude"),"",IF($D511=1,IF(OR(price_limit="",price_limit="No Limit"),IF(K511="Yes",1,2),IF(SUMIFS(WhatIf!$W:$W,WhatIf!$Q:$Q,K$1,WhatIf!$R:$R,K511)&lt;=price_limit,IF(K511="Yes",1,2),"")),""))</f>
        <v/>
      </c>
      <c r="BG511" s="161" t="str">
        <f ca="1">IF(OR(L511="",VLOOKUP(L$1,Services!$A$1:$B$25,2,0)="Exclude"),"",IF($D511=1,IF(OR(price_limit="",price_limit="No Limit"),IF(L511="Yes",1,2),IF(SUMIFS(WhatIf!$W:$W,WhatIf!$Q:$Q,L$1,WhatIf!$R:$R,L511)&lt;=price_limit,IF(L511="Yes",1,2),"")),""))</f>
        <v/>
      </c>
      <c r="BH511" s="161" t="str">
        <f>IF(OR(M511="",VLOOKUP(M$1,Services!$A$1:$B$25,2,0)="Exclude"),"",IF($D511=1,IF(OR(price_limit="",price_limit="No Limit"),IF(M511="Yes",1,2),IF(SUMIFS(WhatIf!$W:$W,WhatIf!$Q:$Q,M$1,WhatIf!$R:$R,M511)&lt;=price_limit,IF(M511="Yes",1,2),"")),""))</f>
        <v/>
      </c>
      <c r="BI511" s="161" t="str">
        <f>IF(OR(N511="",VLOOKUP(N$1,Services!$A$1:$B$25,2,0)="Exclude"),"",IF($D511=1,IF(OR(price_limit="",price_limit="No Limit"),IF(N511="Yes",1,2),IF(SUMIFS(WhatIf!$W:$W,WhatIf!$Q:$Q,N$1,WhatIf!$R:$R,N511)&lt;=price_limit,IF(N511="Yes",1,2),"")),""))</f>
        <v/>
      </c>
      <c r="BJ511" s="161" t="str">
        <f>IF(OR(O511="",VLOOKUP(O$1,Services!$A$1:$B$25,2,0)="Exclude"),"",IF($D511=1,IF(OR(price_limit="",price_limit="No Limit"),IF(O511="Yes",1,2),IF(SUMIFS(WhatIf!$W:$W,WhatIf!$Q:$Q,O$1,WhatIf!$R:$R,O511)&lt;=price_limit,IF(O511="Yes",1,2),"")),""))</f>
        <v/>
      </c>
      <c r="BK511" s="161" t="str">
        <f>IF(OR(P511="",VLOOKUP(P$1,Services!$A$1:$B$25,2,0)="Exclude"),"",IF($D511=1,IF(OR(price_limit="",price_limit="No Limit"),IF(P511="Yes",1,2),IF(SUMIFS(WhatIf!$W:$W,WhatIf!$Q:$Q,P$1,WhatIf!$R:$R,P511)&lt;=price_limit,IF(P511="Yes",1,2),"")),""))</f>
        <v/>
      </c>
      <c r="BL511" s="161" t="str">
        <f>IF(OR(Q511="",VLOOKUP(Q$1,Services!$A$1:$B$25,2,0)="Exclude"),"",IF($D511=1,IF(OR(price_limit="",price_limit="No Limit"),IF(Q511="Yes",1,2),IF(SUMIFS(WhatIf!$W:$W,WhatIf!$Q:$Q,Q$1,WhatIf!$R:$R,Q511)&lt;=price_limit,IF(Q511="Yes",1,2),"")),""))</f>
        <v/>
      </c>
      <c r="BM511" s="161" t="str">
        <f>IF(OR(R511="",VLOOKUP(R$1,Services!$A$1:$B$25,2,0)="Exclude"),"",IF($D511=1,IF(OR(price_limit="",price_limit="No Limit"),IF(R511="Yes",1,2),IF(SUMIFS(WhatIf!$W:$W,WhatIf!$Q:$Q,R$1,WhatIf!$R:$R,R511)&lt;=price_limit,IF(R511="Yes",1,2),"")),""))</f>
        <v/>
      </c>
      <c r="BN511" s="161" t="str">
        <f>IF(OR(S511="",VLOOKUP(S$1,Services!$A$1:$B$25,2,0)="Exclude"),"",IF($D511=1,IF(OR(price_limit="",price_limit="No Limit"),IF(S511="Yes",1,2),IF(SUMIFS(WhatIf!$W:$W,WhatIf!$Q:$Q,S$1,WhatIf!$R:$R,S511)&lt;=price_limit,IF(S511="Yes",1,2),"")),""))</f>
        <v/>
      </c>
      <c r="BO511" s="161" t="str">
        <f>IF(OR(T511="",VLOOKUP(T$1,Services!$A$1:$B$25,2,0)="Exclude"),"",IF($D511=1,IF(OR(price_limit="",price_limit="No Limit"),IF(T511="Yes",1,2),IF(SUMIFS(WhatIf!$W:$W,WhatIf!$Q:$Q,T$1,WhatIf!$R:$R,T511)&lt;=price_limit,IF(T511="Yes",1,2),"")),""))</f>
        <v/>
      </c>
      <c r="BP511" s="161" t="str">
        <f>IF(OR(U511="",VLOOKUP(U$1,Services!$A$1:$B$25,2,0)="Exclude"),"",IF($D511=1,IF(OR(price_limit="",price_limit="No Limit"),IF(U511="Yes",1,2),IF(SUMIFS(WhatIf!$W:$W,WhatIf!$Q:$Q,U$1,WhatIf!$R:$R,U511)&lt;=price_limit,IF(U511="Yes",1,2),"")),""))</f>
        <v/>
      </c>
      <c r="BQ511" s="161" t="str">
        <f>IF(OR(V511="",VLOOKUP(V$1,Services!$A$1:$B$25,2,0)="Exclude"),"",IF($D511=1,IF(OR(price_limit="",price_limit="No Limit"),IF(V511="Yes",1,2),IF(SUMIFS(WhatIf!$W:$W,WhatIf!$Q:$Q,V$1,WhatIf!$R:$R,V511)&lt;=price_limit,IF(V511="Yes",1,2),"")),""))</f>
        <v/>
      </c>
      <c r="BR511" s="161" t="str">
        <f>IF(OR(W511="",VLOOKUP(W$1,Services!$A$1:$B$25,2,0)="Exclude"),"",IF($D511=1,IF(OR(price_limit="",price_limit="No Limit"),IF(W511="Yes",1,2),IF(SUMIFS(WhatIf!$W:$W,WhatIf!$Q:$Q,W$1,WhatIf!$R:$R,W511)&lt;=price_limit,IF(W511="Yes",1,2),"")),""))</f>
        <v/>
      </c>
      <c r="BS511" s="161" t="str">
        <f>IF(OR(X511="",VLOOKUP(X$1,Services!$A$1:$B$25,2,0)="Exclude"),"",IF($D511=1,IF(OR(price_limit="",price_limit="No Limit"),IF(X511="Yes",1,2),IF(SUMIFS(WhatIf!$W:$W,WhatIf!$Q:$Q,X$1,WhatIf!$R:$R,X511)&lt;=price_limit,IF(X511="Yes",1,2),"")),""))</f>
        <v/>
      </c>
      <c r="BT511" s="161" t="str">
        <f>IF(OR(Y511="",VLOOKUP(Y$1,Services!$A$1:$B$25,2,0)="Exclude"),"",IF($D511=1,IF(OR(price_limit="",price_limit="No Limit"),IF(Y511="Yes",1,2),IF(SUMIFS(WhatIf!$W:$W,WhatIf!$Q:$Q,Y$1,WhatIf!$R:$R,Y511)&lt;=price_limit,IF(Y511="Yes",1,2),"")),""))</f>
        <v/>
      </c>
      <c r="BU511" s="161" t="str">
        <f>IF(OR(Z511="",VLOOKUP(Z$1,Services!$A$1:$B$25,2,0)="Exclude"),"",IF($D511=1,IF(OR(price_limit="",price_limit="No Limit"),IF(Z511="Yes",1,2),IF(SUMIFS(WhatIf!$W:$W,WhatIf!$Q:$Q,Z$1,WhatIf!$R:$R,Z511)&lt;=price_limit,IF(Z511="Yes",1,2),"")),""))</f>
        <v/>
      </c>
      <c r="BV511" s="161"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67</v>
      </c>
      <c r="B512" s="3" t="s">
        <v>1295</v>
      </c>
      <c r="C512" s="3" t="s">
        <v>347</v>
      </c>
      <c r="D512" s="8" t="str">
        <f t="shared" ca="1" si="23"/>
        <v/>
      </c>
      <c r="F512" s="5" t="s">
        <v>67</v>
      </c>
      <c r="G512" s="5" t="s">
        <v>67</v>
      </c>
      <c r="H512" s="5" t="s">
        <v>67</v>
      </c>
      <c r="I512" s="4" t="s">
        <v>67</v>
      </c>
      <c r="J512" s="4" t="s">
        <v>67</v>
      </c>
      <c r="K512" s="4" t="s">
        <v>67</v>
      </c>
      <c r="L512" s="4" t="s">
        <v>1</v>
      </c>
      <c r="M512" s="8" t="s">
        <v>67</v>
      </c>
      <c r="N512" s="8" t="s">
        <v>67</v>
      </c>
      <c r="O512" s="8" t="s">
        <v>67</v>
      </c>
      <c r="P512" s="8"/>
      <c r="Q512" s="8"/>
      <c r="R512" s="8"/>
      <c r="S512" s="8"/>
      <c r="T512" s="8"/>
      <c r="U512" s="8"/>
      <c r="V512" s="4" t="s">
        <v>67</v>
      </c>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1" t="str">
        <f>IF(OR(E512="",VLOOKUP(E$1,Services!$A$1:$B$25,2,0)="Exclude"),"",IF($D512=1,IF(OR(price_limit="",price_limit="No Limit"),IF(E512="Yes",1,2),IF(SUMIFS(WhatIf!$W:$W,WhatIf!$Q:$Q,E$1,WhatIf!$R:$R,E512)&lt;=price_limit,IF(E512="Yes",1,2),"")),""))</f>
        <v/>
      </c>
      <c r="BA512" s="161" t="str">
        <f ca="1">IF(OR(F512="",VLOOKUP(F$1,Services!$A$1:$B$25,2,0)="Exclude"),"",IF($D512=1,IF(OR(price_limit="",price_limit="No Limit"),IF(F512="Yes",1,2),IF(SUMIFS(WhatIf!$W:$W,WhatIf!$Q:$Q,F$1,WhatIf!$R:$R,F512)&lt;=price_limit,IF(F512="Yes",1,2),"")),""))</f>
        <v/>
      </c>
      <c r="BB512" s="161" t="str">
        <f ca="1">IF(OR(G512="",VLOOKUP(G$1,Services!$A$1:$B$25,2,0)="Exclude"),"",IF($D512=1,IF(OR(price_limit="",price_limit="No Limit"),IF(G512="Yes",1,2),IF(SUMIFS(WhatIf!$W:$W,WhatIf!$Q:$Q,G$1,WhatIf!$R:$R,G512)&lt;=price_limit,IF(G512="Yes",1,2),"")),""))</f>
        <v/>
      </c>
      <c r="BC512" s="161" t="str">
        <f ca="1">IF(OR(H512="",VLOOKUP(H$1,Services!$A$1:$B$25,2,0)="Exclude"),"",IF($D512=1,IF(OR(price_limit="",price_limit="No Limit"),IF(H512="Yes",1,2),IF(SUMIFS(WhatIf!$W:$W,WhatIf!$Q:$Q,H$1,WhatIf!$R:$R,H512)&lt;=price_limit,IF(H512="Yes",1,2),"")),""))</f>
        <v/>
      </c>
      <c r="BD512" s="161" t="str">
        <f ca="1">IF(OR(I512="",VLOOKUP(I$1,Services!$A$1:$B$25,2,0)="Exclude"),"",IF($D512=1,IF(OR(price_limit="",price_limit="No Limit"),IF(I512="Yes",1,2),IF(SUMIFS(WhatIf!$W:$W,WhatIf!$Q:$Q,I$1,WhatIf!$R:$R,I512)&lt;=price_limit,IF(I512="Yes",1,2),"")),""))</f>
        <v/>
      </c>
      <c r="BE512" s="161" t="str">
        <f ca="1">IF(OR(J512="",VLOOKUP(J$1,Services!$A$1:$B$25,2,0)="Exclude"),"",IF($D512=1,IF(OR(price_limit="",price_limit="No Limit"),IF(J512="Yes",1,2),IF(SUMIFS(WhatIf!$W:$W,WhatIf!$Q:$Q,J$1,WhatIf!$R:$R,J512)&lt;=price_limit,IF(J512="Yes",1,2),"")),""))</f>
        <v/>
      </c>
      <c r="BF512" s="161" t="str">
        <f ca="1">IF(OR(K512="",VLOOKUP(K$1,Services!$A$1:$B$25,2,0)="Exclude"),"",IF($D512=1,IF(OR(price_limit="",price_limit="No Limit"),IF(K512="Yes",1,2),IF(SUMIFS(WhatIf!$W:$W,WhatIf!$Q:$Q,K$1,WhatIf!$R:$R,K512)&lt;=price_limit,IF(K512="Yes",1,2),"")),""))</f>
        <v/>
      </c>
      <c r="BG512" s="161" t="str">
        <f ca="1">IF(OR(L512="",VLOOKUP(L$1,Services!$A$1:$B$25,2,0)="Exclude"),"",IF($D512=1,IF(OR(price_limit="",price_limit="No Limit"),IF(L512="Yes",1,2),IF(SUMIFS(WhatIf!$W:$W,WhatIf!$Q:$Q,L$1,WhatIf!$R:$R,L512)&lt;=price_limit,IF(L512="Yes",1,2),"")),""))</f>
        <v/>
      </c>
      <c r="BH512" s="161" t="str">
        <f ca="1">IF(OR(M512="",VLOOKUP(M$1,Services!$A$1:$B$25,2,0)="Exclude"),"",IF($D512=1,IF(OR(price_limit="",price_limit="No Limit"),IF(M512="Yes",1,2),IF(SUMIFS(WhatIf!$W:$W,WhatIf!$Q:$Q,M$1,WhatIf!$R:$R,M512)&lt;=price_limit,IF(M512="Yes",1,2),"")),""))</f>
        <v/>
      </c>
      <c r="BI512" s="161" t="str">
        <f ca="1">IF(OR(N512="",VLOOKUP(N$1,Services!$A$1:$B$25,2,0)="Exclude"),"",IF($D512=1,IF(OR(price_limit="",price_limit="No Limit"),IF(N512="Yes",1,2),IF(SUMIFS(WhatIf!$W:$W,WhatIf!$Q:$Q,N$1,WhatIf!$R:$R,N512)&lt;=price_limit,IF(N512="Yes",1,2),"")),""))</f>
        <v/>
      </c>
      <c r="BJ512" s="161" t="str">
        <f ca="1">IF(OR(O512="",VLOOKUP(O$1,Services!$A$1:$B$25,2,0)="Exclude"),"",IF($D512=1,IF(OR(price_limit="",price_limit="No Limit"),IF(O512="Yes",1,2),IF(SUMIFS(WhatIf!$W:$W,WhatIf!$Q:$Q,O$1,WhatIf!$R:$R,O512)&lt;=price_limit,IF(O512="Yes",1,2),"")),""))</f>
        <v/>
      </c>
      <c r="BK512" s="161" t="str">
        <f>IF(OR(P512="",VLOOKUP(P$1,Services!$A$1:$B$25,2,0)="Exclude"),"",IF($D512=1,IF(OR(price_limit="",price_limit="No Limit"),IF(P512="Yes",1,2),IF(SUMIFS(WhatIf!$W:$W,WhatIf!$Q:$Q,P$1,WhatIf!$R:$R,P512)&lt;=price_limit,IF(P512="Yes",1,2),"")),""))</f>
        <v/>
      </c>
      <c r="BL512" s="161" t="str">
        <f>IF(OR(Q512="",VLOOKUP(Q$1,Services!$A$1:$B$25,2,0)="Exclude"),"",IF($D512=1,IF(OR(price_limit="",price_limit="No Limit"),IF(Q512="Yes",1,2),IF(SUMIFS(WhatIf!$W:$W,WhatIf!$Q:$Q,Q$1,WhatIf!$R:$R,Q512)&lt;=price_limit,IF(Q512="Yes",1,2),"")),""))</f>
        <v/>
      </c>
      <c r="BM512" s="161" t="str">
        <f>IF(OR(R512="",VLOOKUP(R$1,Services!$A$1:$B$25,2,0)="Exclude"),"",IF($D512=1,IF(OR(price_limit="",price_limit="No Limit"),IF(R512="Yes",1,2),IF(SUMIFS(WhatIf!$W:$W,WhatIf!$Q:$Q,R$1,WhatIf!$R:$R,R512)&lt;=price_limit,IF(R512="Yes",1,2),"")),""))</f>
        <v/>
      </c>
      <c r="BN512" s="161" t="str">
        <f>IF(OR(S512="",VLOOKUP(S$1,Services!$A$1:$B$25,2,0)="Exclude"),"",IF($D512=1,IF(OR(price_limit="",price_limit="No Limit"),IF(S512="Yes",1,2),IF(SUMIFS(WhatIf!$W:$W,WhatIf!$Q:$Q,S$1,WhatIf!$R:$R,S512)&lt;=price_limit,IF(S512="Yes",1,2),"")),""))</f>
        <v/>
      </c>
      <c r="BO512" s="161" t="str">
        <f>IF(OR(T512="",VLOOKUP(T$1,Services!$A$1:$B$25,2,0)="Exclude"),"",IF($D512=1,IF(OR(price_limit="",price_limit="No Limit"),IF(T512="Yes",1,2),IF(SUMIFS(WhatIf!$W:$W,WhatIf!$Q:$Q,T$1,WhatIf!$R:$R,T512)&lt;=price_limit,IF(T512="Yes",1,2),"")),""))</f>
        <v/>
      </c>
      <c r="BP512" s="161" t="str">
        <f>IF(OR(U512="",VLOOKUP(U$1,Services!$A$1:$B$25,2,0)="Exclude"),"",IF($D512=1,IF(OR(price_limit="",price_limit="No Limit"),IF(U512="Yes",1,2),IF(SUMIFS(WhatIf!$W:$W,WhatIf!$Q:$Q,U$1,WhatIf!$R:$R,U512)&lt;=price_limit,IF(U512="Yes",1,2),"")),""))</f>
        <v/>
      </c>
      <c r="BQ512" s="161" t="str">
        <f ca="1">IF(OR(V512="",VLOOKUP(V$1,Services!$A$1:$B$25,2,0)="Exclude"),"",IF($D512=1,IF(OR(price_limit="",price_limit="No Limit"),IF(V512="Yes",1,2),IF(SUMIFS(WhatIf!$W:$W,WhatIf!$Q:$Q,V$1,WhatIf!$R:$R,V512)&lt;=price_limit,IF(V512="Yes",1,2),"")),""))</f>
        <v/>
      </c>
      <c r="BR512" s="161" t="str">
        <f>IF(OR(W512="",VLOOKUP(W$1,Services!$A$1:$B$25,2,0)="Exclude"),"",IF($D512=1,IF(OR(price_limit="",price_limit="No Limit"),IF(W512="Yes",1,2),IF(SUMIFS(WhatIf!$W:$W,WhatIf!$Q:$Q,W$1,WhatIf!$R:$R,W512)&lt;=price_limit,IF(W512="Yes",1,2),"")),""))</f>
        <v/>
      </c>
      <c r="BS512" s="161" t="str">
        <f>IF(OR(X512="",VLOOKUP(X$1,Services!$A$1:$B$25,2,0)="Exclude"),"",IF($D512=1,IF(OR(price_limit="",price_limit="No Limit"),IF(X512="Yes",1,2),IF(SUMIFS(WhatIf!$W:$W,WhatIf!$Q:$Q,X$1,WhatIf!$R:$R,X512)&lt;=price_limit,IF(X512="Yes",1,2),"")),""))</f>
        <v/>
      </c>
      <c r="BT512" s="161" t="str">
        <f>IF(OR(Y512="",VLOOKUP(Y$1,Services!$A$1:$B$25,2,0)="Exclude"),"",IF($D512=1,IF(OR(price_limit="",price_limit="No Limit"),IF(Y512="Yes",1,2),IF(SUMIFS(WhatIf!$W:$W,WhatIf!$Q:$Q,Y$1,WhatIf!$R:$R,Y512)&lt;=price_limit,IF(Y512="Yes",1,2),"")),""))</f>
        <v/>
      </c>
      <c r="BU512" s="161" t="str">
        <f>IF(OR(Z512="",VLOOKUP(Z$1,Services!$A$1:$B$25,2,0)="Exclude"),"",IF($D512=1,IF(OR(price_limit="",price_limit="No Limit"),IF(Z512="Yes",1,2),IF(SUMIFS(WhatIf!$W:$W,WhatIf!$Q:$Q,Z$1,WhatIf!$R:$R,Z512)&lt;=price_limit,IF(Z512="Yes",1,2),"")),""))</f>
        <v/>
      </c>
      <c r="BV512" s="161"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25.5" customHeight="1" x14ac:dyDescent="0.35">
      <c r="A513" s="15" t="s">
        <v>267</v>
      </c>
      <c r="B513" s="3" t="s">
        <v>893</v>
      </c>
      <c r="C513" s="3" t="s">
        <v>347</v>
      </c>
      <c r="D513" s="8" t="str">
        <f t="shared" ca="1" si="23"/>
        <v/>
      </c>
      <c r="F513" s="4" t="s">
        <v>67</v>
      </c>
      <c r="G513" s="4" t="s">
        <v>67</v>
      </c>
      <c r="H513" s="4" t="s">
        <v>67</v>
      </c>
      <c r="I513" s="4" t="s">
        <v>67</v>
      </c>
      <c r="J513" s="4" t="s">
        <v>67</v>
      </c>
      <c r="K513" s="4" t="s">
        <v>67</v>
      </c>
      <c r="L513" s="4" t="s">
        <v>1</v>
      </c>
      <c r="M513" s="8" t="s">
        <v>67</v>
      </c>
      <c r="N513" s="8" t="s">
        <v>67</v>
      </c>
      <c r="O513" s="8" t="s">
        <v>67</v>
      </c>
      <c r="P513" s="8"/>
      <c r="Q513" s="8"/>
      <c r="R513" s="8"/>
      <c r="S513" s="8"/>
      <c r="T513" s="8"/>
      <c r="U513" s="8"/>
      <c r="V513" s="4" t="s">
        <v>67</v>
      </c>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1" t="str">
        <f>IF(OR(E513="",VLOOKUP(E$1,Services!$A$1:$B$25,2,0)="Exclude"),"",IF($D513=1,IF(OR(price_limit="",price_limit="No Limit"),IF(E513="Yes",1,2),IF(SUMIFS(WhatIf!$W:$W,WhatIf!$Q:$Q,E$1,WhatIf!$R:$R,E513)&lt;=price_limit,IF(E513="Yes",1,2),"")),""))</f>
        <v/>
      </c>
      <c r="BA513" s="161" t="str">
        <f ca="1">IF(OR(F513="",VLOOKUP(F$1,Services!$A$1:$B$25,2,0)="Exclude"),"",IF($D513=1,IF(OR(price_limit="",price_limit="No Limit"),IF(F513="Yes",1,2),IF(SUMIFS(WhatIf!$W:$W,WhatIf!$Q:$Q,F$1,WhatIf!$R:$R,F513)&lt;=price_limit,IF(F513="Yes",1,2),"")),""))</f>
        <v/>
      </c>
      <c r="BB513" s="161" t="str">
        <f ca="1">IF(OR(G513="",VLOOKUP(G$1,Services!$A$1:$B$25,2,0)="Exclude"),"",IF($D513=1,IF(OR(price_limit="",price_limit="No Limit"),IF(G513="Yes",1,2),IF(SUMIFS(WhatIf!$W:$W,WhatIf!$Q:$Q,G$1,WhatIf!$R:$R,G513)&lt;=price_limit,IF(G513="Yes",1,2),"")),""))</f>
        <v/>
      </c>
      <c r="BC513" s="161" t="str">
        <f ca="1">IF(OR(H513="",VLOOKUP(H$1,Services!$A$1:$B$25,2,0)="Exclude"),"",IF($D513=1,IF(OR(price_limit="",price_limit="No Limit"),IF(H513="Yes",1,2),IF(SUMIFS(WhatIf!$W:$W,WhatIf!$Q:$Q,H$1,WhatIf!$R:$R,H513)&lt;=price_limit,IF(H513="Yes",1,2),"")),""))</f>
        <v/>
      </c>
      <c r="BD513" s="161" t="str">
        <f ca="1">IF(OR(I513="",VLOOKUP(I$1,Services!$A$1:$B$25,2,0)="Exclude"),"",IF($D513=1,IF(OR(price_limit="",price_limit="No Limit"),IF(I513="Yes",1,2),IF(SUMIFS(WhatIf!$W:$W,WhatIf!$Q:$Q,I$1,WhatIf!$R:$R,I513)&lt;=price_limit,IF(I513="Yes",1,2),"")),""))</f>
        <v/>
      </c>
      <c r="BE513" s="161" t="str">
        <f ca="1">IF(OR(J513="",VLOOKUP(J$1,Services!$A$1:$B$25,2,0)="Exclude"),"",IF($D513=1,IF(OR(price_limit="",price_limit="No Limit"),IF(J513="Yes",1,2),IF(SUMIFS(WhatIf!$W:$W,WhatIf!$Q:$Q,J$1,WhatIf!$R:$R,J513)&lt;=price_limit,IF(J513="Yes",1,2),"")),""))</f>
        <v/>
      </c>
      <c r="BF513" s="161" t="str">
        <f ca="1">IF(OR(K513="",VLOOKUP(K$1,Services!$A$1:$B$25,2,0)="Exclude"),"",IF($D513=1,IF(OR(price_limit="",price_limit="No Limit"),IF(K513="Yes",1,2),IF(SUMIFS(WhatIf!$W:$W,WhatIf!$Q:$Q,K$1,WhatIf!$R:$R,K513)&lt;=price_limit,IF(K513="Yes",1,2),"")),""))</f>
        <v/>
      </c>
      <c r="BG513" s="161" t="str">
        <f ca="1">IF(OR(L513="",VLOOKUP(L$1,Services!$A$1:$B$25,2,0)="Exclude"),"",IF($D513=1,IF(OR(price_limit="",price_limit="No Limit"),IF(L513="Yes",1,2),IF(SUMIFS(WhatIf!$W:$W,WhatIf!$Q:$Q,L$1,WhatIf!$R:$R,L513)&lt;=price_limit,IF(L513="Yes",1,2),"")),""))</f>
        <v/>
      </c>
      <c r="BH513" s="161" t="str">
        <f ca="1">IF(OR(M513="",VLOOKUP(M$1,Services!$A$1:$B$25,2,0)="Exclude"),"",IF($D513=1,IF(OR(price_limit="",price_limit="No Limit"),IF(M513="Yes",1,2),IF(SUMIFS(WhatIf!$W:$W,WhatIf!$Q:$Q,M$1,WhatIf!$R:$R,M513)&lt;=price_limit,IF(M513="Yes",1,2),"")),""))</f>
        <v/>
      </c>
      <c r="BI513" s="161" t="str">
        <f ca="1">IF(OR(N513="",VLOOKUP(N$1,Services!$A$1:$B$25,2,0)="Exclude"),"",IF($D513=1,IF(OR(price_limit="",price_limit="No Limit"),IF(N513="Yes",1,2),IF(SUMIFS(WhatIf!$W:$W,WhatIf!$Q:$Q,N$1,WhatIf!$R:$R,N513)&lt;=price_limit,IF(N513="Yes",1,2),"")),""))</f>
        <v/>
      </c>
      <c r="BJ513" s="161" t="str">
        <f ca="1">IF(OR(O513="",VLOOKUP(O$1,Services!$A$1:$B$25,2,0)="Exclude"),"",IF($D513=1,IF(OR(price_limit="",price_limit="No Limit"),IF(O513="Yes",1,2),IF(SUMIFS(WhatIf!$W:$W,WhatIf!$Q:$Q,O$1,WhatIf!$R:$R,O513)&lt;=price_limit,IF(O513="Yes",1,2),"")),""))</f>
        <v/>
      </c>
      <c r="BK513" s="161" t="str">
        <f>IF(OR(P513="",VLOOKUP(P$1,Services!$A$1:$B$25,2,0)="Exclude"),"",IF($D513=1,IF(OR(price_limit="",price_limit="No Limit"),IF(P513="Yes",1,2),IF(SUMIFS(WhatIf!$W:$W,WhatIf!$Q:$Q,P$1,WhatIf!$R:$R,P513)&lt;=price_limit,IF(P513="Yes",1,2),"")),""))</f>
        <v/>
      </c>
      <c r="BL513" s="161" t="str">
        <f>IF(OR(Q513="",VLOOKUP(Q$1,Services!$A$1:$B$25,2,0)="Exclude"),"",IF($D513=1,IF(OR(price_limit="",price_limit="No Limit"),IF(Q513="Yes",1,2),IF(SUMIFS(WhatIf!$W:$W,WhatIf!$Q:$Q,Q$1,WhatIf!$R:$R,Q513)&lt;=price_limit,IF(Q513="Yes",1,2),"")),""))</f>
        <v/>
      </c>
      <c r="BM513" s="161" t="str">
        <f>IF(OR(R513="",VLOOKUP(R$1,Services!$A$1:$B$25,2,0)="Exclude"),"",IF($D513=1,IF(OR(price_limit="",price_limit="No Limit"),IF(R513="Yes",1,2),IF(SUMIFS(WhatIf!$W:$W,WhatIf!$Q:$Q,R$1,WhatIf!$R:$R,R513)&lt;=price_limit,IF(R513="Yes",1,2),"")),""))</f>
        <v/>
      </c>
      <c r="BN513" s="161" t="str">
        <f>IF(OR(S513="",VLOOKUP(S$1,Services!$A$1:$B$25,2,0)="Exclude"),"",IF($D513=1,IF(OR(price_limit="",price_limit="No Limit"),IF(S513="Yes",1,2),IF(SUMIFS(WhatIf!$W:$W,WhatIf!$Q:$Q,S$1,WhatIf!$R:$R,S513)&lt;=price_limit,IF(S513="Yes",1,2),"")),""))</f>
        <v/>
      </c>
      <c r="BO513" s="161" t="str">
        <f>IF(OR(T513="",VLOOKUP(T$1,Services!$A$1:$B$25,2,0)="Exclude"),"",IF($D513=1,IF(OR(price_limit="",price_limit="No Limit"),IF(T513="Yes",1,2),IF(SUMIFS(WhatIf!$W:$W,WhatIf!$Q:$Q,T$1,WhatIf!$R:$R,T513)&lt;=price_limit,IF(T513="Yes",1,2),"")),""))</f>
        <v/>
      </c>
      <c r="BP513" s="161" t="str">
        <f>IF(OR(U513="",VLOOKUP(U$1,Services!$A$1:$B$25,2,0)="Exclude"),"",IF($D513=1,IF(OR(price_limit="",price_limit="No Limit"),IF(U513="Yes",1,2),IF(SUMIFS(WhatIf!$W:$W,WhatIf!$Q:$Q,U$1,WhatIf!$R:$R,U513)&lt;=price_limit,IF(U513="Yes",1,2),"")),""))</f>
        <v/>
      </c>
      <c r="BQ513" s="161" t="str">
        <f ca="1">IF(OR(V513="",VLOOKUP(V$1,Services!$A$1:$B$25,2,0)="Exclude"),"",IF($D513=1,IF(OR(price_limit="",price_limit="No Limit"),IF(V513="Yes",1,2),IF(SUMIFS(WhatIf!$W:$W,WhatIf!$Q:$Q,V$1,WhatIf!$R:$R,V513)&lt;=price_limit,IF(V513="Yes",1,2),"")),""))</f>
        <v/>
      </c>
      <c r="BR513" s="161" t="str">
        <f>IF(OR(W513="",VLOOKUP(W$1,Services!$A$1:$B$25,2,0)="Exclude"),"",IF($D513=1,IF(OR(price_limit="",price_limit="No Limit"),IF(W513="Yes",1,2),IF(SUMIFS(WhatIf!$W:$W,WhatIf!$Q:$Q,W$1,WhatIf!$R:$R,W513)&lt;=price_limit,IF(W513="Yes",1,2),"")),""))</f>
        <v/>
      </c>
      <c r="BS513" s="161" t="str">
        <f>IF(OR(X513="",VLOOKUP(X$1,Services!$A$1:$B$25,2,0)="Exclude"),"",IF($D513=1,IF(OR(price_limit="",price_limit="No Limit"),IF(X513="Yes",1,2),IF(SUMIFS(WhatIf!$W:$W,WhatIf!$Q:$Q,X$1,WhatIf!$R:$R,X513)&lt;=price_limit,IF(X513="Yes",1,2),"")),""))</f>
        <v/>
      </c>
      <c r="BT513" s="161" t="str">
        <f>IF(OR(Y513="",VLOOKUP(Y$1,Services!$A$1:$B$25,2,0)="Exclude"),"",IF($D513=1,IF(OR(price_limit="",price_limit="No Limit"),IF(Y513="Yes",1,2),IF(SUMIFS(WhatIf!$W:$W,WhatIf!$Q:$Q,Y$1,WhatIf!$R:$R,Y513)&lt;=price_limit,IF(Y513="Yes",1,2),"")),""))</f>
        <v/>
      </c>
      <c r="BU513" s="161" t="str">
        <f>IF(OR(Z513="",VLOOKUP(Z$1,Services!$A$1:$B$25,2,0)="Exclude"),"",IF($D513=1,IF(OR(price_limit="",price_limit="No Limit"),IF(Z513="Yes",1,2),IF(SUMIFS(WhatIf!$W:$W,WhatIf!$Q:$Q,Z$1,WhatIf!$R:$R,Z513)&lt;=price_limit,IF(Z513="Yes",1,2),"")),""))</f>
        <v/>
      </c>
      <c r="BV513" s="161"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732</v>
      </c>
      <c r="B514" s="3" t="s">
        <v>1296</v>
      </c>
      <c r="C514" s="3" t="s">
        <v>347</v>
      </c>
      <c r="D514" s="8" t="str">
        <f t="shared" ref="D514:D577" ca="1" si="26">IF(CA514=0,"",IF(CA514&lt;=VALUE(MID(marker_pick,1,1)),1,""))</f>
        <v/>
      </c>
      <c r="F514" s="4" t="s">
        <v>67</v>
      </c>
      <c r="G514" s="4" t="s">
        <v>67</v>
      </c>
      <c r="H514" s="4" t="s">
        <v>67</v>
      </c>
      <c r="I514" s="4" t="s">
        <v>67</v>
      </c>
      <c r="J514" s="4" t="s">
        <v>67</v>
      </c>
      <c r="K514" s="4" t="s">
        <v>67</v>
      </c>
      <c r="L514" s="4" t="s">
        <v>1</v>
      </c>
      <c r="M514" s="8" t="s">
        <v>67</v>
      </c>
      <c r="N514" s="8" t="s">
        <v>67</v>
      </c>
      <c r="O514" s="8" t="s">
        <v>67</v>
      </c>
      <c r="P514" s="8"/>
      <c r="Q514" s="8"/>
      <c r="R514" s="8"/>
      <c r="S514" s="8"/>
      <c r="T514" s="8"/>
      <c r="U514" s="8"/>
      <c r="V514" s="4" t="s">
        <v>67</v>
      </c>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1" t="str">
        <f>IF(OR(E514="",VLOOKUP(E$1,Services!$A$1:$B$25,2,0)="Exclude"),"",IF($D514=1,IF(OR(price_limit="",price_limit="No Limit"),IF(E514="Yes",1,2),IF(SUMIFS(WhatIf!$W:$W,WhatIf!$Q:$Q,E$1,WhatIf!$R:$R,E514)&lt;=price_limit,IF(E514="Yes",1,2),"")),""))</f>
        <v/>
      </c>
      <c r="BA514" s="161" t="str">
        <f ca="1">IF(OR(F514="",VLOOKUP(F$1,Services!$A$1:$B$25,2,0)="Exclude"),"",IF($D514=1,IF(OR(price_limit="",price_limit="No Limit"),IF(F514="Yes",1,2),IF(SUMIFS(WhatIf!$W:$W,WhatIf!$Q:$Q,F$1,WhatIf!$R:$R,F514)&lt;=price_limit,IF(F514="Yes",1,2),"")),""))</f>
        <v/>
      </c>
      <c r="BB514" s="161" t="str">
        <f ca="1">IF(OR(G514="",VLOOKUP(G$1,Services!$A$1:$B$25,2,0)="Exclude"),"",IF($D514=1,IF(OR(price_limit="",price_limit="No Limit"),IF(G514="Yes",1,2),IF(SUMIFS(WhatIf!$W:$W,WhatIf!$Q:$Q,G$1,WhatIf!$R:$R,G514)&lt;=price_limit,IF(G514="Yes",1,2),"")),""))</f>
        <v/>
      </c>
      <c r="BC514" s="161" t="str">
        <f ca="1">IF(OR(H514="",VLOOKUP(H$1,Services!$A$1:$B$25,2,0)="Exclude"),"",IF($D514=1,IF(OR(price_limit="",price_limit="No Limit"),IF(H514="Yes",1,2),IF(SUMIFS(WhatIf!$W:$W,WhatIf!$Q:$Q,H$1,WhatIf!$R:$R,H514)&lt;=price_limit,IF(H514="Yes",1,2),"")),""))</f>
        <v/>
      </c>
      <c r="BD514" s="161" t="str">
        <f ca="1">IF(OR(I514="",VLOOKUP(I$1,Services!$A$1:$B$25,2,0)="Exclude"),"",IF($D514=1,IF(OR(price_limit="",price_limit="No Limit"),IF(I514="Yes",1,2),IF(SUMIFS(WhatIf!$W:$W,WhatIf!$Q:$Q,I$1,WhatIf!$R:$R,I514)&lt;=price_limit,IF(I514="Yes",1,2),"")),""))</f>
        <v/>
      </c>
      <c r="BE514" s="161" t="str">
        <f ca="1">IF(OR(J514="",VLOOKUP(J$1,Services!$A$1:$B$25,2,0)="Exclude"),"",IF($D514=1,IF(OR(price_limit="",price_limit="No Limit"),IF(J514="Yes",1,2),IF(SUMIFS(WhatIf!$W:$W,WhatIf!$Q:$Q,J$1,WhatIf!$R:$R,J514)&lt;=price_limit,IF(J514="Yes",1,2),"")),""))</f>
        <v/>
      </c>
      <c r="BF514" s="161" t="str">
        <f ca="1">IF(OR(K514="",VLOOKUP(K$1,Services!$A$1:$B$25,2,0)="Exclude"),"",IF($D514=1,IF(OR(price_limit="",price_limit="No Limit"),IF(K514="Yes",1,2),IF(SUMIFS(WhatIf!$W:$W,WhatIf!$Q:$Q,K$1,WhatIf!$R:$R,K514)&lt;=price_limit,IF(K514="Yes",1,2),"")),""))</f>
        <v/>
      </c>
      <c r="BG514" s="161" t="str">
        <f ca="1">IF(OR(L514="",VLOOKUP(L$1,Services!$A$1:$B$25,2,0)="Exclude"),"",IF($D514=1,IF(OR(price_limit="",price_limit="No Limit"),IF(L514="Yes",1,2),IF(SUMIFS(WhatIf!$W:$W,WhatIf!$Q:$Q,L$1,WhatIf!$R:$R,L514)&lt;=price_limit,IF(L514="Yes",1,2),"")),""))</f>
        <v/>
      </c>
      <c r="BH514" s="161" t="str">
        <f ca="1">IF(OR(M514="",VLOOKUP(M$1,Services!$A$1:$B$25,2,0)="Exclude"),"",IF($D514=1,IF(OR(price_limit="",price_limit="No Limit"),IF(M514="Yes",1,2),IF(SUMIFS(WhatIf!$W:$W,WhatIf!$Q:$Q,M$1,WhatIf!$R:$R,M514)&lt;=price_limit,IF(M514="Yes",1,2),"")),""))</f>
        <v/>
      </c>
      <c r="BI514" s="161" t="str">
        <f ca="1">IF(OR(N514="",VLOOKUP(N$1,Services!$A$1:$B$25,2,0)="Exclude"),"",IF($D514=1,IF(OR(price_limit="",price_limit="No Limit"),IF(N514="Yes",1,2),IF(SUMIFS(WhatIf!$W:$W,WhatIf!$Q:$Q,N$1,WhatIf!$R:$R,N514)&lt;=price_limit,IF(N514="Yes",1,2),"")),""))</f>
        <v/>
      </c>
      <c r="BJ514" s="161" t="str">
        <f ca="1">IF(OR(O514="",VLOOKUP(O$1,Services!$A$1:$B$25,2,0)="Exclude"),"",IF($D514=1,IF(OR(price_limit="",price_limit="No Limit"),IF(O514="Yes",1,2),IF(SUMIFS(WhatIf!$W:$W,WhatIf!$Q:$Q,O$1,WhatIf!$R:$R,O514)&lt;=price_limit,IF(O514="Yes",1,2),"")),""))</f>
        <v/>
      </c>
      <c r="BK514" s="161" t="str">
        <f>IF(OR(P514="",VLOOKUP(P$1,Services!$A$1:$B$25,2,0)="Exclude"),"",IF($D514=1,IF(OR(price_limit="",price_limit="No Limit"),IF(P514="Yes",1,2),IF(SUMIFS(WhatIf!$W:$W,WhatIf!$Q:$Q,P$1,WhatIf!$R:$R,P514)&lt;=price_limit,IF(P514="Yes",1,2),"")),""))</f>
        <v/>
      </c>
      <c r="BL514" s="161" t="str">
        <f>IF(OR(Q514="",VLOOKUP(Q$1,Services!$A$1:$B$25,2,0)="Exclude"),"",IF($D514=1,IF(OR(price_limit="",price_limit="No Limit"),IF(Q514="Yes",1,2),IF(SUMIFS(WhatIf!$W:$W,WhatIf!$Q:$Q,Q$1,WhatIf!$R:$R,Q514)&lt;=price_limit,IF(Q514="Yes",1,2),"")),""))</f>
        <v/>
      </c>
      <c r="BM514" s="161" t="str">
        <f>IF(OR(R514="",VLOOKUP(R$1,Services!$A$1:$B$25,2,0)="Exclude"),"",IF($D514=1,IF(OR(price_limit="",price_limit="No Limit"),IF(R514="Yes",1,2),IF(SUMIFS(WhatIf!$W:$W,WhatIf!$Q:$Q,R$1,WhatIf!$R:$R,R514)&lt;=price_limit,IF(R514="Yes",1,2),"")),""))</f>
        <v/>
      </c>
      <c r="BN514" s="161" t="str">
        <f>IF(OR(S514="",VLOOKUP(S$1,Services!$A$1:$B$25,2,0)="Exclude"),"",IF($D514=1,IF(OR(price_limit="",price_limit="No Limit"),IF(S514="Yes",1,2),IF(SUMIFS(WhatIf!$W:$W,WhatIf!$Q:$Q,S$1,WhatIf!$R:$R,S514)&lt;=price_limit,IF(S514="Yes",1,2),"")),""))</f>
        <v/>
      </c>
      <c r="BO514" s="161" t="str">
        <f>IF(OR(T514="",VLOOKUP(T$1,Services!$A$1:$B$25,2,0)="Exclude"),"",IF($D514=1,IF(OR(price_limit="",price_limit="No Limit"),IF(T514="Yes",1,2),IF(SUMIFS(WhatIf!$W:$W,WhatIf!$Q:$Q,T$1,WhatIf!$R:$R,T514)&lt;=price_limit,IF(T514="Yes",1,2),"")),""))</f>
        <v/>
      </c>
      <c r="BP514" s="161" t="str">
        <f>IF(OR(U514="",VLOOKUP(U$1,Services!$A$1:$B$25,2,0)="Exclude"),"",IF($D514=1,IF(OR(price_limit="",price_limit="No Limit"),IF(U514="Yes",1,2),IF(SUMIFS(WhatIf!$W:$W,WhatIf!$Q:$Q,U$1,WhatIf!$R:$R,U514)&lt;=price_limit,IF(U514="Yes",1,2),"")),""))</f>
        <v/>
      </c>
      <c r="BQ514" s="161" t="str">
        <f ca="1">IF(OR(V514="",VLOOKUP(V$1,Services!$A$1:$B$25,2,0)="Exclude"),"",IF($D514=1,IF(OR(price_limit="",price_limit="No Limit"),IF(V514="Yes",1,2),IF(SUMIFS(WhatIf!$W:$W,WhatIf!$Q:$Q,V$1,WhatIf!$R:$R,V514)&lt;=price_limit,IF(V514="Yes",1,2),"")),""))</f>
        <v/>
      </c>
      <c r="BR514" s="161" t="str">
        <f>IF(OR(W514="",VLOOKUP(W$1,Services!$A$1:$B$25,2,0)="Exclude"),"",IF($D514=1,IF(OR(price_limit="",price_limit="No Limit"),IF(W514="Yes",1,2),IF(SUMIFS(WhatIf!$W:$W,WhatIf!$Q:$Q,W$1,WhatIf!$R:$R,W514)&lt;=price_limit,IF(W514="Yes",1,2),"")),""))</f>
        <v/>
      </c>
      <c r="BS514" s="161" t="str">
        <f>IF(OR(X514="",VLOOKUP(X$1,Services!$A$1:$B$25,2,0)="Exclude"),"",IF($D514=1,IF(OR(price_limit="",price_limit="No Limit"),IF(X514="Yes",1,2),IF(SUMIFS(WhatIf!$W:$W,WhatIf!$Q:$Q,X$1,WhatIf!$R:$R,X514)&lt;=price_limit,IF(X514="Yes",1,2),"")),""))</f>
        <v/>
      </c>
      <c r="BT514" s="161" t="str">
        <f>IF(OR(Y514="",VLOOKUP(Y$1,Services!$A$1:$B$25,2,0)="Exclude"),"",IF($D514=1,IF(OR(price_limit="",price_limit="No Limit"),IF(Y514="Yes",1,2),IF(SUMIFS(WhatIf!$W:$W,WhatIf!$Q:$Q,Y$1,WhatIf!$R:$R,Y514)&lt;=price_limit,IF(Y514="Yes",1,2),"")),""))</f>
        <v/>
      </c>
      <c r="BU514" s="161" t="str">
        <f>IF(OR(Z514="",VLOOKUP(Z$1,Services!$A$1:$B$25,2,0)="Exclude"),"",IF($D514=1,IF(OR(price_limit="",price_limit="No Limit"),IF(Z514="Yes",1,2),IF(SUMIFS(WhatIf!$W:$W,WhatIf!$Q:$Q,Z$1,WhatIf!$R:$R,Z514)&lt;=price_limit,IF(Z514="Yes",1,2),"")),""))</f>
        <v/>
      </c>
      <c r="BV514" s="161"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410</v>
      </c>
      <c r="B515" s="3" t="s">
        <v>1297</v>
      </c>
      <c r="C515" s="3" t="s">
        <v>347</v>
      </c>
      <c r="D515" s="8" t="str">
        <f t="shared" ca="1" si="26"/>
        <v/>
      </c>
      <c r="F515" s="4" t="s">
        <v>67</v>
      </c>
      <c r="G515" s="4" t="s">
        <v>67</v>
      </c>
      <c r="H515" s="4" t="s">
        <v>67</v>
      </c>
      <c r="I515" s="4" t="s">
        <v>67</v>
      </c>
      <c r="J515" s="4" t="s">
        <v>67</v>
      </c>
      <c r="K515" s="4" t="s">
        <v>67</v>
      </c>
      <c r="L515" s="4" t="s">
        <v>1</v>
      </c>
      <c r="M515" s="8" t="s">
        <v>67</v>
      </c>
      <c r="N515" s="8" t="s">
        <v>67</v>
      </c>
      <c r="O515" s="8" t="s">
        <v>67</v>
      </c>
      <c r="P515" s="8"/>
      <c r="Q515" s="8"/>
      <c r="R515" s="8"/>
      <c r="S515" s="8"/>
      <c r="T515" s="8"/>
      <c r="U515" s="8"/>
      <c r="V515" s="4" t="s">
        <v>67</v>
      </c>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1" t="str">
        <f>IF(OR(E515="",VLOOKUP(E$1,Services!$A$1:$B$25,2,0)="Exclude"),"",IF($D515=1,IF(OR(price_limit="",price_limit="No Limit"),IF(E515="Yes",1,2),IF(SUMIFS(WhatIf!$W:$W,WhatIf!$Q:$Q,E$1,WhatIf!$R:$R,E515)&lt;=price_limit,IF(E515="Yes",1,2),"")),""))</f>
        <v/>
      </c>
      <c r="BA515" s="161" t="str">
        <f ca="1">IF(OR(F515="",VLOOKUP(F$1,Services!$A$1:$B$25,2,0)="Exclude"),"",IF($D515=1,IF(OR(price_limit="",price_limit="No Limit"),IF(F515="Yes",1,2),IF(SUMIFS(WhatIf!$W:$W,WhatIf!$Q:$Q,F$1,WhatIf!$R:$R,F515)&lt;=price_limit,IF(F515="Yes",1,2),"")),""))</f>
        <v/>
      </c>
      <c r="BB515" s="161" t="str">
        <f ca="1">IF(OR(G515="",VLOOKUP(G$1,Services!$A$1:$B$25,2,0)="Exclude"),"",IF($D515=1,IF(OR(price_limit="",price_limit="No Limit"),IF(G515="Yes",1,2),IF(SUMIFS(WhatIf!$W:$W,WhatIf!$Q:$Q,G$1,WhatIf!$R:$R,G515)&lt;=price_limit,IF(G515="Yes",1,2),"")),""))</f>
        <v/>
      </c>
      <c r="BC515" s="161" t="str">
        <f ca="1">IF(OR(H515="",VLOOKUP(H$1,Services!$A$1:$B$25,2,0)="Exclude"),"",IF($D515=1,IF(OR(price_limit="",price_limit="No Limit"),IF(H515="Yes",1,2),IF(SUMIFS(WhatIf!$W:$W,WhatIf!$Q:$Q,H$1,WhatIf!$R:$R,H515)&lt;=price_limit,IF(H515="Yes",1,2),"")),""))</f>
        <v/>
      </c>
      <c r="BD515" s="161" t="str">
        <f ca="1">IF(OR(I515="",VLOOKUP(I$1,Services!$A$1:$B$25,2,0)="Exclude"),"",IF($D515=1,IF(OR(price_limit="",price_limit="No Limit"),IF(I515="Yes",1,2),IF(SUMIFS(WhatIf!$W:$W,WhatIf!$Q:$Q,I$1,WhatIf!$R:$R,I515)&lt;=price_limit,IF(I515="Yes",1,2),"")),""))</f>
        <v/>
      </c>
      <c r="BE515" s="161" t="str">
        <f ca="1">IF(OR(J515="",VLOOKUP(J$1,Services!$A$1:$B$25,2,0)="Exclude"),"",IF($D515=1,IF(OR(price_limit="",price_limit="No Limit"),IF(J515="Yes",1,2),IF(SUMIFS(WhatIf!$W:$W,WhatIf!$Q:$Q,J$1,WhatIf!$R:$R,J515)&lt;=price_limit,IF(J515="Yes",1,2),"")),""))</f>
        <v/>
      </c>
      <c r="BF515" s="161" t="str">
        <f ca="1">IF(OR(K515="",VLOOKUP(K$1,Services!$A$1:$B$25,2,0)="Exclude"),"",IF($D515=1,IF(OR(price_limit="",price_limit="No Limit"),IF(K515="Yes",1,2),IF(SUMIFS(WhatIf!$W:$W,WhatIf!$Q:$Q,K$1,WhatIf!$R:$R,K515)&lt;=price_limit,IF(K515="Yes",1,2),"")),""))</f>
        <v/>
      </c>
      <c r="BG515" s="161" t="str">
        <f ca="1">IF(OR(L515="",VLOOKUP(L$1,Services!$A$1:$B$25,2,0)="Exclude"),"",IF($D515=1,IF(OR(price_limit="",price_limit="No Limit"),IF(L515="Yes",1,2),IF(SUMIFS(WhatIf!$W:$W,WhatIf!$Q:$Q,L$1,WhatIf!$R:$R,L515)&lt;=price_limit,IF(L515="Yes",1,2),"")),""))</f>
        <v/>
      </c>
      <c r="BH515" s="161" t="str">
        <f ca="1">IF(OR(M515="",VLOOKUP(M$1,Services!$A$1:$B$25,2,0)="Exclude"),"",IF($D515=1,IF(OR(price_limit="",price_limit="No Limit"),IF(M515="Yes",1,2),IF(SUMIFS(WhatIf!$W:$W,WhatIf!$Q:$Q,M$1,WhatIf!$R:$R,M515)&lt;=price_limit,IF(M515="Yes",1,2),"")),""))</f>
        <v/>
      </c>
      <c r="BI515" s="161" t="str">
        <f ca="1">IF(OR(N515="",VLOOKUP(N$1,Services!$A$1:$B$25,2,0)="Exclude"),"",IF($D515=1,IF(OR(price_limit="",price_limit="No Limit"),IF(N515="Yes",1,2),IF(SUMIFS(WhatIf!$W:$W,WhatIf!$Q:$Q,N$1,WhatIf!$R:$R,N515)&lt;=price_limit,IF(N515="Yes",1,2),"")),""))</f>
        <v/>
      </c>
      <c r="BJ515" s="161" t="str">
        <f ca="1">IF(OR(O515="",VLOOKUP(O$1,Services!$A$1:$B$25,2,0)="Exclude"),"",IF($D515=1,IF(OR(price_limit="",price_limit="No Limit"),IF(O515="Yes",1,2),IF(SUMIFS(WhatIf!$W:$W,WhatIf!$Q:$Q,O$1,WhatIf!$R:$R,O515)&lt;=price_limit,IF(O515="Yes",1,2),"")),""))</f>
        <v/>
      </c>
      <c r="BK515" s="161" t="str">
        <f>IF(OR(P515="",VLOOKUP(P$1,Services!$A$1:$B$25,2,0)="Exclude"),"",IF($D515=1,IF(OR(price_limit="",price_limit="No Limit"),IF(P515="Yes",1,2),IF(SUMIFS(WhatIf!$W:$W,WhatIf!$Q:$Q,P$1,WhatIf!$R:$R,P515)&lt;=price_limit,IF(P515="Yes",1,2),"")),""))</f>
        <v/>
      </c>
      <c r="BL515" s="161" t="str">
        <f>IF(OR(Q515="",VLOOKUP(Q$1,Services!$A$1:$B$25,2,0)="Exclude"),"",IF($D515=1,IF(OR(price_limit="",price_limit="No Limit"),IF(Q515="Yes",1,2),IF(SUMIFS(WhatIf!$W:$W,WhatIf!$Q:$Q,Q$1,WhatIf!$R:$R,Q515)&lt;=price_limit,IF(Q515="Yes",1,2),"")),""))</f>
        <v/>
      </c>
      <c r="BM515" s="161" t="str">
        <f>IF(OR(R515="",VLOOKUP(R$1,Services!$A$1:$B$25,2,0)="Exclude"),"",IF($D515=1,IF(OR(price_limit="",price_limit="No Limit"),IF(R515="Yes",1,2),IF(SUMIFS(WhatIf!$W:$W,WhatIf!$Q:$Q,R$1,WhatIf!$R:$R,R515)&lt;=price_limit,IF(R515="Yes",1,2),"")),""))</f>
        <v/>
      </c>
      <c r="BN515" s="161" t="str">
        <f>IF(OR(S515="",VLOOKUP(S$1,Services!$A$1:$B$25,2,0)="Exclude"),"",IF($D515=1,IF(OR(price_limit="",price_limit="No Limit"),IF(S515="Yes",1,2),IF(SUMIFS(WhatIf!$W:$W,WhatIf!$Q:$Q,S$1,WhatIf!$R:$R,S515)&lt;=price_limit,IF(S515="Yes",1,2),"")),""))</f>
        <v/>
      </c>
      <c r="BO515" s="161" t="str">
        <f>IF(OR(T515="",VLOOKUP(T$1,Services!$A$1:$B$25,2,0)="Exclude"),"",IF($D515=1,IF(OR(price_limit="",price_limit="No Limit"),IF(T515="Yes",1,2),IF(SUMIFS(WhatIf!$W:$W,WhatIf!$Q:$Q,T$1,WhatIf!$R:$R,T515)&lt;=price_limit,IF(T515="Yes",1,2),"")),""))</f>
        <v/>
      </c>
      <c r="BP515" s="161" t="str">
        <f>IF(OR(U515="",VLOOKUP(U$1,Services!$A$1:$B$25,2,0)="Exclude"),"",IF($D515=1,IF(OR(price_limit="",price_limit="No Limit"),IF(U515="Yes",1,2),IF(SUMIFS(WhatIf!$W:$W,WhatIf!$Q:$Q,U$1,WhatIf!$R:$R,U515)&lt;=price_limit,IF(U515="Yes",1,2),"")),""))</f>
        <v/>
      </c>
      <c r="BQ515" s="161" t="str">
        <f ca="1">IF(OR(V515="",VLOOKUP(V$1,Services!$A$1:$B$25,2,0)="Exclude"),"",IF($D515=1,IF(OR(price_limit="",price_limit="No Limit"),IF(V515="Yes",1,2),IF(SUMIFS(WhatIf!$W:$W,WhatIf!$Q:$Q,V$1,WhatIf!$R:$R,V515)&lt;=price_limit,IF(V515="Yes",1,2),"")),""))</f>
        <v/>
      </c>
      <c r="BR515" s="161" t="str">
        <f>IF(OR(W515="",VLOOKUP(W$1,Services!$A$1:$B$25,2,0)="Exclude"),"",IF($D515=1,IF(OR(price_limit="",price_limit="No Limit"),IF(W515="Yes",1,2),IF(SUMIFS(WhatIf!$W:$W,WhatIf!$Q:$Q,W$1,WhatIf!$R:$R,W515)&lt;=price_limit,IF(W515="Yes",1,2),"")),""))</f>
        <v/>
      </c>
      <c r="BS515" s="161" t="str">
        <f>IF(OR(X515="",VLOOKUP(X$1,Services!$A$1:$B$25,2,0)="Exclude"),"",IF($D515=1,IF(OR(price_limit="",price_limit="No Limit"),IF(X515="Yes",1,2),IF(SUMIFS(WhatIf!$W:$W,WhatIf!$Q:$Q,X$1,WhatIf!$R:$R,X515)&lt;=price_limit,IF(X515="Yes",1,2),"")),""))</f>
        <v/>
      </c>
      <c r="BT515" s="161" t="str">
        <f>IF(OR(Y515="",VLOOKUP(Y$1,Services!$A$1:$B$25,2,0)="Exclude"),"",IF($D515=1,IF(OR(price_limit="",price_limit="No Limit"),IF(Y515="Yes",1,2),IF(SUMIFS(WhatIf!$W:$W,WhatIf!$Q:$Q,Y$1,WhatIf!$R:$R,Y515)&lt;=price_limit,IF(Y515="Yes",1,2),"")),""))</f>
        <v/>
      </c>
      <c r="BU515" s="161" t="str">
        <f>IF(OR(Z515="",VLOOKUP(Z$1,Services!$A$1:$B$25,2,0)="Exclude"),"",IF($D515=1,IF(OR(price_limit="",price_limit="No Limit"),IF(Z515="Yes",1,2),IF(SUMIFS(WhatIf!$W:$W,WhatIf!$Q:$Q,Z$1,WhatIf!$R:$R,Z515)&lt;=price_limit,IF(Z515="Yes",1,2),"")),""))</f>
        <v/>
      </c>
      <c r="BV515" s="161"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268</v>
      </c>
      <c r="B516" s="3" t="s">
        <v>1301</v>
      </c>
      <c r="C516" s="3" t="s">
        <v>347</v>
      </c>
      <c r="D516" s="8" t="str">
        <f t="shared" ca="1" si="26"/>
        <v/>
      </c>
      <c r="F516" s="4" t="s">
        <v>67</v>
      </c>
      <c r="G516" s="4" t="s">
        <v>67</v>
      </c>
      <c r="H516" s="4" t="s">
        <v>67</v>
      </c>
      <c r="I516" s="4" t="s">
        <v>67</v>
      </c>
      <c r="J516" s="4" t="s">
        <v>67</v>
      </c>
      <c r="K516" s="4" t="s">
        <v>67</v>
      </c>
      <c r="L516" s="4" t="s">
        <v>1</v>
      </c>
      <c r="M516" s="8" t="s">
        <v>67</v>
      </c>
      <c r="N516" s="8" t="s">
        <v>67</v>
      </c>
      <c r="O516" s="8" t="s">
        <v>67</v>
      </c>
      <c r="P516" s="8"/>
      <c r="Q516" s="8"/>
      <c r="R516" s="8"/>
      <c r="S516" s="8"/>
      <c r="T516" s="8"/>
      <c r="U516" s="8"/>
      <c r="V516" s="4" t="s">
        <v>67</v>
      </c>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1" t="str">
        <f>IF(OR(E516="",VLOOKUP(E$1,Services!$A$1:$B$25,2,0)="Exclude"),"",IF($D516=1,IF(OR(price_limit="",price_limit="No Limit"),IF(E516="Yes",1,2),IF(SUMIFS(WhatIf!$W:$W,WhatIf!$Q:$Q,E$1,WhatIf!$R:$R,E516)&lt;=price_limit,IF(E516="Yes",1,2),"")),""))</f>
        <v/>
      </c>
      <c r="BA516" s="161" t="str">
        <f ca="1">IF(OR(F516="",VLOOKUP(F$1,Services!$A$1:$B$25,2,0)="Exclude"),"",IF($D516=1,IF(OR(price_limit="",price_limit="No Limit"),IF(F516="Yes",1,2),IF(SUMIFS(WhatIf!$W:$W,WhatIf!$Q:$Q,F$1,WhatIf!$R:$R,F516)&lt;=price_limit,IF(F516="Yes",1,2),"")),""))</f>
        <v/>
      </c>
      <c r="BB516" s="161" t="str">
        <f ca="1">IF(OR(G516="",VLOOKUP(G$1,Services!$A$1:$B$25,2,0)="Exclude"),"",IF($D516=1,IF(OR(price_limit="",price_limit="No Limit"),IF(G516="Yes",1,2),IF(SUMIFS(WhatIf!$W:$W,WhatIf!$Q:$Q,G$1,WhatIf!$R:$R,G516)&lt;=price_limit,IF(G516="Yes",1,2),"")),""))</f>
        <v/>
      </c>
      <c r="BC516" s="161" t="str">
        <f ca="1">IF(OR(H516="",VLOOKUP(H$1,Services!$A$1:$B$25,2,0)="Exclude"),"",IF($D516=1,IF(OR(price_limit="",price_limit="No Limit"),IF(H516="Yes",1,2),IF(SUMIFS(WhatIf!$W:$W,WhatIf!$Q:$Q,H$1,WhatIf!$R:$R,H516)&lt;=price_limit,IF(H516="Yes",1,2),"")),""))</f>
        <v/>
      </c>
      <c r="BD516" s="161" t="str">
        <f ca="1">IF(OR(I516="",VLOOKUP(I$1,Services!$A$1:$B$25,2,0)="Exclude"),"",IF($D516=1,IF(OR(price_limit="",price_limit="No Limit"),IF(I516="Yes",1,2),IF(SUMIFS(WhatIf!$W:$W,WhatIf!$Q:$Q,I$1,WhatIf!$R:$R,I516)&lt;=price_limit,IF(I516="Yes",1,2),"")),""))</f>
        <v/>
      </c>
      <c r="BE516" s="161" t="str">
        <f ca="1">IF(OR(J516="",VLOOKUP(J$1,Services!$A$1:$B$25,2,0)="Exclude"),"",IF($D516=1,IF(OR(price_limit="",price_limit="No Limit"),IF(J516="Yes",1,2),IF(SUMIFS(WhatIf!$W:$W,WhatIf!$Q:$Q,J$1,WhatIf!$R:$R,J516)&lt;=price_limit,IF(J516="Yes",1,2),"")),""))</f>
        <v/>
      </c>
      <c r="BF516" s="161" t="str">
        <f ca="1">IF(OR(K516="",VLOOKUP(K$1,Services!$A$1:$B$25,2,0)="Exclude"),"",IF($D516=1,IF(OR(price_limit="",price_limit="No Limit"),IF(K516="Yes",1,2),IF(SUMIFS(WhatIf!$W:$W,WhatIf!$Q:$Q,K$1,WhatIf!$R:$R,K516)&lt;=price_limit,IF(K516="Yes",1,2),"")),""))</f>
        <v/>
      </c>
      <c r="BG516" s="161" t="str">
        <f ca="1">IF(OR(L516="",VLOOKUP(L$1,Services!$A$1:$B$25,2,0)="Exclude"),"",IF($D516=1,IF(OR(price_limit="",price_limit="No Limit"),IF(L516="Yes",1,2),IF(SUMIFS(WhatIf!$W:$W,WhatIf!$Q:$Q,L$1,WhatIf!$R:$R,L516)&lt;=price_limit,IF(L516="Yes",1,2),"")),""))</f>
        <v/>
      </c>
      <c r="BH516" s="161" t="str">
        <f ca="1">IF(OR(M516="",VLOOKUP(M$1,Services!$A$1:$B$25,2,0)="Exclude"),"",IF($D516=1,IF(OR(price_limit="",price_limit="No Limit"),IF(M516="Yes",1,2),IF(SUMIFS(WhatIf!$W:$W,WhatIf!$Q:$Q,M$1,WhatIf!$R:$R,M516)&lt;=price_limit,IF(M516="Yes",1,2),"")),""))</f>
        <v/>
      </c>
      <c r="BI516" s="161" t="str">
        <f ca="1">IF(OR(N516="",VLOOKUP(N$1,Services!$A$1:$B$25,2,0)="Exclude"),"",IF($D516=1,IF(OR(price_limit="",price_limit="No Limit"),IF(N516="Yes",1,2),IF(SUMIFS(WhatIf!$W:$W,WhatIf!$Q:$Q,N$1,WhatIf!$R:$R,N516)&lt;=price_limit,IF(N516="Yes",1,2),"")),""))</f>
        <v/>
      </c>
      <c r="BJ516" s="161" t="str">
        <f ca="1">IF(OR(O516="",VLOOKUP(O$1,Services!$A$1:$B$25,2,0)="Exclude"),"",IF($D516=1,IF(OR(price_limit="",price_limit="No Limit"),IF(O516="Yes",1,2),IF(SUMIFS(WhatIf!$W:$W,WhatIf!$Q:$Q,O$1,WhatIf!$R:$R,O516)&lt;=price_limit,IF(O516="Yes",1,2),"")),""))</f>
        <v/>
      </c>
      <c r="BK516" s="161" t="str">
        <f>IF(OR(P516="",VLOOKUP(P$1,Services!$A$1:$B$25,2,0)="Exclude"),"",IF($D516=1,IF(OR(price_limit="",price_limit="No Limit"),IF(P516="Yes",1,2),IF(SUMIFS(WhatIf!$W:$W,WhatIf!$Q:$Q,P$1,WhatIf!$R:$R,P516)&lt;=price_limit,IF(P516="Yes",1,2),"")),""))</f>
        <v/>
      </c>
      <c r="BL516" s="161" t="str">
        <f>IF(OR(Q516="",VLOOKUP(Q$1,Services!$A$1:$B$25,2,0)="Exclude"),"",IF($D516=1,IF(OR(price_limit="",price_limit="No Limit"),IF(Q516="Yes",1,2),IF(SUMIFS(WhatIf!$W:$W,WhatIf!$Q:$Q,Q$1,WhatIf!$R:$R,Q516)&lt;=price_limit,IF(Q516="Yes",1,2),"")),""))</f>
        <v/>
      </c>
      <c r="BM516" s="161" t="str">
        <f>IF(OR(R516="",VLOOKUP(R$1,Services!$A$1:$B$25,2,0)="Exclude"),"",IF($D516=1,IF(OR(price_limit="",price_limit="No Limit"),IF(R516="Yes",1,2),IF(SUMIFS(WhatIf!$W:$W,WhatIf!$Q:$Q,R$1,WhatIf!$R:$R,R516)&lt;=price_limit,IF(R516="Yes",1,2),"")),""))</f>
        <v/>
      </c>
      <c r="BN516" s="161" t="str">
        <f>IF(OR(S516="",VLOOKUP(S$1,Services!$A$1:$B$25,2,0)="Exclude"),"",IF($D516=1,IF(OR(price_limit="",price_limit="No Limit"),IF(S516="Yes",1,2),IF(SUMIFS(WhatIf!$W:$W,WhatIf!$Q:$Q,S$1,WhatIf!$R:$R,S516)&lt;=price_limit,IF(S516="Yes",1,2),"")),""))</f>
        <v/>
      </c>
      <c r="BO516" s="161" t="str">
        <f>IF(OR(T516="",VLOOKUP(T$1,Services!$A$1:$B$25,2,0)="Exclude"),"",IF($D516=1,IF(OR(price_limit="",price_limit="No Limit"),IF(T516="Yes",1,2),IF(SUMIFS(WhatIf!$W:$W,WhatIf!$Q:$Q,T$1,WhatIf!$R:$R,T516)&lt;=price_limit,IF(T516="Yes",1,2),"")),""))</f>
        <v/>
      </c>
      <c r="BP516" s="161" t="str">
        <f>IF(OR(U516="",VLOOKUP(U$1,Services!$A$1:$B$25,2,0)="Exclude"),"",IF($D516=1,IF(OR(price_limit="",price_limit="No Limit"),IF(U516="Yes",1,2),IF(SUMIFS(WhatIf!$W:$W,WhatIf!$Q:$Q,U$1,WhatIf!$R:$R,U516)&lt;=price_limit,IF(U516="Yes",1,2),"")),""))</f>
        <v/>
      </c>
      <c r="BQ516" s="161" t="str">
        <f ca="1">IF(OR(V516="",VLOOKUP(V$1,Services!$A$1:$B$25,2,0)="Exclude"),"",IF($D516=1,IF(OR(price_limit="",price_limit="No Limit"),IF(V516="Yes",1,2),IF(SUMIFS(WhatIf!$W:$W,WhatIf!$Q:$Q,V$1,WhatIf!$R:$R,V516)&lt;=price_limit,IF(V516="Yes",1,2),"")),""))</f>
        <v/>
      </c>
      <c r="BR516" s="161" t="str">
        <f>IF(OR(W516="",VLOOKUP(W$1,Services!$A$1:$B$25,2,0)="Exclude"),"",IF($D516=1,IF(OR(price_limit="",price_limit="No Limit"),IF(W516="Yes",1,2),IF(SUMIFS(WhatIf!$W:$W,WhatIf!$Q:$Q,W$1,WhatIf!$R:$R,W516)&lt;=price_limit,IF(W516="Yes",1,2),"")),""))</f>
        <v/>
      </c>
      <c r="BS516" s="161" t="str">
        <f>IF(OR(X516="",VLOOKUP(X$1,Services!$A$1:$B$25,2,0)="Exclude"),"",IF($D516=1,IF(OR(price_limit="",price_limit="No Limit"),IF(X516="Yes",1,2),IF(SUMIFS(WhatIf!$W:$W,WhatIf!$Q:$Q,X$1,WhatIf!$R:$R,X516)&lt;=price_limit,IF(X516="Yes",1,2),"")),""))</f>
        <v/>
      </c>
      <c r="BT516" s="161" t="str">
        <f>IF(OR(Y516="",VLOOKUP(Y$1,Services!$A$1:$B$25,2,0)="Exclude"),"",IF($D516=1,IF(OR(price_limit="",price_limit="No Limit"),IF(Y516="Yes",1,2),IF(SUMIFS(WhatIf!$W:$W,WhatIf!$Q:$Q,Y$1,WhatIf!$R:$R,Y516)&lt;=price_limit,IF(Y516="Yes",1,2),"")),""))</f>
        <v/>
      </c>
      <c r="BU516" s="161" t="str">
        <f>IF(OR(Z516="",VLOOKUP(Z$1,Services!$A$1:$B$25,2,0)="Exclude"),"",IF($D516=1,IF(OR(price_limit="",price_limit="No Limit"),IF(Z516="Yes",1,2),IF(SUMIFS(WhatIf!$W:$W,WhatIf!$Q:$Q,Z$1,WhatIf!$R:$R,Z516)&lt;=price_limit,IF(Z516="Yes",1,2),"")),""))</f>
        <v/>
      </c>
      <c r="BV516" s="161"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269</v>
      </c>
      <c r="B517" s="3" t="s">
        <v>1298</v>
      </c>
      <c r="C517" s="3" t="s">
        <v>347</v>
      </c>
      <c r="D517" s="8" t="str">
        <f t="shared" ca="1" si="26"/>
        <v/>
      </c>
      <c r="F517" s="4" t="s">
        <v>67</v>
      </c>
      <c r="G517" s="4" t="s">
        <v>67</v>
      </c>
      <c r="H517" s="4" t="s">
        <v>67</v>
      </c>
      <c r="I517" s="4" t="s">
        <v>67</v>
      </c>
      <c r="J517" s="4" t="s">
        <v>67</v>
      </c>
      <c r="K517" s="4" t="s">
        <v>67</v>
      </c>
      <c r="L517" s="4" t="s">
        <v>1</v>
      </c>
      <c r="M517" s="8" t="s">
        <v>67</v>
      </c>
      <c r="N517" s="8" t="s">
        <v>67</v>
      </c>
      <c r="O517" s="8" t="s">
        <v>67</v>
      </c>
      <c r="P517" s="8"/>
      <c r="Q517" s="8"/>
      <c r="R517" s="8"/>
      <c r="S517" s="8"/>
      <c r="T517" s="8"/>
      <c r="U517" s="8"/>
      <c r="V517" s="4" t="s">
        <v>67</v>
      </c>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1" t="str">
        <f>IF(OR(E517="",VLOOKUP(E$1,Services!$A$1:$B$25,2,0)="Exclude"),"",IF($D517=1,IF(OR(price_limit="",price_limit="No Limit"),IF(E517="Yes",1,2),IF(SUMIFS(WhatIf!$W:$W,WhatIf!$Q:$Q,E$1,WhatIf!$R:$R,E517)&lt;=price_limit,IF(E517="Yes",1,2),"")),""))</f>
        <v/>
      </c>
      <c r="BA517" s="161" t="str">
        <f ca="1">IF(OR(F517="",VLOOKUP(F$1,Services!$A$1:$B$25,2,0)="Exclude"),"",IF($D517=1,IF(OR(price_limit="",price_limit="No Limit"),IF(F517="Yes",1,2),IF(SUMIFS(WhatIf!$W:$W,WhatIf!$Q:$Q,F$1,WhatIf!$R:$R,F517)&lt;=price_limit,IF(F517="Yes",1,2),"")),""))</f>
        <v/>
      </c>
      <c r="BB517" s="161" t="str">
        <f ca="1">IF(OR(G517="",VLOOKUP(G$1,Services!$A$1:$B$25,2,0)="Exclude"),"",IF($D517=1,IF(OR(price_limit="",price_limit="No Limit"),IF(G517="Yes",1,2),IF(SUMIFS(WhatIf!$W:$W,WhatIf!$Q:$Q,G$1,WhatIf!$R:$R,G517)&lt;=price_limit,IF(G517="Yes",1,2),"")),""))</f>
        <v/>
      </c>
      <c r="BC517" s="161" t="str">
        <f ca="1">IF(OR(H517="",VLOOKUP(H$1,Services!$A$1:$B$25,2,0)="Exclude"),"",IF($D517=1,IF(OR(price_limit="",price_limit="No Limit"),IF(H517="Yes",1,2),IF(SUMIFS(WhatIf!$W:$W,WhatIf!$Q:$Q,H$1,WhatIf!$R:$R,H517)&lt;=price_limit,IF(H517="Yes",1,2),"")),""))</f>
        <v/>
      </c>
      <c r="BD517" s="161" t="str">
        <f ca="1">IF(OR(I517="",VLOOKUP(I$1,Services!$A$1:$B$25,2,0)="Exclude"),"",IF($D517=1,IF(OR(price_limit="",price_limit="No Limit"),IF(I517="Yes",1,2),IF(SUMIFS(WhatIf!$W:$W,WhatIf!$Q:$Q,I$1,WhatIf!$R:$R,I517)&lt;=price_limit,IF(I517="Yes",1,2),"")),""))</f>
        <v/>
      </c>
      <c r="BE517" s="161" t="str">
        <f ca="1">IF(OR(J517="",VLOOKUP(J$1,Services!$A$1:$B$25,2,0)="Exclude"),"",IF($D517=1,IF(OR(price_limit="",price_limit="No Limit"),IF(J517="Yes",1,2),IF(SUMIFS(WhatIf!$W:$W,WhatIf!$Q:$Q,J$1,WhatIf!$R:$R,J517)&lt;=price_limit,IF(J517="Yes",1,2),"")),""))</f>
        <v/>
      </c>
      <c r="BF517" s="161" t="str">
        <f ca="1">IF(OR(K517="",VLOOKUP(K$1,Services!$A$1:$B$25,2,0)="Exclude"),"",IF($D517=1,IF(OR(price_limit="",price_limit="No Limit"),IF(K517="Yes",1,2),IF(SUMIFS(WhatIf!$W:$W,WhatIf!$Q:$Q,K$1,WhatIf!$R:$R,K517)&lt;=price_limit,IF(K517="Yes",1,2),"")),""))</f>
        <v/>
      </c>
      <c r="BG517" s="161" t="str">
        <f ca="1">IF(OR(L517="",VLOOKUP(L$1,Services!$A$1:$B$25,2,0)="Exclude"),"",IF($D517=1,IF(OR(price_limit="",price_limit="No Limit"),IF(L517="Yes",1,2),IF(SUMIFS(WhatIf!$W:$W,WhatIf!$Q:$Q,L$1,WhatIf!$R:$R,L517)&lt;=price_limit,IF(L517="Yes",1,2),"")),""))</f>
        <v/>
      </c>
      <c r="BH517" s="161" t="str">
        <f ca="1">IF(OR(M517="",VLOOKUP(M$1,Services!$A$1:$B$25,2,0)="Exclude"),"",IF($D517=1,IF(OR(price_limit="",price_limit="No Limit"),IF(M517="Yes",1,2),IF(SUMIFS(WhatIf!$W:$W,WhatIf!$Q:$Q,M$1,WhatIf!$R:$R,M517)&lt;=price_limit,IF(M517="Yes",1,2),"")),""))</f>
        <v/>
      </c>
      <c r="BI517" s="161" t="str">
        <f ca="1">IF(OR(N517="",VLOOKUP(N$1,Services!$A$1:$B$25,2,0)="Exclude"),"",IF($D517=1,IF(OR(price_limit="",price_limit="No Limit"),IF(N517="Yes",1,2),IF(SUMIFS(WhatIf!$W:$W,WhatIf!$Q:$Q,N$1,WhatIf!$R:$R,N517)&lt;=price_limit,IF(N517="Yes",1,2),"")),""))</f>
        <v/>
      </c>
      <c r="BJ517" s="161" t="str">
        <f ca="1">IF(OR(O517="",VLOOKUP(O$1,Services!$A$1:$B$25,2,0)="Exclude"),"",IF($D517=1,IF(OR(price_limit="",price_limit="No Limit"),IF(O517="Yes",1,2),IF(SUMIFS(WhatIf!$W:$W,WhatIf!$Q:$Q,O$1,WhatIf!$R:$R,O517)&lt;=price_limit,IF(O517="Yes",1,2),"")),""))</f>
        <v/>
      </c>
      <c r="BK517" s="161" t="str">
        <f>IF(OR(P517="",VLOOKUP(P$1,Services!$A$1:$B$25,2,0)="Exclude"),"",IF($D517=1,IF(OR(price_limit="",price_limit="No Limit"),IF(P517="Yes",1,2),IF(SUMIFS(WhatIf!$W:$W,WhatIf!$Q:$Q,P$1,WhatIf!$R:$R,P517)&lt;=price_limit,IF(P517="Yes",1,2),"")),""))</f>
        <v/>
      </c>
      <c r="BL517" s="161" t="str">
        <f>IF(OR(Q517="",VLOOKUP(Q$1,Services!$A$1:$B$25,2,0)="Exclude"),"",IF($D517=1,IF(OR(price_limit="",price_limit="No Limit"),IF(Q517="Yes",1,2),IF(SUMIFS(WhatIf!$W:$W,WhatIf!$Q:$Q,Q$1,WhatIf!$R:$R,Q517)&lt;=price_limit,IF(Q517="Yes",1,2),"")),""))</f>
        <v/>
      </c>
      <c r="BM517" s="161" t="str">
        <f>IF(OR(R517="",VLOOKUP(R$1,Services!$A$1:$B$25,2,0)="Exclude"),"",IF($D517=1,IF(OR(price_limit="",price_limit="No Limit"),IF(R517="Yes",1,2),IF(SUMIFS(WhatIf!$W:$W,WhatIf!$Q:$Q,R$1,WhatIf!$R:$R,R517)&lt;=price_limit,IF(R517="Yes",1,2),"")),""))</f>
        <v/>
      </c>
      <c r="BN517" s="161" t="str">
        <f>IF(OR(S517="",VLOOKUP(S$1,Services!$A$1:$B$25,2,0)="Exclude"),"",IF($D517=1,IF(OR(price_limit="",price_limit="No Limit"),IF(S517="Yes",1,2),IF(SUMIFS(WhatIf!$W:$W,WhatIf!$Q:$Q,S$1,WhatIf!$R:$R,S517)&lt;=price_limit,IF(S517="Yes",1,2),"")),""))</f>
        <v/>
      </c>
      <c r="BO517" s="161" t="str">
        <f>IF(OR(T517="",VLOOKUP(T$1,Services!$A$1:$B$25,2,0)="Exclude"),"",IF($D517=1,IF(OR(price_limit="",price_limit="No Limit"),IF(T517="Yes",1,2),IF(SUMIFS(WhatIf!$W:$W,WhatIf!$Q:$Q,T$1,WhatIf!$R:$R,T517)&lt;=price_limit,IF(T517="Yes",1,2),"")),""))</f>
        <v/>
      </c>
      <c r="BP517" s="161" t="str">
        <f>IF(OR(U517="",VLOOKUP(U$1,Services!$A$1:$B$25,2,0)="Exclude"),"",IF($D517=1,IF(OR(price_limit="",price_limit="No Limit"),IF(U517="Yes",1,2),IF(SUMIFS(WhatIf!$W:$W,WhatIf!$Q:$Q,U$1,WhatIf!$R:$R,U517)&lt;=price_limit,IF(U517="Yes",1,2),"")),""))</f>
        <v/>
      </c>
      <c r="BQ517" s="161" t="str">
        <f ca="1">IF(OR(V517="",VLOOKUP(V$1,Services!$A$1:$B$25,2,0)="Exclude"),"",IF($D517=1,IF(OR(price_limit="",price_limit="No Limit"),IF(V517="Yes",1,2),IF(SUMIFS(WhatIf!$W:$W,WhatIf!$Q:$Q,V$1,WhatIf!$R:$R,V517)&lt;=price_limit,IF(V517="Yes",1,2),"")),""))</f>
        <v/>
      </c>
      <c r="BR517" s="161" t="str">
        <f>IF(OR(W517="",VLOOKUP(W$1,Services!$A$1:$B$25,2,0)="Exclude"),"",IF($D517=1,IF(OR(price_limit="",price_limit="No Limit"),IF(W517="Yes",1,2),IF(SUMIFS(WhatIf!$W:$W,WhatIf!$Q:$Q,W$1,WhatIf!$R:$R,W517)&lt;=price_limit,IF(W517="Yes",1,2),"")),""))</f>
        <v/>
      </c>
      <c r="BS517" s="161" t="str">
        <f>IF(OR(X517="",VLOOKUP(X$1,Services!$A$1:$B$25,2,0)="Exclude"),"",IF($D517=1,IF(OR(price_limit="",price_limit="No Limit"),IF(X517="Yes",1,2),IF(SUMIFS(WhatIf!$W:$W,WhatIf!$Q:$Q,X$1,WhatIf!$R:$R,X517)&lt;=price_limit,IF(X517="Yes",1,2),"")),""))</f>
        <v/>
      </c>
      <c r="BT517" s="161" t="str">
        <f>IF(OR(Y517="",VLOOKUP(Y$1,Services!$A$1:$B$25,2,0)="Exclude"),"",IF($D517=1,IF(OR(price_limit="",price_limit="No Limit"),IF(Y517="Yes",1,2),IF(SUMIFS(WhatIf!$W:$W,WhatIf!$Q:$Q,Y$1,WhatIf!$R:$R,Y517)&lt;=price_limit,IF(Y517="Yes",1,2),"")),""))</f>
        <v/>
      </c>
      <c r="BU517" s="161" t="str">
        <f>IF(OR(Z517="",VLOOKUP(Z$1,Services!$A$1:$B$25,2,0)="Exclude"),"",IF($D517=1,IF(OR(price_limit="",price_limit="No Limit"),IF(Z517="Yes",1,2),IF(SUMIFS(WhatIf!$W:$W,WhatIf!$Q:$Q,Z$1,WhatIf!$R:$R,Z517)&lt;=price_limit,IF(Z517="Yes",1,2),"")),""))</f>
        <v/>
      </c>
      <c r="BV517" s="161"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270</v>
      </c>
      <c r="B518" s="3" t="s">
        <v>1299</v>
      </c>
      <c r="C518" s="3" t="s">
        <v>347</v>
      </c>
      <c r="D518" s="8" t="str">
        <f t="shared" ca="1" si="26"/>
        <v/>
      </c>
      <c r="F518" s="4" t="s">
        <v>67</v>
      </c>
      <c r="G518" s="4" t="s">
        <v>67</v>
      </c>
      <c r="H518" s="4" t="s">
        <v>67</v>
      </c>
      <c r="I518" s="4" t="s">
        <v>67</v>
      </c>
      <c r="J518" s="4" t="s">
        <v>67</v>
      </c>
      <c r="K518" s="4" t="s">
        <v>67</v>
      </c>
      <c r="L518" s="4" t="s">
        <v>1</v>
      </c>
      <c r="M518" s="8" t="s">
        <v>67</v>
      </c>
      <c r="N518" s="8" t="s">
        <v>67</v>
      </c>
      <c r="O518" s="8" t="s">
        <v>67</v>
      </c>
      <c r="P518" s="8"/>
      <c r="Q518" s="8"/>
      <c r="R518" s="8"/>
      <c r="S518" s="8"/>
      <c r="T518" s="8"/>
      <c r="U518" s="8"/>
      <c r="V518" s="4" t="s">
        <v>67</v>
      </c>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1" t="str">
        <f>IF(OR(E518="",VLOOKUP(E$1,Services!$A$1:$B$25,2,0)="Exclude"),"",IF($D518=1,IF(OR(price_limit="",price_limit="No Limit"),IF(E518="Yes",1,2),IF(SUMIFS(WhatIf!$W:$W,WhatIf!$Q:$Q,E$1,WhatIf!$R:$R,E518)&lt;=price_limit,IF(E518="Yes",1,2),"")),""))</f>
        <v/>
      </c>
      <c r="BA518" s="161" t="str">
        <f ca="1">IF(OR(F518="",VLOOKUP(F$1,Services!$A$1:$B$25,2,0)="Exclude"),"",IF($D518=1,IF(OR(price_limit="",price_limit="No Limit"),IF(F518="Yes",1,2),IF(SUMIFS(WhatIf!$W:$W,WhatIf!$Q:$Q,F$1,WhatIf!$R:$R,F518)&lt;=price_limit,IF(F518="Yes",1,2),"")),""))</f>
        <v/>
      </c>
      <c r="BB518" s="161" t="str">
        <f ca="1">IF(OR(G518="",VLOOKUP(G$1,Services!$A$1:$B$25,2,0)="Exclude"),"",IF($D518=1,IF(OR(price_limit="",price_limit="No Limit"),IF(G518="Yes",1,2),IF(SUMIFS(WhatIf!$W:$W,WhatIf!$Q:$Q,G$1,WhatIf!$R:$R,G518)&lt;=price_limit,IF(G518="Yes",1,2),"")),""))</f>
        <v/>
      </c>
      <c r="BC518" s="161" t="str">
        <f ca="1">IF(OR(H518="",VLOOKUP(H$1,Services!$A$1:$B$25,2,0)="Exclude"),"",IF($D518=1,IF(OR(price_limit="",price_limit="No Limit"),IF(H518="Yes",1,2),IF(SUMIFS(WhatIf!$W:$W,WhatIf!$Q:$Q,H$1,WhatIf!$R:$R,H518)&lt;=price_limit,IF(H518="Yes",1,2),"")),""))</f>
        <v/>
      </c>
      <c r="BD518" s="161" t="str">
        <f ca="1">IF(OR(I518="",VLOOKUP(I$1,Services!$A$1:$B$25,2,0)="Exclude"),"",IF($D518=1,IF(OR(price_limit="",price_limit="No Limit"),IF(I518="Yes",1,2),IF(SUMIFS(WhatIf!$W:$W,WhatIf!$Q:$Q,I$1,WhatIf!$R:$R,I518)&lt;=price_limit,IF(I518="Yes",1,2),"")),""))</f>
        <v/>
      </c>
      <c r="BE518" s="161" t="str">
        <f ca="1">IF(OR(J518="",VLOOKUP(J$1,Services!$A$1:$B$25,2,0)="Exclude"),"",IF($D518=1,IF(OR(price_limit="",price_limit="No Limit"),IF(J518="Yes",1,2),IF(SUMIFS(WhatIf!$W:$W,WhatIf!$Q:$Q,J$1,WhatIf!$R:$R,J518)&lt;=price_limit,IF(J518="Yes",1,2),"")),""))</f>
        <v/>
      </c>
      <c r="BF518" s="161" t="str">
        <f ca="1">IF(OR(K518="",VLOOKUP(K$1,Services!$A$1:$B$25,2,0)="Exclude"),"",IF($D518=1,IF(OR(price_limit="",price_limit="No Limit"),IF(K518="Yes",1,2),IF(SUMIFS(WhatIf!$W:$W,WhatIf!$Q:$Q,K$1,WhatIf!$R:$R,K518)&lt;=price_limit,IF(K518="Yes",1,2),"")),""))</f>
        <v/>
      </c>
      <c r="BG518" s="161" t="str">
        <f ca="1">IF(OR(L518="",VLOOKUP(L$1,Services!$A$1:$B$25,2,0)="Exclude"),"",IF($D518=1,IF(OR(price_limit="",price_limit="No Limit"),IF(L518="Yes",1,2),IF(SUMIFS(WhatIf!$W:$W,WhatIf!$Q:$Q,L$1,WhatIf!$R:$R,L518)&lt;=price_limit,IF(L518="Yes",1,2),"")),""))</f>
        <v/>
      </c>
      <c r="BH518" s="161" t="str">
        <f ca="1">IF(OR(M518="",VLOOKUP(M$1,Services!$A$1:$B$25,2,0)="Exclude"),"",IF($D518=1,IF(OR(price_limit="",price_limit="No Limit"),IF(M518="Yes",1,2),IF(SUMIFS(WhatIf!$W:$W,WhatIf!$Q:$Q,M$1,WhatIf!$R:$R,M518)&lt;=price_limit,IF(M518="Yes",1,2),"")),""))</f>
        <v/>
      </c>
      <c r="BI518" s="161" t="str">
        <f ca="1">IF(OR(N518="",VLOOKUP(N$1,Services!$A$1:$B$25,2,0)="Exclude"),"",IF($D518=1,IF(OR(price_limit="",price_limit="No Limit"),IF(N518="Yes",1,2),IF(SUMIFS(WhatIf!$W:$W,WhatIf!$Q:$Q,N$1,WhatIf!$R:$R,N518)&lt;=price_limit,IF(N518="Yes",1,2),"")),""))</f>
        <v/>
      </c>
      <c r="BJ518" s="161" t="str">
        <f ca="1">IF(OR(O518="",VLOOKUP(O$1,Services!$A$1:$B$25,2,0)="Exclude"),"",IF($D518=1,IF(OR(price_limit="",price_limit="No Limit"),IF(O518="Yes",1,2),IF(SUMIFS(WhatIf!$W:$W,WhatIf!$Q:$Q,O$1,WhatIf!$R:$R,O518)&lt;=price_limit,IF(O518="Yes",1,2),"")),""))</f>
        <v/>
      </c>
      <c r="BK518" s="161" t="str">
        <f>IF(OR(P518="",VLOOKUP(P$1,Services!$A$1:$B$25,2,0)="Exclude"),"",IF($D518=1,IF(OR(price_limit="",price_limit="No Limit"),IF(P518="Yes",1,2),IF(SUMIFS(WhatIf!$W:$W,WhatIf!$Q:$Q,P$1,WhatIf!$R:$R,P518)&lt;=price_limit,IF(P518="Yes",1,2),"")),""))</f>
        <v/>
      </c>
      <c r="BL518" s="161" t="str">
        <f>IF(OR(Q518="",VLOOKUP(Q$1,Services!$A$1:$B$25,2,0)="Exclude"),"",IF($D518=1,IF(OR(price_limit="",price_limit="No Limit"),IF(Q518="Yes",1,2),IF(SUMIFS(WhatIf!$W:$W,WhatIf!$Q:$Q,Q$1,WhatIf!$R:$R,Q518)&lt;=price_limit,IF(Q518="Yes",1,2),"")),""))</f>
        <v/>
      </c>
      <c r="BM518" s="161" t="str">
        <f>IF(OR(R518="",VLOOKUP(R$1,Services!$A$1:$B$25,2,0)="Exclude"),"",IF($D518=1,IF(OR(price_limit="",price_limit="No Limit"),IF(R518="Yes",1,2),IF(SUMIFS(WhatIf!$W:$W,WhatIf!$Q:$Q,R$1,WhatIf!$R:$R,R518)&lt;=price_limit,IF(R518="Yes",1,2),"")),""))</f>
        <v/>
      </c>
      <c r="BN518" s="161" t="str">
        <f>IF(OR(S518="",VLOOKUP(S$1,Services!$A$1:$B$25,2,0)="Exclude"),"",IF($D518=1,IF(OR(price_limit="",price_limit="No Limit"),IF(S518="Yes",1,2),IF(SUMIFS(WhatIf!$W:$W,WhatIf!$Q:$Q,S$1,WhatIf!$R:$R,S518)&lt;=price_limit,IF(S518="Yes",1,2),"")),""))</f>
        <v/>
      </c>
      <c r="BO518" s="161" t="str">
        <f>IF(OR(T518="",VLOOKUP(T$1,Services!$A$1:$B$25,2,0)="Exclude"),"",IF($D518=1,IF(OR(price_limit="",price_limit="No Limit"),IF(T518="Yes",1,2),IF(SUMIFS(WhatIf!$W:$W,WhatIf!$Q:$Q,T$1,WhatIf!$R:$R,T518)&lt;=price_limit,IF(T518="Yes",1,2),"")),""))</f>
        <v/>
      </c>
      <c r="BP518" s="161" t="str">
        <f>IF(OR(U518="",VLOOKUP(U$1,Services!$A$1:$B$25,2,0)="Exclude"),"",IF($D518=1,IF(OR(price_limit="",price_limit="No Limit"),IF(U518="Yes",1,2),IF(SUMIFS(WhatIf!$W:$W,WhatIf!$Q:$Q,U$1,WhatIf!$R:$R,U518)&lt;=price_limit,IF(U518="Yes",1,2),"")),""))</f>
        <v/>
      </c>
      <c r="BQ518" s="161" t="str">
        <f ca="1">IF(OR(V518="",VLOOKUP(V$1,Services!$A$1:$B$25,2,0)="Exclude"),"",IF($D518=1,IF(OR(price_limit="",price_limit="No Limit"),IF(V518="Yes",1,2),IF(SUMIFS(WhatIf!$W:$W,WhatIf!$Q:$Q,V$1,WhatIf!$R:$R,V518)&lt;=price_limit,IF(V518="Yes",1,2),"")),""))</f>
        <v/>
      </c>
      <c r="BR518" s="161" t="str">
        <f>IF(OR(W518="",VLOOKUP(W$1,Services!$A$1:$B$25,2,0)="Exclude"),"",IF($D518=1,IF(OR(price_limit="",price_limit="No Limit"),IF(W518="Yes",1,2),IF(SUMIFS(WhatIf!$W:$W,WhatIf!$Q:$Q,W$1,WhatIf!$R:$R,W518)&lt;=price_limit,IF(W518="Yes",1,2),"")),""))</f>
        <v/>
      </c>
      <c r="BS518" s="161" t="str">
        <f>IF(OR(X518="",VLOOKUP(X$1,Services!$A$1:$B$25,2,0)="Exclude"),"",IF($D518=1,IF(OR(price_limit="",price_limit="No Limit"),IF(X518="Yes",1,2),IF(SUMIFS(WhatIf!$W:$W,WhatIf!$Q:$Q,X$1,WhatIf!$R:$R,X518)&lt;=price_limit,IF(X518="Yes",1,2),"")),""))</f>
        <v/>
      </c>
      <c r="BT518" s="161" t="str">
        <f>IF(OR(Y518="",VLOOKUP(Y$1,Services!$A$1:$B$25,2,0)="Exclude"),"",IF($D518=1,IF(OR(price_limit="",price_limit="No Limit"),IF(Y518="Yes",1,2),IF(SUMIFS(WhatIf!$W:$W,WhatIf!$Q:$Q,Y$1,WhatIf!$R:$R,Y518)&lt;=price_limit,IF(Y518="Yes",1,2),"")),""))</f>
        <v/>
      </c>
      <c r="BU518" s="161" t="str">
        <f>IF(OR(Z518="",VLOOKUP(Z$1,Services!$A$1:$B$25,2,0)="Exclude"),"",IF($D518=1,IF(OR(price_limit="",price_limit="No Limit"),IF(Z518="Yes",1,2),IF(SUMIFS(WhatIf!$W:$W,WhatIf!$Q:$Q,Z$1,WhatIf!$R:$R,Z518)&lt;=price_limit,IF(Z518="Yes",1,2),"")),""))</f>
        <v/>
      </c>
      <c r="BV518" s="161"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26.5" customHeight="1" x14ac:dyDescent="0.35">
      <c r="A519" s="15" t="s">
        <v>271</v>
      </c>
      <c r="B519" s="3" t="s">
        <v>1300</v>
      </c>
      <c r="C519" s="3" t="s">
        <v>347</v>
      </c>
      <c r="D519" s="8" t="str">
        <f t="shared" ca="1" si="26"/>
        <v/>
      </c>
      <c r="F519" s="4" t="s">
        <v>67</v>
      </c>
      <c r="G519" s="4" t="s">
        <v>67</v>
      </c>
      <c r="H519" s="4" t="s">
        <v>67</v>
      </c>
      <c r="I519" s="4" t="s">
        <v>67</v>
      </c>
      <c r="J519" s="4" t="s">
        <v>67</v>
      </c>
      <c r="K519" s="4" t="s">
        <v>67</v>
      </c>
      <c r="L519" s="4" t="s">
        <v>1</v>
      </c>
      <c r="M519" s="8" t="s">
        <v>67</v>
      </c>
      <c r="N519" s="8" t="s">
        <v>67</v>
      </c>
      <c r="O519" s="8" t="s">
        <v>67</v>
      </c>
      <c r="P519" s="8"/>
      <c r="Q519" s="8"/>
      <c r="R519" s="8"/>
      <c r="S519" s="8"/>
      <c r="T519" s="8"/>
      <c r="U519" s="8"/>
      <c r="V519" s="4" t="s">
        <v>67</v>
      </c>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1" t="str">
        <f>IF(OR(E519="",VLOOKUP(E$1,Services!$A$1:$B$25,2,0)="Exclude"),"",IF($D519=1,IF(OR(price_limit="",price_limit="No Limit"),IF(E519="Yes",1,2),IF(SUMIFS(WhatIf!$W:$W,WhatIf!$Q:$Q,E$1,WhatIf!$R:$R,E519)&lt;=price_limit,IF(E519="Yes",1,2),"")),""))</f>
        <v/>
      </c>
      <c r="BA519" s="161" t="str">
        <f ca="1">IF(OR(F519="",VLOOKUP(F$1,Services!$A$1:$B$25,2,0)="Exclude"),"",IF($D519=1,IF(OR(price_limit="",price_limit="No Limit"),IF(F519="Yes",1,2),IF(SUMIFS(WhatIf!$W:$W,WhatIf!$Q:$Q,F$1,WhatIf!$R:$R,F519)&lt;=price_limit,IF(F519="Yes",1,2),"")),""))</f>
        <v/>
      </c>
      <c r="BB519" s="161" t="str">
        <f ca="1">IF(OR(G519="",VLOOKUP(G$1,Services!$A$1:$B$25,2,0)="Exclude"),"",IF($D519=1,IF(OR(price_limit="",price_limit="No Limit"),IF(G519="Yes",1,2),IF(SUMIFS(WhatIf!$W:$W,WhatIf!$Q:$Q,G$1,WhatIf!$R:$R,G519)&lt;=price_limit,IF(G519="Yes",1,2),"")),""))</f>
        <v/>
      </c>
      <c r="BC519" s="161" t="str">
        <f ca="1">IF(OR(H519="",VLOOKUP(H$1,Services!$A$1:$B$25,2,0)="Exclude"),"",IF($D519=1,IF(OR(price_limit="",price_limit="No Limit"),IF(H519="Yes",1,2),IF(SUMIFS(WhatIf!$W:$W,WhatIf!$Q:$Q,H$1,WhatIf!$R:$R,H519)&lt;=price_limit,IF(H519="Yes",1,2),"")),""))</f>
        <v/>
      </c>
      <c r="BD519" s="161" t="str">
        <f ca="1">IF(OR(I519="",VLOOKUP(I$1,Services!$A$1:$B$25,2,0)="Exclude"),"",IF($D519=1,IF(OR(price_limit="",price_limit="No Limit"),IF(I519="Yes",1,2),IF(SUMIFS(WhatIf!$W:$W,WhatIf!$Q:$Q,I$1,WhatIf!$R:$R,I519)&lt;=price_limit,IF(I519="Yes",1,2),"")),""))</f>
        <v/>
      </c>
      <c r="BE519" s="161" t="str">
        <f ca="1">IF(OR(J519="",VLOOKUP(J$1,Services!$A$1:$B$25,2,0)="Exclude"),"",IF($D519=1,IF(OR(price_limit="",price_limit="No Limit"),IF(J519="Yes",1,2),IF(SUMIFS(WhatIf!$W:$W,WhatIf!$Q:$Q,J$1,WhatIf!$R:$R,J519)&lt;=price_limit,IF(J519="Yes",1,2),"")),""))</f>
        <v/>
      </c>
      <c r="BF519" s="161" t="str">
        <f ca="1">IF(OR(K519="",VLOOKUP(K$1,Services!$A$1:$B$25,2,0)="Exclude"),"",IF($D519=1,IF(OR(price_limit="",price_limit="No Limit"),IF(K519="Yes",1,2),IF(SUMIFS(WhatIf!$W:$W,WhatIf!$Q:$Q,K$1,WhatIf!$R:$R,K519)&lt;=price_limit,IF(K519="Yes",1,2),"")),""))</f>
        <v/>
      </c>
      <c r="BG519" s="161" t="str">
        <f ca="1">IF(OR(L519="",VLOOKUP(L$1,Services!$A$1:$B$25,2,0)="Exclude"),"",IF($D519=1,IF(OR(price_limit="",price_limit="No Limit"),IF(L519="Yes",1,2),IF(SUMIFS(WhatIf!$W:$W,WhatIf!$Q:$Q,L$1,WhatIf!$R:$R,L519)&lt;=price_limit,IF(L519="Yes",1,2),"")),""))</f>
        <v/>
      </c>
      <c r="BH519" s="161" t="str">
        <f ca="1">IF(OR(M519="",VLOOKUP(M$1,Services!$A$1:$B$25,2,0)="Exclude"),"",IF($D519=1,IF(OR(price_limit="",price_limit="No Limit"),IF(M519="Yes",1,2),IF(SUMIFS(WhatIf!$W:$W,WhatIf!$Q:$Q,M$1,WhatIf!$R:$R,M519)&lt;=price_limit,IF(M519="Yes",1,2),"")),""))</f>
        <v/>
      </c>
      <c r="BI519" s="161" t="str">
        <f ca="1">IF(OR(N519="",VLOOKUP(N$1,Services!$A$1:$B$25,2,0)="Exclude"),"",IF($D519=1,IF(OR(price_limit="",price_limit="No Limit"),IF(N519="Yes",1,2),IF(SUMIFS(WhatIf!$W:$W,WhatIf!$Q:$Q,N$1,WhatIf!$R:$R,N519)&lt;=price_limit,IF(N519="Yes",1,2),"")),""))</f>
        <v/>
      </c>
      <c r="BJ519" s="161" t="str">
        <f ca="1">IF(OR(O519="",VLOOKUP(O$1,Services!$A$1:$B$25,2,0)="Exclude"),"",IF($D519=1,IF(OR(price_limit="",price_limit="No Limit"),IF(O519="Yes",1,2),IF(SUMIFS(WhatIf!$W:$W,WhatIf!$Q:$Q,O$1,WhatIf!$R:$R,O519)&lt;=price_limit,IF(O519="Yes",1,2),"")),""))</f>
        <v/>
      </c>
      <c r="BK519" s="161" t="str">
        <f>IF(OR(P519="",VLOOKUP(P$1,Services!$A$1:$B$25,2,0)="Exclude"),"",IF($D519=1,IF(OR(price_limit="",price_limit="No Limit"),IF(P519="Yes",1,2),IF(SUMIFS(WhatIf!$W:$W,WhatIf!$Q:$Q,P$1,WhatIf!$R:$R,P519)&lt;=price_limit,IF(P519="Yes",1,2),"")),""))</f>
        <v/>
      </c>
      <c r="BL519" s="161" t="str">
        <f>IF(OR(Q519="",VLOOKUP(Q$1,Services!$A$1:$B$25,2,0)="Exclude"),"",IF($D519=1,IF(OR(price_limit="",price_limit="No Limit"),IF(Q519="Yes",1,2),IF(SUMIFS(WhatIf!$W:$W,WhatIf!$Q:$Q,Q$1,WhatIf!$R:$R,Q519)&lt;=price_limit,IF(Q519="Yes",1,2),"")),""))</f>
        <v/>
      </c>
      <c r="BM519" s="161" t="str">
        <f>IF(OR(R519="",VLOOKUP(R$1,Services!$A$1:$B$25,2,0)="Exclude"),"",IF($D519=1,IF(OR(price_limit="",price_limit="No Limit"),IF(R519="Yes",1,2),IF(SUMIFS(WhatIf!$W:$W,WhatIf!$Q:$Q,R$1,WhatIf!$R:$R,R519)&lt;=price_limit,IF(R519="Yes",1,2),"")),""))</f>
        <v/>
      </c>
      <c r="BN519" s="161" t="str">
        <f>IF(OR(S519="",VLOOKUP(S$1,Services!$A$1:$B$25,2,0)="Exclude"),"",IF($D519=1,IF(OR(price_limit="",price_limit="No Limit"),IF(S519="Yes",1,2),IF(SUMIFS(WhatIf!$W:$W,WhatIf!$Q:$Q,S$1,WhatIf!$R:$R,S519)&lt;=price_limit,IF(S519="Yes",1,2),"")),""))</f>
        <v/>
      </c>
      <c r="BO519" s="161" t="str">
        <f>IF(OR(T519="",VLOOKUP(T$1,Services!$A$1:$B$25,2,0)="Exclude"),"",IF($D519=1,IF(OR(price_limit="",price_limit="No Limit"),IF(T519="Yes",1,2),IF(SUMIFS(WhatIf!$W:$W,WhatIf!$Q:$Q,T$1,WhatIf!$R:$R,T519)&lt;=price_limit,IF(T519="Yes",1,2),"")),""))</f>
        <v/>
      </c>
      <c r="BP519" s="161" t="str">
        <f>IF(OR(U519="",VLOOKUP(U$1,Services!$A$1:$B$25,2,0)="Exclude"),"",IF($D519=1,IF(OR(price_limit="",price_limit="No Limit"),IF(U519="Yes",1,2),IF(SUMIFS(WhatIf!$W:$W,WhatIf!$Q:$Q,U$1,WhatIf!$R:$R,U519)&lt;=price_limit,IF(U519="Yes",1,2),"")),""))</f>
        <v/>
      </c>
      <c r="BQ519" s="161" t="str">
        <f ca="1">IF(OR(V519="",VLOOKUP(V$1,Services!$A$1:$B$25,2,0)="Exclude"),"",IF($D519=1,IF(OR(price_limit="",price_limit="No Limit"),IF(V519="Yes",1,2),IF(SUMIFS(WhatIf!$W:$W,WhatIf!$Q:$Q,V$1,WhatIf!$R:$R,V519)&lt;=price_limit,IF(V519="Yes",1,2),"")),""))</f>
        <v/>
      </c>
      <c r="BR519" s="161" t="str">
        <f>IF(OR(W519="",VLOOKUP(W$1,Services!$A$1:$B$25,2,0)="Exclude"),"",IF($D519=1,IF(OR(price_limit="",price_limit="No Limit"),IF(W519="Yes",1,2),IF(SUMIFS(WhatIf!$W:$W,WhatIf!$Q:$Q,W$1,WhatIf!$R:$R,W519)&lt;=price_limit,IF(W519="Yes",1,2),"")),""))</f>
        <v/>
      </c>
      <c r="BS519" s="161" t="str">
        <f>IF(OR(X519="",VLOOKUP(X$1,Services!$A$1:$B$25,2,0)="Exclude"),"",IF($D519=1,IF(OR(price_limit="",price_limit="No Limit"),IF(X519="Yes",1,2),IF(SUMIFS(WhatIf!$W:$W,WhatIf!$Q:$Q,X$1,WhatIf!$R:$R,X519)&lt;=price_limit,IF(X519="Yes",1,2),"")),""))</f>
        <v/>
      </c>
      <c r="BT519" s="161" t="str">
        <f>IF(OR(Y519="",VLOOKUP(Y$1,Services!$A$1:$B$25,2,0)="Exclude"),"",IF($D519=1,IF(OR(price_limit="",price_limit="No Limit"),IF(Y519="Yes",1,2),IF(SUMIFS(WhatIf!$W:$W,WhatIf!$Q:$Q,Y$1,WhatIf!$R:$R,Y519)&lt;=price_limit,IF(Y519="Yes",1,2),"")),""))</f>
        <v/>
      </c>
      <c r="BU519" s="161" t="str">
        <f>IF(OR(Z519="",VLOOKUP(Z$1,Services!$A$1:$B$25,2,0)="Exclude"),"",IF($D519=1,IF(OR(price_limit="",price_limit="No Limit"),IF(Z519="Yes",1,2),IF(SUMIFS(WhatIf!$W:$W,WhatIf!$Q:$Q,Z$1,WhatIf!$R:$R,Z519)&lt;=price_limit,IF(Z519="Yes",1,2),"")),""))</f>
        <v/>
      </c>
      <c r="BV519" s="161"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26.5" customHeight="1" x14ac:dyDescent="0.35">
      <c r="A520" s="15" t="s">
        <v>149</v>
      </c>
      <c r="B520" s="3" t="s">
        <v>205</v>
      </c>
      <c r="C520" s="3" t="s">
        <v>346</v>
      </c>
      <c r="D520" s="8" t="str">
        <f t="shared" ca="1" si="26"/>
        <v/>
      </c>
      <c r="F520" s="4" t="s">
        <v>149</v>
      </c>
      <c r="G520" s="4" t="s">
        <v>149</v>
      </c>
      <c r="H520" s="4" t="s">
        <v>149</v>
      </c>
      <c r="M520" s="8" t="s">
        <v>149</v>
      </c>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1" t="str">
        <f>IF(OR(E520="",VLOOKUP(E$1,Services!$A$1:$B$25,2,0)="Exclude"),"",IF($D520=1,IF(OR(price_limit="",price_limit="No Limit"),IF(E520="Yes",1,2),IF(SUMIFS(WhatIf!$W:$W,WhatIf!$Q:$Q,E$1,WhatIf!$R:$R,E520)&lt;=price_limit,IF(E520="Yes",1,2),"")),""))</f>
        <v/>
      </c>
      <c r="BA520" s="161" t="str">
        <f ca="1">IF(OR(F520="",VLOOKUP(F$1,Services!$A$1:$B$25,2,0)="Exclude"),"",IF($D520=1,IF(OR(price_limit="",price_limit="No Limit"),IF(F520="Yes",1,2),IF(SUMIFS(WhatIf!$W:$W,WhatIf!$Q:$Q,F$1,WhatIf!$R:$R,F520)&lt;=price_limit,IF(F520="Yes",1,2),"")),""))</f>
        <v/>
      </c>
      <c r="BB520" s="161" t="str">
        <f ca="1">IF(OR(G520="",VLOOKUP(G$1,Services!$A$1:$B$25,2,0)="Exclude"),"",IF($D520=1,IF(OR(price_limit="",price_limit="No Limit"),IF(G520="Yes",1,2),IF(SUMIFS(WhatIf!$W:$W,WhatIf!$Q:$Q,G$1,WhatIf!$R:$R,G520)&lt;=price_limit,IF(G520="Yes",1,2),"")),""))</f>
        <v/>
      </c>
      <c r="BC520" s="161" t="str">
        <f ca="1">IF(OR(H520="",VLOOKUP(H$1,Services!$A$1:$B$25,2,0)="Exclude"),"",IF($D520=1,IF(OR(price_limit="",price_limit="No Limit"),IF(H520="Yes",1,2),IF(SUMIFS(WhatIf!$W:$W,WhatIf!$Q:$Q,H$1,WhatIf!$R:$R,H520)&lt;=price_limit,IF(H520="Yes",1,2),"")),""))</f>
        <v/>
      </c>
      <c r="BD520" s="161" t="str">
        <f>IF(OR(I520="",VLOOKUP(I$1,Services!$A$1:$B$25,2,0)="Exclude"),"",IF($D520=1,IF(OR(price_limit="",price_limit="No Limit"),IF(I520="Yes",1,2),IF(SUMIFS(WhatIf!$W:$W,WhatIf!$Q:$Q,I$1,WhatIf!$R:$R,I520)&lt;=price_limit,IF(I520="Yes",1,2),"")),""))</f>
        <v/>
      </c>
      <c r="BE520" s="161" t="str">
        <f>IF(OR(J520="",VLOOKUP(J$1,Services!$A$1:$B$25,2,0)="Exclude"),"",IF($D520=1,IF(OR(price_limit="",price_limit="No Limit"),IF(J520="Yes",1,2),IF(SUMIFS(WhatIf!$W:$W,WhatIf!$Q:$Q,J$1,WhatIf!$R:$R,J520)&lt;=price_limit,IF(J520="Yes",1,2),"")),""))</f>
        <v/>
      </c>
      <c r="BF520" s="161" t="str">
        <f>IF(OR(K520="",VLOOKUP(K$1,Services!$A$1:$B$25,2,0)="Exclude"),"",IF($D520=1,IF(OR(price_limit="",price_limit="No Limit"),IF(K520="Yes",1,2),IF(SUMIFS(WhatIf!$W:$W,WhatIf!$Q:$Q,K$1,WhatIf!$R:$R,K520)&lt;=price_limit,IF(K520="Yes",1,2),"")),""))</f>
        <v/>
      </c>
      <c r="BG520" s="161" t="str">
        <f>IF(OR(L520="",VLOOKUP(L$1,Services!$A$1:$B$25,2,0)="Exclude"),"",IF($D520=1,IF(OR(price_limit="",price_limit="No Limit"),IF(L520="Yes",1,2),IF(SUMIFS(WhatIf!$W:$W,WhatIf!$Q:$Q,L$1,WhatIf!$R:$R,L520)&lt;=price_limit,IF(L520="Yes",1,2),"")),""))</f>
        <v/>
      </c>
      <c r="BH520" s="161" t="str">
        <f ca="1">IF(OR(M520="",VLOOKUP(M$1,Services!$A$1:$B$25,2,0)="Exclude"),"",IF($D520=1,IF(OR(price_limit="",price_limit="No Limit"),IF(M520="Yes",1,2),IF(SUMIFS(WhatIf!$W:$W,WhatIf!$Q:$Q,M$1,WhatIf!$R:$R,M520)&lt;=price_limit,IF(M520="Yes",1,2),"")),""))</f>
        <v/>
      </c>
      <c r="BI520" s="161" t="str">
        <f>IF(OR(N520="",VLOOKUP(N$1,Services!$A$1:$B$25,2,0)="Exclude"),"",IF($D520=1,IF(OR(price_limit="",price_limit="No Limit"),IF(N520="Yes",1,2),IF(SUMIFS(WhatIf!$W:$W,WhatIf!$Q:$Q,N$1,WhatIf!$R:$R,N520)&lt;=price_limit,IF(N520="Yes",1,2),"")),""))</f>
        <v/>
      </c>
      <c r="BJ520" s="161" t="str">
        <f>IF(OR(O520="",VLOOKUP(O$1,Services!$A$1:$B$25,2,0)="Exclude"),"",IF($D520=1,IF(OR(price_limit="",price_limit="No Limit"),IF(O520="Yes",1,2),IF(SUMIFS(WhatIf!$W:$W,WhatIf!$Q:$Q,O$1,WhatIf!$R:$R,O520)&lt;=price_limit,IF(O520="Yes",1,2),"")),""))</f>
        <v/>
      </c>
      <c r="BK520" s="161" t="str">
        <f>IF(OR(P520="",VLOOKUP(P$1,Services!$A$1:$B$25,2,0)="Exclude"),"",IF($D520=1,IF(OR(price_limit="",price_limit="No Limit"),IF(P520="Yes",1,2),IF(SUMIFS(WhatIf!$W:$W,WhatIf!$Q:$Q,P$1,WhatIf!$R:$R,P520)&lt;=price_limit,IF(P520="Yes",1,2),"")),""))</f>
        <v/>
      </c>
      <c r="BL520" s="161" t="str">
        <f>IF(OR(Q520="",VLOOKUP(Q$1,Services!$A$1:$B$25,2,0)="Exclude"),"",IF($D520=1,IF(OR(price_limit="",price_limit="No Limit"),IF(Q520="Yes",1,2),IF(SUMIFS(WhatIf!$W:$W,WhatIf!$Q:$Q,Q$1,WhatIf!$R:$R,Q520)&lt;=price_limit,IF(Q520="Yes",1,2),"")),""))</f>
        <v/>
      </c>
      <c r="BM520" s="161" t="str">
        <f>IF(OR(R520="",VLOOKUP(R$1,Services!$A$1:$B$25,2,0)="Exclude"),"",IF($D520=1,IF(OR(price_limit="",price_limit="No Limit"),IF(R520="Yes",1,2),IF(SUMIFS(WhatIf!$W:$W,WhatIf!$Q:$Q,R$1,WhatIf!$R:$R,R520)&lt;=price_limit,IF(R520="Yes",1,2),"")),""))</f>
        <v/>
      </c>
      <c r="BN520" s="161" t="str">
        <f>IF(OR(S520="",VLOOKUP(S$1,Services!$A$1:$B$25,2,0)="Exclude"),"",IF($D520=1,IF(OR(price_limit="",price_limit="No Limit"),IF(S520="Yes",1,2),IF(SUMIFS(WhatIf!$W:$W,WhatIf!$Q:$Q,S$1,WhatIf!$R:$R,S520)&lt;=price_limit,IF(S520="Yes",1,2),"")),""))</f>
        <v/>
      </c>
      <c r="BO520" s="161" t="str">
        <f>IF(OR(T520="",VLOOKUP(T$1,Services!$A$1:$B$25,2,0)="Exclude"),"",IF($D520=1,IF(OR(price_limit="",price_limit="No Limit"),IF(T520="Yes",1,2),IF(SUMIFS(WhatIf!$W:$W,WhatIf!$Q:$Q,T$1,WhatIf!$R:$R,T520)&lt;=price_limit,IF(T520="Yes",1,2),"")),""))</f>
        <v/>
      </c>
      <c r="BP520" s="161" t="str">
        <f>IF(OR(U520="",VLOOKUP(U$1,Services!$A$1:$B$25,2,0)="Exclude"),"",IF($D520=1,IF(OR(price_limit="",price_limit="No Limit"),IF(U520="Yes",1,2),IF(SUMIFS(WhatIf!$W:$W,WhatIf!$Q:$Q,U$1,WhatIf!$R:$R,U520)&lt;=price_limit,IF(U520="Yes",1,2),"")),""))</f>
        <v/>
      </c>
      <c r="BQ520" s="161" t="str">
        <f>IF(OR(V520="",VLOOKUP(V$1,Services!$A$1:$B$25,2,0)="Exclude"),"",IF($D520=1,IF(OR(price_limit="",price_limit="No Limit"),IF(V520="Yes",1,2),IF(SUMIFS(WhatIf!$W:$W,WhatIf!$Q:$Q,V$1,WhatIf!$R:$R,V520)&lt;=price_limit,IF(V520="Yes",1,2),"")),""))</f>
        <v/>
      </c>
      <c r="BR520" s="161" t="str">
        <f>IF(OR(W520="",VLOOKUP(W$1,Services!$A$1:$B$25,2,0)="Exclude"),"",IF($D520=1,IF(OR(price_limit="",price_limit="No Limit"),IF(W520="Yes",1,2),IF(SUMIFS(WhatIf!$W:$W,WhatIf!$Q:$Q,W$1,WhatIf!$R:$R,W520)&lt;=price_limit,IF(W520="Yes",1,2),"")),""))</f>
        <v/>
      </c>
      <c r="BS520" s="161" t="str">
        <f>IF(OR(X520="",VLOOKUP(X$1,Services!$A$1:$B$25,2,0)="Exclude"),"",IF($D520=1,IF(OR(price_limit="",price_limit="No Limit"),IF(X520="Yes",1,2),IF(SUMIFS(WhatIf!$W:$W,WhatIf!$Q:$Q,X$1,WhatIf!$R:$R,X520)&lt;=price_limit,IF(X520="Yes",1,2),"")),""))</f>
        <v/>
      </c>
      <c r="BT520" s="161" t="str">
        <f>IF(OR(Y520="",VLOOKUP(Y$1,Services!$A$1:$B$25,2,0)="Exclude"),"",IF($D520=1,IF(OR(price_limit="",price_limit="No Limit"),IF(Y520="Yes",1,2),IF(SUMIFS(WhatIf!$W:$W,WhatIf!$Q:$Q,Y$1,WhatIf!$R:$R,Y520)&lt;=price_limit,IF(Y520="Yes",1,2),"")),""))</f>
        <v/>
      </c>
      <c r="BU520" s="161" t="str">
        <f>IF(OR(Z520="",VLOOKUP(Z$1,Services!$A$1:$B$25,2,0)="Exclude"),"",IF($D520=1,IF(OR(price_limit="",price_limit="No Limit"),IF(Z520="Yes",1,2),IF(SUMIFS(WhatIf!$W:$W,WhatIf!$Q:$Q,Z$1,WhatIf!$R:$R,Z520)&lt;=price_limit,IF(Z520="Yes",1,2),"")),""))</f>
        <v/>
      </c>
      <c r="BV520" s="161"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26.5" customHeight="1" x14ac:dyDescent="0.3">
      <c r="A521" s="15" t="s">
        <v>943</v>
      </c>
      <c r="C521" s="3" t="s">
        <v>229</v>
      </c>
      <c r="D521" s="8" t="str">
        <f t="shared" ca="1" si="26"/>
        <v/>
      </c>
      <c r="P521" s="4" t="s">
        <v>1</v>
      </c>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1" t="str">
        <f>IF(OR(E521="",VLOOKUP(E$1,Services!$A$1:$B$25,2,0)="Exclude"),"",IF($D521=1,IF(OR(price_limit="",price_limit="No Limit"),IF(E521="Yes",1,2),IF(SUMIFS(WhatIf!$W:$W,WhatIf!$Q:$Q,E$1,WhatIf!$R:$R,E521)&lt;=price_limit,IF(E521="Yes",1,2),"")),""))</f>
        <v/>
      </c>
      <c r="BA521" s="161" t="str">
        <f>IF(OR(F521="",VLOOKUP(F$1,Services!$A$1:$B$25,2,0)="Exclude"),"",IF($D521=1,IF(OR(price_limit="",price_limit="No Limit"),IF(F521="Yes",1,2),IF(SUMIFS(WhatIf!$W:$W,WhatIf!$Q:$Q,F$1,WhatIf!$R:$R,F521)&lt;=price_limit,IF(F521="Yes",1,2),"")),""))</f>
        <v/>
      </c>
      <c r="BB521" s="161" t="str">
        <f>IF(OR(G521="",VLOOKUP(G$1,Services!$A$1:$B$25,2,0)="Exclude"),"",IF($D521=1,IF(OR(price_limit="",price_limit="No Limit"),IF(G521="Yes",1,2),IF(SUMIFS(WhatIf!$W:$W,WhatIf!$Q:$Q,G$1,WhatIf!$R:$R,G521)&lt;=price_limit,IF(G521="Yes",1,2),"")),""))</f>
        <v/>
      </c>
      <c r="BC521" s="161" t="str">
        <f>IF(OR(H521="",VLOOKUP(H$1,Services!$A$1:$B$25,2,0)="Exclude"),"",IF($D521=1,IF(OR(price_limit="",price_limit="No Limit"),IF(H521="Yes",1,2),IF(SUMIFS(WhatIf!$W:$W,WhatIf!$Q:$Q,H$1,WhatIf!$R:$R,H521)&lt;=price_limit,IF(H521="Yes",1,2),"")),""))</f>
        <v/>
      </c>
      <c r="BD521" s="161" t="str">
        <f>IF(OR(I521="",VLOOKUP(I$1,Services!$A$1:$B$25,2,0)="Exclude"),"",IF($D521=1,IF(OR(price_limit="",price_limit="No Limit"),IF(I521="Yes",1,2),IF(SUMIFS(WhatIf!$W:$W,WhatIf!$Q:$Q,I$1,WhatIf!$R:$R,I521)&lt;=price_limit,IF(I521="Yes",1,2),"")),""))</f>
        <v/>
      </c>
      <c r="BE521" s="161" t="str">
        <f>IF(OR(J521="",VLOOKUP(J$1,Services!$A$1:$B$25,2,0)="Exclude"),"",IF($D521=1,IF(OR(price_limit="",price_limit="No Limit"),IF(J521="Yes",1,2),IF(SUMIFS(WhatIf!$W:$W,WhatIf!$Q:$Q,J$1,WhatIf!$R:$R,J521)&lt;=price_limit,IF(J521="Yes",1,2),"")),""))</f>
        <v/>
      </c>
      <c r="BF521" s="161" t="str">
        <f>IF(OR(K521="",VLOOKUP(K$1,Services!$A$1:$B$25,2,0)="Exclude"),"",IF($D521=1,IF(OR(price_limit="",price_limit="No Limit"),IF(K521="Yes",1,2),IF(SUMIFS(WhatIf!$W:$W,WhatIf!$Q:$Q,K$1,WhatIf!$R:$R,K521)&lt;=price_limit,IF(K521="Yes",1,2),"")),""))</f>
        <v/>
      </c>
      <c r="BG521" s="161" t="str">
        <f>IF(OR(L521="",VLOOKUP(L$1,Services!$A$1:$B$25,2,0)="Exclude"),"",IF($D521=1,IF(OR(price_limit="",price_limit="No Limit"),IF(L521="Yes",1,2),IF(SUMIFS(WhatIf!$W:$W,WhatIf!$Q:$Q,L$1,WhatIf!$R:$R,L521)&lt;=price_limit,IF(L521="Yes",1,2),"")),""))</f>
        <v/>
      </c>
      <c r="BH521" s="161" t="str">
        <f>IF(OR(M521="",VLOOKUP(M$1,Services!$A$1:$B$25,2,0)="Exclude"),"",IF($D521=1,IF(OR(price_limit="",price_limit="No Limit"),IF(M521="Yes",1,2),IF(SUMIFS(WhatIf!$W:$W,WhatIf!$Q:$Q,M$1,WhatIf!$R:$R,M521)&lt;=price_limit,IF(M521="Yes",1,2),"")),""))</f>
        <v/>
      </c>
      <c r="BI521" s="161" t="str">
        <f>IF(OR(N521="",VLOOKUP(N$1,Services!$A$1:$B$25,2,0)="Exclude"),"",IF($D521=1,IF(OR(price_limit="",price_limit="No Limit"),IF(N521="Yes",1,2),IF(SUMIFS(WhatIf!$W:$W,WhatIf!$Q:$Q,N$1,WhatIf!$R:$R,N521)&lt;=price_limit,IF(N521="Yes",1,2),"")),""))</f>
        <v/>
      </c>
      <c r="BJ521" s="161" t="str">
        <f>IF(OR(O521="",VLOOKUP(O$1,Services!$A$1:$B$25,2,0)="Exclude"),"",IF($D521=1,IF(OR(price_limit="",price_limit="No Limit"),IF(O521="Yes",1,2),IF(SUMIFS(WhatIf!$W:$W,WhatIf!$Q:$Q,O$1,WhatIf!$R:$R,O521)&lt;=price_limit,IF(O521="Yes",1,2),"")),""))</f>
        <v/>
      </c>
      <c r="BK521" s="161" t="str">
        <f ca="1">IF(OR(P521="",VLOOKUP(P$1,Services!$A$1:$B$25,2,0)="Exclude"),"",IF($D521=1,IF(OR(price_limit="",price_limit="No Limit"),IF(P521="Yes",1,2),IF(SUMIFS(WhatIf!$W:$W,WhatIf!$Q:$Q,P$1,WhatIf!$R:$R,P521)&lt;=price_limit,IF(P521="Yes",1,2),"")),""))</f>
        <v/>
      </c>
      <c r="BL521" s="161" t="str">
        <f>IF(OR(Q521="",VLOOKUP(Q$1,Services!$A$1:$B$25,2,0)="Exclude"),"",IF($D521=1,IF(OR(price_limit="",price_limit="No Limit"),IF(Q521="Yes",1,2),IF(SUMIFS(WhatIf!$W:$W,WhatIf!$Q:$Q,Q$1,WhatIf!$R:$R,Q521)&lt;=price_limit,IF(Q521="Yes",1,2),"")),""))</f>
        <v/>
      </c>
      <c r="BM521" s="161" t="str">
        <f>IF(OR(R521="",VLOOKUP(R$1,Services!$A$1:$B$25,2,0)="Exclude"),"",IF($D521=1,IF(OR(price_limit="",price_limit="No Limit"),IF(R521="Yes",1,2),IF(SUMIFS(WhatIf!$W:$W,WhatIf!$Q:$Q,R$1,WhatIf!$R:$R,R521)&lt;=price_limit,IF(R521="Yes",1,2),"")),""))</f>
        <v/>
      </c>
      <c r="BN521" s="161" t="str">
        <f>IF(OR(S521="",VLOOKUP(S$1,Services!$A$1:$B$25,2,0)="Exclude"),"",IF($D521=1,IF(OR(price_limit="",price_limit="No Limit"),IF(S521="Yes",1,2),IF(SUMIFS(WhatIf!$W:$W,WhatIf!$Q:$Q,S$1,WhatIf!$R:$R,S521)&lt;=price_limit,IF(S521="Yes",1,2),"")),""))</f>
        <v/>
      </c>
      <c r="BO521" s="161" t="str">
        <f>IF(OR(T521="",VLOOKUP(T$1,Services!$A$1:$B$25,2,0)="Exclude"),"",IF($D521=1,IF(OR(price_limit="",price_limit="No Limit"),IF(T521="Yes",1,2),IF(SUMIFS(WhatIf!$W:$W,WhatIf!$Q:$Q,T$1,WhatIf!$R:$R,T521)&lt;=price_limit,IF(T521="Yes",1,2),"")),""))</f>
        <v/>
      </c>
      <c r="BP521" s="161" t="str">
        <f>IF(OR(U521="",VLOOKUP(U$1,Services!$A$1:$B$25,2,0)="Exclude"),"",IF($D521=1,IF(OR(price_limit="",price_limit="No Limit"),IF(U521="Yes",1,2),IF(SUMIFS(WhatIf!$W:$W,WhatIf!$Q:$Q,U$1,WhatIf!$R:$R,U521)&lt;=price_limit,IF(U521="Yes",1,2),"")),""))</f>
        <v/>
      </c>
      <c r="BQ521" s="161" t="str">
        <f>IF(OR(V521="",VLOOKUP(V$1,Services!$A$1:$B$25,2,0)="Exclude"),"",IF($D521=1,IF(OR(price_limit="",price_limit="No Limit"),IF(V521="Yes",1,2),IF(SUMIFS(WhatIf!$W:$W,WhatIf!$Q:$Q,V$1,WhatIf!$R:$R,V521)&lt;=price_limit,IF(V521="Yes",1,2),"")),""))</f>
        <v/>
      </c>
      <c r="BR521" s="161" t="str">
        <f>IF(OR(W521="",VLOOKUP(W$1,Services!$A$1:$B$25,2,0)="Exclude"),"",IF($D521=1,IF(OR(price_limit="",price_limit="No Limit"),IF(W521="Yes",1,2),IF(SUMIFS(WhatIf!$W:$W,WhatIf!$Q:$Q,W$1,WhatIf!$R:$R,W521)&lt;=price_limit,IF(W521="Yes",1,2),"")),""))</f>
        <v/>
      </c>
      <c r="BS521" s="161" t="str">
        <f>IF(OR(X521="",VLOOKUP(X$1,Services!$A$1:$B$25,2,0)="Exclude"),"",IF($D521=1,IF(OR(price_limit="",price_limit="No Limit"),IF(X521="Yes",1,2),IF(SUMIFS(WhatIf!$W:$W,WhatIf!$Q:$Q,X$1,WhatIf!$R:$R,X521)&lt;=price_limit,IF(X521="Yes",1,2),"")),""))</f>
        <v/>
      </c>
      <c r="BT521" s="161" t="str">
        <f>IF(OR(Y521="",VLOOKUP(Y$1,Services!$A$1:$B$25,2,0)="Exclude"),"",IF($D521=1,IF(OR(price_limit="",price_limit="No Limit"),IF(Y521="Yes",1,2),IF(SUMIFS(WhatIf!$W:$W,WhatIf!$Q:$Q,Y$1,WhatIf!$R:$R,Y521)&lt;=price_limit,IF(Y521="Yes",1,2),"")),""))</f>
        <v/>
      </c>
      <c r="BU521" s="161" t="str">
        <f>IF(OR(Z521="",VLOOKUP(Z$1,Services!$A$1:$B$25,2,0)="Exclude"),"",IF($D521=1,IF(OR(price_limit="",price_limit="No Limit"),IF(Z521="Yes",1,2),IF(SUMIFS(WhatIf!$W:$W,WhatIf!$Q:$Q,Z$1,WhatIf!$R:$R,Z521)&lt;=price_limit,IF(Z521="Yes",1,2),"")),""))</f>
        <v/>
      </c>
      <c r="BV521" s="161"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26.5" customHeight="1" x14ac:dyDescent="0.35">
      <c r="A522" s="15" t="s">
        <v>1230</v>
      </c>
      <c r="C522" s="3" t="s">
        <v>615</v>
      </c>
      <c r="D522" s="8" t="str">
        <f t="shared" ca="1" si="26"/>
        <v/>
      </c>
      <c r="F522" s="4" t="s">
        <v>1228</v>
      </c>
      <c r="G522" s="4" t="s">
        <v>1228</v>
      </c>
      <c r="H522" s="4" t="s">
        <v>1228</v>
      </c>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1" t="str">
        <f>IF(OR(E522="",VLOOKUP(E$1,Services!$A$1:$B$25,2,0)="Exclude"),"",IF($D522=1,IF(OR(price_limit="",price_limit="No Limit"),IF(E522="Yes",1,2),IF(SUMIFS(WhatIf!$W:$W,WhatIf!$Q:$Q,E$1,WhatIf!$R:$R,E522)&lt;=price_limit,IF(E522="Yes",1,2),"")),""))</f>
        <v/>
      </c>
      <c r="BA522" s="161" t="str">
        <f ca="1">IF(OR(F522="",VLOOKUP(F$1,Services!$A$1:$B$25,2,0)="Exclude"),"",IF($D522=1,IF(OR(price_limit="",price_limit="No Limit"),IF(F522="Yes",1,2),IF(SUMIFS(WhatIf!$W:$W,WhatIf!$Q:$Q,F$1,WhatIf!$R:$R,F522)&lt;=price_limit,IF(F522="Yes",1,2),"")),""))</f>
        <v/>
      </c>
      <c r="BB522" s="161" t="str">
        <f ca="1">IF(OR(G522="",VLOOKUP(G$1,Services!$A$1:$B$25,2,0)="Exclude"),"",IF($D522=1,IF(OR(price_limit="",price_limit="No Limit"),IF(G522="Yes",1,2),IF(SUMIFS(WhatIf!$W:$W,WhatIf!$Q:$Q,G$1,WhatIf!$R:$R,G522)&lt;=price_limit,IF(G522="Yes",1,2),"")),""))</f>
        <v/>
      </c>
      <c r="BC522" s="161" t="str">
        <f ca="1">IF(OR(H522="",VLOOKUP(H$1,Services!$A$1:$B$25,2,0)="Exclude"),"",IF($D522=1,IF(OR(price_limit="",price_limit="No Limit"),IF(H522="Yes",1,2),IF(SUMIFS(WhatIf!$W:$W,WhatIf!$Q:$Q,H$1,WhatIf!$R:$R,H522)&lt;=price_limit,IF(H522="Yes",1,2),"")),""))</f>
        <v/>
      </c>
      <c r="BD522" s="161" t="str">
        <f>IF(OR(I522="",VLOOKUP(I$1,Services!$A$1:$B$25,2,0)="Exclude"),"",IF($D522=1,IF(OR(price_limit="",price_limit="No Limit"),IF(I522="Yes",1,2),IF(SUMIFS(WhatIf!$W:$W,WhatIf!$Q:$Q,I$1,WhatIf!$R:$R,I522)&lt;=price_limit,IF(I522="Yes",1,2),"")),""))</f>
        <v/>
      </c>
      <c r="BE522" s="161" t="str">
        <f>IF(OR(J522="",VLOOKUP(J$1,Services!$A$1:$B$25,2,0)="Exclude"),"",IF($D522=1,IF(OR(price_limit="",price_limit="No Limit"),IF(J522="Yes",1,2),IF(SUMIFS(WhatIf!$W:$W,WhatIf!$Q:$Q,J$1,WhatIf!$R:$R,J522)&lt;=price_limit,IF(J522="Yes",1,2),"")),""))</f>
        <v/>
      </c>
      <c r="BF522" s="161" t="str">
        <f>IF(OR(K522="",VLOOKUP(K$1,Services!$A$1:$B$25,2,0)="Exclude"),"",IF($D522=1,IF(OR(price_limit="",price_limit="No Limit"),IF(K522="Yes",1,2),IF(SUMIFS(WhatIf!$W:$W,WhatIf!$Q:$Q,K$1,WhatIf!$R:$R,K522)&lt;=price_limit,IF(K522="Yes",1,2),"")),""))</f>
        <v/>
      </c>
      <c r="BG522" s="161" t="str">
        <f>IF(OR(L522="",VLOOKUP(L$1,Services!$A$1:$B$25,2,0)="Exclude"),"",IF($D522=1,IF(OR(price_limit="",price_limit="No Limit"),IF(L522="Yes",1,2),IF(SUMIFS(WhatIf!$W:$W,WhatIf!$Q:$Q,L$1,WhatIf!$R:$R,L522)&lt;=price_limit,IF(L522="Yes",1,2),"")),""))</f>
        <v/>
      </c>
      <c r="BH522" s="161" t="str">
        <f>IF(OR(M522="",VLOOKUP(M$1,Services!$A$1:$B$25,2,0)="Exclude"),"",IF($D522=1,IF(OR(price_limit="",price_limit="No Limit"),IF(M522="Yes",1,2),IF(SUMIFS(WhatIf!$W:$W,WhatIf!$Q:$Q,M$1,WhatIf!$R:$R,M522)&lt;=price_limit,IF(M522="Yes",1,2),"")),""))</f>
        <v/>
      </c>
      <c r="BI522" s="161" t="str">
        <f>IF(OR(N522="",VLOOKUP(N$1,Services!$A$1:$B$25,2,0)="Exclude"),"",IF($D522=1,IF(OR(price_limit="",price_limit="No Limit"),IF(N522="Yes",1,2),IF(SUMIFS(WhatIf!$W:$W,WhatIf!$Q:$Q,N$1,WhatIf!$R:$R,N522)&lt;=price_limit,IF(N522="Yes",1,2),"")),""))</f>
        <v/>
      </c>
      <c r="BJ522" s="161" t="str">
        <f>IF(OR(O522="",VLOOKUP(O$1,Services!$A$1:$B$25,2,0)="Exclude"),"",IF($D522=1,IF(OR(price_limit="",price_limit="No Limit"),IF(O522="Yes",1,2),IF(SUMIFS(WhatIf!$W:$W,WhatIf!$Q:$Q,O$1,WhatIf!$R:$R,O522)&lt;=price_limit,IF(O522="Yes",1,2),"")),""))</f>
        <v/>
      </c>
      <c r="BK522" s="161" t="str">
        <f>IF(OR(P522="",VLOOKUP(P$1,Services!$A$1:$B$25,2,0)="Exclude"),"",IF($D522=1,IF(OR(price_limit="",price_limit="No Limit"),IF(P522="Yes",1,2),IF(SUMIFS(WhatIf!$W:$W,WhatIf!$Q:$Q,P$1,WhatIf!$R:$R,P522)&lt;=price_limit,IF(P522="Yes",1,2),"")),""))</f>
        <v/>
      </c>
      <c r="BL522" s="161" t="str">
        <f>IF(OR(Q522="",VLOOKUP(Q$1,Services!$A$1:$B$25,2,0)="Exclude"),"",IF($D522=1,IF(OR(price_limit="",price_limit="No Limit"),IF(Q522="Yes",1,2),IF(SUMIFS(WhatIf!$W:$W,WhatIf!$Q:$Q,Q$1,WhatIf!$R:$R,Q522)&lt;=price_limit,IF(Q522="Yes",1,2),"")),""))</f>
        <v/>
      </c>
      <c r="BM522" s="161" t="str">
        <f>IF(OR(R522="",VLOOKUP(R$1,Services!$A$1:$B$25,2,0)="Exclude"),"",IF($D522=1,IF(OR(price_limit="",price_limit="No Limit"),IF(R522="Yes",1,2),IF(SUMIFS(WhatIf!$W:$W,WhatIf!$Q:$Q,R$1,WhatIf!$R:$R,R522)&lt;=price_limit,IF(R522="Yes",1,2),"")),""))</f>
        <v/>
      </c>
      <c r="BN522" s="161" t="str">
        <f>IF(OR(S522="",VLOOKUP(S$1,Services!$A$1:$B$25,2,0)="Exclude"),"",IF($D522=1,IF(OR(price_limit="",price_limit="No Limit"),IF(S522="Yes",1,2),IF(SUMIFS(WhatIf!$W:$W,WhatIf!$Q:$Q,S$1,WhatIf!$R:$R,S522)&lt;=price_limit,IF(S522="Yes",1,2),"")),""))</f>
        <v/>
      </c>
      <c r="BO522" s="161" t="str">
        <f>IF(OR(T522="",VLOOKUP(T$1,Services!$A$1:$B$25,2,0)="Exclude"),"",IF($D522=1,IF(OR(price_limit="",price_limit="No Limit"),IF(T522="Yes",1,2),IF(SUMIFS(WhatIf!$W:$W,WhatIf!$Q:$Q,T$1,WhatIf!$R:$R,T522)&lt;=price_limit,IF(T522="Yes",1,2),"")),""))</f>
        <v/>
      </c>
      <c r="BP522" s="161" t="str">
        <f>IF(OR(U522="",VLOOKUP(U$1,Services!$A$1:$B$25,2,0)="Exclude"),"",IF($D522=1,IF(OR(price_limit="",price_limit="No Limit"),IF(U522="Yes",1,2),IF(SUMIFS(WhatIf!$W:$W,WhatIf!$Q:$Q,U$1,WhatIf!$R:$R,U522)&lt;=price_limit,IF(U522="Yes",1,2),"")),""))</f>
        <v/>
      </c>
      <c r="BQ522" s="161" t="str">
        <f>IF(OR(V522="",VLOOKUP(V$1,Services!$A$1:$B$25,2,0)="Exclude"),"",IF($D522=1,IF(OR(price_limit="",price_limit="No Limit"),IF(V522="Yes",1,2),IF(SUMIFS(WhatIf!$W:$W,WhatIf!$Q:$Q,V$1,WhatIf!$R:$R,V522)&lt;=price_limit,IF(V522="Yes",1,2),"")),""))</f>
        <v/>
      </c>
      <c r="BR522" s="161" t="str">
        <f>IF(OR(W522="",VLOOKUP(W$1,Services!$A$1:$B$25,2,0)="Exclude"),"",IF($D522=1,IF(OR(price_limit="",price_limit="No Limit"),IF(W522="Yes",1,2),IF(SUMIFS(WhatIf!$W:$W,WhatIf!$Q:$Q,W$1,WhatIf!$R:$R,W522)&lt;=price_limit,IF(W522="Yes",1,2),"")),""))</f>
        <v/>
      </c>
      <c r="BS522" s="161" t="str">
        <f>IF(OR(X522="",VLOOKUP(X$1,Services!$A$1:$B$25,2,0)="Exclude"),"",IF($D522=1,IF(OR(price_limit="",price_limit="No Limit"),IF(X522="Yes",1,2),IF(SUMIFS(WhatIf!$W:$W,WhatIf!$Q:$Q,X$1,WhatIf!$R:$R,X522)&lt;=price_limit,IF(X522="Yes",1,2),"")),""))</f>
        <v/>
      </c>
      <c r="BT522" s="161" t="str">
        <f>IF(OR(Y522="",VLOOKUP(Y$1,Services!$A$1:$B$25,2,0)="Exclude"),"",IF($D522=1,IF(OR(price_limit="",price_limit="No Limit"),IF(Y522="Yes",1,2),IF(SUMIFS(WhatIf!$W:$W,WhatIf!$Q:$Q,Y$1,WhatIf!$R:$R,Y522)&lt;=price_limit,IF(Y522="Yes",1,2),"")),""))</f>
        <v/>
      </c>
      <c r="BU522" s="161" t="str">
        <f>IF(OR(Z522="",VLOOKUP(Z$1,Services!$A$1:$B$25,2,0)="Exclude"),"",IF($D522=1,IF(OR(price_limit="",price_limit="No Limit"),IF(Z522="Yes",1,2),IF(SUMIFS(WhatIf!$W:$W,WhatIf!$Q:$Q,Z$1,WhatIf!$R:$R,Z522)&lt;=price_limit,IF(Z522="Yes",1,2),"")),""))</f>
        <v/>
      </c>
      <c r="BV522" s="161"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6.5" customHeight="1" x14ac:dyDescent="0.35">
      <c r="A523" s="15" t="s">
        <v>858</v>
      </c>
      <c r="C523" s="3" t="s">
        <v>615</v>
      </c>
      <c r="D523" s="8" t="str">
        <f t="shared" ca="1" si="26"/>
        <v/>
      </c>
      <c r="F523" s="4" t="s">
        <v>857</v>
      </c>
      <c r="G523" s="4" t="s">
        <v>857</v>
      </c>
      <c r="H523" s="4" t="s">
        <v>857</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1" t="str">
        <f>IF(OR(E523="",VLOOKUP(E$1,Services!$A$1:$B$25,2,0)="Exclude"),"",IF($D523=1,IF(OR(price_limit="",price_limit="No Limit"),IF(E523="Yes",1,2),IF(SUMIFS(WhatIf!$W:$W,WhatIf!$Q:$Q,E$1,WhatIf!$R:$R,E523)&lt;=price_limit,IF(E523="Yes",1,2),"")),""))</f>
        <v/>
      </c>
      <c r="BA523" s="161" t="str">
        <f ca="1">IF(OR(F523="",VLOOKUP(F$1,Services!$A$1:$B$25,2,0)="Exclude"),"",IF($D523=1,IF(OR(price_limit="",price_limit="No Limit"),IF(F523="Yes",1,2),IF(SUMIFS(WhatIf!$W:$W,WhatIf!$Q:$Q,F$1,WhatIf!$R:$R,F523)&lt;=price_limit,IF(F523="Yes",1,2),"")),""))</f>
        <v/>
      </c>
      <c r="BB523" s="161" t="str">
        <f ca="1">IF(OR(G523="",VLOOKUP(G$1,Services!$A$1:$B$25,2,0)="Exclude"),"",IF($D523=1,IF(OR(price_limit="",price_limit="No Limit"),IF(G523="Yes",1,2),IF(SUMIFS(WhatIf!$W:$W,WhatIf!$Q:$Q,G$1,WhatIf!$R:$R,G523)&lt;=price_limit,IF(G523="Yes",1,2),"")),""))</f>
        <v/>
      </c>
      <c r="BC523" s="161" t="str">
        <f ca="1">IF(OR(H523="",VLOOKUP(H$1,Services!$A$1:$B$25,2,0)="Exclude"),"",IF($D523=1,IF(OR(price_limit="",price_limit="No Limit"),IF(H523="Yes",1,2),IF(SUMIFS(WhatIf!$W:$W,WhatIf!$Q:$Q,H$1,WhatIf!$R:$R,H523)&lt;=price_limit,IF(H523="Yes",1,2),"")),""))</f>
        <v/>
      </c>
      <c r="BD523" s="161" t="str">
        <f>IF(OR(I523="",VLOOKUP(I$1,Services!$A$1:$B$25,2,0)="Exclude"),"",IF($D523=1,IF(OR(price_limit="",price_limit="No Limit"),IF(I523="Yes",1,2),IF(SUMIFS(WhatIf!$W:$W,WhatIf!$Q:$Q,I$1,WhatIf!$R:$R,I523)&lt;=price_limit,IF(I523="Yes",1,2),"")),""))</f>
        <v/>
      </c>
      <c r="BE523" s="161" t="str">
        <f>IF(OR(J523="",VLOOKUP(J$1,Services!$A$1:$B$25,2,0)="Exclude"),"",IF($D523=1,IF(OR(price_limit="",price_limit="No Limit"),IF(J523="Yes",1,2),IF(SUMIFS(WhatIf!$W:$W,WhatIf!$Q:$Q,J$1,WhatIf!$R:$R,J523)&lt;=price_limit,IF(J523="Yes",1,2),"")),""))</f>
        <v/>
      </c>
      <c r="BF523" s="161" t="str">
        <f>IF(OR(K523="",VLOOKUP(K$1,Services!$A$1:$B$25,2,0)="Exclude"),"",IF($D523=1,IF(OR(price_limit="",price_limit="No Limit"),IF(K523="Yes",1,2),IF(SUMIFS(WhatIf!$W:$W,WhatIf!$Q:$Q,K$1,WhatIf!$R:$R,K523)&lt;=price_limit,IF(K523="Yes",1,2),"")),""))</f>
        <v/>
      </c>
      <c r="BG523" s="161" t="str">
        <f>IF(OR(L523="",VLOOKUP(L$1,Services!$A$1:$B$25,2,0)="Exclude"),"",IF($D523=1,IF(OR(price_limit="",price_limit="No Limit"),IF(L523="Yes",1,2),IF(SUMIFS(WhatIf!$W:$W,WhatIf!$Q:$Q,L$1,WhatIf!$R:$R,L523)&lt;=price_limit,IF(L523="Yes",1,2),"")),""))</f>
        <v/>
      </c>
      <c r="BH523" s="161" t="str">
        <f>IF(OR(M523="",VLOOKUP(M$1,Services!$A$1:$B$25,2,0)="Exclude"),"",IF($D523=1,IF(OR(price_limit="",price_limit="No Limit"),IF(M523="Yes",1,2),IF(SUMIFS(WhatIf!$W:$W,WhatIf!$Q:$Q,M$1,WhatIf!$R:$R,M523)&lt;=price_limit,IF(M523="Yes",1,2),"")),""))</f>
        <v/>
      </c>
      <c r="BI523" s="161" t="str">
        <f>IF(OR(N523="",VLOOKUP(N$1,Services!$A$1:$B$25,2,0)="Exclude"),"",IF($D523=1,IF(OR(price_limit="",price_limit="No Limit"),IF(N523="Yes",1,2),IF(SUMIFS(WhatIf!$W:$W,WhatIf!$Q:$Q,N$1,WhatIf!$R:$R,N523)&lt;=price_limit,IF(N523="Yes",1,2),"")),""))</f>
        <v/>
      </c>
      <c r="BJ523" s="161" t="str">
        <f>IF(OR(O523="",VLOOKUP(O$1,Services!$A$1:$B$25,2,0)="Exclude"),"",IF($D523=1,IF(OR(price_limit="",price_limit="No Limit"),IF(O523="Yes",1,2),IF(SUMIFS(WhatIf!$W:$W,WhatIf!$Q:$Q,O$1,WhatIf!$R:$R,O523)&lt;=price_limit,IF(O523="Yes",1,2),"")),""))</f>
        <v/>
      </c>
      <c r="BK523" s="161" t="str">
        <f>IF(OR(P523="",VLOOKUP(P$1,Services!$A$1:$B$25,2,0)="Exclude"),"",IF($D523=1,IF(OR(price_limit="",price_limit="No Limit"),IF(P523="Yes",1,2),IF(SUMIFS(WhatIf!$W:$W,WhatIf!$Q:$Q,P$1,WhatIf!$R:$R,P523)&lt;=price_limit,IF(P523="Yes",1,2),"")),""))</f>
        <v/>
      </c>
      <c r="BL523" s="161" t="str">
        <f>IF(OR(Q523="",VLOOKUP(Q$1,Services!$A$1:$B$25,2,0)="Exclude"),"",IF($D523=1,IF(OR(price_limit="",price_limit="No Limit"),IF(Q523="Yes",1,2),IF(SUMIFS(WhatIf!$W:$W,WhatIf!$Q:$Q,Q$1,WhatIf!$R:$R,Q523)&lt;=price_limit,IF(Q523="Yes",1,2),"")),""))</f>
        <v/>
      </c>
      <c r="BM523" s="161" t="str">
        <f>IF(OR(R523="",VLOOKUP(R$1,Services!$A$1:$B$25,2,0)="Exclude"),"",IF($D523=1,IF(OR(price_limit="",price_limit="No Limit"),IF(R523="Yes",1,2),IF(SUMIFS(WhatIf!$W:$W,WhatIf!$Q:$Q,R$1,WhatIf!$R:$R,R523)&lt;=price_limit,IF(R523="Yes",1,2),"")),""))</f>
        <v/>
      </c>
      <c r="BN523" s="161" t="str">
        <f>IF(OR(S523="",VLOOKUP(S$1,Services!$A$1:$B$25,2,0)="Exclude"),"",IF($D523=1,IF(OR(price_limit="",price_limit="No Limit"),IF(S523="Yes",1,2),IF(SUMIFS(WhatIf!$W:$W,WhatIf!$Q:$Q,S$1,WhatIf!$R:$R,S523)&lt;=price_limit,IF(S523="Yes",1,2),"")),""))</f>
        <v/>
      </c>
      <c r="BO523" s="161" t="str">
        <f>IF(OR(T523="",VLOOKUP(T$1,Services!$A$1:$B$25,2,0)="Exclude"),"",IF($D523=1,IF(OR(price_limit="",price_limit="No Limit"),IF(T523="Yes",1,2),IF(SUMIFS(WhatIf!$W:$W,WhatIf!$Q:$Q,T$1,WhatIf!$R:$R,T523)&lt;=price_limit,IF(T523="Yes",1,2),"")),""))</f>
        <v/>
      </c>
      <c r="BP523" s="161" t="str">
        <f>IF(OR(U523="",VLOOKUP(U$1,Services!$A$1:$B$25,2,0)="Exclude"),"",IF($D523=1,IF(OR(price_limit="",price_limit="No Limit"),IF(U523="Yes",1,2),IF(SUMIFS(WhatIf!$W:$W,WhatIf!$Q:$Q,U$1,WhatIf!$R:$R,U523)&lt;=price_limit,IF(U523="Yes",1,2),"")),""))</f>
        <v/>
      </c>
      <c r="BQ523" s="161" t="str">
        <f>IF(OR(V523="",VLOOKUP(V$1,Services!$A$1:$B$25,2,0)="Exclude"),"",IF($D523=1,IF(OR(price_limit="",price_limit="No Limit"),IF(V523="Yes",1,2),IF(SUMIFS(WhatIf!$W:$W,WhatIf!$Q:$Q,V$1,WhatIf!$R:$R,V523)&lt;=price_limit,IF(V523="Yes",1,2),"")),""))</f>
        <v/>
      </c>
      <c r="BR523" s="161" t="str">
        <f>IF(OR(W523="",VLOOKUP(W$1,Services!$A$1:$B$25,2,0)="Exclude"),"",IF($D523=1,IF(OR(price_limit="",price_limit="No Limit"),IF(W523="Yes",1,2),IF(SUMIFS(WhatIf!$W:$W,WhatIf!$Q:$Q,W$1,WhatIf!$R:$R,W523)&lt;=price_limit,IF(W523="Yes",1,2),"")),""))</f>
        <v/>
      </c>
      <c r="BS523" s="161" t="str">
        <f>IF(OR(X523="",VLOOKUP(X$1,Services!$A$1:$B$25,2,0)="Exclude"),"",IF($D523=1,IF(OR(price_limit="",price_limit="No Limit"),IF(X523="Yes",1,2),IF(SUMIFS(WhatIf!$W:$W,WhatIf!$Q:$Q,X$1,WhatIf!$R:$R,X523)&lt;=price_limit,IF(X523="Yes",1,2),"")),""))</f>
        <v/>
      </c>
      <c r="BT523" s="161" t="str">
        <f>IF(OR(Y523="",VLOOKUP(Y$1,Services!$A$1:$B$25,2,0)="Exclude"),"",IF($D523=1,IF(OR(price_limit="",price_limit="No Limit"),IF(Y523="Yes",1,2),IF(SUMIFS(WhatIf!$W:$W,WhatIf!$Q:$Q,Y$1,WhatIf!$R:$R,Y523)&lt;=price_limit,IF(Y523="Yes",1,2),"")),""))</f>
        <v/>
      </c>
      <c r="BU523" s="161" t="str">
        <f>IF(OR(Z523="",VLOOKUP(Z$1,Services!$A$1:$B$25,2,0)="Exclude"),"",IF($D523=1,IF(OR(price_limit="",price_limit="No Limit"),IF(Z523="Yes",1,2),IF(SUMIFS(WhatIf!$W:$W,WhatIf!$Q:$Q,Z$1,WhatIf!$R:$R,Z523)&lt;=price_limit,IF(Z523="Yes",1,2),"")),""))</f>
        <v/>
      </c>
      <c r="BV523" s="161"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1232</v>
      </c>
      <c r="C524" s="3" t="s">
        <v>615</v>
      </c>
      <c r="D524" s="8" t="str">
        <f t="shared" ca="1" si="26"/>
        <v/>
      </c>
      <c r="F524" s="4" t="s">
        <v>1193</v>
      </c>
      <c r="G524" s="4" t="s">
        <v>1193</v>
      </c>
      <c r="H524" s="4" t="s">
        <v>1193</v>
      </c>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1" t="str">
        <f>IF(OR(E524="",VLOOKUP(E$1,Services!$A$1:$B$25,2,0)="Exclude"),"",IF($D524=1,IF(OR(price_limit="",price_limit="No Limit"),IF(E524="Yes",1,2),IF(SUMIFS(WhatIf!$W:$W,WhatIf!$Q:$Q,E$1,WhatIf!$R:$R,E524)&lt;=price_limit,IF(E524="Yes",1,2),"")),""))</f>
        <v/>
      </c>
      <c r="BA524" s="161" t="str">
        <f ca="1">IF(OR(F524="",VLOOKUP(F$1,Services!$A$1:$B$25,2,0)="Exclude"),"",IF($D524=1,IF(OR(price_limit="",price_limit="No Limit"),IF(F524="Yes",1,2),IF(SUMIFS(WhatIf!$W:$W,WhatIf!$Q:$Q,F$1,WhatIf!$R:$R,F524)&lt;=price_limit,IF(F524="Yes",1,2),"")),""))</f>
        <v/>
      </c>
      <c r="BB524" s="161" t="str">
        <f ca="1">IF(OR(G524="",VLOOKUP(G$1,Services!$A$1:$B$25,2,0)="Exclude"),"",IF($D524=1,IF(OR(price_limit="",price_limit="No Limit"),IF(G524="Yes",1,2),IF(SUMIFS(WhatIf!$W:$W,WhatIf!$Q:$Q,G$1,WhatIf!$R:$R,G524)&lt;=price_limit,IF(G524="Yes",1,2),"")),""))</f>
        <v/>
      </c>
      <c r="BC524" s="161" t="str">
        <f ca="1">IF(OR(H524="",VLOOKUP(H$1,Services!$A$1:$B$25,2,0)="Exclude"),"",IF($D524=1,IF(OR(price_limit="",price_limit="No Limit"),IF(H524="Yes",1,2),IF(SUMIFS(WhatIf!$W:$W,WhatIf!$Q:$Q,H$1,WhatIf!$R:$R,H524)&lt;=price_limit,IF(H524="Yes",1,2),"")),""))</f>
        <v/>
      </c>
      <c r="BD524" s="161" t="str">
        <f>IF(OR(I524="",VLOOKUP(I$1,Services!$A$1:$B$25,2,0)="Exclude"),"",IF($D524=1,IF(OR(price_limit="",price_limit="No Limit"),IF(I524="Yes",1,2),IF(SUMIFS(WhatIf!$W:$W,WhatIf!$Q:$Q,I$1,WhatIf!$R:$R,I524)&lt;=price_limit,IF(I524="Yes",1,2),"")),""))</f>
        <v/>
      </c>
      <c r="BE524" s="161" t="str">
        <f>IF(OR(J524="",VLOOKUP(J$1,Services!$A$1:$B$25,2,0)="Exclude"),"",IF($D524=1,IF(OR(price_limit="",price_limit="No Limit"),IF(J524="Yes",1,2),IF(SUMIFS(WhatIf!$W:$W,WhatIf!$Q:$Q,J$1,WhatIf!$R:$R,J524)&lt;=price_limit,IF(J524="Yes",1,2),"")),""))</f>
        <v/>
      </c>
      <c r="BF524" s="161" t="str">
        <f>IF(OR(K524="",VLOOKUP(K$1,Services!$A$1:$B$25,2,0)="Exclude"),"",IF($D524=1,IF(OR(price_limit="",price_limit="No Limit"),IF(K524="Yes",1,2),IF(SUMIFS(WhatIf!$W:$W,WhatIf!$Q:$Q,K$1,WhatIf!$R:$R,K524)&lt;=price_limit,IF(K524="Yes",1,2),"")),""))</f>
        <v/>
      </c>
      <c r="BG524" s="161" t="str">
        <f>IF(OR(L524="",VLOOKUP(L$1,Services!$A$1:$B$25,2,0)="Exclude"),"",IF($D524=1,IF(OR(price_limit="",price_limit="No Limit"),IF(L524="Yes",1,2),IF(SUMIFS(WhatIf!$W:$W,WhatIf!$Q:$Q,L$1,WhatIf!$R:$R,L524)&lt;=price_limit,IF(L524="Yes",1,2),"")),""))</f>
        <v/>
      </c>
      <c r="BH524" s="161" t="str">
        <f>IF(OR(M524="",VLOOKUP(M$1,Services!$A$1:$B$25,2,0)="Exclude"),"",IF($D524=1,IF(OR(price_limit="",price_limit="No Limit"),IF(M524="Yes",1,2),IF(SUMIFS(WhatIf!$W:$W,WhatIf!$Q:$Q,M$1,WhatIf!$R:$R,M524)&lt;=price_limit,IF(M524="Yes",1,2),"")),""))</f>
        <v/>
      </c>
      <c r="BI524" s="161" t="str">
        <f>IF(OR(N524="",VLOOKUP(N$1,Services!$A$1:$B$25,2,0)="Exclude"),"",IF($D524=1,IF(OR(price_limit="",price_limit="No Limit"),IF(N524="Yes",1,2),IF(SUMIFS(WhatIf!$W:$W,WhatIf!$Q:$Q,N$1,WhatIf!$R:$R,N524)&lt;=price_limit,IF(N524="Yes",1,2),"")),""))</f>
        <v/>
      </c>
      <c r="BJ524" s="161" t="str">
        <f>IF(OR(O524="",VLOOKUP(O$1,Services!$A$1:$B$25,2,0)="Exclude"),"",IF($D524=1,IF(OR(price_limit="",price_limit="No Limit"),IF(O524="Yes",1,2),IF(SUMIFS(WhatIf!$W:$W,WhatIf!$Q:$Q,O$1,WhatIf!$R:$R,O524)&lt;=price_limit,IF(O524="Yes",1,2),"")),""))</f>
        <v/>
      </c>
      <c r="BK524" s="161" t="str">
        <f>IF(OR(P524="",VLOOKUP(P$1,Services!$A$1:$B$25,2,0)="Exclude"),"",IF($D524=1,IF(OR(price_limit="",price_limit="No Limit"),IF(P524="Yes",1,2),IF(SUMIFS(WhatIf!$W:$W,WhatIf!$Q:$Q,P$1,WhatIf!$R:$R,P524)&lt;=price_limit,IF(P524="Yes",1,2),"")),""))</f>
        <v/>
      </c>
      <c r="BL524" s="161" t="str">
        <f>IF(OR(Q524="",VLOOKUP(Q$1,Services!$A$1:$B$25,2,0)="Exclude"),"",IF($D524=1,IF(OR(price_limit="",price_limit="No Limit"),IF(Q524="Yes",1,2),IF(SUMIFS(WhatIf!$W:$W,WhatIf!$Q:$Q,Q$1,WhatIf!$R:$R,Q524)&lt;=price_limit,IF(Q524="Yes",1,2),"")),""))</f>
        <v/>
      </c>
      <c r="BM524" s="161" t="str">
        <f>IF(OR(R524="",VLOOKUP(R$1,Services!$A$1:$B$25,2,0)="Exclude"),"",IF($D524=1,IF(OR(price_limit="",price_limit="No Limit"),IF(R524="Yes",1,2),IF(SUMIFS(WhatIf!$W:$W,WhatIf!$Q:$Q,R$1,WhatIf!$R:$R,R524)&lt;=price_limit,IF(R524="Yes",1,2),"")),""))</f>
        <v/>
      </c>
      <c r="BN524" s="161" t="str">
        <f>IF(OR(S524="",VLOOKUP(S$1,Services!$A$1:$B$25,2,0)="Exclude"),"",IF($D524=1,IF(OR(price_limit="",price_limit="No Limit"),IF(S524="Yes",1,2),IF(SUMIFS(WhatIf!$W:$W,WhatIf!$Q:$Q,S$1,WhatIf!$R:$R,S524)&lt;=price_limit,IF(S524="Yes",1,2),"")),""))</f>
        <v/>
      </c>
      <c r="BO524" s="161" t="str">
        <f>IF(OR(T524="",VLOOKUP(T$1,Services!$A$1:$B$25,2,0)="Exclude"),"",IF($D524=1,IF(OR(price_limit="",price_limit="No Limit"),IF(T524="Yes",1,2),IF(SUMIFS(WhatIf!$W:$W,WhatIf!$Q:$Q,T$1,WhatIf!$R:$R,T524)&lt;=price_limit,IF(T524="Yes",1,2),"")),""))</f>
        <v/>
      </c>
      <c r="BP524" s="161" t="str">
        <f>IF(OR(U524="",VLOOKUP(U$1,Services!$A$1:$B$25,2,0)="Exclude"),"",IF($D524=1,IF(OR(price_limit="",price_limit="No Limit"),IF(U524="Yes",1,2),IF(SUMIFS(WhatIf!$W:$W,WhatIf!$Q:$Q,U$1,WhatIf!$R:$R,U524)&lt;=price_limit,IF(U524="Yes",1,2),"")),""))</f>
        <v/>
      </c>
      <c r="BQ524" s="161" t="str">
        <f>IF(OR(V524="",VLOOKUP(V$1,Services!$A$1:$B$25,2,0)="Exclude"),"",IF($D524=1,IF(OR(price_limit="",price_limit="No Limit"),IF(V524="Yes",1,2),IF(SUMIFS(WhatIf!$W:$W,WhatIf!$Q:$Q,V$1,WhatIf!$R:$R,V524)&lt;=price_limit,IF(V524="Yes",1,2),"")),""))</f>
        <v/>
      </c>
      <c r="BR524" s="161" t="str">
        <f>IF(OR(W524="",VLOOKUP(W$1,Services!$A$1:$B$25,2,0)="Exclude"),"",IF($D524=1,IF(OR(price_limit="",price_limit="No Limit"),IF(W524="Yes",1,2),IF(SUMIFS(WhatIf!$W:$W,WhatIf!$Q:$Q,W$1,WhatIf!$R:$R,W524)&lt;=price_limit,IF(W524="Yes",1,2),"")),""))</f>
        <v/>
      </c>
      <c r="BS524" s="161" t="str">
        <f>IF(OR(X524="",VLOOKUP(X$1,Services!$A$1:$B$25,2,0)="Exclude"),"",IF($D524=1,IF(OR(price_limit="",price_limit="No Limit"),IF(X524="Yes",1,2),IF(SUMIFS(WhatIf!$W:$W,WhatIf!$Q:$Q,X$1,WhatIf!$R:$R,X524)&lt;=price_limit,IF(X524="Yes",1,2),"")),""))</f>
        <v/>
      </c>
      <c r="BT524" s="161" t="str">
        <f>IF(OR(Y524="",VLOOKUP(Y$1,Services!$A$1:$B$25,2,0)="Exclude"),"",IF($D524=1,IF(OR(price_limit="",price_limit="No Limit"),IF(Y524="Yes",1,2),IF(SUMIFS(WhatIf!$W:$W,WhatIf!$Q:$Q,Y$1,WhatIf!$R:$R,Y524)&lt;=price_limit,IF(Y524="Yes",1,2),"")),""))</f>
        <v/>
      </c>
      <c r="BU524" s="161" t="str">
        <f>IF(OR(Z524="",VLOOKUP(Z$1,Services!$A$1:$B$25,2,0)="Exclude"),"",IF($D524=1,IF(OR(price_limit="",price_limit="No Limit"),IF(Z524="Yes",1,2),IF(SUMIFS(WhatIf!$W:$W,WhatIf!$Q:$Q,Z$1,WhatIf!$R:$R,Z524)&lt;=price_limit,IF(Z524="Yes",1,2),"")),""))</f>
        <v/>
      </c>
      <c r="BV524" s="161"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1231</v>
      </c>
      <c r="C525" s="3" t="s">
        <v>615</v>
      </c>
      <c r="D525" s="8" t="str">
        <f t="shared" ca="1" si="26"/>
        <v/>
      </c>
      <c r="F525" s="4" t="s">
        <v>1229</v>
      </c>
      <c r="G525" s="4" t="s">
        <v>1229</v>
      </c>
      <c r="H525" s="4" t="s">
        <v>1229</v>
      </c>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1" t="str">
        <f>IF(OR(E525="",VLOOKUP(E$1,Services!$A$1:$B$25,2,0)="Exclude"),"",IF($D525=1,IF(OR(price_limit="",price_limit="No Limit"),IF(E525="Yes",1,2),IF(SUMIFS(WhatIf!$W:$W,WhatIf!$Q:$Q,E$1,WhatIf!$R:$R,E525)&lt;=price_limit,IF(E525="Yes",1,2),"")),""))</f>
        <v/>
      </c>
      <c r="BA525" s="161" t="str">
        <f ca="1">IF(OR(F525="",VLOOKUP(F$1,Services!$A$1:$B$25,2,0)="Exclude"),"",IF($D525=1,IF(OR(price_limit="",price_limit="No Limit"),IF(F525="Yes",1,2),IF(SUMIFS(WhatIf!$W:$W,WhatIf!$Q:$Q,F$1,WhatIf!$R:$R,F525)&lt;=price_limit,IF(F525="Yes",1,2),"")),""))</f>
        <v/>
      </c>
      <c r="BB525" s="161" t="str">
        <f ca="1">IF(OR(G525="",VLOOKUP(G$1,Services!$A$1:$B$25,2,0)="Exclude"),"",IF($D525=1,IF(OR(price_limit="",price_limit="No Limit"),IF(G525="Yes",1,2),IF(SUMIFS(WhatIf!$W:$W,WhatIf!$Q:$Q,G$1,WhatIf!$R:$R,G525)&lt;=price_limit,IF(G525="Yes",1,2),"")),""))</f>
        <v/>
      </c>
      <c r="BC525" s="161" t="str">
        <f ca="1">IF(OR(H525="",VLOOKUP(H$1,Services!$A$1:$B$25,2,0)="Exclude"),"",IF($D525=1,IF(OR(price_limit="",price_limit="No Limit"),IF(H525="Yes",1,2),IF(SUMIFS(WhatIf!$W:$W,WhatIf!$Q:$Q,H$1,WhatIf!$R:$R,H525)&lt;=price_limit,IF(H525="Yes",1,2),"")),""))</f>
        <v/>
      </c>
      <c r="BD525" s="161" t="str">
        <f>IF(OR(I525="",VLOOKUP(I$1,Services!$A$1:$B$25,2,0)="Exclude"),"",IF($D525=1,IF(OR(price_limit="",price_limit="No Limit"),IF(I525="Yes",1,2),IF(SUMIFS(WhatIf!$W:$W,WhatIf!$Q:$Q,I$1,WhatIf!$R:$R,I525)&lt;=price_limit,IF(I525="Yes",1,2),"")),""))</f>
        <v/>
      </c>
      <c r="BE525" s="161" t="str">
        <f>IF(OR(J525="",VLOOKUP(J$1,Services!$A$1:$B$25,2,0)="Exclude"),"",IF($D525=1,IF(OR(price_limit="",price_limit="No Limit"),IF(J525="Yes",1,2),IF(SUMIFS(WhatIf!$W:$W,WhatIf!$Q:$Q,J$1,WhatIf!$R:$R,J525)&lt;=price_limit,IF(J525="Yes",1,2),"")),""))</f>
        <v/>
      </c>
      <c r="BF525" s="161" t="str">
        <f>IF(OR(K525="",VLOOKUP(K$1,Services!$A$1:$B$25,2,0)="Exclude"),"",IF($D525=1,IF(OR(price_limit="",price_limit="No Limit"),IF(K525="Yes",1,2),IF(SUMIFS(WhatIf!$W:$W,WhatIf!$Q:$Q,K$1,WhatIf!$R:$R,K525)&lt;=price_limit,IF(K525="Yes",1,2),"")),""))</f>
        <v/>
      </c>
      <c r="BG525" s="161" t="str">
        <f>IF(OR(L525="",VLOOKUP(L$1,Services!$A$1:$B$25,2,0)="Exclude"),"",IF($D525=1,IF(OR(price_limit="",price_limit="No Limit"),IF(L525="Yes",1,2),IF(SUMIFS(WhatIf!$W:$W,WhatIf!$Q:$Q,L$1,WhatIf!$R:$R,L525)&lt;=price_limit,IF(L525="Yes",1,2),"")),""))</f>
        <v/>
      </c>
      <c r="BH525" s="161" t="str">
        <f>IF(OR(M525="",VLOOKUP(M$1,Services!$A$1:$B$25,2,0)="Exclude"),"",IF($D525=1,IF(OR(price_limit="",price_limit="No Limit"),IF(M525="Yes",1,2),IF(SUMIFS(WhatIf!$W:$W,WhatIf!$Q:$Q,M$1,WhatIf!$R:$R,M525)&lt;=price_limit,IF(M525="Yes",1,2),"")),""))</f>
        <v/>
      </c>
      <c r="BI525" s="161" t="str">
        <f>IF(OR(N525="",VLOOKUP(N$1,Services!$A$1:$B$25,2,0)="Exclude"),"",IF($D525=1,IF(OR(price_limit="",price_limit="No Limit"),IF(N525="Yes",1,2),IF(SUMIFS(WhatIf!$W:$W,WhatIf!$Q:$Q,N$1,WhatIf!$R:$R,N525)&lt;=price_limit,IF(N525="Yes",1,2),"")),""))</f>
        <v/>
      </c>
      <c r="BJ525" s="161" t="str">
        <f>IF(OR(O525="",VLOOKUP(O$1,Services!$A$1:$B$25,2,0)="Exclude"),"",IF($D525=1,IF(OR(price_limit="",price_limit="No Limit"),IF(O525="Yes",1,2),IF(SUMIFS(WhatIf!$W:$W,WhatIf!$Q:$Q,O$1,WhatIf!$R:$R,O525)&lt;=price_limit,IF(O525="Yes",1,2),"")),""))</f>
        <v/>
      </c>
      <c r="BK525" s="161" t="str">
        <f>IF(OR(P525="",VLOOKUP(P$1,Services!$A$1:$B$25,2,0)="Exclude"),"",IF($D525=1,IF(OR(price_limit="",price_limit="No Limit"),IF(P525="Yes",1,2),IF(SUMIFS(WhatIf!$W:$W,WhatIf!$Q:$Q,P$1,WhatIf!$R:$R,P525)&lt;=price_limit,IF(P525="Yes",1,2),"")),""))</f>
        <v/>
      </c>
      <c r="BL525" s="161" t="str">
        <f>IF(OR(Q525="",VLOOKUP(Q$1,Services!$A$1:$B$25,2,0)="Exclude"),"",IF($D525=1,IF(OR(price_limit="",price_limit="No Limit"),IF(Q525="Yes",1,2),IF(SUMIFS(WhatIf!$W:$W,WhatIf!$Q:$Q,Q$1,WhatIf!$R:$R,Q525)&lt;=price_limit,IF(Q525="Yes",1,2),"")),""))</f>
        <v/>
      </c>
      <c r="BM525" s="161" t="str">
        <f>IF(OR(R525="",VLOOKUP(R$1,Services!$A$1:$B$25,2,0)="Exclude"),"",IF($D525=1,IF(OR(price_limit="",price_limit="No Limit"),IF(R525="Yes",1,2),IF(SUMIFS(WhatIf!$W:$W,WhatIf!$Q:$Q,R$1,WhatIf!$R:$R,R525)&lt;=price_limit,IF(R525="Yes",1,2),"")),""))</f>
        <v/>
      </c>
      <c r="BN525" s="161" t="str">
        <f>IF(OR(S525="",VLOOKUP(S$1,Services!$A$1:$B$25,2,0)="Exclude"),"",IF($D525=1,IF(OR(price_limit="",price_limit="No Limit"),IF(S525="Yes",1,2),IF(SUMIFS(WhatIf!$W:$W,WhatIf!$Q:$Q,S$1,WhatIf!$R:$R,S525)&lt;=price_limit,IF(S525="Yes",1,2),"")),""))</f>
        <v/>
      </c>
      <c r="BO525" s="161" t="str">
        <f>IF(OR(T525="",VLOOKUP(T$1,Services!$A$1:$B$25,2,0)="Exclude"),"",IF($D525=1,IF(OR(price_limit="",price_limit="No Limit"),IF(T525="Yes",1,2),IF(SUMIFS(WhatIf!$W:$W,WhatIf!$Q:$Q,T$1,WhatIf!$R:$R,T525)&lt;=price_limit,IF(T525="Yes",1,2),"")),""))</f>
        <v/>
      </c>
      <c r="BP525" s="161" t="str">
        <f>IF(OR(U525="",VLOOKUP(U$1,Services!$A$1:$B$25,2,0)="Exclude"),"",IF($D525=1,IF(OR(price_limit="",price_limit="No Limit"),IF(U525="Yes",1,2),IF(SUMIFS(WhatIf!$W:$W,WhatIf!$Q:$Q,U$1,WhatIf!$R:$R,U525)&lt;=price_limit,IF(U525="Yes",1,2),"")),""))</f>
        <v/>
      </c>
      <c r="BQ525" s="161" t="str">
        <f>IF(OR(V525="",VLOOKUP(V$1,Services!$A$1:$B$25,2,0)="Exclude"),"",IF($D525=1,IF(OR(price_limit="",price_limit="No Limit"),IF(V525="Yes",1,2),IF(SUMIFS(WhatIf!$W:$W,WhatIf!$Q:$Q,V$1,WhatIf!$R:$R,V525)&lt;=price_limit,IF(V525="Yes",1,2),"")),""))</f>
        <v/>
      </c>
      <c r="BR525" s="161" t="str">
        <f>IF(OR(W525="",VLOOKUP(W$1,Services!$A$1:$B$25,2,0)="Exclude"),"",IF($D525=1,IF(OR(price_limit="",price_limit="No Limit"),IF(W525="Yes",1,2),IF(SUMIFS(WhatIf!$W:$W,WhatIf!$Q:$Q,W$1,WhatIf!$R:$R,W525)&lt;=price_limit,IF(W525="Yes",1,2),"")),""))</f>
        <v/>
      </c>
      <c r="BS525" s="161" t="str">
        <f>IF(OR(X525="",VLOOKUP(X$1,Services!$A$1:$B$25,2,0)="Exclude"),"",IF($D525=1,IF(OR(price_limit="",price_limit="No Limit"),IF(X525="Yes",1,2),IF(SUMIFS(WhatIf!$W:$W,WhatIf!$Q:$Q,X$1,WhatIf!$R:$R,X525)&lt;=price_limit,IF(X525="Yes",1,2),"")),""))</f>
        <v/>
      </c>
      <c r="BT525" s="161" t="str">
        <f>IF(OR(Y525="",VLOOKUP(Y$1,Services!$A$1:$B$25,2,0)="Exclude"),"",IF($D525=1,IF(OR(price_limit="",price_limit="No Limit"),IF(Y525="Yes",1,2),IF(SUMIFS(WhatIf!$W:$W,WhatIf!$Q:$Q,Y$1,WhatIf!$R:$R,Y525)&lt;=price_limit,IF(Y525="Yes",1,2),"")),""))</f>
        <v/>
      </c>
      <c r="BU525" s="161" t="str">
        <f>IF(OR(Z525="",VLOOKUP(Z$1,Services!$A$1:$B$25,2,0)="Exclude"),"",IF($D525=1,IF(OR(price_limit="",price_limit="No Limit"),IF(Z525="Yes",1,2),IF(SUMIFS(WhatIf!$W:$W,WhatIf!$Q:$Q,Z$1,WhatIf!$R:$R,Z525)&lt;=price_limit,IF(Z525="Yes",1,2),"")),""))</f>
        <v/>
      </c>
      <c r="BV525" s="161"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624</v>
      </c>
      <c r="C526" s="3" t="s">
        <v>615</v>
      </c>
      <c r="D526" s="8" t="str">
        <f t="shared" ca="1" si="26"/>
        <v/>
      </c>
      <c r="F526" s="4" t="s">
        <v>568</v>
      </c>
      <c r="G526" s="4" t="s">
        <v>568</v>
      </c>
      <c r="H526" s="4" t="s">
        <v>568</v>
      </c>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1" t="str">
        <f>IF(OR(E526="",VLOOKUP(E$1,Services!$A$1:$B$25,2,0)="Exclude"),"",IF($D526=1,IF(OR(price_limit="",price_limit="No Limit"),IF(E526="Yes",1,2),IF(SUMIFS(WhatIf!$W:$W,WhatIf!$Q:$Q,E$1,WhatIf!$R:$R,E526)&lt;=price_limit,IF(E526="Yes",1,2),"")),""))</f>
        <v/>
      </c>
      <c r="BA526" s="161" t="str">
        <f ca="1">IF(OR(F526="",VLOOKUP(F$1,Services!$A$1:$B$25,2,0)="Exclude"),"",IF($D526=1,IF(OR(price_limit="",price_limit="No Limit"),IF(F526="Yes",1,2),IF(SUMIFS(WhatIf!$W:$W,WhatIf!$Q:$Q,F$1,WhatIf!$R:$R,F526)&lt;=price_limit,IF(F526="Yes",1,2),"")),""))</f>
        <v/>
      </c>
      <c r="BB526" s="161" t="str">
        <f ca="1">IF(OR(G526="",VLOOKUP(G$1,Services!$A$1:$B$25,2,0)="Exclude"),"",IF($D526=1,IF(OR(price_limit="",price_limit="No Limit"),IF(G526="Yes",1,2),IF(SUMIFS(WhatIf!$W:$W,WhatIf!$Q:$Q,G$1,WhatIf!$R:$R,G526)&lt;=price_limit,IF(G526="Yes",1,2),"")),""))</f>
        <v/>
      </c>
      <c r="BC526" s="161" t="str">
        <f ca="1">IF(OR(H526="",VLOOKUP(H$1,Services!$A$1:$B$25,2,0)="Exclude"),"",IF($D526=1,IF(OR(price_limit="",price_limit="No Limit"),IF(H526="Yes",1,2),IF(SUMIFS(WhatIf!$W:$W,WhatIf!$Q:$Q,H$1,WhatIf!$R:$R,H526)&lt;=price_limit,IF(H526="Yes",1,2),"")),""))</f>
        <v/>
      </c>
      <c r="BD526" s="161" t="str">
        <f>IF(OR(I526="",VLOOKUP(I$1,Services!$A$1:$B$25,2,0)="Exclude"),"",IF($D526=1,IF(OR(price_limit="",price_limit="No Limit"),IF(I526="Yes",1,2),IF(SUMIFS(WhatIf!$W:$W,WhatIf!$Q:$Q,I$1,WhatIf!$R:$R,I526)&lt;=price_limit,IF(I526="Yes",1,2),"")),""))</f>
        <v/>
      </c>
      <c r="BE526" s="161" t="str">
        <f>IF(OR(J526="",VLOOKUP(J$1,Services!$A$1:$B$25,2,0)="Exclude"),"",IF($D526=1,IF(OR(price_limit="",price_limit="No Limit"),IF(J526="Yes",1,2),IF(SUMIFS(WhatIf!$W:$W,WhatIf!$Q:$Q,J$1,WhatIf!$R:$R,J526)&lt;=price_limit,IF(J526="Yes",1,2),"")),""))</f>
        <v/>
      </c>
      <c r="BF526" s="161" t="str">
        <f>IF(OR(K526="",VLOOKUP(K$1,Services!$A$1:$B$25,2,0)="Exclude"),"",IF($D526=1,IF(OR(price_limit="",price_limit="No Limit"),IF(K526="Yes",1,2),IF(SUMIFS(WhatIf!$W:$W,WhatIf!$Q:$Q,K$1,WhatIf!$R:$R,K526)&lt;=price_limit,IF(K526="Yes",1,2),"")),""))</f>
        <v/>
      </c>
      <c r="BG526" s="161" t="str">
        <f>IF(OR(L526="",VLOOKUP(L$1,Services!$A$1:$B$25,2,0)="Exclude"),"",IF($D526=1,IF(OR(price_limit="",price_limit="No Limit"),IF(L526="Yes",1,2),IF(SUMIFS(WhatIf!$W:$W,WhatIf!$Q:$Q,L$1,WhatIf!$R:$R,L526)&lt;=price_limit,IF(L526="Yes",1,2),"")),""))</f>
        <v/>
      </c>
      <c r="BH526" s="161" t="str">
        <f>IF(OR(M526="",VLOOKUP(M$1,Services!$A$1:$B$25,2,0)="Exclude"),"",IF($D526=1,IF(OR(price_limit="",price_limit="No Limit"),IF(M526="Yes",1,2),IF(SUMIFS(WhatIf!$W:$W,WhatIf!$Q:$Q,M$1,WhatIf!$R:$R,M526)&lt;=price_limit,IF(M526="Yes",1,2),"")),""))</f>
        <v/>
      </c>
      <c r="BI526" s="161" t="str">
        <f>IF(OR(N526="",VLOOKUP(N$1,Services!$A$1:$B$25,2,0)="Exclude"),"",IF($D526=1,IF(OR(price_limit="",price_limit="No Limit"),IF(N526="Yes",1,2),IF(SUMIFS(WhatIf!$W:$W,WhatIf!$Q:$Q,N$1,WhatIf!$R:$R,N526)&lt;=price_limit,IF(N526="Yes",1,2),"")),""))</f>
        <v/>
      </c>
      <c r="BJ526" s="161" t="str">
        <f>IF(OR(O526="",VLOOKUP(O$1,Services!$A$1:$B$25,2,0)="Exclude"),"",IF($D526=1,IF(OR(price_limit="",price_limit="No Limit"),IF(O526="Yes",1,2),IF(SUMIFS(WhatIf!$W:$W,WhatIf!$Q:$Q,O$1,WhatIf!$R:$R,O526)&lt;=price_limit,IF(O526="Yes",1,2),"")),""))</f>
        <v/>
      </c>
      <c r="BK526" s="161" t="str">
        <f>IF(OR(P526="",VLOOKUP(P$1,Services!$A$1:$B$25,2,0)="Exclude"),"",IF($D526=1,IF(OR(price_limit="",price_limit="No Limit"),IF(P526="Yes",1,2),IF(SUMIFS(WhatIf!$W:$W,WhatIf!$Q:$Q,P$1,WhatIf!$R:$R,P526)&lt;=price_limit,IF(P526="Yes",1,2),"")),""))</f>
        <v/>
      </c>
      <c r="BL526" s="161" t="str">
        <f>IF(OR(Q526="",VLOOKUP(Q$1,Services!$A$1:$B$25,2,0)="Exclude"),"",IF($D526=1,IF(OR(price_limit="",price_limit="No Limit"),IF(Q526="Yes",1,2),IF(SUMIFS(WhatIf!$W:$W,WhatIf!$Q:$Q,Q$1,WhatIf!$R:$R,Q526)&lt;=price_limit,IF(Q526="Yes",1,2),"")),""))</f>
        <v/>
      </c>
      <c r="BM526" s="161" t="str">
        <f>IF(OR(R526="",VLOOKUP(R$1,Services!$A$1:$B$25,2,0)="Exclude"),"",IF($D526=1,IF(OR(price_limit="",price_limit="No Limit"),IF(R526="Yes",1,2),IF(SUMIFS(WhatIf!$W:$W,WhatIf!$Q:$Q,R$1,WhatIf!$R:$R,R526)&lt;=price_limit,IF(R526="Yes",1,2),"")),""))</f>
        <v/>
      </c>
      <c r="BN526" s="161" t="str">
        <f>IF(OR(S526="",VLOOKUP(S$1,Services!$A$1:$B$25,2,0)="Exclude"),"",IF($D526=1,IF(OR(price_limit="",price_limit="No Limit"),IF(S526="Yes",1,2),IF(SUMIFS(WhatIf!$W:$W,WhatIf!$Q:$Q,S$1,WhatIf!$R:$R,S526)&lt;=price_limit,IF(S526="Yes",1,2),"")),""))</f>
        <v/>
      </c>
      <c r="BO526" s="161" t="str">
        <f>IF(OR(T526="",VLOOKUP(T$1,Services!$A$1:$B$25,2,0)="Exclude"),"",IF($D526=1,IF(OR(price_limit="",price_limit="No Limit"),IF(T526="Yes",1,2),IF(SUMIFS(WhatIf!$W:$W,WhatIf!$Q:$Q,T$1,WhatIf!$R:$R,T526)&lt;=price_limit,IF(T526="Yes",1,2),"")),""))</f>
        <v/>
      </c>
      <c r="BP526" s="161" t="str">
        <f>IF(OR(U526="",VLOOKUP(U$1,Services!$A$1:$B$25,2,0)="Exclude"),"",IF($D526=1,IF(OR(price_limit="",price_limit="No Limit"),IF(U526="Yes",1,2),IF(SUMIFS(WhatIf!$W:$W,WhatIf!$Q:$Q,U$1,WhatIf!$R:$R,U526)&lt;=price_limit,IF(U526="Yes",1,2),"")),""))</f>
        <v/>
      </c>
      <c r="BQ526" s="161" t="str">
        <f>IF(OR(V526="",VLOOKUP(V$1,Services!$A$1:$B$25,2,0)="Exclude"),"",IF($D526=1,IF(OR(price_limit="",price_limit="No Limit"),IF(V526="Yes",1,2),IF(SUMIFS(WhatIf!$W:$W,WhatIf!$Q:$Q,V$1,WhatIf!$R:$R,V526)&lt;=price_limit,IF(V526="Yes",1,2),"")),""))</f>
        <v/>
      </c>
      <c r="BR526" s="161" t="str">
        <f>IF(OR(W526="",VLOOKUP(W$1,Services!$A$1:$B$25,2,0)="Exclude"),"",IF($D526=1,IF(OR(price_limit="",price_limit="No Limit"),IF(W526="Yes",1,2),IF(SUMIFS(WhatIf!$W:$W,WhatIf!$Q:$Q,W$1,WhatIf!$R:$R,W526)&lt;=price_limit,IF(W526="Yes",1,2),"")),""))</f>
        <v/>
      </c>
      <c r="BS526" s="161" t="str">
        <f>IF(OR(X526="",VLOOKUP(X$1,Services!$A$1:$B$25,2,0)="Exclude"),"",IF($D526=1,IF(OR(price_limit="",price_limit="No Limit"),IF(X526="Yes",1,2),IF(SUMIFS(WhatIf!$W:$W,WhatIf!$Q:$Q,X$1,WhatIf!$R:$R,X526)&lt;=price_limit,IF(X526="Yes",1,2),"")),""))</f>
        <v/>
      </c>
      <c r="BT526" s="161" t="str">
        <f>IF(OR(Y526="",VLOOKUP(Y$1,Services!$A$1:$B$25,2,0)="Exclude"),"",IF($D526=1,IF(OR(price_limit="",price_limit="No Limit"),IF(Y526="Yes",1,2),IF(SUMIFS(WhatIf!$W:$W,WhatIf!$Q:$Q,Y$1,WhatIf!$R:$R,Y526)&lt;=price_limit,IF(Y526="Yes",1,2),"")),""))</f>
        <v/>
      </c>
      <c r="BU526" s="161" t="str">
        <f>IF(OR(Z526="",VLOOKUP(Z$1,Services!$A$1:$B$25,2,0)="Exclude"),"",IF($D526=1,IF(OR(price_limit="",price_limit="No Limit"),IF(Z526="Yes",1,2),IF(SUMIFS(WhatIf!$W:$W,WhatIf!$Q:$Q,Z$1,WhatIf!$R:$R,Z526)&lt;=price_limit,IF(Z526="Yes",1,2),"")),""))</f>
        <v/>
      </c>
      <c r="BV526" s="161"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164</v>
      </c>
      <c r="B527" s="3" t="s">
        <v>234</v>
      </c>
      <c r="C527" s="3" t="s">
        <v>177</v>
      </c>
      <c r="D527" s="8" t="str">
        <f t="shared" ca="1" si="26"/>
        <v/>
      </c>
      <c r="E527" s="4" t="s">
        <v>1</v>
      </c>
      <c r="K527" s="4" t="s">
        <v>1</v>
      </c>
      <c r="L527" s="4" t="s">
        <v>1</v>
      </c>
      <c r="M527" s="8" t="s">
        <v>1</v>
      </c>
      <c r="N527" s="8" t="s">
        <v>1</v>
      </c>
      <c r="O527" s="8" t="s">
        <v>1</v>
      </c>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1" t="str">
        <f ca="1">IF(OR(E527="",VLOOKUP(E$1,Services!$A$1:$B$25,2,0)="Exclude"),"",IF($D527=1,IF(OR(price_limit="",price_limit="No Limit"),IF(E527="Yes",1,2),IF(SUMIFS(WhatIf!$W:$W,WhatIf!$Q:$Q,E$1,WhatIf!$R:$R,E527)&lt;=price_limit,IF(E527="Yes",1,2),"")),""))</f>
        <v/>
      </c>
      <c r="BA527" s="161" t="str">
        <f>IF(OR(F527="",VLOOKUP(F$1,Services!$A$1:$B$25,2,0)="Exclude"),"",IF($D527=1,IF(OR(price_limit="",price_limit="No Limit"),IF(F527="Yes",1,2),IF(SUMIFS(WhatIf!$W:$W,WhatIf!$Q:$Q,F$1,WhatIf!$R:$R,F527)&lt;=price_limit,IF(F527="Yes",1,2),"")),""))</f>
        <v/>
      </c>
      <c r="BB527" s="161" t="str">
        <f>IF(OR(G527="",VLOOKUP(G$1,Services!$A$1:$B$25,2,0)="Exclude"),"",IF($D527=1,IF(OR(price_limit="",price_limit="No Limit"),IF(G527="Yes",1,2),IF(SUMIFS(WhatIf!$W:$W,WhatIf!$Q:$Q,G$1,WhatIf!$R:$R,G527)&lt;=price_limit,IF(G527="Yes",1,2),"")),""))</f>
        <v/>
      </c>
      <c r="BC527" s="161" t="str">
        <f>IF(OR(H527="",VLOOKUP(H$1,Services!$A$1:$B$25,2,0)="Exclude"),"",IF($D527=1,IF(OR(price_limit="",price_limit="No Limit"),IF(H527="Yes",1,2),IF(SUMIFS(WhatIf!$W:$W,WhatIf!$Q:$Q,H$1,WhatIf!$R:$R,H527)&lt;=price_limit,IF(H527="Yes",1,2),"")),""))</f>
        <v/>
      </c>
      <c r="BD527" s="161" t="str">
        <f>IF(OR(I527="",VLOOKUP(I$1,Services!$A$1:$B$25,2,0)="Exclude"),"",IF($D527=1,IF(OR(price_limit="",price_limit="No Limit"),IF(I527="Yes",1,2),IF(SUMIFS(WhatIf!$W:$W,WhatIf!$Q:$Q,I$1,WhatIf!$R:$R,I527)&lt;=price_limit,IF(I527="Yes",1,2),"")),""))</f>
        <v/>
      </c>
      <c r="BE527" s="161" t="str">
        <f>IF(OR(J527="",VLOOKUP(J$1,Services!$A$1:$B$25,2,0)="Exclude"),"",IF($D527=1,IF(OR(price_limit="",price_limit="No Limit"),IF(J527="Yes",1,2),IF(SUMIFS(WhatIf!$W:$W,WhatIf!$Q:$Q,J$1,WhatIf!$R:$R,J527)&lt;=price_limit,IF(J527="Yes",1,2),"")),""))</f>
        <v/>
      </c>
      <c r="BF527" s="161" t="str">
        <f ca="1">IF(OR(K527="",VLOOKUP(K$1,Services!$A$1:$B$25,2,0)="Exclude"),"",IF($D527=1,IF(OR(price_limit="",price_limit="No Limit"),IF(K527="Yes",1,2),IF(SUMIFS(WhatIf!$W:$W,WhatIf!$Q:$Q,K$1,WhatIf!$R:$R,K527)&lt;=price_limit,IF(K527="Yes",1,2),"")),""))</f>
        <v/>
      </c>
      <c r="BG527" s="161" t="str">
        <f ca="1">IF(OR(L527="",VLOOKUP(L$1,Services!$A$1:$B$25,2,0)="Exclude"),"",IF($D527=1,IF(OR(price_limit="",price_limit="No Limit"),IF(L527="Yes",1,2),IF(SUMIFS(WhatIf!$W:$W,WhatIf!$Q:$Q,L$1,WhatIf!$R:$R,L527)&lt;=price_limit,IF(L527="Yes",1,2),"")),""))</f>
        <v/>
      </c>
      <c r="BH527" s="161" t="str">
        <f ca="1">IF(OR(M527="",VLOOKUP(M$1,Services!$A$1:$B$25,2,0)="Exclude"),"",IF($D527=1,IF(OR(price_limit="",price_limit="No Limit"),IF(M527="Yes",1,2),IF(SUMIFS(WhatIf!$W:$W,WhatIf!$Q:$Q,M$1,WhatIf!$R:$R,M527)&lt;=price_limit,IF(M527="Yes",1,2),"")),""))</f>
        <v/>
      </c>
      <c r="BI527" s="161" t="str">
        <f ca="1">IF(OR(N527="",VLOOKUP(N$1,Services!$A$1:$B$25,2,0)="Exclude"),"",IF($D527=1,IF(OR(price_limit="",price_limit="No Limit"),IF(N527="Yes",1,2),IF(SUMIFS(WhatIf!$W:$W,WhatIf!$Q:$Q,N$1,WhatIf!$R:$R,N527)&lt;=price_limit,IF(N527="Yes",1,2),"")),""))</f>
        <v/>
      </c>
      <c r="BJ527" s="161" t="str">
        <f ca="1">IF(OR(O527="",VLOOKUP(O$1,Services!$A$1:$B$25,2,0)="Exclude"),"",IF($D527=1,IF(OR(price_limit="",price_limit="No Limit"),IF(O527="Yes",1,2),IF(SUMIFS(WhatIf!$W:$W,WhatIf!$Q:$Q,O$1,WhatIf!$R:$R,O527)&lt;=price_limit,IF(O527="Yes",1,2),"")),""))</f>
        <v/>
      </c>
      <c r="BK527" s="161" t="str">
        <f>IF(OR(P527="",VLOOKUP(P$1,Services!$A$1:$B$25,2,0)="Exclude"),"",IF($D527=1,IF(OR(price_limit="",price_limit="No Limit"),IF(P527="Yes",1,2),IF(SUMIFS(WhatIf!$W:$W,WhatIf!$Q:$Q,P$1,WhatIf!$R:$R,P527)&lt;=price_limit,IF(P527="Yes",1,2),"")),""))</f>
        <v/>
      </c>
      <c r="BL527" s="161" t="str">
        <f>IF(OR(Q527="",VLOOKUP(Q$1,Services!$A$1:$B$25,2,0)="Exclude"),"",IF($D527=1,IF(OR(price_limit="",price_limit="No Limit"),IF(Q527="Yes",1,2),IF(SUMIFS(WhatIf!$W:$W,WhatIf!$Q:$Q,Q$1,WhatIf!$R:$R,Q527)&lt;=price_limit,IF(Q527="Yes",1,2),"")),""))</f>
        <v/>
      </c>
      <c r="BM527" s="161" t="str">
        <f>IF(OR(R527="",VLOOKUP(R$1,Services!$A$1:$B$25,2,0)="Exclude"),"",IF($D527=1,IF(OR(price_limit="",price_limit="No Limit"),IF(R527="Yes",1,2),IF(SUMIFS(WhatIf!$W:$W,WhatIf!$Q:$Q,R$1,WhatIf!$R:$R,R527)&lt;=price_limit,IF(R527="Yes",1,2),"")),""))</f>
        <v/>
      </c>
      <c r="BN527" s="161" t="str">
        <f>IF(OR(S527="",VLOOKUP(S$1,Services!$A$1:$B$25,2,0)="Exclude"),"",IF($D527=1,IF(OR(price_limit="",price_limit="No Limit"),IF(S527="Yes",1,2),IF(SUMIFS(WhatIf!$W:$W,WhatIf!$Q:$Q,S$1,WhatIf!$R:$R,S527)&lt;=price_limit,IF(S527="Yes",1,2),"")),""))</f>
        <v/>
      </c>
      <c r="BO527" s="161" t="str">
        <f>IF(OR(T527="",VLOOKUP(T$1,Services!$A$1:$B$25,2,0)="Exclude"),"",IF($D527=1,IF(OR(price_limit="",price_limit="No Limit"),IF(T527="Yes",1,2),IF(SUMIFS(WhatIf!$W:$W,WhatIf!$Q:$Q,T$1,WhatIf!$R:$R,T527)&lt;=price_limit,IF(T527="Yes",1,2),"")),""))</f>
        <v/>
      </c>
      <c r="BP527" s="161" t="str">
        <f>IF(OR(U527="",VLOOKUP(U$1,Services!$A$1:$B$25,2,0)="Exclude"),"",IF($D527=1,IF(OR(price_limit="",price_limit="No Limit"),IF(U527="Yes",1,2),IF(SUMIFS(WhatIf!$W:$W,WhatIf!$Q:$Q,U$1,WhatIf!$R:$R,U527)&lt;=price_limit,IF(U527="Yes",1,2),"")),""))</f>
        <v/>
      </c>
      <c r="BQ527" s="161" t="str">
        <f>IF(OR(V527="",VLOOKUP(V$1,Services!$A$1:$B$25,2,0)="Exclude"),"",IF($D527=1,IF(OR(price_limit="",price_limit="No Limit"),IF(V527="Yes",1,2),IF(SUMIFS(WhatIf!$W:$W,WhatIf!$Q:$Q,V$1,WhatIf!$R:$R,V527)&lt;=price_limit,IF(V527="Yes",1,2),"")),""))</f>
        <v/>
      </c>
      <c r="BR527" s="161" t="str">
        <f>IF(OR(W527="",VLOOKUP(W$1,Services!$A$1:$B$25,2,0)="Exclude"),"",IF($D527=1,IF(OR(price_limit="",price_limit="No Limit"),IF(W527="Yes",1,2),IF(SUMIFS(WhatIf!$W:$W,WhatIf!$Q:$Q,W$1,WhatIf!$R:$R,W527)&lt;=price_limit,IF(W527="Yes",1,2),"")),""))</f>
        <v/>
      </c>
      <c r="BS527" s="161" t="str">
        <f>IF(OR(X527="",VLOOKUP(X$1,Services!$A$1:$B$25,2,0)="Exclude"),"",IF($D527=1,IF(OR(price_limit="",price_limit="No Limit"),IF(X527="Yes",1,2),IF(SUMIFS(WhatIf!$W:$W,WhatIf!$Q:$Q,X$1,WhatIf!$R:$R,X527)&lt;=price_limit,IF(X527="Yes",1,2),"")),""))</f>
        <v/>
      </c>
      <c r="BT527" s="161" t="str">
        <f>IF(OR(Y527="",VLOOKUP(Y$1,Services!$A$1:$B$25,2,0)="Exclude"),"",IF($D527=1,IF(OR(price_limit="",price_limit="No Limit"),IF(Y527="Yes",1,2),IF(SUMIFS(WhatIf!$W:$W,WhatIf!$Q:$Q,Y$1,WhatIf!$R:$R,Y527)&lt;=price_limit,IF(Y527="Yes",1,2),"")),""))</f>
        <v/>
      </c>
      <c r="BU527" s="161" t="str">
        <f>IF(OR(Z527="",VLOOKUP(Z$1,Services!$A$1:$B$25,2,0)="Exclude"),"",IF($D527=1,IF(OR(price_limit="",price_limit="No Limit"),IF(Z527="Yes",1,2),IF(SUMIFS(WhatIf!$W:$W,WhatIf!$Q:$Q,Z$1,WhatIf!$R:$R,Z527)&lt;=price_limit,IF(Z527="Yes",1,2),"")),""))</f>
        <v/>
      </c>
      <c r="BV527" s="161"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239</v>
      </c>
      <c r="B528" s="3" t="s">
        <v>348</v>
      </c>
      <c r="C528" s="3" t="s">
        <v>747</v>
      </c>
      <c r="D528" s="8" t="str">
        <f t="shared" ca="1" si="26"/>
        <v/>
      </c>
      <c r="J528" s="4" t="s">
        <v>1</v>
      </c>
      <c r="K528" s="4" t="s">
        <v>1</v>
      </c>
      <c r="L528" s="4" t="s">
        <v>1</v>
      </c>
      <c r="M528" s="8" t="s">
        <v>1</v>
      </c>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1" t="str">
        <f>IF(OR(E528="",VLOOKUP(E$1,Services!$A$1:$B$25,2,0)="Exclude"),"",IF($D528=1,IF(OR(price_limit="",price_limit="No Limit"),IF(E528="Yes",1,2),IF(SUMIFS(WhatIf!$W:$W,WhatIf!$Q:$Q,E$1,WhatIf!$R:$R,E528)&lt;=price_limit,IF(E528="Yes",1,2),"")),""))</f>
        <v/>
      </c>
      <c r="BA528" s="161" t="str">
        <f>IF(OR(F528="",VLOOKUP(F$1,Services!$A$1:$B$25,2,0)="Exclude"),"",IF($D528=1,IF(OR(price_limit="",price_limit="No Limit"),IF(F528="Yes",1,2),IF(SUMIFS(WhatIf!$W:$W,WhatIf!$Q:$Q,F$1,WhatIf!$R:$R,F528)&lt;=price_limit,IF(F528="Yes",1,2),"")),""))</f>
        <v/>
      </c>
      <c r="BB528" s="161" t="str">
        <f>IF(OR(G528="",VLOOKUP(G$1,Services!$A$1:$B$25,2,0)="Exclude"),"",IF($D528=1,IF(OR(price_limit="",price_limit="No Limit"),IF(G528="Yes",1,2),IF(SUMIFS(WhatIf!$W:$W,WhatIf!$Q:$Q,G$1,WhatIf!$R:$R,G528)&lt;=price_limit,IF(G528="Yes",1,2),"")),""))</f>
        <v/>
      </c>
      <c r="BC528" s="161" t="str">
        <f>IF(OR(H528="",VLOOKUP(H$1,Services!$A$1:$B$25,2,0)="Exclude"),"",IF($D528=1,IF(OR(price_limit="",price_limit="No Limit"),IF(H528="Yes",1,2),IF(SUMIFS(WhatIf!$W:$W,WhatIf!$Q:$Q,H$1,WhatIf!$R:$R,H528)&lt;=price_limit,IF(H528="Yes",1,2),"")),""))</f>
        <v/>
      </c>
      <c r="BD528" s="161" t="str">
        <f>IF(OR(I528="",VLOOKUP(I$1,Services!$A$1:$B$25,2,0)="Exclude"),"",IF($D528=1,IF(OR(price_limit="",price_limit="No Limit"),IF(I528="Yes",1,2),IF(SUMIFS(WhatIf!$W:$W,WhatIf!$Q:$Q,I$1,WhatIf!$R:$R,I528)&lt;=price_limit,IF(I528="Yes",1,2),"")),""))</f>
        <v/>
      </c>
      <c r="BE528" s="161" t="str">
        <f ca="1">IF(OR(J528="",VLOOKUP(J$1,Services!$A$1:$B$25,2,0)="Exclude"),"",IF($D528=1,IF(OR(price_limit="",price_limit="No Limit"),IF(J528="Yes",1,2),IF(SUMIFS(WhatIf!$W:$W,WhatIf!$Q:$Q,J$1,WhatIf!$R:$R,J528)&lt;=price_limit,IF(J528="Yes",1,2),"")),""))</f>
        <v/>
      </c>
      <c r="BF528" s="161" t="str">
        <f ca="1">IF(OR(K528="",VLOOKUP(K$1,Services!$A$1:$B$25,2,0)="Exclude"),"",IF($D528=1,IF(OR(price_limit="",price_limit="No Limit"),IF(K528="Yes",1,2),IF(SUMIFS(WhatIf!$W:$W,WhatIf!$Q:$Q,K$1,WhatIf!$R:$R,K528)&lt;=price_limit,IF(K528="Yes",1,2),"")),""))</f>
        <v/>
      </c>
      <c r="BG528" s="161" t="str">
        <f ca="1">IF(OR(L528="",VLOOKUP(L$1,Services!$A$1:$B$25,2,0)="Exclude"),"",IF($D528=1,IF(OR(price_limit="",price_limit="No Limit"),IF(L528="Yes",1,2),IF(SUMIFS(WhatIf!$W:$W,WhatIf!$Q:$Q,L$1,WhatIf!$R:$R,L528)&lt;=price_limit,IF(L528="Yes",1,2),"")),""))</f>
        <v/>
      </c>
      <c r="BH528" s="161" t="str">
        <f ca="1">IF(OR(M528="",VLOOKUP(M$1,Services!$A$1:$B$25,2,0)="Exclude"),"",IF($D528=1,IF(OR(price_limit="",price_limit="No Limit"),IF(M528="Yes",1,2),IF(SUMIFS(WhatIf!$W:$W,WhatIf!$Q:$Q,M$1,WhatIf!$R:$R,M528)&lt;=price_limit,IF(M528="Yes",1,2),"")),""))</f>
        <v/>
      </c>
      <c r="BI528" s="161" t="str">
        <f>IF(OR(N528="",VLOOKUP(N$1,Services!$A$1:$B$25,2,0)="Exclude"),"",IF($D528=1,IF(OR(price_limit="",price_limit="No Limit"),IF(N528="Yes",1,2),IF(SUMIFS(WhatIf!$W:$W,WhatIf!$Q:$Q,N$1,WhatIf!$R:$R,N528)&lt;=price_limit,IF(N528="Yes",1,2),"")),""))</f>
        <v/>
      </c>
      <c r="BJ528" s="161" t="str">
        <f>IF(OR(O528="",VLOOKUP(O$1,Services!$A$1:$B$25,2,0)="Exclude"),"",IF($D528=1,IF(OR(price_limit="",price_limit="No Limit"),IF(O528="Yes",1,2),IF(SUMIFS(WhatIf!$W:$W,WhatIf!$Q:$Q,O$1,WhatIf!$R:$R,O528)&lt;=price_limit,IF(O528="Yes",1,2),"")),""))</f>
        <v/>
      </c>
      <c r="BK528" s="161" t="str">
        <f>IF(OR(P528="",VLOOKUP(P$1,Services!$A$1:$B$25,2,0)="Exclude"),"",IF($D528=1,IF(OR(price_limit="",price_limit="No Limit"),IF(P528="Yes",1,2),IF(SUMIFS(WhatIf!$W:$W,WhatIf!$Q:$Q,P$1,WhatIf!$R:$R,P528)&lt;=price_limit,IF(P528="Yes",1,2),"")),""))</f>
        <v/>
      </c>
      <c r="BL528" s="161" t="str">
        <f>IF(OR(Q528="",VLOOKUP(Q$1,Services!$A$1:$B$25,2,0)="Exclude"),"",IF($D528=1,IF(OR(price_limit="",price_limit="No Limit"),IF(Q528="Yes",1,2),IF(SUMIFS(WhatIf!$W:$W,WhatIf!$Q:$Q,Q$1,WhatIf!$R:$R,Q528)&lt;=price_limit,IF(Q528="Yes",1,2),"")),""))</f>
        <v/>
      </c>
      <c r="BM528" s="161" t="str">
        <f>IF(OR(R528="",VLOOKUP(R$1,Services!$A$1:$B$25,2,0)="Exclude"),"",IF($D528=1,IF(OR(price_limit="",price_limit="No Limit"),IF(R528="Yes",1,2),IF(SUMIFS(WhatIf!$W:$W,WhatIf!$Q:$Q,R$1,WhatIf!$R:$R,R528)&lt;=price_limit,IF(R528="Yes",1,2),"")),""))</f>
        <v/>
      </c>
      <c r="BN528" s="161" t="str">
        <f>IF(OR(S528="",VLOOKUP(S$1,Services!$A$1:$B$25,2,0)="Exclude"),"",IF($D528=1,IF(OR(price_limit="",price_limit="No Limit"),IF(S528="Yes",1,2),IF(SUMIFS(WhatIf!$W:$W,WhatIf!$Q:$Q,S$1,WhatIf!$R:$R,S528)&lt;=price_limit,IF(S528="Yes",1,2),"")),""))</f>
        <v/>
      </c>
      <c r="BO528" s="161" t="str">
        <f>IF(OR(T528="",VLOOKUP(T$1,Services!$A$1:$B$25,2,0)="Exclude"),"",IF($D528=1,IF(OR(price_limit="",price_limit="No Limit"),IF(T528="Yes",1,2),IF(SUMIFS(WhatIf!$W:$W,WhatIf!$Q:$Q,T$1,WhatIf!$R:$R,T528)&lt;=price_limit,IF(T528="Yes",1,2),"")),""))</f>
        <v/>
      </c>
      <c r="BP528" s="161" t="str">
        <f>IF(OR(U528="",VLOOKUP(U$1,Services!$A$1:$B$25,2,0)="Exclude"),"",IF($D528=1,IF(OR(price_limit="",price_limit="No Limit"),IF(U528="Yes",1,2),IF(SUMIFS(WhatIf!$W:$W,WhatIf!$Q:$Q,U$1,WhatIf!$R:$R,U528)&lt;=price_limit,IF(U528="Yes",1,2),"")),""))</f>
        <v/>
      </c>
      <c r="BQ528" s="161" t="str">
        <f>IF(OR(V528="",VLOOKUP(V$1,Services!$A$1:$B$25,2,0)="Exclude"),"",IF($D528=1,IF(OR(price_limit="",price_limit="No Limit"),IF(V528="Yes",1,2),IF(SUMIFS(WhatIf!$W:$W,WhatIf!$Q:$Q,V$1,WhatIf!$R:$R,V528)&lt;=price_limit,IF(V528="Yes",1,2),"")),""))</f>
        <v/>
      </c>
      <c r="BR528" s="161" t="str">
        <f>IF(OR(W528="",VLOOKUP(W$1,Services!$A$1:$B$25,2,0)="Exclude"),"",IF($D528=1,IF(OR(price_limit="",price_limit="No Limit"),IF(W528="Yes",1,2),IF(SUMIFS(WhatIf!$W:$W,WhatIf!$Q:$Q,W$1,WhatIf!$R:$R,W528)&lt;=price_limit,IF(W528="Yes",1,2),"")),""))</f>
        <v/>
      </c>
      <c r="BS528" s="161" t="str">
        <f>IF(OR(X528="",VLOOKUP(X$1,Services!$A$1:$B$25,2,0)="Exclude"),"",IF($D528=1,IF(OR(price_limit="",price_limit="No Limit"),IF(X528="Yes",1,2),IF(SUMIFS(WhatIf!$W:$W,WhatIf!$Q:$Q,X$1,WhatIf!$R:$R,X528)&lt;=price_limit,IF(X528="Yes",1,2),"")),""))</f>
        <v/>
      </c>
      <c r="BT528" s="161" t="str">
        <f>IF(OR(Y528="",VLOOKUP(Y$1,Services!$A$1:$B$25,2,0)="Exclude"),"",IF($D528=1,IF(OR(price_limit="",price_limit="No Limit"),IF(Y528="Yes",1,2),IF(SUMIFS(WhatIf!$W:$W,WhatIf!$Q:$Q,Y$1,WhatIf!$R:$R,Y528)&lt;=price_limit,IF(Y528="Yes",1,2),"")),""))</f>
        <v/>
      </c>
      <c r="BU528" s="161" t="str">
        <f>IF(OR(Z528="",VLOOKUP(Z$1,Services!$A$1:$B$25,2,0)="Exclude"),"",IF($D528=1,IF(OR(price_limit="",price_limit="No Limit"),IF(Z528="Yes",1,2),IF(SUMIFS(WhatIf!$W:$W,WhatIf!$Q:$Q,Z$1,WhatIf!$R:$R,Z528)&lt;=price_limit,IF(Z528="Yes",1,2),"")),""))</f>
        <v/>
      </c>
      <c r="BV528" s="161"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39" customHeight="1" x14ac:dyDescent="0.3">
      <c r="A529" s="15" t="s">
        <v>1206</v>
      </c>
      <c r="C529" s="3" t="s">
        <v>349</v>
      </c>
      <c r="D529" s="8" t="str">
        <f t="shared" ca="1" si="26"/>
        <v/>
      </c>
      <c r="F529" s="4" t="s">
        <v>1197</v>
      </c>
      <c r="G529" s="4" t="s">
        <v>1197</v>
      </c>
      <c r="H529" s="4" t="s">
        <v>1197</v>
      </c>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1" t="str">
        <f>IF(OR(E529="",VLOOKUP(E$1,Services!$A$1:$B$25,2,0)="Exclude"),"",IF($D529=1,IF(OR(price_limit="",price_limit="No Limit"),IF(E529="Yes",1,2),IF(SUMIFS(WhatIf!$W:$W,WhatIf!$Q:$Q,E$1,WhatIf!$R:$R,E529)&lt;=price_limit,IF(E529="Yes",1,2),"")),""))</f>
        <v/>
      </c>
      <c r="BA529" s="161" t="str">
        <f ca="1">IF(OR(F529="",VLOOKUP(F$1,Services!$A$1:$B$25,2,0)="Exclude"),"",IF($D529=1,IF(OR(price_limit="",price_limit="No Limit"),IF(F529="Yes",1,2),IF(SUMIFS(WhatIf!$W:$W,WhatIf!$Q:$Q,F$1,WhatIf!$R:$R,F529)&lt;=price_limit,IF(F529="Yes",1,2),"")),""))</f>
        <v/>
      </c>
      <c r="BB529" s="161" t="str">
        <f ca="1">IF(OR(G529="",VLOOKUP(G$1,Services!$A$1:$B$25,2,0)="Exclude"),"",IF($D529=1,IF(OR(price_limit="",price_limit="No Limit"),IF(G529="Yes",1,2),IF(SUMIFS(WhatIf!$W:$W,WhatIf!$Q:$Q,G$1,WhatIf!$R:$R,G529)&lt;=price_limit,IF(G529="Yes",1,2),"")),""))</f>
        <v/>
      </c>
      <c r="BC529" s="161" t="str">
        <f ca="1">IF(OR(H529="",VLOOKUP(H$1,Services!$A$1:$B$25,2,0)="Exclude"),"",IF($D529=1,IF(OR(price_limit="",price_limit="No Limit"),IF(H529="Yes",1,2),IF(SUMIFS(WhatIf!$W:$W,WhatIf!$Q:$Q,H$1,WhatIf!$R:$R,H529)&lt;=price_limit,IF(H529="Yes",1,2),"")),""))</f>
        <v/>
      </c>
      <c r="BD529" s="161" t="str">
        <f>IF(OR(I529="",VLOOKUP(I$1,Services!$A$1:$B$25,2,0)="Exclude"),"",IF($D529=1,IF(OR(price_limit="",price_limit="No Limit"),IF(I529="Yes",1,2),IF(SUMIFS(WhatIf!$W:$W,WhatIf!$Q:$Q,I$1,WhatIf!$R:$R,I529)&lt;=price_limit,IF(I529="Yes",1,2),"")),""))</f>
        <v/>
      </c>
      <c r="BE529" s="161" t="str">
        <f>IF(OR(J529="",VLOOKUP(J$1,Services!$A$1:$B$25,2,0)="Exclude"),"",IF($D529=1,IF(OR(price_limit="",price_limit="No Limit"),IF(J529="Yes",1,2),IF(SUMIFS(WhatIf!$W:$W,WhatIf!$Q:$Q,J$1,WhatIf!$R:$R,J529)&lt;=price_limit,IF(J529="Yes",1,2),"")),""))</f>
        <v/>
      </c>
      <c r="BF529" s="161" t="str">
        <f>IF(OR(K529="",VLOOKUP(K$1,Services!$A$1:$B$25,2,0)="Exclude"),"",IF($D529=1,IF(OR(price_limit="",price_limit="No Limit"),IF(K529="Yes",1,2),IF(SUMIFS(WhatIf!$W:$W,WhatIf!$Q:$Q,K$1,WhatIf!$R:$R,K529)&lt;=price_limit,IF(K529="Yes",1,2),"")),""))</f>
        <v/>
      </c>
      <c r="BG529" s="161" t="str">
        <f>IF(OR(L529="",VLOOKUP(L$1,Services!$A$1:$B$25,2,0)="Exclude"),"",IF($D529=1,IF(OR(price_limit="",price_limit="No Limit"),IF(L529="Yes",1,2),IF(SUMIFS(WhatIf!$W:$W,WhatIf!$Q:$Q,L$1,WhatIf!$R:$R,L529)&lt;=price_limit,IF(L529="Yes",1,2),"")),""))</f>
        <v/>
      </c>
      <c r="BH529" s="161" t="str">
        <f>IF(OR(M529="",VLOOKUP(M$1,Services!$A$1:$B$25,2,0)="Exclude"),"",IF($D529=1,IF(OR(price_limit="",price_limit="No Limit"),IF(M529="Yes",1,2),IF(SUMIFS(WhatIf!$W:$W,WhatIf!$Q:$Q,M$1,WhatIf!$R:$R,M529)&lt;=price_limit,IF(M529="Yes",1,2),"")),""))</f>
        <v/>
      </c>
      <c r="BI529" s="161" t="str">
        <f>IF(OR(N529="",VLOOKUP(N$1,Services!$A$1:$B$25,2,0)="Exclude"),"",IF($D529=1,IF(OR(price_limit="",price_limit="No Limit"),IF(N529="Yes",1,2),IF(SUMIFS(WhatIf!$W:$W,WhatIf!$Q:$Q,N$1,WhatIf!$R:$R,N529)&lt;=price_limit,IF(N529="Yes",1,2),"")),""))</f>
        <v/>
      </c>
      <c r="BJ529" s="161" t="str">
        <f>IF(OR(O529="",VLOOKUP(O$1,Services!$A$1:$B$25,2,0)="Exclude"),"",IF($D529=1,IF(OR(price_limit="",price_limit="No Limit"),IF(O529="Yes",1,2),IF(SUMIFS(WhatIf!$W:$W,WhatIf!$Q:$Q,O$1,WhatIf!$R:$R,O529)&lt;=price_limit,IF(O529="Yes",1,2),"")),""))</f>
        <v/>
      </c>
      <c r="BK529" s="161" t="str">
        <f>IF(OR(P529="",VLOOKUP(P$1,Services!$A$1:$B$25,2,0)="Exclude"),"",IF($D529=1,IF(OR(price_limit="",price_limit="No Limit"),IF(P529="Yes",1,2),IF(SUMIFS(WhatIf!$W:$W,WhatIf!$Q:$Q,P$1,WhatIf!$R:$R,P529)&lt;=price_limit,IF(P529="Yes",1,2),"")),""))</f>
        <v/>
      </c>
      <c r="BL529" s="161" t="str">
        <f>IF(OR(Q529="",VLOOKUP(Q$1,Services!$A$1:$B$25,2,0)="Exclude"),"",IF($D529=1,IF(OR(price_limit="",price_limit="No Limit"),IF(Q529="Yes",1,2),IF(SUMIFS(WhatIf!$W:$W,WhatIf!$Q:$Q,Q$1,WhatIf!$R:$R,Q529)&lt;=price_limit,IF(Q529="Yes",1,2),"")),""))</f>
        <v/>
      </c>
      <c r="BM529" s="161" t="str">
        <f>IF(OR(R529="",VLOOKUP(R$1,Services!$A$1:$B$25,2,0)="Exclude"),"",IF($D529=1,IF(OR(price_limit="",price_limit="No Limit"),IF(R529="Yes",1,2),IF(SUMIFS(WhatIf!$W:$W,WhatIf!$Q:$Q,R$1,WhatIf!$R:$R,R529)&lt;=price_limit,IF(R529="Yes",1,2),"")),""))</f>
        <v/>
      </c>
      <c r="BN529" s="161" t="str">
        <f>IF(OR(S529="",VLOOKUP(S$1,Services!$A$1:$B$25,2,0)="Exclude"),"",IF($D529=1,IF(OR(price_limit="",price_limit="No Limit"),IF(S529="Yes",1,2),IF(SUMIFS(WhatIf!$W:$W,WhatIf!$Q:$Q,S$1,WhatIf!$R:$R,S529)&lt;=price_limit,IF(S529="Yes",1,2),"")),""))</f>
        <v/>
      </c>
      <c r="BO529" s="161" t="str">
        <f>IF(OR(T529="",VLOOKUP(T$1,Services!$A$1:$B$25,2,0)="Exclude"),"",IF($D529=1,IF(OR(price_limit="",price_limit="No Limit"),IF(T529="Yes",1,2),IF(SUMIFS(WhatIf!$W:$W,WhatIf!$Q:$Q,T$1,WhatIf!$R:$R,T529)&lt;=price_limit,IF(T529="Yes",1,2),"")),""))</f>
        <v/>
      </c>
      <c r="BP529" s="161" t="str">
        <f>IF(OR(U529="",VLOOKUP(U$1,Services!$A$1:$B$25,2,0)="Exclude"),"",IF($D529=1,IF(OR(price_limit="",price_limit="No Limit"),IF(U529="Yes",1,2),IF(SUMIFS(WhatIf!$W:$W,WhatIf!$Q:$Q,U$1,WhatIf!$R:$R,U529)&lt;=price_limit,IF(U529="Yes",1,2),"")),""))</f>
        <v/>
      </c>
      <c r="BQ529" s="161" t="str">
        <f>IF(OR(V529="",VLOOKUP(V$1,Services!$A$1:$B$25,2,0)="Exclude"),"",IF($D529=1,IF(OR(price_limit="",price_limit="No Limit"),IF(V529="Yes",1,2),IF(SUMIFS(WhatIf!$W:$W,WhatIf!$Q:$Q,V$1,WhatIf!$R:$R,V529)&lt;=price_limit,IF(V529="Yes",1,2),"")),""))</f>
        <v/>
      </c>
      <c r="BR529" s="161" t="str">
        <f>IF(OR(W529="",VLOOKUP(W$1,Services!$A$1:$B$25,2,0)="Exclude"),"",IF($D529=1,IF(OR(price_limit="",price_limit="No Limit"),IF(W529="Yes",1,2),IF(SUMIFS(WhatIf!$W:$W,WhatIf!$Q:$Q,W$1,WhatIf!$R:$R,W529)&lt;=price_limit,IF(W529="Yes",1,2),"")),""))</f>
        <v/>
      </c>
      <c r="BS529" s="161" t="str">
        <f>IF(OR(X529="",VLOOKUP(X$1,Services!$A$1:$B$25,2,0)="Exclude"),"",IF($D529=1,IF(OR(price_limit="",price_limit="No Limit"),IF(X529="Yes",1,2),IF(SUMIFS(WhatIf!$W:$W,WhatIf!$Q:$Q,X$1,WhatIf!$R:$R,X529)&lt;=price_limit,IF(X529="Yes",1,2),"")),""))</f>
        <v/>
      </c>
      <c r="BT529" s="161" t="str">
        <f>IF(OR(Y529="",VLOOKUP(Y$1,Services!$A$1:$B$25,2,0)="Exclude"),"",IF($D529=1,IF(OR(price_limit="",price_limit="No Limit"),IF(Y529="Yes",1,2),IF(SUMIFS(WhatIf!$W:$W,WhatIf!$Q:$Q,Y$1,WhatIf!$R:$R,Y529)&lt;=price_limit,IF(Y529="Yes",1,2),"")),""))</f>
        <v/>
      </c>
      <c r="BU529" s="161" t="str">
        <f>IF(OR(Z529="",VLOOKUP(Z$1,Services!$A$1:$B$25,2,0)="Exclude"),"",IF($D529=1,IF(OR(price_limit="",price_limit="No Limit"),IF(Z529="Yes",1,2),IF(SUMIFS(WhatIf!$W:$W,WhatIf!$Q:$Q,Z$1,WhatIf!$R:$R,Z529)&lt;=price_limit,IF(Z529="Yes",1,2),"")),""))</f>
        <v/>
      </c>
      <c r="BV529" s="161"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4.5" customHeight="1" x14ac:dyDescent="0.35">
      <c r="A530" s="15" t="s">
        <v>130</v>
      </c>
      <c r="B530" s="3" t="s">
        <v>977</v>
      </c>
      <c r="C530" s="3" t="s">
        <v>346</v>
      </c>
      <c r="D530" s="8" t="str">
        <f t="shared" ca="1" si="26"/>
        <v/>
      </c>
      <c r="E530" s="4" t="s">
        <v>1006</v>
      </c>
      <c r="I530" s="4" t="s">
        <v>671</v>
      </c>
      <c r="J530" s="4" t="s">
        <v>671</v>
      </c>
      <c r="K530" s="4" t="s">
        <v>671</v>
      </c>
      <c r="L530" s="8" t="s">
        <v>1</v>
      </c>
      <c r="M530" s="8"/>
      <c r="N530" s="8"/>
      <c r="O530" s="8" t="s">
        <v>605</v>
      </c>
      <c r="P530" s="8" t="s">
        <v>210</v>
      </c>
      <c r="Q530" s="8"/>
      <c r="R530" s="8" t="s">
        <v>1</v>
      </c>
      <c r="S530" s="8" t="s">
        <v>1</v>
      </c>
      <c r="T530" s="8" t="s">
        <v>1</v>
      </c>
      <c r="U530" s="8"/>
      <c r="V530" s="8" t="s">
        <v>671</v>
      </c>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1" t="str">
        <f ca="1">IF(OR(E530="",VLOOKUP(E$1,Services!$A$1:$B$25,2,0)="Exclude"),"",IF($D530=1,IF(OR(price_limit="",price_limit="No Limit"),IF(E530="Yes",1,2),IF(SUMIFS(WhatIf!$W:$W,WhatIf!$Q:$Q,E$1,WhatIf!$R:$R,E530)&lt;=price_limit,IF(E530="Yes",1,2),"")),""))</f>
        <v/>
      </c>
      <c r="BA530" s="161" t="str">
        <f>IF(OR(F530="",VLOOKUP(F$1,Services!$A$1:$B$25,2,0)="Exclude"),"",IF($D530=1,IF(OR(price_limit="",price_limit="No Limit"),IF(F530="Yes",1,2),IF(SUMIFS(WhatIf!$W:$W,WhatIf!$Q:$Q,F$1,WhatIf!$R:$R,F530)&lt;=price_limit,IF(F530="Yes",1,2),"")),""))</f>
        <v/>
      </c>
      <c r="BB530" s="161" t="str">
        <f>IF(OR(G530="",VLOOKUP(G$1,Services!$A$1:$B$25,2,0)="Exclude"),"",IF($D530=1,IF(OR(price_limit="",price_limit="No Limit"),IF(G530="Yes",1,2),IF(SUMIFS(WhatIf!$W:$W,WhatIf!$Q:$Q,G$1,WhatIf!$R:$R,G530)&lt;=price_limit,IF(G530="Yes",1,2),"")),""))</f>
        <v/>
      </c>
      <c r="BC530" s="161" t="str">
        <f>IF(OR(H530="",VLOOKUP(H$1,Services!$A$1:$B$25,2,0)="Exclude"),"",IF($D530=1,IF(OR(price_limit="",price_limit="No Limit"),IF(H530="Yes",1,2),IF(SUMIFS(WhatIf!$W:$W,WhatIf!$Q:$Q,H$1,WhatIf!$R:$R,H530)&lt;=price_limit,IF(H530="Yes",1,2),"")),""))</f>
        <v/>
      </c>
      <c r="BD530" s="161" t="str">
        <f ca="1">IF(OR(I530="",VLOOKUP(I$1,Services!$A$1:$B$25,2,0)="Exclude"),"",IF($D530=1,IF(OR(price_limit="",price_limit="No Limit"),IF(I530="Yes",1,2),IF(SUMIFS(WhatIf!$W:$W,WhatIf!$Q:$Q,I$1,WhatIf!$R:$R,I530)&lt;=price_limit,IF(I530="Yes",1,2),"")),""))</f>
        <v/>
      </c>
      <c r="BE530" s="161" t="str">
        <f ca="1">IF(OR(J530="",VLOOKUP(J$1,Services!$A$1:$B$25,2,0)="Exclude"),"",IF($D530=1,IF(OR(price_limit="",price_limit="No Limit"),IF(J530="Yes",1,2),IF(SUMIFS(WhatIf!$W:$W,WhatIf!$Q:$Q,J$1,WhatIf!$R:$R,J530)&lt;=price_limit,IF(J530="Yes",1,2),"")),""))</f>
        <v/>
      </c>
      <c r="BF530" s="161" t="str">
        <f ca="1">IF(OR(K530="",VLOOKUP(K$1,Services!$A$1:$B$25,2,0)="Exclude"),"",IF($D530=1,IF(OR(price_limit="",price_limit="No Limit"),IF(K530="Yes",1,2),IF(SUMIFS(WhatIf!$W:$W,WhatIf!$Q:$Q,K$1,WhatIf!$R:$R,K530)&lt;=price_limit,IF(K530="Yes",1,2),"")),""))</f>
        <v/>
      </c>
      <c r="BG530" s="161" t="str">
        <f ca="1">IF(OR(L530="",VLOOKUP(L$1,Services!$A$1:$B$25,2,0)="Exclude"),"",IF($D530=1,IF(OR(price_limit="",price_limit="No Limit"),IF(L530="Yes",1,2),IF(SUMIFS(WhatIf!$W:$W,WhatIf!$Q:$Q,L$1,WhatIf!$R:$R,L530)&lt;=price_limit,IF(L530="Yes",1,2),"")),""))</f>
        <v/>
      </c>
      <c r="BH530" s="161" t="str">
        <f>IF(OR(M530="",VLOOKUP(M$1,Services!$A$1:$B$25,2,0)="Exclude"),"",IF($D530=1,IF(OR(price_limit="",price_limit="No Limit"),IF(M530="Yes",1,2),IF(SUMIFS(WhatIf!$W:$W,WhatIf!$Q:$Q,M$1,WhatIf!$R:$R,M530)&lt;=price_limit,IF(M530="Yes",1,2),"")),""))</f>
        <v/>
      </c>
      <c r="BI530" s="161" t="str">
        <f>IF(OR(N530="",VLOOKUP(N$1,Services!$A$1:$B$25,2,0)="Exclude"),"",IF($D530=1,IF(OR(price_limit="",price_limit="No Limit"),IF(N530="Yes",1,2),IF(SUMIFS(WhatIf!$W:$W,WhatIf!$Q:$Q,N$1,WhatIf!$R:$R,N530)&lt;=price_limit,IF(N530="Yes",1,2),"")),""))</f>
        <v/>
      </c>
      <c r="BJ530" s="161" t="str">
        <f ca="1">IF(OR(O530="",VLOOKUP(O$1,Services!$A$1:$B$25,2,0)="Exclude"),"",IF($D530=1,IF(OR(price_limit="",price_limit="No Limit"),IF(O530="Yes",1,2),IF(SUMIFS(WhatIf!$W:$W,WhatIf!$Q:$Q,O$1,WhatIf!$R:$R,O530)&lt;=price_limit,IF(O530="Yes",1,2),"")),""))</f>
        <v/>
      </c>
      <c r="BK530" s="161" t="str">
        <f ca="1">IF(OR(P530="",VLOOKUP(P$1,Services!$A$1:$B$25,2,0)="Exclude"),"",IF($D530=1,IF(OR(price_limit="",price_limit="No Limit"),IF(P530="Yes",1,2),IF(SUMIFS(WhatIf!$W:$W,WhatIf!$Q:$Q,P$1,WhatIf!$R:$R,P530)&lt;=price_limit,IF(P530="Yes",1,2),"")),""))</f>
        <v/>
      </c>
      <c r="BL530" s="161" t="str">
        <f>IF(OR(Q530="",VLOOKUP(Q$1,Services!$A$1:$B$25,2,0)="Exclude"),"",IF($D530=1,IF(OR(price_limit="",price_limit="No Limit"),IF(Q530="Yes",1,2),IF(SUMIFS(WhatIf!$W:$W,WhatIf!$Q:$Q,Q$1,WhatIf!$R:$R,Q530)&lt;=price_limit,IF(Q530="Yes",1,2),"")),""))</f>
        <v/>
      </c>
      <c r="BM530" s="161" t="str">
        <f ca="1">IF(OR(R530="",VLOOKUP(R$1,Services!$A$1:$B$25,2,0)="Exclude"),"",IF($D530=1,IF(OR(price_limit="",price_limit="No Limit"),IF(R530="Yes",1,2),IF(SUMIFS(WhatIf!$W:$W,WhatIf!$Q:$Q,R$1,WhatIf!$R:$R,R530)&lt;=price_limit,IF(R530="Yes",1,2),"")),""))</f>
        <v/>
      </c>
      <c r="BN530" s="161" t="str">
        <f ca="1">IF(OR(S530="",VLOOKUP(S$1,Services!$A$1:$B$25,2,0)="Exclude"),"",IF($D530=1,IF(OR(price_limit="",price_limit="No Limit"),IF(S530="Yes",1,2),IF(SUMIFS(WhatIf!$W:$W,WhatIf!$Q:$Q,S$1,WhatIf!$R:$R,S530)&lt;=price_limit,IF(S530="Yes",1,2),"")),""))</f>
        <v/>
      </c>
      <c r="BO530" s="161" t="str">
        <f ca="1">IF(OR(T530="",VLOOKUP(T$1,Services!$A$1:$B$25,2,0)="Exclude"),"",IF($D530=1,IF(OR(price_limit="",price_limit="No Limit"),IF(T530="Yes",1,2),IF(SUMIFS(WhatIf!$W:$W,WhatIf!$Q:$Q,T$1,WhatIf!$R:$R,T530)&lt;=price_limit,IF(T530="Yes",1,2),"")),""))</f>
        <v/>
      </c>
      <c r="BP530" s="161" t="str">
        <f>IF(OR(U530="",VLOOKUP(U$1,Services!$A$1:$B$25,2,0)="Exclude"),"",IF($D530=1,IF(OR(price_limit="",price_limit="No Limit"),IF(U530="Yes",1,2),IF(SUMIFS(WhatIf!$W:$W,WhatIf!$Q:$Q,U$1,WhatIf!$R:$R,U530)&lt;=price_limit,IF(U530="Yes",1,2),"")),""))</f>
        <v/>
      </c>
      <c r="BQ530" s="161" t="str">
        <f ca="1">IF(OR(V530="",VLOOKUP(V$1,Services!$A$1:$B$25,2,0)="Exclude"),"",IF($D530=1,IF(OR(price_limit="",price_limit="No Limit"),IF(V530="Yes",1,2),IF(SUMIFS(WhatIf!$W:$W,WhatIf!$Q:$Q,V$1,WhatIf!$R:$R,V530)&lt;=price_limit,IF(V530="Yes",1,2),"")),""))</f>
        <v/>
      </c>
      <c r="BR530" s="161" t="str">
        <f>IF(OR(W530="",VLOOKUP(W$1,Services!$A$1:$B$25,2,0)="Exclude"),"",IF($D530=1,IF(OR(price_limit="",price_limit="No Limit"),IF(W530="Yes",1,2),IF(SUMIFS(WhatIf!$W:$W,WhatIf!$Q:$Q,W$1,WhatIf!$R:$R,W530)&lt;=price_limit,IF(W530="Yes",1,2),"")),""))</f>
        <v/>
      </c>
      <c r="BS530" s="161" t="str">
        <f>IF(OR(X530="",VLOOKUP(X$1,Services!$A$1:$B$25,2,0)="Exclude"),"",IF($D530=1,IF(OR(price_limit="",price_limit="No Limit"),IF(X530="Yes",1,2),IF(SUMIFS(WhatIf!$W:$W,WhatIf!$Q:$Q,X$1,WhatIf!$R:$R,X530)&lt;=price_limit,IF(X530="Yes",1,2),"")),""))</f>
        <v/>
      </c>
      <c r="BT530" s="161" t="str">
        <f>IF(OR(Y530="",VLOOKUP(Y$1,Services!$A$1:$B$25,2,0)="Exclude"),"",IF($D530=1,IF(OR(price_limit="",price_limit="No Limit"),IF(Y530="Yes",1,2),IF(SUMIFS(WhatIf!$W:$W,WhatIf!$Q:$Q,Y$1,WhatIf!$R:$R,Y530)&lt;=price_limit,IF(Y530="Yes",1,2),"")),""))</f>
        <v/>
      </c>
      <c r="BU530" s="161" t="str">
        <f>IF(OR(Z530="",VLOOKUP(Z$1,Services!$A$1:$B$25,2,0)="Exclude"),"",IF($D530=1,IF(OR(price_limit="",price_limit="No Limit"),IF(Z530="Yes",1,2),IF(SUMIFS(WhatIf!$W:$W,WhatIf!$Q:$Q,Z$1,WhatIf!$R:$R,Z530)&lt;=price_limit,IF(Z530="Yes",1,2),"")),""))</f>
        <v/>
      </c>
      <c r="BV530" s="161"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793</v>
      </c>
      <c r="C531" s="3" t="s">
        <v>747</v>
      </c>
      <c r="D531" s="8" t="str">
        <f t="shared" ca="1" si="26"/>
        <v/>
      </c>
      <c r="J531" s="4" t="s">
        <v>1</v>
      </c>
      <c r="K531" s="4" t="s">
        <v>1</v>
      </c>
      <c r="L531" s="4" t="s">
        <v>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1" t="str">
        <f>IF(OR(E531="",VLOOKUP(E$1,Services!$A$1:$B$25,2,0)="Exclude"),"",IF($D531=1,IF(OR(price_limit="",price_limit="No Limit"),IF(E531="Yes",1,2),IF(SUMIFS(WhatIf!$W:$W,WhatIf!$Q:$Q,E$1,WhatIf!$R:$R,E531)&lt;=price_limit,IF(E531="Yes",1,2),"")),""))</f>
        <v/>
      </c>
      <c r="BA531" s="161" t="str">
        <f>IF(OR(F531="",VLOOKUP(F$1,Services!$A$1:$B$25,2,0)="Exclude"),"",IF($D531=1,IF(OR(price_limit="",price_limit="No Limit"),IF(F531="Yes",1,2),IF(SUMIFS(WhatIf!$W:$W,WhatIf!$Q:$Q,F$1,WhatIf!$R:$R,F531)&lt;=price_limit,IF(F531="Yes",1,2),"")),""))</f>
        <v/>
      </c>
      <c r="BB531" s="161" t="str">
        <f>IF(OR(G531="",VLOOKUP(G$1,Services!$A$1:$B$25,2,0)="Exclude"),"",IF($D531=1,IF(OR(price_limit="",price_limit="No Limit"),IF(G531="Yes",1,2),IF(SUMIFS(WhatIf!$W:$W,WhatIf!$Q:$Q,G$1,WhatIf!$R:$R,G531)&lt;=price_limit,IF(G531="Yes",1,2),"")),""))</f>
        <v/>
      </c>
      <c r="BC531" s="161" t="str">
        <f>IF(OR(H531="",VLOOKUP(H$1,Services!$A$1:$B$25,2,0)="Exclude"),"",IF($D531=1,IF(OR(price_limit="",price_limit="No Limit"),IF(H531="Yes",1,2),IF(SUMIFS(WhatIf!$W:$W,WhatIf!$Q:$Q,H$1,WhatIf!$R:$R,H531)&lt;=price_limit,IF(H531="Yes",1,2),"")),""))</f>
        <v/>
      </c>
      <c r="BD531" s="161" t="str">
        <f>IF(OR(I531="",VLOOKUP(I$1,Services!$A$1:$B$25,2,0)="Exclude"),"",IF($D531=1,IF(OR(price_limit="",price_limit="No Limit"),IF(I531="Yes",1,2),IF(SUMIFS(WhatIf!$W:$W,WhatIf!$Q:$Q,I$1,WhatIf!$R:$R,I531)&lt;=price_limit,IF(I531="Yes",1,2),"")),""))</f>
        <v/>
      </c>
      <c r="BE531" s="161" t="str">
        <f ca="1">IF(OR(J531="",VLOOKUP(J$1,Services!$A$1:$B$25,2,0)="Exclude"),"",IF($D531=1,IF(OR(price_limit="",price_limit="No Limit"),IF(J531="Yes",1,2),IF(SUMIFS(WhatIf!$W:$W,WhatIf!$Q:$Q,J$1,WhatIf!$R:$R,J531)&lt;=price_limit,IF(J531="Yes",1,2),"")),""))</f>
        <v/>
      </c>
      <c r="BF531" s="161" t="str">
        <f ca="1">IF(OR(K531="",VLOOKUP(K$1,Services!$A$1:$B$25,2,0)="Exclude"),"",IF($D531=1,IF(OR(price_limit="",price_limit="No Limit"),IF(K531="Yes",1,2),IF(SUMIFS(WhatIf!$W:$W,WhatIf!$Q:$Q,K$1,WhatIf!$R:$R,K531)&lt;=price_limit,IF(K531="Yes",1,2),"")),""))</f>
        <v/>
      </c>
      <c r="BG531" s="161" t="str">
        <f ca="1">IF(OR(L531="",VLOOKUP(L$1,Services!$A$1:$B$25,2,0)="Exclude"),"",IF($D531=1,IF(OR(price_limit="",price_limit="No Limit"),IF(L531="Yes",1,2),IF(SUMIFS(WhatIf!$W:$W,WhatIf!$Q:$Q,L$1,WhatIf!$R:$R,L531)&lt;=price_limit,IF(L531="Yes",1,2),"")),""))</f>
        <v/>
      </c>
      <c r="BH531" s="161" t="str">
        <f>IF(OR(M531="",VLOOKUP(M$1,Services!$A$1:$B$25,2,0)="Exclude"),"",IF($D531=1,IF(OR(price_limit="",price_limit="No Limit"),IF(M531="Yes",1,2),IF(SUMIFS(WhatIf!$W:$W,WhatIf!$Q:$Q,M$1,WhatIf!$R:$R,M531)&lt;=price_limit,IF(M531="Yes",1,2),"")),""))</f>
        <v/>
      </c>
      <c r="BI531" s="161" t="str">
        <f>IF(OR(N531="",VLOOKUP(N$1,Services!$A$1:$B$25,2,0)="Exclude"),"",IF($D531=1,IF(OR(price_limit="",price_limit="No Limit"),IF(N531="Yes",1,2),IF(SUMIFS(WhatIf!$W:$W,WhatIf!$Q:$Q,N$1,WhatIf!$R:$R,N531)&lt;=price_limit,IF(N531="Yes",1,2),"")),""))</f>
        <v/>
      </c>
      <c r="BJ531" s="161" t="str">
        <f>IF(OR(O531="",VLOOKUP(O$1,Services!$A$1:$B$25,2,0)="Exclude"),"",IF($D531=1,IF(OR(price_limit="",price_limit="No Limit"),IF(O531="Yes",1,2),IF(SUMIFS(WhatIf!$W:$W,WhatIf!$Q:$Q,O$1,WhatIf!$R:$R,O531)&lt;=price_limit,IF(O531="Yes",1,2),"")),""))</f>
        <v/>
      </c>
      <c r="BK531" s="161" t="str">
        <f>IF(OR(P531="",VLOOKUP(P$1,Services!$A$1:$B$25,2,0)="Exclude"),"",IF($D531=1,IF(OR(price_limit="",price_limit="No Limit"),IF(P531="Yes",1,2),IF(SUMIFS(WhatIf!$W:$W,WhatIf!$Q:$Q,P$1,WhatIf!$R:$R,P531)&lt;=price_limit,IF(P531="Yes",1,2),"")),""))</f>
        <v/>
      </c>
      <c r="BL531" s="161" t="str">
        <f>IF(OR(Q531="",VLOOKUP(Q$1,Services!$A$1:$B$25,2,0)="Exclude"),"",IF($D531=1,IF(OR(price_limit="",price_limit="No Limit"),IF(Q531="Yes",1,2),IF(SUMIFS(WhatIf!$W:$W,WhatIf!$Q:$Q,Q$1,WhatIf!$R:$R,Q531)&lt;=price_limit,IF(Q531="Yes",1,2),"")),""))</f>
        <v/>
      </c>
      <c r="BM531" s="161" t="str">
        <f>IF(OR(R531="",VLOOKUP(R$1,Services!$A$1:$B$25,2,0)="Exclude"),"",IF($D531=1,IF(OR(price_limit="",price_limit="No Limit"),IF(R531="Yes",1,2),IF(SUMIFS(WhatIf!$W:$W,WhatIf!$Q:$Q,R$1,WhatIf!$R:$R,R531)&lt;=price_limit,IF(R531="Yes",1,2),"")),""))</f>
        <v/>
      </c>
      <c r="BN531" s="161" t="str">
        <f>IF(OR(S531="",VLOOKUP(S$1,Services!$A$1:$B$25,2,0)="Exclude"),"",IF($D531=1,IF(OR(price_limit="",price_limit="No Limit"),IF(S531="Yes",1,2),IF(SUMIFS(WhatIf!$W:$W,WhatIf!$Q:$Q,S$1,WhatIf!$R:$R,S531)&lt;=price_limit,IF(S531="Yes",1,2),"")),""))</f>
        <v/>
      </c>
      <c r="BO531" s="161" t="str">
        <f>IF(OR(T531="",VLOOKUP(T$1,Services!$A$1:$B$25,2,0)="Exclude"),"",IF($D531=1,IF(OR(price_limit="",price_limit="No Limit"),IF(T531="Yes",1,2),IF(SUMIFS(WhatIf!$W:$W,WhatIf!$Q:$Q,T$1,WhatIf!$R:$R,T531)&lt;=price_limit,IF(T531="Yes",1,2),"")),""))</f>
        <v/>
      </c>
      <c r="BP531" s="161" t="str">
        <f>IF(OR(U531="",VLOOKUP(U$1,Services!$A$1:$B$25,2,0)="Exclude"),"",IF($D531=1,IF(OR(price_limit="",price_limit="No Limit"),IF(U531="Yes",1,2),IF(SUMIFS(WhatIf!$W:$W,WhatIf!$Q:$Q,U$1,WhatIf!$R:$R,U531)&lt;=price_limit,IF(U531="Yes",1,2),"")),""))</f>
        <v/>
      </c>
      <c r="BQ531" s="161" t="str">
        <f>IF(OR(V531="",VLOOKUP(V$1,Services!$A$1:$B$25,2,0)="Exclude"),"",IF($D531=1,IF(OR(price_limit="",price_limit="No Limit"),IF(V531="Yes",1,2),IF(SUMIFS(WhatIf!$W:$W,WhatIf!$Q:$Q,V$1,WhatIf!$R:$R,V531)&lt;=price_limit,IF(V531="Yes",1,2),"")),""))</f>
        <v/>
      </c>
      <c r="BR531" s="161" t="str">
        <f>IF(OR(W531="",VLOOKUP(W$1,Services!$A$1:$B$25,2,0)="Exclude"),"",IF($D531=1,IF(OR(price_limit="",price_limit="No Limit"),IF(W531="Yes",1,2),IF(SUMIFS(WhatIf!$W:$W,WhatIf!$Q:$Q,W$1,WhatIf!$R:$R,W531)&lt;=price_limit,IF(W531="Yes",1,2),"")),""))</f>
        <v/>
      </c>
      <c r="BS531" s="161" t="str">
        <f>IF(OR(X531="",VLOOKUP(X$1,Services!$A$1:$B$25,2,0)="Exclude"),"",IF($D531=1,IF(OR(price_limit="",price_limit="No Limit"),IF(X531="Yes",1,2),IF(SUMIFS(WhatIf!$W:$W,WhatIf!$Q:$Q,X$1,WhatIf!$R:$R,X531)&lt;=price_limit,IF(X531="Yes",1,2),"")),""))</f>
        <v/>
      </c>
      <c r="BT531" s="161" t="str">
        <f>IF(OR(Y531="",VLOOKUP(Y$1,Services!$A$1:$B$25,2,0)="Exclude"),"",IF($D531=1,IF(OR(price_limit="",price_limit="No Limit"),IF(Y531="Yes",1,2),IF(SUMIFS(WhatIf!$W:$W,WhatIf!$Q:$Q,Y$1,WhatIf!$R:$R,Y531)&lt;=price_limit,IF(Y531="Yes",1,2),"")),""))</f>
        <v/>
      </c>
      <c r="BU531" s="161" t="str">
        <f>IF(OR(Z531="",VLOOKUP(Z$1,Services!$A$1:$B$25,2,0)="Exclude"),"",IF($D531=1,IF(OR(price_limit="",price_limit="No Limit"),IF(Z531="Yes",1,2),IF(SUMIFS(WhatIf!$W:$W,WhatIf!$Q:$Q,Z$1,WhatIf!$R:$R,Z531)&lt;=price_limit,IF(Z531="Yes",1,2),"")),""))</f>
        <v/>
      </c>
      <c r="BV531" s="161"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794</v>
      </c>
      <c r="C532" s="3" t="s">
        <v>747</v>
      </c>
      <c r="D532" s="8" t="str">
        <f t="shared" ca="1" si="26"/>
        <v/>
      </c>
      <c r="J532" s="4" t="s">
        <v>1</v>
      </c>
      <c r="K532" s="4" t="s">
        <v>1</v>
      </c>
      <c r="L532" s="4" t="s">
        <v>1</v>
      </c>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1" t="str">
        <f>IF(OR(E532="",VLOOKUP(E$1,Services!$A$1:$B$25,2,0)="Exclude"),"",IF($D532=1,IF(OR(price_limit="",price_limit="No Limit"),IF(E532="Yes",1,2),IF(SUMIFS(WhatIf!$W:$W,WhatIf!$Q:$Q,E$1,WhatIf!$R:$R,E532)&lt;=price_limit,IF(E532="Yes",1,2),"")),""))</f>
        <v/>
      </c>
      <c r="BA532" s="161" t="str">
        <f>IF(OR(F532="",VLOOKUP(F$1,Services!$A$1:$B$25,2,0)="Exclude"),"",IF($D532=1,IF(OR(price_limit="",price_limit="No Limit"),IF(F532="Yes",1,2),IF(SUMIFS(WhatIf!$W:$W,WhatIf!$Q:$Q,F$1,WhatIf!$R:$R,F532)&lt;=price_limit,IF(F532="Yes",1,2),"")),""))</f>
        <v/>
      </c>
      <c r="BB532" s="161" t="str">
        <f>IF(OR(G532="",VLOOKUP(G$1,Services!$A$1:$B$25,2,0)="Exclude"),"",IF($D532=1,IF(OR(price_limit="",price_limit="No Limit"),IF(G532="Yes",1,2),IF(SUMIFS(WhatIf!$W:$W,WhatIf!$Q:$Q,G$1,WhatIf!$R:$R,G532)&lt;=price_limit,IF(G532="Yes",1,2),"")),""))</f>
        <v/>
      </c>
      <c r="BC532" s="161" t="str">
        <f>IF(OR(H532="",VLOOKUP(H$1,Services!$A$1:$B$25,2,0)="Exclude"),"",IF($D532=1,IF(OR(price_limit="",price_limit="No Limit"),IF(H532="Yes",1,2),IF(SUMIFS(WhatIf!$W:$W,WhatIf!$Q:$Q,H$1,WhatIf!$R:$R,H532)&lt;=price_limit,IF(H532="Yes",1,2),"")),""))</f>
        <v/>
      </c>
      <c r="BD532" s="161" t="str">
        <f>IF(OR(I532="",VLOOKUP(I$1,Services!$A$1:$B$25,2,0)="Exclude"),"",IF($D532=1,IF(OR(price_limit="",price_limit="No Limit"),IF(I532="Yes",1,2),IF(SUMIFS(WhatIf!$W:$W,WhatIf!$Q:$Q,I$1,WhatIf!$R:$R,I532)&lt;=price_limit,IF(I532="Yes",1,2),"")),""))</f>
        <v/>
      </c>
      <c r="BE532" s="161" t="str">
        <f ca="1">IF(OR(J532="",VLOOKUP(J$1,Services!$A$1:$B$25,2,0)="Exclude"),"",IF($D532=1,IF(OR(price_limit="",price_limit="No Limit"),IF(J532="Yes",1,2),IF(SUMIFS(WhatIf!$W:$W,WhatIf!$Q:$Q,J$1,WhatIf!$R:$R,J532)&lt;=price_limit,IF(J532="Yes",1,2),"")),""))</f>
        <v/>
      </c>
      <c r="BF532" s="161" t="str">
        <f ca="1">IF(OR(K532="",VLOOKUP(K$1,Services!$A$1:$B$25,2,0)="Exclude"),"",IF($D532=1,IF(OR(price_limit="",price_limit="No Limit"),IF(K532="Yes",1,2),IF(SUMIFS(WhatIf!$W:$W,WhatIf!$Q:$Q,K$1,WhatIf!$R:$R,K532)&lt;=price_limit,IF(K532="Yes",1,2),"")),""))</f>
        <v/>
      </c>
      <c r="BG532" s="161" t="str">
        <f ca="1">IF(OR(L532="",VLOOKUP(L$1,Services!$A$1:$B$25,2,0)="Exclude"),"",IF($D532=1,IF(OR(price_limit="",price_limit="No Limit"),IF(L532="Yes",1,2),IF(SUMIFS(WhatIf!$W:$W,WhatIf!$Q:$Q,L$1,WhatIf!$R:$R,L532)&lt;=price_limit,IF(L532="Yes",1,2),"")),""))</f>
        <v/>
      </c>
      <c r="BH532" s="161" t="str">
        <f>IF(OR(M532="",VLOOKUP(M$1,Services!$A$1:$B$25,2,0)="Exclude"),"",IF($D532=1,IF(OR(price_limit="",price_limit="No Limit"),IF(M532="Yes",1,2),IF(SUMIFS(WhatIf!$W:$W,WhatIf!$Q:$Q,M$1,WhatIf!$R:$R,M532)&lt;=price_limit,IF(M532="Yes",1,2),"")),""))</f>
        <v/>
      </c>
      <c r="BI532" s="161" t="str">
        <f>IF(OR(N532="",VLOOKUP(N$1,Services!$A$1:$B$25,2,0)="Exclude"),"",IF($D532=1,IF(OR(price_limit="",price_limit="No Limit"),IF(N532="Yes",1,2),IF(SUMIFS(WhatIf!$W:$W,WhatIf!$Q:$Q,N$1,WhatIf!$R:$R,N532)&lt;=price_limit,IF(N532="Yes",1,2),"")),""))</f>
        <v/>
      </c>
      <c r="BJ532" s="161" t="str">
        <f>IF(OR(O532="",VLOOKUP(O$1,Services!$A$1:$B$25,2,0)="Exclude"),"",IF($D532=1,IF(OR(price_limit="",price_limit="No Limit"),IF(O532="Yes",1,2),IF(SUMIFS(WhatIf!$W:$W,WhatIf!$Q:$Q,O$1,WhatIf!$R:$R,O532)&lt;=price_limit,IF(O532="Yes",1,2),"")),""))</f>
        <v/>
      </c>
      <c r="BK532" s="161" t="str">
        <f>IF(OR(P532="",VLOOKUP(P$1,Services!$A$1:$B$25,2,0)="Exclude"),"",IF($D532=1,IF(OR(price_limit="",price_limit="No Limit"),IF(P532="Yes",1,2),IF(SUMIFS(WhatIf!$W:$W,WhatIf!$Q:$Q,P$1,WhatIf!$R:$R,P532)&lt;=price_limit,IF(P532="Yes",1,2),"")),""))</f>
        <v/>
      </c>
      <c r="BL532" s="161" t="str">
        <f>IF(OR(Q532="",VLOOKUP(Q$1,Services!$A$1:$B$25,2,0)="Exclude"),"",IF($D532=1,IF(OR(price_limit="",price_limit="No Limit"),IF(Q532="Yes",1,2),IF(SUMIFS(WhatIf!$W:$W,WhatIf!$Q:$Q,Q$1,WhatIf!$R:$R,Q532)&lt;=price_limit,IF(Q532="Yes",1,2),"")),""))</f>
        <v/>
      </c>
      <c r="BM532" s="161" t="str">
        <f>IF(OR(R532="",VLOOKUP(R$1,Services!$A$1:$B$25,2,0)="Exclude"),"",IF($D532=1,IF(OR(price_limit="",price_limit="No Limit"),IF(R532="Yes",1,2),IF(SUMIFS(WhatIf!$W:$W,WhatIf!$Q:$Q,R$1,WhatIf!$R:$R,R532)&lt;=price_limit,IF(R532="Yes",1,2),"")),""))</f>
        <v/>
      </c>
      <c r="BN532" s="161" t="str">
        <f>IF(OR(S532="",VLOOKUP(S$1,Services!$A$1:$B$25,2,0)="Exclude"),"",IF($D532=1,IF(OR(price_limit="",price_limit="No Limit"),IF(S532="Yes",1,2),IF(SUMIFS(WhatIf!$W:$W,WhatIf!$Q:$Q,S$1,WhatIf!$R:$R,S532)&lt;=price_limit,IF(S532="Yes",1,2),"")),""))</f>
        <v/>
      </c>
      <c r="BO532" s="161" t="str">
        <f>IF(OR(T532="",VLOOKUP(T$1,Services!$A$1:$B$25,2,0)="Exclude"),"",IF($D532=1,IF(OR(price_limit="",price_limit="No Limit"),IF(T532="Yes",1,2),IF(SUMIFS(WhatIf!$W:$W,WhatIf!$Q:$Q,T$1,WhatIf!$R:$R,T532)&lt;=price_limit,IF(T532="Yes",1,2),"")),""))</f>
        <v/>
      </c>
      <c r="BP532" s="161" t="str">
        <f>IF(OR(U532="",VLOOKUP(U$1,Services!$A$1:$B$25,2,0)="Exclude"),"",IF($D532=1,IF(OR(price_limit="",price_limit="No Limit"),IF(U532="Yes",1,2),IF(SUMIFS(WhatIf!$W:$W,WhatIf!$Q:$Q,U$1,WhatIf!$R:$R,U532)&lt;=price_limit,IF(U532="Yes",1,2),"")),""))</f>
        <v/>
      </c>
      <c r="BQ532" s="161" t="str">
        <f>IF(OR(V532="",VLOOKUP(V$1,Services!$A$1:$B$25,2,0)="Exclude"),"",IF($D532=1,IF(OR(price_limit="",price_limit="No Limit"),IF(V532="Yes",1,2),IF(SUMIFS(WhatIf!$W:$W,WhatIf!$Q:$Q,V$1,WhatIf!$R:$R,V532)&lt;=price_limit,IF(V532="Yes",1,2),"")),""))</f>
        <v/>
      </c>
      <c r="BR532" s="161" t="str">
        <f>IF(OR(W532="",VLOOKUP(W$1,Services!$A$1:$B$25,2,0)="Exclude"),"",IF($D532=1,IF(OR(price_limit="",price_limit="No Limit"),IF(W532="Yes",1,2),IF(SUMIFS(WhatIf!$W:$W,WhatIf!$Q:$Q,W$1,WhatIf!$R:$R,W532)&lt;=price_limit,IF(W532="Yes",1,2),"")),""))</f>
        <v/>
      </c>
      <c r="BS532" s="161" t="str">
        <f>IF(OR(X532="",VLOOKUP(X$1,Services!$A$1:$B$25,2,0)="Exclude"),"",IF($D532=1,IF(OR(price_limit="",price_limit="No Limit"),IF(X532="Yes",1,2),IF(SUMIFS(WhatIf!$W:$W,WhatIf!$Q:$Q,X$1,WhatIf!$R:$R,X532)&lt;=price_limit,IF(X532="Yes",1,2),"")),""))</f>
        <v/>
      </c>
      <c r="BT532" s="161" t="str">
        <f>IF(OR(Y532="",VLOOKUP(Y$1,Services!$A$1:$B$25,2,0)="Exclude"),"",IF($D532=1,IF(OR(price_limit="",price_limit="No Limit"),IF(Y532="Yes",1,2),IF(SUMIFS(WhatIf!$W:$W,WhatIf!$Q:$Q,Y$1,WhatIf!$R:$R,Y532)&lt;=price_limit,IF(Y532="Yes",1,2),"")),""))</f>
        <v/>
      </c>
      <c r="BU532" s="161" t="str">
        <f>IF(OR(Z532="",VLOOKUP(Z$1,Services!$A$1:$B$25,2,0)="Exclude"),"",IF($D532=1,IF(OR(price_limit="",price_limit="No Limit"),IF(Z532="Yes",1,2),IF(SUMIFS(WhatIf!$W:$W,WhatIf!$Q:$Q,Z$1,WhatIf!$R:$R,Z532)&lt;=price_limit,IF(Z532="Yes",1,2),"")),""))</f>
        <v/>
      </c>
      <c r="BV532" s="161"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742</v>
      </c>
      <c r="C533" s="3" t="s">
        <v>615</v>
      </c>
      <c r="D533" s="8" t="str">
        <f t="shared" ca="1" si="26"/>
        <v/>
      </c>
      <c r="M533" s="8"/>
      <c r="N533" s="8"/>
      <c r="O533" s="8"/>
      <c r="P533" s="8"/>
      <c r="Q533" s="8"/>
      <c r="R533" s="8"/>
      <c r="S533" s="8"/>
      <c r="T533" s="8"/>
      <c r="U533" s="8"/>
      <c r="V533" s="8"/>
      <c r="W533" s="6"/>
      <c r="X533" s="6"/>
      <c r="Y533" s="6"/>
      <c r="Z533" s="6"/>
      <c r="AA533" s="4" t="s">
        <v>621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1" t="str">
        <f>IF(OR(E533="",VLOOKUP(E$1,Services!$A$1:$B$25,2,0)="Exclude"),"",IF($D533=1,IF(OR(price_limit="",price_limit="No Limit"),IF(E533="Yes",1,2),IF(SUMIFS(WhatIf!$W:$W,WhatIf!$Q:$Q,E$1,WhatIf!$R:$R,E533)&lt;=price_limit,IF(E533="Yes",1,2),"")),""))</f>
        <v/>
      </c>
      <c r="BA533" s="161" t="str">
        <f>IF(OR(F533="",VLOOKUP(F$1,Services!$A$1:$B$25,2,0)="Exclude"),"",IF($D533=1,IF(OR(price_limit="",price_limit="No Limit"),IF(F533="Yes",1,2),IF(SUMIFS(WhatIf!$W:$W,WhatIf!$Q:$Q,F$1,WhatIf!$R:$R,F533)&lt;=price_limit,IF(F533="Yes",1,2),"")),""))</f>
        <v/>
      </c>
      <c r="BB533" s="161" t="str">
        <f>IF(OR(G533="",VLOOKUP(G$1,Services!$A$1:$B$25,2,0)="Exclude"),"",IF($D533=1,IF(OR(price_limit="",price_limit="No Limit"),IF(G533="Yes",1,2),IF(SUMIFS(WhatIf!$W:$W,WhatIf!$Q:$Q,G$1,WhatIf!$R:$R,G533)&lt;=price_limit,IF(G533="Yes",1,2),"")),""))</f>
        <v/>
      </c>
      <c r="BC533" s="161" t="str">
        <f>IF(OR(H533="",VLOOKUP(H$1,Services!$A$1:$B$25,2,0)="Exclude"),"",IF($D533=1,IF(OR(price_limit="",price_limit="No Limit"),IF(H533="Yes",1,2),IF(SUMIFS(WhatIf!$W:$W,WhatIf!$Q:$Q,H$1,WhatIf!$R:$R,H533)&lt;=price_limit,IF(H533="Yes",1,2),"")),""))</f>
        <v/>
      </c>
      <c r="BD533" s="161" t="str">
        <f>IF(OR(I533="",VLOOKUP(I$1,Services!$A$1:$B$25,2,0)="Exclude"),"",IF($D533=1,IF(OR(price_limit="",price_limit="No Limit"),IF(I533="Yes",1,2),IF(SUMIFS(WhatIf!$W:$W,WhatIf!$Q:$Q,I$1,WhatIf!$R:$R,I533)&lt;=price_limit,IF(I533="Yes",1,2),"")),""))</f>
        <v/>
      </c>
      <c r="BE533" s="161" t="str">
        <f>IF(OR(J533="",VLOOKUP(J$1,Services!$A$1:$B$25,2,0)="Exclude"),"",IF($D533=1,IF(OR(price_limit="",price_limit="No Limit"),IF(J533="Yes",1,2),IF(SUMIFS(WhatIf!$W:$W,WhatIf!$Q:$Q,J$1,WhatIf!$R:$R,J533)&lt;=price_limit,IF(J533="Yes",1,2),"")),""))</f>
        <v/>
      </c>
      <c r="BF533" s="161" t="str">
        <f>IF(OR(K533="",VLOOKUP(K$1,Services!$A$1:$B$25,2,0)="Exclude"),"",IF($D533=1,IF(OR(price_limit="",price_limit="No Limit"),IF(K533="Yes",1,2),IF(SUMIFS(WhatIf!$W:$W,WhatIf!$Q:$Q,K$1,WhatIf!$R:$R,K533)&lt;=price_limit,IF(K533="Yes",1,2),"")),""))</f>
        <v/>
      </c>
      <c r="BG533" s="161" t="str">
        <f>IF(OR(L533="",VLOOKUP(L$1,Services!$A$1:$B$25,2,0)="Exclude"),"",IF($D533=1,IF(OR(price_limit="",price_limit="No Limit"),IF(L533="Yes",1,2),IF(SUMIFS(WhatIf!$W:$W,WhatIf!$Q:$Q,L$1,WhatIf!$R:$R,L533)&lt;=price_limit,IF(L533="Yes",1,2),"")),""))</f>
        <v/>
      </c>
      <c r="BH533" s="161" t="str">
        <f>IF(OR(M533="",VLOOKUP(M$1,Services!$A$1:$B$25,2,0)="Exclude"),"",IF($D533=1,IF(OR(price_limit="",price_limit="No Limit"),IF(M533="Yes",1,2),IF(SUMIFS(WhatIf!$W:$W,WhatIf!$Q:$Q,M$1,WhatIf!$R:$R,M533)&lt;=price_limit,IF(M533="Yes",1,2),"")),""))</f>
        <v/>
      </c>
      <c r="BI533" s="161" t="str">
        <f>IF(OR(N533="",VLOOKUP(N$1,Services!$A$1:$B$25,2,0)="Exclude"),"",IF($D533=1,IF(OR(price_limit="",price_limit="No Limit"),IF(N533="Yes",1,2),IF(SUMIFS(WhatIf!$W:$W,WhatIf!$Q:$Q,N$1,WhatIf!$R:$R,N533)&lt;=price_limit,IF(N533="Yes",1,2),"")),""))</f>
        <v/>
      </c>
      <c r="BJ533" s="161" t="str">
        <f>IF(OR(O533="",VLOOKUP(O$1,Services!$A$1:$B$25,2,0)="Exclude"),"",IF($D533=1,IF(OR(price_limit="",price_limit="No Limit"),IF(O533="Yes",1,2),IF(SUMIFS(WhatIf!$W:$W,WhatIf!$Q:$Q,O$1,WhatIf!$R:$R,O533)&lt;=price_limit,IF(O533="Yes",1,2),"")),""))</f>
        <v/>
      </c>
      <c r="BK533" s="161" t="str">
        <f>IF(OR(P533="",VLOOKUP(P$1,Services!$A$1:$B$25,2,0)="Exclude"),"",IF($D533=1,IF(OR(price_limit="",price_limit="No Limit"),IF(P533="Yes",1,2),IF(SUMIFS(WhatIf!$W:$W,WhatIf!$Q:$Q,P$1,WhatIf!$R:$R,P533)&lt;=price_limit,IF(P533="Yes",1,2),"")),""))</f>
        <v/>
      </c>
      <c r="BL533" s="161" t="str">
        <f>IF(OR(Q533="",VLOOKUP(Q$1,Services!$A$1:$B$25,2,0)="Exclude"),"",IF($D533=1,IF(OR(price_limit="",price_limit="No Limit"),IF(Q533="Yes",1,2),IF(SUMIFS(WhatIf!$W:$W,WhatIf!$Q:$Q,Q$1,WhatIf!$R:$R,Q533)&lt;=price_limit,IF(Q533="Yes",1,2),"")),""))</f>
        <v/>
      </c>
      <c r="BM533" s="161" t="str">
        <f>IF(OR(R533="",VLOOKUP(R$1,Services!$A$1:$B$25,2,0)="Exclude"),"",IF($D533=1,IF(OR(price_limit="",price_limit="No Limit"),IF(R533="Yes",1,2),IF(SUMIFS(WhatIf!$W:$W,WhatIf!$Q:$Q,R$1,WhatIf!$R:$R,R533)&lt;=price_limit,IF(R533="Yes",1,2),"")),""))</f>
        <v/>
      </c>
      <c r="BN533" s="161" t="str">
        <f>IF(OR(S533="",VLOOKUP(S$1,Services!$A$1:$B$25,2,0)="Exclude"),"",IF($D533=1,IF(OR(price_limit="",price_limit="No Limit"),IF(S533="Yes",1,2),IF(SUMIFS(WhatIf!$W:$W,WhatIf!$Q:$Q,S$1,WhatIf!$R:$R,S533)&lt;=price_limit,IF(S533="Yes",1,2),"")),""))</f>
        <v/>
      </c>
      <c r="BO533" s="161" t="str">
        <f>IF(OR(T533="",VLOOKUP(T$1,Services!$A$1:$B$25,2,0)="Exclude"),"",IF($D533=1,IF(OR(price_limit="",price_limit="No Limit"),IF(T533="Yes",1,2),IF(SUMIFS(WhatIf!$W:$W,WhatIf!$Q:$Q,T$1,WhatIf!$R:$R,T533)&lt;=price_limit,IF(T533="Yes",1,2),"")),""))</f>
        <v/>
      </c>
      <c r="BP533" s="161" t="str">
        <f>IF(OR(U533="",VLOOKUP(U$1,Services!$A$1:$B$25,2,0)="Exclude"),"",IF($D533=1,IF(OR(price_limit="",price_limit="No Limit"),IF(U533="Yes",1,2),IF(SUMIFS(WhatIf!$W:$W,WhatIf!$Q:$Q,U$1,WhatIf!$R:$R,U533)&lt;=price_limit,IF(U533="Yes",1,2),"")),""))</f>
        <v/>
      </c>
      <c r="BQ533" s="161" t="str">
        <f>IF(OR(V533="",VLOOKUP(V$1,Services!$A$1:$B$25,2,0)="Exclude"),"",IF($D533=1,IF(OR(price_limit="",price_limit="No Limit"),IF(V533="Yes",1,2),IF(SUMIFS(WhatIf!$W:$W,WhatIf!$Q:$Q,V$1,WhatIf!$R:$R,V533)&lt;=price_limit,IF(V533="Yes",1,2),"")),""))</f>
        <v/>
      </c>
      <c r="BR533" s="161" t="str">
        <f>IF(OR(W533="",VLOOKUP(W$1,Services!$A$1:$B$25,2,0)="Exclude"),"",IF($D533=1,IF(OR(price_limit="",price_limit="No Limit"),IF(W533="Yes",1,2),IF(SUMIFS(WhatIf!$W:$W,WhatIf!$Q:$Q,W$1,WhatIf!$R:$R,W533)&lt;=price_limit,IF(W533="Yes",1,2),"")),""))</f>
        <v/>
      </c>
      <c r="BS533" s="161" t="str">
        <f>IF(OR(X533="",VLOOKUP(X$1,Services!$A$1:$B$25,2,0)="Exclude"),"",IF($D533=1,IF(OR(price_limit="",price_limit="No Limit"),IF(X533="Yes",1,2),IF(SUMIFS(WhatIf!$W:$W,WhatIf!$Q:$Q,X$1,WhatIf!$R:$R,X533)&lt;=price_limit,IF(X533="Yes",1,2),"")),""))</f>
        <v/>
      </c>
      <c r="BT533" s="161" t="str">
        <f>IF(OR(Y533="",VLOOKUP(Y$1,Services!$A$1:$B$25,2,0)="Exclude"),"",IF($D533=1,IF(OR(price_limit="",price_limit="No Limit"),IF(Y533="Yes",1,2),IF(SUMIFS(WhatIf!$W:$W,WhatIf!$Q:$Q,Y$1,WhatIf!$R:$R,Y533)&lt;=price_limit,IF(Y533="Yes",1,2),"")),""))</f>
        <v/>
      </c>
      <c r="BU533" s="161" t="str">
        <f>IF(OR(Z533="",VLOOKUP(Z$1,Services!$A$1:$B$25,2,0)="Exclude"),"",IF($D533=1,IF(OR(price_limit="",price_limit="No Limit"),IF(Z533="Yes",1,2),IF(SUMIFS(WhatIf!$W:$W,WhatIf!$Q:$Q,Z$1,WhatIf!$R:$R,Z533)&lt;=price_limit,IF(Z533="Yes",1,2),"")),""))</f>
        <v/>
      </c>
      <c r="BV533" s="161"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743</v>
      </c>
      <c r="C534" s="3" t="s">
        <v>615</v>
      </c>
      <c r="D534" s="8" t="str">
        <f t="shared" ca="1" si="26"/>
        <v/>
      </c>
      <c r="M534" s="8"/>
      <c r="N534" s="8"/>
      <c r="O534" s="8"/>
      <c r="P534" s="8"/>
      <c r="Q534" s="8"/>
      <c r="R534" s="8"/>
      <c r="S534" s="8"/>
      <c r="T534" s="8"/>
      <c r="U534" s="8"/>
      <c r="V534" s="8"/>
      <c r="W534" s="6"/>
      <c r="X534" s="6"/>
      <c r="Y534" s="6"/>
      <c r="Z534" s="6"/>
      <c r="AA534" s="4" t="s">
        <v>741</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1" t="str">
        <f>IF(OR(E534="",VLOOKUP(E$1,Services!$A$1:$B$25,2,0)="Exclude"),"",IF($D534=1,IF(OR(price_limit="",price_limit="No Limit"),IF(E534="Yes",1,2),IF(SUMIFS(WhatIf!$W:$W,WhatIf!$Q:$Q,E$1,WhatIf!$R:$R,E534)&lt;=price_limit,IF(E534="Yes",1,2),"")),""))</f>
        <v/>
      </c>
      <c r="BA534" s="161" t="str">
        <f>IF(OR(F534="",VLOOKUP(F$1,Services!$A$1:$B$25,2,0)="Exclude"),"",IF($D534=1,IF(OR(price_limit="",price_limit="No Limit"),IF(F534="Yes",1,2),IF(SUMIFS(WhatIf!$W:$W,WhatIf!$Q:$Q,F$1,WhatIf!$R:$R,F534)&lt;=price_limit,IF(F534="Yes",1,2),"")),""))</f>
        <v/>
      </c>
      <c r="BB534" s="161" t="str">
        <f>IF(OR(G534="",VLOOKUP(G$1,Services!$A$1:$B$25,2,0)="Exclude"),"",IF($D534=1,IF(OR(price_limit="",price_limit="No Limit"),IF(G534="Yes",1,2),IF(SUMIFS(WhatIf!$W:$W,WhatIf!$Q:$Q,G$1,WhatIf!$R:$R,G534)&lt;=price_limit,IF(G534="Yes",1,2),"")),""))</f>
        <v/>
      </c>
      <c r="BC534" s="161" t="str">
        <f>IF(OR(H534="",VLOOKUP(H$1,Services!$A$1:$B$25,2,0)="Exclude"),"",IF($D534=1,IF(OR(price_limit="",price_limit="No Limit"),IF(H534="Yes",1,2),IF(SUMIFS(WhatIf!$W:$W,WhatIf!$Q:$Q,H$1,WhatIf!$R:$R,H534)&lt;=price_limit,IF(H534="Yes",1,2),"")),""))</f>
        <v/>
      </c>
      <c r="BD534" s="161" t="str">
        <f>IF(OR(I534="",VLOOKUP(I$1,Services!$A$1:$B$25,2,0)="Exclude"),"",IF($D534=1,IF(OR(price_limit="",price_limit="No Limit"),IF(I534="Yes",1,2),IF(SUMIFS(WhatIf!$W:$W,WhatIf!$Q:$Q,I$1,WhatIf!$R:$R,I534)&lt;=price_limit,IF(I534="Yes",1,2),"")),""))</f>
        <v/>
      </c>
      <c r="BE534" s="161" t="str">
        <f>IF(OR(J534="",VLOOKUP(J$1,Services!$A$1:$B$25,2,0)="Exclude"),"",IF($D534=1,IF(OR(price_limit="",price_limit="No Limit"),IF(J534="Yes",1,2),IF(SUMIFS(WhatIf!$W:$W,WhatIf!$Q:$Q,J$1,WhatIf!$R:$R,J534)&lt;=price_limit,IF(J534="Yes",1,2),"")),""))</f>
        <v/>
      </c>
      <c r="BF534" s="161" t="str">
        <f>IF(OR(K534="",VLOOKUP(K$1,Services!$A$1:$B$25,2,0)="Exclude"),"",IF($D534=1,IF(OR(price_limit="",price_limit="No Limit"),IF(K534="Yes",1,2),IF(SUMIFS(WhatIf!$W:$W,WhatIf!$Q:$Q,K$1,WhatIf!$R:$R,K534)&lt;=price_limit,IF(K534="Yes",1,2),"")),""))</f>
        <v/>
      </c>
      <c r="BG534" s="161" t="str">
        <f>IF(OR(L534="",VLOOKUP(L$1,Services!$A$1:$B$25,2,0)="Exclude"),"",IF($D534=1,IF(OR(price_limit="",price_limit="No Limit"),IF(L534="Yes",1,2),IF(SUMIFS(WhatIf!$W:$W,WhatIf!$Q:$Q,L$1,WhatIf!$R:$R,L534)&lt;=price_limit,IF(L534="Yes",1,2),"")),""))</f>
        <v/>
      </c>
      <c r="BH534" s="161" t="str">
        <f>IF(OR(M534="",VLOOKUP(M$1,Services!$A$1:$B$25,2,0)="Exclude"),"",IF($D534=1,IF(OR(price_limit="",price_limit="No Limit"),IF(M534="Yes",1,2),IF(SUMIFS(WhatIf!$W:$W,WhatIf!$Q:$Q,M$1,WhatIf!$R:$R,M534)&lt;=price_limit,IF(M534="Yes",1,2),"")),""))</f>
        <v/>
      </c>
      <c r="BI534" s="161" t="str">
        <f>IF(OR(N534="",VLOOKUP(N$1,Services!$A$1:$B$25,2,0)="Exclude"),"",IF($D534=1,IF(OR(price_limit="",price_limit="No Limit"),IF(N534="Yes",1,2),IF(SUMIFS(WhatIf!$W:$W,WhatIf!$Q:$Q,N$1,WhatIf!$R:$R,N534)&lt;=price_limit,IF(N534="Yes",1,2),"")),""))</f>
        <v/>
      </c>
      <c r="BJ534" s="161" t="str">
        <f>IF(OR(O534="",VLOOKUP(O$1,Services!$A$1:$B$25,2,0)="Exclude"),"",IF($D534=1,IF(OR(price_limit="",price_limit="No Limit"),IF(O534="Yes",1,2),IF(SUMIFS(WhatIf!$W:$W,WhatIf!$Q:$Q,O$1,WhatIf!$R:$R,O534)&lt;=price_limit,IF(O534="Yes",1,2),"")),""))</f>
        <v/>
      </c>
      <c r="BK534" s="161" t="str">
        <f>IF(OR(P534="",VLOOKUP(P$1,Services!$A$1:$B$25,2,0)="Exclude"),"",IF($D534=1,IF(OR(price_limit="",price_limit="No Limit"),IF(P534="Yes",1,2),IF(SUMIFS(WhatIf!$W:$W,WhatIf!$Q:$Q,P$1,WhatIf!$R:$R,P534)&lt;=price_limit,IF(P534="Yes",1,2),"")),""))</f>
        <v/>
      </c>
      <c r="BL534" s="161" t="str">
        <f>IF(OR(Q534="",VLOOKUP(Q$1,Services!$A$1:$B$25,2,0)="Exclude"),"",IF($D534=1,IF(OR(price_limit="",price_limit="No Limit"),IF(Q534="Yes",1,2),IF(SUMIFS(WhatIf!$W:$W,WhatIf!$Q:$Q,Q$1,WhatIf!$R:$R,Q534)&lt;=price_limit,IF(Q534="Yes",1,2),"")),""))</f>
        <v/>
      </c>
      <c r="BM534" s="161" t="str">
        <f>IF(OR(R534="",VLOOKUP(R$1,Services!$A$1:$B$25,2,0)="Exclude"),"",IF($D534=1,IF(OR(price_limit="",price_limit="No Limit"),IF(R534="Yes",1,2),IF(SUMIFS(WhatIf!$W:$W,WhatIf!$Q:$Q,R$1,WhatIf!$R:$R,R534)&lt;=price_limit,IF(R534="Yes",1,2),"")),""))</f>
        <v/>
      </c>
      <c r="BN534" s="161" t="str">
        <f>IF(OR(S534="",VLOOKUP(S$1,Services!$A$1:$B$25,2,0)="Exclude"),"",IF($D534=1,IF(OR(price_limit="",price_limit="No Limit"),IF(S534="Yes",1,2),IF(SUMIFS(WhatIf!$W:$W,WhatIf!$Q:$Q,S$1,WhatIf!$R:$R,S534)&lt;=price_limit,IF(S534="Yes",1,2),"")),""))</f>
        <v/>
      </c>
      <c r="BO534" s="161" t="str">
        <f>IF(OR(T534="",VLOOKUP(T$1,Services!$A$1:$B$25,2,0)="Exclude"),"",IF($D534=1,IF(OR(price_limit="",price_limit="No Limit"),IF(T534="Yes",1,2),IF(SUMIFS(WhatIf!$W:$W,WhatIf!$Q:$Q,T$1,WhatIf!$R:$R,T534)&lt;=price_limit,IF(T534="Yes",1,2),"")),""))</f>
        <v/>
      </c>
      <c r="BP534" s="161" t="str">
        <f>IF(OR(U534="",VLOOKUP(U$1,Services!$A$1:$B$25,2,0)="Exclude"),"",IF($D534=1,IF(OR(price_limit="",price_limit="No Limit"),IF(U534="Yes",1,2),IF(SUMIFS(WhatIf!$W:$W,WhatIf!$Q:$Q,U$1,WhatIf!$R:$R,U534)&lt;=price_limit,IF(U534="Yes",1,2),"")),""))</f>
        <v/>
      </c>
      <c r="BQ534" s="161" t="str">
        <f>IF(OR(V534="",VLOOKUP(V$1,Services!$A$1:$B$25,2,0)="Exclude"),"",IF($D534=1,IF(OR(price_limit="",price_limit="No Limit"),IF(V534="Yes",1,2),IF(SUMIFS(WhatIf!$W:$W,WhatIf!$Q:$Q,V$1,WhatIf!$R:$R,V534)&lt;=price_limit,IF(V534="Yes",1,2),"")),""))</f>
        <v/>
      </c>
      <c r="BR534" s="161" t="str">
        <f>IF(OR(W534="",VLOOKUP(W$1,Services!$A$1:$B$25,2,0)="Exclude"),"",IF($D534=1,IF(OR(price_limit="",price_limit="No Limit"),IF(W534="Yes",1,2),IF(SUMIFS(WhatIf!$W:$W,WhatIf!$Q:$Q,W$1,WhatIf!$R:$R,W534)&lt;=price_limit,IF(W534="Yes",1,2),"")),""))</f>
        <v/>
      </c>
      <c r="BS534" s="161" t="str">
        <f>IF(OR(X534="",VLOOKUP(X$1,Services!$A$1:$B$25,2,0)="Exclude"),"",IF($D534=1,IF(OR(price_limit="",price_limit="No Limit"),IF(X534="Yes",1,2),IF(SUMIFS(WhatIf!$W:$W,WhatIf!$Q:$Q,X$1,WhatIf!$R:$R,X534)&lt;=price_limit,IF(X534="Yes",1,2),"")),""))</f>
        <v/>
      </c>
      <c r="BT534" s="161" t="str">
        <f>IF(OR(Y534="",VLOOKUP(Y$1,Services!$A$1:$B$25,2,0)="Exclude"),"",IF($D534=1,IF(OR(price_limit="",price_limit="No Limit"),IF(Y534="Yes",1,2),IF(SUMIFS(WhatIf!$W:$W,WhatIf!$Q:$Q,Y$1,WhatIf!$R:$R,Y534)&lt;=price_limit,IF(Y534="Yes",1,2),"")),""))</f>
        <v/>
      </c>
      <c r="BU534" s="161" t="str">
        <f>IF(OR(Z534="",VLOOKUP(Z$1,Services!$A$1:$B$25,2,0)="Exclude"),"",IF($D534=1,IF(OR(price_limit="",price_limit="No Limit"),IF(Z534="Yes",1,2),IF(SUMIFS(WhatIf!$W:$W,WhatIf!$Q:$Q,Z$1,WhatIf!$R:$R,Z534)&lt;=price_limit,IF(Z534="Yes",1,2),"")),""))</f>
        <v/>
      </c>
      <c r="BV534" s="161"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
      <c r="A535" s="15" t="s">
        <v>1321</v>
      </c>
      <c r="C535" s="3" t="s">
        <v>185</v>
      </c>
      <c r="D535" s="8" t="str">
        <f t="shared" ca="1" si="26"/>
        <v/>
      </c>
      <c r="O535" s="4" t="s">
        <v>1</v>
      </c>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1" t="str">
        <f>IF(OR(E535="",VLOOKUP(E$1,Services!$A$1:$B$25,2,0)="Exclude"),"",IF($D535=1,IF(OR(price_limit="",price_limit="No Limit"),IF(E535="Yes",1,2),IF(SUMIFS(WhatIf!$W:$W,WhatIf!$Q:$Q,E$1,WhatIf!$R:$R,E535)&lt;=price_limit,IF(E535="Yes",1,2),"")),""))</f>
        <v/>
      </c>
      <c r="BA535" s="161" t="str">
        <f>IF(OR(F535="",VLOOKUP(F$1,Services!$A$1:$B$25,2,0)="Exclude"),"",IF($D535=1,IF(OR(price_limit="",price_limit="No Limit"),IF(F535="Yes",1,2),IF(SUMIFS(WhatIf!$W:$W,WhatIf!$Q:$Q,F$1,WhatIf!$R:$R,F535)&lt;=price_limit,IF(F535="Yes",1,2),"")),""))</f>
        <v/>
      </c>
      <c r="BB535" s="161" t="str">
        <f>IF(OR(G535="",VLOOKUP(G$1,Services!$A$1:$B$25,2,0)="Exclude"),"",IF($D535=1,IF(OR(price_limit="",price_limit="No Limit"),IF(G535="Yes",1,2),IF(SUMIFS(WhatIf!$W:$W,WhatIf!$Q:$Q,G$1,WhatIf!$R:$R,G535)&lt;=price_limit,IF(G535="Yes",1,2),"")),""))</f>
        <v/>
      </c>
      <c r="BC535" s="161" t="str">
        <f>IF(OR(H535="",VLOOKUP(H$1,Services!$A$1:$B$25,2,0)="Exclude"),"",IF($D535=1,IF(OR(price_limit="",price_limit="No Limit"),IF(H535="Yes",1,2),IF(SUMIFS(WhatIf!$W:$W,WhatIf!$Q:$Q,H$1,WhatIf!$R:$R,H535)&lt;=price_limit,IF(H535="Yes",1,2),"")),""))</f>
        <v/>
      </c>
      <c r="BD535" s="161" t="str">
        <f>IF(OR(I535="",VLOOKUP(I$1,Services!$A$1:$B$25,2,0)="Exclude"),"",IF($D535=1,IF(OR(price_limit="",price_limit="No Limit"),IF(I535="Yes",1,2),IF(SUMIFS(WhatIf!$W:$W,WhatIf!$Q:$Q,I$1,WhatIf!$R:$R,I535)&lt;=price_limit,IF(I535="Yes",1,2),"")),""))</f>
        <v/>
      </c>
      <c r="BE535" s="161" t="str">
        <f>IF(OR(J535="",VLOOKUP(J$1,Services!$A$1:$B$25,2,0)="Exclude"),"",IF($D535=1,IF(OR(price_limit="",price_limit="No Limit"),IF(J535="Yes",1,2),IF(SUMIFS(WhatIf!$W:$W,WhatIf!$Q:$Q,J$1,WhatIf!$R:$R,J535)&lt;=price_limit,IF(J535="Yes",1,2),"")),""))</f>
        <v/>
      </c>
      <c r="BF535" s="161" t="str">
        <f>IF(OR(K535="",VLOOKUP(K$1,Services!$A$1:$B$25,2,0)="Exclude"),"",IF($D535=1,IF(OR(price_limit="",price_limit="No Limit"),IF(K535="Yes",1,2),IF(SUMIFS(WhatIf!$W:$W,WhatIf!$Q:$Q,K$1,WhatIf!$R:$R,K535)&lt;=price_limit,IF(K535="Yes",1,2),"")),""))</f>
        <v/>
      </c>
      <c r="BG535" s="161" t="str">
        <f>IF(OR(L535="",VLOOKUP(L$1,Services!$A$1:$B$25,2,0)="Exclude"),"",IF($D535=1,IF(OR(price_limit="",price_limit="No Limit"),IF(L535="Yes",1,2),IF(SUMIFS(WhatIf!$W:$W,WhatIf!$Q:$Q,L$1,WhatIf!$R:$R,L535)&lt;=price_limit,IF(L535="Yes",1,2),"")),""))</f>
        <v/>
      </c>
      <c r="BH535" s="161" t="str">
        <f>IF(OR(M535="",VLOOKUP(M$1,Services!$A$1:$B$25,2,0)="Exclude"),"",IF($D535=1,IF(OR(price_limit="",price_limit="No Limit"),IF(M535="Yes",1,2),IF(SUMIFS(WhatIf!$W:$W,WhatIf!$Q:$Q,M$1,WhatIf!$R:$R,M535)&lt;=price_limit,IF(M535="Yes",1,2),"")),""))</f>
        <v/>
      </c>
      <c r="BI535" s="161" t="str">
        <f>IF(OR(N535="",VLOOKUP(N$1,Services!$A$1:$B$25,2,0)="Exclude"),"",IF($D535=1,IF(OR(price_limit="",price_limit="No Limit"),IF(N535="Yes",1,2),IF(SUMIFS(WhatIf!$W:$W,WhatIf!$Q:$Q,N$1,WhatIf!$R:$R,N535)&lt;=price_limit,IF(N535="Yes",1,2),"")),""))</f>
        <v/>
      </c>
      <c r="BJ535" s="161" t="str">
        <f ca="1">IF(OR(O535="",VLOOKUP(O$1,Services!$A$1:$B$25,2,0)="Exclude"),"",IF($D535=1,IF(OR(price_limit="",price_limit="No Limit"),IF(O535="Yes",1,2),IF(SUMIFS(WhatIf!$W:$W,WhatIf!$Q:$Q,O$1,WhatIf!$R:$R,O535)&lt;=price_limit,IF(O535="Yes",1,2),"")),""))</f>
        <v/>
      </c>
      <c r="BK535" s="161" t="str">
        <f>IF(OR(P535="",VLOOKUP(P$1,Services!$A$1:$B$25,2,0)="Exclude"),"",IF($D535=1,IF(OR(price_limit="",price_limit="No Limit"),IF(P535="Yes",1,2),IF(SUMIFS(WhatIf!$W:$W,WhatIf!$Q:$Q,P$1,WhatIf!$R:$R,P535)&lt;=price_limit,IF(P535="Yes",1,2),"")),""))</f>
        <v/>
      </c>
      <c r="BL535" s="161" t="str">
        <f>IF(OR(Q535="",VLOOKUP(Q$1,Services!$A$1:$B$25,2,0)="Exclude"),"",IF($D535=1,IF(OR(price_limit="",price_limit="No Limit"),IF(Q535="Yes",1,2),IF(SUMIFS(WhatIf!$W:$W,WhatIf!$Q:$Q,Q$1,WhatIf!$R:$R,Q535)&lt;=price_limit,IF(Q535="Yes",1,2),"")),""))</f>
        <v/>
      </c>
      <c r="BM535" s="161" t="str">
        <f>IF(OR(R535="",VLOOKUP(R$1,Services!$A$1:$B$25,2,0)="Exclude"),"",IF($D535=1,IF(OR(price_limit="",price_limit="No Limit"),IF(R535="Yes",1,2),IF(SUMIFS(WhatIf!$W:$W,WhatIf!$Q:$Q,R$1,WhatIf!$R:$R,R535)&lt;=price_limit,IF(R535="Yes",1,2),"")),""))</f>
        <v/>
      </c>
      <c r="BN535" s="161" t="str">
        <f>IF(OR(S535="",VLOOKUP(S$1,Services!$A$1:$B$25,2,0)="Exclude"),"",IF($D535=1,IF(OR(price_limit="",price_limit="No Limit"),IF(S535="Yes",1,2),IF(SUMIFS(WhatIf!$W:$W,WhatIf!$Q:$Q,S$1,WhatIf!$R:$R,S535)&lt;=price_limit,IF(S535="Yes",1,2),"")),""))</f>
        <v/>
      </c>
      <c r="BO535" s="161" t="str">
        <f>IF(OR(T535="",VLOOKUP(T$1,Services!$A$1:$B$25,2,0)="Exclude"),"",IF($D535=1,IF(OR(price_limit="",price_limit="No Limit"),IF(T535="Yes",1,2),IF(SUMIFS(WhatIf!$W:$W,WhatIf!$Q:$Q,T$1,WhatIf!$R:$R,T535)&lt;=price_limit,IF(T535="Yes",1,2),"")),""))</f>
        <v/>
      </c>
      <c r="BP535" s="161" t="str">
        <f>IF(OR(U535="",VLOOKUP(U$1,Services!$A$1:$B$25,2,0)="Exclude"),"",IF($D535=1,IF(OR(price_limit="",price_limit="No Limit"),IF(U535="Yes",1,2),IF(SUMIFS(WhatIf!$W:$W,WhatIf!$Q:$Q,U$1,WhatIf!$R:$R,U535)&lt;=price_limit,IF(U535="Yes",1,2),"")),""))</f>
        <v/>
      </c>
      <c r="BQ535" s="161" t="str">
        <f>IF(OR(V535="",VLOOKUP(V$1,Services!$A$1:$B$25,2,0)="Exclude"),"",IF($D535=1,IF(OR(price_limit="",price_limit="No Limit"),IF(V535="Yes",1,2),IF(SUMIFS(WhatIf!$W:$W,WhatIf!$Q:$Q,V$1,WhatIf!$R:$R,V535)&lt;=price_limit,IF(V535="Yes",1,2),"")),""))</f>
        <v/>
      </c>
      <c r="BR535" s="161" t="str">
        <f>IF(OR(W535="",VLOOKUP(W$1,Services!$A$1:$B$25,2,0)="Exclude"),"",IF($D535=1,IF(OR(price_limit="",price_limit="No Limit"),IF(W535="Yes",1,2),IF(SUMIFS(WhatIf!$W:$W,WhatIf!$Q:$Q,W$1,WhatIf!$R:$R,W535)&lt;=price_limit,IF(W535="Yes",1,2),"")),""))</f>
        <v/>
      </c>
      <c r="BS535" s="161" t="str">
        <f>IF(OR(X535="",VLOOKUP(X$1,Services!$A$1:$B$25,2,0)="Exclude"),"",IF($D535=1,IF(OR(price_limit="",price_limit="No Limit"),IF(X535="Yes",1,2),IF(SUMIFS(WhatIf!$W:$W,WhatIf!$Q:$Q,X$1,WhatIf!$R:$R,X535)&lt;=price_limit,IF(X535="Yes",1,2),"")),""))</f>
        <v/>
      </c>
      <c r="BT535" s="161" t="str">
        <f>IF(OR(Y535="",VLOOKUP(Y$1,Services!$A$1:$B$25,2,0)="Exclude"),"",IF($D535=1,IF(OR(price_limit="",price_limit="No Limit"),IF(Y535="Yes",1,2),IF(SUMIFS(WhatIf!$W:$W,WhatIf!$Q:$Q,Y$1,WhatIf!$R:$R,Y535)&lt;=price_limit,IF(Y535="Yes",1,2),"")),""))</f>
        <v/>
      </c>
      <c r="BU535" s="161" t="str">
        <f>IF(OR(Z535="",VLOOKUP(Z$1,Services!$A$1:$B$25,2,0)="Exclude"),"",IF($D535=1,IF(OR(price_limit="",price_limit="No Limit"),IF(Z535="Yes",1,2),IF(SUMIFS(WhatIf!$W:$W,WhatIf!$Q:$Q,Z$1,WhatIf!$R:$R,Z535)&lt;=price_limit,IF(Z535="Yes",1,2),"")),""))</f>
        <v/>
      </c>
      <c r="BV535" s="161"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
      <c r="A536" s="15" t="s">
        <v>915</v>
      </c>
      <c r="B536" s="3" t="s">
        <v>1015</v>
      </c>
      <c r="C536" s="3" t="s">
        <v>185</v>
      </c>
      <c r="D536" s="8" t="str">
        <f t="shared" ca="1" si="26"/>
        <v/>
      </c>
      <c r="M536" s="4" t="s">
        <v>702</v>
      </c>
      <c r="O536" s="8" t="s">
        <v>1</v>
      </c>
      <c r="P536" s="4" t="s">
        <v>1</v>
      </c>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1" t="str">
        <f>IF(OR(E536="",VLOOKUP(E$1,Services!$A$1:$B$25,2,0)="Exclude"),"",IF($D536=1,IF(OR(price_limit="",price_limit="No Limit"),IF(E536="Yes",1,2),IF(SUMIFS(WhatIf!$W:$W,WhatIf!$Q:$Q,E$1,WhatIf!$R:$R,E536)&lt;=price_limit,IF(E536="Yes",1,2),"")),""))</f>
        <v/>
      </c>
      <c r="BA536" s="161" t="str">
        <f>IF(OR(F536="",VLOOKUP(F$1,Services!$A$1:$B$25,2,0)="Exclude"),"",IF($D536=1,IF(OR(price_limit="",price_limit="No Limit"),IF(F536="Yes",1,2),IF(SUMIFS(WhatIf!$W:$W,WhatIf!$Q:$Q,F$1,WhatIf!$R:$R,F536)&lt;=price_limit,IF(F536="Yes",1,2),"")),""))</f>
        <v/>
      </c>
      <c r="BB536" s="161" t="str">
        <f>IF(OR(G536="",VLOOKUP(G$1,Services!$A$1:$B$25,2,0)="Exclude"),"",IF($D536=1,IF(OR(price_limit="",price_limit="No Limit"),IF(G536="Yes",1,2),IF(SUMIFS(WhatIf!$W:$W,WhatIf!$Q:$Q,G$1,WhatIf!$R:$R,G536)&lt;=price_limit,IF(G536="Yes",1,2),"")),""))</f>
        <v/>
      </c>
      <c r="BC536" s="161" t="str">
        <f>IF(OR(H536="",VLOOKUP(H$1,Services!$A$1:$B$25,2,0)="Exclude"),"",IF($D536=1,IF(OR(price_limit="",price_limit="No Limit"),IF(H536="Yes",1,2),IF(SUMIFS(WhatIf!$W:$W,WhatIf!$Q:$Q,H$1,WhatIf!$R:$R,H536)&lt;=price_limit,IF(H536="Yes",1,2),"")),""))</f>
        <v/>
      </c>
      <c r="BD536" s="161" t="str">
        <f>IF(OR(I536="",VLOOKUP(I$1,Services!$A$1:$B$25,2,0)="Exclude"),"",IF($D536=1,IF(OR(price_limit="",price_limit="No Limit"),IF(I536="Yes",1,2),IF(SUMIFS(WhatIf!$W:$W,WhatIf!$Q:$Q,I$1,WhatIf!$R:$R,I536)&lt;=price_limit,IF(I536="Yes",1,2),"")),""))</f>
        <v/>
      </c>
      <c r="BE536" s="161" t="str">
        <f>IF(OR(J536="",VLOOKUP(J$1,Services!$A$1:$B$25,2,0)="Exclude"),"",IF($D536=1,IF(OR(price_limit="",price_limit="No Limit"),IF(J536="Yes",1,2),IF(SUMIFS(WhatIf!$W:$W,WhatIf!$Q:$Q,J$1,WhatIf!$R:$R,J536)&lt;=price_limit,IF(J536="Yes",1,2),"")),""))</f>
        <v/>
      </c>
      <c r="BF536" s="161" t="str">
        <f>IF(OR(K536="",VLOOKUP(K$1,Services!$A$1:$B$25,2,0)="Exclude"),"",IF($D536=1,IF(OR(price_limit="",price_limit="No Limit"),IF(K536="Yes",1,2),IF(SUMIFS(WhatIf!$W:$W,WhatIf!$Q:$Q,K$1,WhatIf!$R:$R,K536)&lt;=price_limit,IF(K536="Yes",1,2),"")),""))</f>
        <v/>
      </c>
      <c r="BG536" s="161" t="str">
        <f>IF(OR(L536="",VLOOKUP(L$1,Services!$A$1:$B$25,2,0)="Exclude"),"",IF($D536=1,IF(OR(price_limit="",price_limit="No Limit"),IF(L536="Yes",1,2),IF(SUMIFS(WhatIf!$W:$W,WhatIf!$Q:$Q,L$1,WhatIf!$R:$R,L536)&lt;=price_limit,IF(L536="Yes",1,2),"")),""))</f>
        <v/>
      </c>
      <c r="BH536" s="161" t="str">
        <f ca="1">IF(OR(M536="",VLOOKUP(M$1,Services!$A$1:$B$25,2,0)="Exclude"),"",IF($D536=1,IF(OR(price_limit="",price_limit="No Limit"),IF(M536="Yes",1,2),IF(SUMIFS(WhatIf!$W:$W,WhatIf!$Q:$Q,M$1,WhatIf!$R:$R,M536)&lt;=price_limit,IF(M536="Yes",1,2),"")),""))</f>
        <v/>
      </c>
      <c r="BI536" s="161" t="str">
        <f>IF(OR(N536="",VLOOKUP(N$1,Services!$A$1:$B$25,2,0)="Exclude"),"",IF($D536=1,IF(OR(price_limit="",price_limit="No Limit"),IF(N536="Yes",1,2),IF(SUMIFS(WhatIf!$W:$W,WhatIf!$Q:$Q,N$1,WhatIf!$R:$R,N536)&lt;=price_limit,IF(N536="Yes",1,2),"")),""))</f>
        <v/>
      </c>
      <c r="BJ536" s="161" t="str">
        <f ca="1">IF(OR(O536="",VLOOKUP(O$1,Services!$A$1:$B$25,2,0)="Exclude"),"",IF($D536=1,IF(OR(price_limit="",price_limit="No Limit"),IF(O536="Yes",1,2),IF(SUMIFS(WhatIf!$W:$W,WhatIf!$Q:$Q,O$1,WhatIf!$R:$R,O536)&lt;=price_limit,IF(O536="Yes",1,2),"")),""))</f>
        <v/>
      </c>
      <c r="BK536" s="161" t="str">
        <f ca="1">IF(OR(P536="",VLOOKUP(P$1,Services!$A$1:$B$25,2,0)="Exclude"),"",IF($D536=1,IF(OR(price_limit="",price_limit="No Limit"),IF(P536="Yes",1,2),IF(SUMIFS(WhatIf!$W:$W,WhatIf!$Q:$Q,P$1,WhatIf!$R:$R,P536)&lt;=price_limit,IF(P536="Yes",1,2),"")),""))</f>
        <v/>
      </c>
      <c r="BL536" s="161" t="str">
        <f>IF(OR(Q536="",VLOOKUP(Q$1,Services!$A$1:$B$25,2,0)="Exclude"),"",IF($D536=1,IF(OR(price_limit="",price_limit="No Limit"),IF(Q536="Yes",1,2),IF(SUMIFS(WhatIf!$W:$W,WhatIf!$Q:$Q,Q$1,WhatIf!$R:$R,Q536)&lt;=price_limit,IF(Q536="Yes",1,2),"")),""))</f>
        <v/>
      </c>
      <c r="BM536" s="161" t="str">
        <f>IF(OR(R536="",VLOOKUP(R$1,Services!$A$1:$B$25,2,0)="Exclude"),"",IF($D536=1,IF(OR(price_limit="",price_limit="No Limit"),IF(R536="Yes",1,2),IF(SUMIFS(WhatIf!$W:$W,WhatIf!$Q:$Q,R$1,WhatIf!$R:$R,R536)&lt;=price_limit,IF(R536="Yes",1,2),"")),""))</f>
        <v/>
      </c>
      <c r="BN536" s="161" t="str">
        <f>IF(OR(S536="",VLOOKUP(S$1,Services!$A$1:$B$25,2,0)="Exclude"),"",IF($D536=1,IF(OR(price_limit="",price_limit="No Limit"),IF(S536="Yes",1,2),IF(SUMIFS(WhatIf!$W:$W,WhatIf!$Q:$Q,S$1,WhatIf!$R:$R,S536)&lt;=price_limit,IF(S536="Yes",1,2),"")),""))</f>
        <v/>
      </c>
      <c r="BO536" s="161" t="str">
        <f>IF(OR(T536="",VLOOKUP(T$1,Services!$A$1:$B$25,2,0)="Exclude"),"",IF($D536=1,IF(OR(price_limit="",price_limit="No Limit"),IF(T536="Yes",1,2),IF(SUMIFS(WhatIf!$W:$W,WhatIf!$Q:$Q,T$1,WhatIf!$R:$R,T536)&lt;=price_limit,IF(T536="Yes",1,2),"")),""))</f>
        <v/>
      </c>
      <c r="BP536" s="161" t="str">
        <f>IF(OR(U536="",VLOOKUP(U$1,Services!$A$1:$B$25,2,0)="Exclude"),"",IF($D536=1,IF(OR(price_limit="",price_limit="No Limit"),IF(U536="Yes",1,2),IF(SUMIFS(WhatIf!$W:$W,WhatIf!$Q:$Q,U$1,WhatIf!$R:$R,U536)&lt;=price_limit,IF(U536="Yes",1,2),"")),""))</f>
        <v/>
      </c>
      <c r="BQ536" s="161" t="str">
        <f>IF(OR(V536="",VLOOKUP(V$1,Services!$A$1:$B$25,2,0)="Exclude"),"",IF($D536=1,IF(OR(price_limit="",price_limit="No Limit"),IF(V536="Yes",1,2),IF(SUMIFS(WhatIf!$W:$W,WhatIf!$Q:$Q,V$1,WhatIf!$R:$R,V536)&lt;=price_limit,IF(V536="Yes",1,2),"")),""))</f>
        <v/>
      </c>
      <c r="BR536" s="161" t="str">
        <f>IF(OR(W536="",VLOOKUP(W$1,Services!$A$1:$B$25,2,0)="Exclude"),"",IF($D536=1,IF(OR(price_limit="",price_limit="No Limit"),IF(W536="Yes",1,2),IF(SUMIFS(WhatIf!$W:$W,WhatIf!$Q:$Q,W$1,WhatIf!$R:$R,W536)&lt;=price_limit,IF(W536="Yes",1,2),"")),""))</f>
        <v/>
      </c>
      <c r="BS536" s="161" t="str">
        <f>IF(OR(X536="",VLOOKUP(X$1,Services!$A$1:$B$25,2,0)="Exclude"),"",IF($D536=1,IF(OR(price_limit="",price_limit="No Limit"),IF(X536="Yes",1,2),IF(SUMIFS(WhatIf!$W:$W,WhatIf!$Q:$Q,X$1,WhatIf!$R:$R,X536)&lt;=price_limit,IF(X536="Yes",1,2),"")),""))</f>
        <v/>
      </c>
      <c r="BT536" s="161" t="str">
        <f>IF(OR(Y536="",VLOOKUP(Y$1,Services!$A$1:$B$25,2,0)="Exclude"),"",IF($D536=1,IF(OR(price_limit="",price_limit="No Limit"),IF(Y536="Yes",1,2),IF(SUMIFS(WhatIf!$W:$W,WhatIf!$Q:$Q,Y$1,WhatIf!$R:$R,Y536)&lt;=price_limit,IF(Y536="Yes",1,2),"")),""))</f>
        <v/>
      </c>
      <c r="BU536" s="161" t="str">
        <f>IF(OR(Z536="",VLOOKUP(Z$1,Services!$A$1:$B$25,2,0)="Exclude"),"",IF($D536=1,IF(OR(price_limit="",price_limit="No Limit"),IF(Z536="Yes",1,2),IF(SUMIFS(WhatIf!$W:$W,WhatIf!$Q:$Q,Z$1,WhatIf!$R:$R,Z536)&lt;=price_limit,IF(Z536="Yes",1,2),"")),""))</f>
        <v/>
      </c>
      <c r="BV536" s="161"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131</v>
      </c>
      <c r="C537" s="3" t="s">
        <v>185</v>
      </c>
      <c r="D537" s="8" t="str">
        <f t="shared" ca="1" si="26"/>
        <v/>
      </c>
      <c r="F537" s="4" t="s">
        <v>390</v>
      </c>
      <c r="G537" s="4" t="s">
        <v>390</v>
      </c>
      <c r="H537" s="4" t="s">
        <v>390</v>
      </c>
      <c r="K537" s="4" t="s">
        <v>1</v>
      </c>
      <c r="L537" s="4" t="s">
        <v>1</v>
      </c>
      <c r="M537" s="8"/>
      <c r="N537" s="8" t="s">
        <v>185</v>
      </c>
      <c r="O537" s="8" t="s">
        <v>661</v>
      </c>
      <c r="P537" s="8"/>
      <c r="Q537" s="8" t="s">
        <v>1</v>
      </c>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1" t="str">
        <f>IF(OR(E537="",VLOOKUP(E$1,Services!$A$1:$B$25,2,0)="Exclude"),"",IF($D537=1,IF(OR(price_limit="",price_limit="No Limit"),IF(E537="Yes",1,2),IF(SUMIFS(WhatIf!$W:$W,WhatIf!$Q:$Q,E$1,WhatIf!$R:$R,E537)&lt;=price_limit,IF(E537="Yes",1,2),"")),""))</f>
        <v/>
      </c>
      <c r="BA537" s="161" t="str">
        <f ca="1">IF(OR(F537="",VLOOKUP(F$1,Services!$A$1:$B$25,2,0)="Exclude"),"",IF($D537=1,IF(OR(price_limit="",price_limit="No Limit"),IF(F537="Yes",1,2),IF(SUMIFS(WhatIf!$W:$W,WhatIf!$Q:$Q,F$1,WhatIf!$R:$R,F537)&lt;=price_limit,IF(F537="Yes",1,2),"")),""))</f>
        <v/>
      </c>
      <c r="BB537" s="161" t="str">
        <f ca="1">IF(OR(G537="",VLOOKUP(G$1,Services!$A$1:$B$25,2,0)="Exclude"),"",IF($D537=1,IF(OR(price_limit="",price_limit="No Limit"),IF(G537="Yes",1,2),IF(SUMIFS(WhatIf!$W:$W,WhatIf!$Q:$Q,G$1,WhatIf!$R:$R,G537)&lt;=price_limit,IF(G537="Yes",1,2),"")),""))</f>
        <v/>
      </c>
      <c r="BC537" s="161" t="str">
        <f ca="1">IF(OR(H537="",VLOOKUP(H$1,Services!$A$1:$B$25,2,0)="Exclude"),"",IF($D537=1,IF(OR(price_limit="",price_limit="No Limit"),IF(H537="Yes",1,2),IF(SUMIFS(WhatIf!$W:$W,WhatIf!$Q:$Q,H$1,WhatIf!$R:$R,H537)&lt;=price_limit,IF(H537="Yes",1,2),"")),""))</f>
        <v/>
      </c>
      <c r="BD537" s="161" t="str">
        <f>IF(OR(I537="",VLOOKUP(I$1,Services!$A$1:$B$25,2,0)="Exclude"),"",IF($D537=1,IF(OR(price_limit="",price_limit="No Limit"),IF(I537="Yes",1,2),IF(SUMIFS(WhatIf!$W:$W,WhatIf!$Q:$Q,I$1,WhatIf!$R:$R,I537)&lt;=price_limit,IF(I537="Yes",1,2),"")),""))</f>
        <v/>
      </c>
      <c r="BE537" s="161" t="str">
        <f>IF(OR(J537="",VLOOKUP(J$1,Services!$A$1:$B$25,2,0)="Exclude"),"",IF($D537=1,IF(OR(price_limit="",price_limit="No Limit"),IF(J537="Yes",1,2),IF(SUMIFS(WhatIf!$W:$W,WhatIf!$Q:$Q,J$1,WhatIf!$R:$R,J537)&lt;=price_limit,IF(J537="Yes",1,2),"")),""))</f>
        <v/>
      </c>
      <c r="BF537" s="161" t="str">
        <f ca="1">IF(OR(K537="",VLOOKUP(K$1,Services!$A$1:$B$25,2,0)="Exclude"),"",IF($D537=1,IF(OR(price_limit="",price_limit="No Limit"),IF(K537="Yes",1,2),IF(SUMIFS(WhatIf!$W:$W,WhatIf!$Q:$Q,K$1,WhatIf!$R:$R,K537)&lt;=price_limit,IF(K537="Yes",1,2),"")),""))</f>
        <v/>
      </c>
      <c r="BG537" s="161" t="str">
        <f ca="1">IF(OR(L537="",VLOOKUP(L$1,Services!$A$1:$B$25,2,0)="Exclude"),"",IF($D537=1,IF(OR(price_limit="",price_limit="No Limit"),IF(L537="Yes",1,2),IF(SUMIFS(WhatIf!$W:$W,WhatIf!$Q:$Q,L$1,WhatIf!$R:$R,L537)&lt;=price_limit,IF(L537="Yes",1,2),"")),""))</f>
        <v/>
      </c>
      <c r="BH537" s="161" t="str">
        <f>IF(OR(M537="",VLOOKUP(M$1,Services!$A$1:$B$25,2,0)="Exclude"),"",IF($D537=1,IF(OR(price_limit="",price_limit="No Limit"),IF(M537="Yes",1,2),IF(SUMIFS(WhatIf!$W:$W,WhatIf!$Q:$Q,M$1,WhatIf!$R:$R,M537)&lt;=price_limit,IF(M537="Yes",1,2),"")),""))</f>
        <v/>
      </c>
      <c r="BI537" s="161" t="str">
        <f ca="1">IF(OR(N537="",VLOOKUP(N$1,Services!$A$1:$B$25,2,0)="Exclude"),"",IF($D537=1,IF(OR(price_limit="",price_limit="No Limit"),IF(N537="Yes",1,2),IF(SUMIFS(WhatIf!$W:$W,WhatIf!$Q:$Q,N$1,WhatIf!$R:$R,N537)&lt;=price_limit,IF(N537="Yes",1,2),"")),""))</f>
        <v/>
      </c>
      <c r="BJ537" s="161" t="str">
        <f ca="1">IF(OR(O537="",VLOOKUP(O$1,Services!$A$1:$B$25,2,0)="Exclude"),"",IF($D537=1,IF(OR(price_limit="",price_limit="No Limit"),IF(O537="Yes",1,2),IF(SUMIFS(WhatIf!$W:$W,WhatIf!$Q:$Q,O$1,WhatIf!$R:$R,O537)&lt;=price_limit,IF(O537="Yes",1,2),"")),""))</f>
        <v/>
      </c>
      <c r="BK537" s="161" t="str">
        <f>IF(OR(P537="",VLOOKUP(P$1,Services!$A$1:$B$25,2,0)="Exclude"),"",IF($D537=1,IF(OR(price_limit="",price_limit="No Limit"),IF(P537="Yes",1,2),IF(SUMIFS(WhatIf!$W:$W,WhatIf!$Q:$Q,P$1,WhatIf!$R:$R,P537)&lt;=price_limit,IF(P537="Yes",1,2),"")),""))</f>
        <v/>
      </c>
      <c r="BL537" s="161" t="str">
        <f ca="1">IF(OR(Q537="",VLOOKUP(Q$1,Services!$A$1:$B$25,2,0)="Exclude"),"",IF($D537=1,IF(OR(price_limit="",price_limit="No Limit"),IF(Q537="Yes",1,2),IF(SUMIFS(WhatIf!$W:$W,WhatIf!$Q:$Q,Q$1,WhatIf!$R:$R,Q537)&lt;=price_limit,IF(Q537="Yes",1,2),"")),""))</f>
        <v/>
      </c>
      <c r="BM537" s="161" t="str">
        <f>IF(OR(R537="",VLOOKUP(R$1,Services!$A$1:$B$25,2,0)="Exclude"),"",IF($D537=1,IF(OR(price_limit="",price_limit="No Limit"),IF(R537="Yes",1,2),IF(SUMIFS(WhatIf!$W:$W,WhatIf!$Q:$Q,R$1,WhatIf!$R:$R,R537)&lt;=price_limit,IF(R537="Yes",1,2),"")),""))</f>
        <v/>
      </c>
      <c r="BN537" s="161" t="str">
        <f>IF(OR(S537="",VLOOKUP(S$1,Services!$A$1:$B$25,2,0)="Exclude"),"",IF($D537=1,IF(OR(price_limit="",price_limit="No Limit"),IF(S537="Yes",1,2),IF(SUMIFS(WhatIf!$W:$W,WhatIf!$Q:$Q,S$1,WhatIf!$R:$R,S537)&lt;=price_limit,IF(S537="Yes",1,2),"")),""))</f>
        <v/>
      </c>
      <c r="BO537" s="161" t="str">
        <f>IF(OR(T537="",VLOOKUP(T$1,Services!$A$1:$B$25,2,0)="Exclude"),"",IF($D537=1,IF(OR(price_limit="",price_limit="No Limit"),IF(T537="Yes",1,2),IF(SUMIFS(WhatIf!$W:$W,WhatIf!$Q:$Q,T$1,WhatIf!$R:$R,T537)&lt;=price_limit,IF(T537="Yes",1,2),"")),""))</f>
        <v/>
      </c>
      <c r="BP537" s="161" t="str">
        <f>IF(OR(U537="",VLOOKUP(U$1,Services!$A$1:$B$25,2,0)="Exclude"),"",IF($D537=1,IF(OR(price_limit="",price_limit="No Limit"),IF(U537="Yes",1,2),IF(SUMIFS(WhatIf!$W:$W,WhatIf!$Q:$Q,U$1,WhatIf!$R:$R,U537)&lt;=price_limit,IF(U537="Yes",1,2),"")),""))</f>
        <v/>
      </c>
      <c r="BQ537" s="161" t="str">
        <f>IF(OR(V537="",VLOOKUP(V$1,Services!$A$1:$B$25,2,0)="Exclude"),"",IF($D537=1,IF(OR(price_limit="",price_limit="No Limit"),IF(V537="Yes",1,2),IF(SUMIFS(WhatIf!$W:$W,WhatIf!$Q:$Q,V$1,WhatIf!$R:$R,V537)&lt;=price_limit,IF(V537="Yes",1,2),"")),""))</f>
        <v/>
      </c>
      <c r="BR537" s="161" t="str">
        <f>IF(OR(W537="",VLOOKUP(W$1,Services!$A$1:$B$25,2,0)="Exclude"),"",IF($D537=1,IF(OR(price_limit="",price_limit="No Limit"),IF(W537="Yes",1,2),IF(SUMIFS(WhatIf!$W:$W,WhatIf!$Q:$Q,W$1,WhatIf!$R:$R,W537)&lt;=price_limit,IF(W537="Yes",1,2),"")),""))</f>
        <v/>
      </c>
      <c r="BS537" s="161" t="str">
        <f>IF(OR(X537="",VLOOKUP(X$1,Services!$A$1:$B$25,2,0)="Exclude"),"",IF($D537=1,IF(OR(price_limit="",price_limit="No Limit"),IF(X537="Yes",1,2),IF(SUMIFS(WhatIf!$W:$W,WhatIf!$Q:$Q,X$1,WhatIf!$R:$R,X537)&lt;=price_limit,IF(X537="Yes",1,2),"")),""))</f>
        <v/>
      </c>
      <c r="BT537" s="161" t="str">
        <f>IF(OR(Y537="",VLOOKUP(Y$1,Services!$A$1:$B$25,2,0)="Exclude"),"",IF($D537=1,IF(OR(price_limit="",price_limit="No Limit"),IF(Y537="Yes",1,2),IF(SUMIFS(WhatIf!$W:$W,WhatIf!$Q:$Q,Y$1,WhatIf!$R:$R,Y537)&lt;=price_limit,IF(Y537="Yes",1,2),"")),""))</f>
        <v/>
      </c>
      <c r="BU537" s="161" t="str">
        <f>IF(OR(Z537="",VLOOKUP(Z$1,Services!$A$1:$B$25,2,0)="Exclude"),"",IF($D537=1,IF(OR(price_limit="",price_limit="No Limit"),IF(Z537="Yes",1,2),IF(SUMIFS(WhatIf!$W:$W,WhatIf!$Q:$Q,Z$1,WhatIf!$R:$R,Z537)&lt;=price_limit,IF(Z537="Yes",1,2),"")),""))</f>
        <v/>
      </c>
      <c r="BV537" s="161"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821</v>
      </c>
      <c r="C538" s="3" t="s">
        <v>349</v>
      </c>
      <c r="D538" s="8" t="str">
        <f t="shared" ca="1" si="26"/>
        <v/>
      </c>
      <c r="I538" s="4" t="s">
        <v>1245</v>
      </c>
      <c r="J538" s="4" t="s">
        <v>1245</v>
      </c>
      <c r="K538" s="4" t="s">
        <v>1245</v>
      </c>
      <c r="L538" s="4" t="s">
        <v>1245</v>
      </c>
      <c r="M538" s="8"/>
      <c r="N538" s="8"/>
      <c r="O538" s="8"/>
      <c r="P538" s="8"/>
      <c r="Q538" s="8"/>
      <c r="R538" s="8"/>
      <c r="S538" s="8"/>
      <c r="T538" s="8"/>
      <c r="U538" s="8"/>
      <c r="V538" s="8" t="s">
        <v>1245</v>
      </c>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1" t="str">
        <f>IF(OR(E538="",VLOOKUP(E$1,Services!$A$1:$B$25,2,0)="Exclude"),"",IF($D538=1,IF(OR(price_limit="",price_limit="No Limit"),IF(E538="Yes",1,2),IF(SUMIFS(WhatIf!$W:$W,WhatIf!$Q:$Q,E$1,WhatIf!$R:$R,E538)&lt;=price_limit,IF(E538="Yes",1,2),"")),""))</f>
        <v/>
      </c>
      <c r="BA538" s="161" t="str">
        <f>IF(OR(F538="",VLOOKUP(F$1,Services!$A$1:$B$25,2,0)="Exclude"),"",IF($D538=1,IF(OR(price_limit="",price_limit="No Limit"),IF(F538="Yes",1,2),IF(SUMIFS(WhatIf!$W:$W,WhatIf!$Q:$Q,F$1,WhatIf!$R:$R,F538)&lt;=price_limit,IF(F538="Yes",1,2),"")),""))</f>
        <v/>
      </c>
      <c r="BB538" s="161" t="str">
        <f>IF(OR(G538="",VLOOKUP(G$1,Services!$A$1:$B$25,2,0)="Exclude"),"",IF($D538=1,IF(OR(price_limit="",price_limit="No Limit"),IF(G538="Yes",1,2),IF(SUMIFS(WhatIf!$W:$W,WhatIf!$Q:$Q,G$1,WhatIf!$R:$R,G538)&lt;=price_limit,IF(G538="Yes",1,2),"")),""))</f>
        <v/>
      </c>
      <c r="BC538" s="161" t="str">
        <f>IF(OR(H538="",VLOOKUP(H$1,Services!$A$1:$B$25,2,0)="Exclude"),"",IF($D538=1,IF(OR(price_limit="",price_limit="No Limit"),IF(H538="Yes",1,2),IF(SUMIFS(WhatIf!$W:$W,WhatIf!$Q:$Q,H$1,WhatIf!$R:$R,H538)&lt;=price_limit,IF(H538="Yes",1,2),"")),""))</f>
        <v/>
      </c>
      <c r="BD538" s="161" t="str">
        <f ca="1">IF(OR(I538="",VLOOKUP(I$1,Services!$A$1:$B$25,2,0)="Exclude"),"",IF($D538=1,IF(OR(price_limit="",price_limit="No Limit"),IF(I538="Yes",1,2),IF(SUMIFS(WhatIf!$W:$W,WhatIf!$Q:$Q,I$1,WhatIf!$R:$R,I538)&lt;=price_limit,IF(I538="Yes",1,2),"")),""))</f>
        <v/>
      </c>
      <c r="BE538" s="161" t="str">
        <f ca="1">IF(OR(J538="",VLOOKUP(J$1,Services!$A$1:$B$25,2,0)="Exclude"),"",IF($D538=1,IF(OR(price_limit="",price_limit="No Limit"),IF(J538="Yes",1,2),IF(SUMIFS(WhatIf!$W:$W,WhatIf!$Q:$Q,J$1,WhatIf!$R:$R,J538)&lt;=price_limit,IF(J538="Yes",1,2),"")),""))</f>
        <v/>
      </c>
      <c r="BF538" s="161" t="str">
        <f ca="1">IF(OR(K538="",VLOOKUP(K$1,Services!$A$1:$B$25,2,0)="Exclude"),"",IF($D538=1,IF(OR(price_limit="",price_limit="No Limit"),IF(K538="Yes",1,2),IF(SUMIFS(WhatIf!$W:$W,WhatIf!$Q:$Q,K$1,WhatIf!$R:$R,K538)&lt;=price_limit,IF(K538="Yes",1,2),"")),""))</f>
        <v/>
      </c>
      <c r="BG538" s="161" t="str">
        <f ca="1">IF(OR(L538="",VLOOKUP(L$1,Services!$A$1:$B$25,2,0)="Exclude"),"",IF($D538=1,IF(OR(price_limit="",price_limit="No Limit"),IF(L538="Yes",1,2),IF(SUMIFS(WhatIf!$W:$W,WhatIf!$Q:$Q,L$1,WhatIf!$R:$R,L538)&lt;=price_limit,IF(L538="Yes",1,2),"")),""))</f>
        <v/>
      </c>
      <c r="BH538" s="161" t="str">
        <f>IF(OR(M538="",VLOOKUP(M$1,Services!$A$1:$B$25,2,0)="Exclude"),"",IF($D538=1,IF(OR(price_limit="",price_limit="No Limit"),IF(M538="Yes",1,2),IF(SUMIFS(WhatIf!$W:$W,WhatIf!$Q:$Q,M$1,WhatIf!$R:$R,M538)&lt;=price_limit,IF(M538="Yes",1,2),"")),""))</f>
        <v/>
      </c>
      <c r="BI538" s="161" t="str">
        <f>IF(OR(N538="",VLOOKUP(N$1,Services!$A$1:$B$25,2,0)="Exclude"),"",IF($D538=1,IF(OR(price_limit="",price_limit="No Limit"),IF(N538="Yes",1,2),IF(SUMIFS(WhatIf!$W:$W,WhatIf!$Q:$Q,N$1,WhatIf!$R:$R,N538)&lt;=price_limit,IF(N538="Yes",1,2),"")),""))</f>
        <v/>
      </c>
      <c r="BJ538" s="161" t="str">
        <f>IF(OR(O538="",VLOOKUP(O$1,Services!$A$1:$B$25,2,0)="Exclude"),"",IF($D538=1,IF(OR(price_limit="",price_limit="No Limit"),IF(O538="Yes",1,2),IF(SUMIFS(WhatIf!$W:$W,WhatIf!$Q:$Q,O$1,WhatIf!$R:$R,O538)&lt;=price_limit,IF(O538="Yes",1,2),"")),""))</f>
        <v/>
      </c>
      <c r="BK538" s="161" t="str">
        <f>IF(OR(P538="",VLOOKUP(P$1,Services!$A$1:$B$25,2,0)="Exclude"),"",IF($D538=1,IF(OR(price_limit="",price_limit="No Limit"),IF(P538="Yes",1,2),IF(SUMIFS(WhatIf!$W:$W,WhatIf!$Q:$Q,P$1,WhatIf!$R:$R,P538)&lt;=price_limit,IF(P538="Yes",1,2),"")),""))</f>
        <v/>
      </c>
      <c r="BL538" s="161" t="str">
        <f>IF(OR(Q538="",VLOOKUP(Q$1,Services!$A$1:$B$25,2,0)="Exclude"),"",IF($D538=1,IF(OR(price_limit="",price_limit="No Limit"),IF(Q538="Yes",1,2),IF(SUMIFS(WhatIf!$W:$W,WhatIf!$Q:$Q,Q$1,WhatIf!$R:$R,Q538)&lt;=price_limit,IF(Q538="Yes",1,2),"")),""))</f>
        <v/>
      </c>
      <c r="BM538" s="161" t="str">
        <f>IF(OR(R538="",VLOOKUP(R$1,Services!$A$1:$B$25,2,0)="Exclude"),"",IF($D538=1,IF(OR(price_limit="",price_limit="No Limit"),IF(R538="Yes",1,2),IF(SUMIFS(WhatIf!$W:$W,WhatIf!$Q:$Q,R$1,WhatIf!$R:$R,R538)&lt;=price_limit,IF(R538="Yes",1,2),"")),""))</f>
        <v/>
      </c>
      <c r="BN538" s="161" t="str">
        <f>IF(OR(S538="",VLOOKUP(S$1,Services!$A$1:$B$25,2,0)="Exclude"),"",IF($D538=1,IF(OR(price_limit="",price_limit="No Limit"),IF(S538="Yes",1,2),IF(SUMIFS(WhatIf!$W:$W,WhatIf!$Q:$Q,S$1,WhatIf!$R:$R,S538)&lt;=price_limit,IF(S538="Yes",1,2),"")),""))</f>
        <v/>
      </c>
      <c r="BO538" s="161" t="str">
        <f>IF(OR(T538="",VLOOKUP(T$1,Services!$A$1:$B$25,2,0)="Exclude"),"",IF($D538=1,IF(OR(price_limit="",price_limit="No Limit"),IF(T538="Yes",1,2),IF(SUMIFS(WhatIf!$W:$W,WhatIf!$Q:$Q,T$1,WhatIf!$R:$R,T538)&lt;=price_limit,IF(T538="Yes",1,2),"")),""))</f>
        <v/>
      </c>
      <c r="BP538" s="161" t="str">
        <f>IF(OR(U538="",VLOOKUP(U$1,Services!$A$1:$B$25,2,0)="Exclude"),"",IF($D538=1,IF(OR(price_limit="",price_limit="No Limit"),IF(U538="Yes",1,2),IF(SUMIFS(WhatIf!$W:$W,WhatIf!$Q:$Q,U$1,WhatIf!$R:$R,U538)&lt;=price_limit,IF(U538="Yes",1,2),"")),""))</f>
        <v/>
      </c>
      <c r="BQ538" s="161" t="str">
        <f ca="1">IF(OR(V538="",VLOOKUP(V$1,Services!$A$1:$B$25,2,0)="Exclude"),"",IF($D538=1,IF(OR(price_limit="",price_limit="No Limit"),IF(V538="Yes",1,2),IF(SUMIFS(WhatIf!$W:$W,WhatIf!$Q:$Q,V$1,WhatIf!$R:$R,V538)&lt;=price_limit,IF(V538="Yes",1,2),"")),""))</f>
        <v/>
      </c>
      <c r="BR538" s="161" t="str">
        <f>IF(OR(W538="",VLOOKUP(W$1,Services!$A$1:$B$25,2,0)="Exclude"),"",IF($D538=1,IF(OR(price_limit="",price_limit="No Limit"),IF(W538="Yes",1,2),IF(SUMIFS(WhatIf!$W:$W,WhatIf!$Q:$Q,W$1,WhatIf!$R:$R,W538)&lt;=price_limit,IF(W538="Yes",1,2),"")),""))</f>
        <v/>
      </c>
      <c r="BS538" s="161" t="str">
        <f>IF(OR(X538="",VLOOKUP(X$1,Services!$A$1:$B$25,2,0)="Exclude"),"",IF($D538=1,IF(OR(price_limit="",price_limit="No Limit"),IF(X538="Yes",1,2),IF(SUMIFS(WhatIf!$W:$W,WhatIf!$Q:$Q,X$1,WhatIf!$R:$R,X538)&lt;=price_limit,IF(X538="Yes",1,2),"")),""))</f>
        <v/>
      </c>
      <c r="BT538" s="161" t="str">
        <f>IF(OR(Y538="",VLOOKUP(Y$1,Services!$A$1:$B$25,2,0)="Exclude"),"",IF($D538=1,IF(OR(price_limit="",price_limit="No Limit"),IF(Y538="Yes",1,2),IF(SUMIFS(WhatIf!$W:$W,WhatIf!$Q:$Q,Y$1,WhatIf!$R:$R,Y538)&lt;=price_limit,IF(Y538="Yes",1,2),"")),""))</f>
        <v/>
      </c>
      <c r="BU538" s="161" t="str">
        <f>IF(OR(Z538="",VLOOKUP(Z$1,Services!$A$1:$B$25,2,0)="Exclude"),"",IF($D538=1,IF(OR(price_limit="",price_limit="No Limit"),IF(Z538="Yes",1,2),IF(SUMIFS(WhatIf!$W:$W,WhatIf!$Q:$Q,Z$1,WhatIf!$R:$R,Z538)&lt;=price_limit,IF(Z538="Yes",1,2),"")),""))</f>
        <v/>
      </c>
      <c r="BV538" s="161"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132</v>
      </c>
      <c r="B539" s="3" t="s">
        <v>205</v>
      </c>
      <c r="C539" s="3" t="s">
        <v>185</v>
      </c>
      <c r="D539" s="8" t="str">
        <f t="shared" ca="1" si="26"/>
        <v/>
      </c>
      <c r="I539" s="8"/>
      <c r="J539" s="8"/>
      <c r="K539" s="8"/>
      <c r="L539" s="8"/>
      <c r="M539" s="8" t="s">
        <v>702</v>
      </c>
      <c r="N539" s="8"/>
      <c r="O539" s="8" t="s">
        <v>605</v>
      </c>
      <c r="P539" s="8"/>
      <c r="Q539" s="8"/>
      <c r="R539" s="8" t="s">
        <v>1</v>
      </c>
      <c r="S539" s="8" t="s">
        <v>1</v>
      </c>
      <c r="T539" s="8" t="s">
        <v>1</v>
      </c>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1" t="str">
        <f>IF(OR(E539="",VLOOKUP(E$1,Services!$A$1:$B$25,2,0)="Exclude"),"",IF($D539=1,IF(OR(price_limit="",price_limit="No Limit"),IF(E539="Yes",1,2),IF(SUMIFS(WhatIf!$W:$W,WhatIf!$Q:$Q,E$1,WhatIf!$R:$R,E539)&lt;=price_limit,IF(E539="Yes",1,2),"")),""))</f>
        <v/>
      </c>
      <c r="BA539" s="161" t="str">
        <f>IF(OR(F539="",VLOOKUP(F$1,Services!$A$1:$B$25,2,0)="Exclude"),"",IF($D539=1,IF(OR(price_limit="",price_limit="No Limit"),IF(F539="Yes",1,2),IF(SUMIFS(WhatIf!$W:$W,WhatIf!$Q:$Q,F$1,WhatIf!$R:$R,F539)&lt;=price_limit,IF(F539="Yes",1,2),"")),""))</f>
        <v/>
      </c>
      <c r="BB539" s="161" t="str">
        <f>IF(OR(G539="",VLOOKUP(G$1,Services!$A$1:$B$25,2,0)="Exclude"),"",IF($D539=1,IF(OR(price_limit="",price_limit="No Limit"),IF(G539="Yes",1,2),IF(SUMIFS(WhatIf!$W:$W,WhatIf!$Q:$Q,G$1,WhatIf!$R:$R,G539)&lt;=price_limit,IF(G539="Yes",1,2),"")),""))</f>
        <v/>
      </c>
      <c r="BC539" s="161" t="str">
        <f>IF(OR(H539="",VLOOKUP(H$1,Services!$A$1:$B$25,2,0)="Exclude"),"",IF($D539=1,IF(OR(price_limit="",price_limit="No Limit"),IF(H539="Yes",1,2),IF(SUMIFS(WhatIf!$W:$W,WhatIf!$Q:$Q,H$1,WhatIf!$R:$R,H539)&lt;=price_limit,IF(H539="Yes",1,2),"")),""))</f>
        <v/>
      </c>
      <c r="BD539" s="161" t="str">
        <f>IF(OR(I539="",VLOOKUP(I$1,Services!$A$1:$B$25,2,0)="Exclude"),"",IF($D539=1,IF(OR(price_limit="",price_limit="No Limit"),IF(I539="Yes",1,2),IF(SUMIFS(WhatIf!$W:$W,WhatIf!$Q:$Q,I$1,WhatIf!$R:$R,I539)&lt;=price_limit,IF(I539="Yes",1,2),"")),""))</f>
        <v/>
      </c>
      <c r="BE539" s="161" t="str">
        <f>IF(OR(J539="",VLOOKUP(J$1,Services!$A$1:$B$25,2,0)="Exclude"),"",IF($D539=1,IF(OR(price_limit="",price_limit="No Limit"),IF(J539="Yes",1,2),IF(SUMIFS(WhatIf!$W:$W,WhatIf!$Q:$Q,J$1,WhatIf!$R:$R,J539)&lt;=price_limit,IF(J539="Yes",1,2),"")),""))</f>
        <v/>
      </c>
      <c r="BF539" s="161" t="str">
        <f>IF(OR(K539="",VLOOKUP(K$1,Services!$A$1:$B$25,2,0)="Exclude"),"",IF($D539=1,IF(OR(price_limit="",price_limit="No Limit"),IF(K539="Yes",1,2),IF(SUMIFS(WhatIf!$W:$W,WhatIf!$Q:$Q,K$1,WhatIf!$R:$R,K539)&lt;=price_limit,IF(K539="Yes",1,2),"")),""))</f>
        <v/>
      </c>
      <c r="BG539" s="161" t="str">
        <f>IF(OR(L539="",VLOOKUP(L$1,Services!$A$1:$B$25,2,0)="Exclude"),"",IF($D539=1,IF(OR(price_limit="",price_limit="No Limit"),IF(L539="Yes",1,2),IF(SUMIFS(WhatIf!$W:$W,WhatIf!$Q:$Q,L$1,WhatIf!$R:$R,L539)&lt;=price_limit,IF(L539="Yes",1,2),"")),""))</f>
        <v/>
      </c>
      <c r="BH539" s="161" t="str">
        <f ca="1">IF(OR(M539="",VLOOKUP(M$1,Services!$A$1:$B$25,2,0)="Exclude"),"",IF($D539=1,IF(OR(price_limit="",price_limit="No Limit"),IF(M539="Yes",1,2),IF(SUMIFS(WhatIf!$W:$W,WhatIf!$Q:$Q,M$1,WhatIf!$R:$R,M539)&lt;=price_limit,IF(M539="Yes",1,2),"")),""))</f>
        <v/>
      </c>
      <c r="BI539" s="161" t="str">
        <f>IF(OR(N539="",VLOOKUP(N$1,Services!$A$1:$B$25,2,0)="Exclude"),"",IF($D539=1,IF(OR(price_limit="",price_limit="No Limit"),IF(N539="Yes",1,2),IF(SUMIFS(WhatIf!$W:$W,WhatIf!$Q:$Q,N$1,WhatIf!$R:$R,N539)&lt;=price_limit,IF(N539="Yes",1,2),"")),""))</f>
        <v/>
      </c>
      <c r="BJ539" s="161" t="str">
        <f ca="1">IF(OR(O539="",VLOOKUP(O$1,Services!$A$1:$B$25,2,0)="Exclude"),"",IF($D539=1,IF(OR(price_limit="",price_limit="No Limit"),IF(O539="Yes",1,2),IF(SUMIFS(WhatIf!$W:$W,WhatIf!$Q:$Q,O$1,WhatIf!$R:$R,O539)&lt;=price_limit,IF(O539="Yes",1,2),"")),""))</f>
        <v/>
      </c>
      <c r="BK539" s="161" t="str">
        <f>IF(OR(P539="",VLOOKUP(P$1,Services!$A$1:$B$25,2,0)="Exclude"),"",IF($D539=1,IF(OR(price_limit="",price_limit="No Limit"),IF(P539="Yes",1,2),IF(SUMIFS(WhatIf!$W:$W,WhatIf!$Q:$Q,P$1,WhatIf!$R:$R,P539)&lt;=price_limit,IF(P539="Yes",1,2),"")),""))</f>
        <v/>
      </c>
      <c r="BL539" s="161" t="str">
        <f>IF(OR(Q539="",VLOOKUP(Q$1,Services!$A$1:$B$25,2,0)="Exclude"),"",IF($D539=1,IF(OR(price_limit="",price_limit="No Limit"),IF(Q539="Yes",1,2),IF(SUMIFS(WhatIf!$W:$W,WhatIf!$Q:$Q,Q$1,WhatIf!$R:$R,Q539)&lt;=price_limit,IF(Q539="Yes",1,2),"")),""))</f>
        <v/>
      </c>
      <c r="BM539" s="161" t="str">
        <f ca="1">IF(OR(R539="",VLOOKUP(R$1,Services!$A$1:$B$25,2,0)="Exclude"),"",IF($D539=1,IF(OR(price_limit="",price_limit="No Limit"),IF(R539="Yes",1,2),IF(SUMIFS(WhatIf!$W:$W,WhatIf!$Q:$Q,R$1,WhatIf!$R:$R,R539)&lt;=price_limit,IF(R539="Yes",1,2),"")),""))</f>
        <v/>
      </c>
      <c r="BN539" s="161" t="str">
        <f ca="1">IF(OR(S539="",VLOOKUP(S$1,Services!$A$1:$B$25,2,0)="Exclude"),"",IF($D539=1,IF(OR(price_limit="",price_limit="No Limit"),IF(S539="Yes",1,2),IF(SUMIFS(WhatIf!$W:$W,WhatIf!$Q:$Q,S$1,WhatIf!$R:$R,S539)&lt;=price_limit,IF(S539="Yes",1,2),"")),""))</f>
        <v/>
      </c>
      <c r="BO539" s="161" t="str">
        <f ca="1">IF(OR(T539="",VLOOKUP(T$1,Services!$A$1:$B$25,2,0)="Exclude"),"",IF($D539=1,IF(OR(price_limit="",price_limit="No Limit"),IF(T539="Yes",1,2),IF(SUMIFS(WhatIf!$W:$W,WhatIf!$Q:$Q,T$1,WhatIf!$R:$R,T539)&lt;=price_limit,IF(T539="Yes",1,2),"")),""))</f>
        <v/>
      </c>
      <c r="BP539" s="161" t="str">
        <f>IF(OR(U539="",VLOOKUP(U$1,Services!$A$1:$B$25,2,0)="Exclude"),"",IF($D539=1,IF(OR(price_limit="",price_limit="No Limit"),IF(U539="Yes",1,2),IF(SUMIFS(WhatIf!$W:$W,WhatIf!$Q:$Q,U$1,WhatIf!$R:$R,U539)&lt;=price_limit,IF(U539="Yes",1,2),"")),""))</f>
        <v/>
      </c>
      <c r="BQ539" s="161" t="str">
        <f>IF(OR(V539="",VLOOKUP(V$1,Services!$A$1:$B$25,2,0)="Exclude"),"",IF($D539=1,IF(OR(price_limit="",price_limit="No Limit"),IF(V539="Yes",1,2),IF(SUMIFS(WhatIf!$W:$W,WhatIf!$Q:$Q,V$1,WhatIf!$R:$R,V539)&lt;=price_limit,IF(V539="Yes",1,2),"")),""))</f>
        <v/>
      </c>
      <c r="BR539" s="161" t="str">
        <f>IF(OR(W539="",VLOOKUP(W$1,Services!$A$1:$B$25,2,0)="Exclude"),"",IF($D539=1,IF(OR(price_limit="",price_limit="No Limit"),IF(W539="Yes",1,2),IF(SUMIFS(WhatIf!$W:$W,WhatIf!$Q:$Q,W$1,WhatIf!$R:$R,W539)&lt;=price_limit,IF(W539="Yes",1,2),"")),""))</f>
        <v/>
      </c>
      <c r="BS539" s="161" t="str">
        <f>IF(OR(X539="",VLOOKUP(X$1,Services!$A$1:$B$25,2,0)="Exclude"),"",IF($D539=1,IF(OR(price_limit="",price_limit="No Limit"),IF(X539="Yes",1,2),IF(SUMIFS(WhatIf!$W:$W,WhatIf!$Q:$Q,X$1,WhatIf!$R:$R,X539)&lt;=price_limit,IF(X539="Yes",1,2),"")),""))</f>
        <v/>
      </c>
      <c r="BT539" s="161" t="str">
        <f>IF(OR(Y539="",VLOOKUP(Y$1,Services!$A$1:$B$25,2,0)="Exclude"),"",IF($D539=1,IF(OR(price_limit="",price_limit="No Limit"),IF(Y539="Yes",1,2),IF(SUMIFS(WhatIf!$W:$W,WhatIf!$Q:$Q,Y$1,WhatIf!$R:$R,Y539)&lt;=price_limit,IF(Y539="Yes",1,2),"")),""))</f>
        <v/>
      </c>
      <c r="BU539" s="161" t="str">
        <f>IF(OR(Z539="",VLOOKUP(Z$1,Services!$A$1:$B$25,2,0)="Exclude"),"",IF($D539=1,IF(OR(price_limit="",price_limit="No Limit"),IF(Z539="Yes",1,2),IF(SUMIFS(WhatIf!$W:$W,WhatIf!$Q:$Q,Z$1,WhatIf!$R:$R,Z539)&lt;=price_limit,IF(Z539="Yes",1,2),"")),""))</f>
        <v/>
      </c>
      <c r="BV539" s="161"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272</v>
      </c>
      <c r="B540" s="3" t="s">
        <v>205</v>
      </c>
      <c r="C540" s="3" t="s">
        <v>185</v>
      </c>
      <c r="D540" s="8" t="str">
        <f t="shared" ca="1" si="26"/>
        <v/>
      </c>
      <c r="I540" s="8"/>
      <c r="J540" s="8"/>
      <c r="K540" s="8"/>
      <c r="L540" s="8"/>
      <c r="M540" s="8"/>
      <c r="N540" s="8"/>
      <c r="O540" s="8" t="s">
        <v>605</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1" t="str">
        <f>IF(OR(E540="",VLOOKUP(E$1,Services!$A$1:$B$25,2,0)="Exclude"),"",IF($D540=1,IF(OR(price_limit="",price_limit="No Limit"),IF(E540="Yes",1,2),IF(SUMIFS(WhatIf!$W:$W,WhatIf!$Q:$Q,E$1,WhatIf!$R:$R,E540)&lt;=price_limit,IF(E540="Yes",1,2),"")),""))</f>
        <v/>
      </c>
      <c r="BA540" s="161" t="str">
        <f>IF(OR(F540="",VLOOKUP(F$1,Services!$A$1:$B$25,2,0)="Exclude"),"",IF($D540=1,IF(OR(price_limit="",price_limit="No Limit"),IF(F540="Yes",1,2),IF(SUMIFS(WhatIf!$W:$W,WhatIf!$Q:$Q,F$1,WhatIf!$R:$R,F540)&lt;=price_limit,IF(F540="Yes",1,2),"")),""))</f>
        <v/>
      </c>
      <c r="BB540" s="161" t="str">
        <f>IF(OR(G540="",VLOOKUP(G$1,Services!$A$1:$B$25,2,0)="Exclude"),"",IF($D540=1,IF(OR(price_limit="",price_limit="No Limit"),IF(G540="Yes",1,2),IF(SUMIFS(WhatIf!$W:$W,WhatIf!$Q:$Q,G$1,WhatIf!$R:$R,G540)&lt;=price_limit,IF(G540="Yes",1,2),"")),""))</f>
        <v/>
      </c>
      <c r="BC540" s="161" t="str">
        <f>IF(OR(H540="",VLOOKUP(H$1,Services!$A$1:$B$25,2,0)="Exclude"),"",IF($D540=1,IF(OR(price_limit="",price_limit="No Limit"),IF(H540="Yes",1,2),IF(SUMIFS(WhatIf!$W:$W,WhatIf!$Q:$Q,H$1,WhatIf!$R:$R,H540)&lt;=price_limit,IF(H540="Yes",1,2),"")),""))</f>
        <v/>
      </c>
      <c r="BD540" s="161" t="str">
        <f>IF(OR(I540="",VLOOKUP(I$1,Services!$A$1:$B$25,2,0)="Exclude"),"",IF($D540=1,IF(OR(price_limit="",price_limit="No Limit"),IF(I540="Yes",1,2),IF(SUMIFS(WhatIf!$W:$W,WhatIf!$Q:$Q,I$1,WhatIf!$R:$R,I540)&lt;=price_limit,IF(I540="Yes",1,2),"")),""))</f>
        <v/>
      </c>
      <c r="BE540" s="161" t="str">
        <f>IF(OR(J540="",VLOOKUP(J$1,Services!$A$1:$B$25,2,0)="Exclude"),"",IF($D540=1,IF(OR(price_limit="",price_limit="No Limit"),IF(J540="Yes",1,2),IF(SUMIFS(WhatIf!$W:$W,WhatIf!$Q:$Q,J$1,WhatIf!$R:$R,J540)&lt;=price_limit,IF(J540="Yes",1,2),"")),""))</f>
        <v/>
      </c>
      <c r="BF540" s="161" t="str">
        <f>IF(OR(K540="",VLOOKUP(K$1,Services!$A$1:$B$25,2,0)="Exclude"),"",IF($D540=1,IF(OR(price_limit="",price_limit="No Limit"),IF(K540="Yes",1,2),IF(SUMIFS(WhatIf!$W:$W,WhatIf!$Q:$Q,K$1,WhatIf!$R:$R,K540)&lt;=price_limit,IF(K540="Yes",1,2),"")),""))</f>
        <v/>
      </c>
      <c r="BG540" s="161" t="str">
        <f>IF(OR(L540="",VLOOKUP(L$1,Services!$A$1:$B$25,2,0)="Exclude"),"",IF($D540=1,IF(OR(price_limit="",price_limit="No Limit"),IF(L540="Yes",1,2),IF(SUMIFS(WhatIf!$W:$W,WhatIf!$Q:$Q,L$1,WhatIf!$R:$R,L540)&lt;=price_limit,IF(L540="Yes",1,2),"")),""))</f>
        <v/>
      </c>
      <c r="BH540" s="161" t="str">
        <f>IF(OR(M540="",VLOOKUP(M$1,Services!$A$1:$B$25,2,0)="Exclude"),"",IF($D540=1,IF(OR(price_limit="",price_limit="No Limit"),IF(M540="Yes",1,2),IF(SUMIFS(WhatIf!$W:$W,WhatIf!$Q:$Q,M$1,WhatIf!$R:$R,M540)&lt;=price_limit,IF(M540="Yes",1,2),"")),""))</f>
        <v/>
      </c>
      <c r="BI540" s="161" t="str">
        <f>IF(OR(N540="",VLOOKUP(N$1,Services!$A$1:$B$25,2,0)="Exclude"),"",IF($D540=1,IF(OR(price_limit="",price_limit="No Limit"),IF(N540="Yes",1,2),IF(SUMIFS(WhatIf!$W:$W,WhatIf!$Q:$Q,N$1,WhatIf!$R:$R,N540)&lt;=price_limit,IF(N540="Yes",1,2),"")),""))</f>
        <v/>
      </c>
      <c r="BJ540" s="161" t="str">
        <f ca="1">IF(OR(O540="",VLOOKUP(O$1,Services!$A$1:$B$25,2,0)="Exclude"),"",IF($D540=1,IF(OR(price_limit="",price_limit="No Limit"),IF(O540="Yes",1,2),IF(SUMIFS(WhatIf!$W:$W,WhatIf!$Q:$Q,O$1,WhatIf!$R:$R,O540)&lt;=price_limit,IF(O540="Yes",1,2),"")),""))</f>
        <v/>
      </c>
      <c r="BK540" s="161" t="str">
        <f>IF(OR(P540="",VLOOKUP(P$1,Services!$A$1:$B$25,2,0)="Exclude"),"",IF($D540=1,IF(OR(price_limit="",price_limit="No Limit"),IF(P540="Yes",1,2),IF(SUMIFS(WhatIf!$W:$W,WhatIf!$Q:$Q,P$1,WhatIf!$R:$R,P540)&lt;=price_limit,IF(P540="Yes",1,2),"")),""))</f>
        <v/>
      </c>
      <c r="BL540" s="161" t="str">
        <f>IF(OR(Q540="",VLOOKUP(Q$1,Services!$A$1:$B$25,2,0)="Exclude"),"",IF($D540=1,IF(OR(price_limit="",price_limit="No Limit"),IF(Q540="Yes",1,2),IF(SUMIFS(WhatIf!$W:$W,WhatIf!$Q:$Q,Q$1,WhatIf!$R:$R,Q540)&lt;=price_limit,IF(Q540="Yes",1,2),"")),""))</f>
        <v/>
      </c>
      <c r="BM540" s="161" t="str">
        <f>IF(OR(R540="",VLOOKUP(R$1,Services!$A$1:$B$25,2,0)="Exclude"),"",IF($D540=1,IF(OR(price_limit="",price_limit="No Limit"),IF(R540="Yes",1,2),IF(SUMIFS(WhatIf!$W:$W,WhatIf!$Q:$Q,R$1,WhatIf!$R:$R,R540)&lt;=price_limit,IF(R540="Yes",1,2),"")),""))</f>
        <v/>
      </c>
      <c r="BN540" s="161" t="str">
        <f>IF(OR(S540="",VLOOKUP(S$1,Services!$A$1:$B$25,2,0)="Exclude"),"",IF($D540=1,IF(OR(price_limit="",price_limit="No Limit"),IF(S540="Yes",1,2),IF(SUMIFS(WhatIf!$W:$W,WhatIf!$Q:$Q,S$1,WhatIf!$R:$R,S540)&lt;=price_limit,IF(S540="Yes",1,2),"")),""))</f>
        <v/>
      </c>
      <c r="BO540" s="161" t="str">
        <f>IF(OR(T540="",VLOOKUP(T$1,Services!$A$1:$B$25,2,0)="Exclude"),"",IF($D540=1,IF(OR(price_limit="",price_limit="No Limit"),IF(T540="Yes",1,2),IF(SUMIFS(WhatIf!$W:$W,WhatIf!$Q:$Q,T$1,WhatIf!$R:$R,T540)&lt;=price_limit,IF(T540="Yes",1,2),"")),""))</f>
        <v/>
      </c>
      <c r="BP540" s="161" t="str">
        <f>IF(OR(U540="",VLOOKUP(U$1,Services!$A$1:$B$25,2,0)="Exclude"),"",IF($D540=1,IF(OR(price_limit="",price_limit="No Limit"),IF(U540="Yes",1,2),IF(SUMIFS(WhatIf!$W:$W,WhatIf!$Q:$Q,U$1,WhatIf!$R:$R,U540)&lt;=price_limit,IF(U540="Yes",1,2),"")),""))</f>
        <v/>
      </c>
      <c r="BQ540" s="161" t="str">
        <f>IF(OR(V540="",VLOOKUP(V$1,Services!$A$1:$B$25,2,0)="Exclude"),"",IF($D540=1,IF(OR(price_limit="",price_limit="No Limit"),IF(V540="Yes",1,2),IF(SUMIFS(WhatIf!$W:$W,WhatIf!$Q:$Q,V$1,WhatIf!$R:$R,V540)&lt;=price_limit,IF(V540="Yes",1,2),"")),""))</f>
        <v/>
      </c>
      <c r="BR540" s="161" t="str">
        <f>IF(OR(W540="",VLOOKUP(W$1,Services!$A$1:$B$25,2,0)="Exclude"),"",IF($D540=1,IF(OR(price_limit="",price_limit="No Limit"),IF(W540="Yes",1,2),IF(SUMIFS(WhatIf!$W:$W,WhatIf!$Q:$Q,W$1,WhatIf!$R:$R,W540)&lt;=price_limit,IF(W540="Yes",1,2),"")),""))</f>
        <v/>
      </c>
      <c r="BS540" s="161" t="str">
        <f>IF(OR(X540="",VLOOKUP(X$1,Services!$A$1:$B$25,2,0)="Exclude"),"",IF($D540=1,IF(OR(price_limit="",price_limit="No Limit"),IF(X540="Yes",1,2),IF(SUMIFS(WhatIf!$W:$W,WhatIf!$Q:$Q,X$1,WhatIf!$R:$R,X540)&lt;=price_limit,IF(X540="Yes",1,2),"")),""))</f>
        <v/>
      </c>
      <c r="BT540" s="161" t="str">
        <f>IF(OR(Y540="",VLOOKUP(Y$1,Services!$A$1:$B$25,2,0)="Exclude"),"",IF($D540=1,IF(OR(price_limit="",price_limit="No Limit"),IF(Y540="Yes",1,2),IF(SUMIFS(WhatIf!$W:$W,WhatIf!$Q:$Q,Y$1,WhatIf!$R:$R,Y540)&lt;=price_limit,IF(Y540="Yes",1,2),"")),""))</f>
        <v/>
      </c>
      <c r="BU540" s="161" t="str">
        <f>IF(OR(Z540="",VLOOKUP(Z$1,Services!$A$1:$B$25,2,0)="Exclude"),"",IF($D540=1,IF(OR(price_limit="",price_limit="No Limit"),IF(Z540="Yes",1,2),IF(SUMIFS(WhatIf!$W:$W,WhatIf!$Q:$Q,Z$1,WhatIf!$R:$R,Z540)&lt;=price_limit,IF(Z540="Yes",1,2),"")),""))</f>
        <v/>
      </c>
      <c r="BV540" s="161"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273</v>
      </c>
      <c r="B541" s="3" t="s">
        <v>205</v>
      </c>
      <c r="C541" s="3" t="s">
        <v>185</v>
      </c>
      <c r="D541" s="8" t="str">
        <f t="shared" ca="1" si="26"/>
        <v/>
      </c>
      <c r="I541" s="8"/>
      <c r="J541" s="8"/>
      <c r="K541" s="8"/>
      <c r="L541" s="8"/>
      <c r="M541" s="8"/>
      <c r="N541" s="8"/>
      <c r="O541" s="8" t="s">
        <v>605</v>
      </c>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1" t="str">
        <f>IF(OR(E541="",VLOOKUP(E$1,Services!$A$1:$B$25,2,0)="Exclude"),"",IF($D541=1,IF(OR(price_limit="",price_limit="No Limit"),IF(E541="Yes",1,2),IF(SUMIFS(WhatIf!$W:$W,WhatIf!$Q:$Q,E$1,WhatIf!$R:$R,E541)&lt;=price_limit,IF(E541="Yes",1,2),"")),""))</f>
        <v/>
      </c>
      <c r="BA541" s="161" t="str">
        <f>IF(OR(F541="",VLOOKUP(F$1,Services!$A$1:$B$25,2,0)="Exclude"),"",IF($D541=1,IF(OR(price_limit="",price_limit="No Limit"),IF(F541="Yes",1,2),IF(SUMIFS(WhatIf!$W:$W,WhatIf!$Q:$Q,F$1,WhatIf!$R:$R,F541)&lt;=price_limit,IF(F541="Yes",1,2),"")),""))</f>
        <v/>
      </c>
      <c r="BB541" s="161" t="str">
        <f>IF(OR(G541="",VLOOKUP(G$1,Services!$A$1:$B$25,2,0)="Exclude"),"",IF($D541=1,IF(OR(price_limit="",price_limit="No Limit"),IF(G541="Yes",1,2),IF(SUMIFS(WhatIf!$W:$W,WhatIf!$Q:$Q,G$1,WhatIf!$R:$R,G541)&lt;=price_limit,IF(G541="Yes",1,2),"")),""))</f>
        <v/>
      </c>
      <c r="BC541" s="161" t="str">
        <f>IF(OR(H541="",VLOOKUP(H$1,Services!$A$1:$B$25,2,0)="Exclude"),"",IF($D541=1,IF(OR(price_limit="",price_limit="No Limit"),IF(H541="Yes",1,2),IF(SUMIFS(WhatIf!$W:$W,WhatIf!$Q:$Q,H$1,WhatIf!$R:$R,H541)&lt;=price_limit,IF(H541="Yes",1,2),"")),""))</f>
        <v/>
      </c>
      <c r="BD541" s="161" t="str">
        <f>IF(OR(I541="",VLOOKUP(I$1,Services!$A$1:$B$25,2,0)="Exclude"),"",IF($D541=1,IF(OR(price_limit="",price_limit="No Limit"),IF(I541="Yes",1,2),IF(SUMIFS(WhatIf!$W:$W,WhatIf!$Q:$Q,I$1,WhatIf!$R:$R,I541)&lt;=price_limit,IF(I541="Yes",1,2),"")),""))</f>
        <v/>
      </c>
      <c r="BE541" s="161" t="str">
        <f>IF(OR(J541="",VLOOKUP(J$1,Services!$A$1:$B$25,2,0)="Exclude"),"",IF($D541=1,IF(OR(price_limit="",price_limit="No Limit"),IF(J541="Yes",1,2),IF(SUMIFS(WhatIf!$W:$W,WhatIf!$Q:$Q,J$1,WhatIf!$R:$R,J541)&lt;=price_limit,IF(J541="Yes",1,2),"")),""))</f>
        <v/>
      </c>
      <c r="BF541" s="161" t="str">
        <f>IF(OR(K541="",VLOOKUP(K$1,Services!$A$1:$B$25,2,0)="Exclude"),"",IF($D541=1,IF(OR(price_limit="",price_limit="No Limit"),IF(K541="Yes",1,2),IF(SUMIFS(WhatIf!$W:$W,WhatIf!$Q:$Q,K$1,WhatIf!$R:$R,K541)&lt;=price_limit,IF(K541="Yes",1,2),"")),""))</f>
        <v/>
      </c>
      <c r="BG541" s="161" t="str">
        <f>IF(OR(L541="",VLOOKUP(L$1,Services!$A$1:$B$25,2,0)="Exclude"),"",IF($D541=1,IF(OR(price_limit="",price_limit="No Limit"),IF(L541="Yes",1,2),IF(SUMIFS(WhatIf!$W:$W,WhatIf!$Q:$Q,L$1,WhatIf!$R:$R,L541)&lt;=price_limit,IF(L541="Yes",1,2),"")),""))</f>
        <v/>
      </c>
      <c r="BH541" s="161" t="str">
        <f>IF(OR(M541="",VLOOKUP(M$1,Services!$A$1:$B$25,2,0)="Exclude"),"",IF($D541=1,IF(OR(price_limit="",price_limit="No Limit"),IF(M541="Yes",1,2),IF(SUMIFS(WhatIf!$W:$W,WhatIf!$Q:$Q,M$1,WhatIf!$R:$R,M541)&lt;=price_limit,IF(M541="Yes",1,2),"")),""))</f>
        <v/>
      </c>
      <c r="BI541" s="161" t="str">
        <f>IF(OR(N541="",VLOOKUP(N$1,Services!$A$1:$B$25,2,0)="Exclude"),"",IF($D541=1,IF(OR(price_limit="",price_limit="No Limit"),IF(N541="Yes",1,2),IF(SUMIFS(WhatIf!$W:$W,WhatIf!$Q:$Q,N$1,WhatIf!$R:$R,N541)&lt;=price_limit,IF(N541="Yes",1,2),"")),""))</f>
        <v/>
      </c>
      <c r="BJ541" s="161" t="str">
        <f ca="1">IF(OR(O541="",VLOOKUP(O$1,Services!$A$1:$B$25,2,0)="Exclude"),"",IF($D541=1,IF(OR(price_limit="",price_limit="No Limit"),IF(O541="Yes",1,2),IF(SUMIFS(WhatIf!$W:$W,WhatIf!$Q:$Q,O$1,WhatIf!$R:$R,O541)&lt;=price_limit,IF(O541="Yes",1,2),"")),""))</f>
        <v/>
      </c>
      <c r="BK541" s="161" t="str">
        <f>IF(OR(P541="",VLOOKUP(P$1,Services!$A$1:$B$25,2,0)="Exclude"),"",IF($D541=1,IF(OR(price_limit="",price_limit="No Limit"),IF(P541="Yes",1,2),IF(SUMIFS(WhatIf!$W:$W,WhatIf!$Q:$Q,P$1,WhatIf!$R:$R,P541)&lt;=price_limit,IF(P541="Yes",1,2),"")),""))</f>
        <v/>
      </c>
      <c r="BL541" s="161" t="str">
        <f>IF(OR(Q541="",VLOOKUP(Q$1,Services!$A$1:$B$25,2,0)="Exclude"),"",IF($D541=1,IF(OR(price_limit="",price_limit="No Limit"),IF(Q541="Yes",1,2),IF(SUMIFS(WhatIf!$W:$W,WhatIf!$Q:$Q,Q$1,WhatIf!$R:$R,Q541)&lt;=price_limit,IF(Q541="Yes",1,2),"")),""))</f>
        <v/>
      </c>
      <c r="BM541" s="161" t="str">
        <f>IF(OR(R541="",VLOOKUP(R$1,Services!$A$1:$B$25,2,0)="Exclude"),"",IF($D541=1,IF(OR(price_limit="",price_limit="No Limit"),IF(R541="Yes",1,2),IF(SUMIFS(WhatIf!$W:$W,WhatIf!$Q:$Q,R$1,WhatIf!$R:$R,R541)&lt;=price_limit,IF(R541="Yes",1,2),"")),""))</f>
        <v/>
      </c>
      <c r="BN541" s="161" t="str">
        <f>IF(OR(S541="",VLOOKUP(S$1,Services!$A$1:$B$25,2,0)="Exclude"),"",IF($D541=1,IF(OR(price_limit="",price_limit="No Limit"),IF(S541="Yes",1,2),IF(SUMIFS(WhatIf!$W:$W,WhatIf!$Q:$Q,S$1,WhatIf!$R:$R,S541)&lt;=price_limit,IF(S541="Yes",1,2),"")),""))</f>
        <v/>
      </c>
      <c r="BO541" s="161" t="str">
        <f>IF(OR(T541="",VLOOKUP(T$1,Services!$A$1:$B$25,2,0)="Exclude"),"",IF($D541=1,IF(OR(price_limit="",price_limit="No Limit"),IF(T541="Yes",1,2),IF(SUMIFS(WhatIf!$W:$W,WhatIf!$Q:$Q,T$1,WhatIf!$R:$R,T541)&lt;=price_limit,IF(T541="Yes",1,2),"")),""))</f>
        <v/>
      </c>
      <c r="BP541" s="161" t="str">
        <f>IF(OR(U541="",VLOOKUP(U$1,Services!$A$1:$B$25,2,0)="Exclude"),"",IF($D541=1,IF(OR(price_limit="",price_limit="No Limit"),IF(U541="Yes",1,2),IF(SUMIFS(WhatIf!$W:$W,WhatIf!$Q:$Q,U$1,WhatIf!$R:$R,U541)&lt;=price_limit,IF(U541="Yes",1,2),"")),""))</f>
        <v/>
      </c>
      <c r="BQ541" s="161" t="str">
        <f>IF(OR(V541="",VLOOKUP(V$1,Services!$A$1:$B$25,2,0)="Exclude"),"",IF($D541=1,IF(OR(price_limit="",price_limit="No Limit"),IF(V541="Yes",1,2),IF(SUMIFS(WhatIf!$W:$W,WhatIf!$Q:$Q,V$1,WhatIf!$R:$R,V541)&lt;=price_limit,IF(V541="Yes",1,2),"")),""))</f>
        <v/>
      </c>
      <c r="BR541" s="161" t="str">
        <f>IF(OR(W541="",VLOOKUP(W$1,Services!$A$1:$B$25,2,0)="Exclude"),"",IF($D541=1,IF(OR(price_limit="",price_limit="No Limit"),IF(W541="Yes",1,2),IF(SUMIFS(WhatIf!$W:$W,WhatIf!$Q:$Q,W$1,WhatIf!$R:$R,W541)&lt;=price_limit,IF(W541="Yes",1,2),"")),""))</f>
        <v/>
      </c>
      <c r="BS541" s="161" t="str">
        <f>IF(OR(X541="",VLOOKUP(X$1,Services!$A$1:$B$25,2,0)="Exclude"),"",IF($D541=1,IF(OR(price_limit="",price_limit="No Limit"),IF(X541="Yes",1,2),IF(SUMIFS(WhatIf!$W:$W,WhatIf!$Q:$Q,X$1,WhatIf!$R:$R,X541)&lt;=price_limit,IF(X541="Yes",1,2),"")),""))</f>
        <v/>
      </c>
      <c r="BT541" s="161" t="str">
        <f>IF(OR(Y541="",VLOOKUP(Y$1,Services!$A$1:$B$25,2,0)="Exclude"),"",IF($D541=1,IF(OR(price_limit="",price_limit="No Limit"),IF(Y541="Yes",1,2),IF(SUMIFS(WhatIf!$W:$W,WhatIf!$Q:$Q,Y$1,WhatIf!$R:$R,Y541)&lt;=price_limit,IF(Y541="Yes",1,2),"")),""))</f>
        <v/>
      </c>
      <c r="BU541" s="161" t="str">
        <f>IF(OR(Z541="",VLOOKUP(Z$1,Services!$A$1:$B$25,2,0)="Exclude"),"",IF($D541=1,IF(OR(price_limit="",price_limit="No Limit"),IF(Z541="Yes",1,2),IF(SUMIFS(WhatIf!$W:$W,WhatIf!$Q:$Q,Z$1,WhatIf!$R:$R,Z541)&lt;=price_limit,IF(Z541="Yes",1,2),"")),""))</f>
        <v/>
      </c>
      <c r="BV541" s="161"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274</v>
      </c>
      <c r="B542" s="3" t="s">
        <v>205</v>
      </c>
      <c r="C542" s="3" t="s">
        <v>185</v>
      </c>
      <c r="D542" s="8" t="str">
        <f t="shared" ca="1" si="26"/>
        <v/>
      </c>
      <c r="I542" s="8"/>
      <c r="J542" s="8"/>
      <c r="K542" s="8"/>
      <c r="L542" s="8"/>
      <c r="M542" s="8"/>
      <c r="N542" s="8"/>
      <c r="O542" s="8" t="s">
        <v>605</v>
      </c>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1" t="str">
        <f>IF(OR(E542="",VLOOKUP(E$1,Services!$A$1:$B$25,2,0)="Exclude"),"",IF($D542=1,IF(OR(price_limit="",price_limit="No Limit"),IF(E542="Yes",1,2),IF(SUMIFS(WhatIf!$W:$W,WhatIf!$Q:$Q,E$1,WhatIf!$R:$R,E542)&lt;=price_limit,IF(E542="Yes",1,2),"")),""))</f>
        <v/>
      </c>
      <c r="BA542" s="161" t="str">
        <f>IF(OR(F542="",VLOOKUP(F$1,Services!$A$1:$B$25,2,0)="Exclude"),"",IF($D542=1,IF(OR(price_limit="",price_limit="No Limit"),IF(F542="Yes",1,2),IF(SUMIFS(WhatIf!$W:$W,WhatIf!$Q:$Q,F$1,WhatIf!$R:$R,F542)&lt;=price_limit,IF(F542="Yes",1,2),"")),""))</f>
        <v/>
      </c>
      <c r="BB542" s="161" t="str">
        <f>IF(OR(G542="",VLOOKUP(G$1,Services!$A$1:$B$25,2,0)="Exclude"),"",IF($D542=1,IF(OR(price_limit="",price_limit="No Limit"),IF(G542="Yes",1,2),IF(SUMIFS(WhatIf!$W:$W,WhatIf!$Q:$Q,G$1,WhatIf!$R:$R,G542)&lt;=price_limit,IF(G542="Yes",1,2),"")),""))</f>
        <v/>
      </c>
      <c r="BC542" s="161" t="str">
        <f>IF(OR(H542="",VLOOKUP(H$1,Services!$A$1:$B$25,2,0)="Exclude"),"",IF($D542=1,IF(OR(price_limit="",price_limit="No Limit"),IF(H542="Yes",1,2),IF(SUMIFS(WhatIf!$W:$W,WhatIf!$Q:$Q,H$1,WhatIf!$R:$R,H542)&lt;=price_limit,IF(H542="Yes",1,2),"")),""))</f>
        <v/>
      </c>
      <c r="BD542" s="161" t="str">
        <f>IF(OR(I542="",VLOOKUP(I$1,Services!$A$1:$B$25,2,0)="Exclude"),"",IF($D542=1,IF(OR(price_limit="",price_limit="No Limit"),IF(I542="Yes",1,2),IF(SUMIFS(WhatIf!$W:$W,WhatIf!$Q:$Q,I$1,WhatIf!$R:$R,I542)&lt;=price_limit,IF(I542="Yes",1,2),"")),""))</f>
        <v/>
      </c>
      <c r="BE542" s="161" t="str">
        <f>IF(OR(J542="",VLOOKUP(J$1,Services!$A$1:$B$25,2,0)="Exclude"),"",IF($D542=1,IF(OR(price_limit="",price_limit="No Limit"),IF(J542="Yes",1,2),IF(SUMIFS(WhatIf!$W:$W,WhatIf!$Q:$Q,J$1,WhatIf!$R:$R,J542)&lt;=price_limit,IF(J542="Yes",1,2),"")),""))</f>
        <v/>
      </c>
      <c r="BF542" s="161" t="str">
        <f>IF(OR(K542="",VLOOKUP(K$1,Services!$A$1:$B$25,2,0)="Exclude"),"",IF($D542=1,IF(OR(price_limit="",price_limit="No Limit"),IF(K542="Yes",1,2),IF(SUMIFS(WhatIf!$W:$W,WhatIf!$Q:$Q,K$1,WhatIf!$R:$R,K542)&lt;=price_limit,IF(K542="Yes",1,2),"")),""))</f>
        <v/>
      </c>
      <c r="BG542" s="161" t="str">
        <f>IF(OR(L542="",VLOOKUP(L$1,Services!$A$1:$B$25,2,0)="Exclude"),"",IF($D542=1,IF(OR(price_limit="",price_limit="No Limit"),IF(L542="Yes",1,2),IF(SUMIFS(WhatIf!$W:$W,WhatIf!$Q:$Q,L$1,WhatIf!$R:$R,L542)&lt;=price_limit,IF(L542="Yes",1,2),"")),""))</f>
        <v/>
      </c>
      <c r="BH542" s="161" t="str">
        <f>IF(OR(M542="",VLOOKUP(M$1,Services!$A$1:$B$25,2,0)="Exclude"),"",IF($D542=1,IF(OR(price_limit="",price_limit="No Limit"),IF(M542="Yes",1,2),IF(SUMIFS(WhatIf!$W:$W,WhatIf!$Q:$Q,M$1,WhatIf!$R:$R,M542)&lt;=price_limit,IF(M542="Yes",1,2),"")),""))</f>
        <v/>
      </c>
      <c r="BI542" s="161" t="str">
        <f>IF(OR(N542="",VLOOKUP(N$1,Services!$A$1:$B$25,2,0)="Exclude"),"",IF($D542=1,IF(OR(price_limit="",price_limit="No Limit"),IF(N542="Yes",1,2),IF(SUMIFS(WhatIf!$W:$W,WhatIf!$Q:$Q,N$1,WhatIf!$R:$R,N542)&lt;=price_limit,IF(N542="Yes",1,2),"")),""))</f>
        <v/>
      </c>
      <c r="BJ542" s="161" t="str">
        <f ca="1">IF(OR(O542="",VLOOKUP(O$1,Services!$A$1:$B$25,2,0)="Exclude"),"",IF($D542=1,IF(OR(price_limit="",price_limit="No Limit"),IF(O542="Yes",1,2),IF(SUMIFS(WhatIf!$W:$W,WhatIf!$Q:$Q,O$1,WhatIf!$R:$R,O542)&lt;=price_limit,IF(O542="Yes",1,2),"")),""))</f>
        <v/>
      </c>
      <c r="BK542" s="161" t="str">
        <f>IF(OR(P542="",VLOOKUP(P$1,Services!$A$1:$B$25,2,0)="Exclude"),"",IF($D542=1,IF(OR(price_limit="",price_limit="No Limit"),IF(P542="Yes",1,2),IF(SUMIFS(WhatIf!$W:$W,WhatIf!$Q:$Q,P$1,WhatIf!$R:$R,P542)&lt;=price_limit,IF(P542="Yes",1,2),"")),""))</f>
        <v/>
      </c>
      <c r="BL542" s="161" t="str">
        <f>IF(OR(Q542="",VLOOKUP(Q$1,Services!$A$1:$B$25,2,0)="Exclude"),"",IF($D542=1,IF(OR(price_limit="",price_limit="No Limit"),IF(Q542="Yes",1,2),IF(SUMIFS(WhatIf!$W:$W,WhatIf!$Q:$Q,Q$1,WhatIf!$R:$R,Q542)&lt;=price_limit,IF(Q542="Yes",1,2),"")),""))</f>
        <v/>
      </c>
      <c r="BM542" s="161" t="str">
        <f>IF(OR(R542="",VLOOKUP(R$1,Services!$A$1:$B$25,2,0)="Exclude"),"",IF($D542=1,IF(OR(price_limit="",price_limit="No Limit"),IF(R542="Yes",1,2),IF(SUMIFS(WhatIf!$W:$W,WhatIf!$Q:$Q,R$1,WhatIf!$R:$R,R542)&lt;=price_limit,IF(R542="Yes",1,2),"")),""))</f>
        <v/>
      </c>
      <c r="BN542" s="161" t="str">
        <f>IF(OR(S542="",VLOOKUP(S$1,Services!$A$1:$B$25,2,0)="Exclude"),"",IF($D542=1,IF(OR(price_limit="",price_limit="No Limit"),IF(S542="Yes",1,2),IF(SUMIFS(WhatIf!$W:$W,WhatIf!$Q:$Q,S$1,WhatIf!$R:$R,S542)&lt;=price_limit,IF(S542="Yes",1,2),"")),""))</f>
        <v/>
      </c>
      <c r="BO542" s="161" t="str">
        <f>IF(OR(T542="",VLOOKUP(T$1,Services!$A$1:$B$25,2,0)="Exclude"),"",IF($D542=1,IF(OR(price_limit="",price_limit="No Limit"),IF(T542="Yes",1,2),IF(SUMIFS(WhatIf!$W:$W,WhatIf!$Q:$Q,T$1,WhatIf!$R:$R,T542)&lt;=price_limit,IF(T542="Yes",1,2),"")),""))</f>
        <v/>
      </c>
      <c r="BP542" s="161" t="str">
        <f>IF(OR(U542="",VLOOKUP(U$1,Services!$A$1:$B$25,2,0)="Exclude"),"",IF($D542=1,IF(OR(price_limit="",price_limit="No Limit"),IF(U542="Yes",1,2),IF(SUMIFS(WhatIf!$W:$W,WhatIf!$Q:$Q,U$1,WhatIf!$R:$R,U542)&lt;=price_limit,IF(U542="Yes",1,2),"")),""))</f>
        <v/>
      </c>
      <c r="BQ542" s="161" t="str">
        <f>IF(OR(V542="",VLOOKUP(V$1,Services!$A$1:$B$25,2,0)="Exclude"),"",IF($D542=1,IF(OR(price_limit="",price_limit="No Limit"),IF(V542="Yes",1,2),IF(SUMIFS(WhatIf!$W:$W,WhatIf!$Q:$Q,V$1,WhatIf!$R:$R,V542)&lt;=price_limit,IF(V542="Yes",1,2),"")),""))</f>
        <v/>
      </c>
      <c r="BR542" s="161" t="str">
        <f>IF(OR(W542="",VLOOKUP(W$1,Services!$A$1:$B$25,2,0)="Exclude"),"",IF($D542=1,IF(OR(price_limit="",price_limit="No Limit"),IF(W542="Yes",1,2),IF(SUMIFS(WhatIf!$W:$W,WhatIf!$Q:$Q,W$1,WhatIf!$R:$R,W542)&lt;=price_limit,IF(W542="Yes",1,2),"")),""))</f>
        <v/>
      </c>
      <c r="BS542" s="161" t="str">
        <f>IF(OR(X542="",VLOOKUP(X$1,Services!$A$1:$B$25,2,0)="Exclude"),"",IF($D542=1,IF(OR(price_limit="",price_limit="No Limit"),IF(X542="Yes",1,2),IF(SUMIFS(WhatIf!$W:$W,WhatIf!$Q:$Q,X$1,WhatIf!$R:$R,X542)&lt;=price_limit,IF(X542="Yes",1,2),"")),""))</f>
        <v/>
      </c>
      <c r="BT542" s="161" t="str">
        <f>IF(OR(Y542="",VLOOKUP(Y$1,Services!$A$1:$B$25,2,0)="Exclude"),"",IF($D542=1,IF(OR(price_limit="",price_limit="No Limit"),IF(Y542="Yes",1,2),IF(SUMIFS(WhatIf!$W:$W,WhatIf!$Q:$Q,Y$1,WhatIf!$R:$R,Y542)&lt;=price_limit,IF(Y542="Yes",1,2),"")),""))</f>
        <v/>
      </c>
      <c r="BU542" s="161" t="str">
        <f>IF(OR(Z542="",VLOOKUP(Z$1,Services!$A$1:$B$25,2,0)="Exclude"),"",IF($D542=1,IF(OR(price_limit="",price_limit="No Limit"),IF(Z542="Yes",1,2),IF(SUMIFS(WhatIf!$W:$W,WhatIf!$Q:$Q,Z$1,WhatIf!$R:$R,Z542)&lt;=price_limit,IF(Z542="Yes",1,2),"")),""))</f>
        <v/>
      </c>
      <c r="BV542" s="161"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143</v>
      </c>
      <c r="B543" s="3" t="s">
        <v>596</v>
      </c>
      <c r="C543" s="3" t="s">
        <v>229</v>
      </c>
      <c r="D543" s="8" t="str">
        <f t="shared" ca="1" si="26"/>
        <v/>
      </c>
      <c r="E543" s="4" t="s">
        <v>1</v>
      </c>
      <c r="F543" s="4" t="s">
        <v>389</v>
      </c>
      <c r="G543" s="4" t="s">
        <v>389</v>
      </c>
      <c r="H543" s="4" t="s">
        <v>389</v>
      </c>
      <c r="I543" s="8"/>
      <c r="J543" s="8"/>
      <c r="K543" s="8"/>
      <c r="L543" s="8"/>
      <c r="M543" s="8" t="s">
        <v>1</v>
      </c>
      <c r="N543" s="8" t="s">
        <v>1</v>
      </c>
      <c r="O543" s="8"/>
      <c r="P543" s="8"/>
      <c r="Q543" s="8" t="s">
        <v>1</v>
      </c>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1" t="str">
        <f ca="1">IF(OR(E543="",VLOOKUP(E$1,Services!$A$1:$B$25,2,0)="Exclude"),"",IF($D543=1,IF(OR(price_limit="",price_limit="No Limit"),IF(E543="Yes",1,2),IF(SUMIFS(WhatIf!$W:$W,WhatIf!$Q:$Q,E$1,WhatIf!$R:$R,E543)&lt;=price_limit,IF(E543="Yes",1,2),"")),""))</f>
        <v/>
      </c>
      <c r="BA543" s="161" t="str">
        <f ca="1">IF(OR(F543="",VLOOKUP(F$1,Services!$A$1:$B$25,2,0)="Exclude"),"",IF($D543=1,IF(OR(price_limit="",price_limit="No Limit"),IF(F543="Yes",1,2),IF(SUMIFS(WhatIf!$W:$W,WhatIf!$Q:$Q,F$1,WhatIf!$R:$R,F543)&lt;=price_limit,IF(F543="Yes",1,2),"")),""))</f>
        <v/>
      </c>
      <c r="BB543" s="161" t="str">
        <f ca="1">IF(OR(G543="",VLOOKUP(G$1,Services!$A$1:$B$25,2,0)="Exclude"),"",IF($D543=1,IF(OR(price_limit="",price_limit="No Limit"),IF(G543="Yes",1,2),IF(SUMIFS(WhatIf!$W:$W,WhatIf!$Q:$Q,G$1,WhatIf!$R:$R,G543)&lt;=price_limit,IF(G543="Yes",1,2),"")),""))</f>
        <v/>
      </c>
      <c r="BC543" s="161" t="str">
        <f ca="1">IF(OR(H543="",VLOOKUP(H$1,Services!$A$1:$B$25,2,0)="Exclude"),"",IF($D543=1,IF(OR(price_limit="",price_limit="No Limit"),IF(H543="Yes",1,2),IF(SUMIFS(WhatIf!$W:$W,WhatIf!$Q:$Q,H$1,WhatIf!$R:$R,H543)&lt;=price_limit,IF(H543="Yes",1,2),"")),""))</f>
        <v/>
      </c>
      <c r="BD543" s="161" t="str">
        <f>IF(OR(I543="",VLOOKUP(I$1,Services!$A$1:$B$25,2,0)="Exclude"),"",IF($D543=1,IF(OR(price_limit="",price_limit="No Limit"),IF(I543="Yes",1,2),IF(SUMIFS(WhatIf!$W:$W,WhatIf!$Q:$Q,I$1,WhatIf!$R:$R,I543)&lt;=price_limit,IF(I543="Yes",1,2),"")),""))</f>
        <v/>
      </c>
      <c r="BE543" s="161" t="str">
        <f>IF(OR(J543="",VLOOKUP(J$1,Services!$A$1:$B$25,2,0)="Exclude"),"",IF($D543=1,IF(OR(price_limit="",price_limit="No Limit"),IF(J543="Yes",1,2),IF(SUMIFS(WhatIf!$W:$W,WhatIf!$Q:$Q,J$1,WhatIf!$R:$R,J543)&lt;=price_limit,IF(J543="Yes",1,2),"")),""))</f>
        <v/>
      </c>
      <c r="BF543" s="161" t="str">
        <f>IF(OR(K543="",VLOOKUP(K$1,Services!$A$1:$B$25,2,0)="Exclude"),"",IF($D543=1,IF(OR(price_limit="",price_limit="No Limit"),IF(K543="Yes",1,2),IF(SUMIFS(WhatIf!$W:$W,WhatIf!$Q:$Q,K$1,WhatIf!$R:$R,K543)&lt;=price_limit,IF(K543="Yes",1,2),"")),""))</f>
        <v/>
      </c>
      <c r="BG543" s="161" t="str">
        <f>IF(OR(L543="",VLOOKUP(L$1,Services!$A$1:$B$25,2,0)="Exclude"),"",IF($D543=1,IF(OR(price_limit="",price_limit="No Limit"),IF(L543="Yes",1,2),IF(SUMIFS(WhatIf!$W:$W,WhatIf!$Q:$Q,L$1,WhatIf!$R:$R,L543)&lt;=price_limit,IF(L543="Yes",1,2),"")),""))</f>
        <v/>
      </c>
      <c r="BH543" s="161" t="str">
        <f ca="1">IF(OR(M543="",VLOOKUP(M$1,Services!$A$1:$B$25,2,0)="Exclude"),"",IF($D543=1,IF(OR(price_limit="",price_limit="No Limit"),IF(M543="Yes",1,2),IF(SUMIFS(WhatIf!$W:$W,WhatIf!$Q:$Q,M$1,WhatIf!$R:$R,M543)&lt;=price_limit,IF(M543="Yes",1,2),"")),""))</f>
        <v/>
      </c>
      <c r="BI543" s="161" t="str">
        <f ca="1">IF(OR(N543="",VLOOKUP(N$1,Services!$A$1:$B$25,2,0)="Exclude"),"",IF($D543=1,IF(OR(price_limit="",price_limit="No Limit"),IF(N543="Yes",1,2),IF(SUMIFS(WhatIf!$W:$W,WhatIf!$Q:$Q,N$1,WhatIf!$R:$R,N543)&lt;=price_limit,IF(N543="Yes",1,2),"")),""))</f>
        <v/>
      </c>
      <c r="BJ543" s="161" t="str">
        <f>IF(OR(O543="",VLOOKUP(O$1,Services!$A$1:$B$25,2,0)="Exclude"),"",IF($D543=1,IF(OR(price_limit="",price_limit="No Limit"),IF(O543="Yes",1,2),IF(SUMIFS(WhatIf!$W:$W,WhatIf!$Q:$Q,O$1,WhatIf!$R:$R,O543)&lt;=price_limit,IF(O543="Yes",1,2),"")),""))</f>
        <v/>
      </c>
      <c r="BK543" s="161" t="str">
        <f>IF(OR(P543="",VLOOKUP(P$1,Services!$A$1:$B$25,2,0)="Exclude"),"",IF($D543=1,IF(OR(price_limit="",price_limit="No Limit"),IF(P543="Yes",1,2),IF(SUMIFS(WhatIf!$W:$W,WhatIf!$Q:$Q,P$1,WhatIf!$R:$R,P543)&lt;=price_limit,IF(P543="Yes",1,2),"")),""))</f>
        <v/>
      </c>
      <c r="BL543" s="161" t="str">
        <f ca="1">IF(OR(Q543="",VLOOKUP(Q$1,Services!$A$1:$B$25,2,0)="Exclude"),"",IF($D543=1,IF(OR(price_limit="",price_limit="No Limit"),IF(Q543="Yes",1,2),IF(SUMIFS(WhatIf!$W:$W,WhatIf!$Q:$Q,Q$1,WhatIf!$R:$R,Q543)&lt;=price_limit,IF(Q543="Yes",1,2),"")),""))</f>
        <v/>
      </c>
      <c r="BM543" s="161" t="str">
        <f>IF(OR(R543="",VLOOKUP(R$1,Services!$A$1:$B$25,2,0)="Exclude"),"",IF($D543=1,IF(OR(price_limit="",price_limit="No Limit"),IF(R543="Yes",1,2),IF(SUMIFS(WhatIf!$W:$W,WhatIf!$Q:$Q,R$1,WhatIf!$R:$R,R543)&lt;=price_limit,IF(R543="Yes",1,2),"")),""))</f>
        <v/>
      </c>
      <c r="BN543" s="161" t="str">
        <f>IF(OR(S543="",VLOOKUP(S$1,Services!$A$1:$B$25,2,0)="Exclude"),"",IF($D543=1,IF(OR(price_limit="",price_limit="No Limit"),IF(S543="Yes",1,2),IF(SUMIFS(WhatIf!$W:$W,WhatIf!$Q:$Q,S$1,WhatIf!$R:$R,S543)&lt;=price_limit,IF(S543="Yes",1,2),"")),""))</f>
        <v/>
      </c>
      <c r="BO543" s="161" t="str">
        <f>IF(OR(T543="",VLOOKUP(T$1,Services!$A$1:$B$25,2,0)="Exclude"),"",IF($D543=1,IF(OR(price_limit="",price_limit="No Limit"),IF(T543="Yes",1,2),IF(SUMIFS(WhatIf!$W:$W,WhatIf!$Q:$Q,T$1,WhatIf!$R:$R,T543)&lt;=price_limit,IF(T543="Yes",1,2),"")),""))</f>
        <v/>
      </c>
      <c r="BP543" s="161" t="str">
        <f>IF(OR(U543="",VLOOKUP(U$1,Services!$A$1:$B$25,2,0)="Exclude"),"",IF($D543=1,IF(OR(price_limit="",price_limit="No Limit"),IF(U543="Yes",1,2),IF(SUMIFS(WhatIf!$W:$W,WhatIf!$Q:$Q,U$1,WhatIf!$R:$R,U543)&lt;=price_limit,IF(U543="Yes",1,2),"")),""))</f>
        <v/>
      </c>
      <c r="BQ543" s="161" t="str">
        <f>IF(OR(V543="",VLOOKUP(V$1,Services!$A$1:$B$25,2,0)="Exclude"),"",IF($D543=1,IF(OR(price_limit="",price_limit="No Limit"),IF(V543="Yes",1,2),IF(SUMIFS(WhatIf!$W:$W,WhatIf!$Q:$Q,V$1,WhatIf!$R:$R,V543)&lt;=price_limit,IF(V543="Yes",1,2),"")),""))</f>
        <v/>
      </c>
      <c r="BR543" s="161" t="str">
        <f>IF(OR(W543="",VLOOKUP(W$1,Services!$A$1:$B$25,2,0)="Exclude"),"",IF($D543=1,IF(OR(price_limit="",price_limit="No Limit"),IF(W543="Yes",1,2),IF(SUMIFS(WhatIf!$W:$W,WhatIf!$Q:$Q,W$1,WhatIf!$R:$R,W543)&lt;=price_limit,IF(W543="Yes",1,2),"")),""))</f>
        <v/>
      </c>
      <c r="BS543" s="161" t="str">
        <f>IF(OR(X543="",VLOOKUP(X$1,Services!$A$1:$B$25,2,0)="Exclude"),"",IF($D543=1,IF(OR(price_limit="",price_limit="No Limit"),IF(X543="Yes",1,2),IF(SUMIFS(WhatIf!$W:$W,WhatIf!$Q:$Q,X$1,WhatIf!$R:$R,X543)&lt;=price_limit,IF(X543="Yes",1,2),"")),""))</f>
        <v/>
      </c>
      <c r="BT543" s="161" t="str">
        <f>IF(OR(Y543="",VLOOKUP(Y$1,Services!$A$1:$B$25,2,0)="Exclude"),"",IF($D543=1,IF(OR(price_limit="",price_limit="No Limit"),IF(Y543="Yes",1,2),IF(SUMIFS(WhatIf!$W:$W,WhatIf!$Q:$Q,Y$1,WhatIf!$R:$R,Y543)&lt;=price_limit,IF(Y543="Yes",1,2),"")),""))</f>
        <v/>
      </c>
      <c r="BU543" s="161" t="str">
        <f>IF(OR(Z543="",VLOOKUP(Z$1,Services!$A$1:$B$25,2,0)="Exclude"),"",IF($D543=1,IF(OR(price_limit="",price_limit="No Limit"),IF(Z543="Yes",1,2),IF(SUMIFS(WhatIf!$W:$W,WhatIf!$Q:$Q,Z$1,WhatIf!$R:$R,Z543)&lt;=price_limit,IF(Z543="Yes",1,2),"")),""))</f>
        <v/>
      </c>
      <c r="BV543" s="161"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68</v>
      </c>
      <c r="B544" s="3" t="s">
        <v>1293</v>
      </c>
      <c r="C544" s="3" t="s">
        <v>347</v>
      </c>
      <c r="D544" s="8" t="str">
        <f t="shared" ca="1" si="26"/>
        <v/>
      </c>
      <c r="E544" s="4" t="s">
        <v>68</v>
      </c>
      <c r="F544" s="4" t="s">
        <v>68</v>
      </c>
      <c r="G544" s="4" t="s">
        <v>68</v>
      </c>
      <c r="H544" s="4" t="s">
        <v>68</v>
      </c>
      <c r="I544" s="8" t="s">
        <v>68</v>
      </c>
      <c r="J544" s="8" t="s">
        <v>68</v>
      </c>
      <c r="K544" s="8" t="s">
        <v>68</v>
      </c>
      <c r="L544" s="8" t="s">
        <v>1</v>
      </c>
      <c r="M544" s="8" t="s">
        <v>68</v>
      </c>
      <c r="N544" s="8" t="s">
        <v>68</v>
      </c>
      <c r="O544" s="9" t="s">
        <v>68</v>
      </c>
      <c r="P544" s="8"/>
      <c r="Q544" s="8"/>
      <c r="R544" s="8"/>
      <c r="S544" s="8"/>
      <c r="T544" s="8"/>
      <c r="U544" s="8"/>
      <c r="V544" s="8" t="s">
        <v>68</v>
      </c>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1" t="str">
        <f ca="1">IF(OR(E544="",VLOOKUP(E$1,Services!$A$1:$B$25,2,0)="Exclude"),"",IF($D544=1,IF(OR(price_limit="",price_limit="No Limit"),IF(E544="Yes",1,2),IF(SUMIFS(WhatIf!$W:$W,WhatIf!$Q:$Q,E$1,WhatIf!$R:$R,E544)&lt;=price_limit,IF(E544="Yes",1,2),"")),""))</f>
        <v/>
      </c>
      <c r="BA544" s="161" t="str">
        <f ca="1">IF(OR(F544="",VLOOKUP(F$1,Services!$A$1:$B$25,2,0)="Exclude"),"",IF($D544=1,IF(OR(price_limit="",price_limit="No Limit"),IF(F544="Yes",1,2),IF(SUMIFS(WhatIf!$W:$W,WhatIf!$Q:$Q,F$1,WhatIf!$R:$R,F544)&lt;=price_limit,IF(F544="Yes",1,2),"")),""))</f>
        <v/>
      </c>
      <c r="BB544" s="161" t="str">
        <f ca="1">IF(OR(G544="",VLOOKUP(G$1,Services!$A$1:$B$25,2,0)="Exclude"),"",IF($D544=1,IF(OR(price_limit="",price_limit="No Limit"),IF(G544="Yes",1,2),IF(SUMIFS(WhatIf!$W:$W,WhatIf!$Q:$Q,G$1,WhatIf!$R:$R,G544)&lt;=price_limit,IF(G544="Yes",1,2),"")),""))</f>
        <v/>
      </c>
      <c r="BC544" s="161" t="str">
        <f ca="1">IF(OR(H544="",VLOOKUP(H$1,Services!$A$1:$B$25,2,0)="Exclude"),"",IF($D544=1,IF(OR(price_limit="",price_limit="No Limit"),IF(H544="Yes",1,2),IF(SUMIFS(WhatIf!$W:$W,WhatIf!$Q:$Q,H$1,WhatIf!$R:$R,H544)&lt;=price_limit,IF(H544="Yes",1,2),"")),""))</f>
        <v/>
      </c>
      <c r="BD544" s="161" t="str">
        <f ca="1">IF(OR(I544="",VLOOKUP(I$1,Services!$A$1:$B$25,2,0)="Exclude"),"",IF($D544=1,IF(OR(price_limit="",price_limit="No Limit"),IF(I544="Yes",1,2),IF(SUMIFS(WhatIf!$W:$W,WhatIf!$Q:$Q,I$1,WhatIf!$R:$R,I544)&lt;=price_limit,IF(I544="Yes",1,2),"")),""))</f>
        <v/>
      </c>
      <c r="BE544" s="161" t="str">
        <f ca="1">IF(OR(J544="",VLOOKUP(J$1,Services!$A$1:$B$25,2,0)="Exclude"),"",IF($D544=1,IF(OR(price_limit="",price_limit="No Limit"),IF(J544="Yes",1,2),IF(SUMIFS(WhatIf!$W:$W,WhatIf!$Q:$Q,J$1,WhatIf!$R:$R,J544)&lt;=price_limit,IF(J544="Yes",1,2),"")),""))</f>
        <v/>
      </c>
      <c r="BF544" s="161" t="str">
        <f ca="1">IF(OR(K544="",VLOOKUP(K$1,Services!$A$1:$B$25,2,0)="Exclude"),"",IF($D544=1,IF(OR(price_limit="",price_limit="No Limit"),IF(K544="Yes",1,2),IF(SUMIFS(WhatIf!$W:$W,WhatIf!$Q:$Q,K$1,WhatIf!$R:$R,K544)&lt;=price_limit,IF(K544="Yes",1,2),"")),""))</f>
        <v/>
      </c>
      <c r="BG544" s="161" t="str">
        <f ca="1">IF(OR(L544="",VLOOKUP(L$1,Services!$A$1:$B$25,2,0)="Exclude"),"",IF($D544=1,IF(OR(price_limit="",price_limit="No Limit"),IF(L544="Yes",1,2),IF(SUMIFS(WhatIf!$W:$W,WhatIf!$Q:$Q,L$1,WhatIf!$R:$R,L544)&lt;=price_limit,IF(L544="Yes",1,2),"")),""))</f>
        <v/>
      </c>
      <c r="BH544" s="161" t="str">
        <f ca="1">IF(OR(M544="",VLOOKUP(M$1,Services!$A$1:$B$25,2,0)="Exclude"),"",IF($D544=1,IF(OR(price_limit="",price_limit="No Limit"),IF(M544="Yes",1,2),IF(SUMIFS(WhatIf!$W:$W,WhatIf!$Q:$Q,M$1,WhatIf!$R:$R,M544)&lt;=price_limit,IF(M544="Yes",1,2),"")),""))</f>
        <v/>
      </c>
      <c r="BI544" s="161" t="str">
        <f ca="1">IF(OR(N544="",VLOOKUP(N$1,Services!$A$1:$B$25,2,0)="Exclude"),"",IF($D544=1,IF(OR(price_limit="",price_limit="No Limit"),IF(N544="Yes",1,2),IF(SUMIFS(WhatIf!$W:$W,WhatIf!$Q:$Q,N$1,WhatIf!$R:$R,N544)&lt;=price_limit,IF(N544="Yes",1,2),"")),""))</f>
        <v/>
      </c>
      <c r="BJ544" s="161" t="str">
        <f ca="1">IF(OR(O544="",VLOOKUP(O$1,Services!$A$1:$B$25,2,0)="Exclude"),"",IF($D544=1,IF(OR(price_limit="",price_limit="No Limit"),IF(O544="Yes",1,2),IF(SUMIFS(WhatIf!$W:$W,WhatIf!$Q:$Q,O$1,WhatIf!$R:$R,O544)&lt;=price_limit,IF(O544="Yes",1,2),"")),""))</f>
        <v/>
      </c>
      <c r="BK544" s="161" t="str">
        <f>IF(OR(P544="",VLOOKUP(P$1,Services!$A$1:$B$25,2,0)="Exclude"),"",IF($D544=1,IF(OR(price_limit="",price_limit="No Limit"),IF(P544="Yes",1,2),IF(SUMIFS(WhatIf!$W:$W,WhatIf!$Q:$Q,P$1,WhatIf!$R:$R,P544)&lt;=price_limit,IF(P544="Yes",1,2),"")),""))</f>
        <v/>
      </c>
      <c r="BL544" s="161" t="str">
        <f>IF(OR(Q544="",VLOOKUP(Q$1,Services!$A$1:$B$25,2,0)="Exclude"),"",IF($D544=1,IF(OR(price_limit="",price_limit="No Limit"),IF(Q544="Yes",1,2),IF(SUMIFS(WhatIf!$W:$W,WhatIf!$Q:$Q,Q$1,WhatIf!$R:$R,Q544)&lt;=price_limit,IF(Q544="Yes",1,2),"")),""))</f>
        <v/>
      </c>
      <c r="BM544" s="161" t="str">
        <f>IF(OR(R544="",VLOOKUP(R$1,Services!$A$1:$B$25,2,0)="Exclude"),"",IF($D544=1,IF(OR(price_limit="",price_limit="No Limit"),IF(R544="Yes",1,2),IF(SUMIFS(WhatIf!$W:$W,WhatIf!$Q:$Q,R$1,WhatIf!$R:$R,R544)&lt;=price_limit,IF(R544="Yes",1,2),"")),""))</f>
        <v/>
      </c>
      <c r="BN544" s="161" t="str">
        <f>IF(OR(S544="",VLOOKUP(S$1,Services!$A$1:$B$25,2,0)="Exclude"),"",IF($D544=1,IF(OR(price_limit="",price_limit="No Limit"),IF(S544="Yes",1,2),IF(SUMIFS(WhatIf!$W:$W,WhatIf!$Q:$Q,S$1,WhatIf!$R:$R,S544)&lt;=price_limit,IF(S544="Yes",1,2),"")),""))</f>
        <v/>
      </c>
      <c r="BO544" s="161" t="str">
        <f>IF(OR(T544="",VLOOKUP(T$1,Services!$A$1:$B$25,2,0)="Exclude"),"",IF($D544=1,IF(OR(price_limit="",price_limit="No Limit"),IF(T544="Yes",1,2),IF(SUMIFS(WhatIf!$W:$W,WhatIf!$Q:$Q,T$1,WhatIf!$R:$R,T544)&lt;=price_limit,IF(T544="Yes",1,2),"")),""))</f>
        <v/>
      </c>
      <c r="BP544" s="161" t="str">
        <f>IF(OR(U544="",VLOOKUP(U$1,Services!$A$1:$B$25,2,0)="Exclude"),"",IF($D544=1,IF(OR(price_limit="",price_limit="No Limit"),IF(U544="Yes",1,2),IF(SUMIFS(WhatIf!$W:$W,WhatIf!$Q:$Q,U$1,WhatIf!$R:$R,U544)&lt;=price_limit,IF(U544="Yes",1,2),"")),""))</f>
        <v/>
      </c>
      <c r="BQ544" s="161" t="str">
        <f ca="1">IF(OR(V544="",VLOOKUP(V$1,Services!$A$1:$B$25,2,0)="Exclude"),"",IF($D544=1,IF(OR(price_limit="",price_limit="No Limit"),IF(V544="Yes",1,2),IF(SUMIFS(WhatIf!$W:$W,WhatIf!$Q:$Q,V$1,WhatIf!$R:$R,V544)&lt;=price_limit,IF(V544="Yes",1,2),"")),""))</f>
        <v/>
      </c>
      <c r="BR544" s="161" t="str">
        <f>IF(OR(W544="",VLOOKUP(W$1,Services!$A$1:$B$25,2,0)="Exclude"),"",IF($D544=1,IF(OR(price_limit="",price_limit="No Limit"),IF(W544="Yes",1,2),IF(SUMIFS(WhatIf!$W:$W,WhatIf!$Q:$Q,W$1,WhatIf!$R:$R,W544)&lt;=price_limit,IF(W544="Yes",1,2),"")),""))</f>
        <v/>
      </c>
      <c r="BS544" s="161" t="str">
        <f>IF(OR(X544="",VLOOKUP(X$1,Services!$A$1:$B$25,2,0)="Exclude"),"",IF($D544=1,IF(OR(price_limit="",price_limit="No Limit"),IF(X544="Yes",1,2),IF(SUMIFS(WhatIf!$W:$W,WhatIf!$Q:$Q,X$1,WhatIf!$R:$R,X544)&lt;=price_limit,IF(X544="Yes",1,2),"")),""))</f>
        <v/>
      </c>
      <c r="BT544" s="161" t="str">
        <f>IF(OR(Y544="",VLOOKUP(Y$1,Services!$A$1:$B$25,2,0)="Exclude"),"",IF($D544=1,IF(OR(price_limit="",price_limit="No Limit"),IF(Y544="Yes",1,2),IF(SUMIFS(WhatIf!$W:$W,WhatIf!$Q:$Q,Y$1,WhatIf!$R:$R,Y544)&lt;=price_limit,IF(Y544="Yes",1,2),"")),""))</f>
        <v/>
      </c>
      <c r="BU544" s="161" t="str">
        <f>IF(OR(Z544="",VLOOKUP(Z$1,Services!$A$1:$B$25,2,0)="Exclude"),"",IF($D544=1,IF(OR(price_limit="",price_limit="No Limit"),IF(Z544="Yes",1,2),IF(SUMIFS(WhatIf!$W:$W,WhatIf!$Q:$Q,Z$1,WhatIf!$R:$R,Z544)&lt;=price_limit,IF(Z544="Yes",1,2),"")),""))</f>
        <v/>
      </c>
      <c r="BV544" s="161"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
      <c r="A545" s="15" t="s">
        <v>1207</v>
      </c>
      <c r="C545" s="3" t="s">
        <v>347</v>
      </c>
      <c r="D545" s="8" t="str">
        <f t="shared" ca="1" si="26"/>
        <v/>
      </c>
      <c r="F545" s="4" t="s">
        <v>604</v>
      </c>
      <c r="G545" s="4" t="s">
        <v>604</v>
      </c>
      <c r="H545" s="4" t="s">
        <v>604</v>
      </c>
      <c r="I545" s="4" t="s">
        <v>68</v>
      </c>
      <c r="J545" s="4" t="s">
        <v>68</v>
      </c>
      <c r="K545" s="4" t="s">
        <v>68</v>
      </c>
      <c r="L545" s="4" t="s">
        <v>1</v>
      </c>
      <c r="V545" s="8" t="s">
        <v>68</v>
      </c>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1" t="str">
        <f>IF(OR(E545="",VLOOKUP(E$1,Services!$A$1:$B$25,2,0)="Exclude"),"",IF($D545=1,IF(OR(price_limit="",price_limit="No Limit"),IF(E545="Yes",1,2),IF(SUMIFS(WhatIf!$W:$W,WhatIf!$Q:$Q,E$1,WhatIf!$R:$R,E545)&lt;=price_limit,IF(E545="Yes",1,2),"")),""))</f>
        <v/>
      </c>
      <c r="BA545" s="161" t="str">
        <f ca="1">IF(OR(F545="",VLOOKUP(F$1,Services!$A$1:$B$25,2,0)="Exclude"),"",IF($D545=1,IF(OR(price_limit="",price_limit="No Limit"),IF(F545="Yes",1,2),IF(SUMIFS(WhatIf!$W:$W,WhatIf!$Q:$Q,F$1,WhatIf!$R:$R,F545)&lt;=price_limit,IF(F545="Yes",1,2),"")),""))</f>
        <v/>
      </c>
      <c r="BB545" s="161" t="str">
        <f ca="1">IF(OR(G545="",VLOOKUP(G$1,Services!$A$1:$B$25,2,0)="Exclude"),"",IF($D545=1,IF(OR(price_limit="",price_limit="No Limit"),IF(G545="Yes",1,2),IF(SUMIFS(WhatIf!$W:$W,WhatIf!$Q:$Q,G$1,WhatIf!$R:$R,G545)&lt;=price_limit,IF(G545="Yes",1,2),"")),""))</f>
        <v/>
      </c>
      <c r="BC545" s="161" t="str">
        <f ca="1">IF(OR(H545="",VLOOKUP(H$1,Services!$A$1:$B$25,2,0)="Exclude"),"",IF($D545=1,IF(OR(price_limit="",price_limit="No Limit"),IF(H545="Yes",1,2),IF(SUMIFS(WhatIf!$W:$W,WhatIf!$Q:$Q,H$1,WhatIf!$R:$R,H545)&lt;=price_limit,IF(H545="Yes",1,2),"")),""))</f>
        <v/>
      </c>
      <c r="BD545" s="161" t="str">
        <f ca="1">IF(OR(I545="",VLOOKUP(I$1,Services!$A$1:$B$25,2,0)="Exclude"),"",IF($D545=1,IF(OR(price_limit="",price_limit="No Limit"),IF(I545="Yes",1,2),IF(SUMIFS(WhatIf!$W:$W,WhatIf!$Q:$Q,I$1,WhatIf!$R:$R,I545)&lt;=price_limit,IF(I545="Yes",1,2),"")),""))</f>
        <v/>
      </c>
      <c r="BE545" s="161" t="str">
        <f ca="1">IF(OR(J545="",VLOOKUP(J$1,Services!$A$1:$B$25,2,0)="Exclude"),"",IF($D545=1,IF(OR(price_limit="",price_limit="No Limit"),IF(J545="Yes",1,2),IF(SUMIFS(WhatIf!$W:$W,WhatIf!$Q:$Q,J$1,WhatIf!$R:$R,J545)&lt;=price_limit,IF(J545="Yes",1,2),"")),""))</f>
        <v/>
      </c>
      <c r="BF545" s="161" t="str">
        <f ca="1">IF(OR(K545="",VLOOKUP(K$1,Services!$A$1:$B$25,2,0)="Exclude"),"",IF($D545=1,IF(OR(price_limit="",price_limit="No Limit"),IF(K545="Yes",1,2),IF(SUMIFS(WhatIf!$W:$W,WhatIf!$Q:$Q,K$1,WhatIf!$R:$R,K545)&lt;=price_limit,IF(K545="Yes",1,2),"")),""))</f>
        <v/>
      </c>
      <c r="BG545" s="161" t="str">
        <f ca="1">IF(OR(L545="",VLOOKUP(L$1,Services!$A$1:$B$25,2,0)="Exclude"),"",IF($D545=1,IF(OR(price_limit="",price_limit="No Limit"),IF(L545="Yes",1,2),IF(SUMIFS(WhatIf!$W:$W,WhatIf!$Q:$Q,L$1,WhatIf!$R:$R,L545)&lt;=price_limit,IF(L545="Yes",1,2),"")),""))</f>
        <v/>
      </c>
      <c r="BH545" s="161" t="str">
        <f>IF(OR(M545="",VLOOKUP(M$1,Services!$A$1:$B$25,2,0)="Exclude"),"",IF($D545=1,IF(OR(price_limit="",price_limit="No Limit"),IF(M545="Yes",1,2),IF(SUMIFS(WhatIf!$W:$W,WhatIf!$Q:$Q,M$1,WhatIf!$R:$R,M545)&lt;=price_limit,IF(M545="Yes",1,2),"")),""))</f>
        <v/>
      </c>
      <c r="BI545" s="161" t="str">
        <f>IF(OR(N545="",VLOOKUP(N$1,Services!$A$1:$B$25,2,0)="Exclude"),"",IF($D545=1,IF(OR(price_limit="",price_limit="No Limit"),IF(N545="Yes",1,2),IF(SUMIFS(WhatIf!$W:$W,WhatIf!$Q:$Q,N$1,WhatIf!$R:$R,N545)&lt;=price_limit,IF(N545="Yes",1,2),"")),""))</f>
        <v/>
      </c>
      <c r="BJ545" s="161" t="str">
        <f>IF(OR(O545="",VLOOKUP(O$1,Services!$A$1:$B$25,2,0)="Exclude"),"",IF($D545=1,IF(OR(price_limit="",price_limit="No Limit"),IF(O545="Yes",1,2),IF(SUMIFS(WhatIf!$W:$W,WhatIf!$Q:$Q,O$1,WhatIf!$R:$R,O545)&lt;=price_limit,IF(O545="Yes",1,2),"")),""))</f>
        <v/>
      </c>
      <c r="BK545" s="161" t="str">
        <f>IF(OR(P545="",VLOOKUP(P$1,Services!$A$1:$B$25,2,0)="Exclude"),"",IF($D545=1,IF(OR(price_limit="",price_limit="No Limit"),IF(P545="Yes",1,2),IF(SUMIFS(WhatIf!$W:$W,WhatIf!$Q:$Q,P$1,WhatIf!$R:$R,P545)&lt;=price_limit,IF(P545="Yes",1,2),"")),""))</f>
        <v/>
      </c>
      <c r="BL545" s="161" t="str">
        <f>IF(OR(Q545="",VLOOKUP(Q$1,Services!$A$1:$B$25,2,0)="Exclude"),"",IF($D545=1,IF(OR(price_limit="",price_limit="No Limit"),IF(Q545="Yes",1,2),IF(SUMIFS(WhatIf!$W:$W,WhatIf!$Q:$Q,Q$1,WhatIf!$R:$R,Q545)&lt;=price_limit,IF(Q545="Yes",1,2),"")),""))</f>
        <v/>
      </c>
      <c r="BM545" s="161" t="str">
        <f>IF(OR(R545="",VLOOKUP(R$1,Services!$A$1:$B$25,2,0)="Exclude"),"",IF($D545=1,IF(OR(price_limit="",price_limit="No Limit"),IF(R545="Yes",1,2),IF(SUMIFS(WhatIf!$W:$W,WhatIf!$Q:$Q,R$1,WhatIf!$R:$R,R545)&lt;=price_limit,IF(R545="Yes",1,2),"")),""))</f>
        <v/>
      </c>
      <c r="BN545" s="161" t="str">
        <f>IF(OR(S545="",VLOOKUP(S$1,Services!$A$1:$B$25,2,0)="Exclude"),"",IF($D545=1,IF(OR(price_limit="",price_limit="No Limit"),IF(S545="Yes",1,2),IF(SUMIFS(WhatIf!$W:$W,WhatIf!$Q:$Q,S$1,WhatIf!$R:$R,S545)&lt;=price_limit,IF(S545="Yes",1,2),"")),""))</f>
        <v/>
      </c>
      <c r="BO545" s="161" t="str">
        <f>IF(OR(T545="",VLOOKUP(T$1,Services!$A$1:$B$25,2,0)="Exclude"),"",IF($D545=1,IF(OR(price_limit="",price_limit="No Limit"),IF(T545="Yes",1,2),IF(SUMIFS(WhatIf!$W:$W,WhatIf!$Q:$Q,T$1,WhatIf!$R:$R,T545)&lt;=price_limit,IF(T545="Yes",1,2),"")),""))</f>
        <v/>
      </c>
      <c r="BP545" s="161" t="str">
        <f>IF(OR(U545="",VLOOKUP(U$1,Services!$A$1:$B$25,2,0)="Exclude"),"",IF($D545=1,IF(OR(price_limit="",price_limit="No Limit"),IF(U545="Yes",1,2),IF(SUMIFS(WhatIf!$W:$W,WhatIf!$Q:$Q,U$1,WhatIf!$R:$R,U545)&lt;=price_limit,IF(U545="Yes",1,2),"")),""))</f>
        <v/>
      </c>
      <c r="BQ545" s="161" t="str">
        <f ca="1">IF(OR(V545="",VLOOKUP(V$1,Services!$A$1:$B$25,2,0)="Exclude"),"",IF($D545=1,IF(OR(price_limit="",price_limit="No Limit"),IF(V545="Yes",1,2),IF(SUMIFS(WhatIf!$W:$W,WhatIf!$Q:$Q,V$1,WhatIf!$R:$R,V545)&lt;=price_limit,IF(V545="Yes",1,2),"")),""))</f>
        <v/>
      </c>
      <c r="BR545" s="161" t="str">
        <f>IF(OR(W545="",VLOOKUP(W$1,Services!$A$1:$B$25,2,0)="Exclude"),"",IF($D545=1,IF(OR(price_limit="",price_limit="No Limit"),IF(W545="Yes",1,2),IF(SUMIFS(WhatIf!$W:$W,WhatIf!$Q:$Q,W$1,WhatIf!$R:$R,W545)&lt;=price_limit,IF(W545="Yes",1,2),"")),""))</f>
        <v/>
      </c>
      <c r="BS545" s="161" t="str">
        <f>IF(OR(X545="",VLOOKUP(X$1,Services!$A$1:$B$25,2,0)="Exclude"),"",IF($D545=1,IF(OR(price_limit="",price_limit="No Limit"),IF(X545="Yes",1,2),IF(SUMIFS(WhatIf!$W:$W,WhatIf!$Q:$Q,X$1,WhatIf!$R:$R,X545)&lt;=price_limit,IF(X545="Yes",1,2),"")),""))</f>
        <v/>
      </c>
      <c r="BT545" s="161" t="str">
        <f>IF(OR(Y545="",VLOOKUP(Y$1,Services!$A$1:$B$25,2,0)="Exclude"),"",IF($D545=1,IF(OR(price_limit="",price_limit="No Limit"),IF(Y545="Yes",1,2),IF(SUMIFS(WhatIf!$W:$W,WhatIf!$Q:$Q,Y$1,WhatIf!$R:$R,Y545)&lt;=price_limit,IF(Y545="Yes",1,2),"")),""))</f>
        <v/>
      </c>
      <c r="BU545" s="161" t="str">
        <f>IF(OR(Z545="",VLOOKUP(Z$1,Services!$A$1:$B$25,2,0)="Exclude"),"",IF($D545=1,IF(OR(price_limit="",price_limit="No Limit"),IF(Z545="Yes",1,2),IF(SUMIFS(WhatIf!$W:$W,WhatIf!$Q:$Q,Z$1,WhatIf!$R:$R,Z545)&lt;=price_limit,IF(Z545="Yes",1,2),"")),""))</f>
        <v/>
      </c>
      <c r="BV545" s="161"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186</v>
      </c>
      <c r="B546" s="3" t="s">
        <v>205</v>
      </c>
      <c r="C546" s="3" t="s">
        <v>347</v>
      </c>
      <c r="D546" s="8" t="str">
        <f t="shared" ca="1" si="26"/>
        <v/>
      </c>
      <c r="F546" s="4" t="s">
        <v>68</v>
      </c>
      <c r="G546" s="4" t="s">
        <v>68</v>
      </c>
      <c r="H546" s="4" t="s">
        <v>68</v>
      </c>
      <c r="I546" s="8" t="s">
        <v>68</v>
      </c>
      <c r="J546" s="8" t="s">
        <v>68</v>
      </c>
      <c r="K546" s="8" t="s">
        <v>68</v>
      </c>
      <c r="L546" s="4" t="s">
        <v>1</v>
      </c>
      <c r="M546" s="8" t="s">
        <v>68</v>
      </c>
      <c r="N546" s="8" t="s">
        <v>68</v>
      </c>
      <c r="O546" s="9" t="s">
        <v>68</v>
      </c>
      <c r="P546" s="8"/>
      <c r="Q546" s="8"/>
      <c r="R546" s="8"/>
      <c r="S546" s="8"/>
      <c r="T546" s="8"/>
      <c r="U546" s="8"/>
      <c r="V546" s="8" t="s">
        <v>68</v>
      </c>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1" t="str">
        <f>IF(OR(E546="",VLOOKUP(E$1,Services!$A$1:$B$25,2,0)="Exclude"),"",IF($D546=1,IF(OR(price_limit="",price_limit="No Limit"),IF(E546="Yes",1,2),IF(SUMIFS(WhatIf!$W:$W,WhatIf!$Q:$Q,E$1,WhatIf!$R:$R,E546)&lt;=price_limit,IF(E546="Yes",1,2),"")),""))</f>
        <v/>
      </c>
      <c r="BA546" s="161" t="str">
        <f ca="1">IF(OR(F546="",VLOOKUP(F$1,Services!$A$1:$B$25,2,0)="Exclude"),"",IF($D546=1,IF(OR(price_limit="",price_limit="No Limit"),IF(F546="Yes",1,2),IF(SUMIFS(WhatIf!$W:$W,WhatIf!$Q:$Q,F$1,WhatIf!$R:$R,F546)&lt;=price_limit,IF(F546="Yes",1,2),"")),""))</f>
        <v/>
      </c>
      <c r="BB546" s="161" t="str">
        <f ca="1">IF(OR(G546="",VLOOKUP(G$1,Services!$A$1:$B$25,2,0)="Exclude"),"",IF($D546=1,IF(OR(price_limit="",price_limit="No Limit"),IF(G546="Yes",1,2),IF(SUMIFS(WhatIf!$W:$W,WhatIf!$Q:$Q,G$1,WhatIf!$R:$R,G546)&lt;=price_limit,IF(G546="Yes",1,2),"")),""))</f>
        <v/>
      </c>
      <c r="BC546" s="161" t="str">
        <f ca="1">IF(OR(H546="",VLOOKUP(H$1,Services!$A$1:$B$25,2,0)="Exclude"),"",IF($D546=1,IF(OR(price_limit="",price_limit="No Limit"),IF(H546="Yes",1,2),IF(SUMIFS(WhatIf!$W:$W,WhatIf!$Q:$Q,H$1,WhatIf!$R:$R,H546)&lt;=price_limit,IF(H546="Yes",1,2),"")),""))</f>
        <v/>
      </c>
      <c r="BD546" s="161" t="str">
        <f ca="1">IF(OR(I546="",VLOOKUP(I$1,Services!$A$1:$B$25,2,0)="Exclude"),"",IF($D546=1,IF(OR(price_limit="",price_limit="No Limit"),IF(I546="Yes",1,2),IF(SUMIFS(WhatIf!$W:$W,WhatIf!$Q:$Q,I$1,WhatIf!$R:$R,I546)&lt;=price_limit,IF(I546="Yes",1,2),"")),""))</f>
        <v/>
      </c>
      <c r="BE546" s="161" t="str">
        <f ca="1">IF(OR(J546="",VLOOKUP(J$1,Services!$A$1:$B$25,2,0)="Exclude"),"",IF($D546=1,IF(OR(price_limit="",price_limit="No Limit"),IF(J546="Yes",1,2),IF(SUMIFS(WhatIf!$W:$W,WhatIf!$Q:$Q,J$1,WhatIf!$R:$R,J546)&lt;=price_limit,IF(J546="Yes",1,2),"")),""))</f>
        <v/>
      </c>
      <c r="BF546" s="161" t="str">
        <f ca="1">IF(OR(K546="",VLOOKUP(K$1,Services!$A$1:$B$25,2,0)="Exclude"),"",IF($D546=1,IF(OR(price_limit="",price_limit="No Limit"),IF(K546="Yes",1,2),IF(SUMIFS(WhatIf!$W:$W,WhatIf!$Q:$Q,K$1,WhatIf!$R:$R,K546)&lt;=price_limit,IF(K546="Yes",1,2),"")),""))</f>
        <v/>
      </c>
      <c r="BG546" s="161" t="str">
        <f ca="1">IF(OR(L546="",VLOOKUP(L$1,Services!$A$1:$B$25,2,0)="Exclude"),"",IF($D546=1,IF(OR(price_limit="",price_limit="No Limit"),IF(L546="Yes",1,2),IF(SUMIFS(WhatIf!$W:$W,WhatIf!$Q:$Q,L$1,WhatIf!$R:$R,L546)&lt;=price_limit,IF(L546="Yes",1,2),"")),""))</f>
        <v/>
      </c>
      <c r="BH546" s="161" t="str">
        <f ca="1">IF(OR(M546="",VLOOKUP(M$1,Services!$A$1:$B$25,2,0)="Exclude"),"",IF($D546=1,IF(OR(price_limit="",price_limit="No Limit"),IF(M546="Yes",1,2),IF(SUMIFS(WhatIf!$W:$W,WhatIf!$Q:$Q,M$1,WhatIf!$R:$R,M546)&lt;=price_limit,IF(M546="Yes",1,2),"")),""))</f>
        <v/>
      </c>
      <c r="BI546" s="161" t="str">
        <f ca="1">IF(OR(N546="",VLOOKUP(N$1,Services!$A$1:$B$25,2,0)="Exclude"),"",IF($D546=1,IF(OR(price_limit="",price_limit="No Limit"),IF(N546="Yes",1,2),IF(SUMIFS(WhatIf!$W:$W,WhatIf!$Q:$Q,N$1,WhatIf!$R:$R,N546)&lt;=price_limit,IF(N546="Yes",1,2),"")),""))</f>
        <v/>
      </c>
      <c r="BJ546" s="161" t="str">
        <f ca="1">IF(OR(O546="",VLOOKUP(O$1,Services!$A$1:$B$25,2,0)="Exclude"),"",IF($D546=1,IF(OR(price_limit="",price_limit="No Limit"),IF(O546="Yes",1,2),IF(SUMIFS(WhatIf!$W:$W,WhatIf!$Q:$Q,O$1,WhatIf!$R:$R,O546)&lt;=price_limit,IF(O546="Yes",1,2),"")),""))</f>
        <v/>
      </c>
      <c r="BK546" s="161" t="str">
        <f>IF(OR(P546="",VLOOKUP(P$1,Services!$A$1:$B$25,2,0)="Exclude"),"",IF($D546=1,IF(OR(price_limit="",price_limit="No Limit"),IF(P546="Yes",1,2),IF(SUMIFS(WhatIf!$W:$W,WhatIf!$Q:$Q,P$1,WhatIf!$R:$R,P546)&lt;=price_limit,IF(P546="Yes",1,2),"")),""))</f>
        <v/>
      </c>
      <c r="BL546" s="161" t="str">
        <f>IF(OR(Q546="",VLOOKUP(Q$1,Services!$A$1:$B$25,2,0)="Exclude"),"",IF($D546=1,IF(OR(price_limit="",price_limit="No Limit"),IF(Q546="Yes",1,2),IF(SUMIFS(WhatIf!$W:$W,WhatIf!$Q:$Q,Q$1,WhatIf!$R:$R,Q546)&lt;=price_limit,IF(Q546="Yes",1,2),"")),""))</f>
        <v/>
      </c>
      <c r="BM546" s="161" t="str">
        <f>IF(OR(R546="",VLOOKUP(R$1,Services!$A$1:$B$25,2,0)="Exclude"),"",IF($D546=1,IF(OR(price_limit="",price_limit="No Limit"),IF(R546="Yes",1,2),IF(SUMIFS(WhatIf!$W:$W,WhatIf!$Q:$Q,R$1,WhatIf!$R:$R,R546)&lt;=price_limit,IF(R546="Yes",1,2),"")),""))</f>
        <v/>
      </c>
      <c r="BN546" s="161" t="str">
        <f>IF(OR(S546="",VLOOKUP(S$1,Services!$A$1:$B$25,2,0)="Exclude"),"",IF($D546=1,IF(OR(price_limit="",price_limit="No Limit"),IF(S546="Yes",1,2),IF(SUMIFS(WhatIf!$W:$W,WhatIf!$Q:$Q,S$1,WhatIf!$R:$R,S546)&lt;=price_limit,IF(S546="Yes",1,2),"")),""))</f>
        <v/>
      </c>
      <c r="BO546" s="161" t="str">
        <f>IF(OR(T546="",VLOOKUP(T$1,Services!$A$1:$B$25,2,0)="Exclude"),"",IF($D546=1,IF(OR(price_limit="",price_limit="No Limit"),IF(T546="Yes",1,2),IF(SUMIFS(WhatIf!$W:$W,WhatIf!$Q:$Q,T$1,WhatIf!$R:$R,T546)&lt;=price_limit,IF(T546="Yes",1,2),"")),""))</f>
        <v/>
      </c>
      <c r="BP546" s="161" t="str">
        <f>IF(OR(U546="",VLOOKUP(U$1,Services!$A$1:$B$25,2,0)="Exclude"),"",IF($D546=1,IF(OR(price_limit="",price_limit="No Limit"),IF(U546="Yes",1,2),IF(SUMIFS(WhatIf!$W:$W,WhatIf!$Q:$Q,U$1,WhatIf!$R:$R,U546)&lt;=price_limit,IF(U546="Yes",1,2),"")),""))</f>
        <v/>
      </c>
      <c r="BQ546" s="161" t="str">
        <f ca="1">IF(OR(V546="",VLOOKUP(V$1,Services!$A$1:$B$25,2,0)="Exclude"),"",IF($D546=1,IF(OR(price_limit="",price_limit="No Limit"),IF(V546="Yes",1,2),IF(SUMIFS(WhatIf!$W:$W,WhatIf!$Q:$Q,V$1,WhatIf!$R:$R,V546)&lt;=price_limit,IF(V546="Yes",1,2),"")),""))</f>
        <v/>
      </c>
      <c r="BR546" s="161" t="str">
        <f>IF(OR(W546="",VLOOKUP(W$1,Services!$A$1:$B$25,2,0)="Exclude"),"",IF($D546=1,IF(OR(price_limit="",price_limit="No Limit"),IF(W546="Yes",1,2),IF(SUMIFS(WhatIf!$W:$W,WhatIf!$Q:$Q,W$1,WhatIf!$R:$R,W546)&lt;=price_limit,IF(W546="Yes",1,2),"")),""))</f>
        <v/>
      </c>
      <c r="BS546" s="161" t="str">
        <f>IF(OR(X546="",VLOOKUP(X$1,Services!$A$1:$B$25,2,0)="Exclude"),"",IF($D546=1,IF(OR(price_limit="",price_limit="No Limit"),IF(X546="Yes",1,2),IF(SUMIFS(WhatIf!$W:$W,WhatIf!$Q:$Q,X$1,WhatIf!$R:$R,X546)&lt;=price_limit,IF(X546="Yes",1,2),"")),""))</f>
        <v/>
      </c>
      <c r="BT546" s="161" t="str">
        <f>IF(OR(Y546="",VLOOKUP(Y$1,Services!$A$1:$B$25,2,0)="Exclude"),"",IF($D546=1,IF(OR(price_limit="",price_limit="No Limit"),IF(Y546="Yes",1,2),IF(SUMIFS(WhatIf!$W:$W,WhatIf!$Q:$Q,Y$1,WhatIf!$R:$R,Y546)&lt;=price_limit,IF(Y546="Yes",1,2),"")),""))</f>
        <v/>
      </c>
      <c r="BU546" s="161" t="str">
        <f>IF(OR(Z546="",VLOOKUP(Z$1,Services!$A$1:$B$25,2,0)="Exclude"),"",IF($D546=1,IF(OR(price_limit="",price_limit="No Limit"),IF(Z546="Yes",1,2),IF(SUMIFS(WhatIf!$W:$W,WhatIf!$Q:$Q,Z$1,WhatIf!$R:$R,Z546)&lt;=price_limit,IF(Z546="Yes",1,2),"")),""))</f>
        <v/>
      </c>
      <c r="BV546" s="161"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187</v>
      </c>
      <c r="B547" s="3" t="s">
        <v>205</v>
      </c>
      <c r="C547" s="3" t="s">
        <v>347</v>
      </c>
      <c r="D547" s="8" t="str">
        <f t="shared" ca="1" si="26"/>
        <v/>
      </c>
      <c r="F547" s="4" t="s">
        <v>68</v>
      </c>
      <c r="G547" s="4" t="s">
        <v>68</v>
      </c>
      <c r="H547" s="4" t="s">
        <v>68</v>
      </c>
      <c r="I547" s="8" t="s">
        <v>68</v>
      </c>
      <c r="J547" s="8" t="s">
        <v>68</v>
      </c>
      <c r="K547" s="8" t="s">
        <v>68</v>
      </c>
      <c r="L547" s="4" t="s">
        <v>1</v>
      </c>
      <c r="M547" s="8" t="s">
        <v>68</v>
      </c>
      <c r="N547" s="8" t="s">
        <v>68</v>
      </c>
      <c r="O547" s="9" t="s">
        <v>68</v>
      </c>
      <c r="P547" s="8"/>
      <c r="Q547" s="8"/>
      <c r="R547" s="8"/>
      <c r="S547" s="8"/>
      <c r="T547" s="8"/>
      <c r="U547" s="8"/>
      <c r="V547" s="8" t="s">
        <v>68</v>
      </c>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1" t="str">
        <f>IF(OR(E547="",VLOOKUP(E$1,Services!$A$1:$B$25,2,0)="Exclude"),"",IF($D547=1,IF(OR(price_limit="",price_limit="No Limit"),IF(E547="Yes",1,2),IF(SUMIFS(WhatIf!$W:$W,WhatIf!$Q:$Q,E$1,WhatIf!$R:$R,E547)&lt;=price_limit,IF(E547="Yes",1,2),"")),""))</f>
        <v/>
      </c>
      <c r="BA547" s="161" t="str">
        <f ca="1">IF(OR(F547="",VLOOKUP(F$1,Services!$A$1:$B$25,2,0)="Exclude"),"",IF($D547=1,IF(OR(price_limit="",price_limit="No Limit"),IF(F547="Yes",1,2),IF(SUMIFS(WhatIf!$W:$W,WhatIf!$Q:$Q,F$1,WhatIf!$R:$R,F547)&lt;=price_limit,IF(F547="Yes",1,2),"")),""))</f>
        <v/>
      </c>
      <c r="BB547" s="161" t="str">
        <f ca="1">IF(OR(G547="",VLOOKUP(G$1,Services!$A$1:$B$25,2,0)="Exclude"),"",IF($D547=1,IF(OR(price_limit="",price_limit="No Limit"),IF(G547="Yes",1,2),IF(SUMIFS(WhatIf!$W:$W,WhatIf!$Q:$Q,G$1,WhatIf!$R:$R,G547)&lt;=price_limit,IF(G547="Yes",1,2),"")),""))</f>
        <v/>
      </c>
      <c r="BC547" s="161" t="str">
        <f ca="1">IF(OR(H547="",VLOOKUP(H$1,Services!$A$1:$B$25,2,0)="Exclude"),"",IF($D547=1,IF(OR(price_limit="",price_limit="No Limit"),IF(H547="Yes",1,2),IF(SUMIFS(WhatIf!$W:$W,WhatIf!$Q:$Q,H$1,WhatIf!$R:$R,H547)&lt;=price_limit,IF(H547="Yes",1,2),"")),""))</f>
        <v/>
      </c>
      <c r="BD547" s="161" t="str">
        <f ca="1">IF(OR(I547="",VLOOKUP(I$1,Services!$A$1:$B$25,2,0)="Exclude"),"",IF($D547=1,IF(OR(price_limit="",price_limit="No Limit"),IF(I547="Yes",1,2),IF(SUMIFS(WhatIf!$W:$W,WhatIf!$Q:$Q,I$1,WhatIf!$R:$R,I547)&lt;=price_limit,IF(I547="Yes",1,2),"")),""))</f>
        <v/>
      </c>
      <c r="BE547" s="161" t="str">
        <f ca="1">IF(OR(J547="",VLOOKUP(J$1,Services!$A$1:$B$25,2,0)="Exclude"),"",IF($D547=1,IF(OR(price_limit="",price_limit="No Limit"),IF(J547="Yes",1,2),IF(SUMIFS(WhatIf!$W:$W,WhatIf!$Q:$Q,J$1,WhatIf!$R:$R,J547)&lt;=price_limit,IF(J547="Yes",1,2),"")),""))</f>
        <v/>
      </c>
      <c r="BF547" s="161" t="str">
        <f ca="1">IF(OR(K547="",VLOOKUP(K$1,Services!$A$1:$B$25,2,0)="Exclude"),"",IF($D547=1,IF(OR(price_limit="",price_limit="No Limit"),IF(K547="Yes",1,2),IF(SUMIFS(WhatIf!$W:$W,WhatIf!$Q:$Q,K$1,WhatIf!$R:$R,K547)&lt;=price_limit,IF(K547="Yes",1,2),"")),""))</f>
        <v/>
      </c>
      <c r="BG547" s="161" t="str">
        <f ca="1">IF(OR(L547="",VLOOKUP(L$1,Services!$A$1:$B$25,2,0)="Exclude"),"",IF($D547=1,IF(OR(price_limit="",price_limit="No Limit"),IF(L547="Yes",1,2),IF(SUMIFS(WhatIf!$W:$W,WhatIf!$Q:$Q,L$1,WhatIf!$R:$R,L547)&lt;=price_limit,IF(L547="Yes",1,2),"")),""))</f>
        <v/>
      </c>
      <c r="BH547" s="161" t="str">
        <f ca="1">IF(OR(M547="",VLOOKUP(M$1,Services!$A$1:$B$25,2,0)="Exclude"),"",IF($D547=1,IF(OR(price_limit="",price_limit="No Limit"),IF(M547="Yes",1,2),IF(SUMIFS(WhatIf!$W:$W,WhatIf!$Q:$Q,M$1,WhatIf!$R:$R,M547)&lt;=price_limit,IF(M547="Yes",1,2),"")),""))</f>
        <v/>
      </c>
      <c r="BI547" s="161" t="str">
        <f ca="1">IF(OR(N547="",VLOOKUP(N$1,Services!$A$1:$B$25,2,0)="Exclude"),"",IF($D547=1,IF(OR(price_limit="",price_limit="No Limit"),IF(N547="Yes",1,2),IF(SUMIFS(WhatIf!$W:$W,WhatIf!$Q:$Q,N$1,WhatIf!$R:$R,N547)&lt;=price_limit,IF(N547="Yes",1,2),"")),""))</f>
        <v/>
      </c>
      <c r="BJ547" s="161" t="str">
        <f ca="1">IF(OR(O547="",VLOOKUP(O$1,Services!$A$1:$B$25,2,0)="Exclude"),"",IF($D547=1,IF(OR(price_limit="",price_limit="No Limit"),IF(O547="Yes",1,2),IF(SUMIFS(WhatIf!$W:$W,WhatIf!$Q:$Q,O$1,WhatIf!$R:$R,O547)&lt;=price_limit,IF(O547="Yes",1,2),"")),""))</f>
        <v/>
      </c>
      <c r="BK547" s="161" t="str">
        <f>IF(OR(P547="",VLOOKUP(P$1,Services!$A$1:$B$25,2,0)="Exclude"),"",IF($D547=1,IF(OR(price_limit="",price_limit="No Limit"),IF(P547="Yes",1,2),IF(SUMIFS(WhatIf!$W:$W,WhatIf!$Q:$Q,P$1,WhatIf!$R:$R,P547)&lt;=price_limit,IF(P547="Yes",1,2),"")),""))</f>
        <v/>
      </c>
      <c r="BL547" s="161" t="str">
        <f>IF(OR(Q547="",VLOOKUP(Q$1,Services!$A$1:$B$25,2,0)="Exclude"),"",IF($D547=1,IF(OR(price_limit="",price_limit="No Limit"),IF(Q547="Yes",1,2),IF(SUMIFS(WhatIf!$W:$W,WhatIf!$Q:$Q,Q$1,WhatIf!$R:$R,Q547)&lt;=price_limit,IF(Q547="Yes",1,2),"")),""))</f>
        <v/>
      </c>
      <c r="BM547" s="161" t="str">
        <f>IF(OR(R547="",VLOOKUP(R$1,Services!$A$1:$B$25,2,0)="Exclude"),"",IF($D547=1,IF(OR(price_limit="",price_limit="No Limit"),IF(R547="Yes",1,2),IF(SUMIFS(WhatIf!$W:$W,WhatIf!$Q:$Q,R$1,WhatIf!$R:$R,R547)&lt;=price_limit,IF(R547="Yes",1,2),"")),""))</f>
        <v/>
      </c>
      <c r="BN547" s="161" t="str">
        <f>IF(OR(S547="",VLOOKUP(S$1,Services!$A$1:$B$25,2,0)="Exclude"),"",IF($D547=1,IF(OR(price_limit="",price_limit="No Limit"),IF(S547="Yes",1,2),IF(SUMIFS(WhatIf!$W:$W,WhatIf!$Q:$Q,S$1,WhatIf!$R:$R,S547)&lt;=price_limit,IF(S547="Yes",1,2),"")),""))</f>
        <v/>
      </c>
      <c r="BO547" s="161" t="str">
        <f>IF(OR(T547="",VLOOKUP(T$1,Services!$A$1:$B$25,2,0)="Exclude"),"",IF($D547=1,IF(OR(price_limit="",price_limit="No Limit"),IF(T547="Yes",1,2),IF(SUMIFS(WhatIf!$W:$W,WhatIf!$Q:$Q,T$1,WhatIf!$R:$R,T547)&lt;=price_limit,IF(T547="Yes",1,2),"")),""))</f>
        <v/>
      </c>
      <c r="BP547" s="161" t="str">
        <f>IF(OR(U547="",VLOOKUP(U$1,Services!$A$1:$B$25,2,0)="Exclude"),"",IF($D547=1,IF(OR(price_limit="",price_limit="No Limit"),IF(U547="Yes",1,2),IF(SUMIFS(WhatIf!$W:$W,WhatIf!$Q:$Q,U$1,WhatIf!$R:$R,U547)&lt;=price_limit,IF(U547="Yes",1,2),"")),""))</f>
        <v/>
      </c>
      <c r="BQ547" s="161" t="str">
        <f ca="1">IF(OR(V547="",VLOOKUP(V$1,Services!$A$1:$B$25,2,0)="Exclude"),"",IF($D547=1,IF(OR(price_limit="",price_limit="No Limit"),IF(V547="Yes",1,2),IF(SUMIFS(WhatIf!$W:$W,WhatIf!$Q:$Q,V$1,WhatIf!$R:$R,V547)&lt;=price_limit,IF(V547="Yes",1,2),"")),""))</f>
        <v/>
      </c>
      <c r="BR547" s="161" t="str">
        <f>IF(OR(W547="",VLOOKUP(W$1,Services!$A$1:$B$25,2,0)="Exclude"),"",IF($D547=1,IF(OR(price_limit="",price_limit="No Limit"),IF(W547="Yes",1,2),IF(SUMIFS(WhatIf!$W:$W,WhatIf!$Q:$Q,W$1,WhatIf!$R:$R,W547)&lt;=price_limit,IF(W547="Yes",1,2),"")),""))</f>
        <v/>
      </c>
      <c r="BS547" s="161" t="str">
        <f>IF(OR(X547="",VLOOKUP(X$1,Services!$A$1:$B$25,2,0)="Exclude"),"",IF($D547=1,IF(OR(price_limit="",price_limit="No Limit"),IF(X547="Yes",1,2),IF(SUMIFS(WhatIf!$W:$W,WhatIf!$Q:$Q,X$1,WhatIf!$R:$R,X547)&lt;=price_limit,IF(X547="Yes",1,2),"")),""))</f>
        <v/>
      </c>
      <c r="BT547" s="161" t="str">
        <f>IF(OR(Y547="",VLOOKUP(Y$1,Services!$A$1:$B$25,2,0)="Exclude"),"",IF($D547=1,IF(OR(price_limit="",price_limit="No Limit"),IF(Y547="Yes",1,2),IF(SUMIFS(WhatIf!$W:$W,WhatIf!$Q:$Q,Y$1,WhatIf!$R:$R,Y547)&lt;=price_limit,IF(Y547="Yes",1,2),"")),""))</f>
        <v/>
      </c>
      <c r="BU547" s="161" t="str">
        <f>IF(OR(Z547="",VLOOKUP(Z$1,Services!$A$1:$B$25,2,0)="Exclude"),"",IF($D547=1,IF(OR(price_limit="",price_limit="No Limit"),IF(Z547="Yes",1,2),IF(SUMIFS(WhatIf!$W:$W,WhatIf!$Q:$Q,Z$1,WhatIf!$R:$R,Z547)&lt;=price_limit,IF(Z547="Yes",1,2),"")),""))</f>
        <v/>
      </c>
      <c r="BV547" s="161"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188</v>
      </c>
      <c r="B548" s="3" t="s">
        <v>1294</v>
      </c>
      <c r="C548" s="3" t="s">
        <v>347</v>
      </c>
      <c r="D548" s="8" t="str">
        <f t="shared" ca="1" si="26"/>
        <v/>
      </c>
      <c r="E548" s="4" t="s">
        <v>68</v>
      </c>
      <c r="F548" s="4" t="s">
        <v>68</v>
      </c>
      <c r="G548" s="4" t="s">
        <v>68</v>
      </c>
      <c r="H548" s="4" t="s">
        <v>68</v>
      </c>
      <c r="I548" s="8" t="s">
        <v>68</v>
      </c>
      <c r="J548" s="8" t="s">
        <v>68</v>
      </c>
      <c r="K548" s="8" t="s">
        <v>1</v>
      </c>
      <c r="L548" s="8" t="s">
        <v>1</v>
      </c>
      <c r="M548" s="8" t="s">
        <v>68</v>
      </c>
      <c r="N548" s="8" t="s">
        <v>68</v>
      </c>
      <c r="O548" s="9" t="s">
        <v>68</v>
      </c>
      <c r="P548" s="8"/>
      <c r="Q548" s="8"/>
      <c r="R548" s="8"/>
      <c r="S548" s="8"/>
      <c r="T548" s="8"/>
      <c r="U548" s="8"/>
      <c r="V548" s="8" t="s">
        <v>68</v>
      </c>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1" t="str">
        <f ca="1">IF(OR(E548="",VLOOKUP(E$1,Services!$A$1:$B$25,2,0)="Exclude"),"",IF($D548=1,IF(OR(price_limit="",price_limit="No Limit"),IF(E548="Yes",1,2),IF(SUMIFS(WhatIf!$W:$W,WhatIf!$Q:$Q,E$1,WhatIf!$R:$R,E548)&lt;=price_limit,IF(E548="Yes",1,2),"")),""))</f>
        <v/>
      </c>
      <c r="BA548" s="161" t="str">
        <f ca="1">IF(OR(F548="",VLOOKUP(F$1,Services!$A$1:$B$25,2,0)="Exclude"),"",IF($D548=1,IF(OR(price_limit="",price_limit="No Limit"),IF(F548="Yes",1,2),IF(SUMIFS(WhatIf!$W:$W,WhatIf!$Q:$Q,F$1,WhatIf!$R:$R,F548)&lt;=price_limit,IF(F548="Yes",1,2),"")),""))</f>
        <v/>
      </c>
      <c r="BB548" s="161" t="str">
        <f ca="1">IF(OR(G548="",VLOOKUP(G$1,Services!$A$1:$B$25,2,0)="Exclude"),"",IF($D548=1,IF(OR(price_limit="",price_limit="No Limit"),IF(G548="Yes",1,2),IF(SUMIFS(WhatIf!$W:$W,WhatIf!$Q:$Q,G$1,WhatIf!$R:$R,G548)&lt;=price_limit,IF(G548="Yes",1,2),"")),""))</f>
        <v/>
      </c>
      <c r="BC548" s="161" t="str">
        <f ca="1">IF(OR(H548="",VLOOKUP(H$1,Services!$A$1:$B$25,2,0)="Exclude"),"",IF($D548=1,IF(OR(price_limit="",price_limit="No Limit"),IF(H548="Yes",1,2),IF(SUMIFS(WhatIf!$W:$W,WhatIf!$Q:$Q,H$1,WhatIf!$R:$R,H548)&lt;=price_limit,IF(H548="Yes",1,2),"")),""))</f>
        <v/>
      </c>
      <c r="BD548" s="161" t="str">
        <f ca="1">IF(OR(I548="",VLOOKUP(I$1,Services!$A$1:$B$25,2,0)="Exclude"),"",IF($D548=1,IF(OR(price_limit="",price_limit="No Limit"),IF(I548="Yes",1,2),IF(SUMIFS(WhatIf!$W:$W,WhatIf!$Q:$Q,I$1,WhatIf!$R:$R,I548)&lt;=price_limit,IF(I548="Yes",1,2),"")),""))</f>
        <v/>
      </c>
      <c r="BE548" s="161" t="str">
        <f ca="1">IF(OR(J548="",VLOOKUP(J$1,Services!$A$1:$B$25,2,0)="Exclude"),"",IF($D548=1,IF(OR(price_limit="",price_limit="No Limit"),IF(J548="Yes",1,2),IF(SUMIFS(WhatIf!$W:$W,WhatIf!$Q:$Q,J$1,WhatIf!$R:$R,J548)&lt;=price_limit,IF(J548="Yes",1,2),"")),""))</f>
        <v/>
      </c>
      <c r="BF548" s="161" t="str">
        <f ca="1">IF(OR(K548="",VLOOKUP(K$1,Services!$A$1:$B$25,2,0)="Exclude"),"",IF($D548=1,IF(OR(price_limit="",price_limit="No Limit"),IF(K548="Yes",1,2),IF(SUMIFS(WhatIf!$W:$W,WhatIf!$Q:$Q,K$1,WhatIf!$R:$R,K548)&lt;=price_limit,IF(K548="Yes",1,2),"")),""))</f>
        <v/>
      </c>
      <c r="BG548" s="161" t="str">
        <f ca="1">IF(OR(L548="",VLOOKUP(L$1,Services!$A$1:$B$25,2,0)="Exclude"),"",IF($D548=1,IF(OR(price_limit="",price_limit="No Limit"),IF(L548="Yes",1,2),IF(SUMIFS(WhatIf!$W:$W,WhatIf!$Q:$Q,L$1,WhatIf!$R:$R,L548)&lt;=price_limit,IF(L548="Yes",1,2),"")),""))</f>
        <v/>
      </c>
      <c r="BH548" s="161" t="str">
        <f ca="1">IF(OR(M548="",VLOOKUP(M$1,Services!$A$1:$B$25,2,0)="Exclude"),"",IF($D548=1,IF(OR(price_limit="",price_limit="No Limit"),IF(M548="Yes",1,2),IF(SUMIFS(WhatIf!$W:$W,WhatIf!$Q:$Q,M$1,WhatIf!$R:$R,M548)&lt;=price_limit,IF(M548="Yes",1,2),"")),""))</f>
        <v/>
      </c>
      <c r="BI548" s="161" t="str">
        <f ca="1">IF(OR(N548="",VLOOKUP(N$1,Services!$A$1:$B$25,2,0)="Exclude"),"",IF($D548=1,IF(OR(price_limit="",price_limit="No Limit"),IF(N548="Yes",1,2),IF(SUMIFS(WhatIf!$W:$W,WhatIf!$Q:$Q,N$1,WhatIf!$R:$R,N548)&lt;=price_limit,IF(N548="Yes",1,2),"")),""))</f>
        <v/>
      </c>
      <c r="BJ548" s="161" t="str">
        <f ca="1">IF(OR(O548="",VLOOKUP(O$1,Services!$A$1:$B$25,2,0)="Exclude"),"",IF($D548=1,IF(OR(price_limit="",price_limit="No Limit"),IF(O548="Yes",1,2),IF(SUMIFS(WhatIf!$W:$W,WhatIf!$Q:$Q,O$1,WhatIf!$R:$R,O548)&lt;=price_limit,IF(O548="Yes",1,2),"")),""))</f>
        <v/>
      </c>
      <c r="BK548" s="161" t="str">
        <f>IF(OR(P548="",VLOOKUP(P$1,Services!$A$1:$B$25,2,0)="Exclude"),"",IF($D548=1,IF(OR(price_limit="",price_limit="No Limit"),IF(P548="Yes",1,2),IF(SUMIFS(WhatIf!$W:$W,WhatIf!$Q:$Q,P$1,WhatIf!$R:$R,P548)&lt;=price_limit,IF(P548="Yes",1,2),"")),""))</f>
        <v/>
      </c>
      <c r="BL548" s="161" t="str">
        <f>IF(OR(Q548="",VLOOKUP(Q$1,Services!$A$1:$B$25,2,0)="Exclude"),"",IF($D548=1,IF(OR(price_limit="",price_limit="No Limit"),IF(Q548="Yes",1,2),IF(SUMIFS(WhatIf!$W:$W,WhatIf!$Q:$Q,Q$1,WhatIf!$R:$R,Q548)&lt;=price_limit,IF(Q548="Yes",1,2),"")),""))</f>
        <v/>
      </c>
      <c r="BM548" s="161" t="str">
        <f>IF(OR(R548="",VLOOKUP(R$1,Services!$A$1:$B$25,2,0)="Exclude"),"",IF($D548=1,IF(OR(price_limit="",price_limit="No Limit"),IF(R548="Yes",1,2),IF(SUMIFS(WhatIf!$W:$W,WhatIf!$Q:$Q,R$1,WhatIf!$R:$R,R548)&lt;=price_limit,IF(R548="Yes",1,2),"")),""))</f>
        <v/>
      </c>
      <c r="BN548" s="161" t="str">
        <f>IF(OR(S548="",VLOOKUP(S$1,Services!$A$1:$B$25,2,0)="Exclude"),"",IF($D548=1,IF(OR(price_limit="",price_limit="No Limit"),IF(S548="Yes",1,2),IF(SUMIFS(WhatIf!$W:$W,WhatIf!$Q:$Q,S$1,WhatIf!$R:$R,S548)&lt;=price_limit,IF(S548="Yes",1,2),"")),""))</f>
        <v/>
      </c>
      <c r="BO548" s="161" t="str">
        <f>IF(OR(T548="",VLOOKUP(T$1,Services!$A$1:$B$25,2,0)="Exclude"),"",IF($D548=1,IF(OR(price_limit="",price_limit="No Limit"),IF(T548="Yes",1,2),IF(SUMIFS(WhatIf!$W:$W,WhatIf!$Q:$Q,T$1,WhatIf!$R:$R,T548)&lt;=price_limit,IF(T548="Yes",1,2),"")),""))</f>
        <v/>
      </c>
      <c r="BP548" s="161" t="str">
        <f>IF(OR(U548="",VLOOKUP(U$1,Services!$A$1:$B$25,2,0)="Exclude"),"",IF($D548=1,IF(OR(price_limit="",price_limit="No Limit"),IF(U548="Yes",1,2),IF(SUMIFS(WhatIf!$W:$W,WhatIf!$Q:$Q,U$1,WhatIf!$R:$R,U548)&lt;=price_limit,IF(U548="Yes",1,2),"")),""))</f>
        <v/>
      </c>
      <c r="BQ548" s="161" t="str">
        <f ca="1">IF(OR(V548="",VLOOKUP(V$1,Services!$A$1:$B$25,2,0)="Exclude"),"",IF($D548=1,IF(OR(price_limit="",price_limit="No Limit"),IF(V548="Yes",1,2),IF(SUMIFS(WhatIf!$W:$W,WhatIf!$Q:$Q,V$1,WhatIf!$R:$R,V548)&lt;=price_limit,IF(V548="Yes",1,2),"")),""))</f>
        <v/>
      </c>
      <c r="BR548" s="161" t="str">
        <f>IF(OR(W548="",VLOOKUP(W$1,Services!$A$1:$B$25,2,0)="Exclude"),"",IF($D548=1,IF(OR(price_limit="",price_limit="No Limit"),IF(W548="Yes",1,2),IF(SUMIFS(WhatIf!$W:$W,WhatIf!$Q:$Q,W$1,WhatIf!$R:$R,W548)&lt;=price_limit,IF(W548="Yes",1,2),"")),""))</f>
        <v/>
      </c>
      <c r="BS548" s="161" t="str">
        <f>IF(OR(X548="",VLOOKUP(X$1,Services!$A$1:$B$25,2,0)="Exclude"),"",IF($D548=1,IF(OR(price_limit="",price_limit="No Limit"),IF(X548="Yes",1,2),IF(SUMIFS(WhatIf!$W:$W,WhatIf!$Q:$Q,X$1,WhatIf!$R:$R,X548)&lt;=price_limit,IF(X548="Yes",1,2),"")),""))</f>
        <v/>
      </c>
      <c r="BT548" s="161" t="str">
        <f>IF(OR(Y548="",VLOOKUP(Y$1,Services!$A$1:$B$25,2,0)="Exclude"),"",IF($D548=1,IF(OR(price_limit="",price_limit="No Limit"),IF(Y548="Yes",1,2),IF(SUMIFS(WhatIf!$W:$W,WhatIf!$Q:$Q,Y$1,WhatIf!$R:$R,Y548)&lt;=price_limit,IF(Y548="Yes",1,2),"")),""))</f>
        <v/>
      </c>
      <c r="BU548" s="161" t="str">
        <f>IF(OR(Z548="",VLOOKUP(Z$1,Services!$A$1:$B$25,2,0)="Exclude"),"",IF($D548=1,IF(OR(price_limit="",price_limit="No Limit"),IF(Z548="Yes",1,2),IF(SUMIFS(WhatIf!$W:$W,WhatIf!$Q:$Q,Z$1,WhatIf!$R:$R,Z548)&lt;=price_limit,IF(Z548="Yes",1,2),"")),""))</f>
        <v/>
      </c>
      <c r="BV548" s="161"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733</v>
      </c>
      <c r="C549" s="3" t="s">
        <v>347</v>
      </c>
      <c r="D549" s="8" t="str">
        <f t="shared" ca="1" si="26"/>
        <v/>
      </c>
      <c r="F549" s="4" t="s">
        <v>68</v>
      </c>
      <c r="G549" s="4" t="s">
        <v>68</v>
      </c>
      <c r="H549" s="4" t="s">
        <v>68</v>
      </c>
      <c r="I549" s="8" t="s">
        <v>68</v>
      </c>
      <c r="J549" s="8" t="s">
        <v>68</v>
      </c>
      <c r="K549" s="8" t="s">
        <v>1</v>
      </c>
      <c r="L549" s="8" t="s">
        <v>1</v>
      </c>
      <c r="M549" s="8" t="s">
        <v>68</v>
      </c>
      <c r="N549" s="8" t="s">
        <v>68</v>
      </c>
      <c r="O549" s="9" t="s">
        <v>68</v>
      </c>
      <c r="P549" s="8"/>
      <c r="Q549" s="8"/>
      <c r="R549" s="8"/>
      <c r="S549" s="8"/>
      <c r="T549" s="8"/>
      <c r="U549" s="8"/>
      <c r="V549" s="8" t="s">
        <v>68</v>
      </c>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1" t="str">
        <f>IF(OR(E549="",VLOOKUP(E$1,Services!$A$1:$B$25,2,0)="Exclude"),"",IF($D549=1,IF(OR(price_limit="",price_limit="No Limit"),IF(E549="Yes",1,2),IF(SUMIFS(WhatIf!$W:$W,WhatIf!$Q:$Q,E$1,WhatIf!$R:$R,E549)&lt;=price_limit,IF(E549="Yes",1,2),"")),""))</f>
        <v/>
      </c>
      <c r="BA549" s="161" t="str">
        <f ca="1">IF(OR(F549="",VLOOKUP(F$1,Services!$A$1:$B$25,2,0)="Exclude"),"",IF($D549=1,IF(OR(price_limit="",price_limit="No Limit"),IF(F549="Yes",1,2),IF(SUMIFS(WhatIf!$W:$W,WhatIf!$Q:$Q,F$1,WhatIf!$R:$R,F549)&lt;=price_limit,IF(F549="Yes",1,2),"")),""))</f>
        <v/>
      </c>
      <c r="BB549" s="161" t="str">
        <f ca="1">IF(OR(G549="",VLOOKUP(G$1,Services!$A$1:$B$25,2,0)="Exclude"),"",IF($D549=1,IF(OR(price_limit="",price_limit="No Limit"),IF(G549="Yes",1,2),IF(SUMIFS(WhatIf!$W:$W,WhatIf!$Q:$Q,G$1,WhatIf!$R:$R,G549)&lt;=price_limit,IF(G549="Yes",1,2),"")),""))</f>
        <v/>
      </c>
      <c r="BC549" s="161" t="str">
        <f ca="1">IF(OR(H549="",VLOOKUP(H$1,Services!$A$1:$B$25,2,0)="Exclude"),"",IF($D549=1,IF(OR(price_limit="",price_limit="No Limit"),IF(H549="Yes",1,2),IF(SUMIFS(WhatIf!$W:$W,WhatIf!$Q:$Q,H$1,WhatIf!$R:$R,H549)&lt;=price_limit,IF(H549="Yes",1,2),"")),""))</f>
        <v/>
      </c>
      <c r="BD549" s="161" t="str">
        <f ca="1">IF(OR(I549="",VLOOKUP(I$1,Services!$A$1:$B$25,2,0)="Exclude"),"",IF($D549=1,IF(OR(price_limit="",price_limit="No Limit"),IF(I549="Yes",1,2),IF(SUMIFS(WhatIf!$W:$W,WhatIf!$Q:$Q,I$1,WhatIf!$R:$R,I549)&lt;=price_limit,IF(I549="Yes",1,2),"")),""))</f>
        <v/>
      </c>
      <c r="BE549" s="161" t="str">
        <f ca="1">IF(OR(J549="",VLOOKUP(J$1,Services!$A$1:$B$25,2,0)="Exclude"),"",IF($D549=1,IF(OR(price_limit="",price_limit="No Limit"),IF(J549="Yes",1,2),IF(SUMIFS(WhatIf!$W:$W,WhatIf!$Q:$Q,J$1,WhatIf!$R:$R,J549)&lt;=price_limit,IF(J549="Yes",1,2),"")),""))</f>
        <v/>
      </c>
      <c r="BF549" s="161" t="str">
        <f ca="1">IF(OR(K549="",VLOOKUP(K$1,Services!$A$1:$B$25,2,0)="Exclude"),"",IF($D549=1,IF(OR(price_limit="",price_limit="No Limit"),IF(K549="Yes",1,2),IF(SUMIFS(WhatIf!$W:$W,WhatIf!$Q:$Q,K$1,WhatIf!$R:$R,K549)&lt;=price_limit,IF(K549="Yes",1,2),"")),""))</f>
        <v/>
      </c>
      <c r="BG549" s="161" t="str">
        <f ca="1">IF(OR(L549="",VLOOKUP(L$1,Services!$A$1:$B$25,2,0)="Exclude"),"",IF($D549=1,IF(OR(price_limit="",price_limit="No Limit"),IF(L549="Yes",1,2),IF(SUMIFS(WhatIf!$W:$W,WhatIf!$Q:$Q,L$1,WhatIf!$R:$R,L549)&lt;=price_limit,IF(L549="Yes",1,2),"")),""))</f>
        <v/>
      </c>
      <c r="BH549" s="161" t="str">
        <f ca="1">IF(OR(M549="",VLOOKUP(M$1,Services!$A$1:$B$25,2,0)="Exclude"),"",IF($D549=1,IF(OR(price_limit="",price_limit="No Limit"),IF(M549="Yes",1,2),IF(SUMIFS(WhatIf!$W:$W,WhatIf!$Q:$Q,M$1,WhatIf!$R:$R,M549)&lt;=price_limit,IF(M549="Yes",1,2),"")),""))</f>
        <v/>
      </c>
      <c r="BI549" s="161" t="str">
        <f ca="1">IF(OR(N549="",VLOOKUP(N$1,Services!$A$1:$B$25,2,0)="Exclude"),"",IF($D549=1,IF(OR(price_limit="",price_limit="No Limit"),IF(N549="Yes",1,2),IF(SUMIFS(WhatIf!$W:$W,WhatIf!$Q:$Q,N$1,WhatIf!$R:$R,N549)&lt;=price_limit,IF(N549="Yes",1,2),"")),""))</f>
        <v/>
      </c>
      <c r="BJ549" s="161" t="str">
        <f ca="1">IF(OR(O549="",VLOOKUP(O$1,Services!$A$1:$B$25,2,0)="Exclude"),"",IF($D549=1,IF(OR(price_limit="",price_limit="No Limit"),IF(O549="Yes",1,2),IF(SUMIFS(WhatIf!$W:$W,WhatIf!$Q:$Q,O$1,WhatIf!$R:$R,O549)&lt;=price_limit,IF(O549="Yes",1,2),"")),""))</f>
        <v/>
      </c>
      <c r="BK549" s="161" t="str">
        <f>IF(OR(P549="",VLOOKUP(P$1,Services!$A$1:$B$25,2,0)="Exclude"),"",IF($D549=1,IF(OR(price_limit="",price_limit="No Limit"),IF(P549="Yes",1,2),IF(SUMIFS(WhatIf!$W:$W,WhatIf!$Q:$Q,P$1,WhatIf!$R:$R,P549)&lt;=price_limit,IF(P549="Yes",1,2),"")),""))</f>
        <v/>
      </c>
      <c r="BL549" s="161" t="str">
        <f>IF(OR(Q549="",VLOOKUP(Q$1,Services!$A$1:$B$25,2,0)="Exclude"),"",IF($D549=1,IF(OR(price_limit="",price_limit="No Limit"),IF(Q549="Yes",1,2),IF(SUMIFS(WhatIf!$W:$W,WhatIf!$Q:$Q,Q$1,WhatIf!$R:$R,Q549)&lt;=price_limit,IF(Q549="Yes",1,2),"")),""))</f>
        <v/>
      </c>
      <c r="BM549" s="161" t="str">
        <f>IF(OR(R549="",VLOOKUP(R$1,Services!$A$1:$B$25,2,0)="Exclude"),"",IF($D549=1,IF(OR(price_limit="",price_limit="No Limit"),IF(R549="Yes",1,2),IF(SUMIFS(WhatIf!$W:$W,WhatIf!$Q:$Q,R$1,WhatIf!$R:$R,R549)&lt;=price_limit,IF(R549="Yes",1,2),"")),""))</f>
        <v/>
      </c>
      <c r="BN549" s="161" t="str">
        <f>IF(OR(S549="",VLOOKUP(S$1,Services!$A$1:$B$25,2,0)="Exclude"),"",IF($D549=1,IF(OR(price_limit="",price_limit="No Limit"),IF(S549="Yes",1,2),IF(SUMIFS(WhatIf!$W:$W,WhatIf!$Q:$Q,S$1,WhatIf!$R:$R,S549)&lt;=price_limit,IF(S549="Yes",1,2),"")),""))</f>
        <v/>
      </c>
      <c r="BO549" s="161" t="str">
        <f>IF(OR(T549="",VLOOKUP(T$1,Services!$A$1:$B$25,2,0)="Exclude"),"",IF($D549=1,IF(OR(price_limit="",price_limit="No Limit"),IF(T549="Yes",1,2),IF(SUMIFS(WhatIf!$W:$W,WhatIf!$Q:$Q,T$1,WhatIf!$R:$R,T549)&lt;=price_limit,IF(T549="Yes",1,2),"")),""))</f>
        <v/>
      </c>
      <c r="BP549" s="161" t="str">
        <f>IF(OR(U549="",VLOOKUP(U$1,Services!$A$1:$B$25,2,0)="Exclude"),"",IF($D549=1,IF(OR(price_limit="",price_limit="No Limit"),IF(U549="Yes",1,2),IF(SUMIFS(WhatIf!$W:$W,WhatIf!$Q:$Q,U$1,WhatIf!$R:$R,U549)&lt;=price_limit,IF(U549="Yes",1,2),"")),""))</f>
        <v/>
      </c>
      <c r="BQ549" s="161" t="str">
        <f ca="1">IF(OR(V549="",VLOOKUP(V$1,Services!$A$1:$B$25,2,0)="Exclude"),"",IF($D549=1,IF(OR(price_limit="",price_limit="No Limit"),IF(V549="Yes",1,2),IF(SUMIFS(WhatIf!$W:$W,WhatIf!$Q:$Q,V$1,WhatIf!$R:$R,V549)&lt;=price_limit,IF(V549="Yes",1,2),"")),""))</f>
        <v/>
      </c>
      <c r="BR549" s="161" t="str">
        <f>IF(OR(W549="",VLOOKUP(W$1,Services!$A$1:$B$25,2,0)="Exclude"),"",IF($D549=1,IF(OR(price_limit="",price_limit="No Limit"),IF(W549="Yes",1,2),IF(SUMIFS(WhatIf!$W:$W,WhatIf!$Q:$Q,W$1,WhatIf!$R:$R,W549)&lt;=price_limit,IF(W549="Yes",1,2),"")),""))</f>
        <v/>
      </c>
      <c r="BS549" s="161" t="str">
        <f>IF(OR(X549="",VLOOKUP(X$1,Services!$A$1:$B$25,2,0)="Exclude"),"",IF($D549=1,IF(OR(price_limit="",price_limit="No Limit"),IF(X549="Yes",1,2),IF(SUMIFS(WhatIf!$W:$W,WhatIf!$Q:$Q,X$1,WhatIf!$R:$R,X549)&lt;=price_limit,IF(X549="Yes",1,2),"")),""))</f>
        <v/>
      </c>
      <c r="BT549" s="161" t="str">
        <f>IF(OR(Y549="",VLOOKUP(Y$1,Services!$A$1:$B$25,2,0)="Exclude"),"",IF($D549=1,IF(OR(price_limit="",price_limit="No Limit"),IF(Y549="Yes",1,2),IF(SUMIFS(WhatIf!$W:$W,WhatIf!$Q:$Q,Y$1,WhatIf!$R:$R,Y549)&lt;=price_limit,IF(Y549="Yes",1,2),"")),""))</f>
        <v/>
      </c>
      <c r="BU549" s="161" t="str">
        <f>IF(OR(Z549="",VLOOKUP(Z$1,Services!$A$1:$B$25,2,0)="Exclude"),"",IF($D549=1,IF(OR(price_limit="",price_limit="No Limit"),IF(Z549="Yes",1,2),IF(SUMIFS(WhatIf!$W:$W,WhatIf!$Q:$Q,Z$1,WhatIf!$R:$R,Z549)&lt;=price_limit,IF(Z549="Yes",1,2),"")),""))</f>
        <v/>
      </c>
      <c r="BV549" s="161"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26" customHeight="1" x14ac:dyDescent="0.35">
      <c r="A550" s="15" t="s">
        <v>734</v>
      </c>
      <c r="C550" s="3" t="s">
        <v>347</v>
      </c>
      <c r="D550" s="8" t="str">
        <f t="shared" ca="1" si="26"/>
        <v/>
      </c>
      <c r="F550" s="4" t="s">
        <v>68</v>
      </c>
      <c r="G550" s="4" t="s">
        <v>68</v>
      </c>
      <c r="H550" s="4" t="s">
        <v>68</v>
      </c>
      <c r="I550" s="8" t="s">
        <v>68</v>
      </c>
      <c r="J550" s="8" t="s">
        <v>68</v>
      </c>
      <c r="K550" s="8" t="s">
        <v>1</v>
      </c>
      <c r="L550" s="8" t="s">
        <v>1</v>
      </c>
      <c r="M550" s="8" t="s">
        <v>68</v>
      </c>
      <c r="N550" s="8" t="s">
        <v>68</v>
      </c>
      <c r="O550" s="9" t="s">
        <v>68</v>
      </c>
      <c r="P550" s="8"/>
      <c r="Q550" s="8"/>
      <c r="R550" s="8"/>
      <c r="S550" s="8"/>
      <c r="T550" s="8"/>
      <c r="U550" s="8"/>
      <c r="V550" s="8" t="s">
        <v>68</v>
      </c>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1" t="str">
        <f>IF(OR(E550="",VLOOKUP(E$1,Services!$A$1:$B$25,2,0)="Exclude"),"",IF($D550=1,IF(OR(price_limit="",price_limit="No Limit"),IF(E550="Yes",1,2),IF(SUMIFS(WhatIf!$W:$W,WhatIf!$Q:$Q,E$1,WhatIf!$R:$R,E550)&lt;=price_limit,IF(E550="Yes",1,2),"")),""))</f>
        <v/>
      </c>
      <c r="BA550" s="161" t="str">
        <f ca="1">IF(OR(F550="",VLOOKUP(F$1,Services!$A$1:$B$25,2,0)="Exclude"),"",IF($D550=1,IF(OR(price_limit="",price_limit="No Limit"),IF(F550="Yes",1,2),IF(SUMIFS(WhatIf!$W:$W,WhatIf!$Q:$Q,F$1,WhatIf!$R:$R,F550)&lt;=price_limit,IF(F550="Yes",1,2),"")),""))</f>
        <v/>
      </c>
      <c r="BB550" s="161" t="str">
        <f ca="1">IF(OR(G550="",VLOOKUP(G$1,Services!$A$1:$B$25,2,0)="Exclude"),"",IF($D550=1,IF(OR(price_limit="",price_limit="No Limit"),IF(G550="Yes",1,2),IF(SUMIFS(WhatIf!$W:$W,WhatIf!$Q:$Q,G$1,WhatIf!$R:$R,G550)&lt;=price_limit,IF(G550="Yes",1,2),"")),""))</f>
        <v/>
      </c>
      <c r="BC550" s="161" t="str">
        <f ca="1">IF(OR(H550="",VLOOKUP(H$1,Services!$A$1:$B$25,2,0)="Exclude"),"",IF($D550=1,IF(OR(price_limit="",price_limit="No Limit"),IF(H550="Yes",1,2),IF(SUMIFS(WhatIf!$W:$W,WhatIf!$Q:$Q,H$1,WhatIf!$R:$R,H550)&lt;=price_limit,IF(H550="Yes",1,2),"")),""))</f>
        <v/>
      </c>
      <c r="BD550" s="161" t="str">
        <f ca="1">IF(OR(I550="",VLOOKUP(I$1,Services!$A$1:$B$25,2,0)="Exclude"),"",IF($D550=1,IF(OR(price_limit="",price_limit="No Limit"),IF(I550="Yes",1,2),IF(SUMIFS(WhatIf!$W:$W,WhatIf!$Q:$Q,I$1,WhatIf!$R:$R,I550)&lt;=price_limit,IF(I550="Yes",1,2),"")),""))</f>
        <v/>
      </c>
      <c r="BE550" s="161" t="str">
        <f ca="1">IF(OR(J550="",VLOOKUP(J$1,Services!$A$1:$B$25,2,0)="Exclude"),"",IF($D550=1,IF(OR(price_limit="",price_limit="No Limit"),IF(J550="Yes",1,2),IF(SUMIFS(WhatIf!$W:$W,WhatIf!$Q:$Q,J$1,WhatIf!$R:$R,J550)&lt;=price_limit,IF(J550="Yes",1,2),"")),""))</f>
        <v/>
      </c>
      <c r="BF550" s="161" t="str">
        <f ca="1">IF(OR(K550="",VLOOKUP(K$1,Services!$A$1:$B$25,2,0)="Exclude"),"",IF($D550=1,IF(OR(price_limit="",price_limit="No Limit"),IF(K550="Yes",1,2),IF(SUMIFS(WhatIf!$W:$W,WhatIf!$Q:$Q,K$1,WhatIf!$R:$R,K550)&lt;=price_limit,IF(K550="Yes",1,2),"")),""))</f>
        <v/>
      </c>
      <c r="BG550" s="161" t="str">
        <f ca="1">IF(OR(L550="",VLOOKUP(L$1,Services!$A$1:$B$25,2,0)="Exclude"),"",IF($D550=1,IF(OR(price_limit="",price_limit="No Limit"),IF(L550="Yes",1,2),IF(SUMIFS(WhatIf!$W:$W,WhatIf!$Q:$Q,L$1,WhatIf!$R:$R,L550)&lt;=price_limit,IF(L550="Yes",1,2),"")),""))</f>
        <v/>
      </c>
      <c r="BH550" s="161" t="str">
        <f ca="1">IF(OR(M550="",VLOOKUP(M$1,Services!$A$1:$B$25,2,0)="Exclude"),"",IF($D550=1,IF(OR(price_limit="",price_limit="No Limit"),IF(M550="Yes",1,2),IF(SUMIFS(WhatIf!$W:$W,WhatIf!$Q:$Q,M$1,WhatIf!$R:$R,M550)&lt;=price_limit,IF(M550="Yes",1,2),"")),""))</f>
        <v/>
      </c>
      <c r="BI550" s="161" t="str">
        <f ca="1">IF(OR(N550="",VLOOKUP(N$1,Services!$A$1:$B$25,2,0)="Exclude"),"",IF($D550=1,IF(OR(price_limit="",price_limit="No Limit"),IF(N550="Yes",1,2),IF(SUMIFS(WhatIf!$W:$W,WhatIf!$Q:$Q,N$1,WhatIf!$R:$R,N550)&lt;=price_limit,IF(N550="Yes",1,2),"")),""))</f>
        <v/>
      </c>
      <c r="BJ550" s="161" t="str">
        <f ca="1">IF(OR(O550="",VLOOKUP(O$1,Services!$A$1:$B$25,2,0)="Exclude"),"",IF($D550=1,IF(OR(price_limit="",price_limit="No Limit"),IF(O550="Yes",1,2),IF(SUMIFS(WhatIf!$W:$W,WhatIf!$Q:$Q,O$1,WhatIf!$R:$R,O550)&lt;=price_limit,IF(O550="Yes",1,2),"")),""))</f>
        <v/>
      </c>
      <c r="BK550" s="161" t="str">
        <f>IF(OR(P550="",VLOOKUP(P$1,Services!$A$1:$B$25,2,0)="Exclude"),"",IF($D550=1,IF(OR(price_limit="",price_limit="No Limit"),IF(P550="Yes",1,2),IF(SUMIFS(WhatIf!$W:$W,WhatIf!$Q:$Q,P$1,WhatIf!$R:$R,P550)&lt;=price_limit,IF(P550="Yes",1,2),"")),""))</f>
        <v/>
      </c>
      <c r="BL550" s="161" t="str">
        <f>IF(OR(Q550="",VLOOKUP(Q$1,Services!$A$1:$B$25,2,0)="Exclude"),"",IF($D550=1,IF(OR(price_limit="",price_limit="No Limit"),IF(Q550="Yes",1,2),IF(SUMIFS(WhatIf!$W:$W,WhatIf!$Q:$Q,Q$1,WhatIf!$R:$R,Q550)&lt;=price_limit,IF(Q550="Yes",1,2),"")),""))</f>
        <v/>
      </c>
      <c r="BM550" s="161" t="str">
        <f>IF(OR(R550="",VLOOKUP(R$1,Services!$A$1:$B$25,2,0)="Exclude"),"",IF($D550=1,IF(OR(price_limit="",price_limit="No Limit"),IF(R550="Yes",1,2),IF(SUMIFS(WhatIf!$W:$W,WhatIf!$Q:$Q,R$1,WhatIf!$R:$R,R550)&lt;=price_limit,IF(R550="Yes",1,2),"")),""))</f>
        <v/>
      </c>
      <c r="BN550" s="161" t="str">
        <f>IF(OR(S550="",VLOOKUP(S$1,Services!$A$1:$B$25,2,0)="Exclude"),"",IF($D550=1,IF(OR(price_limit="",price_limit="No Limit"),IF(S550="Yes",1,2),IF(SUMIFS(WhatIf!$W:$W,WhatIf!$Q:$Q,S$1,WhatIf!$R:$R,S550)&lt;=price_limit,IF(S550="Yes",1,2),"")),""))</f>
        <v/>
      </c>
      <c r="BO550" s="161" t="str">
        <f>IF(OR(T550="",VLOOKUP(T$1,Services!$A$1:$B$25,2,0)="Exclude"),"",IF($D550=1,IF(OR(price_limit="",price_limit="No Limit"),IF(T550="Yes",1,2),IF(SUMIFS(WhatIf!$W:$W,WhatIf!$Q:$Q,T$1,WhatIf!$R:$R,T550)&lt;=price_limit,IF(T550="Yes",1,2),"")),""))</f>
        <v/>
      </c>
      <c r="BP550" s="161" t="str">
        <f>IF(OR(U550="",VLOOKUP(U$1,Services!$A$1:$B$25,2,0)="Exclude"),"",IF($D550=1,IF(OR(price_limit="",price_limit="No Limit"),IF(U550="Yes",1,2),IF(SUMIFS(WhatIf!$W:$W,WhatIf!$Q:$Q,U$1,WhatIf!$R:$R,U550)&lt;=price_limit,IF(U550="Yes",1,2),"")),""))</f>
        <v/>
      </c>
      <c r="BQ550" s="161" t="str">
        <f ca="1">IF(OR(V550="",VLOOKUP(V$1,Services!$A$1:$B$25,2,0)="Exclude"),"",IF($D550=1,IF(OR(price_limit="",price_limit="No Limit"),IF(V550="Yes",1,2),IF(SUMIFS(WhatIf!$W:$W,WhatIf!$Q:$Q,V$1,WhatIf!$R:$R,V550)&lt;=price_limit,IF(V550="Yes",1,2),"")),""))</f>
        <v/>
      </c>
      <c r="BR550" s="161" t="str">
        <f>IF(OR(W550="",VLOOKUP(W$1,Services!$A$1:$B$25,2,0)="Exclude"),"",IF($D550=1,IF(OR(price_limit="",price_limit="No Limit"),IF(W550="Yes",1,2),IF(SUMIFS(WhatIf!$W:$W,WhatIf!$Q:$Q,W$1,WhatIf!$R:$R,W550)&lt;=price_limit,IF(W550="Yes",1,2),"")),""))</f>
        <v/>
      </c>
      <c r="BS550" s="161" t="str">
        <f>IF(OR(X550="",VLOOKUP(X$1,Services!$A$1:$B$25,2,0)="Exclude"),"",IF($D550=1,IF(OR(price_limit="",price_limit="No Limit"),IF(X550="Yes",1,2),IF(SUMIFS(WhatIf!$W:$W,WhatIf!$Q:$Q,X$1,WhatIf!$R:$R,X550)&lt;=price_limit,IF(X550="Yes",1,2),"")),""))</f>
        <v/>
      </c>
      <c r="BT550" s="161" t="str">
        <f>IF(OR(Y550="",VLOOKUP(Y$1,Services!$A$1:$B$25,2,0)="Exclude"),"",IF($D550=1,IF(OR(price_limit="",price_limit="No Limit"),IF(Y550="Yes",1,2),IF(SUMIFS(WhatIf!$W:$W,WhatIf!$Q:$Q,Y$1,WhatIf!$R:$R,Y550)&lt;=price_limit,IF(Y550="Yes",1,2),"")),""))</f>
        <v/>
      </c>
      <c r="BU550" s="161" t="str">
        <f>IF(OR(Z550="",VLOOKUP(Z$1,Services!$A$1:$B$25,2,0)="Exclude"),"",IF($D550=1,IF(OR(price_limit="",price_limit="No Limit"),IF(Z550="Yes",1,2),IF(SUMIFS(WhatIf!$W:$W,WhatIf!$Q:$Q,Z$1,WhatIf!$R:$R,Z550)&lt;=price_limit,IF(Z550="Yes",1,2),"")),""))</f>
        <v/>
      </c>
      <c r="BV550" s="161"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26" customHeight="1" x14ac:dyDescent="0.35">
      <c r="A551" s="15" t="s">
        <v>735</v>
      </c>
      <c r="C551" s="3" t="s">
        <v>347</v>
      </c>
      <c r="D551" s="8" t="str">
        <f t="shared" ca="1" si="26"/>
        <v/>
      </c>
      <c r="F551" s="4" t="s">
        <v>68</v>
      </c>
      <c r="G551" s="4" t="s">
        <v>68</v>
      </c>
      <c r="H551" s="4" t="s">
        <v>68</v>
      </c>
      <c r="I551" s="8" t="s">
        <v>68</v>
      </c>
      <c r="J551" s="8" t="s">
        <v>68</v>
      </c>
      <c r="K551" s="8" t="s">
        <v>1</v>
      </c>
      <c r="L551" s="8" t="s">
        <v>1</v>
      </c>
      <c r="M551" s="8" t="s">
        <v>68</v>
      </c>
      <c r="N551" s="8" t="s">
        <v>68</v>
      </c>
      <c r="O551" s="9" t="s">
        <v>68</v>
      </c>
      <c r="P551" s="8"/>
      <c r="Q551" s="8"/>
      <c r="R551" s="8"/>
      <c r="S551" s="8"/>
      <c r="T551" s="8"/>
      <c r="U551" s="8"/>
      <c r="V551" s="8" t="s">
        <v>68</v>
      </c>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1" t="str">
        <f>IF(OR(E551="",VLOOKUP(E$1,Services!$A$1:$B$25,2,0)="Exclude"),"",IF($D551=1,IF(OR(price_limit="",price_limit="No Limit"),IF(E551="Yes",1,2),IF(SUMIFS(WhatIf!$W:$W,WhatIf!$Q:$Q,E$1,WhatIf!$R:$R,E551)&lt;=price_limit,IF(E551="Yes",1,2),"")),""))</f>
        <v/>
      </c>
      <c r="BA551" s="161" t="str">
        <f ca="1">IF(OR(F551="",VLOOKUP(F$1,Services!$A$1:$B$25,2,0)="Exclude"),"",IF($D551=1,IF(OR(price_limit="",price_limit="No Limit"),IF(F551="Yes",1,2),IF(SUMIFS(WhatIf!$W:$W,WhatIf!$Q:$Q,F$1,WhatIf!$R:$R,F551)&lt;=price_limit,IF(F551="Yes",1,2),"")),""))</f>
        <v/>
      </c>
      <c r="BB551" s="161" t="str">
        <f ca="1">IF(OR(G551="",VLOOKUP(G$1,Services!$A$1:$B$25,2,0)="Exclude"),"",IF($D551=1,IF(OR(price_limit="",price_limit="No Limit"),IF(G551="Yes",1,2),IF(SUMIFS(WhatIf!$W:$W,WhatIf!$Q:$Q,G$1,WhatIf!$R:$R,G551)&lt;=price_limit,IF(G551="Yes",1,2),"")),""))</f>
        <v/>
      </c>
      <c r="BC551" s="161" t="str">
        <f ca="1">IF(OR(H551="",VLOOKUP(H$1,Services!$A$1:$B$25,2,0)="Exclude"),"",IF($D551=1,IF(OR(price_limit="",price_limit="No Limit"),IF(H551="Yes",1,2),IF(SUMIFS(WhatIf!$W:$W,WhatIf!$Q:$Q,H$1,WhatIf!$R:$R,H551)&lt;=price_limit,IF(H551="Yes",1,2),"")),""))</f>
        <v/>
      </c>
      <c r="BD551" s="161" t="str">
        <f ca="1">IF(OR(I551="",VLOOKUP(I$1,Services!$A$1:$B$25,2,0)="Exclude"),"",IF($D551=1,IF(OR(price_limit="",price_limit="No Limit"),IF(I551="Yes",1,2),IF(SUMIFS(WhatIf!$W:$W,WhatIf!$Q:$Q,I$1,WhatIf!$R:$R,I551)&lt;=price_limit,IF(I551="Yes",1,2),"")),""))</f>
        <v/>
      </c>
      <c r="BE551" s="161" t="str">
        <f ca="1">IF(OR(J551="",VLOOKUP(J$1,Services!$A$1:$B$25,2,0)="Exclude"),"",IF($D551=1,IF(OR(price_limit="",price_limit="No Limit"),IF(J551="Yes",1,2),IF(SUMIFS(WhatIf!$W:$W,WhatIf!$Q:$Q,J$1,WhatIf!$R:$R,J551)&lt;=price_limit,IF(J551="Yes",1,2),"")),""))</f>
        <v/>
      </c>
      <c r="BF551" s="161" t="str">
        <f ca="1">IF(OR(K551="",VLOOKUP(K$1,Services!$A$1:$B$25,2,0)="Exclude"),"",IF($D551=1,IF(OR(price_limit="",price_limit="No Limit"),IF(K551="Yes",1,2),IF(SUMIFS(WhatIf!$W:$W,WhatIf!$Q:$Q,K$1,WhatIf!$R:$R,K551)&lt;=price_limit,IF(K551="Yes",1,2),"")),""))</f>
        <v/>
      </c>
      <c r="BG551" s="161" t="str">
        <f ca="1">IF(OR(L551="",VLOOKUP(L$1,Services!$A$1:$B$25,2,0)="Exclude"),"",IF($D551=1,IF(OR(price_limit="",price_limit="No Limit"),IF(L551="Yes",1,2),IF(SUMIFS(WhatIf!$W:$W,WhatIf!$Q:$Q,L$1,WhatIf!$R:$R,L551)&lt;=price_limit,IF(L551="Yes",1,2),"")),""))</f>
        <v/>
      </c>
      <c r="BH551" s="161" t="str">
        <f ca="1">IF(OR(M551="",VLOOKUP(M$1,Services!$A$1:$B$25,2,0)="Exclude"),"",IF($D551=1,IF(OR(price_limit="",price_limit="No Limit"),IF(M551="Yes",1,2),IF(SUMIFS(WhatIf!$W:$W,WhatIf!$Q:$Q,M$1,WhatIf!$R:$R,M551)&lt;=price_limit,IF(M551="Yes",1,2),"")),""))</f>
        <v/>
      </c>
      <c r="BI551" s="161" t="str">
        <f ca="1">IF(OR(N551="",VLOOKUP(N$1,Services!$A$1:$B$25,2,0)="Exclude"),"",IF($D551=1,IF(OR(price_limit="",price_limit="No Limit"),IF(N551="Yes",1,2),IF(SUMIFS(WhatIf!$W:$W,WhatIf!$Q:$Q,N$1,WhatIf!$R:$R,N551)&lt;=price_limit,IF(N551="Yes",1,2),"")),""))</f>
        <v/>
      </c>
      <c r="BJ551" s="161" t="str">
        <f ca="1">IF(OR(O551="",VLOOKUP(O$1,Services!$A$1:$B$25,2,0)="Exclude"),"",IF($D551=1,IF(OR(price_limit="",price_limit="No Limit"),IF(O551="Yes",1,2),IF(SUMIFS(WhatIf!$W:$W,WhatIf!$Q:$Q,O$1,WhatIf!$R:$R,O551)&lt;=price_limit,IF(O551="Yes",1,2),"")),""))</f>
        <v/>
      </c>
      <c r="BK551" s="161" t="str">
        <f>IF(OR(P551="",VLOOKUP(P$1,Services!$A$1:$B$25,2,0)="Exclude"),"",IF($D551=1,IF(OR(price_limit="",price_limit="No Limit"),IF(P551="Yes",1,2),IF(SUMIFS(WhatIf!$W:$W,WhatIf!$Q:$Q,P$1,WhatIf!$R:$R,P551)&lt;=price_limit,IF(P551="Yes",1,2),"")),""))</f>
        <v/>
      </c>
      <c r="BL551" s="161" t="str">
        <f>IF(OR(Q551="",VLOOKUP(Q$1,Services!$A$1:$B$25,2,0)="Exclude"),"",IF($D551=1,IF(OR(price_limit="",price_limit="No Limit"),IF(Q551="Yes",1,2),IF(SUMIFS(WhatIf!$W:$W,WhatIf!$Q:$Q,Q$1,WhatIf!$R:$R,Q551)&lt;=price_limit,IF(Q551="Yes",1,2),"")),""))</f>
        <v/>
      </c>
      <c r="BM551" s="161" t="str">
        <f>IF(OR(R551="",VLOOKUP(R$1,Services!$A$1:$B$25,2,0)="Exclude"),"",IF($D551=1,IF(OR(price_limit="",price_limit="No Limit"),IF(R551="Yes",1,2),IF(SUMIFS(WhatIf!$W:$W,WhatIf!$Q:$Q,R$1,WhatIf!$R:$R,R551)&lt;=price_limit,IF(R551="Yes",1,2),"")),""))</f>
        <v/>
      </c>
      <c r="BN551" s="161" t="str">
        <f>IF(OR(S551="",VLOOKUP(S$1,Services!$A$1:$B$25,2,0)="Exclude"),"",IF($D551=1,IF(OR(price_limit="",price_limit="No Limit"),IF(S551="Yes",1,2),IF(SUMIFS(WhatIf!$W:$W,WhatIf!$Q:$Q,S$1,WhatIf!$R:$R,S551)&lt;=price_limit,IF(S551="Yes",1,2),"")),""))</f>
        <v/>
      </c>
      <c r="BO551" s="161" t="str">
        <f>IF(OR(T551="",VLOOKUP(T$1,Services!$A$1:$B$25,2,0)="Exclude"),"",IF($D551=1,IF(OR(price_limit="",price_limit="No Limit"),IF(T551="Yes",1,2),IF(SUMIFS(WhatIf!$W:$W,WhatIf!$Q:$Q,T$1,WhatIf!$R:$R,T551)&lt;=price_limit,IF(T551="Yes",1,2),"")),""))</f>
        <v/>
      </c>
      <c r="BP551" s="161" t="str">
        <f>IF(OR(U551="",VLOOKUP(U$1,Services!$A$1:$B$25,2,0)="Exclude"),"",IF($D551=1,IF(OR(price_limit="",price_limit="No Limit"),IF(U551="Yes",1,2),IF(SUMIFS(WhatIf!$W:$W,WhatIf!$Q:$Q,U$1,WhatIf!$R:$R,U551)&lt;=price_limit,IF(U551="Yes",1,2),"")),""))</f>
        <v/>
      </c>
      <c r="BQ551" s="161" t="str">
        <f ca="1">IF(OR(V551="",VLOOKUP(V$1,Services!$A$1:$B$25,2,0)="Exclude"),"",IF($D551=1,IF(OR(price_limit="",price_limit="No Limit"),IF(V551="Yes",1,2),IF(SUMIFS(WhatIf!$W:$W,WhatIf!$Q:$Q,V$1,WhatIf!$R:$R,V551)&lt;=price_limit,IF(V551="Yes",1,2),"")),""))</f>
        <v/>
      </c>
      <c r="BR551" s="161" t="str">
        <f>IF(OR(W551="",VLOOKUP(W$1,Services!$A$1:$B$25,2,0)="Exclude"),"",IF($D551=1,IF(OR(price_limit="",price_limit="No Limit"),IF(W551="Yes",1,2),IF(SUMIFS(WhatIf!$W:$W,WhatIf!$Q:$Q,W$1,WhatIf!$R:$R,W551)&lt;=price_limit,IF(W551="Yes",1,2),"")),""))</f>
        <v/>
      </c>
      <c r="BS551" s="161" t="str">
        <f>IF(OR(X551="",VLOOKUP(X$1,Services!$A$1:$B$25,2,0)="Exclude"),"",IF($D551=1,IF(OR(price_limit="",price_limit="No Limit"),IF(X551="Yes",1,2),IF(SUMIFS(WhatIf!$W:$W,WhatIf!$Q:$Q,X$1,WhatIf!$R:$R,X551)&lt;=price_limit,IF(X551="Yes",1,2),"")),""))</f>
        <v/>
      </c>
      <c r="BT551" s="161" t="str">
        <f>IF(OR(Y551="",VLOOKUP(Y$1,Services!$A$1:$B$25,2,0)="Exclude"),"",IF($D551=1,IF(OR(price_limit="",price_limit="No Limit"),IF(Y551="Yes",1,2),IF(SUMIFS(WhatIf!$W:$W,WhatIf!$Q:$Q,Y$1,WhatIf!$R:$R,Y551)&lt;=price_limit,IF(Y551="Yes",1,2),"")),""))</f>
        <v/>
      </c>
      <c r="BU551" s="161" t="str">
        <f>IF(OR(Z551="",VLOOKUP(Z$1,Services!$A$1:$B$25,2,0)="Exclude"),"",IF($D551=1,IF(OR(price_limit="",price_limit="No Limit"),IF(Z551="Yes",1,2),IF(SUMIFS(WhatIf!$W:$W,WhatIf!$Q:$Q,Z$1,WhatIf!$R:$R,Z551)&lt;=price_limit,IF(Z551="Yes",1,2),"")),""))</f>
        <v/>
      </c>
      <c r="BV551" s="161"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736</v>
      </c>
      <c r="B552" s="3" t="s">
        <v>912</v>
      </c>
      <c r="C552" s="3" t="s">
        <v>347</v>
      </c>
      <c r="D552" s="8" t="str">
        <f t="shared" ca="1" si="26"/>
        <v/>
      </c>
      <c r="F552" s="4" t="s">
        <v>68</v>
      </c>
      <c r="G552" s="4" t="s">
        <v>68</v>
      </c>
      <c r="H552" s="4" t="s">
        <v>68</v>
      </c>
      <c r="I552" s="8" t="s">
        <v>68</v>
      </c>
      <c r="J552" s="8" t="s">
        <v>68</v>
      </c>
      <c r="K552" s="8" t="s">
        <v>68</v>
      </c>
      <c r="L552" s="4" t="s">
        <v>1</v>
      </c>
      <c r="M552" s="8" t="s">
        <v>68</v>
      </c>
      <c r="N552" s="8" t="s">
        <v>68</v>
      </c>
      <c r="O552" s="9" t="s">
        <v>68</v>
      </c>
      <c r="P552" s="8"/>
      <c r="Q552" s="8"/>
      <c r="R552" s="8"/>
      <c r="S552" s="8"/>
      <c r="T552" s="8"/>
      <c r="U552" s="8"/>
      <c r="V552" s="8" t="s">
        <v>68</v>
      </c>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1" t="str">
        <f>IF(OR(E552="",VLOOKUP(E$1,Services!$A$1:$B$25,2,0)="Exclude"),"",IF($D552=1,IF(OR(price_limit="",price_limit="No Limit"),IF(E552="Yes",1,2),IF(SUMIFS(WhatIf!$W:$W,WhatIf!$Q:$Q,E$1,WhatIf!$R:$R,E552)&lt;=price_limit,IF(E552="Yes",1,2),"")),""))</f>
        <v/>
      </c>
      <c r="BA552" s="161" t="str">
        <f ca="1">IF(OR(F552="",VLOOKUP(F$1,Services!$A$1:$B$25,2,0)="Exclude"),"",IF($D552=1,IF(OR(price_limit="",price_limit="No Limit"),IF(F552="Yes",1,2),IF(SUMIFS(WhatIf!$W:$W,WhatIf!$Q:$Q,F$1,WhatIf!$R:$R,F552)&lt;=price_limit,IF(F552="Yes",1,2),"")),""))</f>
        <v/>
      </c>
      <c r="BB552" s="161" t="str">
        <f ca="1">IF(OR(G552="",VLOOKUP(G$1,Services!$A$1:$B$25,2,0)="Exclude"),"",IF($D552=1,IF(OR(price_limit="",price_limit="No Limit"),IF(G552="Yes",1,2),IF(SUMIFS(WhatIf!$W:$W,WhatIf!$Q:$Q,G$1,WhatIf!$R:$R,G552)&lt;=price_limit,IF(G552="Yes",1,2),"")),""))</f>
        <v/>
      </c>
      <c r="BC552" s="161" t="str">
        <f ca="1">IF(OR(H552="",VLOOKUP(H$1,Services!$A$1:$B$25,2,0)="Exclude"),"",IF($D552=1,IF(OR(price_limit="",price_limit="No Limit"),IF(H552="Yes",1,2),IF(SUMIFS(WhatIf!$W:$W,WhatIf!$Q:$Q,H$1,WhatIf!$R:$R,H552)&lt;=price_limit,IF(H552="Yes",1,2),"")),""))</f>
        <v/>
      </c>
      <c r="BD552" s="161" t="str">
        <f ca="1">IF(OR(I552="",VLOOKUP(I$1,Services!$A$1:$B$25,2,0)="Exclude"),"",IF($D552=1,IF(OR(price_limit="",price_limit="No Limit"),IF(I552="Yes",1,2),IF(SUMIFS(WhatIf!$W:$W,WhatIf!$Q:$Q,I$1,WhatIf!$R:$R,I552)&lt;=price_limit,IF(I552="Yes",1,2),"")),""))</f>
        <v/>
      </c>
      <c r="BE552" s="161" t="str">
        <f ca="1">IF(OR(J552="",VLOOKUP(J$1,Services!$A$1:$B$25,2,0)="Exclude"),"",IF($D552=1,IF(OR(price_limit="",price_limit="No Limit"),IF(J552="Yes",1,2),IF(SUMIFS(WhatIf!$W:$W,WhatIf!$Q:$Q,J$1,WhatIf!$R:$R,J552)&lt;=price_limit,IF(J552="Yes",1,2),"")),""))</f>
        <v/>
      </c>
      <c r="BF552" s="161" t="str">
        <f ca="1">IF(OR(K552="",VLOOKUP(K$1,Services!$A$1:$B$25,2,0)="Exclude"),"",IF($D552=1,IF(OR(price_limit="",price_limit="No Limit"),IF(K552="Yes",1,2),IF(SUMIFS(WhatIf!$W:$W,WhatIf!$Q:$Q,K$1,WhatIf!$R:$R,K552)&lt;=price_limit,IF(K552="Yes",1,2),"")),""))</f>
        <v/>
      </c>
      <c r="BG552" s="161" t="str">
        <f ca="1">IF(OR(L552="",VLOOKUP(L$1,Services!$A$1:$B$25,2,0)="Exclude"),"",IF($D552=1,IF(OR(price_limit="",price_limit="No Limit"),IF(L552="Yes",1,2),IF(SUMIFS(WhatIf!$W:$W,WhatIf!$Q:$Q,L$1,WhatIf!$R:$R,L552)&lt;=price_limit,IF(L552="Yes",1,2),"")),""))</f>
        <v/>
      </c>
      <c r="BH552" s="161" t="str">
        <f ca="1">IF(OR(M552="",VLOOKUP(M$1,Services!$A$1:$B$25,2,0)="Exclude"),"",IF($D552=1,IF(OR(price_limit="",price_limit="No Limit"),IF(M552="Yes",1,2),IF(SUMIFS(WhatIf!$W:$W,WhatIf!$Q:$Q,M$1,WhatIf!$R:$R,M552)&lt;=price_limit,IF(M552="Yes",1,2),"")),""))</f>
        <v/>
      </c>
      <c r="BI552" s="161" t="str">
        <f ca="1">IF(OR(N552="",VLOOKUP(N$1,Services!$A$1:$B$25,2,0)="Exclude"),"",IF($D552=1,IF(OR(price_limit="",price_limit="No Limit"),IF(N552="Yes",1,2),IF(SUMIFS(WhatIf!$W:$W,WhatIf!$Q:$Q,N$1,WhatIf!$R:$R,N552)&lt;=price_limit,IF(N552="Yes",1,2),"")),""))</f>
        <v/>
      </c>
      <c r="BJ552" s="161" t="str">
        <f ca="1">IF(OR(O552="",VLOOKUP(O$1,Services!$A$1:$B$25,2,0)="Exclude"),"",IF($D552=1,IF(OR(price_limit="",price_limit="No Limit"),IF(O552="Yes",1,2),IF(SUMIFS(WhatIf!$W:$W,WhatIf!$Q:$Q,O$1,WhatIf!$R:$R,O552)&lt;=price_limit,IF(O552="Yes",1,2),"")),""))</f>
        <v/>
      </c>
      <c r="BK552" s="161" t="str">
        <f>IF(OR(P552="",VLOOKUP(P$1,Services!$A$1:$B$25,2,0)="Exclude"),"",IF($D552=1,IF(OR(price_limit="",price_limit="No Limit"),IF(P552="Yes",1,2),IF(SUMIFS(WhatIf!$W:$W,WhatIf!$Q:$Q,P$1,WhatIf!$R:$R,P552)&lt;=price_limit,IF(P552="Yes",1,2),"")),""))</f>
        <v/>
      </c>
      <c r="BL552" s="161" t="str">
        <f>IF(OR(Q552="",VLOOKUP(Q$1,Services!$A$1:$B$25,2,0)="Exclude"),"",IF($D552=1,IF(OR(price_limit="",price_limit="No Limit"),IF(Q552="Yes",1,2),IF(SUMIFS(WhatIf!$W:$W,WhatIf!$Q:$Q,Q$1,WhatIf!$R:$R,Q552)&lt;=price_limit,IF(Q552="Yes",1,2),"")),""))</f>
        <v/>
      </c>
      <c r="BM552" s="161" t="str">
        <f>IF(OR(R552="",VLOOKUP(R$1,Services!$A$1:$B$25,2,0)="Exclude"),"",IF($D552=1,IF(OR(price_limit="",price_limit="No Limit"),IF(R552="Yes",1,2),IF(SUMIFS(WhatIf!$W:$W,WhatIf!$Q:$Q,R$1,WhatIf!$R:$R,R552)&lt;=price_limit,IF(R552="Yes",1,2),"")),""))</f>
        <v/>
      </c>
      <c r="BN552" s="161" t="str">
        <f>IF(OR(S552="",VLOOKUP(S$1,Services!$A$1:$B$25,2,0)="Exclude"),"",IF($D552=1,IF(OR(price_limit="",price_limit="No Limit"),IF(S552="Yes",1,2),IF(SUMIFS(WhatIf!$W:$W,WhatIf!$Q:$Q,S$1,WhatIf!$R:$R,S552)&lt;=price_limit,IF(S552="Yes",1,2),"")),""))</f>
        <v/>
      </c>
      <c r="BO552" s="161" t="str">
        <f>IF(OR(T552="",VLOOKUP(T$1,Services!$A$1:$B$25,2,0)="Exclude"),"",IF($D552=1,IF(OR(price_limit="",price_limit="No Limit"),IF(T552="Yes",1,2),IF(SUMIFS(WhatIf!$W:$W,WhatIf!$Q:$Q,T$1,WhatIf!$R:$R,T552)&lt;=price_limit,IF(T552="Yes",1,2),"")),""))</f>
        <v/>
      </c>
      <c r="BP552" s="161" t="str">
        <f>IF(OR(U552="",VLOOKUP(U$1,Services!$A$1:$B$25,2,0)="Exclude"),"",IF($D552=1,IF(OR(price_limit="",price_limit="No Limit"),IF(U552="Yes",1,2),IF(SUMIFS(WhatIf!$W:$W,WhatIf!$Q:$Q,U$1,WhatIf!$R:$R,U552)&lt;=price_limit,IF(U552="Yes",1,2),"")),""))</f>
        <v/>
      </c>
      <c r="BQ552" s="161" t="str">
        <f ca="1">IF(OR(V552="",VLOOKUP(V$1,Services!$A$1:$B$25,2,0)="Exclude"),"",IF($D552=1,IF(OR(price_limit="",price_limit="No Limit"),IF(V552="Yes",1,2),IF(SUMIFS(WhatIf!$W:$W,WhatIf!$Q:$Q,V$1,WhatIf!$R:$R,V552)&lt;=price_limit,IF(V552="Yes",1,2),"")),""))</f>
        <v/>
      </c>
      <c r="BR552" s="161" t="str">
        <f>IF(OR(W552="",VLOOKUP(W$1,Services!$A$1:$B$25,2,0)="Exclude"),"",IF($D552=1,IF(OR(price_limit="",price_limit="No Limit"),IF(W552="Yes",1,2),IF(SUMIFS(WhatIf!$W:$W,WhatIf!$Q:$Q,W$1,WhatIf!$R:$R,W552)&lt;=price_limit,IF(W552="Yes",1,2),"")),""))</f>
        <v/>
      </c>
      <c r="BS552" s="161" t="str">
        <f>IF(OR(X552="",VLOOKUP(X$1,Services!$A$1:$B$25,2,0)="Exclude"),"",IF($D552=1,IF(OR(price_limit="",price_limit="No Limit"),IF(X552="Yes",1,2),IF(SUMIFS(WhatIf!$W:$W,WhatIf!$Q:$Q,X$1,WhatIf!$R:$R,X552)&lt;=price_limit,IF(X552="Yes",1,2),"")),""))</f>
        <v/>
      </c>
      <c r="BT552" s="161" t="str">
        <f>IF(OR(Y552="",VLOOKUP(Y$1,Services!$A$1:$B$25,2,0)="Exclude"),"",IF($D552=1,IF(OR(price_limit="",price_limit="No Limit"),IF(Y552="Yes",1,2),IF(SUMIFS(WhatIf!$W:$W,WhatIf!$Q:$Q,Y$1,WhatIf!$R:$R,Y552)&lt;=price_limit,IF(Y552="Yes",1,2),"")),""))</f>
        <v/>
      </c>
      <c r="BU552" s="161" t="str">
        <f>IF(OR(Z552="",VLOOKUP(Z$1,Services!$A$1:$B$25,2,0)="Exclude"),"",IF($D552=1,IF(OR(price_limit="",price_limit="No Limit"),IF(Z552="Yes",1,2),IF(SUMIFS(WhatIf!$W:$W,WhatIf!$Q:$Q,Z$1,WhatIf!$R:$R,Z552)&lt;=price_limit,IF(Z552="Yes",1,2),"")),""))</f>
        <v/>
      </c>
      <c r="BV552" s="161"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737</v>
      </c>
      <c r="C553" s="3" t="s">
        <v>347</v>
      </c>
      <c r="D553" s="8" t="str">
        <f t="shared" ca="1" si="26"/>
        <v/>
      </c>
      <c r="F553" s="4" t="s">
        <v>68</v>
      </c>
      <c r="G553" s="4" t="s">
        <v>68</v>
      </c>
      <c r="H553" s="4" t="s">
        <v>68</v>
      </c>
      <c r="I553" s="8" t="s">
        <v>68</v>
      </c>
      <c r="J553" s="8" t="s">
        <v>68</v>
      </c>
      <c r="K553" s="8" t="s">
        <v>1</v>
      </c>
      <c r="L553" s="8" t="s">
        <v>1</v>
      </c>
      <c r="M553" s="8" t="s">
        <v>68</v>
      </c>
      <c r="N553" s="8" t="s">
        <v>68</v>
      </c>
      <c r="O553" s="9" t="s">
        <v>68</v>
      </c>
      <c r="P553" s="8"/>
      <c r="Q553" s="8"/>
      <c r="R553" s="8"/>
      <c r="S553" s="8"/>
      <c r="T553" s="8"/>
      <c r="U553" s="8"/>
      <c r="V553" s="8" t="s">
        <v>68</v>
      </c>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1" t="str">
        <f>IF(OR(E553="",VLOOKUP(E$1,Services!$A$1:$B$25,2,0)="Exclude"),"",IF($D553=1,IF(OR(price_limit="",price_limit="No Limit"),IF(E553="Yes",1,2),IF(SUMIFS(WhatIf!$W:$W,WhatIf!$Q:$Q,E$1,WhatIf!$R:$R,E553)&lt;=price_limit,IF(E553="Yes",1,2),"")),""))</f>
        <v/>
      </c>
      <c r="BA553" s="161" t="str">
        <f ca="1">IF(OR(F553="",VLOOKUP(F$1,Services!$A$1:$B$25,2,0)="Exclude"),"",IF($D553=1,IF(OR(price_limit="",price_limit="No Limit"),IF(F553="Yes",1,2),IF(SUMIFS(WhatIf!$W:$W,WhatIf!$Q:$Q,F$1,WhatIf!$R:$R,F553)&lt;=price_limit,IF(F553="Yes",1,2),"")),""))</f>
        <v/>
      </c>
      <c r="BB553" s="161" t="str">
        <f ca="1">IF(OR(G553="",VLOOKUP(G$1,Services!$A$1:$B$25,2,0)="Exclude"),"",IF($D553=1,IF(OR(price_limit="",price_limit="No Limit"),IF(G553="Yes",1,2),IF(SUMIFS(WhatIf!$W:$W,WhatIf!$Q:$Q,G$1,WhatIf!$R:$R,G553)&lt;=price_limit,IF(G553="Yes",1,2),"")),""))</f>
        <v/>
      </c>
      <c r="BC553" s="161" t="str">
        <f ca="1">IF(OR(H553="",VLOOKUP(H$1,Services!$A$1:$B$25,2,0)="Exclude"),"",IF($D553=1,IF(OR(price_limit="",price_limit="No Limit"),IF(H553="Yes",1,2),IF(SUMIFS(WhatIf!$W:$W,WhatIf!$Q:$Q,H$1,WhatIf!$R:$R,H553)&lt;=price_limit,IF(H553="Yes",1,2),"")),""))</f>
        <v/>
      </c>
      <c r="BD553" s="161" t="str">
        <f ca="1">IF(OR(I553="",VLOOKUP(I$1,Services!$A$1:$B$25,2,0)="Exclude"),"",IF($D553=1,IF(OR(price_limit="",price_limit="No Limit"),IF(I553="Yes",1,2),IF(SUMIFS(WhatIf!$W:$W,WhatIf!$Q:$Q,I$1,WhatIf!$R:$R,I553)&lt;=price_limit,IF(I553="Yes",1,2),"")),""))</f>
        <v/>
      </c>
      <c r="BE553" s="161" t="str">
        <f ca="1">IF(OR(J553="",VLOOKUP(J$1,Services!$A$1:$B$25,2,0)="Exclude"),"",IF($D553=1,IF(OR(price_limit="",price_limit="No Limit"),IF(J553="Yes",1,2),IF(SUMIFS(WhatIf!$W:$W,WhatIf!$Q:$Q,J$1,WhatIf!$R:$R,J553)&lt;=price_limit,IF(J553="Yes",1,2),"")),""))</f>
        <v/>
      </c>
      <c r="BF553" s="161" t="str">
        <f ca="1">IF(OR(K553="",VLOOKUP(K$1,Services!$A$1:$B$25,2,0)="Exclude"),"",IF($D553=1,IF(OR(price_limit="",price_limit="No Limit"),IF(K553="Yes",1,2),IF(SUMIFS(WhatIf!$W:$W,WhatIf!$Q:$Q,K$1,WhatIf!$R:$R,K553)&lt;=price_limit,IF(K553="Yes",1,2),"")),""))</f>
        <v/>
      </c>
      <c r="BG553" s="161" t="str">
        <f ca="1">IF(OR(L553="",VLOOKUP(L$1,Services!$A$1:$B$25,2,0)="Exclude"),"",IF($D553=1,IF(OR(price_limit="",price_limit="No Limit"),IF(L553="Yes",1,2),IF(SUMIFS(WhatIf!$W:$W,WhatIf!$Q:$Q,L$1,WhatIf!$R:$R,L553)&lt;=price_limit,IF(L553="Yes",1,2),"")),""))</f>
        <v/>
      </c>
      <c r="BH553" s="161" t="str">
        <f ca="1">IF(OR(M553="",VLOOKUP(M$1,Services!$A$1:$B$25,2,0)="Exclude"),"",IF($D553=1,IF(OR(price_limit="",price_limit="No Limit"),IF(M553="Yes",1,2),IF(SUMIFS(WhatIf!$W:$W,WhatIf!$Q:$Q,M$1,WhatIf!$R:$R,M553)&lt;=price_limit,IF(M553="Yes",1,2),"")),""))</f>
        <v/>
      </c>
      <c r="BI553" s="161" t="str">
        <f ca="1">IF(OR(N553="",VLOOKUP(N$1,Services!$A$1:$B$25,2,0)="Exclude"),"",IF($D553=1,IF(OR(price_limit="",price_limit="No Limit"),IF(N553="Yes",1,2),IF(SUMIFS(WhatIf!$W:$W,WhatIf!$Q:$Q,N$1,WhatIf!$R:$R,N553)&lt;=price_limit,IF(N553="Yes",1,2),"")),""))</f>
        <v/>
      </c>
      <c r="BJ553" s="161" t="str">
        <f ca="1">IF(OR(O553="",VLOOKUP(O$1,Services!$A$1:$B$25,2,0)="Exclude"),"",IF($D553=1,IF(OR(price_limit="",price_limit="No Limit"),IF(O553="Yes",1,2),IF(SUMIFS(WhatIf!$W:$W,WhatIf!$Q:$Q,O$1,WhatIf!$R:$R,O553)&lt;=price_limit,IF(O553="Yes",1,2),"")),""))</f>
        <v/>
      </c>
      <c r="BK553" s="161" t="str">
        <f>IF(OR(P553="",VLOOKUP(P$1,Services!$A$1:$B$25,2,0)="Exclude"),"",IF($D553=1,IF(OR(price_limit="",price_limit="No Limit"),IF(P553="Yes",1,2),IF(SUMIFS(WhatIf!$W:$W,WhatIf!$Q:$Q,P$1,WhatIf!$R:$R,P553)&lt;=price_limit,IF(P553="Yes",1,2),"")),""))</f>
        <v/>
      </c>
      <c r="BL553" s="161" t="str">
        <f>IF(OR(Q553="",VLOOKUP(Q$1,Services!$A$1:$B$25,2,0)="Exclude"),"",IF($D553=1,IF(OR(price_limit="",price_limit="No Limit"),IF(Q553="Yes",1,2),IF(SUMIFS(WhatIf!$W:$W,WhatIf!$Q:$Q,Q$1,WhatIf!$R:$R,Q553)&lt;=price_limit,IF(Q553="Yes",1,2),"")),""))</f>
        <v/>
      </c>
      <c r="BM553" s="161" t="str">
        <f>IF(OR(R553="",VLOOKUP(R$1,Services!$A$1:$B$25,2,0)="Exclude"),"",IF($D553=1,IF(OR(price_limit="",price_limit="No Limit"),IF(R553="Yes",1,2),IF(SUMIFS(WhatIf!$W:$W,WhatIf!$Q:$Q,R$1,WhatIf!$R:$R,R553)&lt;=price_limit,IF(R553="Yes",1,2),"")),""))</f>
        <v/>
      </c>
      <c r="BN553" s="161" t="str">
        <f>IF(OR(S553="",VLOOKUP(S$1,Services!$A$1:$B$25,2,0)="Exclude"),"",IF($D553=1,IF(OR(price_limit="",price_limit="No Limit"),IF(S553="Yes",1,2),IF(SUMIFS(WhatIf!$W:$W,WhatIf!$Q:$Q,S$1,WhatIf!$R:$R,S553)&lt;=price_limit,IF(S553="Yes",1,2),"")),""))</f>
        <v/>
      </c>
      <c r="BO553" s="161" t="str">
        <f>IF(OR(T553="",VLOOKUP(T$1,Services!$A$1:$B$25,2,0)="Exclude"),"",IF($D553=1,IF(OR(price_limit="",price_limit="No Limit"),IF(T553="Yes",1,2),IF(SUMIFS(WhatIf!$W:$W,WhatIf!$Q:$Q,T$1,WhatIf!$R:$R,T553)&lt;=price_limit,IF(T553="Yes",1,2),"")),""))</f>
        <v/>
      </c>
      <c r="BP553" s="161" t="str">
        <f>IF(OR(U553="",VLOOKUP(U$1,Services!$A$1:$B$25,2,0)="Exclude"),"",IF($D553=1,IF(OR(price_limit="",price_limit="No Limit"),IF(U553="Yes",1,2),IF(SUMIFS(WhatIf!$W:$W,WhatIf!$Q:$Q,U$1,WhatIf!$R:$R,U553)&lt;=price_limit,IF(U553="Yes",1,2),"")),""))</f>
        <v/>
      </c>
      <c r="BQ553" s="161" t="str">
        <f ca="1">IF(OR(V553="",VLOOKUP(V$1,Services!$A$1:$B$25,2,0)="Exclude"),"",IF($D553=1,IF(OR(price_limit="",price_limit="No Limit"),IF(V553="Yes",1,2),IF(SUMIFS(WhatIf!$W:$W,WhatIf!$Q:$Q,V$1,WhatIf!$R:$R,V553)&lt;=price_limit,IF(V553="Yes",1,2),"")),""))</f>
        <v/>
      </c>
      <c r="BR553" s="161" t="str">
        <f>IF(OR(W553="",VLOOKUP(W$1,Services!$A$1:$B$25,2,0)="Exclude"),"",IF($D553=1,IF(OR(price_limit="",price_limit="No Limit"),IF(W553="Yes",1,2),IF(SUMIFS(WhatIf!$W:$W,WhatIf!$Q:$Q,W$1,WhatIf!$R:$R,W553)&lt;=price_limit,IF(W553="Yes",1,2),"")),""))</f>
        <v/>
      </c>
      <c r="BS553" s="161" t="str">
        <f>IF(OR(X553="",VLOOKUP(X$1,Services!$A$1:$B$25,2,0)="Exclude"),"",IF($D553=1,IF(OR(price_limit="",price_limit="No Limit"),IF(X553="Yes",1,2),IF(SUMIFS(WhatIf!$W:$W,WhatIf!$Q:$Q,X$1,WhatIf!$R:$R,X553)&lt;=price_limit,IF(X553="Yes",1,2),"")),""))</f>
        <v/>
      </c>
      <c r="BT553" s="161" t="str">
        <f>IF(OR(Y553="",VLOOKUP(Y$1,Services!$A$1:$B$25,2,0)="Exclude"),"",IF($D553=1,IF(OR(price_limit="",price_limit="No Limit"),IF(Y553="Yes",1,2),IF(SUMIFS(WhatIf!$W:$W,WhatIf!$Q:$Q,Y$1,WhatIf!$R:$R,Y553)&lt;=price_limit,IF(Y553="Yes",1,2),"")),""))</f>
        <v/>
      </c>
      <c r="BU553" s="161" t="str">
        <f>IF(OR(Z553="",VLOOKUP(Z$1,Services!$A$1:$B$25,2,0)="Exclude"),"",IF($D553=1,IF(OR(price_limit="",price_limit="No Limit"),IF(Z553="Yes",1,2),IF(SUMIFS(WhatIf!$W:$W,WhatIf!$Q:$Q,Z$1,WhatIf!$R:$R,Z553)&lt;=price_limit,IF(Z553="Yes",1,2),"")),""))</f>
        <v/>
      </c>
      <c r="BV553" s="161"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738</v>
      </c>
      <c r="C554" s="3" t="s">
        <v>347</v>
      </c>
      <c r="D554" s="8" t="str">
        <f t="shared" ca="1" si="26"/>
        <v/>
      </c>
      <c r="F554" s="4" t="s">
        <v>68</v>
      </c>
      <c r="G554" s="4" t="s">
        <v>68</v>
      </c>
      <c r="H554" s="4" t="s">
        <v>68</v>
      </c>
      <c r="I554" s="8" t="s">
        <v>68</v>
      </c>
      <c r="J554" s="8" t="s">
        <v>68</v>
      </c>
      <c r="K554" s="8" t="s">
        <v>1</v>
      </c>
      <c r="L554" s="8" t="s">
        <v>1</v>
      </c>
      <c r="M554" s="8" t="s">
        <v>68</v>
      </c>
      <c r="N554" s="8" t="s">
        <v>68</v>
      </c>
      <c r="O554" s="9" t="s">
        <v>68</v>
      </c>
      <c r="P554" s="8"/>
      <c r="Q554" s="8"/>
      <c r="R554" s="8"/>
      <c r="S554" s="8"/>
      <c r="T554" s="8"/>
      <c r="U554" s="8"/>
      <c r="V554" s="8" t="s">
        <v>68</v>
      </c>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1" t="str">
        <f>IF(OR(E554="",VLOOKUP(E$1,Services!$A$1:$B$25,2,0)="Exclude"),"",IF($D554=1,IF(OR(price_limit="",price_limit="No Limit"),IF(E554="Yes",1,2),IF(SUMIFS(WhatIf!$W:$W,WhatIf!$Q:$Q,E$1,WhatIf!$R:$R,E554)&lt;=price_limit,IF(E554="Yes",1,2),"")),""))</f>
        <v/>
      </c>
      <c r="BA554" s="161" t="str">
        <f ca="1">IF(OR(F554="",VLOOKUP(F$1,Services!$A$1:$B$25,2,0)="Exclude"),"",IF($D554=1,IF(OR(price_limit="",price_limit="No Limit"),IF(F554="Yes",1,2),IF(SUMIFS(WhatIf!$W:$W,WhatIf!$Q:$Q,F$1,WhatIf!$R:$R,F554)&lt;=price_limit,IF(F554="Yes",1,2),"")),""))</f>
        <v/>
      </c>
      <c r="BB554" s="161" t="str">
        <f ca="1">IF(OR(G554="",VLOOKUP(G$1,Services!$A$1:$B$25,2,0)="Exclude"),"",IF($D554=1,IF(OR(price_limit="",price_limit="No Limit"),IF(G554="Yes",1,2),IF(SUMIFS(WhatIf!$W:$W,WhatIf!$Q:$Q,G$1,WhatIf!$R:$R,G554)&lt;=price_limit,IF(G554="Yes",1,2),"")),""))</f>
        <v/>
      </c>
      <c r="BC554" s="161" t="str">
        <f ca="1">IF(OR(H554="",VLOOKUP(H$1,Services!$A$1:$B$25,2,0)="Exclude"),"",IF($D554=1,IF(OR(price_limit="",price_limit="No Limit"),IF(H554="Yes",1,2),IF(SUMIFS(WhatIf!$W:$W,WhatIf!$Q:$Q,H$1,WhatIf!$R:$R,H554)&lt;=price_limit,IF(H554="Yes",1,2),"")),""))</f>
        <v/>
      </c>
      <c r="BD554" s="161" t="str">
        <f ca="1">IF(OR(I554="",VLOOKUP(I$1,Services!$A$1:$B$25,2,0)="Exclude"),"",IF($D554=1,IF(OR(price_limit="",price_limit="No Limit"),IF(I554="Yes",1,2),IF(SUMIFS(WhatIf!$W:$W,WhatIf!$Q:$Q,I$1,WhatIf!$R:$R,I554)&lt;=price_limit,IF(I554="Yes",1,2),"")),""))</f>
        <v/>
      </c>
      <c r="BE554" s="161" t="str">
        <f ca="1">IF(OR(J554="",VLOOKUP(J$1,Services!$A$1:$B$25,2,0)="Exclude"),"",IF($D554=1,IF(OR(price_limit="",price_limit="No Limit"),IF(J554="Yes",1,2),IF(SUMIFS(WhatIf!$W:$W,WhatIf!$Q:$Q,J$1,WhatIf!$R:$R,J554)&lt;=price_limit,IF(J554="Yes",1,2),"")),""))</f>
        <v/>
      </c>
      <c r="BF554" s="161" t="str">
        <f ca="1">IF(OR(K554="",VLOOKUP(K$1,Services!$A$1:$B$25,2,0)="Exclude"),"",IF($D554=1,IF(OR(price_limit="",price_limit="No Limit"),IF(K554="Yes",1,2),IF(SUMIFS(WhatIf!$W:$W,WhatIf!$Q:$Q,K$1,WhatIf!$R:$R,K554)&lt;=price_limit,IF(K554="Yes",1,2),"")),""))</f>
        <v/>
      </c>
      <c r="BG554" s="161" t="str">
        <f ca="1">IF(OR(L554="",VLOOKUP(L$1,Services!$A$1:$B$25,2,0)="Exclude"),"",IF($D554=1,IF(OR(price_limit="",price_limit="No Limit"),IF(L554="Yes",1,2),IF(SUMIFS(WhatIf!$W:$W,WhatIf!$Q:$Q,L$1,WhatIf!$R:$R,L554)&lt;=price_limit,IF(L554="Yes",1,2),"")),""))</f>
        <v/>
      </c>
      <c r="BH554" s="161" t="str">
        <f ca="1">IF(OR(M554="",VLOOKUP(M$1,Services!$A$1:$B$25,2,0)="Exclude"),"",IF($D554=1,IF(OR(price_limit="",price_limit="No Limit"),IF(M554="Yes",1,2),IF(SUMIFS(WhatIf!$W:$W,WhatIf!$Q:$Q,M$1,WhatIf!$R:$R,M554)&lt;=price_limit,IF(M554="Yes",1,2),"")),""))</f>
        <v/>
      </c>
      <c r="BI554" s="161" t="str">
        <f ca="1">IF(OR(N554="",VLOOKUP(N$1,Services!$A$1:$B$25,2,0)="Exclude"),"",IF($D554=1,IF(OR(price_limit="",price_limit="No Limit"),IF(N554="Yes",1,2),IF(SUMIFS(WhatIf!$W:$W,WhatIf!$Q:$Q,N$1,WhatIf!$R:$R,N554)&lt;=price_limit,IF(N554="Yes",1,2),"")),""))</f>
        <v/>
      </c>
      <c r="BJ554" s="161" t="str">
        <f ca="1">IF(OR(O554="",VLOOKUP(O$1,Services!$A$1:$B$25,2,0)="Exclude"),"",IF($D554=1,IF(OR(price_limit="",price_limit="No Limit"),IF(O554="Yes",1,2),IF(SUMIFS(WhatIf!$W:$W,WhatIf!$Q:$Q,O$1,WhatIf!$R:$R,O554)&lt;=price_limit,IF(O554="Yes",1,2),"")),""))</f>
        <v/>
      </c>
      <c r="BK554" s="161" t="str">
        <f>IF(OR(P554="",VLOOKUP(P$1,Services!$A$1:$B$25,2,0)="Exclude"),"",IF($D554=1,IF(OR(price_limit="",price_limit="No Limit"),IF(P554="Yes",1,2),IF(SUMIFS(WhatIf!$W:$W,WhatIf!$Q:$Q,P$1,WhatIf!$R:$R,P554)&lt;=price_limit,IF(P554="Yes",1,2),"")),""))</f>
        <v/>
      </c>
      <c r="BL554" s="161" t="str">
        <f>IF(OR(Q554="",VLOOKUP(Q$1,Services!$A$1:$B$25,2,0)="Exclude"),"",IF($D554=1,IF(OR(price_limit="",price_limit="No Limit"),IF(Q554="Yes",1,2),IF(SUMIFS(WhatIf!$W:$W,WhatIf!$Q:$Q,Q$1,WhatIf!$R:$R,Q554)&lt;=price_limit,IF(Q554="Yes",1,2),"")),""))</f>
        <v/>
      </c>
      <c r="BM554" s="161" t="str">
        <f>IF(OR(R554="",VLOOKUP(R$1,Services!$A$1:$B$25,2,0)="Exclude"),"",IF($D554=1,IF(OR(price_limit="",price_limit="No Limit"),IF(R554="Yes",1,2),IF(SUMIFS(WhatIf!$W:$W,WhatIf!$Q:$Q,R$1,WhatIf!$R:$R,R554)&lt;=price_limit,IF(R554="Yes",1,2),"")),""))</f>
        <v/>
      </c>
      <c r="BN554" s="161" t="str">
        <f>IF(OR(S554="",VLOOKUP(S$1,Services!$A$1:$B$25,2,0)="Exclude"),"",IF($D554=1,IF(OR(price_limit="",price_limit="No Limit"),IF(S554="Yes",1,2),IF(SUMIFS(WhatIf!$W:$W,WhatIf!$Q:$Q,S$1,WhatIf!$R:$R,S554)&lt;=price_limit,IF(S554="Yes",1,2),"")),""))</f>
        <v/>
      </c>
      <c r="BO554" s="161" t="str">
        <f>IF(OR(T554="",VLOOKUP(T$1,Services!$A$1:$B$25,2,0)="Exclude"),"",IF($D554=1,IF(OR(price_limit="",price_limit="No Limit"),IF(T554="Yes",1,2),IF(SUMIFS(WhatIf!$W:$W,WhatIf!$Q:$Q,T$1,WhatIf!$R:$R,T554)&lt;=price_limit,IF(T554="Yes",1,2),"")),""))</f>
        <v/>
      </c>
      <c r="BP554" s="161" t="str">
        <f>IF(OR(U554="",VLOOKUP(U$1,Services!$A$1:$B$25,2,0)="Exclude"),"",IF($D554=1,IF(OR(price_limit="",price_limit="No Limit"),IF(U554="Yes",1,2),IF(SUMIFS(WhatIf!$W:$W,WhatIf!$Q:$Q,U$1,WhatIf!$R:$R,U554)&lt;=price_limit,IF(U554="Yes",1,2),"")),""))</f>
        <v/>
      </c>
      <c r="BQ554" s="161" t="str">
        <f ca="1">IF(OR(V554="",VLOOKUP(V$1,Services!$A$1:$B$25,2,0)="Exclude"),"",IF($D554=1,IF(OR(price_limit="",price_limit="No Limit"),IF(V554="Yes",1,2),IF(SUMIFS(WhatIf!$W:$W,WhatIf!$Q:$Q,V$1,WhatIf!$R:$R,V554)&lt;=price_limit,IF(V554="Yes",1,2),"")),""))</f>
        <v/>
      </c>
      <c r="BR554" s="161" t="str">
        <f>IF(OR(W554="",VLOOKUP(W$1,Services!$A$1:$B$25,2,0)="Exclude"),"",IF($D554=1,IF(OR(price_limit="",price_limit="No Limit"),IF(W554="Yes",1,2),IF(SUMIFS(WhatIf!$W:$W,WhatIf!$Q:$Q,W$1,WhatIf!$R:$R,W554)&lt;=price_limit,IF(W554="Yes",1,2),"")),""))</f>
        <v/>
      </c>
      <c r="BS554" s="161" t="str">
        <f>IF(OR(X554="",VLOOKUP(X$1,Services!$A$1:$B$25,2,0)="Exclude"),"",IF($D554=1,IF(OR(price_limit="",price_limit="No Limit"),IF(X554="Yes",1,2),IF(SUMIFS(WhatIf!$W:$W,WhatIf!$Q:$Q,X$1,WhatIf!$R:$R,X554)&lt;=price_limit,IF(X554="Yes",1,2),"")),""))</f>
        <v/>
      </c>
      <c r="BT554" s="161" t="str">
        <f>IF(OR(Y554="",VLOOKUP(Y$1,Services!$A$1:$B$25,2,0)="Exclude"),"",IF($D554=1,IF(OR(price_limit="",price_limit="No Limit"),IF(Y554="Yes",1,2),IF(SUMIFS(WhatIf!$W:$W,WhatIf!$Q:$Q,Y$1,WhatIf!$R:$R,Y554)&lt;=price_limit,IF(Y554="Yes",1,2),"")),""))</f>
        <v/>
      </c>
      <c r="BU554" s="161" t="str">
        <f>IF(OR(Z554="",VLOOKUP(Z$1,Services!$A$1:$B$25,2,0)="Exclude"),"",IF($D554=1,IF(OR(price_limit="",price_limit="No Limit"),IF(Z554="Yes",1,2),IF(SUMIFS(WhatIf!$W:$W,WhatIf!$Q:$Q,Z$1,WhatIf!$R:$R,Z554)&lt;=price_limit,IF(Z554="Yes",1,2),"")),""))</f>
        <v/>
      </c>
      <c r="BV554" s="161"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5.5" customHeight="1" x14ac:dyDescent="0.35">
      <c r="A555" s="15" t="s">
        <v>739</v>
      </c>
      <c r="C555" s="3" t="s">
        <v>347</v>
      </c>
      <c r="D555" s="8" t="str">
        <f t="shared" ca="1" si="26"/>
        <v/>
      </c>
      <c r="F555" s="4" t="s">
        <v>68</v>
      </c>
      <c r="G555" s="4" t="s">
        <v>68</v>
      </c>
      <c r="H555" s="4" t="s">
        <v>68</v>
      </c>
      <c r="I555" s="8" t="s">
        <v>68</v>
      </c>
      <c r="J555" s="8" t="s">
        <v>68</v>
      </c>
      <c r="K555" s="8" t="s">
        <v>1</v>
      </c>
      <c r="L555" s="8" t="s">
        <v>1</v>
      </c>
      <c r="M555" s="8" t="s">
        <v>68</v>
      </c>
      <c r="N555" s="8" t="s">
        <v>68</v>
      </c>
      <c r="O555" s="9" t="s">
        <v>68</v>
      </c>
      <c r="P555" s="8"/>
      <c r="Q555" s="8"/>
      <c r="R555" s="8"/>
      <c r="S555" s="8"/>
      <c r="T555" s="8"/>
      <c r="U555" s="8"/>
      <c r="V555" s="8" t="s">
        <v>68</v>
      </c>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1" t="str">
        <f>IF(OR(E555="",VLOOKUP(E$1,Services!$A$1:$B$25,2,0)="Exclude"),"",IF($D555=1,IF(OR(price_limit="",price_limit="No Limit"),IF(E555="Yes",1,2),IF(SUMIFS(WhatIf!$W:$W,WhatIf!$Q:$Q,E$1,WhatIf!$R:$R,E555)&lt;=price_limit,IF(E555="Yes",1,2),"")),""))</f>
        <v/>
      </c>
      <c r="BA555" s="161" t="str">
        <f ca="1">IF(OR(F555="",VLOOKUP(F$1,Services!$A$1:$B$25,2,0)="Exclude"),"",IF($D555=1,IF(OR(price_limit="",price_limit="No Limit"),IF(F555="Yes",1,2),IF(SUMIFS(WhatIf!$W:$W,WhatIf!$Q:$Q,F$1,WhatIf!$R:$R,F555)&lt;=price_limit,IF(F555="Yes",1,2),"")),""))</f>
        <v/>
      </c>
      <c r="BB555" s="161" t="str">
        <f ca="1">IF(OR(G555="",VLOOKUP(G$1,Services!$A$1:$B$25,2,0)="Exclude"),"",IF($D555=1,IF(OR(price_limit="",price_limit="No Limit"),IF(G555="Yes",1,2),IF(SUMIFS(WhatIf!$W:$W,WhatIf!$Q:$Q,G$1,WhatIf!$R:$R,G555)&lt;=price_limit,IF(G555="Yes",1,2),"")),""))</f>
        <v/>
      </c>
      <c r="BC555" s="161" t="str">
        <f ca="1">IF(OR(H555="",VLOOKUP(H$1,Services!$A$1:$B$25,2,0)="Exclude"),"",IF($D555=1,IF(OR(price_limit="",price_limit="No Limit"),IF(H555="Yes",1,2),IF(SUMIFS(WhatIf!$W:$W,WhatIf!$Q:$Q,H$1,WhatIf!$R:$R,H555)&lt;=price_limit,IF(H555="Yes",1,2),"")),""))</f>
        <v/>
      </c>
      <c r="BD555" s="161" t="str">
        <f ca="1">IF(OR(I555="",VLOOKUP(I$1,Services!$A$1:$B$25,2,0)="Exclude"),"",IF($D555=1,IF(OR(price_limit="",price_limit="No Limit"),IF(I555="Yes",1,2),IF(SUMIFS(WhatIf!$W:$W,WhatIf!$Q:$Q,I$1,WhatIf!$R:$R,I555)&lt;=price_limit,IF(I555="Yes",1,2),"")),""))</f>
        <v/>
      </c>
      <c r="BE555" s="161" t="str">
        <f ca="1">IF(OR(J555="",VLOOKUP(J$1,Services!$A$1:$B$25,2,0)="Exclude"),"",IF($D555=1,IF(OR(price_limit="",price_limit="No Limit"),IF(J555="Yes",1,2),IF(SUMIFS(WhatIf!$W:$W,WhatIf!$Q:$Q,J$1,WhatIf!$R:$R,J555)&lt;=price_limit,IF(J555="Yes",1,2),"")),""))</f>
        <v/>
      </c>
      <c r="BF555" s="161" t="str">
        <f ca="1">IF(OR(K555="",VLOOKUP(K$1,Services!$A$1:$B$25,2,0)="Exclude"),"",IF($D555=1,IF(OR(price_limit="",price_limit="No Limit"),IF(K555="Yes",1,2),IF(SUMIFS(WhatIf!$W:$W,WhatIf!$Q:$Q,K$1,WhatIf!$R:$R,K555)&lt;=price_limit,IF(K555="Yes",1,2),"")),""))</f>
        <v/>
      </c>
      <c r="BG555" s="161" t="str">
        <f ca="1">IF(OR(L555="",VLOOKUP(L$1,Services!$A$1:$B$25,2,0)="Exclude"),"",IF($D555=1,IF(OR(price_limit="",price_limit="No Limit"),IF(L555="Yes",1,2),IF(SUMIFS(WhatIf!$W:$W,WhatIf!$Q:$Q,L$1,WhatIf!$R:$R,L555)&lt;=price_limit,IF(L555="Yes",1,2),"")),""))</f>
        <v/>
      </c>
      <c r="BH555" s="161" t="str">
        <f ca="1">IF(OR(M555="",VLOOKUP(M$1,Services!$A$1:$B$25,2,0)="Exclude"),"",IF($D555=1,IF(OR(price_limit="",price_limit="No Limit"),IF(M555="Yes",1,2),IF(SUMIFS(WhatIf!$W:$W,WhatIf!$Q:$Q,M$1,WhatIf!$R:$R,M555)&lt;=price_limit,IF(M555="Yes",1,2),"")),""))</f>
        <v/>
      </c>
      <c r="BI555" s="161" t="str">
        <f ca="1">IF(OR(N555="",VLOOKUP(N$1,Services!$A$1:$B$25,2,0)="Exclude"),"",IF($D555=1,IF(OR(price_limit="",price_limit="No Limit"),IF(N555="Yes",1,2),IF(SUMIFS(WhatIf!$W:$W,WhatIf!$Q:$Q,N$1,WhatIf!$R:$R,N555)&lt;=price_limit,IF(N555="Yes",1,2),"")),""))</f>
        <v/>
      </c>
      <c r="BJ555" s="161" t="str">
        <f ca="1">IF(OR(O555="",VLOOKUP(O$1,Services!$A$1:$B$25,2,0)="Exclude"),"",IF($D555=1,IF(OR(price_limit="",price_limit="No Limit"),IF(O555="Yes",1,2),IF(SUMIFS(WhatIf!$W:$W,WhatIf!$Q:$Q,O$1,WhatIf!$R:$R,O555)&lt;=price_limit,IF(O555="Yes",1,2),"")),""))</f>
        <v/>
      </c>
      <c r="BK555" s="161" t="str">
        <f>IF(OR(P555="",VLOOKUP(P$1,Services!$A$1:$B$25,2,0)="Exclude"),"",IF($D555=1,IF(OR(price_limit="",price_limit="No Limit"),IF(P555="Yes",1,2),IF(SUMIFS(WhatIf!$W:$W,WhatIf!$Q:$Q,P$1,WhatIf!$R:$R,P555)&lt;=price_limit,IF(P555="Yes",1,2),"")),""))</f>
        <v/>
      </c>
      <c r="BL555" s="161" t="str">
        <f>IF(OR(Q555="",VLOOKUP(Q$1,Services!$A$1:$B$25,2,0)="Exclude"),"",IF($D555=1,IF(OR(price_limit="",price_limit="No Limit"),IF(Q555="Yes",1,2),IF(SUMIFS(WhatIf!$W:$W,WhatIf!$Q:$Q,Q$1,WhatIf!$R:$R,Q555)&lt;=price_limit,IF(Q555="Yes",1,2),"")),""))</f>
        <v/>
      </c>
      <c r="BM555" s="161" t="str">
        <f>IF(OR(R555="",VLOOKUP(R$1,Services!$A$1:$B$25,2,0)="Exclude"),"",IF($D555=1,IF(OR(price_limit="",price_limit="No Limit"),IF(R555="Yes",1,2),IF(SUMIFS(WhatIf!$W:$W,WhatIf!$Q:$Q,R$1,WhatIf!$R:$R,R555)&lt;=price_limit,IF(R555="Yes",1,2),"")),""))</f>
        <v/>
      </c>
      <c r="BN555" s="161" t="str">
        <f>IF(OR(S555="",VLOOKUP(S$1,Services!$A$1:$B$25,2,0)="Exclude"),"",IF($D555=1,IF(OR(price_limit="",price_limit="No Limit"),IF(S555="Yes",1,2),IF(SUMIFS(WhatIf!$W:$W,WhatIf!$Q:$Q,S$1,WhatIf!$R:$R,S555)&lt;=price_limit,IF(S555="Yes",1,2),"")),""))</f>
        <v/>
      </c>
      <c r="BO555" s="161" t="str">
        <f>IF(OR(T555="",VLOOKUP(T$1,Services!$A$1:$B$25,2,0)="Exclude"),"",IF($D555=1,IF(OR(price_limit="",price_limit="No Limit"),IF(T555="Yes",1,2),IF(SUMIFS(WhatIf!$W:$W,WhatIf!$Q:$Q,T$1,WhatIf!$R:$R,T555)&lt;=price_limit,IF(T555="Yes",1,2),"")),""))</f>
        <v/>
      </c>
      <c r="BP555" s="161" t="str">
        <f>IF(OR(U555="",VLOOKUP(U$1,Services!$A$1:$B$25,2,0)="Exclude"),"",IF($D555=1,IF(OR(price_limit="",price_limit="No Limit"),IF(U555="Yes",1,2),IF(SUMIFS(WhatIf!$W:$W,WhatIf!$Q:$Q,U$1,WhatIf!$R:$R,U555)&lt;=price_limit,IF(U555="Yes",1,2),"")),""))</f>
        <v/>
      </c>
      <c r="BQ555" s="161" t="str">
        <f ca="1">IF(OR(V555="",VLOOKUP(V$1,Services!$A$1:$B$25,2,0)="Exclude"),"",IF($D555=1,IF(OR(price_limit="",price_limit="No Limit"),IF(V555="Yes",1,2),IF(SUMIFS(WhatIf!$W:$W,WhatIf!$Q:$Q,V$1,WhatIf!$R:$R,V555)&lt;=price_limit,IF(V555="Yes",1,2),"")),""))</f>
        <v/>
      </c>
      <c r="BR555" s="161" t="str">
        <f>IF(OR(W555="",VLOOKUP(W$1,Services!$A$1:$B$25,2,0)="Exclude"),"",IF($D555=1,IF(OR(price_limit="",price_limit="No Limit"),IF(W555="Yes",1,2),IF(SUMIFS(WhatIf!$W:$W,WhatIf!$Q:$Q,W$1,WhatIf!$R:$R,W555)&lt;=price_limit,IF(W555="Yes",1,2),"")),""))</f>
        <v/>
      </c>
      <c r="BS555" s="161" t="str">
        <f>IF(OR(X555="",VLOOKUP(X$1,Services!$A$1:$B$25,2,0)="Exclude"),"",IF($D555=1,IF(OR(price_limit="",price_limit="No Limit"),IF(X555="Yes",1,2),IF(SUMIFS(WhatIf!$W:$W,WhatIf!$Q:$Q,X$1,WhatIf!$R:$R,X555)&lt;=price_limit,IF(X555="Yes",1,2),"")),""))</f>
        <v/>
      </c>
      <c r="BT555" s="161" t="str">
        <f>IF(OR(Y555="",VLOOKUP(Y$1,Services!$A$1:$B$25,2,0)="Exclude"),"",IF($D555=1,IF(OR(price_limit="",price_limit="No Limit"),IF(Y555="Yes",1,2),IF(SUMIFS(WhatIf!$W:$W,WhatIf!$Q:$Q,Y$1,WhatIf!$R:$R,Y555)&lt;=price_limit,IF(Y555="Yes",1,2),"")),""))</f>
        <v/>
      </c>
      <c r="BU555" s="161" t="str">
        <f>IF(OR(Z555="",VLOOKUP(Z$1,Services!$A$1:$B$25,2,0)="Exclude"),"",IF($D555=1,IF(OR(price_limit="",price_limit="No Limit"),IF(Z555="Yes",1,2),IF(SUMIFS(WhatIf!$W:$W,WhatIf!$Q:$Q,Z$1,WhatIf!$R:$R,Z555)&lt;=price_limit,IF(Z555="Yes",1,2),"")),""))</f>
        <v/>
      </c>
      <c r="BV555" s="161"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740</v>
      </c>
      <c r="B556" s="3" t="s">
        <v>911</v>
      </c>
      <c r="C556" s="3" t="s">
        <v>347</v>
      </c>
      <c r="D556" s="8" t="str">
        <f t="shared" ca="1" si="26"/>
        <v/>
      </c>
      <c r="F556" s="4" t="s">
        <v>68</v>
      </c>
      <c r="G556" s="4" t="s">
        <v>68</v>
      </c>
      <c r="H556" s="4" t="s">
        <v>68</v>
      </c>
      <c r="I556" s="8" t="s">
        <v>68</v>
      </c>
      <c r="J556" s="8" t="s">
        <v>68</v>
      </c>
      <c r="K556" s="8" t="s">
        <v>68</v>
      </c>
      <c r="L556" s="4" t="s">
        <v>1</v>
      </c>
      <c r="M556" s="8" t="s">
        <v>68</v>
      </c>
      <c r="N556" s="8" t="s">
        <v>68</v>
      </c>
      <c r="O556" s="9" t="s">
        <v>68</v>
      </c>
      <c r="P556" s="8"/>
      <c r="Q556" s="8"/>
      <c r="R556" s="8"/>
      <c r="S556" s="8"/>
      <c r="T556" s="8"/>
      <c r="U556" s="8"/>
      <c r="V556" s="8" t="s">
        <v>68</v>
      </c>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1" t="str">
        <f>IF(OR(E556="",VLOOKUP(E$1,Services!$A$1:$B$25,2,0)="Exclude"),"",IF($D556=1,IF(OR(price_limit="",price_limit="No Limit"),IF(E556="Yes",1,2),IF(SUMIFS(WhatIf!$W:$W,WhatIf!$Q:$Q,E$1,WhatIf!$R:$R,E556)&lt;=price_limit,IF(E556="Yes",1,2),"")),""))</f>
        <v/>
      </c>
      <c r="BA556" s="161" t="str">
        <f ca="1">IF(OR(F556="",VLOOKUP(F$1,Services!$A$1:$B$25,2,0)="Exclude"),"",IF($D556=1,IF(OR(price_limit="",price_limit="No Limit"),IF(F556="Yes",1,2),IF(SUMIFS(WhatIf!$W:$W,WhatIf!$Q:$Q,F$1,WhatIf!$R:$R,F556)&lt;=price_limit,IF(F556="Yes",1,2),"")),""))</f>
        <v/>
      </c>
      <c r="BB556" s="161" t="str">
        <f ca="1">IF(OR(G556="",VLOOKUP(G$1,Services!$A$1:$B$25,2,0)="Exclude"),"",IF($D556=1,IF(OR(price_limit="",price_limit="No Limit"),IF(G556="Yes",1,2),IF(SUMIFS(WhatIf!$W:$W,WhatIf!$Q:$Q,G$1,WhatIf!$R:$R,G556)&lt;=price_limit,IF(G556="Yes",1,2),"")),""))</f>
        <v/>
      </c>
      <c r="BC556" s="161" t="str">
        <f ca="1">IF(OR(H556="",VLOOKUP(H$1,Services!$A$1:$B$25,2,0)="Exclude"),"",IF($D556=1,IF(OR(price_limit="",price_limit="No Limit"),IF(H556="Yes",1,2),IF(SUMIFS(WhatIf!$W:$W,WhatIf!$Q:$Q,H$1,WhatIf!$R:$R,H556)&lt;=price_limit,IF(H556="Yes",1,2),"")),""))</f>
        <v/>
      </c>
      <c r="BD556" s="161" t="str">
        <f ca="1">IF(OR(I556="",VLOOKUP(I$1,Services!$A$1:$B$25,2,0)="Exclude"),"",IF($D556=1,IF(OR(price_limit="",price_limit="No Limit"),IF(I556="Yes",1,2),IF(SUMIFS(WhatIf!$W:$W,WhatIf!$Q:$Q,I$1,WhatIf!$R:$R,I556)&lt;=price_limit,IF(I556="Yes",1,2),"")),""))</f>
        <v/>
      </c>
      <c r="BE556" s="161" t="str">
        <f ca="1">IF(OR(J556="",VLOOKUP(J$1,Services!$A$1:$B$25,2,0)="Exclude"),"",IF($D556=1,IF(OR(price_limit="",price_limit="No Limit"),IF(J556="Yes",1,2),IF(SUMIFS(WhatIf!$W:$W,WhatIf!$Q:$Q,J$1,WhatIf!$R:$R,J556)&lt;=price_limit,IF(J556="Yes",1,2),"")),""))</f>
        <v/>
      </c>
      <c r="BF556" s="161" t="str">
        <f ca="1">IF(OR(K556="",VLOOKUP(K$1,Services!$A$1:$B$25,2,0)="Exclude"),"",IF($D556=1,IF(OR(price_limit="",price_limit="No Limit"),IF(K556="Yes",1,2),IF(SUMIFS(WhatIf!$W:$W,WhatIf!$Q:$Q,K$1,WhatIf!$R:$R,K556)&lt;=price_limit,IF(K556="Yes",1,2),"")),""))</f>
        <v/>
      </c>
      <c r="BG556" s="161" t="str">
        <f ca="1">IF(OR(L556="",VLOOKUP(L$1,Services!$A$1:$B$25,2,0)="Exclude"),"",IF($D556=1,IF(OR(price_limit="",price_limit="No Limit"),IF(L556="Yes",1,2),IF(SUMIFS(WhatIf!$W:$W,WhatIf!$Q:$Q,L$1,WhatIf!$R:$R,L556)&lt;=price_limit,IF(L556="Yes",1,2),"")),""))</f>
        <v/>
      </c>
      <c r="BH556" s="161" t="str">
        <f ca="1">IF(OR(M556="",VLOOKUP(M$1,Services!$A$1:$B$25,2,0)="Exclude"),"",IF($D556=1,IF(OR(price_limit="",price_limit="No Limit"),IF(M556="Yes",1,2),IF(SUMIFS(WhatIf!$W:$W,WhatIf!$Q:$Q,M$1,WhatIf!$R:$R,M556)&lt;=price_limit,IF(M556="Yes",1,2),"")),""))</f>
        <v/>
      </c>
      <c r="BI556" s="161" t="str">
        <f ca="1">IF(OR(N556="",VLOOKUP(N$1,Services!$A$1:$B$25,2,0)="Exclude"),"",IF($D556=1,IF(OR(price_limit="",price_limit="No Limit"),IF(N556="Yes",1,2),IF(SUMIFS(WhatIf!$W:$W,WhatIf!$Q:$Q,N$1,WhatIf!$R:$R,N556)&lt;=price_limit,IF(N556="Yes",1,2),"")),""))</f>
        <v/>
      </c>
      <c r="BJ556" s="161" t="str">
        <f ca="1">IF(OR(O556="",VLOOKUP(O$1,Services!$A$1:$B$25,2,0)="Exclude"),"",IF($D556=1,IF(OR(price_limit="",price_limit="No Limit"),IF(O556="Yes",1,2),IF(SUMIFS(WhatIf!$W:$W,WhatIf!$Q:$Q,O$1,WhatIf!$R:$R,O556)&lt;=price_limit,IF(O556="Yes",1,2),"")),""))</f>
        <v/>
      </c>
      <c r="BK556" s="161" t="str">
        <f>IF(OR(P556="",VLOOKUP(P$1,Services!$A$1:$B$25,2,0)="Exclude"),"",IF($D556=1,IF(OR(price_limit="",price_limit="No Limit"),IF(P556="Yes",1,2),IF(SUMIFS(WhatIf!$W:$W,WhatIf!$Q:$Q,P$1,WhatIf!$R:$R,P556)&lt;=price_limit,IF(P556="Yes",1,2),"")),""))</f>
        <v/>
      </c>
      <c r="BL556" s="161" t="str">
        <f>IF(OR(Q556="",VLOOKUP(Q$1,Services!$A$1:$B$25,2,0)="Exclude"),"",IF($D556=1,IF(OR(price_limit="",price_limit="No Limit"),IF(Q556="Yes",1,2),IF(SUMIFS(WhatIf!$W:$W,WhatIf!$Q:$Q,Q$1,WhatIf!$R:$R,Q556)&lt;=price_limit,IF(Q556="Yes",1,2),"")),""))</f>
        <v/>
      </c>
      <c r="BM556" s="161" t="str">
        <f>IF(OR(R556="",VLOOKUP(R$1,Services!$A$1:$B$25,2,0)="Exclude"),"",IF($D556=1,IF(OR(price_limit="",price_limit="No Limit"),IF(R556="Yes",1,2),IF(SUMIFS(WhatIf!$W:$W,WhatIf!$Q:$Q,R$1,WhatIf!$R:$R,R556)&lt;=price_limit,IF(R556="Yes",1,2),"")),""))</f>
        <v/>
      </c>
      <c r="BN556" s="161" t="str">
        <f>IF(OR(S556="",VLOOKUP(S$1,Services!$A$1:$B$25,2,0)="Exclude"),"",IF($D556=1,IF(OR(price_limit="",price_limit="No Limit"),IF(S556="Yes",1,2),IF(SUMIFS(WhatIf!$W:$W,WhatIf!$Q:$Q,S$1,WhatIf!$R:$R,S556)&lt;=price_limit,IF(S556="Yes",1,2),"")),""))</f>
        <v/>
      </c>
      <c r="BO556" s="161" t="str">
        <f>IF(OR(T556="",VLOOKUP(T$1,Services!$A$1:$B$25,2,0)="Exclude"),"",IF($D556=1,IF(OR(price_limit="",price_limit="No Limit"),IF(T556="Yes",1,2),IF(SUMIFS(WhatIf!$W:$W,WhatIf!$Q:$Q,T$1,WhatIf!$R:$R,T556)&lt;=price_limit,IF(T556="Yes",1,2),"")),""))</f>
        <v/>
      </c>
      <c r="BP556" s="161" t="str">
        <f>IF(OR(U556="",VLOOKUP(U$1,Services!$A$1:$B$25,2,0)="Exclude"),"",IF($D556=1,IF(OR(price_limit="",price_limit="No Limit"),IF(U556="Yes",1,2),IF(SUMIFS(WhatIf!$W:$W,WhatIf!$Q:$Q,U$1,WhatIf!$R:$R,U556)&lt;=price_limit,IF(U556="Yes",1,2),"")),""))</f>
        <v/>
      </c>
      <c r="BQ556" s="161" t="str">
        <f ca="1">IF(OR(V556="",VLOOKUP(V$1,Services!$A$1:$B$25,2,0)="Exclude"),"",IF($D556=1,IF(OR(price_limit="",price_limit="No Limit"),IF(V556="Yes",1,2),IF(SUMIFS(WhatIf!$W:$W,WhatIf!$Q:$Q,V$1,WhatIf!$R:$R,V556)&lt;=price_limit,IF(V556="Yes",1,2),"")),""))</f>
        <v/>
      </c>
      <c r="BR556" s="161" t="str">
        <f>IF(OR(W556="",VLOOKUP(W$1,Services!$A$1:$B$25,2,0)="Exclude"),"",IF($D556=1,IF(OR(price_limit="",price_limit="No Limit"),IF(W556="Yes",1,2),IF(SUMIFS(WhatIf!$W:$W,WhatIf!$Q:$Q,W$1,WhatIf!$R:$R,W556)&lt;=price_limit,IF(W556="Yes",1,2),"")),""))</f>
        <v/>
      </c>
      <c r="BS556" s="161" t="str">
        <f>IF(OR(X556="",VLOOKUP(X$1,Services!$A$1:$B$25,2,0)="Exclude"),"",IF($D556=1,IF(OR(price_limit="",price_limit="No Limit"),IF(X556="Yes",1,2),IF(SUMIFS(WhatIf!$W:$W,WhatIf!$Q:$Q,X$1,WhatIf!$R:$R,X556)&lt;=price_limit,IF(X556="Yes",1,2),"")),""))</f>
        <v/>
      </c>
      <c r="BT556" s="161" t="str">
        <f>IF(OR(Y556="",VLOOKUP(Y$1,Services!$A$1:$B$25,2,0)="Exclude"),"",IF($D556=1,IF(OR(price_limit="",price_limit="No Limit"),IF(Y556="Yes",1,2),IF(SUMIFS(WhatIf!$W:$W,WhatIf!$Q:$Q,Y$1,WhatIf!$R:$R,Y556)&lt;=price_limit,IF(Y556="Yes",1,2),"")),""))</f>
        <v/>
      </c>
      <c r="BU556" s="161" t="str">
        <f>IF(OR(Z556="",VLOOKUP(Z$1,Services!$A$1:$B$25,2,0)="Exclude"),"",IF($D556=1,IF(OR(price_limit="",price_limit="No Limit"),IF(Z556="Yes",1,2),IF(SUMIFS(WhatIf!$W:$W,WhatIf!$Q:$Q,Z$1,WhatIf!$R:$R,Z556)&lt;=price_limit,IF(Z556="Yes",1,2),"")),""))</f>
        <v/>
      </c>
      <c r="BV556" s="161"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189</v>
      </c>
      <c r="B557" s="3" t="s">
        <v>205</v>
      </c>
      <c r="C557" s="3" t="s">
        <v>347</v>
      </c>
      <c r="D557" s="8" t="str">
        <f t="shared" ca="1" si="26"/>
        <v/>
      </c>
      <c r="E557" s="4" t="s">
        <v>68</v>
      </c>
      <c r="F557" s="4" t="s">
        <v>68</v>
      </c>
      <c r="G557" s="4" t="s">
        <v>68</v>
      </c>
      <c r="H557" s="4" t="s">
        <v>68</v>
      </c>
      <c r="I557" s="8" t="s">
        <v>68</v>
      </c>
      <c r="J557" s="8" t="s">
        <v>68</v>
      </c>
      <c r="K557" s="8" t="s">
        <v>68</v>
      </c>
      <c r="L557" s="8" t="s">
        <v>1</v>
      </c>
      <c r="M557" s="8" t="s">
        <v>68</v>
      </c>
      <c r="N557" s="8" t="s">
        <v>68</v>
      </c>
      <c r="O557" s="9" t="s">
        <v>68</v>
      </c>
      <c r="P557" s="8"/>
      <c r="Q557" s="8"/>
      <c r="R557" s="8"/>
      <c r="S557" s="8"/>
      <c r="T557" s="8"/>
      <c r="U557" s="8"/>
      <c r="V557" s="8" t="s">
        <v>68</v>
      </c>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1" t="str">
        <f ca="1">IF(OR(E557="",VLOOKUP(E$1,Services!$A$1:$B$25,2,0)="Exclude"),"",IF($D557=1,IF(OR(price_limit="",price_limit="No Limit"),IF(E557="Yes",1,2),IF(SUMIFS(WhatIf!$W:$W,WhatIf!$Q:$Q,E$1,WhatIf!$R:$R,E557)&lt;=price_limit,IF(E557="Yes",1,2),"")),""))</f>
        <v/>
      </c>
      <c r="BA557" s="161" t="str">
        <f ca="1">IF(OR(F557="",VLOOKUP(F$1,Services!$A$1:$B$25,2,0)="Exclude"),"",IF($D557=1,IF(OR(price_limit="",price_limit="No Limit"),IF(F557="Yes",1,2),IF(SUMIFS(WhatIf!$W:$W,WhatIf!$Q:$Q,F$1,WhatIf!$R:$R,F557)&lt;=price_limit,IF(F557="Yes",1,2),"")),""))</f>
        <v/>
      </c>
      <c r="BB557" s="161" t="str">
        <f ca="1">IF(OR(G557="",VLOOKUP(G$1,Services!$A$1:$B$25,2,0)="Exclude"),"",IF($D557=1,IF(OR(price_limit="",price_limit="No Limit"),IF(G557="Yes",1,2),IF(SUMIFS(WhatIf!$W:$W,WhatIf!$Q:$Q,G$1,WhatIf!$R:$R,G557)&lt;=price_limit,IF(G557="Yes",1,2),"")),""))</f>
        <v/>
      </c>
      <c r="BC557" s="161" t="str">
        <f ca="1">IF(OR(H557="",VLOOKUP(H$1,Services!$A$1:$B$25,2,0)="Exclude"),"",IF($D557=1,IF(OR(price_limit="",price_limit="No Limit"),IF(H557="Yes",1,2),IF(SUMIFS(WhatIf!$W:$W,WhatIf!$Q:$Q,H$1,WhatIf!$R:$R,H557)&lt;=price_limit,IF(H557="Yes",1,2),"")),""))</f>
        <v/>
      </c>
      <c r="BD557" s="161" t="str">
        <f ca="1">IF(OR(I557="",VLOOKUP(I$1,Services!$A$1:$B$25,2,0)="Exclude"),"",IF($D557=1,IF(OR(price_limit="",price_limit="No Limit"),IF(I557="Yes",1,2),IF(SUMIFS(WhatIf!$W:$W,WhatIf!$Q:$Q,I$1,WhatIf!$R:$R,I557)&lt;=price_limit,IF(I557="Yes",1,2),"")),""))</f>
        <v/>
      </c>
      <c r="BE557" s="161" t="str">
        <f ca="1">IF(OR(J557="",VLOOKUP(J$1,Services!$A$1:$B$25,2,0)="Exclude"),"",IF($D557=1,IF(OR(price_limit="",price_limit="No Limit"),IF(J557="Yes",1,2),IF(SUMIFS(WhatIf!$W:$W,WhatIf!$Q:$Q,J$1,WhatIf!$R:$R,J557)&lt;=price_limit,IF(J557="Yes",1,2),"")),""))</f>
        <v/>
      </c>
      <c r="BF557" s="161" t="str">
        <f ca="1">IF(OR(K557="",VLOOKUP(K$1,Services!$A$1:$B$25,2,0)="Exclude"),"",IF($D557=1,IF(OR(price_limit="",price_limit="No Limit"),IF(K557="Yes",1,2),IF(SUMIFS(WhatIf!$W:$W,WhatIf!$Q:$Q,K$1,WhatIf!$R:$R,K557)&lt;=price_limit,IF(K557="Yes",1,2),"")),""))</f>
        <v/>
      </c>
      <c r="BG557" s="161" t="str">
        <f ca="1">IF(OR(L557="",VLOOKUP(L$1,Services!$A$1:$B$25,2,0)="Exclude"),"",IF($D557=1,IF(OR(price_limit="",price_limit="No Limit"),IF(L557="Yes",1,2),IF(SUMIFS(WhatIf!$W:$W,WhatIf!$Q:$Q,L$1,WhatIf!$R:$R,L557)&lt;=price_limit,IF(L557="Yes",1,2),"")),""))</f>
        <v/>
      </c>
      <c r="BH557" s="161" t="str">
        <f ca="1">IF(OR(M557="",VLOOKUP(M$1,Services!$A$1:$B$25,2,0)="Exclude"),"",IF($D557=1,IF(OR(price_limit="",price_limit="No Limit"),IF(M557="Yes",1,2),IF(SUMIFS(WhatIf!$W:$W,WhatIf!$Q:$Q,M$1,WhatIf!$R:$R,M557)&lt;=price_limit,IF(M557="Yes",1,2),"")),""))</f>
        <v/>
      </c>
      <c r="BI557" s="161" t="str">
        <f ca="1">IF(OR(N557="",VLOOKUP(N$1,Services!$A$1:$B$25,2,0)="Exclude"),"",IF($D557=1,IF(OR(price_limit="",price_limit="No Limit"),IF(N557="Yes",1,2),IF(SUMIFS(WhatIf!$W:$W,WhatIf!$Q:$Q,N$1,WhatIf!$R:$R,N557)&lt;=price_limit,IF(N557="Yes",1,2),"")),""))</f>
        <v/>
      </c>
      <c r="BJ557" s="161" t="str">
        <f ca="1">IF(OR(O557="",VLOOKUP(O$1,Services!$A$1:$B$25,2,0)="Exclude"),"",IF($D557=1,IF(OR(price_limit="",price_limit="No Limit"),IF(O557="Yes",1,2),IF(SUMIFS(WhatIf!$W:$W,WhatIf!$Q:$Q,O$1,WhatIf!$R:$R,O557)&lt;=price_limit,IF(O557="Yes",1,2),"")),""))</f>
        <v/>
      </c>
      <c r="BK557" s="161" t="str">
        <f>IF(OR(P557="",VLOOKUP(P$1,Services!$A$1:$B$25,2,0)="Exclude"),"",IF($D557=1,IF(OR(price_limit="",price_limit="No Limit"),IF(P557="Yes",1,2),IF(SUMIFS(WhatIf!$W:$W,WhatIf!$Q:$Q,P$1,WhatIf!$R:$R,P557)&lt;=price_limit,IF(P557="Yes",1,2),"")),""))</f>
        <v/>
      </c>
      <c r="BL557" s="161" t="str">
        <f>IF(OR(Q557="",VLOOKUP(Q$1,Services!$A$1:$B$25,2,0)="Exclude"),"",IF($D557=1,IF(OR(price_limit="",price_limit="No Limit"),IF(Q557="Yes",1,2),IF(SUMIFS(WhatIf!$W:$W,WhatIf!$Q:$Q,Q$1,WhatIf!$R:$R,Q557)&lt;=price_limit,IF(Q557="Yes",1,2),"")),""))</f>
        <v/>
      </c>
      <c r="BM557" s="161" t="str">
        <f>IF(OR(R557="",VLOOKUP(R$1,Services!$A$1:$B$25,2,0)="Exclude"),"",IF($D557=1,IF(OR(price_limit="",price_limit="No Limit"),IF(R557="Yes",1,2),IF(SUMIFS(WhatIf!$W:$W,WhatIf!$Q:$Q,R$1,WhatIf!$R:$R,R557)&lt;=price_limit,IF(R557="Yes",1,2),"")),""))</f>
        <v/>
      </c>
      <c r="BN557" s="161" t="str">
        <f>IF(OR(S557="",VLOOKUP(S$1,Services!$A$1:$B$25,2,0)="Exclude"),"",IF($D557=1,IF(OR(price_limit="",price_limit="No Limit"),IF(S557="Yes",1,2),IF(SUMIFS(WhatIf!$W:$W,WhatIf!$Q:$Q,S$1,WhatIf!$R:$R,S557)&lt;=price_limit,IF(S557="Yes",1,2),"")),""))</f>
        <v/>
      </c>
      <c r="BO557" s="161" t="str">
        <f>IF(OR(T557="",VLOOKUP(T$1,Services!$A$1:$B$25,2,0)="Exclude"),"",IF($D557=1,IF(OR(price_limit="",price_limit="No Limit"),IF(T557="Yes",1,2),IF(SUMIFS(WhatIf!$W:$W,WhatIf!$Q:$Q,T$1,WhatIf!$R:$R,T557)&lt;=price_limit,IF(T557="Yes",1,2),"")),""))</f>
        <v/>
      </c>
      <c r="BP557" s="161" t="str">
        <f>IF(OR(U557="",VLOOKUP(U$1,Services!$A$1:$B$25,2,0)="Exclude"),"",IF($D557=1,IF(OR(price_limit="",price_limit="No Limit"),IF(U557="Yes",1,2),IF(SUMIFS(WhatIf!$W:$W,WhatIf!$Q:$Q,U$1,WhatIf!$R:$R,U557)&lt;=price_limit,IF(U557="Yes",1,2),"")),""))</f>
        <v/>
      </c>
      <c r="BQ557" s="161" t="str">
        <f ca="1">IF(OR(V557="",VLOOKUP(V$1,Services!$A$1:$B$25,2,0)="Exclude"),"",IF($D557=1,IF(OR(price_limit="",price_limit="No Limit"),IF(V557="Yes",1,2),IF(SUMIFS(WhatIf!$W:$W,WhatIf!$Q:$Q,V$1,WhatIf!$R:$R,V557)&lt;=price_limit,IF(V557="Yes",1,2),"")),""))</f>
        <v/>
      </c>
      <c r="BR557" s="161" t="str">
        <f>IF(OR(W557="",VLOOKUP(W$1,Services!$A$1:$B$25,2,0)="Exclude"),"",IF($D557=1,IF(OR(price_limit="",price_limit="No Limit"),IF(W557="Yes",1,2),IF(SUMIFS(WhatIf!$W:$W,WhatIf!$Q:$Q,W$1,WhatIf!$R:$R,W557)&lt;=price_limit,IF(W557="Yes",1,2),"")),""))</f>
        <v/>
      </c>
      <c r="BS557" s="161" t="str">
        <f>IF(OR(X557="",VLOOKUP(X$1,Services!$A$1:$B$25,2,0)="Exclude"),"",IF($D557=1,IF(OR(price_limit="",price_limit="No Limit"),IF(X557="Yes",1,2),IF(SUMIFS(WhatIf!$W:$W,WhatIf!$Q:$Q,X$1,WhatIf!$R:$R,X557)&lt;=price_limit,IF(X557="Yes",1,2),"")),""))</f>
        <v/>
      </c>
      <c r="BT557" s="161" t="str">
        <f>IF(OR(Y557="",VLOOKUP(Y$1,Services!$A$1:$B$25,2,0)="Exclude"),"",IF($D557=1,IF(OR(price_limit="",price_limit="No Limit"),IF(Y557="Yes",1,2),IF(SUMIFS(WhatIf!$W:$W,WhatIf!$Q:$Q,Y$1,WhatIf!$R:$R,Y557)&lt;=price_limit,IF(Y557="Yes",1,2),"")),""))</f>
        <v/>
      </c>
      <c r="BU557" s="161" t="str">
        <f>IF(OR(Z557="",VLOOKUP(Z$1,Services!$A$1:$B$25,2,0)="Exclude"),"",IF($D557=1,IF(OR(price_limit="",price_limit="No Limit"),IF(Z557="Yes",1,2),IF(SUMIFS(WhatIf!$W:$W,WhatIf!$Q:$Q,Z$1,WhatIf!$R:$R,Z557)&lt;=price_limit,IF(Z557="Yes",1,2),"")),""))</f>
        <v/>
      </c>
      <c r="BV557" s="161"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1264</v>
      </c>
      <c r="B558" s="3" t="s">
        <v>1263</v>
      </c>
      <c r="C558" s="3" t="s">
        <v>745</v>
      </c>
      <c r="D558" s="8" t="str">
        <f t="shared" ca="1" si="26"/>
        <v/>
      </c>
      <c r="I558" s="8"/>
      <c r="J558" s="8"/>
      <c r="K558" s="8"/>
      <c r="L558" s="8"/>
      <c r="M558" s="8" t="s">
        <v>1263</v>
      </c>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1" t="str">
        <f>IF(OR(E558="",VLOOKUP(E$1,Services!$A$1:$B$25,2,0)="Exclude"),"",IF($D558=1,IF(OR(price_limit="",price_limit="No Limit"),IF(E558="Yes",1,2),IF(SUMIFS(WhatIf!$W:$W,WhatIf!$Q:$Q,E$1,WhatIf!$R:$R,E558)&lt;=price_limit,IF(E558="Yes",1,2),"")),""))</f>
        <v/>
      </c>
      <c r="BA558" s="161" t="str">
        <f>IF(OR(F558="",VLOOKUP(F$1,Services!$A$1:$B$25,2,0)="Exclude"),"",IF($D558=1,IF(OR(price_limit="",price_limit="No Limit"),IF(F558="Yes",1,2),IF(SUMIFS(WhatIf!$W:$W,WhatIf!$Q:$Q,F$1,WhatIf!$R:$R,F558)&lt;=price_limit,IF(F558="Yes",1,2),"")),""))</f>
        <v/>
      </c>
      <c r="BB558" s="161" t="str">
        <f>IF(OR(G558="",VLOOKUP(G$1,Services!$A$1:$B$25,2,0)="Exclude"),"",IF($D558=1,IF(OR(price_limit="",price_limit="No Limit"),IF(G558="Yes",1,2),IF(SUMIFS(WhatIf!$W:$W,WhatIf!$Q:$Q,G$1,WhatIf!$R:$R,G558)&lt;=price_limit,IF(G558="Yes",1,2),"")),""))</f>
        <v/>
      </c>
      <c r="BC558" s="161" t="str">
        <f>IF(OR(H558="",VLOOKUP(H$1,Services!$A$1:$B$25,2,0)="Exclude"),"",IF($D558=1,IF(OR(price_limit="",price_limit="No Limit"),IF(H558="Yes",1,2),IF(SUMIFS(WhatIf!$W:$W,WhatIf!$Q:$Q,H$1,WhatIf!$R:$R,H558)&lt;=price_limit,IF(H558="Yes",1,2),"")),""))</f>
        <v/>
      </c>
      <c r="BD558" s="161" t="str">
        <f>IF(OR(I558="",VLOOKUP(I$1,Services!$A$1:$B$25,2,0)="Exclude"),"",IF($D558=1,IF(OR(price_limit="",price_limit="No Limit"),IF(I558="Yes",1,2),IF(SUMIFS(WhatIf!$W:$W,WhatIf!$Q:$Q,I$1,WhatIf!$R:$R,I558)&lt;=price_limit,IF(I558="Yes",1,2),"")),""))</f>
        <v/>
      </c>
      <c r="BE558" s="161" t="str">
        <f>IF(OR(J558="",VLOOKUP(J$1,Services!$A$1:$B$25,2,0)="Exclude"),"",IF($D558=1,IF(OR(price_limit="",price_limit="No Limit"),IF(J558="Yes",1,2),IF(SUMIFS(WhatIf!$W:$W,WhatIf!$Q:$Q,J$1,WhatIf!$R:$R,J558)&lt;=price_limit,IF(J558="Yes",1,2),"")),""))</f>
        <v/>
      </c>
      <c r="BF558" s="161" t="str">
        <f>IF(OR(K558="",VLOOKUP(K$1,Services!$A$1:$B$25,2,0)="Exclude"),"",IF($D558=1,IF(OR(price_limit="",price_limit="No Limit"),IF(K558="Yes",1,2),IF(SUMIFS(WhatIf!$W:$W,WhatIf!$Q:$Q,K$1,WhatIf!$R:$R,K558)&lt;=price_limit,IF(K558="Yes",1,2),"")),""))</f>
        <v/>
      </c>
      <c r="BG558" s="161" t="str">
        <f>IF(OR(L558="",VLOOKUP(L$1,Services!$A$1:$B$25,2,0)="Exclude"),"",IF($D558=1,IF(OR(price_limit="",price_limit="No Limit"),IF(L558="Yes",1,2),IF(SUMIFS(WhatIf!$W:$W,WhatIf!$Q:$Q,L$1,WhatIf!$R:$R,L558)&lt;=price_limit,IF(L558="Yes",1,2),"")),""))</f>
        <v/>
      </c>
      <c r="BH558" s="161" t="str">
        <f ca="1">IF(OR(M558="",VLOOKUP(M$1,Services!$A$1:$B$25,2,0)="Exclude"),"",IF($D558=1,IF(OR(price_limit="",price_limit="No Limit"),IF(M558="Yes",1,2),IF(SUMIFS(WhatIf!$W:$W,WhatIf!$Q:$Q,M$1,WhatIf!$R:$R,M558)&lt;=price_limit,IF(M558="Yes",1,2),"")),""))</f>
        <v/>
      </c>
      <c r="BI558" s="161" t="str">
        <f>IF(OR(N558="",VLOOKUP(N$1,Services!$A$1:$B$25,2,0)="Exclude"),"",IF($D558=1,IF(OR(price_limit="",price_limit="No Limit"),IF(N558="Yes",1,2),IF(SUMIFS(WhatIf!$W:$W,WhatIf!$Q:$Q,N$1,WhatIf!$R:$R,N558)&lt;=price_limit,IF(N558="Yes",1,2),"")),""))</f>
        <v/>
      </c>
      <c r="BJ558" s="161" t="str">
        <f>IF(OR(O558="",VLOOKUP(O$1,Services!$A$1:$B$25,2,0)="Exclude"),"",IF($D558=1,IF(OR(price_limit="",price_limit="No Limit"),IF(O558="Yes",1,2),IF(SUMIFS(WhatIf!$W:$W,WhatIf!$Q:$Q,O$1,WhatIf!$R:$R,O558)&lt;=price_limit,IF(O558="Yes",1,2),"")),""))</f>
        <v/>
      </c>
      <c r="BK558" s="161" t="str">
        <f>IF(OR(P558="",VLOOKUP(P$1,Services!$A$1:$B$25,2,0)="Exclude"),"",IF($D558=1,IF(OR(price_limit="",price_limit="No Limit"),IF(P558="Yes",1,2),IF(SUMIFS(WhatIf!$W:$W,WhatIf!$Q:$Q,P$1,WhatIf!$R:$R,P558)&lt;=price_limit,IF(P558="Yes",1,2),"")),""))</f>
        <v/>
      </c>
      <c r="BL558" s="161" t="str">
        <f>IF(OR(Q558="",VLOOKUP(Q$1,Services!$A$1:$B$25,2,0)="Exclude"),"",IF($D558=1,IF(OR(price_limit="",price_limit="No Limit"),IF(Q558="Yes",1,2),IF(SUMIFS(WhatIf!$W:$W,WhatIf!$Q:$Q,Q$1,WhatIf!$R:$R,Q558)&lt;=price_limit,IF(Q558="Yes",1,2),"")),""))</f>
        <v/>
      </c>
      <c r="BM558" s="161" t="str">
        <f>IF(OR(R558="",VLOOKUP(R$1,Services!$A$1:$B$25,2,0)="Exclude"),"",IF($D558=1,IF(OR(price_limit="",price_limit="No Limit"),IF(R558="Yes",1,2),IF(SUMIFS(WhatIf!$W:$W,WhatIf!$Q:$Q,R$1,WhatIf!$R:$R,R558)&lt;=price_limit,IF(R558="Yes",1,2),"")),""))</f>
        <v/>
      </c>
      <c r="BN558" s="161" t="str">
        <f>IF(OR(S558="",VLOOKUP(S$1,Services!$A$1:$B$25,2,0)="Exclude"),"",IF($D558=1,IF(OR(price_limit="",price_limit="No Limit"),IF(S558="Yes",1,2),IF(SUMIFS(WhatIf!$W:$W,WhatIf!$Q:$Q,S$1,WhatIf!$R:$R,S558)&lt;=price_limit,IF(S558="Yes",1,2),"")),""))</f>
        <v/>
      </c>
      <c r="BO558" s="161" t="str">
        <f>IF(OR(T558="",VLOOKUP(T$1,Services!$A$1:$B$25,2,0)="Exclude"),"",IF($D558=1,IF(OR(price_limit="",price_limit="No Limit"),IF(T558="Yes",1,2),IF(SUMIFS(WhatIf!$W:$W,WhatIf!$Q:$Q,T$1,WhatIf!$R:$R,T558)&lt;=price_limit,IF(T558="Yes",1,2),"")),""))</f>
        <v/>
      </c>
      <c r="BP558" s="161" t="str">
        <f>IF(OR(U558="",VLOOKUP(U$1,Services!$A$1:$B$25,2,0)="Exclude"),"",IF($D558=1,IF(OR(price_limit="",price_limit="No Limit"),IF(U558="Yes",1,2),IF(SUMIFS(WhatIf!$W:$W,WhatIf!$Q:$Q,U$1,WhatIf!$R:$R,U558)&lt;=price_limit,IF(U558="Yes",1,2),"")),""))</f>
        <v/>
      </c>
      <c r="BQ558" s="161" t="str">
        <f>IF(OR(V558="",VLOOKUP(V$1,Services!$A$1:$B$25,2,0)="Exclude"),"",IF($D558=1,IF(OR(price_limit="",price_limit="No Limit"),IF(V558="Yes",1,2),IF(SUMIFS(WhatIf!$W:$W,WhatIf!$Q:$Q,V$1,WhatIf!$R:$R,V558)&lt;=price_limit,IF(V558="Yes",1,2),"")),""))</f>
        <v/>
      </c>
      <c r="BR558" s="161" t="str">
        <f>IF(OR(W558="",VLOOKUP(W$1,Services!$A$1:$B$25,2,0)="Exclude"),"",IF($D558=1,IF(OR(price_limit="",price_limit="No Limit"),IF(W558="Yes",1,2),IF(SUMIFS(WhatIf!$W:$W,WhatIf!$Q:$Q,W$1,WhatIf!$R:$R,W558)&lt;=price_limit,IF(W558="Yes",1,2),"")),""))</f>
        <v/>
      </c>
      <c r="BS558" s="161" t="str">
        <f>IF(OR(X558="",VLOOKUP(X$1,Services!$A$1:$B$25,2,0)="Exclude"),"",IF($D558=1,IF(OR(price_limit="",price_limit="No Limit"),IF(X558="Yes",1,2),IF(SUMIFS(WhatIf!$W:$W,WhatIf!$Q:$Q,X$1,WhatIf!$R:$R,X558)&lt;=price_limit,IF(X558="Yes",1,2),"")),""))</f>
        <v/>
      </c>
      <c r="BT558" s="161" t="str">
        <f>IF(OR(Y558="",VLOOKUP(Y$1,Services!$A$1:$B$25,2,0)="Exclude"),"",IF($D558=1,IF(OR(price_limit="",price_limit="No Limit"),IF(Y558="Yes",1,2),IF(SUMIFS(WhatIf!$W:$W,WhatIf!$Q:$Q,Y$1,WhatIf!$R:$R,Y558)&lt;=price_limit,IF(Y558="Yes",1,2),"")),""))</f>
        <v/>
      </c>
      <c r="BU558" s="161" t="str">
        <f>IF(OR(Z558="",VLOOKUP(Z$1,Services!$A$1:$B$25,2,0)="Exclude"),"",IF($D558=1,IF(OR(price_limit="",price_limit="No Limit"),IF(Z558="Yes",1,2),IF(SUMIFS(WhatIf!$W:$W,WhatIf!$Q:$Q,Z$1,WhatIf!$R:$R,Z558)&lt;=price_limit,IF(Z558="Yes",1,2),"")),""))</f>
        <v/>
      </c>
      <c r="BV558" s="161"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403</v>
      </c>
      <c r="C559" s="3" t="s">
        <v>745</v>
      </c>
      <c r="D559" s="8" t="str">
        <f t="shared" ca="1" si="26"/>
        <v/>
      </c>
      <c r="F559" s="4" t="s">
        <v>403</v>
      </c>
      <c r="G559" s="4" t="s">
        <v>403</v>
      </c>
      <c r="H559" s="4" t="s">
        <v>403</v>
      </c>
      <c r="I559" s="8"/>
      <c r="J559" s="8"/>
      <c r="K559" s="8"/>
      <c r="L559" s="8"/>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1" t="str">
        <f>IF(OR(E559="",VLOOKUP(E$1,Services!$A$1:$B$25,2,0)="Exclude"),"",IF($D559=1,IF(OR(price_limit="",price_limit="No Limit"),IF(E559="Yes",1,2),IF(SUMIFS(WhatIf!$W:$W,WhatIf!$Q:$Q,E$1,WhatIf!$R:$R,E559)&lt;=price_limit,IF(E559="Yes",1,2),"")),""))</f>
        <v/>
      </c>
      <c r="BA559" s="161" t="str">
        <f ca="1">IF(OR(F559="",VLOOKUP(F$1,Services!$A$1:$B$25,2,0)="Exclude"),"",IF($D559=1,IF(OR(price_limit="",price_limit="No Limit"),IF(F559="Yes",1,2),IF(SUMIFS(WhatIf!$W:$W,WhatIf!$Q:$Q,F$1,WhatIf!$R:$R,F559)&lt;=price_limit,IF(F559="Yes",1,2),"")),""))</f>
        <v/>
      </c>
      <c r="BB559" s="161" t="str">
        <f ca="1">IF(OR(G559="",VLOOKUP(G$1,Services!$A$1:$B$25,2,0)="Exclude"),"",IF($D559=1,IF(OR(price_limit="",price_limit="No Limit"),IF(G559="Yes",1,2),IF(SUMIFS(WhatIf!$W:$W,WhatIf!$Q:$Q,G$1,WhatIf!$R:$R,G559)&lt;=price_limit,IF(G559="Yes",1,2),"")),""))</f>
        <v/>
      </c>
      <c r="BC559" s="161" t="str">
        <f ca="1">IF(OR(H559="",VLOOKUP(H$1,Services!$A$1:$B$25,2,0)="Exclude"),"",IF($D559=1,IF(OR(price_limit="",price_limit="No Limit"),IF(H559="Yes",1,2),IF(SUMIFS(WhatIf!$W:$W,WhatIf!$Q:$Q,H$1,WhatIf!$R:$R,H559)&lt;=price_limit,IF(H559="Yes",1,2),"")),""))</f>
        <v/>
      </c>
      <c r="BD559" s="161" t="str">
        <f>IF(OR(I559="",VLOOKUP(I$1,Services!$A$1:$B$25,2,0)="Exclude"),"",IF($D559=1,IF(OR(price_limit="",price_limit="No Limit"),IF(I559="Yes",1,2),IF(SUMIFS(WhatIf!$W:$W,WhatIf!$Q:$Q,I$1,WhatIf!$R:$R,I559)&lt;=price_limit,IF(I559="Yes",1,2),"")),""))</f>
        <v/>
      </c>
      <c r="BE559" s="161" t="str">
        <f>IF(OR(J559="",VLOOKUP(J$1,Services!$A$1:$B$25,2,0)="Exclude"),"",IF($D559=1,IF(OR(price_limit="",price_limit="No Limit"),IF(J559="Yes",1,2),IF(SUMIFS(WhatIf!$W:$W,WhatIf!$Q:$Q,J$1,WhatIf!$R:$R,J559)&lt;=price_limit,IF(J559="Yes",1,2),"")),""))</f>
        <v/>
      </c>
      <c r="BF559" s="161" t="str">
        <f>IF(OR(K559="",VLOOKUP(K$1,Services!$A$1:$B$25,2,0)="Exclude"),"",IF($D559=1,IF(OR(price_limit="",price_limit="No Limit"),IF(K559="Yes",1,2),IF(SUMIFS(WhatIf!$W:$W,WhatIf!$Q:$Q,K$1,WhatIf!$R:$R,K559)&lt;=price_limit,IF(K559="Yes",1,2),"")),""))</f>
        <v/>
      </c>
      <c r="BG559" s="161" t="str">
        <f>IF(OR(L559="",VLOOKUP(L$1,Services!$A$1:$B$25,2,0)="Exclude"),"",IF($D559=1,IF(OR(price_limit="",price_limit="No Limit"),IF(L559="Yes",1,2),IF(SUMIFS(WhatIf!$W:$W,WhatIf!$Q:$Q,L$1,WhatIf!$R:$R,L559)&lt;=price_limit,IF(L559="Yes",1,2),"")),""))</f>
        <v/>
      </c>
      <c r="BH559" s="161" t="str">
        <f>IF(OR(M559="",VLOOKUP(M$1,Services!$A$1:$B$25,2,0)="Exclude"),"",IF($D559=1,IF(OR(price_limit="",price_limit="No Limit"),IF(M559="Yes",1,2),IF(SUMIFS(WhatIf!$W:$W,WhatIf!$Q:$Q,M$1,WhatIf!$R:$R,M559)&lt;=price_limit,IF(M559="Yes",1,2),"")),""))</f>
        <v/>
      </c>
      <c r="BI559" s="161" t="str">
        <f>IF(OR(N559="",VLOOKUP(N$1,Services!$A$1:$B$25,2,0)="Exclude"),"",IF($D559=1,IF(OR(price_limit="",price_limit="No Limit"),IF(N559="Yes",1,2),IF(SUMIFS(WhatIf!$W:$W,WhatIf!$Q:$Q,N$1,WhatIf!$R:$R,N559)&lt;=price_limit,IF(N559="Yes",1,2),"")),""))</f>
        <v/>
      </c>
      <c r="BJ559" s="161" t="str">
        <f>IF(OR(O559="",VLOOKUP(O$1,Services!$A$1:$B$25,2,0)="Exclude"),"",IF($D559=1,IF(OR(price_limit="",price_limit="No Limit"),IF(O559="Yes",1,2),IF(SUMIFS(WhatIf!$W:$W,WhatIf!$Q:$Q,O$1,WhatIf!$R:$R,O559)&lt;=price_limit,IF(O559="Yes",1,2),"")),""))</f>
        <v/>
      </c>
      <c r="BK559" s="161" t="str">
        <f>IF(OR(P559="",VLOOKUP(P$1,Services!$A$1:$B$25,2,0)="Exclude"),"",IF($D559=1,IF(OR(price_limit="",price_limit="No Limit"),IF(P559="Yes",1,2),IF(SUMIFS(WhatIf!$W:$W,WhatIf!$Q:$Q,P$1,WhatIf!$R:$R,P559)&lt;=price_limit,IF(P559="Yes",1,2),"")),""))</f>
        <v/>
      </c>
      <c r="BL559" s="161" t="str">
        <f>IF(OR(Q559="",VLOOKUP(Q$1,Services!$A$1:$B$25,2,0)="Exclude"),"",IF($D559=1,IF(OR(price_limit="",price_limit="No Limit"),IF(Q559="Yes",1,2),IF(SUMIFS(WhatIf!$W:$W,WhatIf!$Q:$Q,Q$1,WhatIf!$R:$R,Q559)&lt;=price_limit,IF(Q559="Yes",1,2),"")),""))</f>
        <v/>
      </c>
      <c r="BM559" s="161" t="str">
        <f>IF(OR(R559="",VLOOKUP(R$1,Services!$A$1:$B$25,2,0)="Exclude"),"",IF($D559=1,IF(OR(price_limit="",price_limit="No Limit"),IF(R559="Yes",1,2),IF(SUMIFS(WhatIf!$W:$W,WhatIf!$Q:$Q,R$1,WhatIf!$R:$R,R559)&lt;=price_limit,IF(R559="Yes",1,2),"")),""))</f>
        <v/>
      </c>
      <c r="BN559" s="161" t="str">
        <f>IF(OR(S559="",VLOOKUP(S$1,Services!$A$1:$B$25,2,0)="Exclude"),"",IF($D559=1,IF(OR(price_limit="",price_limit="No Limit"),IF(S559="Yes",1,2),IF(SUMIFS(WhatIf!$W:$W,WhatIf!$Q:$Q,S$1,WhatIf!$R:$R,S559)&lt;=price_limit,IF(S559="Yes",1,2),"")),""))</f>
        <v/>
      </c>
      <c r="BO559" s="161" t="str">
        <f>IF(OR(T559="",VLOOKUP(T$1,Services!$A$1:$B$25,2,0)="Exclude"),"",IF($D559=1,IF(OR(price_limit="",price_limit="No Limit"),IF(T559="Yes",1,2),IF(SUMIFS(WhatIf!$W:$W,WhatIf!$Q:$Q,T$1,WhatIf!$R:$R,T559)&lt;=price_limit,IF(T559="Yes",1,2),"")),""))</f>
        <v/>
      </c>
      <c r="BP559" s="161" t="str">
        <f>IF(OR(U559="",VLOOKUP(U$1,Services!$A$1:$B$25,2,0)="Exclude"),"",IF($D559=1,IF(OR(price_limit="",price_limit="No Limit"),IF(U559="Yes",1,2),IF(SUMIFS(WhatIf!$W:$W,WhatIf!$Q:$Q,U$1,WhatIf!$R:$R,U559)&lt;=price_limit,IF(U559="Yes",1,2),"")),""))</f>
        <v/>
      </c>
      <c r="BQ559" s="161" t="str">
        <f>IF(OR(V559="",VLOOKUP(V$1,Services!$A$1:$B$25,2,0)="Exclude"),"",IF($D559=1,IF(OR(price_limit="",price_limit="No Limit"),IF(V559="Yes",1,2),IF(SUMIFS(WhatIf!$W:$W,WhatIf!$Q:$Q,V$1,WhatIf!$R:$R,V559)&lt;=price_limit,IF(V559="Yes",1,2),"")),""))</f>
        <v/>
      </c>
      <c r="BR559" s="161" t="str">
        <f>IF(OR(W559="",VLOOKUP(W$1,Services!$A$1:$B$25,2,0)="Exclude"),"",IF($D559=1,IF(OR(price_limit="",price_limit="No Limit"),IF(W559="Yes",1,2),IF(SUMIFS(WhatIf!$W:$W,WhatIf!$Q:$Q,W$1,WhatIf!$R:$R,W559)&lt;=price_limit,IF(W559="Yes",1,2),"")),""))</f>
        <v/>
      </c>
      <c r="BS559" s="161" t="str">
        <f>IF(OR(X559="",VLOOKUP(X$1,Services!$A$1:$B$25,2,0)="Exclude"),"",IF($D559=1,IF(OR(price_limit="",price_limit="No Limit"),IF(X559="Yes",1,2),IF(SUMIFS(WhatIf!$W:$W,WhatIf!$Q:$Q,X$1,WhatIf!$R:$R,X559)&lt;=price_limit,IF(X559="Yes",1,2),"")),""))</f>
        <v/>
      </c>
      <c r="BT559" s="161" t="str">
        <f>IF(OR(Y559="",VLOOKUP(Y$1,Services!$A$1:$B$25,2,0)="Exclude"),"",IF($D559=1,IF(OR(price_limit="",price_limit="No Limit"),IF(Y559="Yes",1,2),IF(SUMIFS(WhatIf!$W:$W,WhatIf!$Q:$Q,Y$1,WhatIf!$R:$R,Y559)&lt;=price_limit,IF(Y559="Yes",1,2),"")),""))</f>
        <v/>
      </c>
      <c r="BU559" s="161" t="str">
        <f>IF(OR(Z559="",VLOOKUP(Z$1,Services!$A$1:$B$25,2,0)="Exclude"),"",IF($D559=1,IF(OR(price_limit="",price_limit="No Limit"),IF(Z559="Yes",1,2),IF(SUMIFS(WhatIf!$W:$W,WhatIf!$Q:$Q,Z$1,WhatIf!$R:$R,Z559)&lt;=price_limit,IF(Z559="Yes",1,2),"")),""))</f>
        <v/>
      </c>
      <c r="BV559" s="161"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499</v>
      </c>
      <c r="C560" s="3" t="s">
        <v>745</v>
      </c>
      <c r="D560" s="8" t="str">
        <f t="shared" ca="1" si="26"/>
        <v/>
      </c>
      <c r="I560" s="8"/>
      <c r="J560" s="8"/>
      <c r="K560" s="8"/>
      <c r="L560" s="8"/>
      <c r="M560" s="8"/>
      <c r="N560" s="8"/>
      <c r="O560" s="8"/>
      <c r="P560" s="8" t="s">
        <v>210</v>
      </c>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1" t="str">
        <f>IF(OR(E560="",VLOOKUP(E$1,Services!$A$1:$B$25,2,0)="Exclude"),"",IF($D560=1,IF(OR(price_limit="",price_limit="No Limit"),IF(E560="Yes",1,2),IF(SUMIFS(WhatIf!$W:$W,WhatIf!$Q:$Q,E$1,WhatIf!$R:$R,E560)&lt;=price_limit,IF(E560="Yes",1,2),"")),""))</f>
        <v/>
      </c>
      <c r="BA560" s="161" t="str">
        <f>IF(OR(F560="",VLOOKUP(F$1,Services!$A$1:$B$25,2,0)="Exclude"),"",IF($D560=1,IF(OR(price_limit="",price_limit="No Limit"),IF(F560="Yes",1,2),IF(SUMIFS(WhatIf!$W:$W,WhatIf!$Q:$Q,F$1,WhatIf!$R:$R,F560)&lt;=price_limit,IF(F560="Yes",1,2),"")),""))</f>
        <v/>
      </c>
      <c r="BB560" s="161" t="str">
        <f>IF(OR(G560="",VLOOKUP(G$1,Services!$A$1:$B$25,2,0)="Exclude"),"",IF($D560=1,IF(OR(price_limit="",price_limit="No Limit"),IF(G560="Yes",1,2),IF(SUMIFS(WhatIf!$W:$W,WhatIf!$Q:$Q,G$1,WhatIf!$R:$R,G560)&lt;=price_limit,IF(G560="Yes",1,2),"")),""))</f>
        <v/>
      </c>
      <c r="BC560" s="161" t="str">
        <f>IF(OR(H560="",VLOOKUP(H$1,Services!$A$1:$B$25,2,0)="Exclude"),"",IF($D560=1,IF(OR(price_limit="",price_limit="No Limit"),IF(H560="Yes",1,2),IF(SUMIFS(WhatIf!$W:$W,WhatIf!$Q:$Q,H$1,WhatIf!$R:$R,H560)&lt;=price_limit,IF(H560="Yes",1,2),"")),""))</f>
        <v/>
      </c>
      <c r="BD560" s="161" t="str">
        <f>IF(OR(I560="",VLOOKUP(I$1,Services!$A$1:$B$25,2,0)="Exclude"),"",IF($D560=1,IF(OR(price_limit="",price_limit="No Limit"),IF(I560="Yes",1,2),IF(SUMIFS(WhatIf!$W:$W,WhatIf!$Q:$Q,I$1,WhatIf!$R:$R,I560)&lt;=price_limit,IF(I560="Yes",1,2),"")),""))</f>
        <v/>
      </c>
      <c r="BE560" s="161" t="str">
        <f>IF(OR(J560="",VLOOKUP(J$1,Services!$A$1:$B$25,2,0)="Exclude"),"",IF($D560=1,IF(OR(price_limit="",price_limit="No Limit"),IF(J560="Yes",1,2),IF(SUMIFS(WhatIf!$W:$W,WhatIf!$Q:$Q,J$1,WhatIf!$R:$R,J560)&lt;=price_limit,IF(J560="Yes",1,2),"")),""))</f>
        <v/>
      </c>
      <c r="BF560" s="161" t="str">
        <f>IF(OR(K560="",VLOOKUP(K$1,Services!$A$1:$B$25,2,0)="Exclude"),"",IF($D560=1,IF(OR(price_limit="",price_limit="No Limit"),IF(K560="Yes",1,2),IF(SUMIFS(WhatIf!$W:$W,WhatIf!$Q:$Q,K$1,WhatIf!$R:$R,K560)&lt;=price_limit,IF(K560="Yes",1,2),"")),""))</f>
        <v/>
      </c>
      <c r="BG560" s="161" t="str">
        <f>IF(OR(L560="",VLOOKUP(L$1,Services!$A$1:$B$25,2,0)="Exclude"),"",IF($D560=1,IF(OR(price_limit="",price_limit="No Limit"),IF(L560="Yes",1,2),IF(SUMIFS(WhatIf!$W:$W,WhatIf!$Q:$Q,L$1,WhatIf!$R:$R,L560)&lt;=price_limit,IF(L560="Yes",1,2),"")),""))</f>
        <v/>
      </c>
      <c r="BH560" s="161" t="str">
        <f>IF(OR(M560="",VLOOKUP(M$1,Services!$A$1:$B$25,2,0)="Exclude"),"",IF($D560=1,IF(OR(price_limit="",price_limit="No Limit"),IF(M560="Yes",1,2),IF(SUMIFS(WhatIf!$W:$W,WhatIf!$Q:$Q,M$1,WhatIf!$R:$R,M560)&lt;=price_limit,IF(M560="Yes",1,2),"")),""))</f>
        <v/>
      </c>
      <c r="BI560" s="161" t="str">
        <f>IF(OR(N560="",VLOOKUP(N$1,Services!$A$1:$B$25,2,0)="Exclude"),"",IF($D560=1,IF(OR(price_limit="",price_limit="No Limit"),IF(N560="Yes",1,2),IF(SUMIFS(WhatIf!$W:$W,WhatIf!$Q:$Q,N$1,WhatIf!$R:$R,N560)&lt;=price_limit,IF(N560="Yes",1,2),"")),""))</f>
        <v/>
      </c>
      <c r="BJ560" s="161" t="str">
        <f>IF(OR(O560="",VLOOKUP(O$1,Services!$A$1:$B$25,2,0)="Exclude"),"",IF($D560=1,IF(OR(price_limit="",price_limit="No Limit"),IF(O560="Yes",1,2),IF(SUMIFS(WhatIf!$W:$W,WhatIf!$Q:$Q,O$1,WhatIf!$R:$R,O560)&lt;=price_limit,IF(O560="Yes",1,2),"")),""))</f>
        <v/>
      </c>
      <c r="BK560" s="161" t="str">
        <f ca="1">IF(OR(P560="",VLOOKUP(P$1,Services!$A$1:$B$25,2,0)="Exclude"),"",IF($D560=1,IF(OR(price_limit="",price_limit="No Limit"),IF(P560="Yes",1,2),IF(SUMIFS(WhatIf!$W:$W,WhatIf!$Q:$Q,P$1,WhatIf!$R:$R,P560)&lt;=price_limit,IF(P560="Yes",1,2),"")),""))</f>
        <v/>
      </c>
      <c r="BL560" s="161" t="str">
        <f>IF(OR(Q560="",VLOOKUP(Q$1,Services!$A$1:$B$25,2,0)="Exclude"),"",IF($D560=1,IF(OR(price_limit="",price_limit="No Limit"),IF(Q560="Yes",1,2),IF(SUMIFS(WhatIf!$W:$W,WhatIf!$Q:$Q,Q$1,WhatIf!$R:$R,Q560)&lt;=price_limit,IF(Q560="Yes",1,2),"")),""))</f>
        <v/>
      </c>
      <c r="BM560" s="161" t="str">
        <f>IF(OR(R560="",VLOOKUP(R$1,Services!$A$1:$B$25,2,0)="Exclude"),"",IF($D560=1,IF(OR(price_limit="",price_limit="No Limit"),IF(R560="Yes",1,2),IF(SUMIFS(WhatIf!$W:$W,WhatIf!$Q:$Q,R$1,WhatIf!$R:$R,R560)&lt;=price_limit,IF(R560="Yes",1,2),"")),""))</f>
        <v/>
      </c>
      <c r="BN560" s="161" t="str">
        <f>IF(OR(S560="",VLOOKUP(S$1,Services!$A$1:$B$25,2,0)="Exclude"),"",IF($D560=1,IF(OR(price_limit="",price_limit="No Limit"),IF(S560="Yes",1,2),IF(SUMIFS(WhatIf!$W:$W,WhatIf!$Q:$Q,S$1,WhatIf!$R:$R,S560)&lt;=price_limit,IF(S560="Yes",1,2),"")),""))</f>
        <v/>
      </c>
      <c r="BO560" s="161" t="str">
        <f>IF(OR(T560="",VLOOKUP(T$1,Services!$A$1:$B$25,2,0)="Exclude"),"",IF($D560=1,IF(OR(price_limit="",price_limit="No Limit"),IF(T560="Yes",1,2),IF(SUMIFS(WhatIf!$W:$W,WhatIf!$Q:$Q,T$1,WhatIf!$R:$R,T560)&lt;=price_limit,IF(T560="Yes",1,2),"")),""))</f>
        <v/>
      </c>
      <c r="BP560" s="161" t="str">
        <f>IF(OR(U560="",VLOOKUP(U$1,Services!$A$1:$B$25,2,0)="Exclude"),"",IF($D560=1,IF(OR(price_limit="",price_limit="No Limit"),IF(U560="Yes",1,2),IF(SUMIFS(WhatIf!$W:$W,WhatIf!$Q:$Q,U$1,WhatIf!$R:$R,U560)&lt;=price_limit,IF(U560="Yes",1,2),"")),""))</f>
        <v/>
      </c>
      <c r="BQ560" s="161" t="str">
        <f>IF(OR(V560="",VLOOKUP(V$1,Services!$A$1:$B$25,2,0)="Exclude"),"",IF($D560=1,IF(OR(price_limit="",price_limit="No Limit"),IF(V560="Yes",1,2),IF(SUMIFS(WhatIf!$W:$W,WhatIf!$Q:$Q,V$1,WhatIf!$R:$R,V560)&lt;=price_limit,IF(V560="Yes",1,2),"")),""))</f>
        <v/>
      </c>
      <c r="BR560" s="161" t="str">
        <f>IF(OR(W560="",VLOOKUP(W$1,Services!$A$1:$B$25,2,0)="Exclude"),"",IF($D560=1,IF(OR(price_limit="",price_limit="No Limit"),IF(W560="Yes",1,2),IF(SUMIFS(WhatIf!$W:$W,WhatIf!$Q:$Q,W$1,WhatIf!$R:$R,W560)&lt;=price_limit,IF(W560="Yes",1,2),"")),""))</f>
        <v/>
      </c>
      <c r="BS560" s="161" t="str">
        <f>IF(OR(X560="",VLOOKUP(X$1,Services!$A$1:$B$25,2,0)="Exclude"),"",IF($D560=1,IF(OR(price_limit="",price_limit="No Limit"),IF(X560="Yes",1,2),IF(SUMIFS(WhatIf!$W:$W,WhatIf!$Q:$Q,X$1,WhatIf!$R:$R,X560)&lt;=price_limit,IF(X560="Yes",1,2),"")),""))</f>
        <v/>
      </c>
      <c r="BT560" s="161" t="str">
        <f>IF(OR(Y560="",VLOOKUP(Y$1,Services!$A$1:$B$25,2,0)="Exclude"),"",IF($D560=1,IF(OR(price_limit="",price_limit="No Limit"),IF(Y560="Yes",1,2),IF(SUMIFS(WhatIf!$W:$W,WhatIf!$Q:$Q,Y$1,WhatIf!$R:$R,Y560)&lt;=price_limit,IF(Y560="Yes",1,2),"")),""))</f>
        <v/>
      </c>
      <c r="BU560" s="161" t="str">
        <f>IF(OR(Z560="",VLOOKUP(Z$1,Services!$A$1:$B$25,2,0)="Exclude"),"",IF($D560=1,IF(OR(price_limit="",price_limit="No Limit"),IF(Z560="Yes",1,2),IF(SUMIFS(WhatIf!$W:$W,WhatIf!$Q:$Q,Z$1,WhatIf!$R:$R,Z560)&lt;=price_limit,IF(Z560="Yes",1,2),"")),""))</f>
        <v/>
      </c>
      <c r="BV560" s="161"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25.5" customHeight="1" x14ac:dyDescent="0.3">
      <c r="A561" s="15" t="s">
        <v>1140</v>
      </c>
      <c r="B561" s="3" t="s">
        <v>1157</v>
      </c>
      <c r="C561" s="3" t="s">
        <v>229</v>
      </c>
      <c r="D561" s="8" t="str">
        <f t="shared" ca="1" si="26"/>
        <v/>
      </c>
      <c r="E561" s="4" t="s">
        <v>1</v>
      </c>
      <c r="Q561" s="4" t="s">
        <v>1</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1" t="str">
        <f ca="1">IF(OR(E561="",VLOOKUP(E$1,Services!$A$1:$B$25,2,0)="Exclude"),"",IF($D561=1,IF(OR(price_limit="",price_limit="No Limit"),IF(E561="Yes",1,2),IF(SUMIFS(WhatIf!$W:$W,WhatIf!$Q:$Q,E$1,WhatIf!$R:$R,E561)&lt;=price_limit,IF(E561="Yes",1,2),"")),""))</f>
        <v/>
      </c>
      <c r="BA561" s="161" t="str">
        <f>IF(OR(F561="",VLOOKUP(F$1,Services!$A$1:$B$25,2,0)="Exclude"),"",IF($D561=1,IF(OR(price_limit="",price_limit="No Limit"),IF(F561="Yes",1,2),IF(SUMIFS(WhatIf!$W:$W,WhatIf!$Q:$Q,F$1,WhatIf!$R:$R,F561)&lt;=price_limit,IF(F561="Yes",1,2),"")),""))</f>
        <v/>
      </c>
      <c r="BB561" s="161" t="str">
        <f>IF(OR(G561="",VLOOKUP(G$1,Services!$A$1:$B$25,2,0)="Exclude"),"",IF($D561=1,IF(OR(price_limit="",price_limit="No Limit"),IF(G561="Yes",1,2),IF(SUMIFS(WhatIf!$W:$W,WhatIf!$Q:$Q,G$1,WhatIf!$R:$R,G561)&lt;=price_limit,IF(G561="Yes",1,2),"")),""))</f>
        <v/>
      </c>
      <c r="BC561" s="161" t="str">
        <f>IF(OR(H561="",VLOOKUP(H$1,Services!$A$1:$B$25,2,0)="Exclude"),"",IF($D561=1,IF(OR(price_limit="",price_limit="No Limit"),IF(H561="Yes",1,2),IF(SUMIFS(WhatIf!$W:$W,WhatIf!$Q:$Q,H$1,WhatIf!$R:$R,H561)&lt;=price_limit,IF(H561="Yes",1,2),"")),""))</f>
        <v/>
      </c>
      <c r="BD561" s="161" t="str">
        <f>IF(OR(I561="",VLOOKUP(I$1,Services!$A$1:$B$25,2,0)="Exclude"),"",IF($D561=1,IF(OR(price_limit="",price_limit="No Limit"),IF(I561="Yes",1,2),IF(SUMIFS(WhatIf!$W:$W,WhatIf!$Q:$Q,I$1,WhatIf!$R:$R,I561)&lt;=price_limit,IF(I561="Yes",1,2),"")),""))</f>
        <v/>
      </c>
      <c r="BE561" s="161" t="str">
        <f>IF(OR(J561="",VLOOKUP(J$1,Services!$A$1:$B$25,2,0)="Exclude"),"",IF($D561=1,IF(OR(price_limit="",price_limit="No Limit"),IF(J561="Yes",1,2),IF(SUMIFS(WhatIf!$W:$W,WhatIf!$Q:$Q,J$1,WhatIf!$R:$R,J561)&lt;=price_limit,IF(J561="Yes",1,2),"")),""))</f>
        <v/>
      </c>
      <c r="BF561" s="161" t="str">
        <f>IF(OR(K561="",VLOOKUP(K$1,Services!$A$1:$B$25,2,0)="Exclude"),"",IF($D561=1,IF(OR(price_limit="",price_limit="No Limit"),IF(K561="Yes",1,2),IF(SUMIFS(WhatIf!$W:$W,WhatIf!$Q:$Q,K$1,WhatIf!$R:$R,K561)&lt;=price_limit,IF(K561="Yes",1,2),"")),""))</f>
        <v/>
      </c>
      <c r="BG561" s="161" t="str">
        <f>IF(OR(L561="",VLOOKUP(L$1,Services!$A$1:$B$25,2,0)="Exclude"),"",IF($D561=1,IF(OR(price_limit="",price_limit="No Limit"),IF(L561="Yes",1,2),IF(SUMIFS(WhatIf!$W:$W,WhatIf!$Q:$Q,L$1,WhatIf!$R:$R,L561)&lt;=price_limit,IF(L561="Yes",1,2),"")),""))</f>
        <v/>
      </c>
      <c r="BH561" s="161" t="str">
        <f>IF(OR(M561="",VLOOKUP(M$1,Services!$A$1:$B$25,2,0)="Exclude"),"",IF($D561=1,IF(OR(price_limit="",price_limit="No Limit"),IF(M561="Yes",1,2),IF(SUMIFS(WhatIf!$W:$W,WhatIf!$Q:$Q,M$1,WhatIf!$R:$R,M561)&lt;=price_limit,IF(M561="Yes",1,2),"")),""))</f>
        <v/>
      </c>
      <c r="BI561" s="161" t="str">
        <f>IF(OR(N561="",VLOOKUP(N$1,Services!$A$1:$B$25,2,0)="Exclude"),"",IF($D561=1,IF(OR(price_limit="",price_limit="No Limit"),IF(N561="Yes",1,2),IF(SUMIFS(WhatIf!$W:$W,WhatIf!$Q:$Q,N$1,WhatIf!$R:$R,N561)&lt;=price_limit,IF(N561="Yes",1,2),"")),""))</f>
        <v/>
      </c>
      <c r="BJ561" s="161" t="str">
        <f>IF(OR(O561="",VLOOKUP(O$1,Services!$A$1:$B$25,2,0)="Exclude"),"",IF($D561=1,IF(OR(price_limit="",price_limit="No Limit"),IF(O561="Yes",1,2),IF(SUMIFS(WhatIf!$W:$W,WhatIf!$Q:$Q,O$1,WhatIf!$R:$R,O561)&lt;=price_limit,IF(O561="Yes",1,2),"")),""))</f>
        <v/>
      </c>
      <c r="BK561" s="161" t="str">
        <f>IF(OR(P561="",VLOOKUP(P$1,Services!$A$1:$B$25,2,0)="Exclude"),"",IF($D561=1,IF(OR(price_limit="",price_limit="No Limit"),IF(P561="Yes",1,2),IF(SUMIFS(WhatIf!$W:$W,WhatIf!$Q:$Q,P$1,WhatIf!$R:$R,P561)&lt;=price_limit,IF(P561="Yes",1,2),"")),""))</f>
        <v/>
      </c>
      <c r="BL561" s="161" t="str">
        <f ca="1">IF(OR(Q561="",VLOOKUP(Q$1,Services!$A$1:$B$25,2,0)="Exclude"),"",IF($D561=1,IF(OR(price_limit="",price_limit="No Limit"),IF(Q561="Yes",1,2),IF(SUMIFS(WhatIf!$W:$W,WhatIf!$Q:$Q,Q$1,WhatIf!$R:$R,Q561)&lt;=price_limit,IF(Q561="Yes",1,2),"")),""))</f>
        <v/>
      </c>
      <c r="BM561" s="161" t="str">
        <f>IF(OR(R561="",VLOOKUP(R$1,Services!$A$1:$B$25,2,0)="Exclude"),"",IF($D561=1,IF(OR(price_limit="",price_limit="No Limit"),IF(R561="Yes",1,2),IF(SUMIFS(WhatIf!$W:$W,WhatIf!$Q:$Q,R$1,WhatIf!$R:$R,R561)&lt;=price_limit,IF(R561="Yes",1,2),"")),""))</f>
        <v/>
      </c>
      <c r="BN561" s="161" t="str">
        <f>IF(OR(S561="",VLOOKUP(S$1,Services!$A$1:$B$25,2,0)="Exclude"),"",IF($D561=1,IF(OR(price_limit="",price_limit="No Limit"),IF(S561="Yes",1,2),IF(SUMIFS(WhatIf!$W:$W,WhatIf!$Q:$Q,S$1,WhatIf!$R:$R,S561)&lt;=price_limit,IF(S561="Yes",1,2),"")),""))</f>
        <v/>
      </c>
      <c r="BO561" s="161" t="str">
        <f>IF(OR(T561="",VLOOKUP(T$1,Services!$A$1:$B$25,2,0)="Exclude"),"",IF($D561=1,IF(OR(price_limit="",price_limit="No Limit"),IF(T561="Yes",1,2),IF(SUMIFS(WhatIf!$W:$W,WhatIf!$Q:$Q,T$1,WhatIf!$R:$R,T561)&lt;=price_limit,IF(T561="Yes",1,2),"")),""))</f>
        <v/>
      </c>
      <c r="BP561" s="161" t="str">
        <f>IF(OR(U561="",VLOOKUP(U$1,Services!$A$1:$B$25,2,0)="Exclude"),"",IF($D561=1,IF(OR(price_limit="",price_limit="No Limit"),IF(U561="Yes",1,2),IF(SUMIFS(WhatIf!$W:$W,WhatIf!$Q:$Q,U$1,WhatIf!$R:$R,U561)&lt;=price_limit,IF(U561="Yes",1,2),"")),""))</f>
        <v/>
      </c>
      <c r="BQ561" s="161" t="str">
        <f>IF(OR(V561="",VLOOKUP(V$1,Services!$A$1:$B$25,2,0)="Exclude"),"",IF($D561=1,IF(OR(price_limit="",price_limit="No Limit"),IF(V561="Yes",1,2),IF(SUMIFS(WhatIf!$W:$W,WhatIf!$Q:$Q,V$1,WhatIf!$R:$R,V561)&lt;=price_limit,IF(V561="Yes",1,2),"")),""))</f>
        <v/>
      </c>
      <c r="BR561" s="161" t="str">
        <f>IF(OR(W561="",VLOOKUP(W$1,Services!$A$1:$B$25,2,0)="Exclude"),"",IF($D561=1,IF(OR(price_limit="",price_limit="No Limit"),IF(W561="Yes",1,2),IF(SUMIFS(WhatIf!$W:$W,WhatIf!$Q:$Q,W$1,WhatIf!$R:$R,W561)&lt;=price_limit,IF(W561="Yes",1,2),"")),""))</f>
        <v/>
      </c>
      <c r="BS561" s="161" t="str">
        <f>IF(OR(X561="",VLOOKUP(X$1,Services!$A$1:$B$25,2,0)="Exclude"),"",IF($D561=1,IF(OR(price_limit="",price_limit="No Limit"),IF(X561="Yes",1,2),IF(SUMIFS(WhatIf!$W:$W,WhatIf!$Q:$Q,X$1,WhatIf!$R:$R,X561)&lt;=price_limit,IF(X561="Yes",1,2),"")),""))</f>
        <v/>
      </c>
      <c r="BT561" s="161" t="str">
        <f>IF(OR(Y561="",VLOOKUP(Y$1,Services!$A$1:$B$25,2,0)="Exclude"),"",IF($D561=1,IF(OR(price_limit="",price_limit="No Limit"),IF(Y561="Yes",1,2),IF(SUMIFS(WhatIf!$W:$W,WhatIf!$Q:$Q,Y$1,WhatIf!$R:$R,Y561)&lt;=price_limit,IF(Y561="Yes",1,2),"")),""))</f>
        <v/>
      </c>
      <c r="BU561" s="161" t="str">
        <f>IF(OR(Z561="",VLOOKUP(Z$1,Services!$A$1:$B$25,2,0)="Exclude"),"",IF($D561=1,IF(OR(price_limit="",price_limit="No Limit"),IF(Z561="Yes",1,2),IF(SUMIFS(WhatIf!$W:$W,WhatIf!$Q:$Q,Z$1,WhatIf!$R:$R,Z561)&lt;=price_limit,IF(Z561="Yes",1,2),"")),""))</f>
        <v/>
      </c>
      <c r="BV561" s="161"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26" customHeight="1" x14ac:dyDescent="0.35">
      <c r="A562" s="15" t="s">
        <v>150</v>
      </c>
      <c r="B562" s="3" t="s">
        <v>205</v>
      </c>
      <c r="C562" s="3" t="s">
        <v>346</v>
      </c>
      <c r="D562" s="8" t="str">
        <f t="shared" ca="1" si="26"/>
        <v/>
      </c>
      <c r="F562" s="4" t="s">
        <v>150</v>
      </c>
      <c r="G562" s="4" t="s">
        <v>150</v>
      </c>
      <c r="H562" s="4" t="s">
        <v>150</v>
      </c>
      <c r="I562" s="8"/>
      <c r="J562" s="8"/>
      <c r="K562" s="8"/>
      <c r="L562" s="8"/>
      <c r="M562" s="8" t="s">
        <v>150</v>
      </c>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1" t="str">
        <f>IF(OR(E562="",VLOOKUP(E$1,Services!$A$1:$B$25,2,0)="Exclude"),"",IF($D562=1,IF(OR(price_limit="",price_limit="No Limit"),IF(E562="Yes",1,2),IF(SUMIFS(WhatIf!$W:$W,WhatIf!$Q:$Q,E$1,WhatIf!$R:$R,E562)&lt;=price_limit,IF(E562="Yes",1,2),"")),""))</f>
        <v/>
      </c>
      <c r="BA562" s="161" t="str">
        <f ca="1">IF(OR(F562="",VLOOKUP(F$1,Services!$A$1:$B$25,2,0)="Exclude"),"",IF($D562=1,IF(OR(price_limit="",price_limit="No Limit"),IF(F562="Yes",1,2),IF(SUMIFS(WhatIf!$W:$W,WhatIf!$Q:$Q,F$1,WhatIf!$R:$R,F562)&lt;=price_limit,IF(F562="Yes",1,2),"")),""))</f>
        <v/>
      </c>
      <c r="BB562" s="161" t="str">
        <f ca="1">IF(OR(G562="",VLOOKUP(G$1,Services!$A$1:$B$25,2,0)="Exclude"),"",IF($D562=1,IF(OR(price_limit="",price_limit="No Limit"),IF(G562="Yes",1,2),IF(SUMIFS(WhatIf!$W:$W,WhatIf!$Q:$Q,G$1,WhatIf!$R:$R,G562)&lt;=price_limit,IF(G562="Yes",1,2),"")),""))</f>
        <v/>
      </c>
      <c r="BC562" s="161" t="str">
        <f ca="1">IF(OR(H562="",VLOOKUP(H$1,Services!$A$1:$B$25,2,0)="Exclude"),"",IF($D562=1,IF(OR(price_limit="",price_limit="No Limit"),IF(H562="Yes",1,2),IF(SUMIFS(WhatIf!$W:$W,WhatIf!$Q:$Q,H$1,WhatIf!$R:$R,H562)&lt;=price_limit,IF(H562="Yes",1,2),"")),""))</f>
        <v/>
      </c>
      <c r="BD562" s="161" t="str">
        <f>IF(OR(I562="",VLOOKUP(I$1,Services!$A$1:$B$25,2,0)="Exclude"),"",IF($D562=1,IF(OR(price_limit="",price_limit="No Limit"),IF(I562="Yes",1,2),IF(SUMIFS(WhatIf!$W:$W,WhatIf!$Q:$Q,I$1,WhatIf!$R:$R,I562)&lt;=price_limit,IF(I562="Yes",1,2),"")),""))</f>
        <v/>
      </c>
      <c r="BE562" s="161" t="str">
        <f>IF(OR(J562="",VLOOKUP(J$1,Services!$A$1:$B$25,2,0)="Exclude"),"",IF($D562=1,IF(OR(price_limit="",price_limit="No Limit"),IF(J562="Yes",1,2),IF(SUMIFS(WhatIf!$W:$W,WhatIf!$Q:$Q,J$1,WhatIf!$R:$R,J562)&lt;=price_limit,IF(J562="Yes",1,2),"")),""))</f>
        <v/>
      </c>
      <c r="BF562" s="161" t="str">
        <f>IF(OR(K562="",VLOOKUP(K$1,Services!$A$1:$B$25,2,0)="Exclude"),"",IF($D562=1,IF(OR(price_limit="",price_limit="No Limit"),IF(K562="Yes",1,2),IF(SUMIFS(WhatIf!$W:$W,WhatIf!$Q:$Q,K$1,WhatIf!$R:$R,K562)&lt;=price_limit,IF(K562="Yes",1,2),"")),""))</f>
        <v/>
      </c>
      <c r="BG562" s="161" t="str">
        <f>IF(OR(L562="",VLOOKUP(L$1,Services!$A$1:$B$25,2,0)="Exclude"),"",IF($D562=1,IF(OR(price_limit="",price_limit="No Limit"),IF(L562="Yes",1,2),IF(SUMIFS(WhatIf!$W:$W,WhatIf!$Q:$Q,L$1,WhatIf!$R:$R,L562)&lt;=price_limit,IF(L562="Yes",1,2),"")),""))</f>
        <v/>
      </c>
      <c r="BH562" s="161" t="str">
        <f ca="1">IF(OR(M562="",VLOOKUP(M$1,Services!$A$1:$B$25,2,0)="Exclude"),"",IF($D562=1,IF(OR(price_limit="",price_limit="No Limit"),IF(M562="Yes",1,2),IF(SUMIFS(WhatIf!$W:$W,WhatIf!$Q:$Q,M$1,WhatIf!$R:$R,M562)&lt;=price_limit,IF(M562="Yes",1,2),"")),""))</f>
        <v/>
      </c>
      <c r="BI562" s="161" t="str">
        <f>IF(OR(N562="",VLOOKUP(N$1,Services!$A$1:$B$25,2,0)="Exclude"),"",IF($D562=1,IF(OR(price_limit="",price_limit="No Limit"),IF(N562="Yes",1,2),IF(SUMIFS(WhatIf!$W:$W,WhatIf!$Q:$Q,N$1,WhatIf!$R:$R,N562)&lt;=price_limit,IF(N562="Yes",1,2),"")),""))</f>
        <v/>
      </c>
      <c r="BJ562" s="161" t="str">
        <f>IF(OR(O562="",VLOOKUP(O$1,Services!$A$1:$B$25,2,0)="Exclude"),"",IF($D562=1,IF(OR(price_limit="",price_limit="No Limit"),IF(O562="Yes",1,2),IF(SUMIFS(WhatIf!$W:$W,WhatIf!$Q:$Q,O$1,WhatIf!$R:$R,O562)&lt;=price_limit,IF(O562="Yes",1,2),"")),""))</f>
        <v/>
      </c>
      <c r="BK562" s="161" t="str">
        <f>IF(OR(P562="",VLOOKUP(P$1,Services!$A$1:$B$25,2,0)="Exclude"),"",IF($D562=1,IF(OR(price_limit="",price_limit="No Limit"),IF(P562="Yes",1,2),IF(SUMIFS(WhatIf!$W:$W,WhatIf!$Q:$Q,P$1,WhatIf!$R:$R,P562)&lt;=price_limit,IF(P562="Yes",1,2),"")),""))</f>
        <v/>
      </c>
      <c r="BL562" s="161" t="str">
        <f>IF(OR(Q562="",VLOOKUP(Q$1,Services!$A$1:$B$25,2,0)="Exclude"),"",IF($D562=1,IF(OR(price_limit="",price_limit="No Limit"),IF(Q562="Yes",1,2),IF(SUMIFS(WhatIf!$W:$W,WhatIf!$Q:$Q,Q$1,WhatIf!$R:$R,Q562)&lt;=price_limit,IF(Q562="Yes",1,2),"")),""))</f>
        <v/>
      </c>
      <c r="BM562" s="161" t="str">
        <f>IF(OR(R562="",VLOOKUP(R$1,Services!$A$1:$B$25,2,0)="Exclude"),"",IF($D562=1,IF(OR(price_limit="",price_limit="No Limit"),IF(R562="Yes",1,2),IF(SUMIFS(WhatIf!$W:$W,WhatIf!$Q:$Q,R$1,WhatIf!$R:$R,R562)&lt;=price_limit,IF(R562="Yes",1,2),"")),""))</f>
        <v/>
      </c>
      <c r="BN562" s="161" t="str">
        <f>IF(OR(S562="",VLOOKUP(S$1,Services!$A$1:$B$25,2,0)="Exclude"),"",IF($D562=1,IF(OR(price_limit="",price_limit="No Limit"),IF(S562="Yes",1,2),IF(SUMIFS(WhatIf!$W:$W,WhatIf!$Q:$Q,S$1,WhatIf!$R:$R,S562)&lt;=price_limit,IF(S562="Yes",1,2),"")),""))</f>
        <v/>
      </c>
      <c r="BO562" s="161" t="str">
        <f>IF(OR(T562="",VLOOKUP(T$1,Services!$A$1:$B$25,2,0)="Exclude"),"",IF($D562=1,IF(OR(price_limit="",price_limit="No Limit"),IF(T562="Yes",1,2),IF(SUMIFS(WhatIf!$W:$W,WhatIf!$Q:$Q,T$1,WhatIf!$R:$R,T562)&lt;=price_limit,IF(T562="Yes",1,2),"")),""))</f>
        <v/>
      </c>
      <c r="BP562" s="161" t="str">
        <f>IF(OR(U562="",VLOOKUP(U$1,Services!$A$1:$B$25,2,0)="Exclude"),"",IF($D562=1,IF(OR(price_limit="",price_limit="No Limit"),IF(U562="Yes",1,2),IF(SUMIFS(WhatIf!$W:$W,WhatIf!$Q:$Q,U$1,WhatIf!$R:$R,U562)&lt;=price_limit,IF(U562="Yes",1,2),"")),""))</f>
        <v/>
      </c>
      <c r="BQ562" s="161" t="str">
        <f>IF(OR(V562="",VLOOKUP(V$1,Services!$A$1:$B$25,2,0)="Exclude"),"",IF($D562=1,IF(OR(price_limit="",price_limit="No Limit"),IF(V562="Yes",1,2),IF(SUMIFS(WhatIf!$W:$W,WhatIf!$Q:$Q,V$1,WhatIf!$R:$R,V562)&lt;=price_limit,IF(V562="Yes",1,2),"")),""))</f>
        <v/>
      </c>
      <c r="BR562" s="161" t="str">
        <f>IF(OR(W562="",VLOOKUP(W$1,Services!$A$1:$B$25,2,0)="Exclude"),"",IF($D562=1,IF(OR(price_limit="",price_limit="No Limit"),IF(W562="Yes",1,2),IF(SUMIFS(WhatIf!$W:$W,WhatIf!$Q:$Q,W$1,WhatIf!$R:$R,W562)&lt;=price_limit,IF(W562="Yes",1,2),"")),""))</f>
        <v/>
      </c>
      <c r="BS562" s="161" t="str">
        <f>IF(OR(X562="",VLOOKUP(X$1,Services!$A$1:$B$25,2,0)="Exclude"),"",IF($D562=1,IF(OR(price_limit="",price_limit="No Limit"),IF(X562="Yes",1,2),IF(SUMIFS(WhatIf!$W:$W,WhatIf!$Q:$Q,X$1,WhatIf!$R:$R,X562)&lt;=price_limit,IF(X562="Yes",1,2),"")),""))</f>
        <v/>
      </c>
      <c r="BT562" s="161" t="str">
        <f>IF(OR(Y562="",VLOOKUP(Y$1,Services!$A$1:$B$25,2,0)="Exclude"),"",IF($D562=1,IF(OR(price_limit="",price_limit="No Limit"),IF(Y562="Yes",1,2),IF(SUMIFS(WhatIf!$W:$W,WhatIf!$Q:$Q,Y$1,WhatIf!$R:$R,Y562)&lt;=price_limit,IF(Y562="Yes",1,2),"")),""))</f>
        <v/>
      </c>
      <c r="BU562" s="161" t="str">
        <f>IF(OR(Z562="",VLOOKUP(Z$1,Services!$A$1:$B$25,2,0)="Exclude"),"",IF($D562=1,IF(OR(price_limit="",price_limit="No Limit"),IF(Z562="Yes",1,2),IF(SUMIFS(WhatIf!$W:$W,WhatIf!$Q:$Q,Z$1,WhatIf!$R:$R,Z562)&lt;=price_limit,IF(Z562="Yes",1,2),"")),""))</f>
        <v/>
      </c>
      <c r="BV562" s="161"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69</v>
      </c>
      <c r="B563" s="3" t="s">
        <v>208</v>
      </c>
      <c r="C563" s="3" t="s">
        <v>229</v>
      </c>
      <c r="D563" s="8" t="str">
        <f t="shared" ca="1" si="26"/>
        <v/>
      </c>
      <c r="E563" s="4" t="s">
        <v>1</v>
      </c>
      <c r="F563" s="4" t="s">
        <v>389</v>
      </c>
      <c r="G563" s="4" t="s">
        <v>389</v>
      </c>
      <c r="H563" s="4" t="s">
        <v>389</v>
      </c>
      <c r="I563" s="4" t="s">
        <v>1</v>
      </c>
      <c r="J563" s="8" t="s">
        <v>1</v>
      </c>
      <c r="K563" s="8" t="s">
        <v>1</v>
      </c>
      <c r="L563" s="8" t="s">
        <v>1</v>
      </c>
      <c r="M563" s="8" t="s">
        <v>1</v>
      </c>
      <c r="N563" s="8"/>
      <c r="O563" s="8"/>
      <c r="P563" s="8"/>
      <c r="Q563" s="8"/>
      <c r="R563" s="8"/>
      <c r="S563" s="8"/>
      <c r="T563" s="8"/>
      <c r="U563" s="8"/>
      <c r="V563" s="8"/>
      <c r="W563" s="6"/>
      <c r="X563" s="6"/>
      <c r="Y563" s="6"/>
      <c r="Z563" s="6"/>
      <c r="AA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1" t="str">
        <f ca="1">IF(OR(E563="",VLOOKUP(E$1,Services!$A$1:$B$25,2,0)="Exclude"),"",IF($D563=1,IF(OR(price_limit="",price_limit="No Limit"),IF(E563="Yes",1,2),IF(SUMIFS(WhatIf!$W:$W,WhatIf!$Q:$Q,E$1,WhatIf!$R:$R,E563)&lt;=price_limit,IF(E563="Yes",1,2),"")),""))</f>
        <v/>
      </c>
      <c r="BA563" s="161" t="str">
        <f ca="1">IF(OR(F563="",VLOOKUP(F$1,Services!$A$1:$B$25,2,0)="Exclude"),"",IF($D563=1,IF(OR(price_limit="",price_limit="No Limit"),IF(F563="Yes",1,2),IF(SUMIFS(WhatIf!$W:$W,WhatIf!$Q:$Q,F$1,WhatIf!$R:$R,F563)&lt;=price_limit,IF(F563="Yes",1,2),"")),""))</f>
        <v/>
      </c>
      <c r="BB563" s="161" t="str">
        <f ca="1">IF(OR(G563="",VLOOKUP(G$1,Services!$A$1:$B$25,2,0)="Exclude"),"",IF($D563=1,IF(OR(price_limit="",price_limit="No Limit"),IF(G563="Yes",1,2),IF(SUMIFS(WhatIf!$W:$W,WhatIf!$Q:$Q,G$1,WhatIf!$R:$R,G563)&lt;=price_limit,IF(G563="Yes",1,2),"")),""))</f>
        <v/>
      </c>
      <c r="BC563" s="161" t="str">
        <f ca="1">IF(OR(H563="",VLOOKUP(H$1,Services!$A$1:$B$25,2,0)="Exclude"),"",IF($D563=1,IF(OR(price_limit="",price_limit="No Limit"),IF(H563="Yes",1,2),IF(SUMIFS(WhatIf!$W:$W,WhatIf!$Q:$Q,H$1,WhatIf!$R:$R,H563)&lt;=price_limit,IF(H563="Yes",1,2),"")),""))</f>
        <v/>
      </c>
      <c r="BD563" s="161" t="str">
        <f ca="1">IF(OR(I563="",VLOOKUP(I$1,Services!$A$1:$B$25,2,0)="Exclude"),"",IF($D563=1,IF(OR(price_limit="",price_limit="No Limit"),IF(I563="Yes",1,2),IF(SUMIFS(WhatIf!$W:$W,WhatIf!$Q:$Q,I$1,WhatIf!$R:$R,I563)&lt;=price_limit,IF(I563="Yes",1,2),"")),""))</f>
        <v/>
      </c>
      <c r="BE563" s="161" t="str">
        <f ca="1">IF(OR(J563="",VLOOKUP(J$1,Services!$A$1:$B$25,2,0)="Exclude"),"",IF($D563=1,IF(OR(price_limit="",price_limit="No Limit"),IF(J563="Yes",1,2),IF(SUMIFS(WhatIf!$W:$W,WhatIf!$Q:$Q,J$1,WhatIf!$R:$R,J563)&lt;=price_limit,IF(J563="Yes",1,2),"")),""))</f>
        <v/>
      </c>
      <c r="BF563" s="161" t="str">
        <f ca="1">IF(OR(K563="",VLOOKUP(K$1,Services!$A$1:$B$25,2,0)="Exclude"),"",IF($D563=1,IF(OR(price_limit="",price_limit="No Limit"),IF(K563="Yes",1,2),IF(SUMIFS(WhatIf!$W:$W,WhatIf!$Q:$Q,K$1,WhatIf!$R:$R,K563)&lt;=price_limit,IF(K563="Yes",1,2),"")),""))</f>
        <v/>
      </c>
      <c r="BG563" s="161" t="str">
        <f ca="1">IF(OR(L563="",VLOOKUP(L$1,Services!$A$1:$B$25,2,0)="Exclude"),"",IF($D563=1,IF(OR(price_limit="",price_limit="No Limit"),IF(L563="Yes",1,2),IF(SUMIFS(WhatIf!$W:$W,WhatIf!$Q:$Q,L$1,WhatIf!$R:$R,L563)&lt;=price_limit,IF(L563="Yes",1,2),"")),""))</f>
        <v/>
      </c>
      <c r="BH563" s="161" t="str">
        <f ca="1">IF(OR(M563="",VLOOKUP(M$1,Services!$A$1:$B$25,2,0)="Exclude"),"",IF($D563=1,IF(OR(price_limit="",price_limit="No Limit"),IF(M563="Yes",1,2),IF(SUMIFS(WhatIf!$W:$W,WhatIf!$Q:$Q,M$1,WhatIf!$R:$R,M563)&lt;=price_limit,IF(M563="Yes",1,2),"")),""))</f>
        <v/>
      </c>
      <c r="BI563" s="161" t="str">
        <f>IF(OR(N563="",VLOOKUP(N$1,Services!$A$1:$B$25,2,0)="Exclude"),"",IF($D563=1,IF(OR(price_limit="",price_limit="No Limit"),IF(N563="Yes",1,2),IF(SUMIFS(WhatIf!$W:$W,WhatIf!$Q:$Q,N$1,WhatIf!$R:$R,N563)&lt;=price_limit,IF(N563="Yes",1,2),"")),""))</f>
        <v/>
      </c>
      <c r="BJ563" s="161" t="str">
        <f>IF(OR(O563="",VLOOKUP(O$1,Services!$A$1:$B$25,2,0)="Exclude"),"",IF($D563=1,IF(OR(price_limit="",price_limit="No Limit"),IF(O563="Yes",1,2),IF(SUMIFS(WhatIf!$W:$W,WhatIf!$Q:$Q,O$1,WhatIf!$R:$R,O563)&lt;=price_limit,IF(O563="Yes",1,2),"")),""))</f>
        <v/>
      </c>
      <c r="BK563" s="161" t="str">
        <f>IF(OR(P563="",VLOOKUP(P$1,Services!$A$1:$B$25,2,0)="Exclude"),"",IF($D563=1,IF(OR(price_limit="",price_limit="No Limit"),IF(P563="Yes",1,2),IF(SUMIFS(WhatIf!$W:$W,WhatIf!$Q:$Q,P$1,WhatIf!$R:$R,P563)&lt;=price_limit,IF(P563="Yes",1,2),"")),""))</f>
        <v/>
      </c>
      <c r="BL563" s="161" t="str">
        <f>IF(OR(Q563="",VLOOKUP(Q$1,Services!$A$1:$B$25,2,0)="Exclude"),"",IF($D563=1,IF(OR(price_limit="",price_limit="No Limit"),IF(Q563="Yes",1,2),IF(SUMIFS(WhatIf!$W:$W,WhatIf!$Q:$Q,Q$1,WhatIf!$R:$R,Q563)&lt;=price_limit,IF(Q563="Yes",1,2),"")),""))</f>
        <v/>
      </c>
      <c r="BM563" s="161" t="str">
        <f>IF(OR(R563="",VLOOKUP(R$1,Services!$A$1:$B$25,2,0)="Exclude"),"",IF($D563=1,IF(OR(price_limit="",price_limit="No Limit"),IF(R563="Yes",1,2),IF(SUMIFS(WhatIf!$W:$W,WhatIf!$Q:$Q,R$1,WhatIf!$R:$R,R563)&lt;=price_limit,IF(R563="Yes",1,2),"")),""))</f>
        <v/>
      </c>
      <c r="BN563" s="161" t="str">
        <f>IF(OR(S563="",VLOOKUP(S$1,Services!$A$1:$B$25,2,0)="Exclude"),"",IF($D563=1,IF(OR(price_limit="",price_limit="No Limit"),IF(S563="Yes",1,2),IF(SUMIFS(WhatIf!$W:$W,WhatIf!$Q:$Q,S$1,WhatIf!$R:$R,S563)&lt;=price_limit,IF(S563="Yes",1,2),"")),""))</f>
        <v/>
      </c>
      <c r="BO563" s="161" t="str">
        <f>IF(OR(T563="",VLOOKUP(T$1,Services!$A$1:$B$25,2,0)="Exclude"),"",IF($D563=1,IF(OR(price_limit="",price_limit="No Limit"),IF(T563="Yes",1,2),IF(SUMIFS(WhatIf!$W:$W,WhatIf!$Q:$Q,T$1,WhatIf!$R:$R,T563)&lt;=price_limit,IF(T563="Yes",1,2),"")),""))</f>
        <v/>
      </c>
      <c r="BP563" s="161" t="str">
        <f>IF(OR(U563="",VLOOKUP(U$1,Services!$A$1:$B$25,2,0)="Exclude"),"",IF($D563=1,IF(OR(price_limit="",price_limit="No Limit"),IF(U563="Yes",1,2),IF(SUMIFS(WhatIf!$W:$W,WhatIf!$Q:$Q,U$1,WhatIf!$R:$R,U563)&lt;=price_limit,IF(U563="Yes",1,2),"")),""))</f>
        <v/>
      </c>
      <c r="BQ563" s="161" t="str">
        <f>IF(OR(V563="",VLOOKUP(V$1,Services!$A$1:$B$25,2,0)="Exclude"),"",IF($D563=1,IF(OR(price_limit="",price_limit="No Limit"),IF(V563="Yes",1,2),IF(SUMIFS(WhatIf!$W:$W,WhatIf!$Q:$Q,V$1,WhatIf!$R:$R,V563)&lt;=price_limit,IF(V563="Yes",1,2),"")),""))</f>
        <v/>
      </c>
      <c r="BR563" s="161" t="str">
        <f>IF(OR(W563="",VLOOKUP(W$1,Services!$A$1:$B$25,2,0)="Exclude"),"",IF($D563=1,IF(OR(price_limit="",price_limit="No Limit"),IF(W563="Yes",1,2),IF(SUMIFS(WhatIf!$W:$W,WhatIf!$Q:$Q,W$1,WhatIf!$R:$R,W563)&lt;=price_limit,IF(W563="Yes",1,2),"")),""))</f>
        <v/>
      </c>
      <c r="BS563" s="161" t="str">
        <f>IF(OR(X563="",VLOOKUP(X$1,Services!$A$1:$B$25,2,0)="Exclude"),"",IF($D563=1,IF(OR(price_limit="",price_limit="No Limit"),IF(X563="Yes",1,2),IF(SUMIFS(WhatIf!$W:$W,WhatIf!$Q:$Q,X$1,WhatIf!$R:$R,X563)&lt;=price_limit,IF(X563="Yes",1,2),"")),""))</f>
        <v/>
      </c>
      <c r="BT563" s="161" t="str">
        <f>IF(OR(Y563="",VLOOKUP(Y$1,Services!$A$1:$B$25,2,0)="Exclude"),"",IF($D563=1,IF(OR(price_limit="",price_limit="No Limit"),IF(Y563="Yes",1,2),IF(SUMIFS(WhatIf!$W:$W,WhatIf!$Q:$Q,Y$1,WhatIf!$R:$R,Y563)&lt;=price_limit,IF(Y563="Yes",1,2),"")),""))</f>
        <v/>
      </c>
      <c r="BU563" s="161" t="str">
        <f>IF(OR(Z563="",VLOOKUP(Z$1,Services!$A$1:$B$25,2,0)="Exclude"),"",IF($D563=1,IF(OR(price_limit="",price_limit="No Limit"),IF(Z563="Yes",1,2),IF(SUMIFS(WhatIf!$W:$W,WhatIf!$Q:$Q,Z$1,WhatIf!$R:$R,Z563)&lt;=price_limit,IF(Z563="Yes",1,2),"")),""))</f>
        <v/>
      </c>
      <c r="BV563" s="161"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591</v>
      </c>
      <c r="C564" s="3" t="s">
        <v>349</v>
      </c>
      <c r="D564" s="8" t="str">
        <f t="shared" ca="1" si="26"/>
        <v/>
      </c>
      <c r="F564" s="4" t="s">
        <v>706</v>
      </c>
      <c r="G564" s="4" t="s">
        <v>706</v>
      </c>
      <c r="H564" s="4" t="s">
        <v>706</v>
      </c>
      <c r="I564" s="8"/>
      <c r="J564" s="8"/>
      <c r="K564" s="8"/>
      <c r="L564" s="8"/>
      <c r="M564" s="8"/>
      <c r="N564" s="8"/>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1" t="str">
        <f>IF(OR(E564="",VLOOKUP(E$1,Services!$A$1:$B$25,2,0)="Exclude"),"",IF($D564=1,IF(OR(price_limit="",price_limit="No Limit"),IF(E564="Yes",1,2),IF(SUMIFS(WhatIf!$W:$W,WhatIf!$Q:$Q,E$1,WhatIf!$R:$R,E564)&lt;=price_limit,IF(E564="Yes",1,2),"")),""))</f>
        <v/>
      </c>
      <c r="BA564" s="161" t="str">
        <f ca="1">IF(OR(F564="",VLOOKUP(F$1,Services!$A$1:$B$25,2,0)="Exclude"),"",IF($D564=1,IF(OR(price_limit="",price_limit="No Limit"),IF(F564="Yes",1,2),IF(SUMIFS(WhatIf!$W:$W,WhatIf!$Q:$Q,F$1,WhatIf!$R:$R,F564)&lt;=price_limit,IF(F564="Yes",1,2),"")),""))</f>
        <v/>
      </c>
      <c r="BB564" s="161" t="str">
        <f ca="1">IF(OR(G564="",VLOOKUP(G$1,Services!$A$1:$B$25,2,0)="Exclude"),"",IF($D564=1,IF(OR(price_limit="",price_limit="No Limit"),IF(G564="Yes",1,2),IF(SUMIFS(WhatIf!$W:$W,WhatIf!$Q:$Q,G$1,WhatIf!$R:$R,G564)&lt;=price_limit,IF(G564="Yes",1,2),"")),""))</f>
        <v/>
      </c>
      <c r="BC564" s="161" t="str">
        <f ca="1">IF(OR(H564="",VLOOKUP(H$1,Services!$A$1:$B$25,2,0)="Exclude"),"",IF($D564=1,IF(OR(price_limit="",price_limit="No Limit"),IF(H564="Yes",1,2),IF(SUMIFS(WhatIf!$W:$W,WhatIf!$Q:$Q,H$1,WhatIf!$R:$R,H564)&lt;=price_limit,IF(H564="Yes",1,2),"")),""))</f>
        <v/>
      </c>
      <c r="BD564" s="161" t="str">
        <f>IF(OR(I564="",VLOOKUP(I$1,Services!$A$1:$B$25,2,0)="Exclude"),"",IF($D564=1,IF(OR(price_limit="",price_limit="No Limit"),IF(I564="Yes",1,2),IF(SUMIFS(WhatIf!$W:$W,WhatIf!$Q:$Q,I$1,WhatIf!$R:$R,I564)&lt;=price_limit,IF(I564="Yes",1,2),"")),""))</f>
        <v/>
      </c>
      <c r="BE564" s="161" t="str">
        <f>IF(OR(J564="",VLOOKUP(J$1,Services!$A$1:$B$25,2,0)="Exclude"),"",IF($D564=1,IF(OR(price_limit="",price_limit="No Limit"),IF(J564="Yes",1,2),IF(SUMIFS(WhatIf!$W:$W,WhatIf!$Q:$Q,J$1,WhatIf!$R:$R,J564)&lt;=price_limit,IF(J564="Yes",1,2),"")),""))</f>
        <v/>
      </c>
      <c r="BF564" s="161" t="str">
        <f>IF(OR(K564="",VLOOKUP(K$1,Services!$A$1:$B$25,2,0)="Exclude"),"",IF($D564=1,IF(OR(price_limit="",price_limit="No Limit"),IF(K564="Yes",1,2),IF(SUMIFS(WhatIf!$W:$W,WhatIf!$Q:$Q,K$1,WhatIf!$R:$R,K564)&lt;=price_limit,IF(K564="Yes",1,2),"")),""))</f>
        <v/>
      </c>
      <c r="BG564" s="161" t="str">
        <f>IF(OR(L564="",VLOOKUP(L$1,Services!$A$1:$B$25,2,0)="Exclude"),"",IF($D564=1,IF(OR(price_limit="",price_limit="No Limit"),IF(L564="Yes",1,2),IF(SUMIFS(WhatIf!$W:$W,WhatIf!$Q:$Q,L$1,WhatIf!$R:$R,L564)&lt;=price_limit,IF(L564="Yes",1,2),"")),""))</f>
        <v/>
      </c>
      <c r="BH564" s="161" t="str">
        <f>IF(OR(M564="",VLOOKUP(M$1,Services!$A$1:$B$25,2,0)="Exclude"),"",IF($D564=1,IF(OR(price_limit="",price_limit="No Limit"),IF(M564="Yes",1,2),IF(SUMIFS(WhatIf!$W:$W,WhatIf!$Q:$Q,M$1,WhatIf!$R:$R,M564)&lt;=price_limit,IF(M564="Yes",1,2),"")),""))</f>
        <v/>
      </c>
      <c r="BI564" s="161" t="str">
        <f>IF(OR(N564="",VLOOKUP(N$1,Services!$A$1:$B$25,2,0)="Exclude"),"",IF($D564=1,IF(OR(price_limit="",price_limit="No Limit"),IF(N564="Yes",1,2),IF(SUMIFS(WhatIf!$W:$W,WhatIf!$Q:$Q,N$1,WhatIf!$R:$R,N564)&lt;=price_limit,IF(N564="Yes",1,2),"")),""))</f>
        <v/>
      </c>
      <c r="BJ564" s="161" t="str">
        <f>IF(OR(O564="",VLOOKUP(O$1,Services!$A$1:$B$25,2,0)="Exclude"),"",IF($D564=1,IF(OR(price_limit="",price_limit="No Limit"),IF(O564="Yes",1,2),IF(SUMIFS(WhatIf!$W:$W,WhatIf!$Q:$Q,O$1,WhatIf!$R:$R,O564)&lt;=price_limit,IF(O564="Yes",1,2),"")),""))</f>
        <v/>
      </c>
      <c r="BK564" s="161" t="str">
        <f>IF(OR(P564="",VLOOKUP(P$1,Services!$A$1:$B$25,2,0)="Exclude"),"",IF($D564=1,IF(OR(price_limit="",price_limit="No Limit"),IF(P564="Yes",1,2),IF(SUMIFS(WhatIf!$W:$W,WhatIf!$Q:$Q,P$1,WhatIf!$R:$R,P564)&lt;=price_limit,IF(P564="Yes",1,2),"")),""))</f>
        <v/>
      </c>
      <c r="BL564" s="161" t="str">
        <f>IF(OR(Q564="",VLOOKUP(Q$1,Services!$A$1:$B$25,2,0)="Exclude"),"",IF($D564=1,IF(OR(price_limit="",price_limit="No Limit"),IF(Q564="Yes",1,2),IF(SUMIFS(WhatIf!$W:$W,WhatIf!$Q:$Q,Q$1,WhatIf!$R:$R,Q564)&lt;=price_limit,IF(Q564="Yes",1,2),"")),""))</f>
        <v/>
      </c>
      <c r="BM564" s="161" t="str">
        <f>IF(OR(R564="",VLOOKUP(R$1,Services!$A$1:$B$25,2,0)="Exclude"),"",IF($D564=1,IF(OR(price_limit="",price_limit="No Limit"),IF(R564="Yes",1,2),IF(SUMIFS(WhatIf!$W:$W,WhatIf!$Q:$Q,R$1,WhatIf!$R:$R,R564)&lt;=price_limit,IF(R564="Yes",1,2),"")),""))</f>
        <v/>
      </c>
      <c r="BN564" s="161" t="str">
        <f>IF(OR(S564="",VLOOKUP(S$1,Services!$A$1:$B$25,2,0)="Exclude"),"",IF($D564=1,IF(OR(price_limit="",price_limit="No Limit"),IF(S564="Yes",1,2),IF(SUMIFS(WhatIf!$W:$W,WhatIf!$Q:$Q,S$1,WhatIf!$R:$R,S564)&lt;=price_limit,IF(S564="Yes",1,2),"")),""))</f>
        <v/>
      </c>
      <c r="BO564" s="161" t="str">
        <f>IF(OR(T564="",VLOOKUP(T$1,Services!$A$1:$B$25,2,0)="Exclude"),"",IF($D564=1,IF(OR(price_limit="",price_limit="No Limit"),IF(T564="Yes",1,2),IF(SUMIFS(WhatIf!$W:$W,WhatIf!$Q:$Q,T$1,WhatIf!$R:$R,T564)&lt;=price_limit,IF(T564="Yes",1,2),"")),""))</f>
        <v/>
      </c>
      <c r="BP564" s="161" t="str">
        <f>IF(OR(U564="",VLOOKUP(U$1,Services!$A$1:$B$25,2,0)="Exclude"),"",IF($D564=1,IF(OR(price_limit="",price_limit="No Limit"),IF(U564="Yes",1,2),IF(SUMIFS(WhatIf!$W:$W,WhatIf!$Q:$Q,U$1,WhatIf!$R:$R,U564)&lt;=price_limit,IF(U564="Yes",1,2),"")),""))</f>
        <v/>
      </c>
      <c r="BQ564" s="161" t="str">
        <f>IF(OR(V564="",VLOOKUP(V$1,Services!$A$1:$B$25,2,0)="Exclude"),"",IF($D564=1,IF(OR(price_limit="",price_limit="No Limit"),IF(V564="Yes",1,2),IF(SUMIFS(WhatIf!$W:$W,WhatIf!$Q:$Q,V$1,WhatIf!$R:$R,V564)&lt;=price_limit,IF(V564="Yes",1,2),"")),""))</f>
        <v/>
      </c>
      <c r="BR564" s="161" t="str">
        <f>IF(OR(W564="",VLOOKUP(W$1,Services!$A$1:$B$25,2,0)="Exclude"),"",IF($D564=1,IF(OR(price_limit="",price_limit="No Limit"),IF(W564="Yes",1,2),IF(SUMIFS(WhatIf!$W:$W,WhatIf!$Q:$Q,W$1,WhatIf!$R:$R,W564)&lt;=price_limit,IF(W564="Yes",1,2),"")),""))</f>
        <v/>
      </c>
      <c r="BS564" s="161" t="str">
        <f>IF(OR(X564="",VLOOKUP(X$1,Services!$A$1:$B$25,2,0)="Exclude"),"",IF($D564=1,IF(OR(price_limit="",price_limit="No Limit"),IF(X564="Yes",1,2),IF(SUMIFS(WhatIf!$W:$W,WhatIf!$Q:$Q,X$1,WhatIf!$R:$R,X564)&lt;=price_limit,IF(X564="Yes",1,2),"")),""))</f>
        <v/>
      </c>
      <c r="BT564" s="161" t="str">
        <f>IF(OR(Y564="",VLOOKUP(Y$1,Services!$A$1:$B$25,2,0)="Exclude"),"",IF($D564=1,IF(OR(price_limit="",price_limit="No Limit"),IF(Y564="Yes",1,2),IF(SUMIFS(WhatIf!$W:$W,WhatIf!$Q:$Q,Y$1,WhatIf!$R:$R,Y564)&lt;=price_limit,IF(Y564="Yes",1,2),"")),""))</f>
        <v/>
      </c>
      <c r="BU564" s="161" t="str">
        <f>IF(OR(Z564="",VLOOKUP(Z$1,Services!$A$1:$B$25,2,0)="Exclude"),"",IF($D564=1,IF(OR(price_limit="",price_limit="No Limit"),IF(Z564="Yes",1,2),IF(SUMIFS(WhatIf!$W:$W,WhatIf!$Q:$Q,Z$1,WhatIf!$R:$R,Z564)&lt;=price_limit,IF(Z564="Yes",1,2),"")),""))</f>
        <v/>
      </c>
      <c r="BV564" s="161"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822</v>
      </c>
      <c r="B565" s="3" t="s">
        <v>871</v>
      </c>
      <c r="C565" s="3" t="s">
        <v>184</v>
      </c>
      <c r="D565" s="8" t="str">
        <f t="shared" ca="1" si="26"/>
        <v/>
      </c>
      <c r="I565" s="4" t="s">
        <v>231</v>
      </c>
      <c r="J565" s="4" t="s">
        <v>231</v>
      </c>
      <c r="K565" s="8" t="s">
        <v>231</v>
      </c>
      <c r="L565" s="8" t="s">
        <v>231</v>
      </c>
      <c r="M565" s="8"/>
      <c r="N565" s="8"/>
      <c r="O565" s="8"/>
      <c r="P565" s="8"/>
      <c r="Q565" s="8"/>
      <c r="R565" s="8"/>
      <c r="S565" s="8"/>
      <c r="T565" s="8"/>
      <c r="U565" s="8"/>
      <c r="V565" s="8" t="s">
        <v>1</v>
      </c>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1" t="str">
        <f>IF(OR(E565="",VLOOKUP(E$1,Services!$A$1:$B$25,2,0)="Exclude"),"",IF($D565=1,IF(OR(price_limit="",price_limit="No Limit"),IF(E565="Yes",1,2),IF(SUMIFS(WhatIf!$W:$W,WhatIf!$Q:$Q,E$1,WhatIf!$R:$R,E565)&lt;=price_limit,IF(E565="Yes",1,2),"")),""))</f>
        <v/>
      </c>
      <c r="BA565" s="161" t="str">
        <f>IF(OR(F565="",VLOOKUP(F$1,Services!$A$1:$B$25,2,0)="Exclude"),"",IF($D565=1,IF(OR(price_limit="",price_limit="No Limit"),IF(F565="Yes",1,2),IF(SUMIFS(WhatIf!$W:$W,WhatIf!$Q:$Q,F$1,WhatIf!$R:$R,F565)&lt;=price_limit,IF(F565="Yes",1,2),"")),""))</f>
        <v/>
      </c>
      <c r="BB565" s="161" t="str">
        <f>IF(OR(G565="",VLOOKUP(G$1,Services!$A$1:$B$25,2,0)="Exclude"),"",IF($D565=1,IF(OR(price_limit="",price_limit="No Limit"),IF(G565="Yes",1,2),IF(SUMIFS(WhatIf!$W:$W,WhatIf!$Q:$Q,G$1,WhatIf!$R:$R,G565)&lt;=price_limit,IF(G565="Yes",1,2),"")),""))</f>
        <v/>
      </c>
      <c r="BC565" s="161" t="str">
        <f>IF(OR(H565="",VLOOKUP(H$1,Services!$A$1:$B$25,2,0)="Exclude"),"",IF($D565=1,IF(OR(price_limit="",price_limit="No Limit"),IF(H565="Yes",1,2),IF(SUMIFS(WhatIf!$W:$W,WhatIf!$Q:$Q,H$1,WhatIf!$R:$R,H565)&lt;=price_limit,IF(H565="Yes",1,2),"")),""))</f>
        <v/>
      </c>
      <c r="BD565" s="161" t="str">
        <f ca="1">IF(OR(I565="",VLOOKUP(I$1,Services!$A$1:$B$25,2,0)="Exclude"),"",IF($D565=1,IF(OR(price_limit="",price_limit="No Limit"),IF(I565="Yes",1,2),IF(SUMIFS(WhatIf!$W:$W,WhatIf!$Q:$Q,I$1,WhatIf!$R:$R,I565)&lt;=price_limit,IF(I565="Yes",1,2),"")),""))</f>
        <v/>
      </c>
      <c r="BE565" s="161" t="str">
        <f ca="1">IF(OR(J565="",VLOOKUP(J$1,Services!$A$1:$B$25,2,0)="Exclude"),"",IF($D565=1,IF(OR(price_limit="",price_limit="No Limit"),IF(J565="Yes",1,2),IF(SUMIFS(WhatIf!$W:$W,WhatIf!$Q:$Q,J$1,WhatIf!$R:$R,J565)&lt;=price_limit,IF(J565="Yes",1,2),"")),""))</f>
        <v/>
      </c>
      <c r="BF565" s="161" t="str">
        <f ca="1">IF(OR(K565="",VLOOKUP(K$1,Services!$A$1:$B$25,2,0)="Exclude"),"",IF($D565=1,IF(OR(price_limit="",price_limit="No Limit"),IF(K565="Yes",1,2),IF(SUMIFS(WhatIf!$W:$W,WhatIf!$Q:$Q,K$1,WhatIf!$R:$R,K565)&lt;=price_limit,IF(K565="Yes",1,2),"")),""))</f>
        <v/>
      </c>
      <c r="BG565" s="161" t="str">
        <f ca="1">IF(OR(L565="",VLOOKUP(L$1,Services!$A$1:$B$25,2,0)="Exclude"),"",IF($D565=1,IF(OR(price_limit="",price_limit="No Limit"),IF(L565="Yes",1,2),IF(SUMIFS(WhatIf!$W:$W,WhatIf!$Q:$Q,L$1,WhatIf!$R:$R,L565)&lt;=price_limit,IF(L565="Yes",1,2),"")),""))</f>
        <v/>
      </c>
      <c r="BH565" s="161" t="str">
        <f>IF(OR(M565="",VLOOKUP(M$1,Services!$A$1:$B$25,2,0)="Exclude"),"",IF($D565=1,IF(OR(price_limit="",price_limit="No Limit"),IF(M565="Yes",1,2),IF(SUMIFS(WhatIf!$W:$W,WhatIf!$Q:$Q,M$1,WhatIf!$R:$R,M565)&lt;=price_limit,IF(M565="Yes",1,2),"")),""))</f>
        <v/>
      </c>
      <c r="BI565" s="161" t="str">
        <f>IF(OR(N565="",VLOOKUP(N$1,Services!$A$1:$B$25,2,0)="Exclude"),"",IF($D565=1,IF(OR(price_limit="",price_limit="No Limit"),IF(N565="Yes",1,2),IF(SUMIFS(WhatIf!$W:$W,WhatIf!$Q:$Q,N$1,WhatIf!$R:$R,N565)&lt;=price_limit,IF(N565="Yes",1,2),"")),""))</f>
        <v/>
      </c>
      <c r="BJ565" s="161" t="str">
        <f>IF(OR(O565="",VLOOKUP(O$1,Services!$A$1:$B$25,2,0)="Exclude"),"",IF($D565=1,IF(OR(price_limit="",price_limit="No Limit"),IF(O565="Yes",1,2),IF(SUMIFS(WhatIf!$W:$W,WhatIf!$Q:$Q,O$1,WhatIf!$R:$R,O565)&lt;=price_limit,IF(O565="Yes",1,2),"")),""))</f>
        <v/>
      </c>
      <c r="BK565" s="161" t="str">
        <f>IF(OR(P565="",VLOOKUP(P$1,Services!$A$1:$B$25,2,0)="Exclude"),"",IF($D565=1,IF(OR(price_limit="",price_limit="No Limit"),IF(P565="Yes",1,2),IF(SUMIFS(WhatIf!$W:$W,WhatIf!$Q:$Q,P$1,WhatIf!$R:$R,P565)&lt;=price_limit,IF(P565="Yes",1,2),"")),""))</f>
        <v/>
      </c>
      <c r="BL565" s="161" t="str">
        <f>IF(OR(Q565="",VLOOKUP(Q$1,Services!$A$1:$B$25,2,0)="Exclude"),"",IF($D565=1,IF(OR(price_limit="",price_limit="No Limit"),IF(Q565="Yes",1,2),IF(SUMIFS(WhatIf!$W:$W,WhatIf!$Q:$Q,Q$1,WhatIf!$R:$R,Q565)&lt;=price_limit,IF(Q565="Yes",1,2),"")),""))</f>
        <v/>
      </c>
      <c r="BM565" s="161" t="str">
        <f>IF(OR(R565="",VLOOKUP(R$1,Services!$A$1:$B$25,2,0)="Exclude"),"",IF($D565=1,IF(OR(price_limit="",price_limit="No Limit"),IF(R565="Yes",1,2),IF(SUMIFS(WhatIf!$W:$W,WhatIf!$Q:$Q,R$1,WhatIf!$R:$R,R565)&lt;=price_limit,IF(R565="Yes",1,2),"")),""))</f>
        <v/>
      </c>
      <c r="BN565" s="161" t="str">
        <f>IF(OR(S565="",VLOOKUP(S$1,Services!$A$1:$B$25,2,0)="Exclude"),"",IF($D565=1,IF(OR(price_limit="",price_limit="No Limit"),IF(S565="Yes",1,2),IF(SUMIFS(WhatIf!$W:$W,WhatIf!$Q:$Q,S$1,WhatIf!$R:$R,S565)&lt;=price_limit,IF(S565="Yes",1,2),"")),""))</f>
        <v/>
      </c>
      <c r="BO565" s="161" t="str">
        <f>IF(OR(T565="",VLOOKUP(T$1,Services!$A$1:$B$25,2,0)="Exclude"),"",IF($D565=1,IF(OR(price_limit="",price_limit="No Limit"),IF(T565="Yes",1,2),IF(SUMIFS(WhatIf!$W:$W,WhatIf!$Q:$Q,T$1,WhatIf!$R:$R,T565)&lt;=price_limit,IF(T565="Yes",1,2),"")),""))</f>
        <v/>
      </c>
      <c r="BP565" s="161" t="str">
        <f>IF(OR(U565="",VLOOKUP(U$1,Services!$A$1:$B$25,2,0)="Exclude"),"",IF($D565=1,IF(OR(price_limit="",price_limit="No Limit"),IF(U565="Yes",1,2),IF(SUMIFS(WhatIf!$W:$W,WhatIf!$Q:$Q,U$1,WhatIf!$R:$R,U565)&lt;=price_limit,IF(U565="Yes",1,2),"")),""))</f>
        <v/>
      </c>
      <c r="BQ565" s="161" t="str">
        <f ca="1">IF(OR(V565="",VLOOKUP(V$1,Services!$A$1:$B$25,2,0)="Exclude"),"",IF($D565=1,IF(OR(price_limit="",price_limit="No Limit"),IF(V565="Yes",1,2),IF(SUMIFS(WhatIf!$W:$W,WhatIf!$Q:$Q,V$1,WhatIf!$R:$R,V565)&lt;=price_limit,IF(V565="Yes",1,2),"")),""))</f>
        <v/>
      </c>
      <c r="BR565" s="161" t="str">
        <f>IF(OR(W565="",VLOOKUP(W$1,Services!$A$1:$B$25,2,0)="Exclude"),"",IF($D565=1,IF(OR(price_limit="",price_limit="No Limit"),IF(W565="Yes",1,2),IF(SUMIFS(WhatIf!$W:$W,WhatIf!$Q:$Q,W$1,WhatIf!$R:$R,W565)&lt;=price_limit,IF(W565="Yes",1,2),"")),""))</f>
        <v/>
      </c>
      <c r="BS565" s="161" t="str">
        <f>IF(OR(X565="",VLOOKUP(X$1,Services!$A$1:$B$25,2,0)="Exclude"),"",IF($D565=1,IF(OR(price_limit="",price_limit="No Limit"),IF(X565="Yes",1,2),IF(SUMIFS(WhatIf!$W:$W,WhatIf!$Q:$Q,X$1,WhatIf!$R:$R,X565)&lt;=price_limit,IF(X565="Yes",1,2),"")),""))</f>
        <v/>
      </c>
      <c r="BT565" s="161" t="str">
        <f>IF(OR(Y565="",VLOOKUP(Y$1,Services!$A$1:$B$25,2,0)="Exclude"),"",IF($D565=1,IF(OR(price_limit="",price_limit="No Limit"),IF(Y565="Yes",1,2),IF(SUMIFS(WhatIf!$W:$W,WhatIf!$Q:$Q,Y$1,WhatIf!$R:$R,Y565)&lt;=price_limit,IF(Y565="Yes",1,2),"")),""))</f>
        <v/>
      </c>
      <c r="BU565" s="161" t="str">
        <f>IF(OR(Z565="",VLOOKUP(Z$1,Services!$A$1:$B$25,2,0)="Exclude"),"",IF($D565=1,IF(OR(price_limit="",price_limit="No Limit"),IF(Z565="Yes",1,2),IF(SUMIFS(WhatIf!$W:$W,WhatIf!$Q:$Q,Z$1,WhatIf!$R:$R,Z565)&lt;=price_limit,IF(Z565="Yes",1,2),"")),""))</f>
        <v/>
      </c>
      <c r="BV565" s="161"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5.5" customHeight="1" x14ac:dyDescent="0.3">
      <c r="A566" s="15" t="s">
        <v>1150</v>
      </c>
      <c r="C566" s="3" t="s">
        <v>185</v>
      </c>
      <c r="D566" s="8" t="str">
        <f t="shared" ca="1" si="26"/>
        <v/>
      </c>
      <c r="O566" s="4" t="s">
        <v>1</v>
      </c>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1" t="str">
        <f>IF(OR(E566="",VLOOKUP(E$1,Services!$A$1:$B$25,2,0)="Exclude"),"",IF($D566=1,IF(OR(price_limit="",price_limit="No Limit"),IF(E566="Yes",1,2),IF(SUMIFS(WhatIf!$W:$W,WhatIf!$Q:$Q,E$1,WhatIf!$R:$R,E566)&lt;=price_limit,IF(E566="Yes",1,2),"")),""))</f>
        <v/>
      </c>
      <c r="BA566" s="161" t="str">
        <f>IF(OR(F566="",VLOOKUP(F$1,Services!$A$1:$B$25,2,0)="Exclude"),"",IF($D566=1,IF(OR(price_limit="",price_limit="No Limit"),IF(F566="Yes",1,2),IF(SUMIFS(WhatIf!$W:$W,WhatIf!$Q:$Q,F$1,WhatIf!$R:$R,F566)&lt;=price_limit,IF(F566="Yes",1,2),"")),""))</f>
        <v/>
      </c>
      <c r="BB566" s="161" t="str">
        <f>IF(OR(G566="",VLOOKUP(G$1,Services!$A$1:$B$25,2,0)="Exclude"),"",IF($D566=1,IF(OR(price_limit="",price_limit="No Limit"),IF(G566="Yes",1,2),IF(SUMIFS(WhatIf!$W:$W,WhatIf!$Q:$Q,G$1,WhatIf!$R:$R,G566)&lt;=price_limit,IF(G566="Yes",1,2),"")),""))</f>
        <v/>
      </c>
      <c r="BC566" s="161" t="str">
        <f>IF(OR(H566="",VLOOKUP(H$1,Services!$A$1:$B$25,2,0)="Exclude"),"",IF($D566=1,IF(OR(price_limit="",price_limit="No Limit"),IF(H566="Yes",1,2),IF(SUMIFS(WhatIf!$W:$W,WhatIf!$Q:$Q,H$1,WhatIf!$R:$R,H566)&lt;=price_limit,IF(H566="Yes",1,2),"")),""))</f>
        <v/>
      </c>
      <c r="BD566" s="161" t="str">
        <f>IF(OR(I566="",VLOOKUP(I$1,Services!$A$1:$B$25,2,0)="Exclude"),"",IF($D566=1,IF(OR(price_limit="",price_limit="No Limit"),IF(I566="Yes",1,2),IF(SUMIFS(WhatIf!$W:$W,WhatIf!$Q:$Q,I$1,WhatIf!$R:$R,I566)&lt;=price_limit,IF(I566="Yes",1,2),"")),""))</f>
        <v/>
      </c>
      <c r="BE566" s="161" t="str">
        <f>IF(OR(J566="",VLOOKUP(J$1,Services!$A$1:$B$25,2,0)="Exclude"),"",IF($D566=1,IF(OR(price_limit="",price_limit="No Limit"),IF(J566="Yes",1,2),IF(SUMIFS(WhatIf!$W:$W,WhatIf!$Q:$Q,J$1,WhatIf!$R:$R,J566)&lt;=price_limit,IF(J566="Yes",1,2),"")),""))</f>
        <v/>
      </c>
      <c r="BF566" s="161" t="str">
        <f>IF(OR(K566="",VLOOKUP(K$1,Services!$A$1:$B$25,2,0)="Exclude"),"",IF($D566=1,IF(OR(price_limit="",price_limit="No Limit"),IF(K566="Yes",1,2),IF(SUMIFS(WhatIf!$W:$W,WhatIf!$Q:$Q,K$1,WhatIf!$R:$R,K566)&lt;=price_limit,IF(K566="Yes",1,2),"")),""))</f>
        <v/>
      </c>
      <c r="BG566" s="161" t="str">
        <f>IF(OR(L566="",VLOOKUP(L$1,Services!$A$1:$B$25,2,0)="Exclude"),"",IF($D566=1,IF(OR(price_limit="",price_limit="No Limit"),IF(L566="Yes",1,2),IF(SUMIFS(WhatIf!$W:$W,WhatIf!$Q:$Q,L$1,WhatIf!$R:$R,L566)&lt;=price_limit,IF(L566="Yes",1,2),"")),""))</f>
        <v/>
      </c>
      <c r="BH566" s="161" t="str">
        <f>IF(OR(M566="",VLOOKUP(M$1,Services!$A$1:$B$25,2,0)="Exclude"),"",IF($D566=1,IF(OR(price_limit="",price_limit="No Limit"),IF(M566="Yes",1,2),IF(SUMIFS(WhatIf!$W:$W,WhatIf!$Q:$Q,M$1,WhatIf!$R:$R,M566)&lt;=price_limit,IF(M566="Yes",1,2),"")),""))</f>
        <v/>
      </c>
      <c r="BI566" s="161" t="str">
        <f>IF(OR(N566="",VLOOKUP(N$1,Services!$A$1:$B$25,2,0)="Exclude"),"",IF($D566=1,IF(OR(price_limit="",price_limit="No Limit"),IF(N566="Yes",1,2),IF(SUMIFS(WhatIf!$W:$W,WhatIf!$Q:$Q,N$1,WhatIf!$R:$R,N566)&lt;=price_limit,IF(N566="Yes",1,2),"")),""))</f>
        <v/>
      </c>
      <c r="BJ566" s="161" t="str">
        <f ca="1">IF(OR(O566="",VLOOKUP(O$1,Services!$A$1:$B$25,2,0)="Exclude"),"",IF($D566=1,IF(OR(price_limit="",price_limit="No Limit"),IF(O566="Yes",1,2),IF(SUMIFS(WhatIf!$W:$W,WhatIf!$Q:$Q,O$1,WhatIf!$R:$R,O566)&lt;=price_limit,IF(O566="Yes",1,2),"")),""))</f>
        <v/>
      </c>
      <c r="BK566" s="161" t="str">
        <f>IF(OR(P566="",VLOOKUP(P$1,Services!$A$1:$B$25,2,0)="Exclude"),"",IF($D566=1,IF(OR(price_limit="",price_limit="No Limit"),IF(P566="Yes",1,2),IF(SUMIFS(WhatIf!$W:$W,WhatIf!$Q:$Q,P$1,WhatIf!$R:$R,P566)&lt;=price_limit,IF(P566="Yes",1,2),"")),""))</f>
        <v/>
      </c>
      <c r="BL566" s="161" t="str">
        <f>IF(OR(Q566="",VLOOKUP(Q$1,Services!$A$1:$B$25,2,0)="Exclude"),"",IF($D566=1,IF(OR(price_limit="",price_limit="No Limit"),IF(Q566="Yes",1,2),IF(SUMIFS(WhatIf!$W:$W,WhatIf!$Q:$Q,Q$1,WhatIf!$R:$R,Q566)&lt;=price_limit,IF(Q566="Yes",1,2),"")),""))</f>
        <v/>
      </c>
      <c r="BM566" s="161" t="str">
        <f>IF(OR(R566="",VLOOKUP(R$1,Services!$A$1:$B$25,2,0)="Exclude"),"",IF($D566=1,IF(OR(price_limit="",price_limit="No Limit"),IF(R566="Yes",1,2),IF(SUMIFS(WhatIf!$W:$W,WhatIf!$Q:$Q,R$1,WhatIf!$R:$R,R566)&lt;=price_limit,IF(R566="Yes",1,2),"")),""))</f>
        <v/>
      </c>
      <c r="BN566" s="161" t="str">
        <f>IF(OR(S566="",VLOOKUP(S$1,Services!$A$1:$B$25,2,0)="Exclude"),"",IF($D566=1,IF(OR(price_limit="",price_limit="No Limit"),IF(S566="Yes",1,2),IF(SUMIFS(WhatIf!$W:$W,WhatIf!$Q:$Q,S$1,WhatIf!$R:$R,S566)&lt;=price_limit,IF(S566="Yes",1,2),"")),""))</f>
        <v/>
      </c>
      <c r="BO566" s="161" t="str">
        <f>IF(OR(T566="",VLOOKUP(T$1,Services!$A$1:$B$25,2,0)="Exclude"),"",IF($D566=1,IF(OR(price_limit="",price_limit="No Limit"),IF(T566="Yes",1,2),IF(SUMIFS(WhatIf!$W:$W,WhatIf!$Q:$Q,T$1,WhatIf!$R:$R,T566)&lt;=price_limit,IF(T566="Yes",1,2),"")),""))</f>
        <v/>
      </c>
      <c r="BP566" s="161" t="str">
        <f>IF(OR(U566="",VLOOKUP(U$1,Services!$A$1:$B$25,2,0)="Exclude"),"",IF($D566=1,IF(OR(price_limit="",price_limit="No Limit"),IF(U566="Yes",1,2),IF(SUMIFS(WhatIf!$W:$W,WhatIf!$Q:$Q,U$1,WhatIf!$R:$R,U566)&lt;=price_limit,IF(U566="Yes",1,2),"")),""))</f>
        <v/>
      </c>
      <c r="BQ566" s="161" t="str">
        <f>IF(OR(V566="",VLOOKUP(V$1,Services!$A$1:$B$25,2,0)="Exclude"),"",IF($D566=1,IF(OR(price_limit="",price_limit="No Limit"),IF(V566="Yes",1,2),IF(SUMIFS(WhatIf!$W:$W,WhatIf!$Q:$Q,V$1,WhatIf!$R:$R,V566)&lt;=price_limit,IF(V566="Yes",1,2),"")),""))</f>
        <v/>
      </c>
      <c r="BR566" s="161" t="str">
        <f>IF(OR(W566="",VLOOKUP(W$1,Services!$A$1:$B$25,2,0)="Exclude"),"",IF($D566=1,IF(OR(price_limit="",price_limit="No Limit"),IF(W566="Yes",1,2),IF(SUMIFS(WhatIf!$W:$W,WhatIf!$Q:$Q,W$1,WhatIf!$R:$R,W566)&lt;=price_limit,IF(W566="Yes",1,2),"")),""))</f>
        <v/>
      </c>
      <c r="BS566" s="161" t="str">
        <f>IF(OR(X566="",VLOOKUP(X$1,Services!$A$1:$B$25,2,0)="Exclude"),"",IF($D566=1,IF(OR(price_limit="",price_limit="No Limit"),IF(X566="Yes",1,2),IF(SUMIFS(WhatIf!$W:$W,WhatIf!$Q:$Q,X$1,WhatIf!$R:$R,X566)&lt;=price_limit,IF(X566="Yes",1,2),"")),""))</f>
        <v/>
      </c>
      <c r="BT566" s="161" t="str">
        <f>IF(OR(Y566="",VLOOKUP(Y$1,Services!$A$1:$B$25,2,0)="Exclude"),"",IF($D566=1,IF(OR(price_limit="",price_limit="No Limit"),IF(Y566="Yes",1,2),IF(SUMIFS(WhatIf!$W:$W,WhatIf!$Q:$Q,Y$1,WhatIf!$R:$R,Y566)&lt;=price_limit,IF(Y566="Yes",1,2),"")),""))</f>
        <v/>
      </c>
      <c r="BU566" s="161" t="str">
        <f>IF(OR(Z566="",VLOOKUP(Z$1,Services!$A$1:$B$25,2,0)="Exclude"),"",IF($D566=1,IF(OR(price_limit="",price_limit="No Limit"),IF(Z566="Yes",1,2),IF(SUMIFS(WhatIf!$W:$W,WhatIf!$Q:$Q,Z$1,WhatIf!$R:$R,Z566)&lt;=price_limit,IF(Z566="Yes",1,2),"")),""))</f>
        <v/>
      </c>
      <c r="BV566" s="161"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70</v>
      </c>
      <c r="B567" s="3" t="s">
        <v>205</v>
      </c>
      <c r="C567" s="3" t="s">
        <v>229</v>
      </c>
      <c r="D567" s="8" t="str">
        <f t="shared" ca="1" si="26"/>
        <v/>
      </c>
      <c r="G567" s="4" t="s">
        <v>1</v>
      </c>
      <c r="H567" s="4" t="s">
        <v>1</v>
      </c>
      <c r="I567" s="4" t="s">
        <v>1</v>
      </c>
      <c r="J567" s="8" t="s">
        <v>1</v>
      </c>
      <c r="K567" s="8" t="s">
        <v>1</v>
      </c>
      <c r="L567" s="8" t="s">
        <v>1</v>
      </c>
      <c r="M567" s="8" t="s">
        <v>1</v>
      </c>
      <c r="N567" s="8" t="s">
        <v>1</v>
      </c>
      <c r="O567" s="8" t="s">
        <v>1</v>
      </c>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1" t="str">
        <f>IF(OR(E567="",VLOOKUP(E$1,Services!$A$1:$B$25,2,0)="Exclude"),"",IF($D567=1,IF(OR(price_limit="",price_limit="No Limit"),IF(E567="Yes",1,2),IF(SUMIFS(WhatIf!$W:$W,WhatIf!$Q:$Q,E$1,WhatIf!$R:$R,E567)&lt;=price_limit,IF(E567="Yes",1,2),"")),""))</f>
        <v/>
      </c>
      <c r="BA567" s="161" t="str">
        <f>IF(OR(F567="",VLOOKUP(F$1,Services!$A$1:$B$25,2,0)="Exclude"),"",IF($D567=1,IF(OR(price_limit="",price_limit="No Limit"),IF(F567="Yes",1,2),IF(SUMIFS(WhatIf!$W:$W,WhatIf!$Q:$Q,F$1,WhatIf!$R:$R,F567)&lt;=price_limit,IF(F567="Yes",1,2),"")),""))</f>
        <v/>
      </c>
      <c r="BB567" s="161" t="str">
        <f ca="1">IF(OR(G567="",VLOOKUP(G$1,Services!$A$1:$B$25,2,0)="Exclude"),"",IF($D567=1,IF(OR(price_limit="",price_limit="No Limit"),IF(G567="Yes",1,2),IF(SUMIFS(WhatIf!$W:$W,WhatIf!$Q:$Q,G$1,WhatIf!$R:$R,G567)&lt;=price_limit,IF(G567="Yes",1,2),"")),""))</f>
        <v/>
      </c>
      <c r="BC567" s="161" t="str">
        <f ca="1">IF(OR(H567="",VLOOKUP(H$1,Services!$A$1:$B$25,2,0)="Exclude"),"",IF($D567=1,IF(OR(price_limit="",price_limit="No Limit"),IF(H567="Yes",1,2),IF(SUMIFS(WhatIf!$W:$W,WhatIf!$Q:$Q,H$1,WhatIf!$R:$R,H567)&lt;=price_limit,IF(H567="Yes",1,2),"")),""))</f>
        <v/>
      </c>
      <c r="BD567" s="161" t="str">
        <f ca="1">IF(OR(I567="",VLOOKUP(I$1,Services!$A$1:$B$25,2,0)="Exclude"),"",IF($D567=1,IF(OR(price_limit="",price_limit="No Limit"),IF(I567="Yes",1,2),IF(SUMIFS(WhatIf!$W:$W,WhatIf!$Q:$Q,I$1,WhatIf!$R:$R,I567)&lt;=price_limit,IF(I567="Yes",1,2),"")),""))</f>
        <v/>
      </c>
      <c r="BE567" s="161" t="str">
        <f ca="1">IF(OR(J567="",VLOOKUP(J$1,Services!$A$1:$B$25,2,0)="Exclude"),"",IF($D567=1,IF(OR(price_limit="",price_limit="No Limit"),IF(J567="Yes",1,2),IF(SUMIFS(WhatIf!$W:$W,WhatIf!$Q:$Q,J$1,WhatIf!$R:$R,J567)&lt;=price_limit,IF(J567="Yes",1,2),"")),""))</f>
        <v/>
      </c>
      <c r="BF567" s="161" t="str">
        <f ca="1">IF(OR(K567="",VLOOKUP(K$1,Services!$A$1:$B$25,2,0)="Exclude"),"",IF($D567=1,IF(OR(price_limit="",price_limit="No Limit"),IF(K567="Yes",1,2),IF(SUMIFS(WhatIf!$W:$W,WhatIf!$Q:$Q,K$1,WhatIf!$R:$R,K567)&lt;=price_limit,IF(K567="Yes",1,2),"")),""))</f>
        <v/>
      </c>
      <c r="BG567" s="161" t="str">
        <f ca="1">IF(OR(L567="",VLOOKUP(L$1,Services!$A$1:$B$25,2,0)="Exclude"),"",IF($D567=1,IF(OR(price_limit="",price_limit="No Limit"),IF(L567="Yes",1,2),IF(SUMIFS(WhatIf!$W:$W,WhatIf!$Q:$Q,L$1,WhatIf!$R:$R,L567)&lt;=price_limit,IF(L567="Yes",1,2),"")),""))</f>
        <v/>
      </c>
      <c r="BH567" s="161" t="str">
        <f ca="1">IF(OR(M567="",VLOOKUP(M$1,Services!$A$1:$B$25,2,0)="Exclude"),"",IF($D567=1,IF(OR(price_limit="",price_limit="No Limit"),IF(M567="Yes",1,2),IF(SUMIFS(WhatIf!$W:$W,WhatIf!$Q:$Q,M$1,WhatIf!$R:$R,M567)&lt;=price_limit,IF(M567="Yes",1,2),"")),""))</f>
        <v/>
      </c>
      <c r="BI567" s="161" t="str">
        <f ca="1">IF(OR(N567="",VLOOKUP(N$1,Services!$A$1:$B$25,2,0)="Exclude"),"",IF($D567=1,IF(OR(price_limit="",price_limit="No Limit"),IF(N567="Yes",1,2),IF(SUMIFS(WhatIf!$W:$W,WhatIf!$Q:$Q,N$1,WhatIf!$R:$R,N567)&lt;=price_limit,IF(N567="Yes",1,2),"")),""))</f>
        <v/>
      </c>
      <c r="BJ567" s="161" t="str">
        <f ca="1">IF(OR(O567="",VLOOKUP(O$1,Services!$A$1:$B$25,2,0)="Exclude"),"",IF($D567=1,IF(OR(price_limit="",price_limit="No Limit"),IF(O567="Yes",1,2),IF(SUMIFS(WhatIf!$W:$W,WhatIf!$Q:$Q,O$1,WhatIf!$R:$R,O567)&lt;=price_limit,IF(O567="Yes",1,2),"")),""))</f>
        <v/>
      </c>
      <c r="BK567" s="161" t="str">
        <f>IF(OR(P567="",VLOOKUP(P$1,Services!$A$1:$B$25,2,0)="Exclude"),"",IF($D567=1,IF(OR(price_limit="",price_limit="No Limit"),IF(P567="Yes",1,2),IF(SUMIFS(WhatIf!$W:$W,WhatIf!$Q:$Q,P$1,WhatIf!$R:$R,P567)&lt;=price_limit,IF(P567="Yes",1,2),"")),""))</f>
        <v/>
      </c>
      <c r="BL567" s="161" t="str">
        <f>IF(OR(Q567="",VLOOKUP(Q$1,Services!$A$1:$B$25,2,0)="Exclude"),"",IF($D567=1,IF(OR(price_limit="",price_limit="No Limit"),IF(Q567="Yes",1,2),IF(SUMIFS(WhatIf!$W:$W,WhatIf!$Q:$Q,Q$1,WhatIf!$R:$R,Q567)&lt;=price_limit,IF(Q567="Yes",1,2),"")),""))</f>
        <v/>
      </c>
      <c r="BM567" s="161" t="str">
        <f>IF(OR(R567="",VLOOKUP(R$1,Services!$A$1:$B$25,2,0)="Exclude"),"",IF($D567=1,IF(OR(price_limit="",price_limit="No Limit"),IF(R567="Yes",1,2),IF(SUMIFS(WhatIf!$W:$W,WhatIf!$Q:$Q,R$1,WhatIf!$R:$R,R567)&lt;=price_limit,IF(R567="Yes",1,2),"")),""))</f>
        <v/>
      </c>
      <c r="BN567" s="161" t="str">
        <f>IF(OR(S567="",VLOOKUP(S$1,Services!$A$1:$B$25,2,0)="Exclude"),"",IF($D567=1,IF(OR(price_limit="",price_limit="No Limit"),IF(S567="Yes",1,2),IF(SUMIFS(WhatIf!$W:$W,WhatIf!$Q:$Q,S$1,WhatIf!$R:$R,S567)&lt;=price_limit,IF(S567="Yes",1,2),"")),""))</f>
        <v/>
      </c>
      <c r="BO567" s="161" t="str">
        <f>IF(OR(T567="",VLOOKUP(T$1,Services!$A$1:$B$25,2,0)="Exclude"),"",IF($D567=1,IF(OR(price_limit="",price_limit="No Limit"),IF(T567="Yes",1,2),IF(SUMIFS(WhatIf!$W:$W,WhatIf!$Q:$Q,T$1,WhatIf!$R:$R,T567)&lt;=price_limit,IF(T567="Yes",1,2),"")),""))</f>
        <v/>
      </c>
      <c r="BP567" s="161" t="str">
        <f>IF(OR(U567="",VLOOKUP(U$1,Services!$A$1:$B$25,2,0)="Exclude"),"",IF($D567=1,IF(OR(price_limit="",price_limit="No Limit"),IF(U567="Yes",1,2),IF(SUMIFS(WhatIf!$W:$W,WhatIf!$Q:$Q,U$1,WhatIf!$R:$R,U567)&lt;=price_limit,IF(U567="Yes",1,2),"")),""))</f>
        <v/>
      </c>
      <c r="BQ567" s="161" t="str">
        <f>IF(OR(V567="",VLOOKUP(V$1,Services!$A$1:$B$25,2,0)="Exclude"),"",IF($D567=1,IF(OR(price_limit="",price_limit="No Limit"),IF(V567="Yes",1,2),IF(SUMIFS(WhatIf!$W:$W,WhatIf!$Q:$Q,V$1,WhatIf!$R:$R,V567)&lt;=price_limit,IF(V567="Yes",1,2),"")),""))</f>
        <v/>
      </c>
      <c r="BR567" s="161" t="str">
        <f>IF(OR(W567="",VLOOKUP(W$1,Services!$A$1:$B$25,2,0)="Exclude"),"",IF($D567=1,IF(OR(price_limit="",price_limit="No Limit"),IF(W567="Yes",1,2),IF(SUMIFS(WhatIf!$W:$W,WhatIf!$Q:$Q,W$1,WhatIf!$R:$R,W567)&lt;=price_limit,IF(W567="Yes",1,2),"")),""))</f>
        <v/>
      </c>
      <c r="BS567" s="161" t="str">
        <f>IF(OR(X567="",VLOOKUP(X$1,Services!$A$1:$B$25,2,0)="Exclude"),"",IF($D567=1,IF(OR(price_limit="",price_limit="No Limit"),IF(X567="Yes",1,2),IF(SUMIFS(WhatIf!$W:$W,WhatIf!$Q:$Q,X$1,WhatIf!$R:$R,X567)&lt;=price_limit,IF(X567="Yes",1,2),"")),""))</f>
        <v/>
      </c>
      <c r="BT567" s="161" t="str">
        <f>IF(OR(Y567="",VLOOKUP(Y$1,Services!$A$1:$B$25,2,0)="Exclude"),"",IF($D567=1,IF(OR(price_limit="",price_limit="No Limit"),IF(Y567="Yes",1,2),IF(SUMIFS(WhatIf!$W:$W,WhatIf!$Q:$Q,Y$1,WhatIf!$R:$R,Y567)&lt;=price_limit,IF(Y567="Yes",1,2),"")),""))</f>
        <v/>
      </c>
      <c r="BU567" s="161" t="str">
        <f>IF(OR(Z567="",VLOOKUP(Z$1,Services!$A$1:$B$25,2,0)="Exclude"),"",IF($D567=1,IF(OR(price_limit="",price_limit="No Limit"),IF(Z567="Yes",1,2),IF(SUMIFS(WhatIf!$W:$W,WhatIf!$Q:$Q,Z$1,WhatIf!$R:$R,Z567)&lt;=price_limit,IF(Z567="Yes",1,2),"")),""))</f>
        <v/>
      </c>
      <c r="BV567" s="161"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823</v>
      </c>
      <c r="B568" s="3" t="s">
        <v>876</v>
      </c>
      <c r="C568" s="3" t="s">
        <v>349</v>
      </c>
      <c r="D568" s="8" t="str">
        <f t="shared" ca="1" si="26"/>
        <v/>
      </c>
      <c r="I568" s="4" t="s">
        <v>797</v>
      </c>
      <c r="J568" s="4" t="s">
        <v>797</v>
      </c>
      <c r="K568" s="8" t="s">
        <v>797</v>
      </c>
      <c r="L568" s="8" t="s">
        <v>797</v>
      </c>
      <c r="M568" s="8"/>
      <c r="N568" s="8"/>
      <c r="O568" s="8"/>
      <c r="P568" s="8"/>
      <c r="Q568" s="8"/>
      <c r="R568" s="8"/>
      <c r="S568" s="8"/>
      <c r="T568" s="8"/>
      <c r="U568" s="8"/>
      <c r="V568" s="4" t="s">
        <v>797</v>
      </c>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1" t="str">
        <f>IF(OR(E568="",VLOOKUP(E$1,Services!$A$1:$B$25,2,0)="Exclude"),"",IF($D568=1,IF(OR(price_limit="",price_limit="No Limit"),IF(E568="Yes",1,2),IF(SUMIFS(WhatIf!$W:$W,WhatIf!$Q:$Q,E$1,WhatIf!$R:$R,E568)&lt;=price_limit,IF(E568="Yes",1,2),"")),""))</f>
        <v/>
      </c>
      <c r="BA568" s="161" t="str">
        <f>IF(OR(F568="",VLOOKUP(F$1,Services!$A$1:$B$25,2,0)="Exclude"),"",IF($D568=1,IF(OR(price_limit="",price_limit="No Limit"),IF(F568="Yes",1,2),IF(SUMIFS(WhatIf!$W:$W,WhatIf!$Q:$Q,F$1,WhatIf!$R:$R,F568)&lt;=price_limit,IF(F568="Yes",1,2),"")),""))</f>
        <v/>
      </c>
      <c r="BB568" s="161" t="str">
        <f>IF(OR(G568="",VLOOKUP(G$1,Services!$A$1:$B$25,2,0)="Exclude"),"",IF($D568=1,IF(OR(price_limit="",price_limit="No Limit"),IF(G568="Yes",1,2),IF(SUMIFS(WhatIf!$W:$W,WhatIf!$Q:$Q,G$1,WhatIf!$R:$R,G568)&lt;=price_limit,IF(G568="Yes",1,2),"")),""))</f>
        <v/>
      </c>
      <c r="BC568" s="161" t="str">
        <f>IF(OR(H568="",VLOOKUP(H$1,Services!$A$1:$B$25,2,0)="Exclude"),"",IF($D568=1,IF(OR(price_limit="",price_limit="No Limit"),IF(H568="Yes",1,2),IF(SUMIFS(WhatIf!$W:$W,WhatIf!$Q:$Q,H$1,WhatIf!$R:$R,H568)&lt;=price_limit,IF(H568="Yes",1,2),"")),""))</f>
        <v/>
      </c>
      <c r="BD568" s="161" t="str">
        <f ca="1">IF(OR(I568="",VLOOKUP(I$1,Services!$A$1:$B$25,2,0)="Exclude"),"",IF($D568=1,IF(OR(price_limit="",price_limit="No Limit"),IF(I568="Yes",1,2),IF(SUMIFS(WhatIf!$W:$W,WhatIf!$Q:$Q,I$1,WhatIf!$R:$R,I568)&lt;=price_limit,IF(I568="Yes",1,2),"")),""))</f>
        <v/>
      </c>
      <c r="BE568" s="161" t="str">
        <f ca="1">IF(OR(J568="",VLOOKUP(J$1,Services!$A$1:$B$25,2,0)="Exclude"),"",IF($D568=1,IF(OR(price_limit="",price_limit="No Limit"),IF(J568="Yes",1,2),IF(SUMIFS(WhatIf!$W:$W,WhatIf!$Q:$Q,J$1,WhatIf!$R:$R,J568)&lt;=price_limit,IF(J568="Yes",1,2),"")),""))</f>
        <v/>
      </c>
      <c r="BF568" s="161" t="str">
        <f ca="1">IF(OR(K568="",VLOOKUP(K$1,Services!$A$1:$B$25,2,0)="Exclude"),"",IF($D568=1,IF(OR(price_limit="",price_limit="No Limit"),IF(K568="Yes",1,2),IF(SUMIFS(WhatIf!$W:$W,WhatIf!$Q:$Q,K$1,WhatIf!$R:$R,K568)&lt;=price_limit,IF(K568="Yes",1,2),"")),""))</f>
        <v/>
      </c>
      <c r="BG568" s="161" t="str">
        <f ca="1">IF(OR(L568="",VLOOKUP(L$1,Services!$A$1:$B$25,2,0)="Exclude"),"",IF($D568=1,IF(OR(price_limit="",price_limit="No Limit"),IF(L568="Yes",1,2),IF(SUMIFS(WhatIf!$W:$W,WhatIf!$Q:$Q,L$1,WhatIf!$R:$R,L568)&lt;=price_limit,IF(L568="Yes",1,2),"")),""))</f>
        <v/>
      </c>
      <c r="BH568" s="161" t="str">
        <f>IF(OR(M568="",VLOOKUP(M$1,Services!$A$1:$B$25,2,0)="Exclude"),"",IF($D568=1,IF(OR(price_limit="",price_limit="No Limit"),IF(M568="Yes",1,2),IF(SUMIFS(WhatIf!$W:$W,WhatIf!$Q:$Q,M$1,WhatIf!$R:$R,M568)&lt;=price_limit,IF(M568="Yes",1,2),"")),""))</f>
        <v/>
      </c>
      <c r="BI568" s="161" t="str">
        <f>IF(OR(N568="",VLOOKUP(N$1,Services!$A$1:$B$25,2,0)="Exclude"),"",IF($D568=1,IF(OR(price_limit="",price_limit="No Limit"),IF(N568="Yes",1,2),IF(SUMIFS(WhatIf!$W:$W,WhatIf!$Q:$Q,N$1,WhatIf!$R:$R,N568)&lt;=price_limit,IF(N568="Yes",1,2),"")),""))</f>
        <v/>
      </c>
      <c r="BJ568" s="161" t="str">
        <f>IF(OR(O568="",VLOOKUP(O$1,Services!$A$1:$B$25,2,0)="Exclude"),"",IF($D568=1,IF(OR(price_limit="",price_limit="No Limit"),IF(O568="Yes",1,2),IF(SUMIFS(WhatIf!$W:$W,WhatIf!$Q:$Q,O$1,WhatIf!$R:$R,O568)&lt;=price_limit,IF(O568="Yes",1,2),"")),""))</f>
        <v/>
      </c>
      <c r="BK568" s="161" t="str">
        <f>IF(OR(P568="",VLOOKUP(P$1,Services!$A$1:$B$25,2,0)="Exclude"),"",IF($D568=1,IF(OR(price_limit="",price_limit="No Limit"),IF(P568="Yes",1,2),IF(SUMIFS(WhatIf!$W:$W,WhatIf!$Q:$Q,P$1,WhatIf!$R:$R,P568)&lt;=price_limit,IF(P568="Yes",1,2),"")),""))</f>
        <v/>
      </c>
      <c r="BL568" s="161" t="str">
        <f>IF(OR(Q568="",VLOOKUP(Q$1,Services!$A$1:$B$25,2,0)="Exclude"),"",IF($D568=1,IF(OR(price_limit="",price_limit="No Limit"),IF(Q568="Yes",1,2),IF(SUMIFS(WhatIf!$W:$W,WhatIf!$Q:$Q,Q$1,WhatIf!$R:$R,Q568)&lt;=price_limit,IF(Q568="Yes",1,2),"")),""))</f>
        <v/>
      </c>
      <c r="BM568" s="161" t="str">
        <f>IF(OR(R568="",VLOOKUP(R$1,Services!$A$1:$B$25,2,0)="Exclude"),"",IF($D568=1,IF(OR(price_limit="",price_limit="No Limit"),IF(R568="Yes",1,2),IF(SUMIFS(WhatIf!$W:$W,WhatIf!$Q:$Q,R$1,WhatIf!$R:$R,R568)&lt;=price_limit,IF(R568="Yes",1,2),"")),""))</f>
        <v/>
      </c>
      <c r="BN568" s="161" t="str">
        <f>IF(OR(S568="",VLOOKUP(S$1,Services!$A$1:$B$25,2,0)="Exclude"),"",IF($D568=1,IF(OR(price_limit="",price_limit="No Limit"),IF(S568="Yes",1,2),IF(SUMIFS(WhatIf!$W:$W,WhatIf!$Q:$Q,S$1,WhatIf!$R:$R,S568)&lt;=price_limit,IF(S568="Yes",1,2),"")),""))</f>
        <v/>
      </c>
      <c r="BO568" s="161" t="str">
        <f>IF(OR(T568="",VLOOKUP(T$1,Services!$A$1:$B$25,2,0)="Exclude"),"",IF($D568=1,IF(OR(price_limit="",price_limit="No Limit"),IF(T568="Yes",1,2),IF(SUMIFS(WhatIf!$W:$W,WhatIf!$Q:$Q,T$1,WhatIf!$R:$R,T568)&lt;=price_limit,IF(T568="Yes",1,2),"")),""))</f>
        <v/>
      </c>
      <c r="BP568" s="161" t="str">
        <f>IF(OR(U568="",VLOOKUP(U$1,Services!$A$1:$B$25,2,0)="Exclude"),"",IF($D568=1,IF(OR(price_limit="",price_limit="No Limit"),IF(U568="Yes",1,2),IF(SUMIFS(WhatIf!$W:$W,WhatIf!$Q:$Q,U$1,WhatIf!$R:$R,U568)&lt;=price_limit,IF(U568="Yes",1,2),"")),""))</f>
        <v/>
      </c>
      <c r="BQ568" s="161" t="str">
        <f ca="1">IF(OR(V568="",VLOOKUP(V$1,Services!$A$1:$B$25,2,0)="Exclude"),"",IF($D568=1,IF(OR(price_limit="",price_limit="No Limit"),IF(V568="Yes",1,2),IF(SUMIFS(WhatIf!$W:$W,WhatIf!$Q:$Q,V$1,WhatIf!$R:$R,V568)&lt;=price_limit,IF(V568="Yes",1,2),"")),""))</f>
        <v/>
      </c>
      <c r="BR568" s="161" t="str">
        <f>IF(OR(W568="",VLOOKUP(W$1,Services!$A$1:$B$25,2,0)="Exclude"),"",IF($D568=1,IF(OR(price_limit="",price_limit="No Limit"),IF(W568="Yes",1,2),IF(SUMIFS(WhatIf!$W:$W,WhatIf!$Q:$Q,W$1,WhatIf!$R:$R,W568)&lt;=price_limit,IF(W568="Yes",1,2),"")),""))</f>
        <v/>
      </c>
      <c r="BS568" s="161" t="str">
        <f>IF(OR(X568="",VLOOKUP(X$1,Services!$A$1:$B$25,2,0)="Exclude"),"",IF($D568=1,IF(OR(price_limit="",price_limit="No Limit"),IF(X568="Yes",1,2),IF(SUMIFS(WhatIf!$W:$W,WhatIf!$Q:$Q,X$1,WhatIf!$R:$R,X568)&lt;=price_limit,IF(X568="Yes",1,2),"")),""))</f>
        <v/>
      </c>
      <c r="BT568" s="161" t="str">
        <f>IF(OR(Y568="",VLOOKUP(Y$1,Services!$A$1:$B$25,2,0)="Exclude"),"",IF($D568=1,IF(OR(price_limit="",price_limit="No Limit"),IF(Y568="Yes",1,2),IF(SUMIFS(WhatIf!$W:$W,WhatIf!$Q:$Q,Y$1,WhatIf!$R:$R,Y568)&lt;=price_limit,IF(Y568="Yes",1,2),"")),""))</f>
        <v/>
      </c>
      <c r="BU568" s="161" t="str">
        <f>IF(OR(Z568="",VLOOKUP(Z$1,Services!$A$1:$B$25,2,0)="Exclude"),"",IF($D568=1,IF(OR(price_limit="",price_limit="No Limit"),IF(Z568="Yes",1,2),IF(SUMIFS(WhatIf!$W:$W,WhatIf!$Q:$Q,Z$1,WhatIf!$R:$R,Z568)&lt;=price_limit,IF(Z568="Yes",1,2),"")),""))</f>
        <v/>
      </c>
      <c r="BV568" s="161"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
      <c r="A569" s="15" t="s">
        <v>964</v>
      </c>
      <c r="C569" s="3" t="s">
        <v>184</v>
      </c>
      <c r="D569" s="8" t="str">
        <f t="shared" ca="1" si="26"/>
        <v/>
      </c>
      <c r="F569" s="4" t="s">
        <v>704</v>
      </c>
      <c r="G569" s="4" t="s">
        <v>704</v>
      </c>
      <c r="H569" s="4" t="s">
        <v>704</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1" t="str">
        <f>IF(OR(E569="",VLOOKUP(E$1,Services!$A$1:$B$25,2,0)="Exclude"),"",IF($D569=1,IF(OR(price_limit="",price_limit="No Limit"),IF(E569="Yes",1,2),IF(SUMIFS(WhatIf!$W:$W,WhatIf!$Q:$Q,E$1,WhatIf!$R:$R,E569)&lt;=price_limit,IF(E569="Yes",1,2),"")),""))</f>
        <v/>
      </c>
      <c r="BA569" s="161" t="str">
        <f ca="1">IF(OR(F569="",VLOOKUP(F$1,Services!$A$1:$B$25,2,0)="Exclude"),"",IF($D569=1,IF(OR(price_limit="",price_limit="No Limit"),IF(F569="Yes",1,2),IF(SUMIFS(WhatIf!$W:$W,WhatIf!$Q:$Q,F$1,WhatIf!$R:$R,F569)&lt;=price_limit,IF(F569="Yes",1,2),"")),""))</f>
        <v/>
      </c>
      <c r="BB569" s="161" t="str">
        <f ca="1">IF(OR(G569="",VLOOKUP(G$1,Services!$A$1:$B$25,2,0)="Exclude"),"",IF($D569=1,IF(OR(price_limit="",price_limit="No Limit"),IF(G569="Yes",1,2),IF(SUMIFS(WhatIf!$W:$W,WhatIf!$Q:$Q,G$1,WhatIf!$R:$R,G569)&lt;=price_limit,IF(G569="Yes",1,2),"")),""))</f>
        <v/>
      </c>
      <c r="BC569" s="161" t="str">
        <f ca="1">IF(OR(H569="",VLOOKUP(H$1,Services!$A$1:$B$25,2,0)="Exclude"),"",IF($D569=1,IF(OR(price_limit="",price_limit="No Limit"),IF(H569="Yes",1,2),IF(SUMIFS(WhatIf!$W:$W,WhatIf!$Q:$Q,H$1,WhatIf!$R:$R,H569)&lt;=price_limit,IF(H569="Yes",1,2),"")),""))</f>
        <v/>
      </c>
      <c r="BD569" s="161" t="str">
        <f>IF(OR(I569="",VLOOKUP(I$1,Services!$A$1:$B$25,2,0)="Exclude"),"",IF($D569=1,IF(OR(price_limit="",price_limit="No Limit"),IF(I569="Yes",1,2),IF(SUMIFS(WhatIf!$W:$W,WhatIf!$Q:$Q,I$1,WhatIf!$R:$R,I569)&lt;=price_limit,IF(I569="Yes",1,2),"")),""))</f>
        <v/>
      </c>
      <c r="BE569" s="161" t="str">
        <f>IF(OR(J569="",VLOOKUP(J$1,Services!$A$1:$B$25,2,0)="Exclude"),"",IF($D569=1,IF(OR(price_limit="",price_limit="No Limit"),IF(J569="Yes",1,2),IF(SUMIFS(WhatIf!$W:$W,WhatIf!$Q:$Q,J$1,WhatIf!$R:$R,J569)&lt;=price_limit,IF(J569="Yes",1,2),"")),""))</f>
        <v/>
      </c>
      <c r="BF569" s="161" t="str">
        <f>IF(OR(K569="",VLOOKUP(K$1,Services!$A$1:$B$25,2,0)="Exclude"),"",IF($D569=1,IF(OR(price_limit="",price_limit="No Limit"),IF(K569="Yes",1,2),IF(SUMIFS(WhatIf!$W:$W,WhatIf!$Q:$Q,K$1,WhatIf!$R:$R,K569)&lt;=price_limit,IF(K569="Yes",1,2),"")),""))</f>
        <v/>
      </c>
      <c r="BG569" s="161" t="str">
        <f>IF(OR(L569="",VLOOKUP(L$1,Services!$A$1:$B$25,2,0)="Exclude"),"",IF($D569=1,IF(OR(price_limit="",price_limit="No Limit"),IF(L569="Yes",1,2),IF(SUMIFS(WhatIf!$W:$W,WhatIf!$Q:$Q,L$1,WhatIf!$R:$R,L569)&lt;=price_limit,IF(L569="Yes",1,2),"")),""))</f>
        <v/>
      </c>
      <c r="BH569" s="161" t="str">
        <f>IF(OR(M569="",VLOOKUP(M$1,Services!$A$1:$B$25,2,0)="Exclude"),"",IF($D569=1,IF(OR(price_limit="",price_limit="No Limit"),IF(M569="Yes",1,2),IF(SUMIFS(WhatIf!$W:$W,WhatIf!$Q:$Q,M$1,WhatIf!$R:$R,M569)&lt;=price_limit,IF(M569="Yes",1,2),"")),""))</f>
        <v/>
      </c>
      <c r="BI569" s="161" t="str">
        <f>IF(OR(N569="",VLOOKUP(N$1,Services!$A$1:$B$25,2,0)="Exclude"),"",IF($D569=1,IF(OR(price_limit="",price_limit="No Limit"),IF(N569="Yes",1,2),IF(SUMIFS(WhatIf!$W:$W,WhatIf!$Q:$Q,N$1,WhatIf!$R:$R,N569)&lt;=price_limit,IF(N569="Yes",1,2),"")),""))</f>
        <v/>
      </c>
      <c r="BJ569" s="161" t="str">
        <f>IF(OR(O569="",VLOOKUP(O$1,Services!$A$1:$B$25,2,0)="Exclude"),"",IF($D569=1,IF(OR(price_limit="",price_limit="No Limit"),IF(O569="Yes",1,2),IF(SUMIFS(WhatIf!$W:$W,WhatIf!$Q:$Q,O$1,WhatIf!$R:$R,O569)&lt;=price_limit,IF(O569="Yes",1,2),"")),""))</f>
        <v/>
      </c>
      <c r="BK569" s="161" t="str">
        <f>IF(OR(P569="",VLOOKUP(P$1,Services!$A$1:$B$25,2,0)="Exclude"),"",IF($D569=1,IF(OR(price_limit="",price_limit="No Limit"),IF(P569="Yes",1,2),IF(SUMIFS(WhatIf!$W:$W,WhatIf!$Q:$Q,P$1,WhatIf!$R:$R,P569)&lt;=price_limit,IF(P569="Yes",1,2),"")),""))</f>
        <v/>
      </c>
      <c r="BL569" s="161" t="str">
        <f>IF(OR(Q569="",VLOOKUP(Q$1,Services!$A$1:$B$25,2,0)="Exclude"),"",IF($D569=1,IF(OR(price_limit="",price_limit="No Limit"),IF(Q569="Yes",1,2),IF(SUMIFS(WhatIf!$W:$W,WhatIf!$Q:$Q,Q$1,WhatIf!$R:$R,Q569)&lt;=price_limit,IF(Q569="Yes",1,2),"")),""))</f>
        <v/>
      </c>
      <c r="BM569" s="161" t="str">
        <f>IF(OR(R569="",VLOOKUP(R$1,Services!$A$1:$B$25,2,0)="Exclude"),"",IF($D569=1,IF(OR(price_limit="",price_limit="No Limit"),IF(R569="Yes",1,2),IF(SUMIFS(WhatIf!$W:$W,WhatIf!$Q:$Q,R$1,WhatIf!$R:$R,R569)&lt;=price_limit,IF(R569="Yes",1,2),"")),""))</f>
        <v/>
      </c>
      <c r="BN569" s="161" t="str">
        <f>IF(OR(S569="",VLOOKUP(S$1,Services!$A$1:$B$25,2,0)="Exclude"),"",IF($D569=1,IF(OR(price_limit="",price_limit="No Limit"),IF(S569="Yes",1,2),IF(SUMIFS(WhatIf!$W:$W,WhatIf!$Q:$Q,S$1,WhatIf!$R:$R,S569)&lt;=price_limit,IF(S569="Yes",1,2),"")),""))</f>
        <v/>
      </c>
      <c r="BO569" s="161" t="str">
        <f>IF(OR(T569="",VLOOKUP(T$1,Services!$A$1:$B$25,2,0)="Exclude"),"",IF($D569=1,IF(OR(price_limit="",price_limit="No Limit"),IF(T569="Yes",1,2),IF(SUMIFS(WhatIf!$W:$W,WhatIf!$Q:$Q,T$1,WhatIf!$R:$R,T569)&lt;=price_limit,IF(T569="Yes",1,2),"")),""))</f>
        <v/>
      </c>
      <c r="BP569" s="161" t="str">
        <f>IF(OR(U569="",VLOOKUP(U$1,Services!$A$1:$B$25,2,0)="Exclude"),"",IF($D569=1,IF(OR(price_limit="",price_limit="No Limit"),IF(U569="Yes",1,2),IF(SUMIFS(WhatIf!$W:$W,WhatIf!$Q:$Q,U$1,WhatIf!$R:$R,U569)&lt;=price_limit,IF(U569="Yes",1,2),"")),""))</f>
        <v/>
      </c>
      <c r="BQ569" s="161" t="str">
        <f>IF(OR(V569="",VLOOKUP(V$1,Services!$A$1:$B$25,2,0)="Exclude"),"",IF($D569=1,IF(OR(price_limit="",price_limit="No Limit"),IF(V569="Yes",1,2),IF(SUMIFS(WhatIf!$W:$W,WhatIf!$Q:$Q,V$1,WhatIf!$R:$R,V569)&lt;=price_limit,IF(V569="Yes",1,2),"")),""))</f>
        <v/>
      </c>
      <c r="BR569" s="161" t="str">
        <f>IF(OR(W569="",VLOOKUP(W$1,Services!$A$1:$B$25,2,0)="Exclude"),"",IF($D569=1,IF(OR(price_limit="",price_limit="No Limit"),IF(W569="Yes",1,2),IF(SUMIFS(WhatIf!$W:$W,WhatIf!$Q:$Q,W$1,WhatIf!$R:$R,W569)&lt;=price_limit,IF(W569="Yes",1,2),"")),""))</f>
        <v/>
      </c>
      <c r="BS569" s="161" t="str">
        <f>IF(OR(X569="",VLOOKUP(X$1,Services!$A$1:$B$25,2,0)="Exclude"),"",IF($D569=1,IF(OR(price_limit="",price_limit="No Limit"),IF(X569="Yes",1,2),IF(SUMIFS(WhatIf!$W:$W,WhatIf!$Q:$Q,X$1,WhatIf!$R:$R,X569)&lt;=price_limit,IF(X569="Yes",1,2),"")),""))</f>
        <v/>
      </c>
      <c r="BT569" s="161" t="str">
        <f>IF(OR(Y569="",VLOOKUP(Y$1,Services!$A$1:$B$25,2,0)="Exclude"),"",IF($D569=1,IF(OR(price_limit="",price_limit="No Limit"),IF(Y569="Yes",1,2),IF(SUMIFS(WhatIf!$W:$W,WhatIf!$Q:$Q,Y$1,WhatIf!$R:$R,Y569)&lt;=price_limit,IF(Y569="Yes",1,2),"")),""))</f>
        <v/>
      </c>
      <c r="BU569" s="161" t="str">
        <f>IF(OR(Z569="",VLOOKUP(Z$1,Services!$A$1:$B$25,2,0)="Exclude"),"",IF($D569=1,IF(OR(price_limit="",price_limit="No Limit"),IF(Z569="Yes",1,2),IF(SUMIFS(WhatIf!$W:$W,WhatIf!$Q:$Q,Z$1,WhatIf!$R:$R,Z569)&lt;=price_limit,IF(Z569="Yes",1,2),"")),""))</f>
        <v/>
      </c>
      <c r="BV569" s="161"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141</v>
      </c>
      <c r="B570" s="3" t="s">
        <v>205</v>
      </c>
      <c r="C570" s="3" t="s">
        <v>177</v>
      </c>
      <c r="D570" s="8" t="str">
        <f t="shared" ca="1" si="26"/>
        <v/>
      </c>
      <c r="E570" s="4" t="s">
        <v>1</v>
      </c>
      <c r="I570" s="8"/>
      <c r="J570" s="8" t="s">
        <v>1</v>
      </c>
      <c r="K570" s="8" t="s">
        <v>1</v>
      </c>
      <c r="L570" s="8" t="s">
        <v>1</v>
      </c>
      <c r="M570" s="8" t="s">
        <v>1</v>
      </c>
      <c r="N570" s="8"/>
      <c r="O570" s="8" t="s">
        <v>1</v>
      </c>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1" t="str">
        <f ca="1">IF(OR(E570="",VLOOKUP(E$1,Services!$A$1:$B$25,2,0)="Exclude"),"",IF($D570=1,IF(OR(price_limit="",price_limit="No Limit"),IF(E570="Yes",1,2),IF(SUMIFS(WhatIf!$W:$W,WhatIf!$Q:$Q,E$1,WhatIf!$R:$R,E570)&lt;=price_limit,IF(E570="Yes",1,2),"")),""))</f>
        <v/>
      </c>
      <c r="BA570" s="161" t="str">
        <f>IF(OR(F570="",VLOOKUP(F$1,Services!$A$1:$B$25,2,0)="Exclude"),"",IF($D570=1,IF(OR(price_limit="",price_limit="No Limit"),IF(F570="Yes",1,2),IF(SUMIFS(WhatIf!$W:$W,WhatIf!$Q:$Q,F$1,WhatIf!$R:$R,F570)&lt;=price_limit,IF(F570="Yes",1,2),"")),""))</f>
        <v/>
      </c>
      <c r="BB570" s="161" t="str">
        <f>IF(OR(G570="",VLOOKUP(G$1,Services!$A$1:$B$25,2,0)="Exclude"),"",IF($D570=1,IF(OR(price_limit="",price_limit="No Limit"),IF(G570="Yes",1,2),IF(SUMIFS(WhatIf!$W:$W,WhatIf!$Q:$Q,G$1,WhatIf!$R:$R,G570)&lt;=price_limit,IF(G570="Yes",1,2),"")),""))</f>
        <v/>
      </c>
      <c r="BC570" s="161" t="str">
        <f>IF(OR(H570="",VLOOKUP(H$1,Services!$A$1:$B$25,2,0)="Exclude"),"",IF($D570=1,IF(OR(price_limit="",price_limit="No Limit"),IF(H570="Yes",1,2),IF(SUMIFS(WhatIf!$W:$W,WhatIf!$Q:$Q,H$1,WhatIf!$R:$R,H570)&lt;=price_limit,IF(H570="Yes",1,2),"")),""))</f>
        <v/>
      </c>
      <c r="BD570" s="161" t="str">
        <f>IF(OR(I570="",VLOOKUP(I$1,Services!$A$1:$B$25,2,0)="Exclude"),"",IF($D570=1,IF(OR(price_limit="",price_limit="No Limit"),IF(I570="Yes",1,2),IF(SUMIFS(WhatIf!$W:$W,WhatIf!$Q:$Q,I$1,WhatIf!$R:$R,I570)&lt;=price_limit,IF(I570="Yes",1,2),"")),""))</f>
        <v/>
      </c>
      <c r="BE570" s="161" t="str">
        <f ca="1">IF(OR(J570="",VLOOKUP(J$1,Services!$A$1:$B$25,2,0)="Exclude"),"",IF($D570=1,IF(OR(price_limit="",price_limit="No Limit"),IF(J570="Yes",1,2),IF(SUMIFS(WhatIf!$W:$W,WhatIf!$Q:$Q,J$1,WhatIf!$R:$R,J570)&lt;=price_limit,IF(J570="Yes",1,2),"")),""))</f>
        <v/>
      </c>
      <c r="BF570" s="161" t="str">
        <f ca="1">IF(OR(K570="",VLOOKUP(K$1,Services!$A$1:$B$25,2,0)="Exclude"),"",IF($D570=1,IF(OR(price_limit="",price_limit="No Limit"),IF(K570="Yes",1,2),IF(SUMIFS(WhatIf!$W:$W,WhatIf!$Q:$Q,K$1,WhatIf!$R:$R,K570)&lt;=price_limit,IF(K570="Yes",1,2),"")),""))</f>
        <v/>
      </c>
      <c r="BG570" s="161" t="str">
        <f ca="1">IF(OR(L570="",VLOOKUP(L$1,Services!$A$1:$B$25,2,0)="Exclude"),"",IF($D570=1,IF(OR(price_limit="",price_limit="No Limit"),IF(L570="Yes",1,2),IF(SUMIFS(WhatIf!$W:$W,WhatIf!$Q:$Q,L$1,WhatIf!$R:$R,L570)&lt;=price_limit,IF(L570="Yes",1,2),"")),""))</f>
        <v/>
      </c>
      <c r="BH570" s="161" t="str">
        <f ca="1">IF(OR(M570="",VLOOKUP(M$1,Services!$A$1:$B$25,2,0)="Exclude"),"",IF($D570=1,IF(OR(price_limit="",price_limit="No Limit"),IF(M570="Yes",1,2),IF(SUMIFS(WhatIf!$W:$W,WhatIf!$Q:$Q,M$1,WhatIf!$R:$R,M570)&lt;=price_limit,IF(M570="Yes",1,2),"")),""))</f>
        <v/>
      </c>
      <c r="BI570" s="161" t="str">
        <f>IF(OR(N570="",VLOOKUP(N$1,Services!$A$1:$B$25,2,0)="Exclude"),"",IF($D570=1,IF(OR(price_limit="",price_limit="No Limit"),IF(N570="Yes",1,2),IF(SUMIFS(WhatIf!$W:$W,WhatIf!$Q:$Q,N$1,WhatIf!$R:$R,N570)&lt;=price_limit,IF(N570="Yes",1,2),"")),""))</f>
        <v/>
      </c>
      <c r="BJ570" s="161" t="str">
        <f ca="1">IF(OR(O570="",VLOOKUP(O$1,Services!$A$1:$B$25,2,0)="Exclude"),"",IF($D570=1,IF(OR(price_limit="",price_limit="No Limit"),IF(O570="Yes",1,2),IF(SUMIFS(WhatIf!$W:$W,WhatIf!$Q:$Q,O$1,WhatIf!$R:$R,O570)&lt;=price_limit,IF(O570="Yes",1,2),"")),""))</f>
        <v/>
      </c>
      <c r="BK570" s="161" t="str">
        <f>IF(OR(P570="",VLOOKUP(P$1,Services!$A$1:$B$25,2,0)="Exclude"),"",IF($D570=1,IF(OR(price_limit="",price_limit="No Limit"),IF(P570="Yes",1,2),IF(SUMIFS(WhatIf!$W:$W,WhatIf!$Q:$Q,P$1,WhatIf!$R:$R,P570)&lt;=price_limit,IF(P570="Yes",1,2),"")),""))</f>
        <v/>
      </c>
      <c r="BL570" s="161" t="str">
        <f>IF(OR(Q570="",VLOOKUP(Q$1,Services!$A$1:$B$25,2,0)="Exclude"),"",IF($D570=1,IF(OR(price_limit="",price_limit="No Limit"),IF(Q570="Yes",1,2),IF(SUMIFS(WhatIf!$W:$W,WhatIf!$Q:$Q,Q$1,WhatIf!$R:$R,Q570)&lt;=price_limit,IF(Q570="Yes",1,2),"")),""))</f>
        <v/>
      </c>
      <c r="BM570" s="161" t="str">
        <f>IF(OR(R570="",VLOOKUP(R$1,Services!$A$1:$B$25,2,0)="Exclude"),"",IF($D570=1,IF(OR(price_limit="",price_limit="No Limit"),IF(R570="Yes",1,2),IF(SUMIFS(WhatIf!$W:$W,WhatIf!$Q:$Q,R$1,WhatIf!$R:$R,R570)&lt;=price_limit,IF(R570="Yes",1,2),"")),""))</f>
        <v/>
      </c>
      <c r="BN570" s="161" t="str">
        <f>IF(OR(S570="",VLOOKUP(S$1,Services!$A$1:$B$25,2,0)="Exclude"),"",IF($D570=1,IF(OR(price_limit="",price_limit="No Limit"),IF(S570="Yes",1,2),IF(SUMIFS(WhatIf!$W:$W,WhatIf!$Q:$Q,S$1,WhatIf!$R:$R,S570)&lt;=price_limit,IF(S570="Yes",1,2),"")),""))</f>
        <v/>
      </c>
      <c r="BO570" s="161" t="str">
        <f>IF(OR(T570="",VLOOKUP(T$1,Services!$A$1:$B$25,2,0)="Exclude"),"",IF($D570=1,IF(OR(price_limit="",price_limit="No Limit"),IF(T570="Yes",1,2),IF(SUMIFS(WhatIf!$W:$W,WhatIf!$Q:$Q,T$1,WhatIf!$R:$R,T570)&lt;=price_limit,IF(T570="Yes",1,2),"")),""))</f>
        <v/>
      </c>
      <c r="BP570" s="161" t="str">
        <f>IF(OR(U570="",VLOOKUP(U$1,Services!$A$1:$B$25,2,0)="Exclude"),"",IF($D570=1,IF(OR(price_limit="",price_limit="No Limit"),IF(U570="Yes",1,2),IF(SUMIFS(WhatIf!$W:$W,WhatIf!$Q:$Q,U$1,WhatIf!$R:$R,U570)&lt;=price_limit,IF(U570="Yes",1,2),"")),""))</f>
        <v/>
      </c>
      <c r="BQ570" s="161" t="str">
        <f>IF(OR(V570="",VLOOKUP(V$1,Services!$A$1:$B$25,2,0)="Exclude"),"",IF($D570=1,IF(OR(price_limit="",price_limit="No Limit"),IF(V570="Yes",1,2),IF(SUMIFS(WhatIf!$W:$W,WhatIf!$Q:$Q,V$1,WhatIf!$R:$R,V570)&lt;=price_limit,IF(V570="Yes",1,2),"")),""))</f>
        <v/>
      </c>
      <c r="BR570" s="161" t="str">
        <f>IF(OR(W570="",VLOOKUP(W$1,Services!$A$1:$B$25,2,0)="Exclude"),"",IF($D570=1,IF(OR(price_limit="",price_limit="No Limit"),IF(W570="Yes",1,2),IF(SUMIFS(WhatIf!$W:$W,WhatIf!$Q:$Q,W$1,WhatIf!$R:$R,W570)&lt;=price_limit,IF(W570="Yes",1,2),"")),""))</f>
        <v/>
      </c>
      <c r="BS570" s="161" t="str">
        <f>IF(OR(X570="",VLOOKUP(X$1,Services!$A$1:$B$25,2,0)="Exclude"),"",IF($D570=1,IF(OR(price_limit="",price_limit="No Limit"),IF(X570="Yes",1,2),IF(SUMIFS(WhatIf!$W:$W,WhatIf!$Q:$Q,X$1,WhatIf!$R:$R,X570)&lt;=price_limit,IF(X570="Yes",1,2),"")),""))</f>
        <v/>
      </c>
      <c r="BT570" s="161" t="str">
        <f>IF(OR(Y570="",VLOOKUP(Y$1,Services!$A$1:$B$25,2,0)="Exclude"),"",IF($D570=1,IF(OR(price_limit="",price_limit="No Limit"),IF(Y570="Yes",1,2),IF(SUMIFS(WhatIf!$W:$W,WhatIf!$Q:$Q,Y$1,WhatIf!$R:$R,Y570)&lt;=price_limit,IF(Y570="Yes",1,2),"")),""))</f>
        <v/>
      </c>
      <c r="BU570" s="161" t="str">
        <f>IF(OR(Z570="",VLOOKUP(Z$1,Services!$A$1:$B$25,2,0)="Exclude"),"",IF($D570=1,IF(OR(price_limit="",price_limit="No Limit"),IF(Z570="Yes",1,2),IF(SUMIFS(WhatIf!$W:$W,WhatIf!$Q:$Q,Z$1,WhatIf!$R:$R,Z570)&lt;=price_limit,IF(Z570="Yes",1,2),"")),""))</f>
        <v/>
      </c>
      <c r="BV570" s="161"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
      <c r="A571" s="15" t="s">
        <v>1162</v>
      </c>
      <c r="B571" s="3" t="s">
        <v>1208</v>
      </c>
      <c r="C571" s="3" t="s">
        <v>177</v>
      </c>
      <c r="D571" s="8" t="str">
        <f t="shared" ca="1" si="26"/>
        <v/>
      </c>
      <c r="F571" s="4" t="s">
        <v>1208</v>
      </c>
      <c r="G571" s="4" t="s">
        <v>1208</v>
      </c>
      <c r="H571" s="4" t="s">
        <v>1208</v>
      </c>
      <c r="M571" s="4" t="s">
        <v>1208</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1" t="str">
        <f>IF(OR(E571="",VLOOKUP(E$1,Services!$A$1:$B$25,2,0)="Exclude"),"",IF($D571=1,IF(OR(price_limit="",price_limit="No Limit"),IF(E571="Yes",1,2),IF(SUMIFS(WhatIf!$W:$W,WhatIf!$Q:$Q,E$1,WhatIf!$R:$R,E571)&lt;=price_limit,IF(E571="Yes",1,2),"")),""))</f>
        <v/>
      </c>
      <c r="BA571" s="161" t="str">
        <f ca="1">IF(OR(F571="",VLOOKUP(F$1,Services!$A$1:$B$25,2,0)="Exclude"),"",IF($D571=1,IF(OR(price_limit="",price_limit="No Limit"),IF(F571="Yes",1,2),IF(SUMIFS(WhatIf!$W:$W,WhatIf!$Q:$Q,F$1,WhatIf!$R:$R,F571)&lt;=price_limit,IF(F571="Yes",1,2),"")),""))</f>
        <v/>
      </c>
      <c r="BB571" s="161" t="str">
        <f ca="1">IF(OR(G571="",VLOOKUP(G$1,Services!$A$1:$B$25,2,0)="Exclude"),"",IF($D571=1,IF(OR(price_limit="",price_limit="No Limit"),IF(G571="Yes",1,2),IF(SUMIFS(WhatIf!$W:$W,WhatIf!$Q:$Q,G$1,WhatIf!$R:$R,G571)&lt;=price_limit,IF(G571="Yes",1,2),"")),""))</f>
        <v/>
      </c>
      <c r="BC571" s="161" t="str">
        <f ca="1">IF(OR(H571="",VLOOKUP(H$1,Services!$A$1:$B$25,2,0)="Exclude"),"",IF($D571=1,IF(OR(price_limit="",price_limit="No Limit"),IF(H571="Yes",1,2),IF(SUMIFS(WhatIf!$W:$W,WhatIf!$Q:$Q,H$1,WhatIf!$R:$R,H571)&lt;=price_limit,IF(H571="Yes",1,2),"")),""))</f>
        <v/>
      </c>
      <c r="BD571" s="161" t="str">
        <f>IF(OR(I571="",VLOOKUP(I$1,Services!$A$1:$B$25,2,0)="Exclude"),"",IF($D571=1,IF(OR(price_limit="",price_limit="No Limit"),IF(I571="Yes",1,2),IF(SUMIFS(WhatIf!$W:$W,WhatIf!$Q:$Q,I$1,WhatIf!$R:$R,I571)&lt;=price_limit,IF(I571="Yes",1,2),"")),""))</f>
        <v/>
      </c>
      <c r="BE571" s="161" t="str">
        <f>IF(OR(J571="",VLOOKUP(J$1,Services!$A$1:$B$25,2,0)="Exclude"),"",IF($D571=1,IF(OR(price_limit="",price_limit="No Limit"),IF(J571="Yes",1,2),IF(SUMIFS(WhatIf!$W:$W,WhatIf!$Q:$Q,J$1,WhatIf!$R:$R,J571)&lt;=price_limit,IF(J571="Yes",1,2),"")),""))</f>
        <v/>
      </c>
      <c r="BF571" s="161" t="str">
        <f>IF(OR(K571="",VLOOKUP(K$1,Services!$A$1:$B$25,2,0)="Exclude"),"",IF($D571=1,IF(OR(price_limit="",price_limit="No Limit"),IF(K571="Yes",1,2),IF(SUMIFS(WhatIf!$W:$W,WhatIf!$Q:$Q,K$1,WhatIf!$R:$R,K571)&lt;=price_limit,IF(K571="Yes",1,2),"")),""))</f>
        <v/>
      </c>
      <c r="BG571" s="161" t="str">
        <f>IF(OR(L571="",VLOOKUP(L$1,Services!$A$1:$B$25,2,0)="Exclude"),"",IF($D571=1,IF(OR(price_limit="",price_limit="No Limit"),IF(L571="Yes",1,2),IF(SUMIFS(WhatIf!$W:$W,WhatIf!$Q:$Q,L$1,WhatIf!$R:$R,L571)&lt;=price_limit,IF(L571="Yes",1,2),"")),""))</f>
        <v/>
      </c>
      <c r="BH571" s="161" t="str">
        <f ca="1">IF(OR(M571="",VLOOKUP(M$1,Services!$A$1:$B$25,2,0)="Exclude"),"",IF($D571=1,IF(OR(price_limit="",price_limit="No Limit"),IF(M571="Yes",1,2),IF(SUMIFS(WhatIf!$W:$W,WhatIf!$Q:$Q,M$1,WhatIf!$R:$R,M571)&lt;=price_limit,IF(M571="Yes",1,2),"")),""))</f>
        <v/>
      </c>
      <c r="BI571" s="161" t="str">
        <f>IF(OR(N571="",VLOOKUP(N$1,Services!$A$1:$B$25,2,0)="Exclude"),"",IF($D571=1,IF(OR(price_limit="",price_limit="No Limit"),IF(N571="Yes",1,2),IF(SUMIFS(WhatIf!$W:$W,WhatIf!$Q:$Q,N$1,WhatIf!$R:$R,N571)&lt;=price_limit,IF(N571="Yes",1,2),"")),""))</f>
        <v/>
      </c>
      <c r="BJ571" s="161" t="str">
        <f>IF(OR(O571="",VLOOKUP(O$1,Services!$A$1:$B$25,2,0)="Exclude"),"",IF($D571=1,IF(OR(price_limit="",price_limit="No Limit"),IF(O571="Yes",1,2),IF(SUMIFS(WhatIf!$W:$W,WhatIf!$Q:$Q,O$1,WhatIf!$R:$R,O571)&lt;=price_limit,IF(O571="Yes",1,2),"")),""))</f>
        <v/>
      </c>
      <c r="BK571" s="161" t="str">
        <f>IF(OR(P571="",VLOOKUP(P$1,Services!$A$1:$B$25,2,0)="Exclude"),"",IF($D571=1,IF(OR(price_limit="",price_limit="No Limit"),IF(P571="Yes",1,2),IF(SUMIFS(WhatIf!$W:$W,WhatIf!$Q:$Q,P$1,WhatIf!$R:$R,P571)&lt;=price_limit,IF(P571="Yes",1,2),"")),""))</f>
        <v/>
      </c>
      <c r="BL571" s="161" t="str">
        <f>IF(OR(Q571="",VLOOKUP(Q$1,Services!$A$1:$B$25,2,0)="Exclude"),"",IF($D571=1,IF(OR(price_limit="",price_limit="No Limit"),IF(Q571="Yes",1,2),IF(SUMIFS(WhatIf!$W:$W,WhatIf!$Q:$Q,Q$1,WhatIf!$R:$R,Q571)&lt;=price_limit,IF(Q571="Yes",1,2),"")),""))</f>
        <v/>
      </c>
      <c r="BM571" s="161" t="str">
        <f>IF(OR(R571="",VLOOKUP(R$1,Services!$A$1:$B$25,2,0)="Exclude"),"",IF($D571=1,IF(OR(price_limit="",price_limit="No Limit"),IF(R571="Yes",1,2),IF(SUMIFS(WhatIf!$W:$W,WhatIf!$Q:$Q,R$1,WhatIf!$R:$R,R571)&lt;=price_limit,IF(R571="Yes",1,2),"")),""))</f>
        <v/>
      </c>
      <c r="BN571" s="161" t="str">
        <f>IF(OR(S571="",VLOOKUP(S$1,Services!$A$1:$B$25,2,0)="Exclude"),"",IF($D571=1,IF(OR(price_limit="",price_limit="No Limit"),IF(S571="Yes",1,2),IF(SUMIFS(WhatIf!$W:$W,WhatIf!$Q:$Q,S$1,WhatIf!$R:$R,S571)&lt;=price_limit,IF(S571="Yes",1,2),"")),""))</f>
        <v/>
      </c>
      <c r="BO571" s="161" t="str">
        <f>IF(OR(T571="",VLOOKUP(T$1,Services!$A$1:$B$25,2,0)="Exclude"),"",IF($D571=1,IF(OR(price_limit="",price_limit="No Limit"),IF(T571="Yes",1,2),IF(SUMIFS(WhatIf!$W:$W,WhatIf!$Q:$Q,T$1,WhatIf!$R:$R,T571)&lt;=price_limit,IF(T571="Yes",1,2),"")),""))</f>
        <v/>
      </c>
      <c r="BP571" s="161" t="str">
        <f>IF(OR(U571="",VLOOKUP(U$1,Services!$A$1:$B$25,2,0)="Exclude"),"",IF($D571=1,IF(OR(price_limit="",price_limit="No Limit"),IF(U571="Yes",1,2),IF(SUMIFS(WhatIf!$W:$W,WhatIf!$Q:$Q,U$1,WhatIf!$R:$R,U571)&lt;=price_limit,IF(U571="Yes",1,2),"")),""))</f>
        <v/>
      </c>
      <c r="BQ571" s="161" t="str">
        <f>IF(OR(V571="",VLOOKUP(V$1,Services!$A$1:$B$25,2,0)="Exclude"),"",IF($D571=1,IF(OR(price_limit="",price_limit="No Limit"),IF(V571="Yes",1,2),IF(SUMIFS(WhatIf!$W:$W,WhatIf!$Q:$Q,V$1,WhatIf!$R:$R,V571)&lt;=price_limit,IF(V571="Yes",1,2),"")),""))</f>
        <v/>
      </c>
      <c r="BR571" s="161" t="str">
        <f>IF(OR(W571="",VLOOKUP(W$1,Services!$A$1:$B$25,2,0)="Exclude"),"",IF($D571=1,IF(OR(price_limit="",price_limit="No Limit"),IF(W571="Yes",1,2),IF(SUMIFS(WhatIf!$W:$W,WhatIf!$Q:$Q,W$1,WhatIf!$R:$R,W571)&lt;=price_limit,IF(W571="Yes",1,2),"")),""))</f>
        <v/>
      </c>
      <c r="BS571" s="161" t="str">
        <f>IF(OR(X571="",VLOOKUP(X$1,Services!$A$1:$B$25,2,0)="Exclude"),"",IF($D571=1,IF(OR(price_limit="",price_limit="No Limit"),IF(X571="Yes",1,2),IF(SUMIFS(WhatIf!$W:$W,WhatIf!$Q:$Q,X$1,WhatIf!$R:$R,X571)&lt;=price_limit,IF(X571="Yes",1,2),"")),""))</f>
        <v/>
      </c>
      <c r="BT571" s="161" t="str">
        <f>IF(OR(Y571="",VLOOKUP(Y$1,Services!$A$1:$B$25,2,0)="Exclude"),"",IF($D571=1,IF(OR(price_limit="",price_limit="No Limit"),IF(Y571="Yes",1,2),IF(SUMIFS(WhatIf!$W:$W,WhatIf!$Q:$Q,Y$1,WhatIf!$R:$R,Y571)&lt;=price_limit,IF(Y571="Yes",1,2),"")),""))</f>
        <v/>
      </c>
      <c r="BU571" s="161" t="str">
        <f>IF(OR(Z571="",VLOOKUP(Z$1,Services!$A$1:$B$25,2,0)="Exclude"),"",IF($D571=1,IF(OR(price_limit="",price_limit="No Limit"),IF(Z571="Yes",1,2),IF(SUMIFS(WhatIf!$W:$W,WhatIf!$Q:$Q,Z$1,WhatIf!$R:$R,Z571)&lt;=price_limit,IF(Z571="Yes",1,2),"")),""))</f>
        <v/>
      </c>
      <c r="BV571" s="161"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38" customHeight="1" x14ac:dyDescent="0.3">
      <c r="A572" s="15" t="s">
        <v>1138</v>
      </c>
      <c r="C572" s="3" t="s">
        <v>177</v>
      </c>
      <c r="D572" s="8" t="str">
        <f t="shared" ca="1" si="26"/>
        <v/>
      </c>
      <c r="M572" s="8" t="s">
        <v>1144</v>
      </c>
      <c r="O572" s="8" t="s">
        <v>1117</v>
      </c>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1" t="str">
        <f>IF(OR(E572="",VLOOKUP(E$1,Services!$A$1:$B$25,2,0)="Exclude"),"",IF($D572=1,IF(OR(price_limit="",price_limit="No Limit"),IF(E572="Yes",1,2),IF(SUMIFS(WhatIf!$W:$W,WhatIf!$Q:$Q,E$1,WhatIf!$R:$R,E572)&lt;=price_limit,IF(E572="Yes",1,2),"")),""))</f>
        <v/>
      </c>
      <c r="BA572" s="161" t="str">
        <f>IF(OR(F572="",VLOOKUP(F$1,Services!$A$1:$B$25,2,0)="Exclude"),"",IF($D572=1,IF(OR(price_limit="",price_limit="No Limit"),IF(F572="Yes",1,2),IF(SUMIFS(WhatIf!$W:$W,WhatIf!$Q:$Q,F$1,WhatIf!$R:$R,F572)&lt;=price_limit,IF(F572="Yes",1,2),"")),""))</f>
        <v/>
      </c>
      <c r="BB572" s="161" t="str">
        <f>IF(OR(G572="",VLOOKUP(G$1,Services!$A$1:$B$25,2,0)="Exclude"),"",IF($D572=1,IF(OR(price_limit="",price_limit="No Limit"),IF(G572="Yes",1,2),IF(SUMIFS(WhatIf!$W:$W,WhatIf!$Q:$Q,G$1,WhatIf!$R:$R,G572)&lt;=price_limit,IF(G572="Yes",1,2),"")),""))</f>
        <v/>
      </c>
      <c r="BC572" s="161" t="str">
        <f>IF(OR(H572="",VLOOKUP(H$1,Services!$A$1:$B$25,2,0)="Exclude"),"",IF($D572=1,IF(OR(price_limit="",price_limit="No Limit"),IF(H572="Yes",1,2),IF(SUMIFS(WhatIf!$W:$W,WhatIf!$Q:$Q,H$1,WhatIf!$R:$R,H572)&lt;=price_limit,IF(H572="Yes",1,2),"")),""))</f>
        <v/>
      </c>
      <c r="BD572" s="161" t="str">
        <f>IF(OR(I572="",VLOOKUP(I$1,Services!$A$1:$B$25,2,0)="Exclude"),"",IF($D572=1,IF(OR(price_limit="",price_limit="No Limit"),IF(I572="Yes",1,2),IF(SUMIFS(WhatIf!$W:$W,WhatIf!$Q:$Q,I$1,WhatIf!$R:$R,I572)&lt;=price_limit,IF(I572="Yes",1,2),"")),""))</f>
        <v/>
      </c>
      <c r="BE572" s="161" t="str">
        <f>IF(OR(J572="",VLOOKUP(J$1,Services!$A$1:$B$25,2,0)="Exclude"),"",IF($D572=1,IF(OR(price_limit="",price_limit="No Limit"),IF(J572="Yes",1,2),IF(SUMIFS(WhatIf!$W:$W,WhatIf!$Q:$Q,J$1,WhatIf!$R:$R,J572)&lt;=price_limit,IF(J572="Yes",1,2),"")),""))</f>
        <v/>
      </c>
      <c r="BF572" s="161" t="str">
        <f>IF(OR(K572="",VLOOKUP(K$1,Services!$A$1:$B$25,2,0)="Exclude"),"",IF($D572=1,IF(OR(price_limit="",price_limit="No Limit"),IF(K572="Yes",1,2),IF(SUMIFS(WhatIf!$W:$W,WhatIf!$Q:$Q,K$1,WhatIf!$R:$R,K572)&lt;=price_limit,IF(K572="Yes",1,2),"")),""))</f>
        <v/>
      </c>
      <c r="BG572" s="161" t="str">
        <f>IF(OR(L572="",VLOOKUP(L$1,Services!$A$1:$B$25,2,0)="Exclude"),"",IF($D572=1,IF(OR(price_limit="",price_limit="No Limit"),IF(L572="Yes",1,2),IF(SUMIFS(WhatIf!$W:$W,WhatIf!$Q:$Q,L$1,WhatIf!$R:$R,L572)&lt;=price_limit,IF(L572="Yes",1,2),"")),""))</f>
        <v/>
      </c>
      <c r="BH572" s="161" t="str">
        <f ca="1">IF(OR(M572="",VLOOKUP(M$1,Services!$A$1:$B$25,2,0)="Exclude"),"",IF($D572=1,IF(OR(price_limit="",price_limit="No Limit"),IF(M572="Yes",1,2),IF(SUMIFS(WhatIf!$W:$W,WhatIf!$Q:$Q,M$1,WhatIf!$R:$R,M572)&lt;=price_limit,IF(M572="Yes",1,2),"")),""))</f>
        <v/>
      </c>
      <c r="BI572" s="161" t="str">
        <f>IF(OR(N572="",VLOOKUP(N$1,Services!$A$1:$B$25,2,0)="Exclude"),"",IF($D572=1,IF(OR(price_limit="",price_limit="No Limit"),IF(N572="Yes",1,2),IF(SUMIFS(WhatIf!$W:$W,WhatIf!$Q:$Q,N$1,WhatIf!$R:$R,N572)&lt;=price_limit,IF(N572="Yes",1,2),"")),""))</f>
        <v/>
      </c>
      <c r="BJ572" s="161" t="str">
        <f ca="1">IF(OR(O572="",VLOOKUP(O$1,Services!$A$1:$B$25,2,0)="Exclude"),"",IF($D572=1,IF(OR(price_limit="",price_limit="No Limit"),IF(O572="Yes",1,2),IF(SUMIFS(WhatIf!$W:$W,WhatIf!$Q:$Q,O$1,WhatIf!$R:$R,O572)&lt;=price_limit,IF(O572="Yes",1,2),"")),""))</f>
        <v/>
      </c>
      <c r="BK572" s="161" t="str">
        <f>IF(OR(P572="",VLOOKUP(P$1,Services!$A$1:$B$25,2,0)="Exclude"),"",IF($D572=1,IF(OR(price_limit="",price_limit="No Limit"),IF(P572="Yes",1,2),IF(SUMIFS(WhatIf!$W:$W,WhatIf!$Q:$Q,P$1,WhatIf!$R:$R,P572)&lt;=price_limit,IF(P572="Yes",1,2),"")),""))</f>
        <v/>
      </c>
      <c r="BL572" s="161" t="str">
        <f>IF(OR(Q572="",VLOOKUP(Q$1,Services!$A$1:$B$25,2,0)="Exclude"),"",IF($D572=1,IF(OR(price_limit="",price_limit="No Limit"),IF(Q572="Yes",1,2),IF(SUMIFS(WhatIf!$W:$W,WhatIf!$Q:$Q,Q$1,WhatIf!$R:$R,Q572)&lt;=price_limit,IF(Q572="Yes",1,2),"")),""))</f>
        <v/>
      </c>
      <c r="BM572" s="161" t="str">
        <f>IF(OR(R572="",VLOOKUP(R$1,Services!$A$1:$B$25,2,0)="Exclude"),"",IF($D572=1,IF(OR(price_limit="",price_limit="No Limit"),IF(R572="Yes",1,2),IF(SUMIFS(WhatIf!$W:$W,WhatIf!$Q:$Q,R$1,WhatIf!$R:$R,R572)&lt;=price_limit,IF(R572="Yes",1,2),"")),""))</f>
        <v/>
      </c>
      <c r="BN572" s="161" t="str">
        <f>IF(OR(S572="",VLOOKUP(S$1,Services!$A$1:$B$25,2,0)="Exclude"),"",IF($D572=1,IF(OR(price_limit="",price_limit="No Limit"),IF(S572="Yes",1,2),IF(SUMIFS(WhatIf!$W:$W,WhatIf!$Q:$Q,S$1,WhatIf!$R:$R,S572)&lt;=price_limit,IF(S572="Yes",1,2),"")),""))</f>
        <v/>
      </c>
      <c r="BO572" s="161" t="str">
        <f>IF(OR(T572="",VLOOKUP(T$1,Services!$A$1:$B$25,2,0)="Exclude"),"",IF($D572=1,IF(OR(price_limit="",price_limit="No Limit"),IF(T572="Yes",1,2),IF(SUMIFS(WhatIf!$W:$W,WhatIf!$Q:$Q,T$1,WhatIf!$R:$R,T572)&lt;=price_limit,IF(T572="Yes",1,2),"")),""))</f>
        <v/>
      </c>
      <c r="BP572" s="161" t="str">
        <f>IF(OR(U572="",VLOOKUP(U$1,Services!$A$1:$B$25,2,0)="Exclude"),"",IF($D572=1,IF(OR(price_limit="",price_limit="No Limit"),IF(U572="Yes",1,2),IF(SUMIFS(WhatIf!$W:$W,WhatIf!$Q:$Q,U$1,WhatIf!$R:$R,U572)&lt;=price_limit,IF(U572="Yes",1,2),"")),""))</f>
        <v/>
      </c>
      <c r="BQ572" s="161" t="str">
        <f>IF(OR(V572="",VLOOKUP(V$1,Services!$A$1:$B$25,2,0)="Exclude"),"",IF($D572=1,IF(OR(price_limit="",price_limit="No Limit"),IF(V572="Yes",1,2),IF(SUMIFS(WhatIf!$W:$W,WhatIf!$Q:$Q,V$1,WhatIf!$R:$R,V572)&lt;=price_limit,IF(V572="Yes",1,2),"")),""))</f>
        <v/>
      </c>
      <c r="BR572" s="161" t="str">
        <f>IF(OR(W572="",VLOOKUP(W$1,Services!$A$1:$B$25,2,0)="Exclude"),"",IF($D572=1,IF(OR(price_limit="",price_limit="No Limit"),IF(W572="Yes",1,2),IF(SUMIFS(WhatIf!$W:$W,WhatIf!$Q:$Q,W$1,WhatIf!$R:$R,W572)&lt;=price_limit,IF(W572="Yes",1,2),"")),""))</f>
        <v/>
      </c>
      <c r="BS572" s="161" t="str">
        <f>IF(OR(X572="",VLOOKUP(X$1,Services!$A$1:$B$25,2,0)="Exclude"),"",IF($D572=1,IF(OR(price_limit="",price_limit="No Limit"),IF(X572="Yes",1,2),IF(SUMIFS(WhatIf!$W:$W,WhatIf!$Q:$Q,X$1,WhatIf!$R:$R,X572)&lt;=price_limit,IF(X572="Yes",1,2),"")),""))</f>
        <v/>
      </c>
      <c r="BT572" s="161" t="str">
        <f>IF(OR(Y572="",VLOOKUP(Y$1,Services!$A$1:$B$25,2,0)="Exclude"),"",IF($D572=1,IF(OR(price_limit="",price_limit="No Limit"),IF(Y572="Yes",1,2),IF(SUMIFS(WhatIf!$W:$W,WhatIf!$Q:$Q,Y$1,WhatIf!$R:$R,Y572)&lt;=price_limit,IF(Y572="Yes",1,2),"")),""))</f>
        <v/>
      </c>
      <c r="BU572" s="161" t="str">
        <f>IF(OR(Z572="",VLOOKUP(Z$1,Services!$A$1:$B$25,2,0)="Exclude"),"",IF($D572=1,IF(OR(price_limit="",price_limit="No Limit"),IF(Z572="Yes",1,2),IF(SUMIFS(WhatIf!$W:$W,WhatIf!$Q:$Q,Z$1,WhatIf!$R:$R,Z572)&lt;=price_limit,IF(Z572="Yes",1,2),"")),""))</f>
        <v/>
      </c>
      <c r="BV572" s="161"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
      <c r="A573" s="15" t="s">
        <v>1251</v>
      </c>
      <c r="C573" s="3" t="s">
        <v>177</v>
      </c>
      <c r="D573" s="8" t="str">
        <f t="shared" ca="1" si="26"/>
        <v/>
      </c>
      <c r="O573" s="4" t="s">
        <v>1</v>
      </c>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1" t="str">
        <f>IF(OR(E573="",VLOOKUP(E$1,Services!$A$1:$B$25,2,0)="Exclude"),"",IF($D573=1,IF(OR(price_limit="",price_limit="No Limit"),IF(E573="Yes",1,2),IF(SUMIFS(WhatIf!$W:$W,WhatIf!$Q:$Q,E$1,WhatIf!$R:$R,E573)&lt;=price_limit,IF(E573="Yes",1,2),"")),""))</f>
        <v/>
      </c>
      <c r="BA573" s="161" t="str">
        <f>IF(OR(F573="",VLOOKUP(F$1,Services!$A$1:$B$25,2,0)="Exclude"),"",IF($D573=1,IF(OR(price_limit="",price_limit="No Limit"),IF(F573="Yes",1,2),IF(SUMIFS(WhatIf!$W:$W,WhatIf!$Q:$Q,F$1,WhatIf!$R:$R,F573)&lt;=price_limit,IF(F573="Yes",1,2),"")),""))</f>
        <v/>
      </c>
      <c r="BB573" s="161" t="str">
        <f>IF(OR(G573="",VLOOKUP(G$1,Services!$A$1:$B$25,2,0)="Exclude"),"",IF($D573=1,IF(OR(price_limit="",price_limit="No Limit"),IF(G573="Yes",1,2),IF(SUMIFS(WhatIf!$W:$W,WhatIf!$Q:$Q,G$1,WhatIf!$R:$R,G573)&lt;=price_limit,IF(G573="Yes",1,2),"")),""))</f>
        <v/>
      </c>
      <c r="BC573" s="161" t="str">
        <f>IF(OR(H573="",VLOOKUP(H$1,Services!$A$1:$B$25,2,0)="Exclude"),"",IF($D573=1,IF(OR(price_limit="",price_limit="No Limit"),IF(H573="Yes",1,2),IF(SUMIFS(WhatIf!$W:$W,WhatIf!$Q:$Q,H$1,WhatIf!$R:$R,H573)&lt;=price_limit,IF(H573="Yes",1,2),"")),""))</f>
        <v/>
      </c>
      <c r="BD573" s="161" t="str">
        <f>IF(OR(I573="",VLOOKUP(I$1,Services!$A$1:$B$25,2,0)="Exclude"),"",IF($D573=1,IF(OR(price_limit="",price_limit="No Limit"),IF(I573="Yes",1,2),IF(SUMIFS(WhatIf!$W:$W,WhatIf!$Q:$Q,I$1,WhatIf!$R:$R,I573)&lt;=price_limit,IF(I573="Yes",1,2),"")),""))</f>
        <v/>
      </c>
      <c r="BE573" s="161" t="str">
        <f>IF(OR(J573="",VLOOKUP(J$1,Services!$A$1:$B$25,2,0)="Exclude"),"",IF($D573=1,IF(OR(price_limit="",price_limit="No Limit"),IF(J573="Yes",1,2),IF(SUMIFS(WhatIf!$W:$W,WhatIf!$Q:$Q,J$1,WhatIf!$R:$R,J573)&lt;=price_limit,IF(J573="Yes",1,2),"")),""))</f>
        <v/>
      </c>
      <c r="BF573" s="161" t="str">
        <f>IF(OR(K573="",VLOOKUP(K$1,Services!$A$1:$B$25,2,0)="Exclude"),"",IF($D573=1,IF(OR(price_limit="",price_limit="No Limit"),IF(K573="Yes",1,2),IF(SUMIFS(WhatIf!$W:$W,WhatIf!$Q:$Q,K$1,WhatIf!$R:$R,K573)&lt;=price_limit,IF(K573="Yes",1,2),"")),""))</f>
        <v/>
      </c>
      <c r="BG573" s="161" t="str">
        <f>IF(OR(L573="",VLOOKUP(L$1,Services!$A$1:$B$25,2,0)="Exclude"),"",IF($D573=1,IF(OR(price_limit="",price_limit="No Limit"),IF(L573="Yes",1,2),IF(SUMIFS(WhatIf!$W:$W,WhatIf!$Q:$Q,L$1,WhatIf!$R:$R,L573)&lt;=price_limit,IF(L573="Yes",1,2),"")),""))</f>
        <v/>
      </c>
      <c r="BH573" s="161" t="str">
        <f>IF(OR(M573="",VLOOKUP(M$1,Services!$A$1:$B$25,2,0)="Exclude"),"",IF($D573=1,IF(OR(price_limit="",price_limit="No Limit"),IF(M573="Yes",1,2),IF(SUMIFS(WhatIf!$W:$W,WhatIf!$Q:$Q,M$1,WhatIf!$R:$R,M573)&lt;=price_limit,IF(M573="Yes",1,2),"")),""))</f>
        <v/>
      </c>
      <c r="BI573" s="161" t="str">
        <f>IF(OR(N573="",VLOOKUP(N$1,Services!$A$1:$B$25,2,0)="Exclude"),"",IF($D573=1,IF(OR(price_limit="",price_limit="No Limit"),IF(N573="Yes",1,2),IF(SUMIFS(WhatIf!$W:$W,WhatIf!$Q:$Q,N$1,WhatIf!$R:$R,N573)&lt;=price_limit,IF(N573="Yes",1,2),"")),""))</f>
        <v/>
      </c>
      <c r="BJ573" s="161" t="str">
        <f ca="1">IF(OR(O573="",VLOOKUP(O$1,Services!$A$1:$B$25,2,0)="Exclude"),"",IF($D573=1,IF(OR(price_limit="",price_limit="No Limit"),IF(O573="Yes",1,2),IF(SUMIFS(WhatIf!$W:$W,WhatIf!$Q:$Q,O$1,WhatIf!$R:$R,O573)&lt;=price_limit,IF(O573="Yes",1,2),"")),""))</f>
        <v/>
      </c>
      <c r="BK573" s="161" t="str">
        <f>IF(OR(P573="",VLOOKUP(P$1,Services!$A$1:$B$25,2,0)="Exclude"),"",IF($D573=1,IF(OR(price_limit="",price_limit="No Limit"),IF(P573="Yes",1,2),IF(SUMIFS(WhatIf!$W:$W,WhatIf!$Q:$Q,P$1,WhatIf!$R:$R,P573)&lt;=price_limit,IF(P573="Yes",1,2),"")),""))</f>
        <v/>
      </c>
      <c r="BL573" s="161" t="str">
        <f>IF(OR(Q573="",VLOOKUP(Q$1,Services!$A$1:$B$25,2,0)="Exclude"),"",IF($D573=1,IF(OR(price_limit="",price_limit="No Limit"),IF(Q573="Yes",1,2),IF(SUMIFS(WhatIf!$W:$W,WhatIf!$Q:$Q,Q$1,WhatIf!$R:$R,Q573)&lt;=price_limit,IF(Q573="Yes",1,2),"")),""))</f>
        <v/>
      </c>
      <c r="BM573" s="161" t="str">
        <f>IF(OR(R573="",VLOOKUP(R$1,Services!$A$1:$B$25,2,0)="Exclude"),"",IF($D573=1,IF(OR(price_limit="",price_limit="No Limit"),IF(R573="Yes",1,2),IF(SUMIFS(WhatIf!$W:$W,WhatIf!$Q:$Q,R$1,WhatIf!$R:$R,R573)&lt;=price_limit,IF(R573="Yes",1,2),"")),""))</f>
        <v/>
      </c>
      <c r="BN573" s="161" t="str">
        <f>IF(OR(S573="",VLOOKUP(S$1,Services!$A$1:$B$25,2,0)="Exclude"),"",IF($D573=1,IF(OR(price_limit="",price_limit="No Limit"),IF(S573="Yes",1,2),IF(SUMIFS(WhatIf!$W:$W,WhatIf!$Q:$Q,S$1,WhatIf!$R:$R,S573)&lt;=price_limit,IF(S573="Yes",1,2),"")),""))</f>
        <v/>
      </c>
      <c r="BO573" s="161" t="str">
        <f>IF(OR(T573="",VLOOKUP(T$1,Services!$A$1:$B$25,2,0)="Exclude"),"",IF($D573=1,IF(OR(price_limit="",price_limit="No Limit"),IF(T573="Yes",1,2),IF(SUMIFS(WhatIf!$W:$W,WhatIf!$Q:$Q,T$1,WhatIf!$R:$R,T573)&lt;=price_limit,IF(T573="Yes",1,2),"")),""))</f>
        <v/>
      </c>
      <c r="BP573" s="161" t="str">
        <f>IF(OR(U573="",VLOOKUP(U$1,Services!$A$1:$B$25,2,0)="Exclude"),"",IF($D573=1,IF(OR(price_limit="",price_limit="No Limit"),IF(U573="Yes",1,2),IF(SUMIFS(WhatIf!$W:$W,WhatIf!$Q:$Q,U$1,WhatIf!$R:$R,U573)&lt;=price_limit,IF(U573="Yes",1,2),"")),""))</f>
        <v/>
      </c>
      <c r="BQ573" s="161" t="str">
        <f>IF(OR(V573="",VLOOKUP(V$1,Services!$A$1:$B$25,2,0)="Exclude"),"",IF($D573=1,IF(OR(price_limit="",price_limit="No Limit"),IF(V573="Yes",1,2),IF(SUMIFS(WhatIf!$W:$W,WhatIf!$Q:$Q,V$1,WhatIf!$R:$R,V573)&lt;=price_limit,IF(V573="Yes",1,2),"")),""))</f>
        <v/>
      </c>
      <c r="BR573" s="161" t="str">
        <f>IF(OR(W573="",VLOOKUP(W$1,Services!$A$1:$B$25,2,0)="Exclude"),"",IF($D573=1,IF(OR(price_limit="",price_limit="No Limit"),IF(W573="Yes",1,2),IF(SUMIFS(WhatIf!$W:$W,WhatIf!$Q:$Q,W$1,WhatIf!$R:$R,W573)&lt;=price_limit,IF(W573="Yes",1,2),"")),""))</f>
        <v/>
      </c>
      <c r="BS573" s="161" t="str">
        <f>IF(OR(X573="",VLOOKUP(X$1,Services!$A$1:$B$25,2,0)="Exclude"),"",IF($D573=1,IF(OR(price_limit="",price_limit="No Limit"),IF(X573="Yes",1,2),IF(SUMIFS(WhatIf!$W:$W,WhatIf!$Q:$Q,X$1,WhatIf!$R:$R,X573)&lt;=price_limit,IF(X573="Yes",1,2),"")),""))</f>
        <v/>
      </c>
      <c r="BT573" s="161" t="str">
        <f>IF(OR(Y573="",VLOOKUP(Y$1,Services!$A$1:$B$25,2,0)="Exclude"),"",IF($D573=1,IF(OR(price_limit="",price_limit="No Limit"),IF(Y573="Yes",1,2),IF(SUMIFS(WhatIf!$W:$W,WhatIf!$Q:$Q,Y$1,WhatIf!$R:$R,Y573)&lt;=price_limit,IF(Y573="Yes",1,2),"")),""))</f>
        <v/>
      </c>
      <c r="BU573" s="161" t="str">
        <f>IF(OR(Z573="",VLOOKUP(Z$1,Services!$A$1:$B$25,2,0)="Exclude"),"",IF($D573=1,IF(OR(price_limit="",price_limit="No Limit"),IF(Z573="Yes",1,2),IF(SUMIFS(WhatIf!$W:$W,WhatIf!$Q:$Q,Z$1,WhatIf!$R:$R,Z573)&lt;=price_limit,IF(Z573="Yes",1,2),"")),""))</f>
        <v/>
      </c>
      <c r="BV573" s="161"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
      <c r="A574" s="15" t="s">
        <v>1137</v>
      </c>
      <c r="C574" s="3" t="s">
        <v>177</v>
      </c>
      <c r="D574" s="8" t="str">
        <f t="shared" ca="1" si="26"/>
        <v/>
      </c>
      <c r="O574" s="4" t="s">
        <v>1</v>
      </c>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1" t="str">
        <f>IF(OR(E574="",VLOOKUP(E$1,Services!$A$1:$B$25,2,0)="Exclude"),"",IF($D574=1,IF(OR(price_limit="",price_limit="No Limit"),IF(E574="Yes",1,2),IF(SUMIFS(WhatIf!$W:$W,WhatIf!$Q:$Q,E$1,WhatIf!$R:$R,E574)&lt;=price_limit,IF(E574="Yes",1,2),"")),""))</f>
        <v/>
      </c>
      <c r="BA574" s="161" t="str">
        <f>IF(OR(F574="",VLOOKUP(F$1,Services!$A$1:$B$25,2,0)="Exclude"),"",IF($D574=1,IF(OR(price_limit="",price_limit="No Limit"),IF(F574="Yes",1,2),IF(SUMIFS(WhatIf!$W:$W,WhatIf!$Q:$Q,F$1,WhatIf!$R:$R,F574)&lt;=price_limit,IF(F574="Yes",1,2),"")),""))</f>
        <v/>
      </c>
      <c r="BB574" s="161" t="str">
        <f>IF(OR(G574="",VLOOKUP(G$1,Services!$A$1:$B$25,2,0)="Exclude"),"",IF($D574=1,IF(OR(price_limit="",price_limit="No Limit"),IF(G574="Yes",1,2),IF(SUMIFS(WhatIf!$W:$W,WhatIf!$Q:$Q,G$1,WhatIf!$R:$R,G574)&lt;=price_limit,IF(G574="Yes",1,2),"")),""))</f>
        <v/>
      </c>
      <c r="BC574" s="161" t="str">
        <f>IF(OR(H574="",VLOOKUP(H$1,Services!$A$1:$B$25,2,0)="Exclude"),"",IF($D574=1,IF(OR(price_limit="",price_limit="No Limit"),IF(H574="Yes",1,2),IF(SUMIFS(WhatIf!$W:$W,WhatIf!$Q:$Q,H$1,WhatIf!$R:$R,H574)&lt;=price_limit,IF(H574="Yes",1,2),"")),""))</f>
        <v/>
      </c>
      <c r="BD574" s="161" t="str">
        <f>IF(OR(I574="",VLOOKUP(I$1,Services!$A$1:$B$25,2,0)="Exclude"),"",IF($D574=1,IF(OR(price_limit="",price_limit="No Limit"),IF(I574="Yes",1,2),IF(SUMIFS(WhatIf!$W:$W,WhatIf!$Q:$Q,I$1,WhatIf!$R:$R,I574)&lt;=price_limit,IF(I574="Yes",1,2),"")),""))</f>
        <v/>
      </c>
      <c r="BE574" s="161" t="str">
        <f>IF(OR(J574="",VLOOKUP(J$1,Services!$A$1:$B$25,2,0)="Exclude"),"",IF($D574=1,IF(OR(price_limit="",price_limit="No Limit"),IF(J574="Yes",1,2),IF(SUMIFS(WhatIf!$W:$W,WhatIf!$Q:$Q,J$1,WhatIf!$R:$R,J574)&lt;=price_limit,IF(J574="Yes",1,2),"")),""))</f>
        <v/>
      </c>
      <c r="BF574" s="161" t="str">
        <f>IF(OR(K574="",VLOOKUP(K$1,Services!$A$1:$B$25,2,0)="Exclude"),"",IF($D574=1,IF(OR(price_limit="",price_limit="No Limit"),IF(K574="Yes",1,2),IF(SUMIFS(WhatIf!$W:$W,WhatIf!$Q:$Q,K$1,WhatIf!$R:$R,K574)&lt;=price_limit,IF(K574="Yes",1,2),"")),""))</f>
        <v/>
      </c>
      <c r="BG574" s="161" t="str">
        <f>IF(OR(L574="",VLOOKUP(L$1,Services!$A$1:$B$25,2,0)="Exclude"),"",IF($D574=1,IF(OR(price_limit="",price_limit="No Limit"),IF(L574="Yes",1,2),IF(SUMIFS(WhatIf!$W:$W,WhatIf!$Q:$Q,L$1,WhatIf!$R:$R,L574)&lt;=price_limit,IF(L574="Yes",1,2),"")),""))</f>
        <v/>
      </c>
      <c r="BH574" s="161" t="str">
        <f>IF(OR(M574="",VLOOKUP(M$1,Services!$A$1:$B$25,2,0)="Exclude"),"",IF($D574=1,IF(OR(price_limit="",price_limit="No Limit"),IF(M574="Yes",1,2),IF(SUMIFS(WhatIf!$W:$W,WhatIf!$Q:$Q,M$1,WhatIf!$R:$R,M574)&lt;=price_limit,IF(M574="Yes",1,2),"")),""))</f>
        <v/>
      </c>
      <c r="BI574" s="161" t="str">
        <f>IF(OR(N574="",VLOOKUP(N$1,Services!$A$1:$B$25,2,0)="Exclude"),"",IF($D574=1,IF(OR(price_limit="",price_limit="No Limit"),IF(N574="Yes",1,2),IF(SUMIFS(WhatIf!$W:$W,WhatIf!$Q:$Q,N$1,WhatIf!$R:$R,N574)&lt;=price_limit,IF(N574="Yes",1,2),"")),""))</f>
        <v/>
      </c>
      <c r="BJ574" s="161" t="str">
        <f ca="1">IF(OR(O574="",VLOOKUP(O$1,Services!$A$1:$B$25,2,0)="Exclude"),"",IF($D574=1,IF(OR(price_limit="",price_limit="No Limit"),IF(O574="Yes",1,2),IF(SUMIFS(WhatIf!$W:$W,WhatIf!$Q:$Q,O$1,WhatIf!$R:$R,O574)&lt;=price_limit,IF(O574="Yes",1,2),"")),""))</f>
        <v/>
      </c>
      <c r="BK574" s="161" t="str">
        <f>IF(OR(P574="",VLOOKUP(P$1,Services!$A$1:$B$25,2,0)="Exclude"),"",IF($D574=1,IF(OR(price_limit="",price_limit="No Limit"),IF(P574="Yes",1,2),IF(SUMIFS(WhatIf!$W:$W,WhatIf!$Q:$Q,P$1,WhatIf!$R:$R,P574)&lt;=price_limit,IF(P574="Yes",1,2),"")),""))</f>
        <v/>
      </c>
      <c r="BL574" s="161" t="str">
        <f>IF(OR(Q574="",VLOOKUP(Q$1,Services!$A$1:$B$25,2,0)="Exclude"),"",IF($D574=1,IF(OR(price_limit="",price_limit="No Limit"),IF(Q574="Yes",1,2),IF(SUMIFS(WhatIf!$W:$W,WhatIf!$Q:$Q,Q$1,WhatIf!$R:$R,Q574)&lt;=price_limit,IF(Q574="Yes",1,2),"")),""))</f>
        <v/>
      </c>
      <c r="BM574" s="161" t="str">
        <f>IF(OR(R574="",VLOOKUP(R$1,Services!$A$1:$B$25,2,0)="Exclude"),"",IF($D574=1,IF(OR(price_limit="",price_limit="No Limit"),IF(R574="Yes",1,2),IF(SUMIFS(WhatIf!$W:$W,WhatIf!$Q:$Q,R$1,WhatIf!$R:$R,R574)&lt;=price_limit,IF(R574="Yes",1,2),"")),""))</f>
        <v/>
      </c>
      <c r="BN574" s="161" t="str">
        <f>IF(OR(S574="",VLOOKUP(S$1,Services!$A$1:$B$25,2,0)="Exclude"),"",IF($D574=1,IF(OR(price_limit="",price_limit="No Limit"),IF(S574="Yes",1,2),IF(SUMIFS(WhatIf!$W:$W,WhatIf!$Q:$Q,S$1,WhatIf!$R:$R,S574)&lt;=price_limit,IF(S574="Yes",1,2),"")),""))</f>
        <v/>
      </c>
      <c r="BO574" s="161" t="str">
        <f>IF(OR(T574="",VLOOKUP(T$1,Services!$A$1:$B$25,2,0)="Exclude"),"",IF($D574=1,IF(OR(price_limit="",price_limit="No Limit"),IF(T574="Yes",1,2),IF(SUMIFS(WhatIf!$W:$W,WhatIf!$Q:$Q,T$1,WhatIf!$R:$R,T574)&lt;=price_limit,IF(T574="Yes",1,2),"")),""))</f>
        <v/>
      </c>
      <c r="BP574" s="161" t="str">
        <f>IF(OR(U574="",VLOOKUP(U$1,Services!$A$1:$B$25,2,0)="Exclude"),"",IF($D574=1,IF(OR(price_limit="",price_limit="No Limit"),IF(U574="Yes",1,2),IF(SUMIFS(WhatIf!$W:$W,WhatIf!$Q:$Q,U$1,WhatIf!$R:$R,U574)&lt;=price_limit,IF(U574="Yes",1,2),"")),""))</f>
        <v/>
      </c>
      <c r="BQ574" s="161" t="str">
        <f>IF(OR(V574="",VLOOKUP(V$1,Services!$A$1:$B$25,2,0)="Exclude"),"",IF($D574=1,IF(OR(price_limit="",price_limit="No Limit"),IF(V574="Yes",1,2),IF(SUMIFS(WhatIf!$W:$W,WhatIf!$Q:$Q,V$1,WhatIf!$R:$R,V574)&lt;=price_limit,IF(V574="Yes",1,2),"")),""))</f>
        <v/>
      </c>
      <c r="BR574" s="161" t="str">
        <f>IF(OR(W574="",VLOOKUP(W$1,Services!$A$1:$B$25,2,0)="Exclude"),"",IF($D574=1,IF(OR(price_limit="",price_limit="No Limit"),IF(W574="Yes",1,2),IF(SUMIFS(WhatIf!$W:$W,WhatIf!$Q:$Q,W$1,WhatIf!$R:$R,W574)&lt;=price_limit,IF(W574="Yes",1,2),"")),""))</f>
        <v/>
      </c>
      <c r="BS574" s="161" t="str">
        <f>IF(OR(X574="",VLOOKUP(X$1,Services!$A$1:$B$25,2,0)="Exclude"),"",IF($D574=1,IF(OR(price_limit="",price_limit="No Limit"),IF(X574="Yes",1,2),IF(SUMIFS(WhatIf!$W:$W,WhatIf!$Q:$Q,X$1,WhatIf!$R:$R,X574)&lt;=price_limit,IF(X574="Yes",1,2),"")),""))</f>
        <v/>
      </c>
      <c r="BT574" s="161" t="str">
        <f>IF(OR(Y574="",VLOOKUP(Y$1,Services!$A$1:$B$25,2,0)="Exclude"),"",IF($D574=1,IF(OR(price_limit="",price_limit="No Limit"),IF(Y574="Yes",1,2),IF(SUMIFS(WhatIf!$W:$W,WhatIf!$Q:$Q,Y$1,WhatIf!$R:$R,Y574)&lt;=price_limit,IF(Y574="Yes",1,2),"")),""))</f>
        <v/>
      </c>
      <c r="BU574" s="161" t="str">
        <f>IF(OR(Z574="",VLOOKUP(Z$1,Services!$A$1:$B$25,2,0)="Exclude"),"",IF($D574=1,IF(OR(price_limit="",price_limit="No Limit"),IF(Z574="Yes",1,2),IF(SUMIFS(WhatIf!$W:$W,WhatIf!$Q:$Q,Z$1,WhatIf!$R:$R,Z574)&lt;=price_limit,IF(Z574="Yes",1,2),"")),""))</f>
        <v/>
      </c>
      <c r="BV574" s="161"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71</v>
      </c>
      <c r="B575" s="3" t="s">
        <v>205</v>
      </c>
      <c r="C575" s="3" t="s">
        <v>229</v>
      </c>
      <c r="D575" s="8" t="str">
        <f t="shared" ca="1" si="26"/>
        <v/>
      </c>
      <c r="F575" s="4" t="s">
        <v>1</v>
      </c>
      <c r="G575" s="4" t="s">
        <v>1</v>
      </c>
      <c r="H575" s="4" t="s">
        <v>1</v>
      </c>
      <c r="I575" s="4" t="s">
        <v>1</v>
      </c>
      <c r="J575" s="8" t="s">
        <v>1</v>
      </c>
      <c r="K575" s="8" t="s">
        <v>1</v>
      </c>
      <c r="L575" s="8" t="s">
        <v>1</v>
      </c>
      <c r="M575" s="8" t="s">
        <v>1</v>
      </c>
      <c r="N575" s="8" t="s">
        <v>1</v>
      </c>
      <c r="O575" s="8"/>
      <c r="P575" s="8"/>
      <c r="Q575" s="8"/>
      <c r="R575" s="8"/>
      <c r="S575" s="8"/>
      <c r="T575" s="8"/>
      <c r="U575" s="8"/>
      <c r="V575" s="8" t="s">
        <v>1</v>
      </c>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1" t="str">
        <f>IF(OR(E575="",VLOOKUP(E$1,Services!$A$1:$B$25,2,0)="Exclude"),"",IF($D575=1,IF(OR(price_limit="",price_limit="No Limit"),IF(E575="Yes",1,2),IF(SUMIFS(WhatIf!$W:$W,WhatIf!$Q:$Q,E$1,WhatIf!$R:$R,E575)&lt;=price_limit,IF(E575="Yes",1,2),"")),""))</f>
        <v/>
      </c>
      <c r="BA575" s="161" t="str">
        <f ca="1">IF(OR(F575="",VLOOKUP(F$1,Services!$A$1:$B$25,2,0)="Exclude"),"",IF($D575=1,IF(OR(price_limit="",price_limit="No Limit"),IF(F575="Yes",1,2),IF(SUMIFS(WhatIf!$W:$W,WhatIf!$Q:$Q,F$1,WhatIf!$R:$R,F575)&lt;=price_limit,IF(F575="Yes",1,2),"")),""))</f>
        <v/>
      </c>
      <c r="BB575" s="161" t="str">
        <f ca="1">IF(OR(G575="",VLOOKUP(G$1,Services!$A$1:$B$25,2,0)="Exclude"),"",IF($D575=1,IF(OR(price_limit="",price_limit="No Limit"),IF(G575="Yes",1,2),IF(SUMIFS(WhatIf!$W:$W,WhatIf!$Q:$Q,G$1,WhatIf!$R:$R,G575)&lt;=price_limit,IF(G575="Yes",1,2),"")),""))</f>
        <v/>
      </c>
      <c r="BC575" s="161" t="str">
        <f ca="1">IF(OR(H575="",VLOOKUP(H$1,Services!$A$1:$B$25,2,0)="Exclude"),"",IF($D575=1,IF(OR(price_limit="",price_limit="No Limit"),IF(H575="Yes",1,2),IF(SUMIFS(WhatIf!$W:$W,WhatIf!$Q:$Q,H$1,WhatIf!$R:$R,H575)&lt;=price_limit,IF(H575="Yes",1,2),"")),""))</f>
        <v/>
      </c>
      <c r="BD575" s="161" t="str">
        <f ca="1">IF(OR(I575="",VLOOKUP(I$1,Services!$A$1:$B$25,2,0)="Exclude"),"",IF($D575=1,IF(OR(price_limit="",price_limit="No Limit"),IF(I575="Yes",1,2),IF(SUMIFS(WhatIf!$W:$W,WhatIf!$Q:$Q,I$1,WhatIf!$R:$R,I575)&lt;=price_limit,IF(I575="Yes",1,2),"")),""))</f>
        <v/>
      </c>
      <c r="BE575" s="161" t="str">
        <f ca="1">IF(OR(J575="",VLOOKUP(J$1,Services!$A$1:$B$25,2,0)="Exclude"),"",IF($D575=1,IF(OR(price_limit="",price_limit="No Limit"),IF(J575="Yes",1,2),IF(SUMIFS(WhatIf!$W:$W,WhatIf!$Q:$Q,J$1,WhatIf!$R:$R,J575)&lt;=price_limit,IF(J575="Yes",1,2),"")),""))</f>
        <v/>
      </c>
      <c r="BF575" s="161" t="str">
        <f ca="1">IF(OR(K575="",VLOOKUP(K$1,Services!$A$1:$B$25,2,0)="Exclude"),"",IF($D575=1,IF(OR(price_limit="",price_limit="No Limit"),IF(K575="Yes",1,2),IF(SUMIFS(WhatIf!$W:$W,WhatIf!$Q:$Q,K$1,WhatIf!$R:$R,K575)&lt;=price_limit,IF(K575="Yes",1,2),"")),""))</f>
        <v/>
      </c>
      <c r="BG575" s="161" t="str">
        <f ca="1">IF(OR(L575="",VLOOKUP(L$1,Services!$A$1:$B$25,2,0)="Exclude"),"",IF($D575=1,IF(OR(price_limit="",price_limit="No Limit"),IF(L575="Yes",1,2),IF(SUMIFS(WhatIf!$W:$W,WhatIf!$Q:$Q,L$1,WhatIf!$R:$R,L575)&lt;=price_limit,IF(L575="Yes",1,2),"")),""))</f>
        <v/>
      </c>
      <c r="BH575" s="161" t="str">
        <f ca="1">IF(OR(M575="",VLOOKUP(M$1,Services!$A$1:$B$25,2,0)="Exclude"),"",IF($D575=1,IF(OR(price_limit="",price_limit="No Limit"),IF(M575="Yes",1,2),IF(SUMIFS(WhatIf!$W:$W,WhatIf!$Q:$Q,M$1,WhatIf!$R:$R,M575)&lt;=price_limit,IF(M575="Yes",1,2),"")),""))</f>
        <v/>
      </c>
      <c r="BI575" s="161" t="str">
        <f ca="1">IF(OR(N575="",VLOOKUP(N$1,Services!$A$1:$B$25,2,0)="Exclude"),"",IF($D575=1,IF(OR(price_limit="",price_limit="No Limit"),IF(N575="Yes",1,2),IF(SUMIFS(WhatIf!$W:$W,WhatIf!$Q:$Q,N$1,WhatIf!$R:$R,N575)&lt;=price_limit,IF(N575="Yes",1,2),"")),""))</f>
        <v/>
      </c>
      <c r="BJ575" s="161" t="str">
        <f>IF(OR(O575="",VLOOKUP(O$1,Services!$A$1:$B$25,2,0)="Exclude"),"",IF($D575=1,IF(OR(price_limit="",price_limit="No Limit"),IF(O575="Yes",1,2),IF(SUMIFS(WhatIf!$W:$W,WhatIf!$Q:$Q,O$1,WhatIf!$R:$R,O575)&lt;=price_limit,IF(O575="Yes",1,2),"")),""))</f>
        <v/>
      </c>
      <c r="BK575" s="161" t="str">
        <f>IF(OR(P575="",VLOOKUP(P$1,Services!$A$1:$B$25,2,0)="Exclude"),"",IF($D575=1,IF(OR(price_limit="",price_limit="No Limit"),IF(P575="Yes",1,2),IF(SUMIFS(WhatIf!$W:$W,WhatIf!$Q:$Q,P$1,WhatIf!$R:$R,P575)&lt;=price_limit,IF(P575="Yes",1,2),"")),""))</f>
        <v/>
      </c>
      <c r="BL575" s="161" t="str">
        <f>IF(OR(Q575="",VLOOKUP(Q$1,Services!$A$1:$B$25,2,0)="Exclude"),"",IF($D575=1,IF(OR(price_limit="",price_limit="No Limit"),IF(Q575="Yes",1,2),IF(SUMIFS(WhatIf!$W:$W,WhatIf!$Q:$Q,Q$1,WhatIf!$R:$R,Q575)&lt;=price_limit,IF(Q575="Yes",1,2),"")),""))</f>
        <v/>
      </c>
      <c r="BM575" s="161" t="str">
        <f>IF(OR(R575="",VLOOKUP(R$1,Services!$A$1:$B$25,2,0)="Exclude"),"",IF($D575=1,IF(OR(price_limit="",price_limit="No Limit"),IF(R575="Yes",1,2),IF(SUMIFS(WhatIf!$W:$W,WhatIf!$Q:$Q,R$1,WhatIf!$R:$R,R575)&lt;=price_limit,IF(R575="Yes",1,2),"")),""))</f>
        <v/>
      </c>
      <c r="BN575" s="161" t="str">
        <f>IF(OR(S575="",VLOOKUP(S$1,Services!$A$1:$B$25,2,0)="Exclude"),"",IF($D575=1,IF(OR(price_limit="",price_limit="No Limit"),IF(S575="Yes",1,2),IF(SUMIFS(WhatIf!$W:$W,WhatIf!$Q:$Q,S$1,WhatIf!$R:$R,S575)&lt;=price_limit,IF(S575="Yes",1,2),"")),""))</f>
        <v/>
      </c>
      <c r="BO575" s="161" t="str">
        <f>IF(OR(T575="",VLOOKUP(T$1,Services!$A$1:$B$25,2,0)="Exclude"),"",IF($D575=1,IF(OR(price_limit="",price_limit="No Limit"),IF(T575="Yes",1,2),IF(SUMIFS(WhatIf!$W:$W,WhatIf!$Q:$Q,T$1,WhatIf!$R:$R,T575)&lt;=price_limit,IF(T575="Yes",1,2),"")),""))</f>
        <v/>
      </c>
      <c r="BP575" s="161" t="str">
        <f>IF(OR(U575="",VLOOKUP(U$1,Services!$A$1:$B$25,2,0)="Exclude"),"",IF($D575=1,IF(OR(price_limit="",price_limit="No Limit"),IF(U575="Yes",1,2),IF(SUMIFS(WhatIf!$W:$W,WhatIf!$Q:$Q,U$1,WhatIf!$R:$R,U575)&lt;=price_limit,IF(U575="Yes",1,2),"")),""))</f>
        <v/>
      </c>
      <c r="BQ575" s="161" t="str">
        <f ca="1">IF(OR(V575="",VLOOKUP(V$1,Services!$A$1:$B$25,2,0)="Exclude"),"",IF($D575=1,IF(OR(price_limit="",price_limit="No Limit"),IF(V575="Yes",1,2),IF(SUMIFS(WhatIf!$W:$W,WhatIf!$Q:$Q,V$1,WhatIf!$R:$R,V575)&lt;=price_limit,IF(V575="Yes",1,2),"")),""))</f>
        <v/>
      </c>
      <c r="BR575" s="161" t="str">
        <f>IF(OR(W575="",VLOOKUP(W$1,Services!$A$1:$B$25,2,0)="Exclude"),"",IF($D575=1,IF(OR(price_limit="",price_limit="No Limit"),IF(W575="Yes",1,2),IF(SUMIFS(WhatIf!$W:$W,WhatIf!$Q:$Q,W$1,WhatIf!$R:$R,W575)&lt;=price_limit,IF(W575="Yes",1,2),"")),""))</f>
        <v/>
      </c>
      <c r="BS575" s="161" t="str">
        <f>IF(OR(X575="",VLOOKUP(X$1,Services!$A$1:$B$25,2,0)="Exclude"),"",IF($D575=1,IF(OR(price_limit="",price_limit="No Limit"),IF(X575="Yes",1,2),IF(SUMIFS(WhatIf!$W:$W,WhatIf!$Q:$Q,X$1,WhatIf!$R:$R,X575)&lt;=price_limit,IF(X575="Yes",1,2),"")),""))</f>
        <v/>
      </c>
      <c r="BT575" s="161" t="str">
        <f>IF(OR(Y575="",VLOOKUP(Y$1,Services!$A$1:$B$25,2,0)="Exclude"),"",IF($D575=1,IF(OR(price_limit="",price_limit="No Limit"),IF(Y575="Yes",1,2),IF(SUMIFS(WhatIf!$W:$W,WhatIf!$Q:$Q,Y$1,WhatIf!$R:$R,Y575)&lt;=price_limit,IF(Y575="Yes",1,2),"")),""))</f>
        <v/>
      </c>
      <c r="BU575" s="161" t="str">
        <f>IF(OR(Z575="",VLOOKUP(Z$1,Services!$A$1:$B$25,2,0)="Exclude"),"",IF($D575=1,IF(OR(price_limit="",price_limit="No Limit"),IF(Z575="Yes",1,2),IF(SUMIFS(WhatIf!$W:$W,WhatIf!$Q:$Q,Z$1,WhatIf!$R:$R,Z575)&lt;=price_limit,IF(Z575="Yes",1,2),"")),""))</f>
        <v/>
      </c>
      <c r="BV575" s="161"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38" customHeight="1" x14ac:dyDescent="0.35">
      <c r="A576" s="15" t="s">
        <v>204</v>
      </c>
      <c r="B576" s="3" t="s">
        <v>78</v>
      </c>
      <c r="C576" s="3" t="s">
        <v>346</v>
      </c>
      <c r="D576" s="8" t="str">
        <f t="shared" ca="1" si="26"/>
        <v/>
      </c>
      <c r="F576" s="4" t="s">
        <v>389</v>
      </c>
      <c r="G576" s="4" t="s">
        <v>389</v>
      </c>
      <c r="H576" s="4" t="s">
        <v>389</v>
      </c>
      <c r="I576" s="4" t="s">
        <v>1</v>
      </c>
      <c r="J576" s="8" t="s">
        <v>1</v>
      </c>
      <c r="K576" s="8" t="s">
        <v>1</v>
      </c>
      <c r="L576" s="8" t="s">
        <v>1</v>
      </c>
      <c r="M576" s="8" t="s">
        <v>1</v>
      </c>
      <c r="N576" s="8" t="s">
        <v>1</v>
      </c>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1" t="str">
        <f>IF(OR(E576="",VLOOKUP(E$1,Services!$A$1:$B$25,2,0)="Exclude"),"",IF($D576=1,IF(OR(price_limit="",price_limit="No Limit"),IF(E576="Yes",1,2),IF(SUMIFS(WhatIf!$W:$W,WhatIf!$Q:$Q,E$1,WhatIf!$R:$R,E576)&lt;=price_limit,IF(E576="Yes",1,2),"")),""))</f>
        <v/>
      </c>
      <c r="BA576" s="161" t="str">
        <f ca="1">IF(OR(F576="",VLOOKUP(F$1,Services!$A$1:$B$25,2,0)="Exclude"),"",IF($D576=1,IF(OR(price_limit="",price_limit="No Limit"),IF(F576="Yes",1,2),IF(SUMIFS(WhatIf!$W:$W,WhatIf!$Q:$Q,F$1,WhatIf!$R:$R,F576)&lt;=price_limit,IF(F576="Yes",1,2),"")),""))</f>
        <v/>
      </c>
      <c r="BB576" s="161" t="str">
        <f ca="1">IF(OR(G576="",VLOOKUP(G$1,Services!$A$1:$B$25,2,0)="Exclude"),"",IF($D576=1,IF(OR(price_limit="",price_limit="No Limit"),IF(G576="Yes",1,2),IF(SUMIFS(WhatIf!$W:$W,WhatIf!$Q:$Q,G$1,WhatIf!$R:$R,G576)&lt;=price_limit,IF(G576="Yes",1,2),"")),""))</f>
        <v/>
      </c>
      <c r="BC576" s="161" t="str">
        <f ca="1">IF(OR(H576="",VLOOKUP(H$1,Services!$A$1:$B$25,2,0)="Exclude"),"",IF($D576=1,IF(OR(price_limit="",price_limit="No Limit"),IF(H576="Yes",1,2),IF(SUMIFS(WhatIf!$W:$W,WhatIf!$Q:$Q,H$1,WhatIf!$R:$R,H576)&lt;=price_limit,IF(H576="Yes",1,2),"")),""))</f>
        <v/>
      </c>
      <c r="BD576" s="161" t="str">
        <f ca="1">IF(OR(I576="",VLOOKUP(I$1,Services!$A$1:$B$25,2,0)="Exclude"),"",IF($D576=1,IF(OR(price_limit="",price_limit="No Limit"),IF(I576="Yes",1,2),IF(SUMIFS(WhatIf!$W:$W,WhatIf!$Q:$Q,I$1,WhatIf!$R:$R,I576)&lt;=price_limit,IF(I576="Yes",1,2),"")),""))</f>
        <v/>
      </c>
      <c r="BE576" s="161" t="str">
        <f ca="1">IF(OR(J576="",VLOOKUP(J$1,Services!$A$1:$B$25,2,0)="Exclude"),"",IF($D576=1,IF(OR(price_limit="",price_limit="No Limit"),IF(J576="Yes",1,2),IF(SUMIFS(WhatIf!$W:$W,WhatIf!$Q:$Q,J$1,WhatIf!$R:$R,J576)&lt;=price_limit,IF(J576="Yes",1,2),"")),""))</f>
        <v/>
      </c>
      <c r="BF576" s="161" t="str">
        <f ca="1">IF(OR(K576="",VLOOKUP(K$1,Services!$A$1:$B$25,2,0)="Exclude"),"",IF($D576=1,IF(OR(price_limit="",price_limit="No Limit"),IF(K576="Yes",1,2),IF(SUMIFS(WhatIf!$W:$W,WhatIf!$Q:$Q,K$1,WhatIf!$R:$R,K576)&lt;=price_limit,IF(K576="Yes",1,2),"")),""))</f>
        <v/>
      </c>
      <c r="BG576" s="161" t="str">
        <f ca="1">IF(OR(L576="",VLOOKUP(L$1,Services!$A$1:$B$25,2,0)="Exclude"),"",IF($D576=1,IF(OR(price_limit="",price_limit="No Limit"),IF(L576="Yes",1,2),IF(SUMIFS(WhatIf!$W:$W,WhatIf!$Q:$Q,L$1,WhatIf!$R:$R,L576)&lt;=price_limit,IF(L576="Yes",1,2),"")),""))</f>
        <v/>
      </c>
      <c r="BH576" s="161" t="str">
        <f ca="1">IF(OR(M576="",VLOOKUP(M$1,Services!$A$1:$B$25,2,0)="Exclude"),"",IF($D576=1,IF(OR(price_limit="",price_limit="No Limit"),IF(M576="Yes",1,2),IF(SUMIFS(WhatIf!$W:$W,WhatIf!$Q:$Q,M$1,WhatIf!$R:$R,M576)&lt;=price_limit,IF(M576="Yes",1,2),"")),""))</f>
        <v/>
      </c>
      <c r="BI576" s="161" t="str">
        <f ca="1">IF(OR(N576="",VLOOKUP(N$1,Services!$A$1:$B$25,2,0)="Exclude"),"",IF($D576=1,IF(OR(price_limit="",price_limit="No Limit"),IF(N576="Yes",1,2),IF(SUMIFS(WhatIf!$W:$W,WhatIf!$Q:$Q,N$1,WhatIf!$R:$R,N576)&lt;=price_limit,IF(N576="Yes",1,2),"")),""))</f>
        <v/>
      </c>
      <c r="BJ576" s="161" t="str">
        <f>IF(OR(O576="",VLOOKUP(O$1,Services!$A$1:$B$25,2,0)="Exclude"),"",IF($D576=1,IF(OR(price_limit="",price_limit="No Limit"),IF(O576="Yes",1,2),IF(SUMIFS(WhatIf!$W:$W,WhatIf!$Q:$Q,O$1,WhatIf!$R:$R,O576)&lt;=price_limit,IF(O576="Yes",1,2),"")),""))</f>
        <v/>
      </c>
      <c r="BK576" s="161" t="str">
        <f>IF(OR(P576="",VLOOKUP(P$1,Services!$A$1:$B$25,2,0)="Exclude"),"",IF($D576=1,IF(OR(price_limit="",price_limit="No Limit"),IF(P576="Yes",1,2),IF(SUMIFS(WhatIf!$W:$W,WhatIf!$Q:$Q,P$1,WhatIf!$R:$R,P576)&lt;=price_limit,IF(P576="Yes",1,2),"")),""))</f>
        <v/>
      </c>
      <c r="BL576" s="161" t="str">
        <f>IF(OR(Q576="",VLOOKUP(Q$1,Services!$A$1:$B$25,2,0)="Exclude"),"",IF($D576=1,IF(OR(price_limit="",price_limit="No Limit"),IF(Q576="Yes",1,2),IF(SUMIFS(WhatIf!$W:$W,WhatIf!$Q:$Q,Q$1,WhatIf!$R:$R,Q576)&lt;=price_limit,IF(Q576="Yes",1,2),"")),""))</f>
        <v/>
      </c>
      <c r="BM576" s="161" t="str">
        <f>IF(OR(R576="",VLOOKUP(R$1,Services!$A$1:$B$25,2,0)="Exclude"),"",IF($D576=1,IF(OR(price_limit="",price_limit="No Limit"),IF(R576="Yes",1,2),IF(SUMIFS(WhatIf!$W:$W,WhatIf!$Q:$Q,R$1,WhatIf!$R:$R,R576)&lt;=price_limit,IF(R576="Yes",1,2),"")),""))</f>
        <v/>
      </c>
      <c r="BN576" s="161" t="str">
        <f>IF(OR(S576="",VLOOKUP(S$1,Services!$A$1:$B$25,2,0)="Exclude"),"",IF($D576=1,IF(OR(price_limit="",price_limit="No Limit"),IF(S576="Yes",1,2),IF(SUMIFS(WhatIf!$W:$W,WhatIf!$Q:$Q,S$1,WhatIf!$R:$R,S576)&lt;=price_limit,IF(S576="Yes",1,2),"")),""))</f>
        <v/>
      </c>
      <c r="BO576" s="161" t="str">
        <f>IF(OR(T576="",VLOOKUP(T$1,Services!$A$1:$B$25,2,0)="Exclude"),"",IF($D576=1,IF(OR(price_limit="",price_limit="No Limit"),IF(T576="Yes",1,2),IF(SUMIFS(WhatIf!$W:$W,WhatIf!$Q:$Q,T$1,WhatIf!$R:$R,T576)&lt;=price_limit,IF(T576="Yes",1,2),"")),""))</f>
        <v/>
      </c>
      <c r="BP576" s="161" t="str">
        <f>IF(OR(U576="",VLOOKUP(U$1,Services!$A$1:$B$25,2,0)="Exclude"),"",IF($D576=1,IF(OR(price_limit="",price_limit="No Limit"),IF(U576="Yes",1,2),IF(SUMIFS(WhatIf!$W:$W,WhatIf!$Q:$Q,U$1,WhatIf!$R:$R,U576)&lt;=price_limit,IF(U576="Yes",1,2),"")),""))</f>
        <v/>
      </c>
      <c r="BQ576" s="161" t="str">
        <f>IF(OR(V576="",VLOOKUP(V$1,Services!$A$1:$B$25,2,0)="Exclude"),"",IF($D576=1,IF(OR(price_limit="",price_limit="No Limit"),IF(V576="Yes",1,2),IF(SUMIFS(WhatIf!$W:$W,WhatIf!$Q:$Q,V$1,WhatIf!$R:$R,V576)&lt;=price_limit,IF(V576="Yes",1,2),"")),""))</f>
        <v/>
      </c>
      <c r="BR576" s="161" t="str">
        <f>IF(OR(W576="",VLOOKUP(W$1,Services!$A$1:$B$25,2,0)="Exclude"),"",IF($D576=1,IF(OR(price_limit="",price_limit="No Limit"),IF(W576="Yes",1,2),IF(SUMIFS(WhatIf!$W:$W,WhatIf!$Q:$Q,W$1,WhatIf!$R:$R,W576)&lt;=price_limit,IF(W576="Yes",1,2),"")),""))</f>
        <v/>
      </c>
      <c r="BS576" s="161" t="str">
        <f>IF(OR(X576="",VLOOKUP(X$1,Services!$A$1:$B$25,2,0)="Exclude"),"",IF($D576=1,IF(OR(price_limit="",price_limit="No Limit"),IF(X576="Yes",1,2),IF(SUMIFS(WhatIf!$W:$W,WhatIf!$Q:$Q,X$1,WhatIf!$R:$R,X576)&lt;=price_limit,IF(X576="Yes",1,2),"")),""))</f>
        <v/>
      </c>
      <c r="BT576" s="161" t="str">
        <f>IF(OR(Y576="",VLOOKUP(Y$1,Services!$A$1:$B$25,2,0)="Exclude"),"",IF($D576=1,IF(OR(price_limit="",price_limit="No Limit"),IF(Y576="Yes",1,2),IF(SUMIFS(WhatIf!$W:$W,WhatIf!$Q:$Q,Y$1,WhatIf!$R:$R,Y576)&lt;=price_limit,IF(Y576="Yes",1,2),"")),""))</f>
        <v/>
      </c>
      <c r="BU576" s="161" t="str">
        <f>IF(OR(Z576="",VLOOKUP(Z$1,Services!$A$1:$B$25,2,0)="Exclude"),"",IF($D576=1,IF(OR(price_limit="",price_limit="No Limit"),IF(Z576="Yes",1,2),IF(SUMIFS(WhatIf!$W:$W,WhatIf!$Q:$Q,Z$1,WhatIf!$R:$R,Z576)&lt;=price_limit,IF(Z576="Yes",1,2),"")),""))</f>
        <v/>
      </c>
      <c r="BV576" s="161"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25.5" customHeight="1" x14ac:dyDescent="0.35">
      <c r="A577" s="15" t="s">
        <v>133</v>
      </c>
      <c r="B577" s="3" t="s">
        <v>275</v>
      </c>
      <c r="C577" s="3" t="s">
        <v>345</v>
      </c>
      <c r="D577" s="8" t="str">
        <f t="shared" ca="1" si="26"/>
        <v/>
      </c>
      <c r="E577" s="4" t="s">
        <v>1</v>
      </c>
      <c r="F577" s="4" t="s">
        <v>386</v>
      </c>
      <c r="G577" s="4" t="s">
        <v>386</v>
      </c>
      <c r="H577" s="4" t="s">
        <v>386</v>
      </c>
      <c r="I577" s="4" t="s">
        <v>1</v>
      </c>
      <c r="J577" s="8" t="s">
        <v>1</v>
      </c>
      <c r="K577" s="8" t="s">
        <v>1</v>
      </c>
      <c r="L577" s="8" t="s">
        <v>1</v>
      </c>
      <c r="M577" s="8" t="s">
        <v>1</v>
      </c>
      <c r="N577" s="8" t="s">
        <v>229</v>
      </c>
      <c r="O577" s="8" t="s">
        <v>605</v>
      </c>
      <c r="P577" s="8"/>
      <c r="Q577" s="8"/>
      <c r="R577" s="8" t="s">
        <v>1</v>
      </c>
      <c r="S577" s="8" t="s">
        <v>1</v>
      </c>
      <c r="T577" s="8" t="s">
        <v>1</v>
      </c>
      <c r="U577" s="8"/>
      <c r="V577" s="8" t="s">
        <v>1</v>
      </c>
      <c r="W577" s="6"/>
      <c r="X577" s="6"/>
      <c r="Y577" s="6"/>
      <c r="Z577" s="6"/>
      <c r="AA577" s="4" t="s">
        <v>1</v>
      </c>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1" t="str">
        <f ca="1">IF(OR(E577="",VLOOKUP(E$1,Services!$A$1:$B$25,2,0)="Exclude"),"",IF($D577=1,IF(OR(price_limit="",price_limit="No Limit"),IF(E577="Yes",1,2),IF(SUMIFS(WhatIf!$W:$W,WhatIf!$Q:$Q,E$1,WhatIf!$R:$R,E577)&lt;=price_limit,IF(E577="Yes",1,2),"")),""))</f>
        <v/>
      </c>
      <c r="BA577" s="161" t="str">
        <f ca="1">IF(OR(F577="",VLOOKUP(F$1,Services!$A$1:$B$25,2,0)="Exclude"),"",IF($D577=1,IF(OR(price_limit="",price_limit="No Limit"),IF(F577="Yes",1,2),IF(SUMIFS(WhatIf!$W:$W,WhatIf!$Q:$Q,F$1,WhatIf!$R:$R,F577)&lt;=price_limit,IF(F577="Yes",1,2),"")),""))</f>
        <v/>
      </c>
      <c r="BB577" s="161" t="str">
        <f ca="1">IF(OR(G577="",VLOOKUP(G$1,Services!$A$1:$B$25,2,0)="Exclude"),"",IF($D577=1,IF(OR(price_limit="",price_limit="No Limit"),IF(G577="Yes",1,2),IF(SUMIFS(WhatIf!$W:$W,WhatIf!$Q:$Q,G$1,WhatIf!$R:$R,G577)&lt;=price_limit,IF(G577="Yes",1,2),"")),""))</f>
        <v/>
      </c>
      <c r="BC577" s="161" t="str">
        <f ca="1">IF(OR(H577="",VLOOKUP(H$1,Services!$A$1:$B$25,2,0)="Exclude"),"",IF($D577=1,IF(OR(price_limit="",price_limit="No Limit"),IF(H577="Yes",1,2),IF(SUMIFS(WhatIf!$W:$W,WhatIf!$Q:$Q,H$1,WhatIf!$R:$R,H577)&lt;=price_limit,IF(H577="Yes",1,2),"")),""))</f>
        <v/>
      </c>
      <c r="BD577" s="161" t="str">
        <f ca="1">IF(OR(I577="",VLOOKUP(I$1,Services!$A$1:$B$25,2,0)="Exclude"),"",IF($D577=1,IF(OR(price_limit="",price_limit="No Limit"),IF(I577="Yes",1,2),IF(SUMIFS(WhatIf!$W:$W,WhatIf!$Q:$Q,I$1,WhatIf!$R:$R,I577)&lt;=price_limit,IF(I577="Yes",1,2),"")),""))</f>
        <v/>
      </c>
      <c r="BE577" s="161" t="str">
        <f ca="1">IF(OR(J577="",VLOOKUP(J$1,Services!$A$1:$B$25,2,0)="Exclude"),"",IF($D577=1,IF(OR(price_limit="",price_limit="No Limit"),IF(J577="Yes",1,2),IF(SUMIFS(WhatIf!$W:$W,WhatIf!$Q:$Q,J$1,WhatIf!$R:$R,J577)&lt;=price_limit,IF(J577="Yes",1,2),"")),""))</f>
        <v/>
      </c>
      <c r="BF577" s="161" t="str">
        <f ca="1">IF(OR(K577="",VLOOKUP(K$1,Services!$A$1:$B$25,2,0)="Exclude"),"",IF($D577=1,IF(OR(price_limit="",price_limit="No Limit"),IF(K577="Yes",1,2),IF(SUMIFS(WhatIf!$W:$W,WhatIf!$Q:$Q,K$1,WhatIf!$R:$R,K577)&lt;=price_limit,IF(K577="Yes",1,2),"")),""))</f>
        <v/>
      </c>
      <c r="BG577" s="161" t="str">
        <f ca="1">IF(OR(L577="",VLOOKUP(L$1,Services!$A$1:$B$25,2,0)="Exclude"),"",IF($D577=1,IF(OR(price_limit="",price_limit="No Limit"),IF(L577="Yes",1,2),IF(SUMIFS(WhatIf!$W:$W,WhatIf!$Q:$Q,L$1,WhatIf!$R:$R,L577)&lt;=price_limit,IF(L577="Yes",1,2),"")),""))</f>
        <v/>
      </c>
      <c r="BH577" s="161" t="str">
        <f ca="1">IF(OR(M577="",VLOOKUP(M$1,Services!$A$1:$B$25,2,0)="Exclude"),"",IF($D577=1,IF(OR(price_limit="",price_limit="No Limit"),IF(M577="Yes",1,2),IF(SUMIFS(WhatIf!$W:$W,WhatIf!$Q:$Q,M$1,WhatIf!$R:$R,M577)&lt;=price_limit,IF(M577="Yes",1,2),"")),""))</f>
        <v/>
      </c>
      <c r="BI577" s="161" t="str">
        <f ca="1">IF(OR(N577="",VLOOKUP(N$1,Services!$A$1:$B$25,2,0)="Exclude"),"",IF($D577=1,IF(OR(price_limit="",price_limit="No Limit"),IF(N577="Yes",1,2),IF(SUMIFS(WhatIf!$W:$W,WhatIf!$Q:$Q,N$1,WhatIf!$R:$R,N577)&lt;=price_limit,IF(N577="Yes",1,2),"")),""))</f>
        <v/>
      </c>
      <c r="BJ577" s="161" t="str">
        <f ca="1">IF(OR(O577="",VLOOKUP(O$1,Services!$A$1:$B$25,2,0)="Exclude"),"",IF($D577=1,IF(OR(price_limit="",price_limit="No Limit"),IF(O577="Yes",1,2),IF(SUMIFS(WhatIf!$W:$W,WhatIf!$Q:$Q,O$1,WhatIf!$R:$R,O577)&lt;=price_limit,IF(O577="Yes",1,2),"")),""))</f>
        <v/>
      </c>
      <c r="BK577" s="161" t="str">
        <f>IF(OR(P577="",VLOOKUP(P$1,Services!$A$1:$B$25,2,0)="Exclude"),"",IF($D577=1,IF(OR(price_limit="",price_limit="No Limit"),IF(P577="Yes",1,2),IF(SUMIFS(WhatIf!$W:$W,WhatIf!$Q:$Q,P$1,WhatIf!$R:$R,P577)&lt;=price_limit,IF(P577="Yes",1,2),"")),""))</f>
        <v/>
      </c>
      <c r="BL577" s="161" t="str">
        <f>IF(OR(Q577="",VLOOKUP(Q$1,Services!$A$1:$B$25,2,0)="Exclude"),"",IF($D577=1,IF(OR(price_limit="",price_limit="No Limit"),IF(Q577="Yes",1,2),IF(SUMIFS(WhatIf!$W:$W,WhatIf!$Q:$Q,Q$1,WhatIf!$R:$R,Q577)&lt;=price_limit,IF(Q577="Yes",1,2),"")),""))</f>
        <v/>
      </c>
      <c r="BM577" s="161" t="str">
        <f ca="1">IF(OR(R577="",VLOOKUP(R$1,Services!$A$1:$B$25,2,0)="Exclude"),"",IF($D577=1,IF(OR(price_limit="",price_limit="No Limit"),IF(R577="Yes",1,2),IF(SUMIFS(WhatIf!$W:$W,WhatIf!$Q:$Q,R$1,WhatIf!$R:$R,R577)&lt;=price_limit,IF(R577="Yes",1,2),"")),""))</f>
        <v/>
      </c>
      <c r="BN577" s="161" t="str">
        <f ca="1">IF(OR(S577="",VLOOKUP(S$1,Services!$A$1:$B$25,2,0)="Exclude"),"",IF($D577=1,IF(OR(price_limit="",price_limit="No Limit"),IF(S577="Yes",1,2),IF(SUMIFS(WhatIf!$W:$W,WhatIf!$Q:$Q,S$1,WhatIf!$R:$R,S577)&lt;=price_limit,IF(S577="Yes",1,2),"")),""))</f>
        <v/>
      </c>
      <c r="BO577" s="161" t="str">
        <f ca="1">IF(OR(T577="",VLOOKUP(T$1,Services!$A$1:$B$25,2,0)="Exclude"),"",IF($D577=1,IF(OR(price_limit="",price_limit="No Limit"),IF(T577="Yes",1,2),IF(SUMIFS(WhatIf!$W:$W,WhatIf!$Q:$Q,T$1,WhatIf!$R:$R,T577)&lt;=price_limit,IF(T577="Yes",1,2),"")),""))</f>
        <v/>
      </c>
      <c r="BP577" s="161" t="str">
        <f>IF(OR(U577="",VLOOKUP(U$1,Services!$A$1:$B$25,2,0)="Exclude"),"",IF($D577=1,IF(OR(price_limit="",price_limit="No Limit"),IF(U577="Yes",1,2),IF(SUMIFS(WhatIf!$W:$W,WhatIf!$Q:$Q,U$1,WhatIf!$R:$R,U577)&lt;=price_limit,IF(U577="Yes",1,2),"")),""))</f>
        <v/>
      </c>
      <c r="BQ577" s="161" t="str">
        <f ca="1">IF(OR(V577="",VLOOKUP(V$1,Services!$A$1:$B$25,2,0)="Exclude"),"",IF($D577=1,IF(OR(price_limit="",price_limit="No Limit"),IF(V577="Yes",1,2),IF(SUMIFS(WhatIf!$W:$W,WhatIf!$Q:$Q,V$1,WhatIf!$R:$R,V577)&lt;=price_limit,IF(V577="Yes",1,2),"")),""))</f>
        <v/>
      </c>
      <c r="BR577" s="161" t="str">
        <f>IF(OR(W577="",VLOOKUP(W$1,Services!$A$1:$B$25,2,0)="Exclude"),"",IF($D577=1,IF(OR(price_limit="",price_limit="No Limit"),IF(W577="Yes",1,2),IF(SUMIFS(WhatIf!$W:$W,WhatIf!$Q:$Q,W$1,WhatIf!$R:$R,W577)&lt;=price_limit,IF(W577="Yes",1,2),"")),""))</f>
        <v/>
      </c>
      <c r="BS577" s="161" t="str">
        <f>IF(OR(X577="",VLOOKUP(X$1,Services!$A$1:$B$25,2,0)="Exclude"),"",IF($D577=1,IF(OR(price_limit="",price_limit="No Limit"),IF(X577="Yes",1,2),IF(SUMIFS(WhatIf!$W:$W,WhatIf!$Q:$Q,X$1,WhatIf!$R:$R,X577)&lt;=price_limit,IF(X577="Yes",1,2),"")),""))</f>
        <v/>
      </c>
      <c r="BT577" s="161" t="str">
        <f>IF(OR(Y577="",VLOOKUP(Y$1,Services!$A$1:$B$25,2,0)="Exclude"),"",IF($D577=1,IF(OR(price_limit="",price_limit="No Limit"),IF(Y577="Yes",1,2),IF(SUMIFS(WhatIf!$W:$W,WhatIf!$Q:$Q,Y$1,WhatIf!$R:$R,Y577)&lt;=price_limit,IF(Y577="Yes",1,2),"")),""))</f>
        <v/>
      </c>
      <c r="BU577" s="161" t="str">
        <f>IF(OR(Z577="",VLOOKUP(Z$1,Services!$A$1:$B$25,2,0)="Exclude"),"",IF($D577=1,IF(OR(price_limit="",price_limit="No Limit"),IF(Z577="Yes",1,2),IF(SUMIFS(WhatIf!$W:$W,WhatIf!$Q:$Q,Z$1,WhatIf!$R:$R,Z577)&lt;=price_limit,IF(Z577="Yes",1,2),"")),""))</f>
        <v/>
      </c>
      <c r="BV577" s="161"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414</v>
      </c>
      <c r="C578" s="3" t="s">
        <v>349</v>
      </c>
      <c r="D578" s="8" t="str">
        <f t="shared" ref="D578:D641" ca="1" si="29">IF(CA578=0,"",IF(CA578&lt;=VALUE(MID(marker_pick,1,1)),1,""))</f>
        <v/>
      </c>
      <c r="F578" s="4" t="s">
        <v>889</v>
      </c>
      <c r="G578" s="4" t="s">
        <v>889</v>
      </c>
      <c r="H578" s="4" t="s">
        <v>889</v>
      </c>
      <c r="I578" s="8"/>
      <c r="J578" s="8"/>
      <c r="K578" s="8"/>
      <c r="L578" s="8"/>
      <c r="M578" s="8"/>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1" t="str">
        <f>IF(OR(E578="",VLOOKUP(E$1,Services!$A$1:$B$25,2,0)="Exclude"),"",IF($D578=1,IF(OR(price_limit="",price_limit="No Limit"),IF(E578="Yes",1,2),IF(SUMIFS(WhatIf!$W:$W,WhatIf!$Q:$Q,E$1,WhatIf!$R:$R,E578)&lt;=price_limit,IF(E578="Yes",1,2),"")),""))</f>
        <v/>
      </c>
      <c r="BA578" s="161" t="str">
        <f ca="1">IF(OR(F578="",VLOOKUP(F$1,Services!$A$1:$B$25,2,0)="Exclude"),"",IF($D578=1,IF(OR(price_limit="",price_limit="No Limit"),IF(F578="Yes",1,2),IF(SUMIFS(WhatIf!$W:$W,WhatIf!$Q:$Q,F$1,WhatIf!$R:$R,F578)&lt;=price_limit,IF(F578="Yes",1,2),"")),""))</f>
        <v/>
      </c>
      <c r="BB578" s="161" t="str">
        <f ca="1">IF(OR(G578="",VLOOKUP(G$1,Services!$A$1:$B$25,2,0)="Exclude"),"",IF($D578=1,IF(OR(price_limit="",price_limit="No Limit"),IF(G578="Yes",1,2),IF(SUMIFS(WhatIf!$W:$W,WhatIf!$Q:$Q,G$1,WhatIf!$R:$R,G578)&lt;=price_limit,IF(G578="Yes",1,2),"")),""))</f>
        <v/>
      </c>
      <c r="BC578" s="161" t="str">
        <f ca="1">IF(OR(H578="",VLOOKUP(H$1,Services!$A$1:$B$25,2,0)="Exclude"),"",IF($D578=1,IF(OR(price_limit="",price_limit="No Limit"),IF(H578="Yes",1,2),IF(SUMIFS(WhatIf!$W:$W,WhatIf!$Q:$Q,H$1,WhatIf!$R:$R,H578)&lt;=price_limit,IF(H578="Yes",1,2),"")),""))</f>
        <v/>
      </c>
      <c r="BD578" s="161" t="str">
        <f>IF(OR(I578="",VLOOKUP(I$1,Services!$A$1:$B$25,2,0)="Exclude"),"",IF($D578=1,IF(OR(price_limit="",price_limit="No Limit"),IF(I578="Yes",1,2),IF(SUMIFS(WhatIf!$W:$W,WhatIf!$Q:$Q,I$1,WhatIf!$R:$R,I578)&lt;=price_limit,IF(I578="Yes",1,2),"")),""))</f>
        <v/>
      </c>
      <c r="BE578" s="161" t="str">
        <f>IF(OR(J578="",VLOOKUP(J$1,Services!$A$1:$B$25,2,0)="Exclude"),"",IF($D578=1,IF(OR(price_limit="",price_limit="No Limit"),IF(J578="Yes",1,2),IF(SUMIFS(WhatIf!$W:$W,WhatIf!$Q:$Q,J$1,WhatIf!$R:$R,J578)&lt;=price_limit,IF(J578="Yes",1,2),"")),""))</f>
        <v/>
      </c>
      <c r="BF578" s="161" t="str">
        <f>IF(OR(K578="",VLOOKUP(K$1,Services!$A$1:$B$25,2,0)="Exclude"),"",IF($D578=1,IF(OR(price_limit="",price_limit="No Limit"),IF(K578="Yes",1,2),IF(SUMIFS(WhatIf!$W:$W,WhatIf!$Q:$Q,K$1,WhatIf!$R:$R,K578)&lt;=price_limit,IF(K578="Yes",1,2),"")),""))</f>
        <v/>
      </c>
      <c r="BG578" s="161" t="str">
        <f>IF(OR(L578="",VLOOKUP(L$1,Services!$A$1:$B$25,2,0)="Exclude"),"",IF($D578=1,IF(OR(price_limit="",price_limit="No Limit"),IF(L578="Yes",1,2),IF(SUMIFS(WhatIf!$W:$W,WhatIf!$Q:$Q,L$1,WhatIf!$R:$R,L578)&lt;=price_limit,IF(L578="Yes",1,2),"")),""))</f>
        <v/>
      </c>
      <c r="BH578" s="161" t="str">
        <f>IF(OR(M578="",VLOOKUP(M$1,Services!$A$1:$B$25,2,0)="Exclude"),"",IF($D578=1,IF(OR(price_limit="",price_limit="No Limit"),IF(M578="Yes",1,2),IF(SUMIFS(WhatIf!$W:$W,WhatIf!$Q:$Q,M$1,WhatIf!$R:$R,M578)&lt;=price_limit,IF(M578="Yes",1,2),"")),""))</f>
        <v/>
      </c>
      <c r="BI578" s="161" t="str">
        <f>IF(OR(N578="",VLOOKUP(N$1,Services!$A$1:$B$25,2,0)="Exclude"),"",IF($D578=1,IF(OR(price_limit="",price_limit="No Limit"),IF(N578="Yes",1,2),IF(SUMIFS(WhatIf!$W:$W,WhatIf!$Q:$Q,N$1,WhatIf!$R:$R,N578)&lt;=price_limit,IF(N578="Yes",1,2),"")),""))</f>
        <v/>
      </c>
      <c r="BJ578" s="161" t="str">
        <f>IF(OR(O578="",VLOOKUP(O$1,Services!$A$1:$B$25,2,0)="Exclude"),"",IF($D578=1,IF(OR(price_limit="",price_limit="No Limit"),IF(O578="Yes",1,2),IF(SUMIFS(WhatIf!$W:$W,WhatIf!$Q:$Q,O$1,WhatIf!$R:$R,O578)&lt;=price_limit,IF(O578="Yes",1,2),"")),""))</f>
        <v/>
      </c>
      <c r="BK578" s="161" t="str">
        <f>IF(OR(P578="",VLOOKUP(P$1,Services!$A$1:$B$25,2,0)="Exclude"),"",IF($D578=1,IF(OR(price_limit="",price_limit="No Limit"),IF(P578="Yes",1,2),IF(SUMIFS(WhatIf!$W:$W,WhatIf!$Q:$Q,P$1,WhatIf!$R:$R,P578)&lt;=price_limit,IF(P578="Yes",1,2),"")),""))</f>
        <v/>
      </c>
      <c r="BL578" s="161" t="str">
        <f>IF(OR(Q578="",VLOOKUP(Q$1,Services!$A$1:$B$25,2,0)="Exclude"),"",IF($D578=1,IF(OR(price_limit="",price_limit="No Limit"),IF(Q578="Yes",1,2),IF(SUMIFS(WhatIf!$W:$W,WhatIf!$Q:$Q,Q$1,WhatIf!$R:$R,Q578)&lt;=price_limit,IF(Q578="Yes",1,2),"")),""))</f>
        <v/>
      </c>
      <c r="BM578" s="161" t="str">
        <f>IF(OR(R578="",VLOOKUP(R$1,Services!$A$1:$B$25,2,0)="Exclude"),"",IF($D578=1,IF(OR(price_limit="",price_limit="No Limit"),IF(R578="Yes",1,2),IF(SUMIFS(WhatIf!$W:$W,WhatIf!$Q:$Q,R$1,WhatIf!$R:$R,R578)&lt;=price_limit,IF(R578="Yes",1,2),"")),""))</f>
        <v/>
      </c>
      <c r="BN578" s="161" t="str">
        <f>IF(OR(S578="",VLOOKUP(S$1,Services!$A$1:$B$25,2,0)="Exclude"),"",IF($D578=1,IF(OR(price_limit="",price_limit="No Limit"),IF(S578="Yes",1,2),IF(SUMIFS(WhatIf!$W:$W,WhatIf!$Q:$Q,S$1,WhatIf!$R:$R,S578)&lt;=price_limit,IF(S578="Yes",1,2),"")),""))</f>
        <v/>
      </c>
      <c r="BO578" s="161" t="str">
        <f>IF(OR(T578="",VLOOKUP(T$1,Services!$A$1:$B$25,2,0)="Exclude"),"",IF($D578=1,IF(OR(price_limit="",price_limit="No Limit"),IF(T578="Yes",1,2),IF(SUMIFS(WhatIf!$W:$W,WhatIf!$Q:$Q,T$1,WhatIf!$R:$R,T578)&lt;=price_limit,IF(T578="Yes",1,2),"")),""))</f>
        <v/>
      </c>
      <c r="BP578" s="161" t="str">
        <f>IF(OR(U578="",VLOOKUP(U$1,Services!$A$1:$B$25,2,0)="Exclude"),"",IF($D578=1,IF(OR(price_limit="",price_limit="No Limit"),IF(U578="Yes",1,2),IF(SUMIFS(WhatIf!$W:$W,WhatIf!$Q:$Q,U$1,WhatIf!$R:$R,U578)&lt;=price_limit,IF(U578="Yes",1,2),"")),""))</f>
        <v/>
      </c>
      <c r="BQ578" s="161" t="str">
        <f>IF(OR(V578="",VLOOKUP(V$1,Services!$A$1:$B$25,2,0)="Exclude"),"",IF($D578=1,IF(OR(price_limit="",price_limit="No Limit"),IF(V578="Yes",1,2),IF(SUMIFS(WhatIf!$W:$W,WhatIf!$Q:$Q,V$1,WhatIf!$R:$R,V578)&lt;=price_limit,IF(V578="Yes",1,2),"")),""))</f>
        <v/>
      </c>
      <c r="BR578" s="161" t="str">
        <f>IF(OR(W578="",VLOOKUP(W$1,Services!$A$1:$B$25,2,0)="Exclude"),"",IF($D578=1,IF(OR(price_limit="",price_limit="No Limit"),IF(W578="Yes",1,2),IF(SUMIFS(WhatIf!$W:$W,WhatIf!$Q:$Q,W$1,WhatIf!$R:$R,W578)&lt;=price_limit,IF(W578="Yes",1,2),"")),""))</f>
        <v/>
      </c>
      <c r="BS578" s="161" t="str">
        <f>IF(OR(X578="",VLOOKUP(X$1,Services!$A$1:$B$25,2,0)="Exclude"),"",IF($D578=1,IF(OR(price_limit="",price_limit="No Limit"),IF(X578="Yes",1,2),IF(SUMIFS(WhatIf!$W:$W,WhatIf!$Q:$Q,X$1,WhatIf!$R:$R,X578)&lt;=price_limit,IF(X578="Yes",1,2),"")),""))</f>
        <v/>
      </c>
      <c r="BT578" s="161" t="str">
        <f>IF(OR(Y578="",VLOOKUP(Y$1,Services!$A$1:$B$25,2,0)="Exclude"),"",IF($D578=1,IF(OR(price_limit="",price_limit="No Limit"),IF(Y578="Yes",1,2),IF(SUMIFS(WhatIf!$W:$W,WhatIf!$Q:$Q,Y$1,WhatIf!$R:$R,Y578)&lt;=price_limit,IF(Y578="Yes",1,2),"")),""))</f>
        <v/>
      </c>
      <c r="BU578" s="161" t="str">
        <f>IF(OR(Z578="",VLOOKUP(Z$1,Services!$A$1:$B$25,2,0)="Exclude"),"",IF($D578=1,IF(OR(price_limit="",price_limit="No Limit"),IF(Z578="Yes",1,2),IF(SUMIFS(WhatIf!$W:$W,WhatIf!$Q:$Q,Z$1,WhatIf!$R:$R,Z578)&lt;=price_limit,IF(Z578="Yes",1,2),"")),""))</f>
        <v/>
      </c>
      <c r="BV578" s="161" t="str">
        <f>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824</v>
      </c>
      <c r="C579" s="3" t="s">
        <v>184</v>
      </c>
      <c r="D579" s="8" t="str">
        <f t="shared" ca="1" si="29"/>
        <v/>
      </c>
      <c r="I579" s="4" t="s">
        <v>231</v>
      </c>
      <c r="J579" s="4" t="s">
        <v>231</v>
      </c>
      <c r="K579" s="8" t="s">
        <v>231</v>
      </c>
      <c r="L579" s="8" t="s">
        <v>231</v>
      </c>
      <c r="M579" s="8"/>
      <c r="N579" s="8"/>
      <c r="O579" s="8"/>
      <c r="P579" s="8"/>
      <c r="Q579" s="8"/>
      <c r="R579" s="8"/>
      <c r="S579" s="8"/>
      <c r="T579" s="8"/>
      <c r="U579" s="8"/>
      <c r="V579" s="8" t="s">
        <v>1</v>
      </c>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1" t="str">
        <f>IF(OR(E579="",VLOOKUP(E$1,Services!$A$1:$B$25,2,0)="Exclude"),"",IF($D579=1,IF(OR(price_limit="",price_limit="No Limit"),IF(E579="Yes",1,2),IF(SUMIFS(WhatIf!$W:$W,WhatIf!$Q:$Q,E$1,WhatIf!$R:$R,E579)&lt;=price_limit,IF(E579="Yes",1,2),"")),""))</f>
        <v/>
      </c>
      <c r="BA579" s="161" t="str">
        <f>IF(OR(F579="",VLOOKUP(F$1,Services!$A$1:$B$25,2,0)="Exclude"),"",IF($D579=1,IF(OR(price_limit="",price_limit="No Limit"),IF(F579="Yes",1,2),IF(SUMIFS(WhatIf!$W:$W,WhatIf!$Q:$Q,F$1,WhatIf!$R:$R,F579)&lt;=price_limit,IF(F579="Yes",1,2),"")),""))</f>
        <v/>
      </c>
      <c r="BB579" s="161" t="str">
        <f>IF(OR(G579="",VLOOKUP(G$1,Services!$A$1:$B$25,2,0)="Exclude"),"",IF($D579=1,IF(OR(price_limit="",price_limit="No Limit"),IF(G579="Yes",1,2),IF(SUMIFS(WhatIf!$W:$W,WhatIf!$Q:$Q,G$1,WhatIf!$R:$R,G579)&lt;=price_limit,IF(G579="Yes",1,2),"")),""))</f>
        <v/>
      </c>
      <c r="BC579" s="161" t="str">
        <f>IF(OR(H579="",VLOOKUP(H$1,Services!$A$1:$B$25,2,0)="Exclude"),"",IF($D579=1,IF(OR(price_limit="",price_limit="No Limit"),IF(H579="Yes",1,2),IF(SUMIFS(WhatIf!$W:$W,WhatIf!$Q:$Q,H$1,WhatIf!$R:$R,H579)&lt;=price_limit,IF(H579="Yes",1,2),"")),""))</f>
        <v/>
      </c>
      <c r="BD579" s="161" t="str">
        <f ca="1">IF(OR(I579="",VLOOKUP(I$1,Services!$A$1:$B$25,2,0)="Exclude"),"",IF($D579=1,IF(OR(price_limit="",price_limit="No Limit"),IF(I579="Yes",1,2),IF(SUMIFS(WhatIf!$W:$W,WhatIf!$Q:$Q,I$1,WhatIf!$R:$R,I579)&lt;=price_limit,IF(I579="Yes",1,2),"")),""))</f>
        <v/>
      </c>
      <c r="BE579" s="161" t="str">
        <f ca="1">IF(OR(J579="",VLOOKUP(J$1,Services!$A$1:$B$25,2,0)="Exclude"),"",IF($D579=1,IF(OR(price_limit="",price_limit="No Limit"),IF(J579="Yes",1,2),IF(SUMIFS(WhatIf!$W:$W,WhatIf!$Q:$Q,J$1,WhatIf!$R:$R,J579)&lt;=price_limit,IF(J579="Yes",1,2),"")),""))</f>
        <v/>
      </c>
      <c r="BF579" s="161" t="str">
        <f ca="1">IF(OR(K579="",VLOOKUP(K$1,Services!$A$1:$B$25,2,0)="Exclude"),"",IF($D579=1,IF(OR(price_limit="",price_limit="No Limit"),IF(K579="Yes",1,2),IF(SUMIFS(WhatIf!$W:$W,WhatIf!$Q:$Q,K$1,WhatIf!$R:$R,K579)&lt;=price_limit,IF(K579="Yes",1,2),"")),""))</f>
        <v/>
      </c>
      <c r="BG579" s="161" t="str">
        <f ca="1">IF(OR(L579="",VLOOKUP(L$1,Services!$A$1:$B$25,2,0)="Exclude"),"",IF($D579=1,IF(OR(price_limit="",price_limit="No Limit"),IF(L579="Yes",1,2),IF(SUMIFS(WhatIf!$W:$W,WhatIf!$Q:$Q,L$1,WhatIf!$R:$R,L579)&lt;=price_limit,IF(L579="Yes",1,2),"")),""))</f>
        <v/>
      </c>
      <c r="BH579" s="161" t="str">
        <f>IF(OR(M579="",VLOOKUP(M$1,Services!$A$1:$B$25,2,0)="Exclude"),"",IF($D579=1,IF(OR(price_limit="",price_limit="No Limit"),IF(M579="Yes",1,2),IF(SUMIFS(WhatIf!$W:$W,WhatIf!$Q:$Q,M$1,WhatIf!$R:$R,M579)&lt;=price_limit,IF(M579="Yes",1,2),"")),""))</f>
        <v/>
      </c>
      <c r="BI579" s="161" t="str">
        <f>IF(OR(N579="",VLOOKUP(N$1,Services!$A$1:$B$25,2,0)="Exclude"),"",IF($D579=1,IF(OR(price_limit="",price_limit="No Limit"),IF(N579="Yes",1,2),IF(SUMIFS(WhatIf!$W:$W,WhatIf!$Q:$Q,N$1,WhatIf!$R:$R,N579)&lt;=price_limit,IF(N579="Yes",1,2),"")),""))</f>
        <v/>
      </c>
      <c r="BJ579" s="161" t="str">
        <f>IF(OR(O579="",VLOOKUP(O$1,Services!$A$1:$B$25,2,0)="Exclude"),"",IF($D579=1,IF(OR(price_limit="",price_limit="No Limit"),IF(O579="Yes",1,2),IF(SUMIFS(WhatIf!$W:$W,WhatIf!$Q:$Q,O$1,WhatIf!$R:$R,O579)&lt;=price_limit,IF(O579="Yes",1,2),"")),""))</f>
        <v/>
      </c>
      <c r="BK579" s="161" t="str">
        <f>IF(OR(P579="",VLOOKUP(P$1,Services!$A$1:$B$25,2,0)="Exclude"),"",IF($D579=1,IF(OR(price_limit="",price_limit="No Limit"),IF(P579="Yes",1,2),IF(SUMIFS(WhatIf!$W:$W,WhatIf!$Q:$Q,P$1,WhatIf!$R:$R,P579)&lt;=price_limit,IF(P579="Yes",1,2),"")),""))</f>
        <v/>
      </c>
      <c r="BL579" s="161" t="str">
        <f>IF(OR(Q579="",VLOOKUP(Q$1,Services!$A$1:$B$25,2,0)="Exclude"),"",IF($D579=1,IF(OR(price_limit="",price_limit="No Limit"),IF(Q579="Yes",1,2),IF(SUMIFS(WhatIf!$W:$W,WhatIf!$Q:$Q,Q$1,WhatIf!$R:$R,Q579)&lt;=price_limit,IF(Q579="Yes",1,2),"")),""))</f>
        <v/>
      </c>
      <c r="BM579" s="161" t="str">
        <f>IF(OR(R579="",VLOOKUP(R$1,Services!$A$1:$B$25,2,0)="Exclude"),"",IF($D579=1,IF(OR(price_limit="",price_limit="No Limit"),IF(R579="Yes",1,2),IF(SUMIFS(WhatIf!$W:$W,WhatIf!$Q:$Q,R$1,WhatIf!$R:$R,R579)&lt;=price_limit,IF(R579="Yes",1,2),"")),""))</f>
        <v/>
      </c>
      <c r="BN579" s="161" t="str">
        <f>IF(OR(S579="",VLOOKUP(S$1,Services!$A$1:$B$25,2,0)="Exclude"),"",IF($D579=1,IF(OR(price_limit="",price_limit="No Limit"),IF(S579="Yes",1,2),IF(SUMIFS(WhatIf!$W:$W,WhatIf!$Q:$Q,S$1,WhatIf!$R:$R,S579)&lt;=price_limit,IF(S579="Yes",1,2),"")),""))</f>
        <v/>
      </c>
      <c r="BO579" s="161" t="str">
        <f>IF(OR(T579="",VLOOKUP(T$1,Services!$A$1:$B$25,2,0)="Exclude"),"",IF($D579=1,IF(OR(price_limit="",price_limit="No Limit"),IF(T579="Yes",1,2),IF(SUMIFS(WhatIf!$W:$W,WhatIf!$Q:$Q,T$1,WhatIf!$R:$R,T579)&lt;=price_limit,IF(T579="Yes",1,2),"")),""))</f>
        <v/>
      </c>
      <c r="BP579" s="161" t="str">
        <f>IF(OR(U579="",VLOOKUP(U$1,Services!$A$1:$B$25,2,0)="Exclude"),"",IF($D579=1,IF(OR(price_limit="",price_limit="No Limit"),IF(U579="Yes",1,2),IF(SUMIFS(WhatIf!$W:$W,WhatIf!$Q:$Q,U$1,WhatIf!$R:$R,U579)&lt;=price_limit,IF(U579="Yes",1,2),"")),""))</f>
        <v/>
      </c>
      <c r="BQ579" s="161" t="str">
        <f ca="1">IF(OR(V579="",VLOOKUP(V$1,Services!$A$1:$B$25,2,0)="Exclude"),"",IF($D579=1,IF(OR(price_limit="",price_limit="No Limit"),IF(V579="Yes",1,2),IF(SUMIFS(WhatIf!$W:$W,WhatIf!$Q:$Q,V$1,WhatIf!$R:$R,V579)&lt;=price_limit,IF(V579="Yes",1,2),"")),""))</f>
        <v/>
      </c>
      <c r="BR579" s="161" t="str">
        <f>IF(OR(W579="",VLOOKUP(W$1,Services!$A$1:$B$25,2,0)="Exclude"),"",IF($D579=1,IF(OR(price_limit="",price_limit="No Limit"),IF(W579="Yes",1,2),IF(SUMIFS(WhatIf!$W:$W,WhatIf!$Q:$Q,W$1,WhatIf!$R:$R,W579)&lt;=price_limit,IF(W579="Yes",1,2),"")),""))</f>
        <v/>
      </c>
      <c r="BS579" s="161" t="str">
        <f>IF(OR(X579="",VLOOKUP(X$1,Services!$A$1:$B$25,2,0)="Exclude"),"",IF($D579=1,IF(OR(price_limit="",price_limit="No Limit"),IF(X579="Yes",1,2),IF(SUMIFS(WhatIf!$W:$W,WhatIf!$Q:$Q,X$1,WhatIf!$R:$R,X579)&lt;=price_limit,IF(X579="Yes",1,2),"")),""))</f>
        <v/>
      </c>
      <c r="BT579" s="161" t="str">
        <f>IF(OR(Y579="",VLOOKUP(Y$1,Services!$A$1:$B$25,2,0)="Exclude"),"",IF($D579=1,IF(OR(price_limit="",price_limit="No Limit"),IF(Y579="Yes",1,2),IF(SUMIFS(WhatIf!$W:$W,WhatIf!$Q:$Q,Y$1,WhatIf!$R:$R,Y579)&lt;=price_limit,IF(Y579="Yes",1,2),"")),""))</f>
        <v/>
      </c>
      <c r="BU579" s="161" t="str">
        <f>IF(OR(Z579="",VLOOKUP(Z$1,Services!$A$1:$B$25,2,0)="Exclude"),"",IF($D579=1,IF(OR(price_limit="",price_limit="No Limit"),IF(Z579="Yes",1,2),IF(SUMIFS(WhatIf!$W:$W,WhatIf!$Q:$Q,Z$1,WhatIf!$R:$R,Z579)&lt;=price_limit,IF(Z579="Yes",1,2),"")),""))</f>
        <v/>
      </c>
      <c r="BV579" s="161"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6.5" customHeight="1" x14ac:dyDescent="0.35">
      <c r="A580" s="15" t="s">
        <v>223</v>
      </c>
      <c r="B580" s="3" t="s">
        <v>1113</v>
      </c>
      <c r="C580" s="3" t="s">
        <v>184</v>
      </c>
      <c r="D580" s="8" t="str">
        <f t="shared" ca="1" si="29"/>
        <v/>
      </c>
      <c r="F580" s="4" t="s">
        <v>887</v>
      </c>
      <c r="G580" s="4" t="s">
        <v>887</v>
      </c>
      <c r="H580" s="4" t="s">
        <v>887</v>
      </c>
      <c r="I580" s="8" t="s">
        <v>231</v>
      </c>
      <c r="J580" s="8" t="s">
        <v>231</v>
      </c>
      <c r="K580" s="8" t="s">
        <v>231</v>
      </c>
      <c r="L580" s="8" t="s">
        <v>231</v>
      </c>
      <c r="M580" s="8"/>
      <c r="N580" s="8"/>
      <c r="O580" s="8" t="s">
        <v>1117</v>
      </c>
      <c r="P580" s="8"/>
      <c r="Q580" s="8"/>
      <c r="R580" s="8" t="s">
        <v>1</v>
      </c>
      <c r="S580" s="8"/>
      <c r="T580" s="8"/>
      <c r="U580" s="8" t="s">
        <v>1</v>
      </c>
      <c r="V580" s="8" t="s">
        <v>1</v>
      </c>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1" t="str">
        <f>IF(OR(E580="",VLOOKUP(E$1,Services!$A$1:$B$25,2,0)="Exclude"),"",IF($D580=1,IF(OR(price_limit="",price_limit="No Limit"),IF(E580="Yes",1,2),IF(SUMIFS(WhatIf!$W:$W,WhatIf!$Q:$Q,E$1,WhatIf!$R:$R,E580)&lt;=price_limit,IF(E580="Yes",1,2),"")),""))</f>
        <v/>
      </c>
      <c r="BA580" s="161" t="str">
        <f ca="1">IF(OR(F580="",VLOOKUP(F$1,Services!$A$1:$B$25,2,0)="Exclude"),"",IF($D580=1,IF(OR(price_limit="",price_limit="No Limit"),IF(F580="Yes",1,2),IF(SUMIFS(WhatIf!$W:$W,WhatIf!$Q:$Q,F$1,WhatIf!$R:$R,F580)&lt;=price_limit,IF(F580="Yes",1,2),"")),""))</f>
        <v/>
      </c>
      <c r="BB580" s="161" t="str">
        <f ca="1">IF(OR(G580="",VLOOKUP(G$1,Services!$A$1:$B$25,2,0)="Exclude"),"",IF($D580=1,IF(OR(price_limit="",price_limit="No Limit"),IF(G580="Yes",1,2),IF(SUMIFS(WhatIf!$W:$W,WhatIf!$Q:$Q,G$1,WhatIf!$R:$R,G580)&lt;=price_limit,IF(G580="Yes",1,2),"")),""))</f>
        <v/>
      </c>
      <c r="BC580" s="161" t="str">
        <f ca="1">IF(OR(H580="",VLOOKUP(H$1,Services!$A$1:$B$25,2,0)="Exclude"),"",IF($D580=1,IF(OR(price_limit="",price_limit="No Limit"),IF(H580="Yes",1,2),IF(SUMIFS(WhatIf!$W:$W,WhatIf!$Q:$Q,H$1,WhatIf!$R:$R,H580)&lt;=price_limit,IF(H580="Yes",1,2),"")),""))</f>
        <v/>
      </c>
      <c r="BD580" s="161" t="str">
        <f ca="1">IF(OR(I580="",VLOOKUP(I$1,Services!$A$1:$B$25,2,0)="Exclude"),"",IF($D580=1,IF(OR(price_limit="",price_limit="No Limit"),IF(I580="Yes",1,2),IF(SUMIFS(WhatIf!$W:$W,WhatIf!$Q:$Q,I$1,WhatIf!$R:$R,I580)&lt;=price_limit,IF(I580="Yes",1,2),"")),""))</f>
        <v/>
      </c>
      <c r="BE580" s="161" t="str">
        <f ca="1">IF(OR(J580="",VLOOKUP(J$1,Services!$A$1:$B$25,2,0)="Exclude"),"",IF($D580=1,IF(OR(price_limit="",price_limit="No Limit"),IF(J580="Yes",1,2),IF(SUMIFS(WhatIf!$W:$W,WhatIf!$Q:$Q,J$1,WhatIf!$R:$R,J580)&lt;=price_limit,IF(J580="Yes",1,2),"")),""))</f>
        <v/>
      </c>
      <c r="BF580" s="161" t="str">
        <f ca="1">IF(OR(K580="",VLOOKUP(K$1,Services!$A$1:$B$25,2,0)="Exclude"),"",IF($D580=1,IF(OR(price_limit="",price_limit="No Limit"),IF(K580="Yes",1,2),IF(SUMIFS(WhatIf!$W:$W,WhatIf!$Q:$Q,K$1,WhatIf!$R:$R,K580)&lt;=price_limit,IF(K580="Yes",1,2),"")),""))</f>
        <v/>
      </c>
      <c r="BG580" s="161" t="str">
        <f ca="1">IF(OR(L580="",VLOOKUP(L$1,Services!$A$1:$B$25,2,0)="Exclude"),"",IF($D580=1,IF(OR(price_limit="",price_limit="No Limit"),IF(L580="Yes",1,2),IF(SUMIFS(WhatIf!$W:$W,WhatIf!$Q:$Q,L$1,WhatIf!$R:$R,L580)&lt;=price_limit,IF(L580="Yes",1,2),"")),""))</f>
        <v/>
      </c>
      <c r="BH580" s="161" t="str">
        <f>IF(OR(M580="",VLOOKUP(M$1,Services!$A$1:$B$25,2,0)="Exclude"),"",IF($D580=1,IF(OR(price_limit="",price_limit="No Limit"),IF(M580="Yes",1,2),IF(SUMIFS(WhatIf!$W:$W,WhatIf!$Q:$Q,M$1,WhatIf!$R:$R,M580)&lt;=price_limit,IF(M580="Yes",1,2),"")),""))</f>
        <v/>
      </c>
      <c r="BI580" s="161" t="str">
        <f>IF(OR(N580="",VLOOKUP(N$1,Services!$A$1:$B$25,2,0)="Exclude"),"",IF($D580=1,IF(OR(price_limit="",price_limit="No Limit"),IF(N580="Yes",1,2),IF(SUMIFS(WhatIf!$W:$W,WhatIf!$Q:$Q,N$1,WhatIf!$R:$R,N580)&lt;=price_limit,IF(N580="Yes",1,2),"")),""))</f>
        <v/>
      </c>
      <c r="BJ580" s="161" t="str">
        <f ca="1">IF(OR(O580="",VLOOKUP(O$1,Services!$A$1:$B$25,2,0)="Exclude"),"",IF($D580=1,IF(OR(price_limit="",price_limit="No Limit"),IF(O580="Yes",1,2),IF(SUMIFS(WhatIf!$W:$W,WhatIf!$Q:$Q,O$1,WhatIf!$R:$R,O580)&lt;=price_limit,IF(O580="Yes",1,2),"")),""))</f>
        <v/>
      </c>
      <c r="BK580" s="161" t="str">
        <f>IF(OR(P580="",VLOOKUP(P$1,Services!$A$1:$B$25,2,0)="Exclude"),"",IF($D580=1,IF(OR(price_limit="",price_limit="No Limit"),IF(P580="Yes",1,2),IF(SUMIFS(WhatIf!$W:$W,WhatIf!$Q:$Q,P$1,WhatIf!$R:$R,P580)&lt;=price_limit,IF(P580="Yes",1,2),"")),""))</f>
        <v/>
      </c>
      <c r="BL580" s="161" t="str">
        <f>IF(OR(Q580="",VLOOKUP(Q$1,Services!$A$1:$B$25,2,0)="Exclude"),"",IF($D580=1,IF(OR(price_limit="",price_limit="No Limit"),IF(Q580="Yes",1,2),IF(SUMIFS(WhatIf!$W:$W,WhatIf!$Q:$Q,Q$1,WhatIf!$R:$R,Q580)&lt;=price_limit,IF(Q580="Yes",1,2),"")),""))</f>
        <v/>
      </c>
      <c r="BM580" s="161" t="str">
        <f ca="1">IF(OR(R580="",VLOOKUP(R$1,Services!$A$1:$B$25,2,0)="Exclude"),"",IF($D580=1,IF(OR(price_limit="",price_limit="No Limit"),IF(R580="Yes",1,2),IF(SUMIFS(WhatIf!$W:$W,WhatIf!$Q:$Q,R$1,WhatIf!$R:$R,R580)&lt;=price_limit,IF(R580="Yes",1,2),"")),""))</f>
        <v/>
      </c>
      <c r="BN580" s="161" t="str">
        <f>IF(OR(S580="",VLOOKUP(S$1,Services!$A$1:$B$25,2,0)="Exclude"),"",IF($D580=1,IF(OR(price_limit="",price_limit="No Limit"),IF(S580="Yes",1,2),IF(SUMIFS(WhatIf!$W:$W,WhatIf!$Q:$Q,S$1,WhatIf!$R:$R,S580)&lt;=price_limit,IF(S580="Yes",1,2),"")),""))</f>
        <v/>
      </c>
      <c r="BO580" s="161" t="str">
        <f>IF(OR(T580="",VLOOKUP(T$1,Services!$A$1:$B$25,2,0)="Exclude"),"",IF($D580=1,IF(OR(price_limit="",price_limit="No Limit"),IF(T580="Yes",1,2),IF(SUMIFS(WhatIf!$W:$W,WhatIf!$Q:$Q,T$1,WhatIf!$R:$R,T580)&lt;=price_limit,IF(T580="Yes",1,2),"")),""))</f>
        <v/>
      </c>
      <c r="BP580" s="161" t="str">
        <f ca="1">IF(OR(U580="",VLOOKUP(U$1,Services!$A$1:$B$25,2,0)="Exclude"),"",IF($D580=1,IF(OR(price_limit="",price_limit="No Limit"),IF(U580="Yes",1,2),IF(SUMIFS(WhatIf!$W:$W,WhatIf!$Q:$Q,U$1,WhatIf!$R:$R,U580)&lt;=price_limit,IF(U580="Yes",1,2),"")),""))</f>
        <v/>
      </c>
      <c r="BQ580" s="161" t="str">
        <f ca="1">IF(OR(V580="",VLOOKUP(V$1,Services!$A$1:$B$25,2,0)="Exclude"),"",IF($D580=1,IF(OR(price_limit="",price_limit="No Limit"),IF(V580="Yes",1,2),IF(SUMIFS(WhatIf!$W:$W,WhatIf!$Q:$Q,V$1,WhatIf!$R:$R,V580)&lt;=price_limit,IF(V580="Yes",1,2),"")),""))</f>
        <v/>
      </c>
      <c r="BR580" s="161" t="str">
        <f>IF(OR(W580="",VLOOKUP(W$1,Services!$A$1:$B$25,2,0)="Exclude"),"",IF($D580=1,IF(OR(price_limit="",price_limit="No Limit"),IF(W580="Yes",1,2),IF(SUMIFS(WhatIf!$W:$W,WhatIf!$Q:$Q,W$1,WhatIf!$R:$R,W580)&lt;=price_limit,IF(W580="Yes",1,2),"")),""))</f>
        <v/>
      </c>
      <c r="BS580" s="161" t="str">
        <f>IF(OR(X580="",VLOOKUP(X$1,Services!$A$1:$B$25,2,0)="Exclude"),"",IF($D580=1,IF(OR(price_limit="",price_limit="No Limit"),IF(X580="Yes",1,2),IF(SUMIFS(WhatIf!$W:$W,WhatIf!$Q:$Q,X$1,WhatIf!$R:$R,X580)&lt;=price_limit,IF(X580="Yes",1,2),"")),""))</f>
        <v/>
      </c>
      <c r="BT580" s="161" t="str">
        <f>IF(OR(Y580="",VLOOKUP(Y$1,Services!$A$1:$B$25,2,0)="Exclude"),"",IF($D580=1,IF(OR(price_limit="",price_limit="No Limit"),IF(Y580="Yes",1,2),IF(SUMIFS(WhatIf!$W:$W,WhatIf!$Q:$Q,Y$1,WhatIf!$R:$R,Y580)&lt;=price_limit,IF(Y580="Yes",1,2),"")),""))</f>
        <v/>
      </c>
      <c r="BU580" s="161" t="str">
        <f>IF(OR(Z580="",VLOOKUP(Z$1,Services!$A$1:$B$25,2,0)="Exclude"),"",IF($D580=1,IF(OR(price_limit="",price_limit="No Limit"),IF(Z580="Yes",1,2),IF(SUMIFS(WhatIf!$W:$W,WhatIf!$Q:$Q,Z$1,WhatIf!$R:$R,Z580)&lt;=price_limit,IF(Z580="Yes",1,2),"")),""))</f>
        <v/>
      </c>
      <c r="BV580" s="161"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891</v>
      </c>
      <c r="B581" s="3" t="s">
        <v>1112</v>
      </c>
      <c r="C581" s="3" t="s">
        <v>184</v>
      </c>
      <c r="D581" s="8" t="str">
        <f t="shared" ca="1" si="29"/>
        <v/>
      </c>
      <c r="F581" s="4" t="s">
        <v>886</v>
      </c>
      <c r="G581" s="4" t="s">
        <v>886</v>
      </c>
      <c r="H581" s="4" t="s">
        <v>886</v>
      </c>
      <c r="I581" s="8"/>
      <c r="J581" s="8"/>
      <c r="K581" s="8"/>
      <c r="L581" s="8"/>
      <c r="M581" s="8"/>
      <c r="N581" s="8"/>
      <c r="O581" s="8"/>
      <c r="P581" s="8"/>
      <c r="Q581" s="8"/>
      <c r="R581" s="8" t="s">
        <v>1</v>
      </c>
      <c r="S581" s="8"/>
      <c r="T581" s="8"/>
      <c r="U581" s="8" t="s">
        <v>1</v>
      </c>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1" t="str">
        <f>IF(OR(E581="",VLOOKUP(E$1,Services!$A$1:$B$25,2,0)="Exclude"),"",IF($D581=1,IF(OR(price_limit="",price_limit="No Limit"),IF(E581="Yes",1,2),IF(SUMIFS(WhatIf!$W:$W,WhatIf!$Q:$Q,E$1,WhatIf!$R:$R,E581)&lt;=price_limit,IF(E581="Yes",1,2),"")),""))</f>
        <v/>
      </c>
      <c r="BA581" s="161" t="str">
        <f ca="1">IF(OR(F581="",VLOOKUP(F$1,Services!$A$1:$B$25,2,0)="Exclude"),"",IF($D581=1,IF(OR(price_limit="",price_limit="No Limit"),IF(F581="Yes",1,2),IF(SUMIFS(WhatIf!$W:$W,WhatIf!$Q:$Q,F$1,WhatIf!$R:$R,F581)&lt;=price_limit,IF(F581="Yes",1,2),"")),""))</f>
        <v/>
      </c>
      <c r="BB581" s="161" t="str">
        <f ca="1">IF(OR(G581="",VLOOKUP(G$1,Services!$A$1:$B$25,2,0)="Exclude"),"",IF($D581=1,IF(OR(price_limit="",price_limit="No Limit"),IF(G581="Yes",1,2),IF(SUMIFS(WhatIf!$W:$W,WhatIf!$Q:$Q,G$1,WhatIf!$R:$R,G581)&lt;=price_limit,IF(G581="Yes",1,2),"")),""))</f>
        <v/>
      </c>
      <c r="BC581" s="161" t="str">
        <f ca="1">IF(OR(H581="",VLOOKUP(H$1,Services!$A$1:$B$25,2,0)="Exclude"),"",IF($D581=1,IF(OR(price_limit="",price_limit="No Limit"),IF(H581="Yes",1,2),IF(SUMIFS(WhatIf!$W:$W,WhatIf!$Q:$Q,H$1,WhatIf!$R:$R,H581)&lt;=price_limit,IF(H581="Yes",1,2),"")),""))</f>
        <v/>
      </c>
      <c r="BD581" s="161" t="str">
        <f>IF(OR(I581="",VLOOKUP(I$1,Services!$A$1:$B$25,2,0)="Exclude"),"",IF($D581=1,IF(OR(price_limit="",price_limit="No Limit"),IF(I581="Yes",1,2),IF(SUMIFS(WhatIf!$W:$W,WhatIf!$Q:$Q,I$1,WhatIf!$R:$R,I581)&lt;=price_limit,IF(I581="Yes",1,2),"")),""))</f>
        <v/>
      </c>
      <c r="BE581" s="161" t="str">
        <f>IF(OR(J581="",VLOOKUP(J$1,Services!$A$1:$B$25,2,0)="Exclude"),"",IF($D581=1,IF(OR(price_limit="",price_limit="No Limit"),IF(J581="Yes",1,2),IF(SUMIFS(WhatIf!$W:$W,WhatIf!$Q:$Q,J$1,WhatIf!$R:$R,J581)&lt;=price_limit,IF(J581="Yes",1,2),"")),""))</f>
        <v/>
      </c>
      <c r="BF581" s="161" t="str">
        <f>IF(OR(K581="",VLOOKUP(K$1,Services!$A$1:$B$25,2,0)="Exclude"),"",IF($D581=1,IF(OR(price_limit="",price_limit="No Limit"),IF(K581="Yes",1,2),IF(SUMIFS(WhatIf!$W:$W,WhatIf!$Q:$Q,K$1,WhatIf!$R:$R,K581)&lt;=price_limit,IF(K581="Yes",1,2),"")),""))</f>
        <v/>
      </c>
      <c r="BG581" s="161" t="str">
        <f>IF(OR(L581="",VLOOKUP(L$1,Services!$A$1:$B$25,2,0)="Exclude"),"",IF($D581=1,IF(OR(price_limit="",price_limit="No Limit"),IF(L581="Yes",1,2),IF(SUMIFS(WhatIf!$W:$W,WhatIf!$Q:$Q,L$1,WhatIf!$R:$R,L581)&lt;=price_limit,IF(L581="Yes",1,2),"")),""))</f>
        <v/>
      </c>
      <c r="BH581" s="161" t="str">
        <f>IF(OR(M581="",VLOOKUP(M$1,Services!$A$1:$B$25,2,0)="Exclude"),"",IF($D581=1,IF(OR(price_limit="",price_limit="No Limit"),IF(M581="Yes",1,2),IF(SUMIFS(WhatIf!$W:$W,WhatIf!$Q:$Q,M$1,WhatIf!$R:$R,M581)&lt;=price_limit,IF(M581="Yes",1,2),"")),""))</f>
        <v/>
      </c>
      <c r="BI581" s="161" t="str">
        <f>IF(OR(N581="",VLOOKUP(N$1,Services!$A$1:$B$25,2,0)="Exclude"),"",IF($D581=1,IF(OR(price_limit="",price_limit="No Limit"),IF(N581="Yes",1,2),IF(SUMIFS(WhatIf!$W:$W,WhatIf!$Q:$Q,N$1,WhatIf!$R:$R,N581)&lt;=price_limit,IF(N581="Yes",1,2),"")),""))</f>
        <v/>
      </c>
      <c r="BJ581" s="161" t="str">
        <f>IF(OR(O581="",VLOOKUP(O$1,Services!$A$1:$B$25,2,0)="Exclude"),"",IF($D581=1,IF(OR(price_limit="",price_limit="No Limit"),IF(O581="Yes",1,2),IF(SUMIFS(WhatIf!$W:$W,WhatIf!$Q:$Q,O$1,WhatIf!$R:$R,O581)&lt;=price_limit,IF(O581="Yes",1,2),"")),""))</f>
        <v/>
      </c>
      <c r="BK581" s="161" t="str">
        <f>IF(OR(P581="",VLOOKUP(P$1,Services!$A$1:$B$25,2,0)="Exclude"),"",IF($D581=1,IF(OR(price_limit="",price_limit="No Limit"),IF(P581="Yes",1,2),IF(SUMIFS(WhatIf!$W:$W,WhatIf!$Q:$Q,P$1,WhatIf!$R:$R,P581)&lt;=price_limit,IF(P581="Yes",1,2),"")),""))</f>
        <v/>
      </c>
      <c r="BL581" s="161" t="str">
        <f>IF(OR(Q581="",VLOOKUP(Q$1,Services!$A$1:$B$25,2,0)="Exclude"),"",IF($D581=1,IF(OR(price_limit="",price_limit="No Limit"),IF(Q581="Yes",1,2),IF(SUMIFS(WhatIf!$W:$W,WhatIf!$Q:$Q,Q$1,WhatIf!$R:$R,Q581)&lt;=price_limit,IF(Q581="Yes",1,2),"")),""))</f>
        <v/>
      </c>
      <c r="BM581" s="161" t="str">
        <f ca="1">IF(OR(R581="",VLOOKUP(R$1,Services!$A$1:$B$25,2,0)="Exclude"),"",IF($D581=1,IF(OR(price_limit="",price_limit="No Limit"),IF(R581="Yes",1,2),IF(SUMIFS(WhatIf!$W:$W,WhatIf!$Q:$Q,R$1,WhatIf!$R:$R,R581)&lt;=price_limit,IF(R581="Yes",1,2),"")),""))</f>
        <v/>
      </c>
      <c r="BN581" s="161" t="str">
        <f>IF(OR(S581="",VLOOKUP(S$1,Services!$A$1:$B$25,2,0)="Exclude"),"",IF($D581=1,IF(OR(price_limit="",price_limit="No Limit"),IF(S581="Yes",1,2),IF(SUMIFS(WhatIf!$W:$W,WhatIf!$Q:$Q,S$1,WhatIf!$R:$R,S581)&lt;=price_limit,IF(S581="Yes",1,2),"")),""))</f>
        <v/>
      </c>
      <c r="BO581" s="161" t="str">
        <f>IF(OR(T581="",VLOOKUP(T$1,Services!$A$1:$B$25,2,0)="Exclude"),"",IF($D581=1,IF(OR(price_limit="",price_limit="No Limit"),IF(T581="Yes",1,2),IF(SUMIFS(WhatIf!$W:$W,WhatIf!$Q:$Q,T$1,WhatIf!$R:$R,T581)&lt;=price_limit,IF(T581="Yes",1,2),"")),""))</f>
        <v/>
      </c>
      <c r="BP581" s="161" t="str">
        <f ca="1">IF(OR(U581="",VLOOKUP(U$1,Services!$A$1:$B$25,2,0)="Exclude"),"",IF($D581=1,IF(OR(price_limit="",price_limit="No Limit"),IF(U581="Yes",1,2),IF(SUMIFS(WhatIf!$W:$W,WhatIf!$Q:$Q,U$1,WhatIf!$R:$R,U581)&lt;=price_limit,IF(U581="Yes",1,2),"")),""))</f>
        <v/>
      </c>
      <c r="BQ581" s="161" t="str">
        <f>IF(OR(V581="",VLOOKUP(V$1,Services!$A$1:$B$25,2,0)="Exclude"),"",IF($D581=1,IF(OR(price_limit="",price_limit="No Limit"),IF(V581="Yes",1,2),IF(SUMIFS(WhatIf!$W:$W,WhatIf!$Q:$Q,V$1,WhatIf!$R:$R,V581)&lt;=price_limit,IF(V581="Yes",1,2),"")),""))</f>
        <v/>
      </c>
      <c r="BR581" s="161" t="str">
        <f>IF(OR(W581="",VLOOKUP(W$1,Services!$A$1:$B$25,2,0)="Exclude"),"",IF($D581=1,IF(OR(price_limit="",price_limit="No Limit"),IF(W581="Yes",1,2),IF(SUMIFS(WhatIf!$W:$W,WhatIf!$Q:$Q,W$1,WhatIf!$R:$R,W581)&lt;=price_limit,IF(W581="Yes",1,2),"")),""))</f>
        <v/>
      </c>
      <c r="BS581" s="161" t="str">
        <f>IF(OR(X581="",VLOOKUP(X$1,Services!$A$1:$B$25,2,0)="Exclude"),"",IF($D581=1,IF(OR(price_limit="",price_limit="No Limit"),IF(X581="Yes",1,2),IF(SUMIFS(WhatIf!$W:$W,WhatIf!$Q:$Q,X$1,WhatIf!$R:$R,X581)&lt;=price_limit,IF(X581="Yes",1,2),"")),""))</f>
        <v/>
      </c>
      <c r="BT581" s="161" t="str">
        <f>IF(OR(Y581="",VLOOKUP(Y$1,Services!$A$1:$B$25,2,0)="Exclude"),"",IF($D581=1,IF(OR(price_limit="",price_limit="No Limit"),IF(Y581="Yes",1,2),IF(SUMIFS(WhatIf!$W:$W,WhatIf!$Q:$Q,Y$1,WhatIf!$R:$R,Y581)&lt;=price_limit,IF(Y581="Yes",1,2),"")),""))</f>
        <v/>
      </c>
      <c r="BU581" s="161" t="str">
        <f>IF(OR(Z581="",VLOOKUP(Z$1,Services!$A$1:$B$25,2,0)="Exclude"),"",IF($D581=1,IF(OR(price_limit="",price_limit="No Limit"),IF(Z581="Yes",1,2),IF(SUMIFS(WhatIf!$W:$W,WhatIf!$Q:$Q,Z$1,WhatIf!$R:$R,Z581)&lt;=price_limit,IF(Z581="Yes",1,2),"")),""))</f>
        <v/>
      </c>
      <c r="BV581" s="161"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670</v>
      </c>
      <c r="C582" s="3" t="s">
        <v>184</v>
      </c>
      <c r="D582" s="8" t="str">
        <f t="shared" ca="1" si="29"/>
        <v/>
      </c>
      <c r="I582" s="8"/>
      <c r="J582" s="8"/>
      <c r="K582" s="8"/>
      <c r="L582" s="8"/>
      <c r="M582" s="8" t="s">
        <v>1144</v>
      </c>
      <c r="N582" s="8"/>
      <c r="O582" s="8" t="s">
        <v>665</v>
      </c>
      <c r="P582" s="8"/>
      <c r="Q582" s="8"/>
      <c r="R582" s="8" t="s">
        <v>1</v>
      </c>
      <c r="S582" s="8" t="s">
        <v>1</v>
      </c>
      <c r="T582" s="8" t="s">
        <v>1</v>
      </c>
      <c r="U582" s="8" t="s">
        <v>1</v>
      </c>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1" t="str">
        <f>IF(OR(E582="",VLOOKUP(E$1,Services!$A$1:$B$25,2,0)="Exclude"),"",IF($D582=1,IF(OR(price_limit="",price_limit="No Limit"),IF(E582="Yes",1,2),IF(SUMIFS(WhatIf!$W:$W,WhatIf!$Q:$Q,E$1,WhatIf!$R:$R,E582)&lt;=price_limit,IF(E582="Yes",1,2),"")),""))</f>
        <v/>
      </c>
      <c r="BA582" s="161" t="str">
        <f>IF(OR(F582="",VLOOKUP(F$1,Services!$A$1:$B$25,2,0)="Exclude"),"",IF($D582=1,IF(OR(price_limit="",price_limit="No Limit"),IF(F582="Yes",1,2),IF(SUMIFS(WhatIf!$W:$W,WhatIf!$Q:$Q,F$1,WhatIf!$R:$R,F582)&lt;=price_limit,IF(F582="Yes",1,2),"")),""))</f>
        <v/>
      </c>
      <c r="BB582" s="161" t="str">
        <f>IF(OR(G582="",VLOOKUP(G$1,Services!$A$1:$B$25,2,0)="Exclude"),"",IF($D582=1,IF(OR(price_limit="",price_limit="No Limit"),IF(G582="Yes",1,2),IF(SUMIFS(WhatIf!$W:$W,WhatIf!$Q:$Q,G$1,WhatIf!$R:$R,G582)&lt;=price_limit,IF(G582="Yes",1,2),"")),""))</f>
        <v/>
      </c>
      <c r="BC582" s="161" t="str">
        <f>IF(OR(H582="",VLOOKUP(H$1,Services!$A$1:$B$25,2,0)="Exclude"),"",IF($D582=1,IF(OR(price_limit="",price_limit="No Limit"),IF(H582="Yes",1,2),IF(SUMIFS(WhatIf!$W:$W,WhatIf!$Q:$Q,H$1,WhatIf!$R:$R,H582)&lt;=price_limit,IF(H582="Yes",1,2),"")),""))</f>
        <v/>
      </c>
      <c r="BD582" s="161" t="str">
        <f>IF(OR(I582="",VLOOKUP(I$1,Services!$A$1:$B$25,2,0)="Exclude"),"",IF($D582=1,IF(OR(price_limit="",price_limit="No Limit"),IF(I582="Yes",1,2),IF(SUMIFS(WhatIf!$W:$W,WhatIf!$Q:$Q,I$1,WhatIf!$R:$R,I582)&lt;=price_limit,IF(I582="Yes",1,2),"")),""))</f>
        <v/>
      </c>
      <c r="BE582" s="161" t="str">
        <f>IF(OR(J582="",VLOOKUP(J$1,Services!$A$1:$B$25,2,0)="Exclude"),"",IF($D582=1,IF(OR(price_limit="",price_limit="No Limit"),IF(J582="Yes",1,2),IF(SUMIFS(WhatIf!$W:$W,WhatIf!$Q:$Q,J$1,WhatIf!$R:$R,J582)&lt;=price_limit,IF(J582="Yes",1,2),"")),""))</f>
        <v/>
      </c>
      <c r="BF582" s="161" t="str">
        <f>IF(OR(K582="",VLOOKUP(K$1,Services!$A$1:$B$25,2,0)="Exclude"),"",IF($D582=1,IF(OR(price_limit="",price_limit="No Limit"),IF(K582="Yes",1,2),IF(SUMIFS(WhatIf!$W:$W,WhatIf!$Q:$Q,K$1,WhatIf!$R:$R,K582)&lt;=price_limit,IF(K582="Yes",1,2),"")),""))</f>
        <v/>
      </c>
      <c r="BG582" s="161" t="str">
        <f>IF(OR(L582="",VLOOKUP(L$1,Services!$A$1:$B$25,2,0)="Exclude"),"",IF($D582=1,IF(OR(price_limit="",price_limit="No Limit"),IF(L582="Yes",1,2),IF(SUMIFS(WhatIf!$W:$W,WhatIf!$Q:$Q,L$1,WhatIf!$R:$R,L582)&lt;=price_limit,IF(L582="Yes",1,2),"")),""))</f>
        <v/>
      </c>
      <c r="BH582" s="161" t="str">
        <f ca="1">IF(OR(M582="",VLOOKUP(M$1,Services!$A$1:$B$25,2,0)="Exclude"),"",IF($D582=1,IF(OR(price_limit="",price_limit="No Limit"),IF(M582="Yes",1,2),IF(SUMIFS(WhatIf!$W:$W,WhatIf!$Q:$Q,M$1,WhatIf!$R:$R,M582)&lt;=price_limit,IF(M582="Yes",1,2),"")),""))</f>
        <v/>
      </c>
      <c r="BI582" s="161" t="str">
        <f>IF(OR(N582="",VLOOKUP(N$1,Services!$A$1:$B$25,2,0)="Exclude"),"",IF($D582=1,IF(OR(price_limit="",price_limit="No Limit"),IF(N582="Yes",1,2),IF(SUMIFS(WhatIf!$W:$W,WhatIf!$Q:$Q,N$1,WhatIf!$R:$R,N582)&lt;=price_limit,IF(N582="Yes",1,2),"")),""))</f>
        <v/>
      </c>
      <c r="BJ582" s="161" t="str">
        <f ca="1">IF(OR(O582="",VLOOKUP(O$1,Services!$A$1:$B$25,2,0)="Exclude"),"",IF($D582=1,IF(OR(price_limit="",price_limit="No Limit"),IF(O582="Yes",1,2),IF(SUMIFS(WhatIf!$W:$W,WhatIf!$Q:$Q,O$1,WhatIf!$R:$R,O582)&lt;=price_limit,IF(O582="Yes",1,2),"")),""))</f>
        <v/>
      </c>
      <c r="BK582" s="161" t="str">
        <f>IF(OR(P582="",VLOOKUP(P$1,Services!$A$1:$B$25,2,0)="Exclude"),"",IF($D582=1,IF(OR(price_limit="",price_limit="No Limit"),IF(P582="Yes",1,2),IF(SUMIFS(WhatIf!$W:$W,WhatIf!$Q:$Q,P$1,WhatIf!$R:$R,P582)&lt;=price_limit,IF(P582="Yes",1,2),"")),""))</f>
        <v/>
      </c>
      <c r="BL582" s="161" t="str">
        <f>IF(OR(Q582="",VLOOKUP(Q$1,Services!$A$1:$B$25,2,0)="Exclude"),"",IF($D582=1,IF(OR(price_limit="",price_limit="No Limit"),IF(Q582="Yes",1,2),IF(SUMIFS(WhatIf!$W:$W,WhatIf!$Q:$Q,Q$1,WhatIf!$R:$R,Q582)&lt;=price_limit,IF(Q582="Yes",1,2),"")),""))</f>
        <v/>
      </c>
      <c r="BM582" s="161" t="str">
        <f ca="1">IF(OR(R582="",VLOOKUP(R$1,Services!$A$1:$B$25,2,0)="Exclude"),"",IF($D582=1,IF(OR(price_limit="",price_limit="No Limit"),IF(R582="Yes",1,2),IF(SUMIFS(WhatIf!$W:$W,WhatIf!$Q:$Q,R$1,WhatIf!$R:$R,R582)&lt;=price_limit,IF(R582="Yes",1,2),"")),""))</f>
        <v/>
      </c>
      <c r="BN582" s="161" t="str">
        <f ca="1">IF(OR(S582="",VLOOKUP(S$1,Services!$A$1:$B$25,2,0)="Exclude"),"",IF($D582=1,IF(OR(price_limit="",price_limit="No Limit"),IF(S582="Yes",1,2),IF(SUMIFS(WhatIf!$W:$W,WhatIf!$Q:$Q,S$1,WhatIf!$R:$R,S582)&lt;=price_limit,IF(S582="Yes",1,2),"")),""))</f>
        <v/>
      </c>
      <c r="BO582" s="161" t="str">
        <f ca="1">IF(OR(T582="",VLOOKUP(T$1,Services!$A$1:$B$25,2,0)="Exclude"),"",IF($D582=1,IF(OR(price_limit="",price_limit="No Limit"),IF(T582="Yes",1,2),IF(SUMIFS(WhatIf!$W:$W,WhatIf!$Q:$Q,T$1,WhatIf!$R:$R,T582)&lt;=price_limit,IF(T582="Yes",1,2),"")),""))</f>
        <v/>
      </c>
      <c r="BP582" s="161" t="str">
        <f ca="1">IF(OR(U582="",VLOOKUP(U$1,Services!$A$1:$B$25,2,0)="Exclude"),"",IF($D582=1,IF(OR(price_limit="",price_limit="No Limit"),IF(U582="Yes",1,2),IF(SUMIFS(WhatIf!$W:$W,WhatIf!$Q:$Q,U$1,WhatIf!$R:$R,U582)&lt;=price_limit,IF(U582="Yes",1,2),"")),""))</f>
        <v/>
      </c>
      <c r="BQ582" s="161" t="str">
        <f>IF(OR(V582="",VLOOKUP(V$1,Services!$A$1:$B$25,2,0)="Exclude"),"",IF($D582=1,IF(OR(price_limit="",price_limit="No Limit"),IF(V582="Yes",1,2),IF(SUMIFS(WhatIf!$W:$W,WhatIf!$Q:$Q,V$1,WhatIf!$R:$R,V582)&lt;=price_limit,IF(V582="Yes",1,2),"")),""))</f>
        <v/>
      </c>
      <c r="BR582" s="161" t="str">
        <f>IF(OR(W582="",VLOOKUP(W$1,Services!$A$1:$B$25,2,0)="Exclude"),"",IF($D582=1,IF(OR(price_limit="",price_limit="No Limit"),IF(W582="Yes",1,2),IF(SUMIFS(WhatIf!$W:$W,WhatIf!$Q:$Q,W$1,WhatIf!$R:$R,W582)&lt;=price_limit,IF(W582="Yes",1,2),"")),""))</f>
        <v/>
      </c>
      <c r="BS582" s="161" t="str">
        <f>IF(OR(X582="",VLOOKUP(X$1,Services!$A$1:$B$25,2,0)="Exclude"),"",IF($D582=1,IF(OR(price_limit="",price_limit="No Limit"),IF(X582="Yes",1,2),IF(SUMIFS(WhatIf!$W:$W,WhatIf!$Q:$Q,X$1,WhatIf!$R:$R,X582)&lt;=price_limit,IF(X582="Yes",1,2),"")),""))</f>
        <v/>
      </c>
      <c r="BT582" s="161" t="str">
        <f>IF(OR(Y582="",VLOOKUP(Y$1,Services!$A$1:$B$25,2,0)="Exclude"),"",IF($D582=1,IF(OR(price_limit="",price_limit="No Limit"),IF(Y582="Yes",1,2),IF(SUMIFS(WhatIf!$W:$W,WhatIf!$Q:$Q,Y$1,WhatIf!$R:$R,Y582)&lt;=price_limit,IF(Y582="Yes",1,2),"")),""))</f>
        <v/>
      </c>
      <c r="BU582" s="161" t="str">
        <f>IF(OR(Z582="",VLOOKUP(Z$1,Services!$A$1:$B$25,2,0)="Exclude"),"",IF($D582=1,IF(OR(price_limit="",price_limit="No Limit"),IF(Z582="Yes",1,2),IF(SUMIFS(WhatIf!$W:$W,WhatIf!$Q:$Q,Z$1,WhatIf!$R:$R,Z582)&lt;=price_limit,IF(Z582="Yes",1,2),"")),""))</f>
        <v/>
      </c>
      <c r="BV582" s="161"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
      <c r="A583" s="15" t="s">
        <v>1085</v>
      </c>
      <c r="B583" s="3" t="s">
        <v>1098</v>
      </c>
      <c r="C583" s="3" t="s">
        <v>184</v>
      </c>
      <c r="D583" s="8" t="str">
        <f t="shared" ca="1" si="29"/>
        <v/>
      </c>
      <c r="M583" s="8" t="s">
        <v>1144</v>
      </c>
      <c r="R583" s="8" t="s">
        <v>1</v>
      </c>
      <c r="S583" s="8" t="s">
        <v>1</v>
      </c>
      <c r="T583" s="8" t="s">
        <v>1</v>
      </c>
      <c r="U583" s="8" t="s">
        <v>1</v>
      </c>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1" t="str">
        <f>IF(OR(E583="",VLOOKUP(E$1,Services!$A$1:$B$25,2,0)="Exclude"),"",IF($D583=1,IF(OR(price_limit="",price_limit="No Limit"),IF(E583="Yes",1,2),IF(SUMIFS(WhatIf!$W:$W,WhatIf!$Q:$Q,E$1,WhatIf!$R:$R,E583)&lt;=price_limit,IF(E583="Yes",1,2),"")),""))</f>
        <v/>
      </c>
      <c r="BA583" s="161" t="str">
        <f>IF(OR(F583="",VLOOKUP(F$1,Services!$A$1:$B$25,2,0)="Exclude"),"",IF($D583=1,IF(OR(price_limit="",price_limit="No Limit"),IF(F583="Yes",1,2),IF(SUMIFS(WhatIf!$W:$W,WhatIf!$Q:$Q,F$1,WhatIf!$R:$R,F583)&lt;=price_limit,IF(F583="Yes",1,2),"")),""))</f>
        <v/>
      </c>
      <c r="BB583" s="161" t="str">
        <f>IF(OR(G583="",VLOOKUP(G$1,Services!$A$1:$B$25,2,0)="Exclude"),"",IF($D583=1,IF(OR(price_limit="",price_limit="No Limit"),IF(G583="Yes",1,2),IF(SUMIFS(WhatIf!$W:$W,WhatIf!$Q:$Q,G$1,WhatIf!$R:$R,G583)&lt;=price_limit,IF(G583="Yes",1,2),"")),""))</f>
        <v/>
      </c>
      <c r="BC583" s="161" t="str">
        <f>IF(OR(H583="",VLOOKUP(H$1,Services!$A$1:$B$25,2,0)="Exclude"),"",IF($D583=1,IF(OR(price_limit="",price_limit="No Limit"),IF(H583="Yes",1,2),IF(SUMIFS(WhatIf!$W:$W,WhatIf!$Q:$Q,H$1,WhatIf!$R:$R,H583)&lt;=price_limit,IF(H583="Yes",1,2),"")),""))</f>
        <v/>
      </c>
      <c r="BD583" s="161" t="str">
        <f>IF(OR(I583="",VLOOKUP(I$1,Services!$A$1:$B$25,2,0)="Exclude"),"",IF($D583=1,IF(OR(price_limit="",price_limit="No Limit"),IF(I583="Yes",1,2),IF(SUMIFS(WhatIf!$W:$W,WhatIf!$Q:$Q,I$1,WhatIf!$R:$R,I583)&lt;=price_limit,IF(I583="Yes",1,2),"")),""))</f>
        <v/>
      </c>
      <c r="BE583" s="161" t="str">
        <f>IF(OR(J583="",VLOOKUP(J$1,Services!$A$1:$B$25,2,0)="Exclude"),"",IF($D583=1,IF(OR(price_limit="",price_limit="No Limit"),IF(J583="Yes",1,2),IF(SUMIFS(WhatIf!$W:$W,WhatIf!$Q:$Q,J$1,WhatIf!$R:$R,J583)&lt;=price_limit,IF(J583="Yes",1,2),"")),""))</f>
        <v/>
      </c>
      <c r="BF583" s="161" t="str">
        <f>IF(OR(K583="",VLOOKUP(K$1,Services!$A$1:$B$25,2,0)="Exclude"),"",IF($D583=1,IF(OR(price_limit="",price_limit="No Limit"),IF(K583="Yes",1,2),IF(SUMIFS(WhatIf!$W:$W,WhatIf!$Q:$Q,K$1,WhatIf!$R:$R,K583)&lt;=price_limit,IF(K583="Yes",1,2),"")),""))</f>
        <v/>
      </c>
      <c r="BG583" s="161" t="str">
        <f>IF(OR(L583="",VLOOKUP(L$1,Services!$A$1:$B$25,2,0)="Exclude"),"",IF($D583=1,IF(OR(price_limit="",price_limit="No Limit"),IF(L583="Yes",1,2),IF(SUMIFS(WhatIf!$W:$W,WhatIf!$Q:$Q,L$1,WhatIf!$R:$R,L583)&lt;=price_limit,IF(L583="Yes",1,2),"")),""))</f>
        <v/>
      </c>
      <c r="BH583" s="161" t="str">
        <f ca="1">IF(OR(M583="",VLOOKUP(M$1,Services!$A$1:$B$25,2,0)="Exclude"),"",IF($D583=1,IF(OR(price_limit="",price_limit="No Limit"),IF(M583="Yes",1,2),IF(SUMIFS(WhatIf!$W:$W,WhatIf!$Q:$Q,M$1,WhatIf!$R:$R,M583)&lt;=price_limit,IF(M583="Yes",1,2),"")),""))</f>
        <v/>
      </c>
      <c r="BI583" s="161" t="str">
        <f>IF(OR(N583="",VLOOKUP(N$1,Services!$A$1:$B$25,2,0)="Exclude"),"",IF($D583=1,IF(OR(price_limit="",price_limit="No Limit"),IF(N583="Yes",1,2),IF(SUMIFS(WhatIf!$W:$W,WhatIf!$Q:$Q,N$1,WhatIf!$R:$R,N583)&lt;=price_limit,IF(N583="Yes",1,2),"")),""))</f>
        <v/>
      </c>
      <c r="BJ583" s="161" t="str">
        <f>IF(OR(O583="",VLOOKUP(O$1,Services!$A$1:$B$25,2,0)="Exclude"),"",IF($D583=1,IF(OR(price_limit="",price_limit="No Limit"),IF(O583="Yes",1,2),IF(SUMIFS(WhatIf!$W:$W,WhatIf!$Q:$Q,O$1,WhatIf!$R:$R,O583)&lt;=price_limit,IF(O583="Yes",1,2),"")),""))</f>
        <v/>
      </c>
      <c r="BK583" s="161" t="str">
        <f>IF(OR(P583="",VLOOKUP(P$1,Services!$A$1:$B$25,2,0)="Exclude"),"",IF($D583=1,IF(OR(price_limit="",price_limit="No Limit"),IF(P583="Yes",1,2),IF(SUMIFS(WhatIf!$W:$W,WhatIf!$Q:$Q,P$1,WhatIf!$R:$R,P583)&lt;=price_limit,IF(P583="Yes",1,2),"")),""))</f>
        <v/>
      </c>
      <c r="BL583" s="161" t="str">
        <f>IF(OR(Q583="",VLOOKUP(Q$1,Services!$A$1:$B$25,2,0)="Exclude"),"",IF($D583=1,IF(OR(price_limit="",price_limit="No Limit"),IF(Q583="Yes",1,2),IF(SUMIFS(WhatIf!$W:$W,WhatIf!$Q:$Q,Q$1,WhatIf!$R:$R,Q583)&lt;=price_limit,IF(Q583="Yes",1,2),"")),""))</f>
        <v/>
      </c>
      <c r="BM583" s="161" t="str">
        <f ca="1">IF(OR(R583="",VLOOKUP(R$1,Services!$A$1:$B$25,2,0)="Exclude"),"",IF($D583=1,IF(OR(price_limit="",price_limit="No Limit"),IF(R583="Yes",1,2),IF(SUMIFS(WhatIf!$W:$W,WhatIf!$Q:$Q,R$1,WhatIf!$R:$R,R583)&lt;=price_limit,IF(R583="Yes",1,2),"")),""))</f>
        <v/>
      </c>
      <c r="BN583" s="161" t="str">
        <f ca="1">IF(OR(S583="",VLOOKUP(S$1,Services!$A$1:$B$25,2,0)="Exclude"),"",IF($D583=1,IF(OR(price_limit="",price_limit="No Limit"),IF(S583="Yes",1,2),IF(SUMIFS(WhatIf!$W:$W,WhatIf!$Q:$Q,S$1,WhatIf!$R:$R,S583)&lt;=price_limit,IF(S583="Yes",1,2),"")),""))</f>
        <v/>
      </c>
      <c r="BO583" s="161" t="str">
        <f ca="1">IF(OR(T583="",VLOOKUP(T$1,Services!$A$1:$B$25,2,0)="Exclude"),"",IF($D583=1,IF(OR(price_limit="",price_limit="No Limit"),IF(T583="Yes",1,2),IF(SUMIFS(WhatIf!$W:$W,WhatIf!$Q:$Q,T$1,WhatIf!$R:$R,T583)&lt;=price_limit,IF(T583="Yes",1,2),"")),""))</f>
        <v/>
      </c>
      <c r="BP583" s="161" t="str">
        <f ca="1">IF(OR(U583="",VLOOKUP(U$1,Services!$A$1:$B$25,2,0)="Exclude"),"",IF($D583=1,IF(OR(price_limit="",price_limit="No Limit"),IF(U583="Yes",1,2),IF(SUMIFS(WhatIf!$W:$W,WhatIf!$Q:$Q,U$1,WhatIf!$R:$R,U583)&lt;=price_limit,IF(U583="Yes",1,2),"")),""))</f>
        <v/>
      </c>
      <c r="BQ583" s="161" t="str">
        <f>IF(OR(V583="",VLOOKUP(V$1,Services!$A$1:$B$25,2,0)="Exclude"),"",IF($D583=1,IF(OR(price_limit="",price_limit="No Limit"),IF(V583="Yes",1,2),IF(SUMIFS(WhatIf!$W:$W,WhatIf!$Q:$Q,V$1,WhatIf!$R:$R,V583)&lt;=price_limit,IF(V583="Yes",1,2),"")),""))</f>
        <v/>
      </c>
      <c r="BR583" s="161" t="str">
        <f>IF(OR(W583="",VLOOKUP(W$1,Services!$A$1:$B$25,2,0)="Exclude"),"",IF($D583=1,IF(OR(price_limit="",price_limit="No Limit"),IF(W583="Yes",1,2),IF(SUMIFS(WhatIf!$W:$W,WhatIf!$Q:$Q,W$1,WhatIf!$R:$R,W583)&lt;=price_limit,IF(W583="Yes",1,2),"")),""))</f>
        <v/>
      </c>
      <c r="BS583" s="161" t="str">
        <f>IF(OR(X583="",VLOOKUP(X$1,Services!$A$1:$B$25,2,0)="Exclude"),"",IF($D583=1,IF(OR(price_limit="",price_limit="No Limit"),IF(X583="Yes",1,2),IF(SUMIFS(WhatIf!$W:$W,WhatIf!$Q:$Q,X$1,WhatIf!$R:$R,X583)&lt;=price_limit,IF(X583="Yes",1,2),"")),""))</f>
        <v/>
      </c>
      <c r="BT583" s="161" t="str">
        <f>IF(OR(Y583="",VLOOKUP(Y$1,Services!$A$1:$B$25,2,0)="Exclude"),"",IF($D583=1,IF(OR(price_limit="",price_limit="No Limit"),IF(Y583="Yes",1,2),IF(SUMIFS(WhatIf!$W:$W,WhatIf!$Q:$Q,Y$1,WhatIf!$R:$R,Y583)&lt;=price_limit,IF(Y583="Yes",1,2),"")),""))</f>
        <v/>
      </c>
      <c r="BU583" s="161" t="str">
        <f>IF(OR(Z583="",VLOOKUP(Z$1,Services!$A$1:$B$25,2,0)="Exclude"),"",IF($D583=1,IF(OR(price_limit="",price_limit="No Limit"),IF(Z583="Yes",1,2),IF(SUMIFS(WhatIf!$W:$W,WhatIf!$Q:$Q,Z$1,WhatIf!$R:$R,Z583)&lt;=price_limit,IF(Z583="Yes",1,2),"")),""))</f>
        <v/>
      </c>
      <c r="BV583" s="161"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669</v>
      </c>
      <c r="B584" s="3" t="s">
        <v>668</v>
      </c>
      <c r="C584" s="3" t="s">
        <v>184</v>
      </c>
      <c r="D584" s="8" t="str">
        <f t="shared" ca="1" si="29"/>
        <v/>
      </c>
      <c r="I584" s="8"/>
      <c r="J584" s="8"/>
      <c r="K584" s="8"/>
      <c r="L584" s="8"/>
      <c r="M584" s="8"/>
      <c r="N584" s="8"/>
      <c r="O584" s="8" t="s">
        <v>665</v>
      </c>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1" t="str">
        <f>IF(OR(E584="",VLOOKUP(E$1,Services!$A$1:$B$25,2,0)="Exclude"),"",IF($D584=1,IF(OR(price_limit="",price_limit="No Limit"),IF(E584="Yes",1,2),IF(SUMIFS(WhatIf!$W:$W,WhatIf!$Q:$Q,E$1,WhatIf!$R:$R,E584)&lt;=price_limit,IF(E584="Yes",1,2),"")),""))</f>
        <v/>
      </c>
      <c r="BA584" s="161" t="str">
        <f>IF(OR(F584="",VLOOKUP(F$1,Services!$A$1:$B$25,2,0)="Exclude"),"",IF($D584=1,IF(OR(price_limit="",price_limit="No Limit"),IF(F584="Yes",1,2),IF(SUMIFS(WhatIf!$W:$W,WhatIf!$Q:$Q,F$1,WhatIf!$R:$R,F584)&lt;=price_limit,IF(F584="Yes",1,2),"")),""))</f>
        <v/>
      </c>
      <c r="BB584" s="161" t="str">
        <f>IF(OR(G584="",VLOOKUP(G$1,Services!$A$1:$B$25,2,0)="Exclude"),"",IF($D584=1,IF(OR(price_limit="",price_limit="No Limit"),IF(G584="Yes",1,2),IF(SUMIFS(WhatIf!$W:$W,WhatIf!$Q:$Q,G$1,WhatIf!$R:$R,G584)&lt;=price_limit,IF(G584="Yes",1,2),"")),""))</f>
        <v/>
      </c>
      <c r="BC584" s="161" t="str">
        <f>IF(OR(H584="",VLOOKUP(H$1,Services!$A$1:$B$25,2,0)="Exclude"),"",IF($D584=1,IF(OR(price_limit="",price_limit="No Limit"),IF(H584="Yes",1,2),IF(SUMIFS(WhatIf!$W:$W,WhatIf!$Q:$Q,H$1,WhatIf!$R:$R,H584)&lt;=price_limit,IF(H584="Yes",1,2),"")),""))</f>
        <v/>
      </c>
      <c r="BD584" s="161" t="str">
        <f>IF(OR(I584="",VLOOKUP(I$1,Services!$A$1:$B$25,2,0)="Exclude"),"",IF($D584=1,IF(OR(price_limit="",price_limit="No Limit"),IF(I584="Yes",1,2),IF(SUMIFS(WhatIf!$W:$W,WhatIf!$Q:$Q,I$1,WhatIf!$R:$R,I584)&lt;=price_limit,IF(I584="Yes",1,2),"")),""))</f>
        <v/>
      </c>
      <c r="BE584" s="161" t="str">
        <f>IF(OR(J584="",VLOOKUP(J$1,Services!$A$1:$B$25,2,0)="Exclude"),"",IF($D584=1,IF(OR(price_limit="",price_limit="No Limit"),IF(J584="Yes",1,2),IF(SUMIFS(WhatIf!$W:$W,WhatIf!$Q:$Q,J$1,WhatIf!$R:$R,J584)&lt;=price_limit,IF(J584="Yes",1,2),"")),""))</f>
        <v/>
      </c>
      <c r="BF584" s="161" t="str">
        <f>IF(OR(K584="",VLOOKUP(K$1,Services!$A$1:$B$25,2,0)="Exclude"),"",IF($D584=1,IF(OR(price_limit="",price_limit="No Limit"),IF(K584="Yes",1,2),IF(SUMIFS(WhatIf!$W:$W,WhatIf!$Q:$Q,K$1,WhatIf!$R:$R,K584)&lt;=price_limit,IF(K584="Yes",1,2),"")),""))</f>
        <v/>
      </c>
      <c r="BG584" s="161" t="str">
        <f>IF(OR(L584="",VLOOKUP(L$1,Services!$A$1:$B$25,2,0)="Exclude"),"",IF($D584=1,IF(OR(price_limit="",price_limit="No Limit"),IF(L584="Yes",1,2),IF(SUMIFS(WhatIf!$W:$W,WhatIf!$Q:$Q,L$1,WhatIf!$R:$R,L584)&lt;=price_limit,IF(L584="Yes",1,2),"")),""))</f>
        <v/>
      </c>
      <c r="BH584" s="161" t="str">
        <f>IF(OR(M584="",VLOOKUP(M$1,Services!$A$1:$B$25,2,0)="Exclude"),"",IF($D584=1,IF(OR(price_limit="",price_limit="No Limit"),IF(M584="Yes",1,2),IF(SUMIFS(WhatIf!$W:$W,WhatIf!$Q:$Q,M$1,WhatIf!$R:$R,M584)&lt;=price_limit,IF(M584="Yes",1,2),"")),""))</f>
        <v/>
      </c>
      <c r="BI584" s="161" t="str">
        <f>IF(OR(N584="",VLOOKUP(N$1,Services!$A$1:$B$25,2,0)="Exclude"),"",IF($D584=1,IF(OR(price_limit="",price_limit="No Limit"),IF(N584="Yes",1,2),IF(SUMIFS(WhatIf!$W:$W,WhatIf!$Q:$Q,N$1,WhatIf!$R:$R,N584)&lt;=price_limit,IF(N584="Yes",1,2),"")),""))</f>
        <v/>
      </c>
      <c r="BJ584" s="161" t="str">
        <f ca="1">IF(OR(O584="",VLOOKUP(O$1,Services!$A$1:$B$25,2,0)="Exclude"),"",IF($D584=1,IF(OR(price_limit="",price_limit="No Limit"),IF(O584="Yes",1,2),IF(SUMIFS(WhatIf!$W:$W,WhatIf!$Q:$Q,O$1,WhatIf!$R:$R,O584)&lt;=price_limit,IF(O584="Yes",1,2),"")),""))</f>
        <v/>
      </c>
      <c r="BK584" s="161" t="str">
        <f>IF(OR(P584="",VLOOKUP(P$1,Services!$A$1:$B$25,2,0)="Exclude"),"",IF($D584=1,IF(OR(price_limit="",price_limit="No Limit"),IF(P584="Yes",1,2),IF(SUMIFS(WhatIf!$W:$W,WhatIf!$Q:$Q,P$1,WhatIf!$R:$R,P584)&lt;=price_limit,IF(P584="Yes",1,2),"")),""))</f>
        <v/>
      </c>
      <c r="BL584" s="161" t="str">
        <f>IF(OR(Q584="",VLOOKUP(Q$1,Services!$A$1:$B$25,2,0)="Exclude"),"",IF($D584=1,IF(OR(price_limit="",price_limit="No Limit"),IF(Q584="Yes",1,2),IF(SUMIFS(WhatIf!$W:$W,WhatIf!$Q:$Q,Q$1,WhatIf!$R:$R,Q584)&lt;=price_limit,IF(Q584="Yes",1,2),"")),""))</f>
        <v/>
      </c>
      <c r="BM584" s="161" t="str">
        <f>IF(OR(R584="",VLOOKUP(R$1,Services!$A$1:$B$25,2,0)="Exclude"),"",IF($D584=1,IF(OR(price_limit="",price_limit="No Limit"),IF(R584="Yes",1,2),IF(SUMIFS(WhatIf!$W:$W,WhatIf!$Q:$Q,R$1,WhatIf!$R:$R,R584)&lt;=price_limit,IF(R584="Yes",1,2),"")),""))</f>
        <v/>
      </c>
      <c r="BN584" s="161" t="str">
        <f>IF(OR(S584="",VLOOKUP(S$1,Services!$A$1:$B$25,2,0)="Exclude"),"",IF($D584=1,IF(OR(price_limit="",price_limit="No Limit"),IF(S584="Yes",1,2),IF(SUMIFS(WhatIf!$W:$W,WhatIf!$Q:$Q,S$1,WhatIf!$R:$R,S584)&lt;=price_limit,IF(S584="Yes",1,2),"")),""))</f>
        <v/>
      </c>
      <c r="BO584" s="161" t="str">
        <f>IF(OR(T584="",VLOOKUP(T$1,Services!$A$1:$B$25,2,0)="Exclude"),"",IF($D584=1,IF(OR(price_limit="",price_limit="No Limit"),IF(T584="Yes",1,2),IF(SUMIFS(WhatIf!$W:$W,WhatIf!$Q:$Q,T$1,WhatIf!$R:$R,T584)&lt;=price_limit,IF(T584="Yes",1,2),"")),""))</f>
        <v/>
      </c>
      <c r="BP584" s="161" t="str">
        <f>IF(OR(U584="",VLOOKUP(U$1,Services!$A$1:$B$25,2,0)="Exclude"),"",IF($D584=1,IF(OR(price_limit="",price_limit="No Limit"),IF(U584="Yes",1,2),IF(SUMIFS(WhatIf!$W:$W,WhatIf!$Q:$Q,U$1,WhatIf!$R:$R,U584)&lt;=price_limit,IF(U584="Yes",1,2),"")),""))</f>
        <v/>
      </c>
      <c r="BQ584" s="161" t="str">
        <f>IF(OR(V584="",VLOOKUP(V$1,Services!$A$1:$B$25,2,0)="Exclude"),"",IF($D584=1,IF(OR(price_limit="",price_limit="No Limit"),IF(V584="Yes",1,2),IF(SUMIFS(WhatIf!$W:$W,WhatIf!$Q:$Q,V$1,WhatIf!$R:$R,V584)&lt;=price_limit,IF(V584="Yes",1,2),"")),""))</f>
        <v/>
      </c>
      <c r="BR584" s="161" t="str">
        <f>IF(OR(W584="",VLOOKUP(W$1,Services!$A$1:$B$25,2,0)="Exclude"),"",IF($D584=1,IF(OR(price_limit="",price_limit="No Limit"),IF(W584="Yes",1,2),IF(SUMIFS(WhatIf!$W:$W,WhatIf!$Q:$Q,W$1,WhatIf!$R:$R,W584)&lt;=price_limit,IF(W584="Yes",1,2),"")),""))</f>
        <v/>
      </c>
      <c r="BS584" s="161" t="str">
        <f>IF(OR(X584="",VLOOKUP(X$1,Services!$A$1:$B$25,2,0)="Exclude"),"",IF($D584=1,IF(OR(price_limit="",price_limit="No Limit"),IF(X584="Yes",1,2),IF(SUMIFS(WhatIf!$W:$W,WhatIf!$Q:$Q,X$1,WhatIf!$R:$R,X584)&lt;=price_limit,IF(X584="Yes",1,2),"")),""))</f>
        <v/>
      </c>
      <c r="BT584" s="161" t="str">
        <f>IF(OR(Y584="",VLOOKUP(Y$1,Services!$A$1:$B$25,2,0)="Exclude"),"",IF($D584=1,IF(OR(price_limit="",price_limit="No Limit"),IF(Y584="Yes",1,2),IF(SUMIFS(WhatIf!$W:$W,WhatIf!$Q:$Q,Y$1,WhatIf!$R:$R,Y584)&lt;=price_limit,IF(Y584="Yes",1,2),"")),""))</f>
        <v/>
      </c>
      <c r="BU584" s="161" t="str">
        <f>IF(OR(Z584="",VLOOKUP(Z$1,Services!$A$1:$B$25,2,0)="Exclude"),"",IF($D584=1,IF(OR(price_limit="",price_limit="No Limit"),IF(Z584="Yes",1,2),IF(SUMIFS(WhatIf!$W:$W,WhatIf!$Q:$Q,Z$1,WhatIf!$R:$R,Z584)&lt;=price_limit,IF(Z584="Yes",1,2),"")),""))</f>
        <v/>
      </c>
      <c r="BV584" s="161"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25.5" customHeight="1" x14ac:dyDescent="0.35">
      <c r="A585" s="15" t="s">
        <v>603</v>
      </c>
      <c r="B585" s="3" t="s">
        <v>1177</v>
      </c>
      <c r="C585" s="3" t="s">
        <v>349</v>
      </c>
      <c r="D585" s="8" t="str">
        <f t="shared" ca="1" si="29"/>
        <v/>
      </c>
      <c r="F585" s="4" t="s">
        <v>706</v>
      </c>
      <c r="G585" s="4" t="s">
        <v>706</v>
      </c>
      <c r="H585" s="4" t="s">
        <v>706</v>
      </c>
      <c r="I585" s="8"/>
      <c r="J585" s="8"/>
      <c r="K585" s="8"/>
      <c r="L585" s="8"/>
      <c r="M585" s="8"/>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1" t="str">
        <f>IF(OR(E585="",VLOOKUP(E$1,Services!$A$1:$B$25,2,0)="Exclude"),"",IF($D585=1,IF(OR(price_limit="",price_limit="No Limit"),IF(E585="Yes",1,2),IF(SUMIFS(WhatIf!$W:$W,WhatIf!$Q:$Q,E$1,WhatIf!$R:$R,E585)&lt;=price_limit,IF(E585="Yes",1,2),"")),""))</f>
        <v/>
      </c>
      <c r="BA585" s="161" t="str">
        <f ca="1">IF(OR(F585="",VLOOKUP(F$1,Services!$A$1:$B$25,2,0)="Exclude"),"",IF($D585=1,IF(OR(price_limit="",price_limit="No Limit"),IF(F585="Yes",1,2),IF(SUMIFS(WhatIf!$W:$W,WhatIf!$Q:$Q,F$1,WhatIf!$R:$R,F585)&lt;=price_limit,IF(F585="Yes",1,2),"")),""))</f>
        <v/>
      </c>
      <c r="BB585" s="161" t="str">
        <f ca="1">IF(OR(G585="",VLOOKUP(G$1,Services!$A$1:$B$25,2,0)="Exclude"),"",IF($D585=1,IF(OR(price_limit="",price_limit="No Limit"),IF(G585="Yes",1,2),IF(SUMIFS(WhatIf!$W:$W,WhatIf!$Q:$Q,G$1,WhatIf!$R:$R,G585)&lt;=price_limit,IF(G585="Yes",1,2),"")),""))</f>
        <v/>
      </c>
      <c r="BC585" s="161" t="str">
        <f ca="1">IF(OR(H585="",VLOOKUP(H$1,Services!$A$1:$B$25,2,0)="Exclude"),"",IF($D585=1,IF(OR(price_limit="",price_limit="No Limit"),IF(H585="Yes",1,2),IF(SUMIFS(WhatIf!$W:$W,WhatIf!$Q:$Q,H$1,WhatIf!$R:$R,H585)&lt;=price_limit,IF(H585="Yes",1,2),"")),""))</f>
        <v/>
      </c>
      <c r="BD585" s="161" t="str">
        <f>IF(OR(I585="",VLOOKUP(I$1,Services!$A$1:$B$25,2,0)="Exclude"),"",IF($D585=1,IF(OR(price_limit="",price_limit="No Limit"),IF(I585="Yes",1,2),IF(SUMIFS(WhatIf!$W:$W,WhatIf!$Q:$Q,I$1,WhatIf!$R:$R,I585)&lt;=price_limit,IF(I585="Yes",1,2),"")),""))</f>
        <v/>
      </c>
      <c r="BE585" s="161" t="str">
        <f>IF(OR(J585="",VLOOKUP(J$1,Services!$A$1:$B$25,2,0)="Exclude"),"",IF($D585=1,IF(OR(price_limit="",price_limit="No Limit"),IF(J585="Yes",1,2),IF(SUMIFS(WhatIf!$W:$W,WhatIf!$Q:$Q,J$1,WhatIf!$R:$R,J585)&lt;=price_limit,IF(J585="Yes",1,2),"")),""))</f>
        <v/>
      </c>
      <c r="BF585" s="161" t="str">
        <f>IF(OR(K585="",VLOOKUP(K$1,Services!$A$1:$B$25,2,0)="Exclude"),"",IF($D585=1,IF(OR(price_limit="",price_limit="No Limit"),IF(K585="Yes",1,2),IF(SUMIFS(WhatIf!$W:$W,WhatIf!$Q:$Q,K$1,WhatIf!$R:$R,K585)&lt;=price_limit,IF(K585="Yes",1,2),"")),""))</f>
        <v/>
      </c>
      <c r="BG585" s="161" t="str">
        <f>IF(OR(L585="",VLOOKUP(L$1,Services!$A$1:$B$25,2,0)="Exclude"),"",IF($D585=1,IF(OR(price_limit="",price_limit="No Limit"),IF(L585="Yes",1,2),IF(SUMIFS(WhatIf!$W:$W,WhatIf!$Q:$Q,L$1,WhatIf!$R:$R,L585)&lt;=price_limit,IF(L585="Yes",1,2),"")),""))</f>
        <v/>
      </c>
      <c r="BH585" s="161" t="str">
        <f>IF(OR(M585="",VLOOKUP(M$1,Services!$A$1:$B$25,2,0)="Exclude"),"",IF($D585=1,IF(OR(price_limit="",price_limit="No Limit"),IF(M585="Yes",1,2),IF(SUMIFS(WhatIf!$W:$W,WhatIf!$Q:$Q,M$1,WhatIf!$R:$R,M585)&lt;=price_limit,IF(M585="Yes",1,2),"")),""))</f>
        <v/>
      </c>
      <c r="BI585" s="161" t="str">
        <f>IF(OR(N585="",VLOOKUP(N$1,Services!$A$1:$B$25,2,0)="Exclude"),"",IF($D585=1,IF(OR(price_limit="",price_limit="No Limit"),IF(N585="Yes",1,2),IF(SUMIFS(WhatIf!$W:$W,WhatIf!$Q:$Q,N$1,WhatIf!$R:$R,N585)&lt;=price_limit,IF(N585="Yes",1,2),"")),""))</f>
        <v/>
      </c>
      <c r="BJ585" s="161" t="str">
        <f>IF(OR(O585="",VLOOKUP(O$1,Services!$A$1:$B$25,2,0)="Exclude"),"",IF($D585=1,IF(OR(price_limit="",price_limit="No Limit"),IF(O585="Yes",1,2),IF(SUMIFS(WhatIf!$W:$W,WhatIf!$Q:$Q,O$1,WhatIf!$R:$R,O585)&lt;=price_limit,IF(O585="Yes",1,2),"")),""))</f>
        <v/>
      </c>
      <c r="BK585" s="161" t="str">
        <f>IF(OR(P585="",VLOOKUP(P$1,Services!$A$1:$B$25,2,0)="Exclude"),"",IF($D585=1,IF(OR(price_limit="",price_limit="No Limit"),IF(P585="Yes",1,2),IF(SUMIFS(WhatIf!$W:$W,WhatIf!$Q:$Q,P$1,WhatIf!$R:$R,P585)&lt;=price_limit,IF(P585="Yes",1,2),"")),""))</f>
        <v/>
      </c>
      <c r="BL585" s="161" t="str">
        <f>IF(OR(Q585="",VLOOKUP(Q$1,Services!$A$1:$B$25,2,0)="Exclude"),"",IF($D585=1,IF(OR(price_limit="",price_limit="No Limit"),IF(Q585="Yes",1,2),IF(SUMIFS(WhatIf!$W:$W,WhatIf!$Q:$Q,Q$1,WhatIf!$R:$R,Q585)&lt;=price_limit,IF(Q585="Yes",1,2),"")),""))</f>
        <v/>
      </c>
      <c r="BM585" s="161" t="str">
        <f>IF(OR(R585="",VLOOKUP(R$1,Services!$A$1:$B$25,2,0)="Exclude"),"",IF($D585=1,IF(OR(price_limit="",price_limit="No Limit"),IF(R585="Yes",1,2),IF(SUMIFS(WhatIf!$W:$W,WhatIf!$Q:$Q,R$1,WhatIf!$R:$R,R585)&lt;=price_limit,IF(R585="Yes",1,2),"")),""))</f>
        <v/>
      </c>
      <c r="BN585" s="161" t="str">
        <f>IF(OR(S585="",VLOOKUP(S$1,Services!$A$1:$B$25,2,0)="Exclude"),"",IF($D585=1,IF(OR(price_limit="",price_limit="No Limit"),IF(S585="Yes",1,2),IF(SUMIFS(WhatIf!$W:$W,WhatIf!$Q:$Q,S$1,WhatIf!$R:$R,S585)&lt;=price_limit,IF(S585="Yes",1,2),"")),""))</f>
        <v/>
      </c>
      <c r="BO585" s="161" t="str">
        <f>IF(OR(T585="",VLOOKUP(T$1,Services!$A$1:$B$25,2,0)="Exclude"),"",IF($D585=1,IF(OR(price_limit="",price_limit="No Limit"),IF(T585="Yes",1,2),IF(SUMIFS(WhatIf!$W:$W,WhatIf!$Q:$Q,T$1,WhatIf!$R:$R,T585)&lt;=price_limit,IF(T585="Yes",1,2),"")),""))</f>
        <v/>
      </c>
      <c r="BP585" s="161" t="str">
        <f>IF(OR(U585="",VLOOKUP(U$1,Services!$A$1:$B$25,2,0)="Exclude"),"",IF($D585=1,IF(OR(price_limit="",price_limit="No Limit"),IF(U585="Yes",1,2),IF(SUMIFS(WhatIf!$W:$W,WhatIf!$Q:$Q,U$1,WhatIf!$R:$R,U585)&lt;=price_limit,IF(U585="Yes",1,2),"")),""))</f>
        <v/>
      </c>
      <c r="BQ585" s="161" t="str">
        <f>IF(OR(V585="",VLOOKUP(V$1,Services!$A$1:$B$25,2,0)="Exclude"),"",IF($D585=1,IF(OR(price_limit="",price_limit="No Limit"),IF(V585="Yes",1,2),IF(SUMIFS(WhatIf!$W:$W,WhatIf!$Q:$Q,V$1,WhatIf!$R:$R,V585)&lt;=price_limit,IF(V585="Yes",1,2),"")),""))</f>
        <v/>
      </c>
      <c r="BR585" s="161" t="str">
        <f>IF(OR(W585="",VLOOKUP(W$1,Services!$A$1:$B$25,2,0)="Exclude"),"",IF($D585=1,IF(OR(price_limit="",price_limit="No Limit"),IF(W585="Yes",1,2),IF(SUMIFS(WhatIf!$W:$W,WhatIf!$Q:$Q,W$1,WhatIf!$R:$R,W585)&lt;=price_limit,IF(W585="Yes",1,2),"")),""))</f>
        <v/>
      </c>
      <c r="BS585" s="161" t="str">
        <f>IF(OR(X585="",VLOOKUP(X$1,Services!$A$1:$B$25,2,0)="Exclude"),"",IF($D585=1,IF(OR(price_limit="",price_limit="No Limit"),IF(X585="Yes",1,2),IF(SUMIFS(WhatIf!$W:$W,WhatIf!$Q:$Q,X$1,WhatIf!$R:$R,X585)&lt;=price_limit,IF(X585="Yes",1,2),"")),""))</f>
        <v/>
      </c>
      <c r="BT585" s="161" t="str">
        <f>IF(OR(Y585="",VLOOKUP(Y$1,Services!$A$1:$B$25,2,0)="Exclude"),"",IF($D585=1,IF(OR(price_limit="",price_limit="No Limit"),IF(Y585="Yes",1,2),IF(SUMIFS(WhatIf!$W:$W,WhatIf!$Q:$Q,Y$1,WhatIf!$R:$R,Y585)&lt;=price_limit,IF(Y585="Yes",1,2),"")),""))</f>
        <v/>
      </c>
      <c r="BU585" s="161" t="str">
        <f>IF(OR(Z585="",VLOOKUP(Z$1,Services!$A$1:$B$25,2,0)="Exclude"),"",IF($D585=1,IF(OR(price_limit="",price_limit="No Limit"),IF(Z585="Yes",1,2),IF(SUMIFS(WhatIf!$W:$W,WhatIf!$Q:$Q,Z$1,WhatIf!$R:$R,Z585)&lt;=price_limit,IF(Z585="Yes",1,2),"")),""))</f>
        <v/>
      </c>
      <c r="BV585" s="161"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25.5" customHeight="1" x14ac:dyDescent="0.35">
      <c r="A586" s="15" t="s">
        <v>72</v>
      </c>
      <c r="B586" s="3" t="s">
        <v>205</v>
      </c>
      <c r="C586" s="3" t="s">
        <v>184</v>
      </c>
      <c r="D586" s="8" t="str">
        <f t="shared" ca="1" si="29"/>
        <v/>
      </c>
      <c r="I586" s="8" t="s">
        <v>231</v>
      </c>
      <c r="J586" s="8" t="s">
        <v>231</v>
      </c>
      <c r="K586" s="8" t="s">
        <v>231</v>
      </c>
      <c r="L586" s="8" t="s">
        <v>231</v>
      </c>
      <c r="M586" s="8" t="s">
        <v>1</v>
      </c>
      <c r="N586" s="8" t="s">
        <v>1</v>
      </c>
      <c r="O586" s="8" t="s">
        <v>1</v>
      </c>
      <c r="P586" s="8"/>
      <c r="Q586" s="8"/>
      <c r="R586" s="8"/>
      <c r="S586" s="8"/>
      <c r="T586" s="8"/>
      <c r="U586" s="8"/>
      <c r="V586" s="8" t="s">
        <v>1</v>
      </c>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1" t="str">
        <f>IF(OR(E586="",VLOOKUP(E$1,Services!$A$1:$B$25,2,0)="Exclude"),"",IF($D586=1,IF(OR(price_limit="",price_limit="No Limit"),IF(E586="Yes",1,2),IF(SUMIFS(WhatIf!$W:$W,WhatIf!$Q:$Q,E$1,WhatIf!$R:$R,E586)&lt;=price_limit,IF(E586="Yes",1,2),"")),""))</f>
        <v/>
      </c>
      <c r="BA586" s="161" t="str">
        <f>IF(OR(F586="",VLOOKUP(F$1,Services!$A$1:$B$25,2,0)="Exclude"),"",IF($D586=1,IF(OR(price_limit="",price_limit="No Limit"),IF(F586="Yes",1,2),IF(SUMIFS(WhatIf!$W:$W,WhatIf!$Q:$Q,F$1,WhatIf!$R:$R,F586)&lt;=price_limit,IF(F586="Yes",1,2),"")),""))</f>
        <v/>
      </c>
      <c r="BB586" s="161" t="str">
        <f>IF(OR(G586="",VLOOKUP(G$1,Services!$A$1:$B$25,2,0)="Exclude"),"",IF($D586=1,IF(OR(price_limit="",price_limit="No Limit"),IF(G586="Yes",1,2),IF(SUMIFS(WhatIf!$W:$W,WhatIf!$Q:$Q,G$1,WhatIf!$R:$R,G586)&lt;=price_limit,IF(G586="Yes",1,2),"")),""))</f>
        <v/>
      </c>
      <c r="BC586" s="161" t="str">
        <f>IF(OR(H586="",VLOOKUP(H$1,Services!$A$1:$B$25,2,0)="Exclude"),"",IF($D586=1,IF(OR(price_limit="",price_limit="No Limit"),IF(H586="Yes",1,2),IF(SUMIFS(WhatIf!$W:$W,WhatIf!$Q:$Q,H$1,WhatIf!$R:$R,H586)&lt;=price_limit,IF(H586="Yes",1,2),"")),""))</f>
        <v/>
      </c>
      <c r="BD586" s="161" t="str">
        <f ca="1">IF(OR(I586="",VLOOKUP(I$1,Services!$A$1:$B$25,2,0)="Exclude"),"",IF($D586=1,IF(OR(price_limit="",price_limit="No Limit"),IF(I586="Yes",1,2),IF(SUMIFS(WhatIf!$W:$W,WhatIf!$Q:$Q,I$1,WhatIf!$R:$R,I586)&lt;=price_limit,IF(I586="Yes",1,2),"")),""))</f>
        <v/>
      </c>
      <c r="BE586" s="161" t="str">
        <f ca="1">IF(OR(J586="",VLOOKUP(J$1,Services!$A$1:$B$25,2,0)="Exclude"),"",IF($D586=1,IF(OR(price_limit="",price_limit="No Limit"),IF(J586="Yes",1,2),IF(SUMIFS(WhatIf!$W:$W,WhatIf!$Q:$Q,J$1,WhatIf!$R:$R,J586)&lt;=price_limit,IF(J586="Yes",1,2),"")),""))</f>
        <v/>
      </c>
      <c r="BF586" s="161" t="str">
        <f ca="1">IF(OR(K586="",VLOOKUP(K$1,Services!$A$1:$B$25,2,0)="Exclude"),"",IF($D586=1,IF(OR(price_limit="",price_limit="No Limit"),IF(K586="Yes",1,2),IF(SUMIFS(WhatIf!$W:$W,WhatIf!$Q:$Q,K$1,WhatIf!$R:$R,K586)&lt;=price_limit,IF(K586="Yes",1,2),"")),""))</f>
        <v/>
      </c>
      <c r="BG586" s="161" t="str">
        <f ca="1">IF(OR(L586="",VLOOKUP(L$1,Services!$A$1:$B$25,2,0)="Exclude"),"",IF($D586=1,IF(OR(price_limit="",price_limit="No Limit"),IF(L586="Yes",1,2),IF(SUMIFS(WhatIf!$W:$W,WhatIf!$Q:$Q,L$1,WhatIf!$R:$R,L586)&lt;=price_limit,IF(L586="Yes",1,2),"")),""))</f>
        <v/>
      </c>
      <c r="BH586" s="161" t="str">
        <f ca="1">IF(OR(M586="",VLOOKUP(M$1,Services!$A$1:$B$25,2,0)="Exclude"),"",IF($D586=1,IF(OR(price_limit="",price_limit="No Limit"),IF(M586="Yes",1,2),IF(SUMIFS(WhatIf!$W:$W,WhatIf!$Q:$Q,M$1,WhatIf!$R:$R,M586)&lt;=price_limit,IF(M586="Yes",1,2),"")),""))</f>
        <v/>
      </c>
      <c r="BI586" s="161" t="str">
        <f ca="1">IF(OR(N586="",VLOOKUP(N$1,Services!$A$1:$B$25,2,0)="Exclude"),"",IF($D586=1,IF(OR(price_limit="",price_limit="No Limit"),IF(N586="Yes",1,2),IF(SUMIFS(WhatIf!$W:$W,WhatIf!$Q:$Q,N$1,WhatIf!$R:$R,N586)&lt;=price_limit,IF(N586="Yes",1,2),"")),""))</f>
        <v/>
      </c>
      <c r="BJ586" s="161" t="str">
        <f ca="1">IF(OR(O586="",VLOOKUP(O$1,Services!$A$1:$B$25,2,0)="Exclude"),"",IF($D586=1,IF(OR(price_limit="",price_limit="No Limit"),IF(O586="Yes",1,2),IF(SUMIFS(WhatIf!$W:$W,WhatIf!$Q:$Q,O$1,WhatIf!$R:$R,O586)&lt;=price_limit,IF(O586="Yes",1,2),"")),""))</f>
        <v/>
      </c>
      <c r="BK586" s="161" t="str">
        <f>IF(OR(P586="",VLOOKUP(P$1,Services!$A$1:$B$25,2,0)="Exclude"),"",IF($D586=1,IF(OR(price_limit="",price_limit="No Limit"),IF(P586="Yes",1,2),IF(SUMIFS(WhatIf!$W:$W,WhatIf!$Q:$Q,P$1,WhatIf!$R:$R,P586)&lt;=price_limit,IF(P586="Yes",1,2),"")),""))</f>
        <v/>
      </c>
      <c r="BL586" s="161" t="str">
        <f>IF(OR(Q586="",VLOOKUP(Q$1,Services!$A$1:$B$25,2,0)="Exclude"),"",IF($D586=1,IF(OR(price_limit="",price_limit="No Limit"),IF(Q586="Yes",1,2),IF(SUMIFS(WhatIf!$W:$W,WhatIf!$Q:$Q,Q$1,WhatIf!$R:$R,Q586)&lt;=price_limit,IF(Q586="Yes",1,2),"")),""))</f>
        <v/>
      </c>
      <c r="BM586" s="161" t="str">
        <f>IF(OR(R586="",VLOOKUP(R$1,Services!$A$1:$B$25,2,0)="Exclude"),"",IF($D586=1,IF(OR(price_limit="",price_limit="No Limit"),IF(R586="Yes",1,2),IF(SUMIFS(WhatIf!$W:$W,WhatIf!$Q:$Q,R$1,WhatIf!$R:$R,R586)&lt;=price_limit,IF(R586="Yes",1,2),"")),""))</f>
        <v/>
      </c>
      <c r="BN586" s="161" t="str">
        <f>IF(OR(S586="",VLOOKUP(S$1,Services!$A$1:$B$25,2,0)="Exclude"),"",IF($D586=1,IF(OR(price_limit="",price_limit="No Limit"),IF(S586="Yes",1,2),IF(SUMIFS(WhatIf!$W:$W,WhatIf!$Q:$Q,S$1,WhatIf!$R:$R,S586)&lt;=price_limit,IF(S586="Yes",1,2),"")),""))</f>
        <v/>
      </c>
      <c r="BO586" s="161" t="str">
        <f>IF(OR(T586="",VLOOKUP(T$1,Services!$A$1:$B$25,2,0)="Exclude"),"",IF($D586=1,IF(OR(price_limit="",price_limit="No Limit"),IF(T586="Yes",1,2),IF(SUMIFS(WhatIf!$W:$W,WhatIf!$Q:$Q,T$1,WhatIf!$R:$R,T586)&lt;=price_limit,IF(T586="Yes",1,2),"")),""))</f>
        <v/>
      </c>
      <c r="BP586" s="161" t="str">
        <f>IF(OR(U586="",VLOOKUP(U$1,Services!$A$1:$B$25,2,0)="Exclude"),"",IF($D586=1,IF(OR(price_limit="",price_limit="No Limit"),IF(U586="Yes",1,2),IF(SUMIFS(WhatIf!$W:$W,WhatIf!$Q:$Q,U$1,WhatIf!$R:$R,U586)&lt;=price_limit,IF(U586="Yes",1,2),"")),""))</f>
        <v/>
      </c>
      <c r="BQ586" s="161" t="str">
        <f ca="1">IF(OR(V586="",VLOOKUP(V$1,Services!$A$1:$B$25,2,0)="Exclude"),"",IF($D586=1,IF(OR(price_limit="",price_limit="No Limit"),IF(V586="Yes",1,2),IF(SUMIFS(WhatIf!$W:$W,WhatIf!$Q:$Q,V$1,WhatIf!$R:$R,V586)&lt;=price_limit,IF(V586="Yes",1,2),"")),""))</f>
        <v/>
      </c>
      <c r="BR586" s="161" t="str">
        <f>IF(OR(W586="",VLOOKUP(W$1,Services!$A$1:$B$25,2,0)="Exclude"),"",IF($D586=1,IF(OR(price_limit="",price_limit="No Limit"),IF(W586="Yes",1,2),IF(SUMIFS(WhatIf!$W:$W,WhatIf!$Q:$Q,W$1,WhatIf!$R:$R,W586)&lt;=price_limit,IF(W586="Yes",1,2),"")),""))</f>
        <v/>
      </c>
      <c r="BS586" s="161" t="str">
        <f>IF(OR(X586="",VLOOKUP(X$1,Services!$A$1:$B$25,2,0)="Exclude"),"",IF($D586=1,IF(OR(price_limit="",price_limit="No Limit"),IF(X586="Yes",1,2),IF(SUMIFS(WhatIf!$W:$W,WhatIf!$Q:$Q,X$1,WhatIf!$R:$R,X586)&lt;=price_limit,IF(X586="Yes",1,2),"")),""))</f>
        <v/>
      </c>
      <c r="BT586" s="161" t="str">
        <f>IF(OR(Y586="",VLOOKUP(Y$1,Services!$A$1:$B$25,2,0)="Exclude"),"",IF($D586=1,IF(OR(price_limit="",price_limit="No Limit"),IF(Y586="Yes",1,2),IF(SUMIFS(WhatIf!$W:$W,WhatIf!$Q:$Q,Y$1,WhatIf!$R:$R,Y586)&lt;=price_limit,IF(Y586="Yes",1,2),"")),""))</f>
        <v/>
      </c>
      <c r="BU586" s="161" t="str">
        <f>IF(OR(Z586="",VLOOKUP(Z$1,Services!$A$1:$B$25,2,0)="Exclude"),"",IF($D586=1,IF(OR(price_limit="",price_limit="No Limit"),IF(Z586="Yes",1,2),IF(SUMIFS(WhatIf!$W:$W,WhatIf!$Q:$Q,Z$1,WhatIf!$R:$R,Z586)&lt;=price_limit,IF(Z586="Yes",1,2),"")),""))</f>
        <v/>
      </c>
      <c r="BV586" s="161" t="str">
        <f>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
      <c r="A587" s="15" t="s">
        <v>1086</v>
      </c>
      <c r="C587" s="3" t="s">
        <v>184</v>
      </c>
      <c r="D587" s="8" t="str">
        <f t="shared" ca="1" si="29"/>
        <v/>
      </c>
      <c r="R587" s="8" t="s">
        <v>1</v>
      </c>
      <c r="S587" s="8" t="s">
        <v>1</v>
      </c>
      <c r="T587" s="8" t="s">
        <v>1</v>
      </c>
      <c r="U587" s="8" t="s">
        <v>1</v>
      </c>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1" t="str">
        <f>IF(OR(E587="",VLOOKUP(E$1,Services!$A$1:$B$25,2,0)="Exclude"),"",IF($D587=1,IF(OR(price_limit="",price_limit="No Limit"),IF(E587="Yes",1,2),IF(SUMIFS(WhatIf!$W:$W,WhatIf!$Q:$Q,E$1,WhatIf!$R:$R,E587)&lt;=price_limit,IF(E587="Yes",1,2),"")),""))</f>
        <v/>
      </c>
      <c r="BA587" s="161" t="str">
        <f>IF(OR(F587="",VLOOKUP(F$1,Services!$A$1:$B$25,2,0)="Exclude"),"",IF($D587=1,IF(OR(price_limit="",price_limit="No Limit"),IF(F587="Yes",1,2),IF(SUMIFS(WhatIf!$W:$W,WhatIf!$Q:$Q,F$1,WhatIf!$R:$R,F587)&lt;=price_limit,IF(F587="Yes",1,2),"")),""))</f>
        <v/>
      </c>
      <c r="BB587" s="161" t="str">
        <f>IF(OR(G587="",VLOOKUP(G$1,Services!$A$1:$B$25,2,0)="Exclude"),"",IF($D587=1,IF(OR(price_limit="",price_limit="No Limit"),IF(G587="Yes",1,2),IF(SUMIFS(WhatIf!$W:$W,WhatIf!$Q:$Q,G$1,WhatIf!$R:$R,G587)&lt;=price_limit,IF(G587="Yes",1,2),"")),""))</f>
        <v/>
      </c>
      <c r="BC587" s="161" t="str">
        <f>IF(OR(H587="",VLOOKUP(H$1,Services!$A$1:$B$25,2,0)="Exclude"),"",IF($D587=1,IF(OR(price_limit="",price_limit="No Limit"),IF(H587="Yes",1,2),IF(SUMIFS(WhatIf!$W:$W,WhatIf!$Q:$Q,H$1,WhatIf!$R:$R,H587)&lt;=price_limit,IF(H587="Yes",1,2),"")),""))</f>
        <v/>
      </c>
      <c r="BD587" s="161" t="str">
        <f>IF(OR(I587="",VLOOKUP(I$1,Services!$A$1:$B$25,2,0)="Exclude"),"",IF($D587=1,IF(OR(price_limit="",price_limit="No Limit"),IF(I587="Yes",1,2),IF(SUMIFS(WhatIf!$W:$W,WhatIf!$Q:$Q,I$1,WhatIf!$R:$R,I587)&lt;=price_limit,IF(I587="Yes",1,2),"")),""))</f>
        <v/>
      </c>
      <c r="BE587" s="161" t="str">
        <f>IF(OR(J587="",VLOOKUP(J$1,Services!$A$1:$B$25,2,0)="Exclude"),"",IF($D587=1,IF(OR(price_limit="",price_limit="No Limit"),IF(J587="Yes",1,2),IF(SUMIFS(WhatIf!$W:$W,WhatIf!$Q:$Q,J$1,WhatIf!$R:$R,J587)&lt;=price_limit,IF(J587="Yes",1,2),"")),""))</f>
        <v/>
      </c>
      <c r="BF587" s="161" t="str">
        <f>IF(OR(K587="",VLOOKUP(K$1,Services!$A$1:$B$25,2,0)="Exclude"),"",IF($D587=1,IF(OR(price_limit="",price_limit="No Limit"),IF(K587="Yes",1,2),IF(SUMIFS(WhatIf!$W:$W,WhatIf!$Q:$Q,K$1,WhatIf!$R:$R,K587)&lt;=price_limit,IF(K587="Yes",1,2),"")),""))</f>
        <v/>
      </c>
      <c r="BG587" s="161" t="str">
        <f>IF(OR(L587="",VLOOKUP(L$1,Services!$A$1:$B$25,2,0)="Exclude"),"",IF($D587=1,IF(OR(price_limit="",price_limit="No Limit"),IF(L587="Yes",1,2),IF(SUMIFS(WhatIf!$W:$W,WhatIf!$Q:$Q,L$1,WhatIf!$R:$R,L587)&lt;=price_limit,IF(L587="Yes",1,2),"")),""))</f>
        <v/>
      </c>
      <c r="BH587" s="161" t="str">
        <f>IF(OR(M587="",VLOOKUP(M$1,Services!$A$1:$B$25,2,0)="Exclude"),"",IF($D587=1,IF(OR(price_limit="",price_limit="No Limit"),IF(M587="Yes",1,2),IF(SUMIFS(WhatIf!$W:$W,WhatIf!$Q:$Q,M$1,WhatIf!$R:$R,M587)&lt;=price_limit,IF(M587="Yes",1,2),"")),""))</f>
        <v/>
      </c>
      <c r="BI587" s="161" t="str">
        <f>IF(OR(N587="",VLOOKUP(N$1,Services!$A$1:$B$25,2,0)="Exclude"),"",IF($D587=1,IF(OR(price_limit="",price_limit="No Limit"),IF(N587="Yes",1,2),IF(SUMIFS(WhatIf!$W:$W,WhatIf!$Q:$Q,N$1,WhatIf!$R:$R,N587)&lt;=price_limit,IF(N587="Yes",1,2),"")),""))</f>
        <v/>
      </c>
      <c r="BJ587" s="161" t="str">
        <f>IF(OR(O587="",VLOOKUP(O$1,Services!$A$1:$B$25,2,0)="Exclude"),"",IF($D587=1,IF(OR(price_limit="",price_limit="No Limit"),IF(O587="Yes",1,2),IF(SUMIFS(WhatIf!$W:$W,WhatIf!$Q:$Q,O$1,WhatIf!$R:$R,O587)&lt;=price_limit,IF(O587="Yes",1,2),"")),""))</f>
        <v/>
      </c>
      <c r="BK587" s="161" t="str">
        <f>IF(OR(P587="",VLOOKUP(P$1,Services!$A$1:$B$25,2,0)="Exclude"),"",IF($D587=1,IF(OR(price_limit="",price_limit="No Limit"),IF(P587="Yes",1,2),IF(SUMIFS(WhatIf!$W:$W,WhatIf!$Q:$Q,P$1,WhatIf!$R:$R,P587)&lt;=price_limit,IF(P587="Yes",1,2),"")),""))</f>
        <v/>
      </c>
      <c r="BL587" s="161" t="str">
        <f>IF(OR(Q587="",VLOOKUP(Q$1,Services!$A$1:$B$25,2,0)="Exclude"),"",IF($D587=1,IF(OR(price_limit="",price_limit="No Limit"),IF(Q587="Yes",1,2),IF(SUMIFS(WhatIf!$W:$W,WhatIf!$Q:$Q,Q$1,WhatIf!$R:$R,Q587)&lt;=price_limit,IF(Q587="Yes",1,2),"")),""))</f>
        <v/>
      </c>
      <c r="BM587" s="161" t="str">
        <f ca="1">IF(OR(R587="",VLOOKUP(R$1,Services!$A$1:$B$25,2,0)="Exclude"),"",IF($D587=1,IF(OR(price_limit="",price_limit="No Limit"),IF(R587="Yes",1,2),IF(SUMIFS(WhatIf!$W:$W,WhatIf!$Q:$Q,R$1,WhatIf!$R:$R,R587)&lt;=price_limit,IF(R587="Yes",1,2),"")),""))</f>
        <v/>
      </c>
      <c r="BN587" s="161" t="str">
        <f ca="1">IF(OR(S587="",VLOOKUP(S$1,Services!$A$1:$B$25,2,0)="Exclude"),"",IF($D587=1,IF(OR(price_limit="",price_limit="No Limit"),IF(S587="Yes",1,2),IF(SUMIFS(WhatIf!$W:$W,WhatIf!$Q:$Q,S$1,WhatIf!$R:$R,S587)&lt;=price_limit,IF(S587="Yes",1,2),"")),""))</f>
        <v/>
      </c>
      <c r="BO587" s="161" t="str">
        <f ca="1">IF(OR(T587="",VLOOKUP(T$1,Services!$A$1:$B$25,2,0)="Exclude"),"",IF($D587=1,IF(OR(price_limit="",price_limit="No Limit"),IF(T587="Yes",1,2),IF(SUMIFS(WhatIf!$W:$W,WhatIf!$Q:$Q,T$1,WhatIf!$R:$R,T587)&lt;=price_limit,IF(T587="Yes",1,2),"")),""))</f>
        <v/>
      </c>
      <c r="BP587" s="161" t="str">
        <f ca="1">IF(OR(U587="",VLOOKUP(U$1,Services!$A$1:$B$25,2,0)="Exclude"),"",IF($D587=1,IF(OR(price_limit="",price_limit="No Limit"),IF(U587="Yes",1,2),IF(SUMIFS(WhatIf!$W:$W,WhatIf!$Q:$Q,U$1,WhatIf!$R:$R,U587)&lt;=price_limit,IF(U587="Yes",1,2),"")),""))</f>
        <v/>
      </c>
      <c r="BQ587" s="161" t="str">
        <f>IF(OR(V587="",VLOOKUP(V$1,Services!$A$1:$B$25,2,0)="Exclude"),"",IF($D587=1,IF(OR(price_limit="",price_limit="No Limit"),IF(V587="Yes",1,2),IF(SUMIFS(WhatIf!$W:$W,WhatIf!$Q:$Q,V$1,WhatIf!$R:$R,V587)&lt;=price_limit,IF(V587="Yes",1,2),"")),""))</f>
        <v/>
      </c>
      <c r="BR587" s="161" t="str">
        <f>IF(OR(W587="",VLOOKUP(W$1,Services!$A$1:$B$25,2,0)="Exclude"),"",IF($D587=1,IF(OR(price_limit="",price_limit="No Limit"),IF(W587="Yes",1,2),IF(SUMIFS(WhatIf!$W:$W,WhatIf!$Q:$Q,W$1,WhatIf!$R:$R,W587)&lt;=price_limit,IF(W587="Yes",1,2),"")),""))</f>
        <v/>
      </c>
      <c r="BS587" s="161" t="str">
        <f>IF(OR(X587="",VLOOKUP(X$1,Services!$A$1:$B$25,2,0)="Exclude"),"",IF($D587=1,IF(OR(price_limit="",price_limit="No Limit"),IF(X587="Yes",1,2),IF(SUMIFS(WhatIf!$W:$W,WhatIf!$Q:$Q,X$1,WhatIf!$R:$R,X587)&lt;=price_limit,IF(X587="Yes",1,2),"")),""))</f>
        <v/>
      </c>
      <c r="BT587" s="161" t="str">
        <f>IF(OR(Y587="",VLOOKUP(Y$1,Services!$A$1:$B$25,2,0)="Exclude"),"",IF($D587=1,IF(OR(price_limit="",price_limit="No Limit"),IF(Y587="Yes",1,2),IF(SUMIFS(WhatIf!$W:$W,WhatIf!$Q:$Q,Y$1,WhatIf!$R:$R,Y587)&lt;=price_limit,IF(Y587="Yes",1,2),"")),""))</f>
        <v/>
      </c>
      <c r="BU587" s="161" t="str">
        <f>IF(OR(Z587="",VLOOKUP(Z$1,Services!$A$1:$B$25,2,0)="Exclude"),"",IF($D587=1,IF(OR(price_limit="",price_limit="No Limit"),IF(Z587="Yes",1,2),IF(SUMIFS(WhatIf!$W:$W,WhatIf!$Q:$Q,Z$1,WhatIf!$R:$R,Z587)&lt;=price_limit,IF(Z587="Yes",1,2),"")),""))</f>
        <v/>
      </c>
      <c r="BV587" s="161"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26" customHeight="1" x14ac:dyDescent="0.35">
      <c r="A588" s="15" t="s">
        <v>592</v>
      </c>
      <c r="B588" s="3" t="s">
        <v>205</v>
      </c>
      <c r="C588" s="3" t="s">
        <v>184</v>
      </c>
      <c r="D588" s="8" t="str">
        <f t="shared" ca="1" si="29"/>
        <v/>
      </c>
      <c r="F588" s="4" t="s">
        <v>886</v>
      </c>
      <c r="G588" s="4" t="s">
        <v>886</v>
      </c>
      <c r="H588" s="4" t="s">
        <v>886</v>
      </c>
      <c r="I588" s="8"/>
      <c r="J588" s="8"/>
      <c r="K588" s="8"/>
      <c r="L588" s="8"/>
      <c r="M588" s="8"/>
      <c r="N588" s="8"/>
      <c r="O588" s="8"/>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1" t="str">
        <f>IF(OR(E588="",VLOOKUP(E$1,Services!$A$1:$B$25,2,0)="Exclude"),"",IF($D588=1,IF(OR(price_limit="",price_limit="No Limit"),IF(E588="Yes",1,2),IF(SUMIFS(WhatIf!$W:$W,WhatIf!$Q:$Q,E$1,WhatIf!$R:$R,E588)&lt;=price_limit,IF(E588="Yes",1,2),"")),""))</f>
        <v/>
      </c>
      <c r="BA588" s="161" t="str">
        <f ca="1">IF(OR(F588="",VLOOKUP(F$1,Services!$A$1:$B$25,2,0)="Exclude"),"",IF($D588=1,IF(OR(price_limit="",price_limit="No Limit"),IF(F588="Yes",1,2),IF(SUMIFS(WhatIf!$W:$W,WhatIf!$Q:$Q,F$1,WhatIf!$R:$R,F588)&lt;=price_limit,IF(F588="Yes",1,2),"")),""))</f>
        <v/>
      </c>
      <c r="BB588" s="161" t="str">
        <f ca="1">IF(OR(G588="",VLOOKUP(G$1,Services!$A$1:$B$25,2,0)="Exclude"),"",IF($D588=1,IF(OR(price_limit="",price_limit="No Limit"),IF(G588="Yes",1,2),IF(SUMIFS(WhatIf!$W:$W,WhatIf!$Q:$Q,G$1,WhatIf!$R:$R,G588)&lt;=price_limit,IF(G588="Yes",1,2),"")),""))</f>
        <v/>
      </c>
      <c r="BC588" s="161" t="str">
        <f ca="1">IF(OR(H588="",VLOOKUP(H$1,Services!$A$1:$B$25,2,0)="Exclude"),"",IF($D588=1,IF(OR(price_limit="",price_limit="No Limit"),IF(H588="Yes",1,2),IF(SUMIFS(WhatIf!$W:$W,WhatIf!$Q:$Q,H$1,WhatIf!$R:$R,H588)&lt;=price_limit,IF(H588="Yes",1,2),"")),""))</f>
        <v/>
      </c>
      <c r="BD588" s="161" t="str">
        <f>IF(OR(I588="",VLOOKUP(I$1,Services!$A$1:$B$25,2,0)="Exclude"),"",IF($D588=1,IF(OR(price_limit="",price_limit="No Limit"),IF(I588="Yes",1,2),IF(SUMIFS(WhatIf!$W:$W,WhatIf!$Q:$Q,I$1,WhatIf!$R:$R,I588)&lt;=price_limit,IF(I588="Yes",1,2),"")),""))</f>
        <v/>
      </c>
      <c r="BE588" s="161" t="str">
        <f>IF(OR(J588="",VLOOKUP(J$1,Services!$A$1:$B$25,2,0)="Exclude"),"",IF($D588=1,IF(OR(price_limit="",price_limit="No Limit"),IF(J588="Yes",1,2),IF(SUMIFS(WhatIf!$W:$W,WhatIf!$Q:$Q,J$1,WhatIf!$R:$R,J588)&lt;=price_limit,IF(J588="Yes",1,2),"")),""))</f>
        <v/>
      </c>
      <c r="BF588" s="161" t="str">
        <f>IF(OR(K588="",VLOOKUP(K$1,Services!$A$1:$B$25,2,0)="Exclude"),"",IF($D588=1,IF(OR(price_limit="",price_limit="No Limit"),IF(K588="Yes",1,2),IF(SUMIFS(WhatIf!$W:$W,WhatIf!$Q:$Q,K$1,WhatIf!$R:$R,K588)&lt;=price_limit,IF(K588="Yes",1,2),"")),""))</f>
        <v/>
      </c>
      <c r="BG588" s="161" t="str">
        <f>IF(OR(L588="",VLOOKUP(L$1,Services!$A$1:$B$25,2,0)="Exclude"),"",IF($D588=1,IF(OR(price_limit="",price_limit="No Limit"),IF(L588="Yes",1,2),IF(SUMIFS(WhatIf!$W:$W,WhatIf!$Q:$Q,L$1,WhatIf!$R:$R,L588)&lt;=price_limit,IF(L588="Yes",1,2),"")),""))</f>
        <v/>
      </c>
      <c r="BH588" s="161" t="str">
        <f>IF(OR(M588="",VLOOKUP(M$1,Services!$A$1:$B$25,2,0)="Exclude"),"",IF($D588=1,IF(OR(price_limit="",price_limit="No Limit"),IF(M588="Yes",1,2),IF(SUMIFS(WhatIf!$W:$W,WhatIf!$Q:$Q,M$1,WhatIf!$R:$R,M588)&lt;=price_limit,IF(M588="Yes",1,2),"")),""))</f>
        <v/>
      </c>
      <c r="BI588" s="161" t="str">
        <f>IF(OR(N588="",VLOOKUP(N$1,Services!$A$1:$B$25,2,0)="Exclude"),"",IF($D588=1,IF(OR(price_limit="",price_limit="No Limit"),IF(N588="Yes",1,2),IF(SUMIFS(WhatIf!$W:$W,WhatIf!$Q:$Q,N$1,WhatIf!$R:$R,N588)&lt;=price_limit,IF(N588="Yes",1,2),"")),""))</f>
        <v/>
      </c>
      <c r="BJ588" s="161" t="str">
        <f>IF(OR(O588="",VLOOKUP(O$1,Services!$A$1:$B$25,2,0)="Exclude"),"",IF($D588=1,IF(OR(price_limit="",price_limit="No Limit"),IF(O588="Yes",1,2),IF(SUMIFS(WhatIf!$W:$W,WhatIf!$Q:$Q,O$1,WhatIf!$R:$R,O588)&lt;=price_limit,IF(O588="Yes",1,2),"")),""))</f>
        <v/>
      </c>
      <c r="BK588" s="161" t="str">
        <f>IF(OR(P588="",VLOOKUP(P$1,Services!$A$1:$B$25,2,0)="Exclude"),"",IF($D588=1,IF(OR(price_limit="",price_limit="No Limit"),IF(P588="Yes",1,2),IF(SUMIFS(WhatIf!$W:$W,WhatIf!$Q:$Q,P$1,WhatIf!$R:$R,P588)&lt;=price_limit,IF(P588="Yes",1,2),"")),""))</f>
        <v/>
      </c>
      <c r="BL588" s="161" t="str">
        <f>IF(OR(Q588="",VLOOKUP(Q$1,Services!$A$1:$B$25,2,0)="Exclude"),"",IF($D588=1,IF(OR(price_limit="",price_limit="No Limit"),IF(Q588="Yes",1,2),IF(SUMIFS(WhatIf!$W:$W,WhatIf!$Q:$Q,Q$1,WhatIf!$R:$R,Q588)&lt;=price_limit,IF(Q588="Yes",1,2),"")),""))</f>
        <v/>
      </c>
      <c r="BM588" s="161" t="str">
        <f>IF(OR(R588="",VLOOKUP(R$1,Services!$A$1:$B$25,2,0)="Exclude"),"",IF($D588=1,IF(OR(price_limit="",price_limit="No Limit"),IF(R588="Yes",1,2),IF(SUMIFS(WhatIf!$W:$W,WhatIf!$Q:$Q,R$1,WhatIf!$R:$R,R588)&lt;=price_limit,IF(R588="Yes",1,2),"")),""))</f>
        <v/>
      </c>
      <c r="BN588" s="161" t="str">
        <f>IF(OR(S588="",VLOOKUP(S$1,Services!$A$1:$B$25,2,0)="Exclude"),"",IF($D588=1,IF(OR(price_limit="",price_limit="No Limit"),IF(S588="Yes",1,2),IF(SUMIFS(WhatIf!$W:$W,WhatIf!$Q:$Q,S$1,WhatIf!$R:$R,S588)&lt;=price_limit,IF(S588="Yes",1,2),"")),""))</f>
        <v/>
      </c>
      <c r="BO588" s="161" t="str">
        <f>IF(OR(T588="",VLOOKUP(T$1,Services!$A$1:$B$25,2,0)="Exclude"),"",IF($D588=1,IF(OR(price_limit="",price_limit="No Limit"),IF(T588="Yes",1,2),IF(SUMIFS(WhatIf!$W:$W,WhatIf!$Q:$Q,T$1,WhatIf!$R:$R,T588)&lt;=price_limit,IF(T588="Yes",1,2),"")),""))</f>
        <v/>
      </c>
      <c r="BP588" s="161" t="str">
        <f>IF(OR(U588="",VLOOKUP(U$1,Services!$A$1:$B$25,2,0)="Exclude"),"",IF($D588=1,IF(OR(price_limit="",price_limit="No Limit"),IF(U588="Yes",1,2),IF(SUMIFS(WhatIf!$W:$W,WhatIf!$Q:$Q,U$1,WhatIf!$R:$R,U588)&lt;=price_limit,IF(U588="Yes",1,2),"")),""))</f>
        <v/>
      </c>
      <c r="BQ588" s="161" t="str">
        <f>IF(OR(V588="",VLOOKUP(V$1,Services!$A$1:$B$25,2,0)="Exclude"),"",IF($D588=1,IF(OR(price_limit="",price_limit="No Limit"),IF(V588="Yes",1,2),IF(SUMIFS(WhatIf!$W:$W,WhatIf!$Q:$Q,V$1,WhatIf!$R:$R,V588)&lt;=price_limit,IF(V588="Yes",1,2),"")),""))</f>
        <v/>
      </c>
      <c r="BR588" s="161" t="str">
        <f>IF(OR(W588="",VLOOKUP(W$1,Services!$A$1:$B$25,2,0)="Exclude"),"",IF($D588=1,IF(OR(price_limit="",price_limit="No Limit"),IF(W588="Yes",1,2),IF(SUMIFS(WhatIf!$W:$W,WhatIf!$Q:$Q,W$1,WhatIf!$R:$R,W588)&lt;=price_limit,IF(W588="Yes",1,2),"")),""))</f>
        <v/>
      </c>
      <c r="BS588" s="161" t="str">
        <f>IF(OR(X588="",VLOOKUP(X$1,Services!$A$1:$B$25,2,0)="Exclude"),"",IF($D588=1,IF(OR(price_limit="",price_limit="No Limit"),IF(X588="Yes",1,2),IF(SUMIFS(WhatIf!$W:$W,WhatIf!$Q:$Q,X$1,WhatIf!$R:$R,X588)&lt;=price_limit,IF(X588="Yes",1,2),"")),""))</f>
        <v/>
      </c>
      <c r="BT588" s="161" t="str">
        <f>IF(OR(Y588="",VLOOKUP(Y$1,Services!$A$1:$B$25,2,0)="Exclude"),"",IF($D588=1,IF(OR(price_limit="",price_limit="No Limit"),IF(Y588="Yes",1,2),IF(SUMIFS(WhatIf!$W:$W,WhatIf!$Q:$Q,Y$1,WhatIf!$R:$R,Y588)&lt;=price_limit,IF(Y588="Yes",1,2),"")),""))</f>
        <v/>
      </c>
      <c r="BU588" s="161" t="str">
        <f>IF(OR(Z588="",VLOOKUP(Z$1,Services!$A$1:$B$25,2,0)="Exclude"),"",IF($D588=1,IF(OR(price_limit="",price_limit="No Limit"),IF(Z588="Yes",1,2),IF(SUMIFS(WhatIf!$W:$W,WhatIf!$Q:$Q,Z$1,WhatIf!$R:$R,Z588)&lt;=price_limit,IF(Z588="Yes",1,2),"")),""))</f>
        <v/>
      </c>
      <c r="BV588" s="161"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413</v>
      </c>
      <c r="C589" s="3" t="s">
        <v>349</v>
      </c>
      <c r="D589" s="8" t="str">
        <f t="shared" ca="1" si="29"/>
        <v/>
      </c>
      <c r="F589" s="4" t="s">
        <v>706</v>
      </c>
      <c r="G589" s="4" t="s">
        <v>706</v>
      </c>
      <c r="H589" s="4" t="s">
        <v>706</v>
      </c>
      <c r="I589" s="8"/>
      <c r="J589" s="8"/>
      <c r="K589" s="8"/>
      <c r="L589" s="8"/>
      <c r="M589" s="8"/>
      <c r="N589" s="8"/>
      <c r="O589" s="8"/>
      <c r="P589" s="8"/>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1" t="str">
        <f>IF(OR(E589="",VLOOKUP(E$1,Services!$A$1:$B$25,2,0)="Exclude"),"",IF($D589=1,IF(OR(price_limit="",price_limit="No Limit"),IF(E589="Yes",1,2),IF(SUMIFS(WhatIf!$W:$W,WhatIf!$Q:$Q,E$1,WhatIf!$R:$R,E589)&lt;=price_limit,IF(E589="Yes",1,2),"")),""))</f>
        <v/>
      </c>
      <c r="BA589" s="161" t="str">
        <f ca="1">IF(OR(F589="",VLOOKUP(F$1,Services!$A$1:$B$25,2,0)="Exclude"),"",IF($D589=1,IF(OR(price_limit="",price_limit="No Limit"),IF(F589="Yes",1,2),IF(SUMIFS(WhatIf!$W:$W,WhatIf!$Q:$Q,F$1,WhatIf!$R:$R,F589)&lt;=price_limit,IF(F589="Yes",1,2),"")),""))</f>
        <v/>
      </c>
      <c r="BB589" s="161" t="str">
        <f ca="1">IF(OR(G589="",VLOOKUP(G$1,Services!$A$1:$B$25,2,0)="Exclude"),"",IF($D589=1,IF(OR(price_limit="",price_limit="No Limit"),IF(G589="Yes",1,2),IF(SUMIFS(WhatIf!$W:$W,WhatIf!$Q:$Q,G$1,WhatIf!$R:$R,G589)&lt;=price_limit,IF(G589="Yes",1,2),"")),""))</f>
        <v/>
      </c>
      <c r="BC589" s="161" t="str">
        <f ca="1">IF(OR(H589="",VLOOKUP(H$1,Services!$A$1:$B$25,2,0)="Exclude"),"",IF($D589=1,IF(OR(price_limit="",price_limit="No Limit"),IF(H589="Yes",1,2),IF(SUMIFS(WhatIf!$W:$W,WhatIf!$Q:$Q,H$1,WhatIf!$R:$R,H589)&lt;=price_limit,IF(H589="Yes",1,2),"")),""))</f>
        <v/>
      </c>
      <c r="BD589" s="161" t="str">
        <f>IF(OR(I589="",VLOOKUP(I$1,Services!$A$1:$B$25,2,0)="Exclude"),"",IF($D589=1,IF(OR(price_limit="",price_limit="No Limit"),IF(I589="Yes",1,2),IF(SUMIFS(WhatIf!$W:$W,WhatIf!$Q:$Q,I$1,WhatIf!$R:$R,I589)&lt;=price_limit,IF(I589="Yes",1,2),"")),""))</f>
        <v/>
      </c>
      <c r="BE589" s="161" t="str">
        <f>IF(OR(J589="",VLOOKUP(J$1,Services!$A$1:$B$25,2,0)="Exclude"),"",IF($D589=1,IF(OR(price_limit="",price_limit="No Limit"),IF(J589="Yes",1,2),IF(SUMIFS(WhatIf!$W:$W,WhatIf!$Q:$Q,J$1,WhatIf!$R:$R,J589)&lt;=price_limit,IF(J589="Yes",1,2),"")),""))</f>
        <v/>
      </c>
      <c r="BF589" s="161" t="str">
        <f>IF(OR(K589="",VLOOKUP(K$1,Services!$A$1:$B$25,2,0)="Exclude"),"",IF($D589=1,IF(OR(price_limit="",price_limit="No Limit"),IF(K589="Yes",1,2),IF(SUMIFS(WhatIf!$W:$W,WhatIf!$Q:$Q,K$1,WhatIf!$R:$R,K589)&lt;=price_limit,IF(K589="Yes",1,2),"")),""))</f>
        <v/>
      </c>
      <c r="BG589" s="161" t="str">
        <f>IF(OR(L589="",VLOOKUP(L$1,Services!$A$1:$B$25,2,0)="Exclude"),"",IF($D589=1,IF(OR(price_limit="",price_limit="No Limit"),IF(L589="Yes",1,2),IF(SUMIFS(WhatIf!$W:$W,WhatIf!$Q:$Q,L$1,WhatIf!$R:$R,L589)&lt;=price_limit,IF(L589="Yes",1,2),"")),""))</f>
        <v/>
      </c>
      <c r="BH589" s="161" t="str">
        <f>IF(OR(M589="",VLOOKUP(M$1,Services!$A$1:$B$25,2,0)="Exclude"),"",IF($D589=1,IF(OR(price_limit="",price_limit="No Limit"),IF(M589="Yes",1,2),IF(SUMIFS(WhatIf!$W:$W,WhatIf!$Q:$Q,M$1,WhatIf!$R:$R,M589)&lt;=price_limit,IF(M589="Yes",1,2),"")),""))</f>
        <v/>
      </c>
      <c r="BI589" s="161" t="str">
        <f>IF(OR(N589="",VLOOKUP(N$1,Services!$A$1:$B$25,2,0)="Exclude"),"",IF($D589=1,IF(OR(price_limit="",price_limit="No Limit"),IF(N589="Yes",1,2),IF(SUMIFS(WhatIf!$W:$W,WhatIf!$Q:$Q,N$1,WhatIf!$R:$R,N589)&lt;=price_limit,IF(N589="Yes",1,2),"")),""))</f>
        <v/>
      </c>
      <c r="BJ589" s="161" t="str">
        <f>IF(OR(O589="",VLOOKUP(O$1,Services!$A$1:$B$25,2,0)="Exclude"),"",IF($D589=1,IF(OR(price_limit="",price_limit="No Limit"),IF(O589="Yes",1,2),IF(SUMIFS(WhatIf!$W:$W,WhatIf!$Q:$Q,O$1,WhatIf!$R:$R,O589)&lt;=price_limit,IF(O589="Yes",1,2),"")),""))</f>
        <v/>
      </c>
      <c r="BK589" s="161" t="str">
        <f>IF(OR(P589="",VLOOKUP(P$1,Services!$A$1:$B$25,2,0)="Exclude"),"",IF($D589=1,IF(OR(price_limit="",price_limit="No Limit"),IF(P589="Yes",1,2),IF(SUMIFS(WhatIf!$W:$W,WhatIf!$Q:$Q,P$1,WhatIf!$R:$R,P589)&lt;=price_limit,IF(P589="Yes",1,2),"")),""))</f>
        <v/>
      </c>
      <c r="BL589" s="161" t="str">
        <f>IF(OR(Q589="",VLOOKUP(Q$1,Services!$A$1:$B$25,2,0)="Exclude"),"",IF($D589=1,IF(OR(price_limit="",price_limit="No Limit"),IF(Q589="Yes",1,2),IF(SUMIFS(WhatIf!$W:$W,WhatIf!$Q:$Q,Q$1,WhatIf!$R:$R,Q589)&lt;=price_limit,IF(Q589="Yes",1,2),"")),""))</f>
        <v/>
      </c>
      <c r="BM589" s="161" t="str">
        <f>IF(OR(R589="",VLOOKUP(R$1,Services!$A$1:$B$25,2,0)="Exclude"),"",IF($D589=1,IF(OR(price_limit="",price_limit="No Limit"),IF(R589="Yes",1,2),IF(SUMIFS(WhatIf!$W:$W,WhatIf!$Q:$Q,R$1,WhatIf!$R:$R,R589)&lt;=price_limit,IF(R589="Yes",1,2),"")),""))</f>
        <v/>
      </c>
      <c r="BN589" s="161" t="str">
        <f>IF(OR(S589="",VLOOKUP(S$1,Services!$A$1:$B$25,2,0)="Exclude"),"",IF($D589=1,IF(OR(price_limit="",price_limit="No Limit"),IF(S589="Yes",1,2),IF(SUMIFS(WhatIf!$W:$W,WhatIf!$Q:$Q,S$1,WhatIf!$R:$R,S589)&lt;=price_limit,IF(S589="Yes",1,2),"")),""))</f>
        <v/>
      </c>
      <c r="BO589" s="161" t="str">
        <f>IF(OR(T589="",VLOOKUP(T$1,Services!$A$1:$B$25,2,0)="Exclude"),"",IF($D589=1,IF(OR(price_limit="",price_limit="No Limit"),IF(T589="Yes",1,2),IF(SUMIFS(WhatIf!$W:$W,WhatIf!$Q:$Q,T$1,WhatIf!$R:$R,T589)&lt;=price_limit,IF(T589="Yes",1,2),"")),""))</f>
        <v/>
      </c>
      <c r="BP589" s="161" t="str">
        <f>IF(OR(U589="",VLOOKUP(U$1,Services!$A$1:$B$25,2,0)="Exclude"),"",IF($D589=1,IF(OR(price_limit="",price_limit="No Limit"),IF(U589="Yes",1,2),IF(SUMIFS(WhatIf!$W:$W,WhatIf!$Q:$Q,U$1,WhatIf!$R:$R,U589)&lt;=price_limit,IF(U589="Yes",1,2),"")),""))</f>
        <v/>
      </c>
      <c r="BQ589" s="161" t="str">
        <f>IF(OR(V589="",VLOOKUP(V$1,Services!$A$1:$B$25,2,0)="Exclude"),"",IF($D589=1,IF(OR(price_limit="",price_limit="No Limit"),IF(V589="Yes",1,2),IF(SUMIFS(WhatIf!$W:$W,WhatIf!$Q:$Q,V$1,WhatIf!$R:$R,V589)&lt;=price_limit,IF(V589="Yes",1,2),"")),""))</f>
        <v/>
      </c>
      <c r="BR589" s="161" t="str">
        <f>IF(OR(W589="",VLOOKUP(W$1,Services!$A$1:$B$25,2,0)="Exclude"),"",IF($D589=1,IF(OR(price_limit="",price_limit="No Limit"),IF(W589="Yes",1,2),IF(SUMIFS(WhatIf!$W:$W,WhatIf!$Q:$Q,W$1,WhatIf!$R:$R,W589)&lt;=price_limit,IF(W589="Yes",1,2),"")),""))</f>
        <v/>
      </c>
      <c r="BS589" s="161" t="str">
        <f>IF(OR(X589="",VLOOKUP(X$1,Services!$A$1:$B$25,2,0)="Exclude"),"",IF($D589=1,IF(OR(price_limit="",price_limit="No Limit"),IF(X589="Yes",1,2),IF(SUMIFS(WhatIf!$W:$W,WhatIf!$Q:$Q,X$1,WhatIf!$R:$R,X589)&lt;=price_limit,IF(X589="Yes",1,2),"")),""))</f>
        <v/>
      </c>
      <c r="BT589" s="161" t="str">
        <f>IF(OR(Y589="",VLOOKUP(Y$1,Services!$A$1:$B$25,2,0)="Exclude"),"",IF($D589=1,IF(OR(price_limit="",price_limit="No Limit"),IF(Y589="Yes",1,2),IF(SUMIFS(WhatIf!$W:$W,WhatIf!$Q:$Q,Y$1,WhatIf!$R:$R,Y589)&lt;=price_limit,IF(Y589="Yes",1,2),"")),""))</f>
        <v/>
      </c>
      <c r="BU589" s="161" t="str">
        <f>IF(OR(Z589="",VLOOKUP(Z$1,Services!$A$1:$B$25,2,0)="Exclude"),"",IF($D589=1,IF(OR(price_limit="",price_limit="No Limit"),IF(Z589="Yes",1,2),IF(SUMIFS(WhatIf!$W:$W,WhatIf!$Q:$Q,Z$1,WhatIf!$R:$R,Z589)&lt;=price_limit,IF(Z589="Yes",1,2),"")),""))</f>
        <v/>
      </c>
      <c r="BV589" s="161"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73</v>
      </c>
      <c r="B590" s="3" t="s">
        <v>426</v>
      </c>
      <c r="C590" s="3" t="s">
        <v>185</v>
      </c>
      <c r="D590" s="8" t="str">
        <f t="shared" ca="1" si="29"/>
        <v/>
      </c>
      <c r="F590" s="4" t="s">
        <v>384</v>
      </c>
      <c r="G590" s="4" t="s">
        <v>384</v>
      </c>
      <c r="H590" s="4" t="s">
        <v>384</v>
      </c>
      <c r="I590" s="8"/>
      <c r="J590" s="8" t="s">
        <v>1</v>
      </c>
      <c r="K590" s="8" t="s">
        <v>1</v>
      </c>
      <c r="L590" s="8" t="s">
        <v>1</v>
      </c>
      <c r="M590" s="8"/>
      <c r="N590" s="8"/>
      <c r="O590" s="8" t="s">
        <v>605</v>
      </c>
      <c r="P590" s="8"/>
      <c r="Q590" s="8"/>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0"/>
        <v/>
      </c>
      <c r="AZ590" s="161" t="str">
        <f>IF(OR(E590="",VLOOKUP(E$1,Services!$A$1:$B$25,2,0)="Exclude"),"",IF($D590=1,IF(OR(price_limit="",price_limit="No Limit"),IF(E590="Yes",1,2),IF(SUMIFS(WhatIf!$W:$W,WhatIf!$Q:$Q,E$1,WhatIf!$R:$R,E590)&lt;=price_limit,IF(E590="Yes",1,2),"")),""))</f>
        <v/>
      </c>
      <c r="BA590" s="161" t="str">
        <f ca="1">IF(OR(F590="",VLOOKUP(F$1,Services!$A$1:$B$25,2,0)="Exclude"),"",IF($D590=1,IF(OR(price_limit="",price_limit="No Limit"),IF(F590="Yes",1,2),IF(SUMIFS(WhatIf!$W:$W,WhatIf!$Q:$Q,F$1,WhatIf!$R:$R,F590)&lt;=price_limit,IF(F590="Yes",1,2),"")),""))</f>
        <v/>
      </c>
      <c r="BB590" s="161" t="str">
        <f ca="1">IF(OR(G590="",VLOOKUP(G$1,Services!$A$1:$B$25,2,0)="Exclude"),"",IF($D590=1,IF(OR(price_limit="",price_limit="No Limit"),IF(G590="Yes",1,2),IF(SUMIFS(WhatIf!$W:$W,WhatIf!$Q:$Q,G$1,WhatIf!$R:$R,G590)&lt;=price_limit,IF(G590="Yes",1,2),"")),""))</f>
        <v/>
      </c>
      <c r="BC590" s="161" t="str">
        <f ca="1">IF(OR(H590="",VLOOKUP(H$1,Services!$A$1:$B$25,2,0)="Exclude"),"",IF($D590=1,IF(OR(price_limit="",price_limit="No Limit"),IF(H590="Yes",1,2),IF(SUMIFS(WhatIf!$W:$W,WhatIf!$Q:$Q,H$1,WhatIf!$R:$R,H590)&lt;=price_limit,IF(H590="Yes",1,2),"")),""))</f>
        <v/>
      </c>
      <c r="BD590" s="161" t="str">
        <f>IF(OR(I590="",VLOOKUP(I$1,Services!$A$1:$B$25,2,0)="Exclude"),"",IF($D590=1,IF(OR(price_limit="",price_limit="No Limit"),IF(I590="Yes",1,2),IF(SUMIFS(WhatIf!$W:$W,WhatIf!$Q:$Q,I$1,WhatIf!$R:$R,I590)&lt;=price_limit,IF(I590="Yes",1,2),"")),""))</f>
        <v/>
      </c>
      <c r="BE590" s="161" t="str">
        <f ca="1">IF(OR(J590="",VLOOKUP(J$1,Services!$A$1:$B$25,2,0)="Exclude"),"",IF($D590=1,IF(OR(price_limit="",price_limit="No Limit"),IF(J590="Yes",1,2),IF(SUMIFS(WhatIf!$W:$W,WhatIf!$Q:$Q,J$1,WhatIf!$R:$R,J590)&lt;=price_limit,IF(J590="Yes",1,2),"")),""))</f>
        <v/>
      </c>
      <c r="BF590" s="161" t="str">
        <f ca="1">IF(OR(K590="",VLOOKUP(K$1,Services!$A$1:$B$25,2,0)="Exclude"),"",IF($D590=1,IF(OR(price_limit="",price_limit="No Limit"),IF(K590="Yes",1,2),IF(SUMIFS(WhatIf!$W:$W,WhatIf!$Q:$Q,K$1,WhatIf!$R:$R,K590)&lt;=price_limit,IF(K590="Yes",1,2),"")),""))</f>
        <v/>
      </c>
      <c r="BG590" s="161" t="str">
        <f ca="1">IF(OR(L590="",VLOOKUP(L$1,Services!$A$1:$B$25,2,0)="Exclude"),"",IF($D590=1,IF(OR(price_limit="",price_limit="No Limit"),IF(L590="Yes",1,2),IF(SUMIFS(WhatIf!$W:$W,WhatIf!$Q:$Q,L$1,WhatIf!$R:$R,L590)&lt;=price_limit,IF(L590="Yes",1,2),"")),""))</f>
        <v/>
      </c>
      <c r="BH590" s="161" t="str">
        <f>IF(OR(M590="",VLOOKUP(M$1,Services!$A$1:$B$25,2,0)="Exclude"),"",IF($D590=1,IF(OR(price_limit="",price_limit="No Limit"),IF(M590="Yes",1,2),IF(SUMIFS(WhatIf!$W:$W,WhatIf!$Q:$Q,M$1,WhatIf!$R:$R,M590)&lt;=price_limit,IF(M590="Yes",1,2),"")),""))</f>
        <v/>
      </c>
      <c r="BI590" s="161" t="str">
        <f>IF(OR(N590="",VLOOKUP(N$1,Services!$A$1:$B$25,2,0)="Exclude"),"",IF($D590=1,IF(OR(price_limit="",price_limit="No Limit"),IF(N590="Yes",1,2),IF(SUMIFS(WhatIf!$W:$W,WhatIf!$Q:$Q,N$1,WhatIf!$R:$R,N590)&lt;=price_limit,IF(N590="Yes",1,2),"")),""))</f>
        <v/>
      </c>
      <c r="BJ590" s="161" t="str">
        <f ca="1">IF(OR(O590="",VLOOKUP(O$1,Services!$A$1:$B$25,2,0)="Exclude"),"",IF($D590=1,IF(OR(price_limit="",price_limit="No Limit"),IF(O590="Yes",1,2),IF(SUMIFS(WhatIf!$W:$W,WhatIf!$Q:$Q,O$1,WhatIf!$R:$R,O590)&lt;=price_limit,IF(O590="Yes",1,2),"")),""))</f>
        <v/>
      </c>
      <c r="BK590" s="161" t="str">
        <f>IF(OR(P590="",VLOOKUP(P$1,Services!$A$1:$B$25,2,0)="Exclude"),"",IF($D590=1,IF(OR(price_limit="",price_limit="No Limit"),IF(P590="Yes",1,2),IF(SUMIFS(WhatIf!$W:$W,WhatIf!$Q:$Q,P$1,WhatIf!$R:$R,P590)&lt;=price_limit,IF(P590="Yes",1,2),"")),""))</f>
        <v/>
      </c>
      <c r="BL590" s="161" t="str">
        <f>IF(OR(Q590="",VLOOKUP(Q$1,Services!$A$1:$B$25,2,0)="Exclude"),"",IF($D590=1,IF(OR(price_limit="",price_limit="No Limit"),IF(Q590="Yes",1,2),IF(SUMIFS(WhatIf!$W:$W,WhatIf!$Q:$Q,Q$1,WhatIf!$R:$R,Q590)&lt;=price_limit,IF(Q590="Yes",1,2),"")),""))</f>
        <v/>
      </c>
      <c r="BM590" s="161" t="str">
        <f>IF(OR(R590="",VLOOKUP(R$1,Services!$A$1:$B$25,2,0)="Exclude"),"",IF($D590=1,IF(OR(price_limit="",price_limit="No Limit"),IF(R590="Yes",1,2),IF(SUMIFS(WhatIf!$W:$W,WhatIf!$Q:$Q,R$1,WhatIf!$R:$R,R590)&lt;=price_limit,IF(R590="Yes",1,2),"")),""))</f>
        <v/>
      </c>
      <c r="BN590" s="161" t="str">
        <f>IF(OR(S590="",VLOOKUP(S$1,Services!$A$1:$B$25,2,0)="Exclude"),"",IF($D590=1,IF(OR(price_limit="",price_limit="No Limit"),IF(S590="Yes",1,2),IF(SUMIFS(WhatIf!$W:$W,WhatIf!$Q:$Q,S$1,WhatIf!$R:$R,S590)&lt;=price_limit,IF(S590="Yes",1,2),"")),""))</f>
        <v/>
      </c>
      <c r="BO590" s="161" t="str">
        <f>IF(OR(T590="",VLOOKUP(T$1,Services!$A$1:$B$25,2,0)="Exclude"),"",IF($D590=1,IF(OR(price_limit="",price_limit="No Limit"),IF(T590="Yes",1,2),IF(SUMIFS(WhatIf!$W:$W,WhatIf!$Q:$Q,T$1,WhatIf!$R:$R,T590)&lt;=price_limit,IF(T590="Yes",1,2),"")),""))</f>
        <v/>
      </c>
      <c r="BP590" s="161" t="str">
        <f>IF(OR(U590="",VLOOKUP(U$1,Services!$A$1:$B$25,2,0)="Exclude"),"",IF($D590=1,IF(OR(price_limit="",price_limit="No Limit"),IF(U590="Yes",1,2),IF(SUMIFS(WhatIf!$W:$W,WhatIf!$Q:$Q,U$1,WhatIf!$R:$R,U590)&lt;=price_limit,IF(U590="Yes",1,2),"")),""))</f>
        <v/>
      </c>
      <c r="BQ590" s="161" t="str">
        <f>IF(OR(V590="",VLOOKUP(V$1,Services!$A$1:$B$25,2,0)="Exclude"),"",IF($D590=1,IF(OR(price_limit="",price_limit="No Limit"),IF(V590="Yes",1,2),IF(SUMIFS(WhatIf!$W:$W,WhatIf!$Q:$Q,V$1,WhatIf!$R:$R,V590)&lt;=price_limit,IF(V590="Yes",1,2),"")),""))</f>
        <v/>
      </c>
      <c r="BR590" s="161" t="str">
        <f>IF(OR(W590="",VLOOKUP(W$1,Services!$A$1:$B$25,2,0)="Exclude"),"",IF($D590=1,IF(OR(price_limit="",price_limit="No Limit"),IF(W590="Yes",1,2),IF(SUMIFS(WhatIf!$W:$W,WhatIf!$Q:$Q,W$1,WhatIf!$R:$R,W590)&lt;=price_limit,IF(W590="Yes",1,2),"")),""))</f>
        <v/>
      </c>
      <c r="BS590" s="161" t="str">
        <f>IF(OR(X590="",VLOOKUP(X$1,Services!$A$1:$B$25,2,0)="Exclude"),"",IF($D590=1,IF(OR(price_limit="",price_limit="No Limit"),IF(X590="Yes",1,2),IF(SUMIFS(WhatIf!$W:$W,WhatIf!$Q:$Q,X$1,WhatIf!$R:$R,X590)&lt;=price_limit,IF(X590="Yes",1,2),"")),""))</f>
        <v/>
      </c>
      <c r="BT590" s="161" t="str">
        <f>IF(OR(Y590="",VLOOKUP(Y$1,Services!$A$1:$B$25,2,0)="Exclude"),"",IF($D590=1,IF(OR(price_limit="",price_limit="No Limit"),IF(Y590="Yes",1,2),IF(SUMIFS(WhatIf!$W:$W,WhatIf!$Q:$Q,Y$1,WhatIf!$R:$R,Y590)&lt;=price_limit,IF(Y590="Yes",1,2),"")),""))</f>
        <v/>
      </c>
      <c r="BU590" s="161" t="str">
        <f>IF(OR(Z590="",VLOOKUP(Z$1,Services!$A$1:$B$25,2,0)="Exclude"),"",IF($D590=1,IF(OR(price_limit="",price_limit="No Limit"),IF(Z590="Yes",1,2),IF(SUMIFS(WhatIf!$W:$W,WhatIf!$Q:$Q,Z$1,WhatIf!$R:$R,Z590)&lt;=price_limit,IF(Z590="Yes",1,2),"")),""))</f>
        <v/>
      </c>
      <c r="BV590" s="161" t="str">
        <f>IF(OR(AA590="",VLOOKUP(AA$1,Services!$A$1:$B$25,2,0)="Exclude"),"",IF($D590=1,IF(OR(price_limit="",price_limit="No Limit"),IF(AA590="Yes",1,2),IF(SUMIFS(WhatIf!$W:$W,WhatIf!$Q:$Q,AA$1,WhatIf!$R:$R,AA590)&lt;=price_limit,IF(AA590="Yes",1,2),"")),""))</f>
        <v/>
      </c>
      <c r="BW590" s="8">
        <f t="shared" si="31"/>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
      <c r="A591" s="15" t="s">
        <v>1274</v>
      </c>
      <c r="C591" s="3" t="s">
        <v>345</v>
      </c>
      <c r="D591" s="8" t="str">
        <f t="shared" ca="1" si="29"/>
        <v/>
      </c>
      <c r="O591" s="4" t="s">
        <v>1</v>
      </c>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0"/>
        <v/>
      </c>
      <c r="AZ591" s="161" t="str">
        <f>IF(OR(E591="",VLOOKUP(E$1,Services!$A$1:$B$25,2,0)="Exclude"),"",IF($D591=1,IF(OR(price_limit="",price_limit="No Limit"),IF(E591="Yes",1,2),IF(SUMIFS(WhatIf!$W:$W,WhatIf!$Q:$Q,E$1,WhatIf!$R:$R,E591)&lt;=price_limit,IF(E591="Yes",1,2),"")),""))</f>
        <v/>
      </c>
      <c r="BA591" s="161" t="str">
        <f>IF(OR(F591="",VLOOKUP(F$1,Services!$A$1:$B$25,2,0)="Exclude"),"",IF($D591=1,IF(OR(price_limit="",price_limit="No Limit"),IF(F591="Yes",1,2),IF(SUMIFS(WhatIf!$W:$W,WhatIf!$Q:$Q,F$1,WhatIf!$R:$R,F591)&lt;=price_limit,IF(F591="Yes",1,2),"")),""))</f>
        <v/>
      </c>
      <c r="BB591" s="161" t="str">
        <f>IF(OR(G591="",VLOOKUP(G$1,Services!$A$1:$B$25,2,0)="Exclude"),"",IF($D591=1,IF(OR(price_limit="",price_limit="No Limit"),IF(G591="Yes",1,2),IF(SUMIFS(WhatIf!$W:$W,WhatIf!$Q:$Q,G$1,WhatIf!$R:$R,G591)&lt;=price_limit,IF(G591="Yes",1,2),"")),""))</f>
        <v/>
      </c>
      <c r="BC591" s="161" t="str">
        <f>IF(OR(H591="",VLOOKUP(H$1,Services!$A$1:$B$25,2,0)="Exclude"),"",IF($D591=1,IF(OR(price_limit="",price_limit="No Limit"),IF(H591="Yes",1,2),IF(SUMIFS(WhatIf!$W:$W,WhatIf!$Q:$Q,H$1,WhatIf!$R:$R,H591)&lt;=price_limit,IF(H591="Yes",1,2),"")),""))</f>
        <v/>
      </c>
      <c r="BD591" s="161" t="str">
        <f>IF(OR(I591="",VLOOKUP(I$1,Services!$A$1:$B$25,2,0)="Exclude"),"",IF($D591=1,IF(OR(price_limit="",price_limit="No Limit"),IF(I591="Yes",1,2),IF(SUMIFS(WhatIf!$W:$W,WhatIf!$Q:$Q,I$1,WhatIf!$R:$R,I591)&lt;=price_limit,IF(I591="Yes",1,2),"")),""))</f>
        <v/>
      </c>
      <c r="BE591" s="161" t="str">
        <f>IF(OR(J591="",VLOOKUP(J$1,Services!$A$1:$B$25,2,0)="Exclude"),"",IF($D591=1,IF(OR(price_limit="",price_limit="No Limit"),IF(J591="Yes",1,2),IF(SUMIFS(WhatIf!$W:$W,WhatIf!$Q:$Q,J$1,WhatIf!$R:$R,J591)&lt;=price_limit,IF(J591="Yes",1,2),"")),""))</f>
        <v/>
      </c>
      <c r="BF591" s="161" t="str">
        <f>IF(OR(K591="",VLOOKUP(K$1,Services!$A$1:$B$25,2,0)="Exclude"),"",IF($D591=1,IF(OR(price_limit="",price_limit="No Limit"),IF(K591="Yes",1,2),IF(SUMIFS(WhatIf!$W:$W,WhatIf!$Q:$Q,K$1,WhatIf!$R:$R,K591)&lt;=price_limit,IF(K591="Yes",1,2),"")),""))</f>
        <v/>
      </c>
      <c r="BG591" s="161" t="str">
        <f>IF(OR(L591="",VLOOKUP(L$1,Services!$A$1:$B$25,2,0)="Exclude"),"",IF($D591=1,IF(OR(price_limit="",price_limit="No Limit"),IF(L591="Yes",1,2),IF(SUMIFS(WhatIf!$W:$W,WhatIf!$Q:$Q,L$1,WhatIf!$R:$R,L591)&lt;=price_limit,IF(L591="Yes",1,2),"")),""))</f>
        <v/>
      </c>
      <c r="BH591" s="161" t="str">
        <f>IF(OR(M591="",VLOOKUP(M$1,Services!$A$1:$B$25,2,0)="Exclude"),"",IF($D591=1,IF(OR(price_limit="",price_limit="No Limit"),IF(M591="Yes",1,2),IF(SUMIFS(WhatIf!$W:$W,WhatIf!$Q:$Q,M$1,WhatIf!$R:$R,M591)&lt;=price_limit,IF(M591="Yes",1,2),"")),""))</f>
        <v/>
      </c>
      <c r="BI591" s="161" t="str">
        <f>IF(OR(N591="",VLOOKUP(N$1,Services!$A$1:$B$25,2,0)="Exclude"),"",IF($D591=1,IF(OR(price_limit="",price_limit="No Limit"),IF(N591="Yes",1,2),IF(SUMIFS(WhatIf!$W:$W,WhatIf!$Q:$Q,N$1,WhatIf!$R:$R,N591)&lt;=price_limit,IF(N591="Yes",1,2),"")),""))</f>
        <v/>
      </c>
      <c r="BJ591" s="161" t="str">
        <f ca="1">IF(OR(O591="",VLOOKUP(O$1,Services!$A$1:$B$25,2,0)="Exclude"),"",IF($D591=1,IF(OR(price_limit="",price_limit="No Limit"),IF(O591="Yes",1,2),IF(SUMIFS(WhatIf!$W:$W,WhatIf!$Q:$Q,O$1,WhatIf!$R:$R,O591)&lt;=price_limit,IF(O591="Yes",1,2),"")),""))</f>
        <v/>
      </c>
      <c r="BK591" s="161" t="str">
        <f>IF(OR(P591="",VLOOKUP(P$1,Services!$A$1:$B$25,2,0)="Exclude"),"",IF($D591=1,IF(OR(price_limit="",price_limit="No Limit"),IF(P591="Yes",1,2),IF(SUMIFS(WhatIf!$W:$W,WhatIf!$Q:$Q,P$1,WhatIf!$R:$R,P591)&lt;=price_limit,IF(P591="Yes",1,2),"")),""))</f>
        <v/>
      </c>
      <c r="BL591" s="161" t="str">
        <f>IF(OR(Q591="",VLOOKUP(Q$1,Services!$A$1:$B$25,2,0)="Exclude"),"",IF($D591=1,IF(OR(price_limit="",price_limit="No Limit"),IF(Q591="Yes",1,2),IF(SUMIFS(WhatIf!$W:$W,WhatIf!$Q:$Q,Q$1,WhatIf!$R:$R,Q591)&lt;=price_limit,IF(Q591="Yes",1,2),"")),""))</f>
        <v/>
      </c>
      <c r="BM591" s="161" t="str">
        <f>IF(OR(R591="",VLOOKUP(R$1,Services!$A$1:$B$25,2,0)="Exclude"),"",IF($D591=1,IF(OR(price_limit="",price_limit="No Limit"),IF(R591="Yes",1,2),IF(SUMIFS(WhatIf!$W:$W,WhatIf!$Q:$Q,R$1,WhatIf!$R:$R,R591)&lt;=price_limit,IF(R591="Yes",1,2),"")),""))</f>
        <v/>
      </c>
      <c r="BN591" s="161" t="str">
        <f>IF(OR(S591="",VLOOKUP(S$1,Services!$A$1:$B$25,2,0)="Exclude"),"",IF($D591=1,IF(OR(price_limit="",price_limit="No Limit"),IF(S591="Yes",1,2),IF(SUMIFS(WhatIf!$W:$W,WhatIf!$Q:$Q,S$1,WhatIf!$R:$R,S591)&lt;=price_limit,IF(S591="Yes",1,2),"")),""))</f>
        <v/>
      </c>
      <c r="BO591" s="161" t="str">
        <f>IF(OR(T591="",VLOOKUP(T$1,Services!$A$1:$B$25,2,0)="Exclude"),"",IF($D591=1,IF(OR(price_limit="",price_limit="No Limit"),IF(T591="Yes",1,2),IF(SUMIFS(WhatIf!$W:$W,WhatIf!$Q:$Q,T$1,WhatIf!$R:$R,T591)&lt;=price_limit,IF(T591="Yes",1,2),"")),""))</f>
        <v/>
      </c>
      <c r="BP591" s="161" t="str">
        <f>IF(OR(U591="",VLOOKUP(U$1,Services!$A$1:$B$25,2,0)="Exclude"),"",IF($D591=1,IF(OR(price_limit="",price_limit="No Limit"),IF(U591="Yes",1,2),IF(SUMIFS(WhatIf!$W:$W,WhatIf!$Q:$Q,U$1,WhatIf!$R:$R,U591)&lt;=price_limit,IF(U591="Yes",1,2),"")),""))</f>
        <v/>
      </c>
      <c r="BQ591" s="161" t="str">
        <f>IF(OR(V591="",VLOOKUP(V$1,Services!$A$1:$B$25,2,0)="Exclude"),"",IF($D591=1,IF(OR(price_limit="",price_limit="No Limit"),IF(V591="Yes",1,2),IF(SUMIFS(WhatIf!$W:$W,WhatIf!$Q:$Q,V$1,WhatIf!$R:$R,V591)&lt;=price_limit,IF(V591="Yes",1,2),"")),""))</f>
        <v/>
      </c>
      <c r="BR591" s="161" t="str">
        <f>IF(OR(W591="",VLOOKUP(W$1,Services!$A$1:$B$25,2,0)="Exclude"),"",IF($D591=1,IF(OR(price_limit="",price_limit="No Limit"),IF(W591="Yes",1,2),IF(SUMIFS(WhatIf!$W:$W,WhatIf!$Q:$Q,W$1,WhatIf!$R:$R,W591)&lt;=price_limit,IF(W591="Yes",1,2),"")),""))</f>
        <v/>
      </c>
      <c r="BS591" s="161" t="str">
        <f>IF(OR(X591="",VLOOKUP(X$1,Services!$A$1:$B$25,2,0)="Exclude"),"",IF($D591=1,IF(OR(price_limit="",price_limit="No Limit"),IF(X591="Yes",1,2),IF(SUMIFS(WhatIf!$W:$W,WhatIf!$Q:$Q,X$1,WhatIf!$R:$R,X591)&lt;=price_limit,IF(X591="Yes",1,2),"")),""))</f>
        <v/>
      </c>
      <c r="BT591" s="161" t="str">
        <f>IF(OR(Y591="",VLOOKUP(Y$1,Services!$A$1:$B$25,2,0)="Exclude"),"",IF($D591=1,IF(OR(price_limit="",price_limit="No Limit"),IF(Y591="Yes",1,2),IF(SUMIFS(WhatIf!$W:$W,WhatIf!$Q:$Q,Y$1,WhatIf!$R:$R,Y591)&lt;=price_limit,IF(Y591="Yes",1,2),"")),""))</f>
        <v/>
      </c>
      <c r="BU591" s="161" t="str">
        <f>IF(OR(Z591="",VLOOKUP(Z$1,Services!$A$1:$B$25,2,0)="Exclude"),"",IF($D591=1,IF(OR(price_limit="",price_limit="No Limit"),IF(Z591="Yes",1,2),IF(SUMIFS(WhatIf!$W:$W,WhatIf!$Q:$Q,Z$1,WhatIf!$R:$R,Z591)&lt;=price_limit,IF(Z591="Yes",1,2),"")),""))</f>
        <v/>
      </c>
      <c r="BV591" s="161" t="str">
        <f>IF(OR(AA591="",VLOOKUP(AA$1,Services!$A$1:$B$25,2,0)="Exclude"),"",IF($D591=1,IF(OR(price_limit="",price_limit="No Limit"),IF(AA591="Yes",1,2),IF(SUMIFS(WhatIf!$W:$W,WhatIf!$Q:$Q,AA$1,WhatIf!$R:$R,AA591)&lt;=price_limit,IF(AA591="Yes",1,2),"")),""))</f>
        <v/>
      </c>
      <c r="BW591" s="8">
        <f t="shared" si="31"/>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
      <c r="A592" s="15" t="s">
        <v>1250</v>
      </c>
      <c r="C592" s="3" t="s">
        <v>177</v>
      </c>
      <c r="D592" s="8" t="str">
        <f t="shared" ca="1" si="29"/>
        <v/>
      </c>
      <c r="O592" s="4" t="s">
        <v>1</v>
      </c>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0"/>
        <v/>
      </c>
      <c r="AZ592" s="161" t="str">
        <f>IF(OR(E592="",VLOOKUP(E$1,Services!$A$1:$B$25,2,0)="Exclude"),"",IF($D592=1,IF(OR(price_limit="",price_limit="No Limit"),IF(E592="Yes",1,2),IF(SUMIFS(WhatIf!$W:$W,WhatIf!$Q:$Q,E$1,WhatIf!$R:$R,E592)&lt;=price_limit,IF(E592="Yes",1,2),"")),""))</f>
        <v/>
      </c>
      <c r="BA592" s="161" t="str">
        <f>IF(OR(F592="",VLOOKUP(F$1,Services!$A$1:$B$25,2,0)="Exclude"),"",IF($D592=1,IF(OR(price_limit="",price_limit="No Limit"),IF(F592="Yes",1,2),IF(SUMIFS(WhatIf!$W:$W,WhatIf!$Q:$Q,F$1,WhatIf!$R:$R,F592)&lt;=price_limit,IF(F592="Yes",1,2),"")),""))</f>
        <v/>
      </c>
      <c r="BB592" s="161" t="str">
        <f>IF(OR(G592="",VLOOKUP(G$1,Services!$A$1:$B$25,2,0)="Exclude"),"",IF($D592=1,IF(OR(price_limit="",price_limit="No Limit"),IF(G592="Yes",1,2),IF(SUMIFS(WhatIf!$W:$W,WhatIf!$Q:$Q,G$1,WhatIf!$R:$R,G592)&lt;=price_limit,IF(G592="Yes",1,2),"")),""))</f>
        <v/>
      </c>
      <c r="BC592" s="161" t="str">
        <f>IF(OR(H592="",VLOOKUP(H$1,Services!$A$1:$B$25,2,0)="Exclude"),"",IF($D592=1,IF(OR(price_limit="",price_limit="No Limit"),IF(H592="Yes",1,2),IF(SUMIFS(WhatIf!$W:$W,WhatIf!$Q:$Q,H$1,WhatIf!$R:$R,H592)&lt;=price_limit,IF(H592="Yes",1,2),"")),""))</f>
        <v/>
      </c>
      <c r="BD592" s="161" t="str">
        <f>IF(OR(I592="",VLOOKUP(I$1,Services!$A$1:$B$25,2,0)="Exclude"),"",IF($D592=1,IF(OR(price_limit="",price_limit="No Limit"),IF(I592="Yes",1,2),IF(SUMIFS(WhatIf!$W:$W,WhatIf!$Q:$Q,I$1,WhatIf!$R:$R,I592)&lt;=price_limit,IF(I592="Yes",1,2),"")),""))</f>
        <v/>
      </c>
      <c r="BE592" s="161" t="str">
        <f>IF(OR(J592="",VLOOKUP(J$1,Services!$A$1:$B$25,2,0)="Exclude"),"",IF($D592=1,IF(OR(price_limit="",price_limit="No Limit"),IF(J592="Yes",1,2),IF(SUMIFS(WhatIf!$W:$W,WhatIf!$Q:$Q,J$1,WhatIf!$R:$R,J592)&lt;=price_limit,IF(J592="Yes",1,2),"")),""))</f>
        <v/>
      </c>
      <c r="BF592" s="161" t="str">
        <f>IF(OR(K592="",VLOOKUP(K$1,Services!$A$1:$B$25,2,0)="Exclude"),"",IF($D592=1,IF(OR(price_limit="",price_limit="No Limit"),IF(K592="Yes",1,2),IF(SUMIFS(WhatIf!$W:$W,WhatIf!$Q:$Q,K$1,WhatIf!$R:$R,K592)&lt;=price_limit,IF(K592="Yes",1,2),"")),""))</f>
        <v/>
      </c>
      <c r="BG592" s="161" t="str">
        <f>IF(OR(L592="",VLOOKUP(L$1,Services!$A$1:$B$25,2,0)="Exclude"),"",IF($D592=1,IF(OR(price_limit="",price_limit="No Limit"),IF(L592="Yes",1,2),IF(SUMIFS(WhatIf!$W:$W,WhatIf!$Q:$Q,L$1,WhatIf!$R:$R,L592)&lt;=price_limit,IF(L592="Yes",1,2),"")),""))</f>
        <v/>
      </c>
      <c r="BH592" s="161" t="str">
        <f>IF(OR(M592="",VLOOKUP(M$1,Services!$A$1:$B$25,2,0)="Exclude"),"",IF($D592=1,IF(OR(price_limit="",price_limit="No Limit"),IF(M592="Yes",1,2),IF(SUMIFS(WhatIf!$W:$W,WhatIf!$Q:$Q,M$1,WhatIf!$R:$R,M592)&lt;=price_limit,IF(M592="Yes",1,2),"")),""))</f>
        <v/>
      </c>
      <c r="BI592" s="161" t="str">
        <f>IF(OR(N592="",VLOOKUP(N$1,Services!$A$1:$B$25,2,0)="Exclude"),"",IF($D592=1,IF(OR(price_limit="",price_limit="No Limit"),IF(N592="Yes",1,2),IF(SUMIFS(WhatIf!$W:$W,WhatIf!$Q:$Q,N$1,WhatIf!$R:$R,N592)&lt;=price_limit,IF(N592="Yes",1,2),"")),""))</f>
        <v/>
      </c>
      <c r="BJ592" s="161" t="str">
        <f ca="1">IF(OR(O592="",VLOOKUP(O$1,Services!$A$1:$B$25,2,0)="Exclude"),"",IF($D592=1,IF(OR(price_limit="",price_limit="No Limit"),IF(O592="Yes",1,2),IF(SUMIFS(WhatIf!$W:$W,WhatIf!$Q:$Q,O$1,WhatIf!$R:$R,O592)&lt;=price_limit,IF(O592="Yes",1,2),"")),""))</f>
        <v/>
      </c>
      <c r="BK592" s="161" t="str">
        <f>IF(OR(P592="",VLOOKUP(P$1,Services!$A$1:$B$25,2,0)="Exclude"),"",IF($D592=1,IF(OR(price_limit="",price_limit="No Limit"),IF(P592="Yes",1,2),IF(SUMIFS(WhatIf!$W:$W,WhatIf!$Q:$Q,P$1,WhatIf!$R:$R,P592)&lt;=price_limit,IF(P592="Yes",1,2),"")),""))</f>
        <v/>
      </c>
      <c r="BL592" s="161" t="str">
        <f>IF(OR(Q592="",VLOOKUP(Q$1,Services!$A$1:$B$25,2,0)="Exclude"),"",IF($D592=1,IF(OR(price_limit="",price_limit="No Limit"),IF(Q592="Yes",1,2),IF(SUMIFS(WhatIf!$W:$W,WhatIf!$Q:$Q,Q$1,WhatIf!$R:$R,Q592)&lt;=price_limit,IF(Q592="Yes",1,2),"")),""))</f>
        <v/>
      </c>
      <c r="BM592" s="161" t="str">
        <f>IF(OR(R592="",VLOOKUP(R$1,Services!$A$1:$B$25,2,0)="Exclude"),"",IF($D592=1,IF(OR(price_limit="",price_limit="No Limit"),IF(R592="Yes",1,2),IF(SUMIFS(WhatIf!$W:$W,WhatIf!$Q:$Q,R$1,WhatIf!$R:$R,R592)&lt;=price_limit,IF(R592="Yes",1,2),"")),""))</f>
        <v/>
      </c>
      <c r="BN592" s="161" t="str">
        <f>IF(OR(S592="",VLOOKUP(S$1,Services!$A$1:$B$25,2,0)="Exclude"),"",IF($D592=1,IF(OR(price_limit="",price_limit="No Limit"),IF(S592="Yes",1,2),IF(SUMIFS(WhatIf!$W:$W,WhatIf!$Q:$Q,S$1,WhatIf!$R:$R,S592)&lt;=price_limit,IF(S592="Yes",1,2),"")),""))</f>
        <v/>
      </c>
      <c r="BO592" s="161" t="str">
        <f>IF(OR(T592="",VLOOKUP(T$1,Services!$A$1:$B$25,2,0)="Exclude"),"",IF($D592=1,IF(OR(price_limit="",price_limit="No Limit"),IF(T592="Yes",1,2),IF(SUMIFS(WhatIf!$W:$W,WhatIf!$Q:$Q,T$1,WhatIf!$R:$R,T592)&lt;=price_limit,IF(T592="Yes",1,2),"")),""))</f>
        <v/>
      </c>
      <c r="BP592" s="161" t="str">
        <f>IF(OR(U592="",VLOOKUP(U$1,Services!$A$1:$B$25,2,0)="Exclude"),"",IF($D592=1,IF(OR(price_limit="",price_limit="No Limit"),IF(U592="Yes",1,2),IF(SUMIFS(WhatIf!$W:$W,WhatIf!$Q:$Q,U$1,WhatIf!$R:$R,U592)&lt;=price_limit,IF(U592="Yes",1,2),"")),""))</f>
        <v/>
      </c>
      <c r="BQ592" s="161" t="str">
        <f>IF(OR(V592="",VLOOKUP(V$1,Services!$A$1:$B$25,2,0)="Exclude"),"",IF($D592=1,IF(OR(price_limit="",price_limit="No Limit"),IF(V592="Yes",1,2),IF(SUMIFS(WhatIf!$W:$W,WhatIf!$Q:$Q,V$1,WhatIf!$R:$R,V592)&lt;=price_limit,IF(V592="Yes",1,2),"")),""))</f>
        <v/>
      </c>
      <c r="BR592" s="161" t="str">
        <f>IF(OR(W592="",VLOOKUP(W$1,Services!$A$1:$B$25,2,0)="Exclude"),"",IF($D592=1,IF(OR(price_limit="",price_limit="No Limit"),IF(W592="Yes",1,2),IF(SUMIFS(WhatIf!$W:$W,WhatIf!$Q:$Q,W$1,WhatIf!$R:$R,W592)&lt;=price_limit,IF(W592="Yes",1,2),"")),""))</f>
        <v/>
      </c>
      <c r="BS592" s="161" t="str">
        <f>IF(OR(X592="",VLOOKUP(X$1,Services!$A$1:$B$25,2,0)="Exclude"),"",IF($D592=1,IF(OR(price_limit="",price_limit="No Limit"),IF(X592="Yes",1,2),IF(SUMIFS(WhatIf!$W:$W,WhatIf!$Q:$Q,X$1,WhatIf!$R:$R,X592)&lt;=price_limit,IF(X592="Yes",1,2),"")),""))</f>
        <v/>
      </c>
      <c r="BT592" s="161" t="str">
        <f>IF(OR(Y592="",VLOOKUP(Y$1,Services!$A$1:$B$25,2,0)="Exclude"),"",IF($D592=1,IF(OR(price_limit="",price_limit="No Limit"),IF(Y592="Yes",1,2),IF(SUMIFS(WhatIf!$W:$W,WhatIf!$Q:$Q,Y$1,WhatIf!$R:$R,Y592)&lt;=price_limit,IF(Y592="Yes",1,2),"")),""))</f>
        <v/>
      </c>
      <c r="BU592" s="161" t="str">
        <f>IF(OR(Z592="",VLOOKUP(Z$1,Services!$A$1:$B$25,2,0)="Exclude"),"",IF($D592=1,IF(OR(price_limit="",price_limit="No Limit"),IF(Z592="Yes",1,2),IF(SUMIFS(WhatIf!$W:$W,WhatIf!$Q:$Q,Z$1,WhatIf!$R:$R,Z592)&lt;=price_limit,IF(Z592="Yes",1,2),"")),""))</f>
        <v/>
      </c>
      <c r="BV592" s="161" t="str">
        <f>IF(OR(AA592="",VLOOKUP(AA$1,Services!$A$1:$B$25,2,0)="Exclude"),"",IF($D592=1,IF(OR(price_limit="",price_limit="No Limit"),IF(AA592="Yes",1,2),IF(SUMIFS(WhatIf!$W:$W,WhatIf!$Q:$Q,AA$1,WhatIf!$R:$R,AA592)&lt;=price_limit,IF(AA592="Yes",1,2),"")),""))</f>
        <v/>
      </c>
      <c r="BW592" s="8">
        <f t="shared" si="31"/>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
      <c r="A593" s="15" t="s">
        <v>1186</v>
      </c>
      <c r="C593" s="3" t="s">
        <v>177</v>
      </c>
      <c r="D593" s="8" t="str">
        <f t="shared" ca="1" si="29"/>
        <v/>
      </c>
      <c r="O593" s="4" t="s">
        <v>1</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0"/>
        <v/>
      </c>
      <c r="AZ593" s="161" t="str">
        <f>IF(OR(E593="",VLOOKUP(E$1,Services!$A$1:$B$25,2,0)="Exclude"),"",IF($D593=1,IF(OR(price_limit="",price_limit="No Limit"),IF(E593="Yes",1,2),IF(SUMIFS(WhatIf!$W:$W,WhatIf!$Q:$Q,E$1,WhatIf!$R:$R,E593)&lt;=price_limit,IF(E593="Yes",1,2),"")),""))</f>
        <v/>
      </c>
      <c r="BA593" s="161" t="str">
        <f>IF(OR(F593="",VLOOKUP(F$1,Services!$A$1:$B$25,2,0)="Exclude"),"",IF($D593=1,IF(OR(price_limit="",price_limit="No Limit"),IF(F593="Yes",1,2),IF(SUMIFS(WhatIf!$W:$W,WhatIf!$Q:$Q,F$1,WhatIf!$R:$R,F593)&lt;=price_limit,IF(F593="Yes",1,2),"")),""))</f>
        <v/>
      </c>
      <c r="BB593" s="161" t="str">
        <f>IF(OR(G593="",VLOOKUP(G$1,Services!$A$1:$B$25,2,0)="Exclude"),"",IF($D593=1,IF(OR(price_limit="",price_limit="No Limit"),IF(G593="Yes",1,2),IF(SUMIFS(WhatIf!$W:$W,WhatIf!$Q:$Q,G$1,WhatIf!$R:$R,G593)&lt;=price_limit,IF(G593="Yes",1,2),"")),""))</f>
        <v/>
      </c>
      <c r="BC593" s="161" t="str">
        <f>IF(OR(H593="",VLOOKUP(H$1,Services!$A$1:$B$25,2,0)="Exclude"),"",IF($D593=1,IF(OR(price_limit="",price_limit="No Limit"),IF(H593="Yes",1,2),IF(SUMIFS(WhatIf!$W:$W,WhatIf!$Q:$Q,H$1,WhatIf!$R:$R,H593)&lt;=price_limit,IF(H593="Yes",1,2),"")),""))</f>
        <v/>
      </c>
      <c r="BD593" s="161" t="str">
        <f>IF(OR(I593="",VLOOKUP(I$1,Services!$A$1:$B$25,2,0)="Exclude"),"",IF($D593=1,IF(OR(price_limit="",price_limit="No Limit"),IF(I593="Yes",1,2),IF(SUMIFS(WhatIf!$W:$W,WhatIf!$Q:$Q,I$1,WhatIf!$R:$R,I593)&lt;=price_limit,IF(I593="Yes",1,2),"")),""))</f>
        <v/>
      </c>
      <c r="BE593" s="161" t="str">
        <f>IF(OR(J593="",VLOOKUP(J$1,Services!$A$1:$B$25,2,0)="Exclude"),"",IF($D593=1,IF(OR(price_limit="",price_limit="No Limit"),IF(J593="Yes",1,2),IF(SUMIFS(WhatIf!$W:$W,WhatIf!$Q:$Q,J$1,WhatIf!$R:$R,J593)&lt;=price_limit,IF(J593="Yes",1,2),"")),""))</f>
        <v/>
      </c>
      <c r="BF593" s="161" t="str">
        <f>IF(OR(K593="",VLOOKUP(K$1,Services!$A$1:$B$25,2,0)="Exclude"),"",IF($D593=1,IF(OR(price_limit="",price_limit="No Limit"),IF(K593="Yes",1,2),IF(SUMIFS(WhatIf!$W:$W,WhatIf!$Q:$Q,K$1,WhatIf!$R:$R,K593)&lt;=price_limit,IF(K593="Yes",1,2),"")),""))</f>
        <v/>
      </c>
      <c r="BG593" s="161" t="str">
        <f>IF(OR(L593="",VLOOKUP(L$1,Services!$A$1:$B$25,2,0)="Exclude"),"",IF($D593=1,IF(OR(price_limit="",price_limit="No Limit"),IF(L593="Yes",1,2),IF(SUMIFS(WhatIf!$W:$W,WhatIf!$Q:$Q,L$1,WhatIf!$R:$R,L593)&lt;=price_limit,IF(L593="Yes",1,2),"")),""))</f>
        <v/>
      </c>
      <c r="BH593" s="161" t="str">
        <f>IF(OR(M593="",VLOOKUP(M$1,Services!$A$1:$B$25,2,0)="Exclude"),"",IF($D593=1,IF(OR(price_limit="",price_limit="No Limit"),IF(M593="Yes",1,2),IF(SUMIFS(WhatIf!$W:$W,WhatIf!$Q:$Q,M$1,WhatIf!$R:$R,M593)&lt;=price_limit,IF(M593="Yes",1,2),"")),""))</f>
        <v/>
      </c>
      <c r="BI593" s="161" t="str">
        <f>IF(OR(N593="",VLOOKUP(N$1,Services!$A$1:$B$25,2,0)="Exclude"),"",IF($D593=1,IF(OR(price_limit="",price_limit="No Limit"),IF(N593="Yes",1,2),IF(SUMIFS(WhatIf!$W:$W,WhatIf!$Q:$Q,N$1,WhatIf!$R:$R,N593)&lt;=price_limit,IF(N593="Yes",1,2),"")),""))</f>
        <v/>
      </c>
      <c r="BJ593" s="161" t="str">
        <f ca="1">IF(OR(O593="",VLOOKUP(O$1,Services!$A$1:$B$25,2,0)="Exclude"),"",IF($D593=1,IF(OR(price_limit="",price_limit="No Limit"),IF(O593="Yes",1,2),IF(SUMIFS(WhatIf!$W:$W,WhatIf!$Q:$Q,O$1,WhatIf!$R:$R,O593)&lt;=price_limit,IF(O593="Yes",1,2),"")),""))</f>
        <v/>
      </c>
      <c r="BK593" s="161" t="str">
        <f>IF(OR(P593="",VLOOKUP(P$1,Services!$A$1:$B$25,2,0)="Exclude"),"",IF($D593=1,IF(OR(price_limit="",price_limit="No Limit"),IF(P593="Yes",1,2),IF(SUMIFS(WhatIf!$W:$W,WhatIf!$Q:$Q,P$1,WhatIf!$R:$R,P593)&lt;=price_limit,IF(P593="Yes",1,2),"")),""))</f>
        <v/>
      </c>
      <c r="BL593" s="161" t="str">
        <f>IF(OR(Q593="",VLOOKUP(Q$1,Services!$A$1:$B$25,2,0)="Exclude"),"",IF($D593=1,IF(OR(price_limit="",price_limit="No Limit"),IF(Q593="Yes",1,2),IF(SUMIFS(WhatIf!$W:$W,WhatIf!$Q:$Q,Q$1,WhatIf!$R:$R,Q593)&lt;=price_limit,IF(Q593="Yes",1,2),"")),""))</f>
        <v/>
      </c>
      <c r="BM593" s="161" t="str">
        <f>IF(OR(R593="",VLOOKUP(R$1,Services!$A$1:$B$25,2,0)="Exclude"),"",IF($D593=1,IF(OR(price_limit="",price_limit="No Limit"),IF(R593="Yes",1,2),IF(SUMIFS(WhatIf!$W:$W,WhatIf!$Q:$Q,R$1,WhatIf!$R:$R,R593)&lt;=price_limit,IF(R593="Yes",1,2),"")),""))</f>
        <v/>
      </c>
      <c r="BN593" s="161" t="str">
        <f>IF(OR(S593="",VLOOKUP(S$1,Services!$A$1:$B$25,2,0)="Exclude"),"",IF($D593=1,IF(OR(price_limit="",price_limit="No Limit"),IF(S593="Yes",1,2),IF(SUMIFS(WhatIf!$W:$W,WhatIf!$Q:$Q,S$1,WhatIf!$R:$R,S593)&lt;=price_limit,IF(S593="Yes",1,2),"")),""))</f>
        <v/>
      </c>
      <c r="BO593" s="161" t="str">
        <f>IF(OR(T593="",VLOOKUP(T$1,Services!$A$1:$B$25,2,0)="Exclude"),"",IF($D593=1,IF(OR(price_limit="",price_limit="No Limit"),IF(T593="Yes",1,2),IF(SUMIFS(WhatIf!$W:$W,WhatIf!$Q:$Q,T$1,WhatIf!$R:$R,T593)&lt;=price_limit,IF(T593="Yes",1,2),"")),""))</f>
        <v/>
      </c>
      <c r="BP593" s="161" t="str">
        <f>IF(OR(U593="",VLOOKUP(U$1,Services!$A$1:$B$25,2,0)="Exclude"),"",IF($D593=1,IF(OR(price_limit="",price_limit="No Limit"),IF(U593="Yes",1,2),IF(SUMIFS(WhatIf!$W:$W,WhatIf!$Q:$Q,U$1,WhatIf!$R:$R,U593)&lt;=price_limit,IF(U593="Yes",1,2),"")),""))</f>
        <v/>
      </c>
      <c r="BQ593" s="161" t="str">
        <f>IF(OR(V593="",VLOOKUP(V$1,Services!$A$1:$B$25,2,0)="Exclude"),"",IF($D593=1,IF(OR(price_limit="",price_limit="No Limit"),IF(V593="Yes",1,2),IF(SUMIFS(WhatIf!$W:$W,WhatIf!$Q:$Q,V$1,WhatIf!$R:$R,V593)&lt;=price_limit,IF(V593="Yes",1,2),"")),""))</f>
        <v/>
      </c>
      <c r="BR593" s="161" t="str">
        <f>IF(OR(W593="",VLOOKUP(W$1,Services!$A$1:$B$25,2,0)="Exclude"),"",IF($D593=1,IF(OR(price_limit="",price_limit="No Limit"),IF(W593="Yes",1,2),IF(SUMIFS(WhatIf!$W:$W,WhatIf!$Q:$Q,W$1,WhatIf!$R:$R,W593)&lt;=price_limit,IF(W593="Yes",1,2),"")),""))</f>
        <v/>
      </c>
      <c r="BS593" s="161" t="str">
        <f>IF(OR(X593="",VLOOKUP(X$1,Services!$A$1:$B$25,2,0)="Exclude"),"",IF($D593=1,IF(OR(price_limit="",price_limit="No Limit"),IF(X593="Yes",1,2),IF(SUMIFS(WhatIf!$W:$W,WhatIf!$Q:$Q,X$1,WhatIf!$R:$R,X593)&lt;=price_limit,IF(X593="Yes",1,2),"")),""))</f>
        <v/>
      </c>
      <c r="BT593" s="161" t="str">
        <f>IF(OR(Y593="",VLOOKUP(Y$1,Services!$A$1:$B$25,2,0)="Exclude"),"",IF($D593=1,IF(OR(price_limit="",price_limit="No Limit"),IF(Y593="Yes",1,2),IF(SUMIFS(WhatIf!$W:$W,WhatIf!$Q:$Q,Y$1,WhatIf!$R:$R,Y593)&lt;=price_limit,IF(Y593="Yes",1,2),"")),""))</f>
        <v/>
      </c>
      <c r="BU593" s="161" t="str">
        <f>IF(OR(Z593="",VLOOKUP(Z$1,Services!$A$1:$B$25,2,0)="Exclude"),"",IF($D593=1,IF(OR(price_limit="",price_limit="No Limit"),IF(Z593="Yes",1,2),IF(SUMIFS(WhatIf!$W:$W,WhatIf!$Q:$Q,Z$1,WhatIf!$R:$R,Z593)&lt;=price_limit,IF(Z593="Yes",1,2),"")),""))</f>
        <v/>
      </c>
      <c r="BV593" s="161" t="str">
        <f>IF(OR(AA593="",VLOOKUP(AA$1,Services!$A$1:$B$25,2,0)="Exclude"),"",IF($D593=1,IF(OR(price_limit="",price_limit="No Limit"),IF(AA593="Yes",1,2),IF(SUMIFS(WhatIf!$W:$W,WhatIf!$Q:$Q,AA$1,WhatIf!$R:$R,AA593)&lt;=price_limit,IF(AA593="Yes",1,2),"")),""))</f>
        <v/>
      </c>
      <c r="BW593" s="8">
        <f t="shared" si="31"/>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405</v>
      </c>
      <c r="B594" s="3" t="s">
        <v>1292</v>
      </c>
      <c r="C594" s="3" t="s">
        <v>745</v>
      </c>
      <c r="D594" s="8" t="str">
        <f t="shared" ca="1" si="29"/>
        <v/>
      </c>
      <c r="F594" s="4" t="s">
        <v>405</v>
      </c>
      <c r="G594" s="4" t="s">
        <v>405</v>
      </c>
      <c r="H594" s="4" t="s">
        <v>405</v>
      </c>
      <c r="I594" s="8"/>
      <c r="J594" s="8"/>
      <c r="K594" s="8"/>
      <c r="L594" s="8"/>
      <c r="M594" s="8"/>
      <c r="N594" s="8"/>
      <c r="O594" s="8"/>
      <c r="P594" s="8" t="s">
        <v>210</v>
      </c>
      <c r="Q594" s="8"/>
      <c r="R594" s="8"/>
      <c r="S594" s="8"/>
      <c r="T594" s="8"/>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0"/>
        <v/>
      </c>
      <c r="AZ594" s="161" t="str">
        <f>IF(OR(E594="",VLOOKUP(E$1,Services!$A$1:$B$25,2,0)="Exclude"),"",IF($D594=1,IF(OR(price_limit="",price_limit="No Limit"),IF(E594="Yes",1,2),IF(SUMIFS(WhatIf!$W:$W,WhatIf!$Q:$Q,E$1,WhatIf!$R:$R,E594)&lt;=price_limit,IF(E594="Yes",1,2),"")),""))</f>
        <v/>
      </c>
      <c r="BA594" s="161" t="str">
        <f ca="1">IF(OR(F594="",VLOOKUP(F$1,Services!$A$1:$B$25,2,0)="Exclude"),"",IF($D594=1,IF(OR(price_limit="",price_limit="No Limit"),IF(F594="Yes",1,2),IF(SUMIFS(WhatIf!$W:$W,WhatIf!$Q:$Q,F$1,WhatIf!$R:$R,F594)&lt;=price_limit,IF(F594="Yes",1,2),"")),""))</f>
        <v/>
      </c>
      <c r="BB594" s="161" t="str">
        <f ca="1">IF(OR(G594="",VLOOKUP(G$1,Services!$A$1:$B$25,2,0)="Exclude"),"",IF($D594=1,IF(OR(price_limit="",price_limit="No Limit"),IF(G594="Yes",1,2),IF(SUMIFS(WhatIf!$W:$W,WhatIf!$Q:$Q,G$1,WhatIf!$R:$R,G594)&lt;=price_limit,IF(G594="Yes",1,2),"")),""))</f>
        <v/>
      </c>
      <c r="BC594" s="161" t="str">
        <f ca="1">IF(OR(H594="",VLOOKUP(H$1,Services!$A$1:$B$25,2,0)="Exclude"),"",IF($D594=1,IF(OR(price_limit="",price_limit="No Limit"),IF(H594="Yes",1,2),IF(SUMIFS(WhatIf!$W:$W,WhatIf!$Q:$Q,H$1,WhatIf!$R:$R,H594)&lt;=price_limit,IF(H594="Yes",1,2),"")),""))</f>
        <v/>
      </c>
      <c r="BD594" s="161" t="str">
        <f>IF(OR(I594="",VLOOKUP(I$1,Services!$A$1:$B$25,2,0)="Exclude"),"",IF($D594=1,IF(OR(price_limit="",price_limit="No Limit"),IF(I594="Yes",1,2),IF(SUMIFS(WhatIf!$W:$W,WhatIf!$Q:$Q,I$1,WhatIf!$R:$R,I594)&lt;=price_limit,IF(I594="Yes",1,2),"")),""))</f>
        <v/>
      </c>
      <c r="BE594" s="161" t="str">
        <f>IF(OR(J594="",VLOOKUP(J$1,Services!$A$1:$B$25,2,0)="Exclude"),"",IF($D594=1,IF(OR(price_limit="",price_limit="No Limit"),IF(J594="Yes",1,2),IF(SUMIFS(WhatIf!$W:$W,WhatIf!$Q:$Q,J$1,WhatIf!$R:$R,J594)&lt;=price_limit,IF(J594="Yes",1,2),"")),""))</f>
        <v/>
      </c>
      <c r="BF594" s="161" t="str">
        <f>IF(OR(K594="",VLOOKUP(K$1,Services!$A$1:$B$25,2,0)="Exclude"),"",IF($D594=1,IF(OR(price_limit="",price_limit="No Limit"),IF(K594="Yes",1,2),IF(SUMIFS(WhatIf!$W:$W,WhatIf!$Q:$Q,K$1,WhatIf!$R:$R,K594)&lt;=price_limit,IF(K594="Yes",1,2),"")),""))</f>
        <v/>
      </c>
      <c r="BG594" s="161" t="str">
        <f>IF(OR(L594="",VLOOKUP(L$1,Services!$A$1:$B$25,2,0)="Exclude"),"",IF($D594=1,IF(OR(price_limit="",price_limit="No Limit"),IF(L594="Yes",1,2),IF(SUMIFS(WhatIf!$W:$W,WhatIf!$Q:$Q,L$1,WhatIf!$R:$R,L594)&lt;=price_limit,IF(L594="Yes",1,2),"")),""))</f>
        <v/>
      </c>
      <c r="BH594" s="161" t="str">
        <f>IF(OR(M594="",VLOOKUP(M$1,Services!$A$1:$B$25,2,0)="Exclude"),"",IF($D594=1,IF(OR(price_limit="",price_limit="No Limit"),IF(M594="Yes",1,2),IF(SUMIFS(WhatIf!$W:$W,WhatIf!$Q:$Q,M$1,WhatIf!$R:$R,M594)&lt;=price_limit,IF(M594="Yes",1,2),"")),""))</f>
        <v/>
      </c>
      <c r="BI594" s="161" t="str">
        <f>IF(OR(N594="",VLOOKUP(N$1,Services!$A$1:$B$25,2,0)="Exclude"),"",IF($D594=1,IF(OR(price_limit="",price_limit="No Limit"),IF(N594="Yes",1,2),IF(SUMIFS(WhatIf!$W:$W,WhatIf!$Q:$Q,N$1,WhatIf!$R:$R,N594)&lt;=price_limit,IF(N594="Yes",1,2),"")),""))</f>
        <v/>
      </c>
      <c r="BJ594" s="161" t="str">
        <f>IF(OR(O594="",VLOOKUP(O$1,Services!$A$1:$B$25,2,0)="Exclude"),"",IF($D594=1,IF(OR(price_limit="",price_limit="No Limit"),IF(O594="Yes",1,2),IF(SUMIFS(WhatIf!$W:$W,WhatIf!$Q:$Q,O$1,WhatIf!$R:$R,O594)&lt;=price_limit,IF(O594="Yes",1,2),"")),""))</f>
        <v/>
      </c>
      <c r="BK594" s="161" t="str">
        <f ca="1">IF(OR(P594="",VLOOKUP(P$1,Services!$A$1:$B$25,2,0)="Exclude"),"",IF($D594=1,IF(OR(price_limit="",price_limit="No Limit"),IF(P594="Yes",1,2),IF(SUMIFS(WhatIf!$W:$W,WhatIf!$Q:$Q,P$1,WhatIf!$R:$R,P594)&lt;=price_limit,IF(P594="Yes",1,2),"")),""))</f>
        <v/>
      </c>
      <c r="BL594" s="161" t="str">
        <f>IF(OR(Q594="",VLOOKUP(Q$1,Services!$A$1:$B$25,2,0)="Exclude"),"",IF($D594=1,IF(OR(price_limit="",price_limit="No Limit"),IF(Q594="Yes",1,2),IF(SUMIFS(WhatIf!$W:$W,WhatIf!$Q:$Q,Q$1,WhatIf!$R:$R,Q594)&lt;=price_limit,IF(Q594="Yes",1,2),"")),""))</f>
        <v/>
      </c>
      <c r="BM594" s="161" t="str">
        <f>IF(OR(R594="",VLOOKUP(R$1,Services!$A$1:$B$25,2,0)="Exclude"),"",IF($D594=1,IF(OR(price_limit="",price_limit="No Limit"),IF(R594="Yes",1,2),IF(SUMIFS(WhatIf!$W:$W,WhatIf!$Q:$Q,R$1,WhatIf!$R:$R,R594)&lt;=price_limit,IF(R594="Yes",1,2),"")),""))</f>
        <v/>
      </c>
      <c r="BN594" s="161" t="str">
        <f>IF(OR(S594="",VLOOKUP(S$1,Services!$A$1:$B$25,2,0)="Exclude"),"",IF($D594=1,IF(OR(price_limit="",price_limit="No Limit"),IF(S594="Yes",1,2),IF(SUMIFS(WhatIf!$W:$W,WhatIf!$Q:$Q,S$1,WhatIf!$R:$R,S594)&lt;=price_limit,IF(S594="Yes",1,2),"")),""))</f>
        <v/>
      </c>
      <c r="BO594" s="161" t="str">
        <f>IF(OR(T594="",VLOOKUP(T$1,Services!$A$1:$B$25,2,0)="Exclude"),"",IF($D594=1,IF(OR(price_limit="",price_limit="No Limit"),IF(T594="Yes",1,2),IF(SUMIFS(WhatIf!$W:$W,WhatIf!$Q:$Q,T$1,WhatIf!$R:$R,T594)&lt;=price_limit,IF(T594="Yes",1,2),"")),""))</f>
        <v/>
      </c>
      <c r="BP594" s="161" t="str">
        <f>IF(OR(U594="",VLOOKUP(U$1,Services!$A$1:$B$25,2,0)="Exclude"),"",IF($D594=1,IF(OR(price_limit="",price_limit="No Limit"),IF(U594="Yes",1,2),IF(SUMIFS(WhatIf!$W:$W,WhatIf!$Q:$Q,U$1,WhatIf!$R:$R,U594)&lt;=price_limit,IF(U594="Yes",1,2),"")),""))</f>
        <v/>
      </c>
      <c r="BQ594" s="161" t="str">
        <f>IF(OR(V594="",VLOOKUP(V$1,Services!$A$1:$B$25,2,0)="Exclude"),"",IF($D594=1,IF(OR(price_limit="",price_limit="No Limit"),IF(V594="Yes",1,2),IF(SUMIFS(WhatIf!$W:$W,WhatIf!$Q:$Q,V$1,WhatIf!$R:$R,V594)&lt;=price_limit,IF(V594="Yes",1,2),"")),""))</f>
        <v/>
      </c>
      <c r="BR594" s="161" t="str">
        <f>IF(OR(W594="",VLOOKUP(W$1,Services!$A$1:$B$25,2,0)="Exclude"),"",IF($D594=1,IF(OR(price_limit="",price_limit="No Limit"),IF(W594="Yes",1,2),IF(SUMIFS(WhatIf!$W:$W,WhatIf!$Q:$Q,W$1,WhatIf!$R:$R,W594)&lt;=price_limit,IF(W594="Yes",1,2),"")),""))</f>
        <v/>
      </c>
      <c r="BS594" s="161" t="str">
        <f>IF(OR(X594="",VLOOKUP(X$1,Services!$A$1:$B$25,2,0)="Exclude"),"",IF($D594=1,IF(OR(price_limit="",price_limit="No Limit"),IF(X594="Yes",1,2),IF(SUMIFS(WhatIf!$W:$W,WhatIf!$Q:$Q,X$1,WhatIf!$R:$R,X594)&lt;=price_limit,IF(X594="Yes",1,2),"")),""))</f>
        <v/>
      </c>
      <c r="BT594" s="161" t="str">
        <f>IF(OR(Y594="",VLOOKUP(Y$1,Services!$A$1:$B$25,2,0)="Exclude"),"",IF($D594=1,IF(OR(price_limit="",price_limit="No Limit"),IF(Y594="Yes",1,2),IF(SUMIFS(WhatIf!$W:$W,WhatIf!$Q:$Q,Y$1,WhatIf!$R:$R,Y594)&lt;=price_limit,IF(Y594="Yes",1,2),"")),""))</f>
        <v/>
      </c>
      <c r="BU594" s="161" t="str">
        <f>IF(OR(Z594="",VLOOKUP(Z$1,Services!$A$1:$B$25,2,0)="Exclude"),"",IF($D594=1,IF(OR(price_limit="",price_limit="No Limit"),IF(Z594="Yes",1,2),IF(SUMIFS(WhatIf!$W:$W,WhatIf!$Q:$Q,Z$1,WhatIf!$R:$R,Z594)&lt;=price_limit,IF(Z594="Yes",1,2),"")),""))</f>
        <v/>
      </c>
      <c r="BV594" s="161" t="str">
        <f>IF(OR(AA594="",VLOOKUP(AA$1,Services!$A$1:$B$25,2,0)="Exclude"),"",IF($D594=1,IF(OR(price_limit="",price_limit="No Limit"),IF(AA594="Yes",1,2),IF(SUMIFS(WhatIf!$W:$W,WhatIf!$Q:$Q,AA$1,WhatIf!$R:$R,AA594)&lt;=price_limit,IF(AA594="Yes",1,2),"")),""))</f>
        <v/>
      </c>
      <c r="BW594" s="8">
        <f t="shared" si="31"/>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192</v>
      </c>
      <c r="B595" s="3" t="s">
        <v>1089</v>
      </c>
      <c r="C595" s="3" t="s">
        <v>185</v>
      </c>
      <c r="D595" s="8" t="str">
        <f t="shared" ca="1" si="29"/>
        <v/>
      </c>
      <c r="F595" s="4" t="s">
        <v>390</v>
      </c>
      <c r="G595" s="4" t="s">
        <v>390</v>
      </c>
      <c r="H595" s="4" t="s">
        <v>390</v>
      </c>
      <c r="I595" s="8"/>
      <c r="J595" s="8"/>
      <c r="K595" s="8"/>
      <c r="L595" s="8"/>
      <c r="M595" s="8"/>
      <c r="N595" s="8"/>
      <c r="O595" s="8"/>
      <c r="P595" s="8"/>
      <c r="Q595" s="8"/>
      <c r="R595" s="8" t="s">
        <v>1</v>
      </c>
      <c r="S595" s="8" t="s">
        <v>1</v>
      </c>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0"/>
        <v/>
      </c>
      <c r="AZ595" s="161" t="str">
        <f>IF(OR(E595="",VLOOKUP(E$1,Services!$A$1:$B$25,2,0)="Exclude"),"",IF($D595=1,IF(OR(price_limit="",price_limit="No Limit"),IF(E595="Yes",1,2),IF(SUMIFS(WhatIf!$W:$W,WhatIf!$Q:$Q,E$1,WhatIf!$R:$R,E595)&lt;=price_limit,IF(E595="Yes",1,2),"")),""))</f>
        <v/>
      </c>
      <c r="BA595" s="161" t="str">
        <f ca="1">IF(OR(F595="",VLOOKUP(F$1,Services!$A$1:$B$25,2,0)="Exclude"),"",IF($D595=1,IF(OR(price_limit="",price_limit="No Limit"),IF(F595="Yes",1,2),IF(SUMIFS(WhatIf!$W:$W,WhatIf!$Q:$Q,F$1,WhatIf!$R:$R,F595)&lt;=price_limit,IF(F595="Yes",1,2),"")),""))</f>
        <v/>
      </c>
      <c r="BB595" s="161" t="str">
        <f ca="1">IF(OR(G595="",VLOOKUP(G$1,Services!$A$1:$B$25,2,0)="Exclude"),"",IF($D595=1,IF(OR(price_limit="",price_limit="No Limit"),IF(G595="Yes",1,2),IF(SUMIFS(WhatIf!$W:$W,WhatIf!$Q:$Q,G$1,WhatIf!$R:$R,G595)&lt;=price_limit,IF(G595="Yes",1,2),"")),""))</f>
        <v/>
      </c>
      <c r="BC595" s="161" t="str">
        <f ca="1">IF(OR(H595="",VLOOKUP(H$1,Services!$A$1:$B$25,2,0)="Exclude"),"",IF($D595=1,IF(OR(price_limit="",price_limit="No Limit"),IF(H595="Yes",1,2),IF(SUMIFS(WhatIf!$W:$W,WhatIf!$Q:$Q,H$1,WhatIf!$R:$R,H595)&lt;=price_limit,IF(H595="Yes",1,2),"")),""))</f>
        <v/>
      </c>
      <c r="BD595" s="161" t="str">
        <f>IF(OR(I595="",VLOOKUP(I$1,Services!$A$1:$B$25,2,0)="Exclude"),"",IF($D595=1,IF(OR(price_limit="",price_limit="No Limit"),IF(I595="Yes",1,2),IF(SUMIFS(WhatIf!$W:$W,WhatIf!$Q:$Q,I$1,WhatIf!$R:$R,I595)&lt;=price_limit,IF(I595="Yes",1,2),"")),""))</f>
        <v/>
      </c>
      <c r="BE595" s="161" t="str">
        <f>IF(OR(J595="",VLOOKUP(J$1,Services!$A$1:$B$25,2,0)="Exclude"),"",IF($D595=1,IF(OR(price_limit="",price_limit="No Limit"),IF(J595="Yes",1,2),IF(SUMIFS(WhatIf!$W:$W,WhatIf!$Q:$Q,J$1,WhatIf!$R:$R,J595)&lt;=price_limit,IF(J595="Yes",1,2),"")),""))</f>
        <v/>
      </c>
      <c r="BF595" s="161" t="str">
        <f>IF(OR(K595="",VLOOKUP(K$1,Services!$A$1:$B$25,2,0)="Exclude"),"",IF($D595=1,IF(OR(price_limit="",price_limit="No Limit"),IF(K595="Yes",1,2),IF(SUMIFS(WhatIf!$W:$W,WhatIf!$Q:$Q,K$1,WhatIf!$R:$R,K595)&lt;=price_limit,IF(K595="Yes",1,2),"")),""))</f>
        <v/>
      </c>
      <c r="BG595" s="161" t="str">
        <f>IF(OR(L595="",VLOOKUP(L$1,Services!$A$1:$B$25,2,0)="Exclude"),"",IF($D595=1,IF(OR(price_limit="",price_limit="No Limit"),IF(L595="Yes",1,2),IF(SUMIFS(WhatIf!$W:$W,WhatIf!$Q:$Q,L$1,WhatIf!$R:$R,L595)&lt;=price_limit,IF(L595="Yes",1,2),"")),""))</f>
        <v/>
      </c>
      <c r="BH595" s="161" t="str">
        <f>IF(OR(M595="",VLOOKUP(M$1,Services!$A$1:$B$25,2,0)="Exclude"),"",IF($D595=1,IF(OR(price_limit="",price_limit="No Limit"),IF(M595="Yes",1,2),IF(SUMIFS(WhatIf!$W:$W,WhatIf!$Q:$Q,M$1,WhatIf!$R:$R,M595)&lt;=price_limit,IF(M595="Yes",1,2),"")),""))</f>
        <v/>
      </c>
      <c r="BI595" s="161" t="str">
        <f>IF(OR(N595="",VLOOKUP(N$1,Services!$A$1:$B$25,2,0)="Exclude"),"",IF($D595=1,IF(OR(price_limit="",price_limit="No Limit"),IF(N595="Yes",1,2),IF(SUMIFS(WhatIf!$W:$W,WhatIf!$Q:$Q,N$1,WhatIf!$R:$R,N595)&lt;=price_limit,IF(N595="Yes",1,2),"")),""))</f>
        <v/>
      </c>
      <c r="BJ595" s="161" t="str">
        <f>IF(OR(O595="",VLOOKUP(O$1,Services!$A$1:$B$25,2,0)="Exclude"),"",IF($D595=1,IF(OR(price_limit="",price_limit="No Limit"),IF(O595="Yes",1,2),IF(SUMIFS(WhatIf!$W:$W,WhatIf!$Q:$Q,O$1,WhatIf!$R:$R,O595)&lt;=price_limit,IF(O595="Yes",1,2),"")),""))</f>
        <v/>
      </c>
      <c r="BK595" s="161" t="str">
        <f>IF(OR(P595="",VLOOKUP(P$1,Services!$A$1:$B$25,2,0)="Exclude"),"",IF($D595=1,IF(OR(price_limit="",price_limit="No Limit"),IF(P595="Yes",1,2),IF(SUMIFS(WhatIf!$W:$W,WhatIf!$Q:$Q,P$1,WhatIf!$R:$R,P595)&lt;=price_limit,IF(P595="Yes",1,2),"")),""))</f>
        <v/>
      </c>
      <c r="BL595" s="161" t="str">
        <f>IF(OR(Q595="",VLOOKUP(Q$1,Services!$A$1:$B$25,2,0)="Exclude"),"",IF($D595=1,IF(OR(price_limit="",price_limit="No Limit"),IF(Q595="Yes",1,2),IF(SUMIFS(WhatIf!$W:$W,WhatIf!$Q:$Q,Q$1,WhatIf!$R:$R,Q595)&lt;=price_limit,IF(Q595="Yes",1,2),"")),""))</f>
        <v/>
      </c>
      <c r="BM595" s="161" t="str">
        <f ca="1">IF(OR(R595="",VLOOKUP(R$1,Services!$A$1:$B$25,2,0)="Exclude"),"",IF($D595=1,IF(OR(price_limit="",price_limit="No Limit"),IF(R595="Yes",1,2),IF(SUMIFS(WhatIf!$W:$W,WhatIf!$Q:$Q,R$1,WhatIf!$R:$R,R595)&lt;=price_limit,IF(R595="Yes",1,2),"")),""))</f>
        <v/>
      </c>
      <c r="BN595" s="161" t="str">
        <f ca="1">IF(OR(S595="",VLOOKUP(S$1,Services!$A$1:$B$25,2,0)="Exclude"),"",IF($D595=1,IF(OR(price_limit="",price_limit="No Limit"),IF(S595="Yes",1,2),IF(SUMIFS(WhatIf!$W:$W,WhatIf!$Q:$Q,S$1,WhatIf!$R:$R,S595)&lt;=price_limit,IF(S595="Yes",1,2),"")),""))</f>
        <v/>
      </c>
      <c r="BO595" s="161" t="str">
        <f>IF(OR(T595="",VLOOKUP(T$1,Services!$A$1:$B$25,2,0)="Exclude"),"",IF($D595=1,IF(OR(price_limit="",price_limit="No Limit"),IF(T595="Yes",1,2),IF(SUMIFS(WhatIf!$W:$W,WhatIf!$Q:$Q,T$1,WhatIf!$R:$R,T595)&lt;=price_limit,IF(T595="Yes",1,2),"")),""))</f>
        <v/>
      </c>
      <c r="BP595" s="161" t="str">
        <f>IF(OR(U595="",VLOOKUP(U$1,Services!$A$1:$B$25,2,0)="Exclude"),"",IF($D595=1,IF(OR(price_limit="",price_limit="No Limit"),IF(U595="Yes",1,2),IF(SUMIFS(WhatIf!$W:$W,WhatIf!$Q:$Q,U$1,WhatIf!$R:$R,U595)&lt;=price_limit,IF(U595="Yes",1,2),"")),""))</f>
        <v/>
      </c>
      <c r="BQ595" s="161" t="str">
        <f>IF(OR(V595="",VLOOKUP(V$1,Services!$A$1:$B$25,2,0)="Exclude"),"",IF($D595=1,IF(OR(price_limit="",price_limit="No Limit"),IF(V595="Yes",1,2),IF(SUMIFS(WhatIf!$W:$W,WhatIf!$Q:$Q,V$1,WhatIf!$R:$R,V595)&lt;=price_limit,IF(V595="Yes",1,2),"")),""))</f>
        <v/>
      </c>
      <c r="BR595" s="161" t="str">
        <f>IF(OR(W595="",VLOOKUP(W$1,Services!$A$1:$B$25,2,0)="Exclude"),"",IF($D595=1,IF(OR(price_limit="",price_limit="No Limit"),IF(W595="Yes",1,2),IF(SUMIFS(WhatIf!$W:$W,WhatIf!$Q:$Q,W$1,WhatIf!$R:$R,W595)&lt;=price_limit,IF(W595="Yes",1,2),"")),""))</f>
        <v/>
      </c>
      <c r="BS595" s="161" t="str">
        <f>IF(OR(X595="",VLOOKUP(X$1,Services!$A$1:$B$25,2,0)="Exclude"),"",IF($D595=1,IF(OR(price_limit="",price_limit="No Limit"),IF(X595="Yes",1,2),IF(SUMIFS(WhatIf!$W:$W,WhatIf!$Q:$Q,X$1,WhatIf!$R:$R,X595)&lt;=price_limit,IF(X595="Yes",1,2),"")),""))</f>
        <v/>
      </c>
      <c r="BT595" s="161" t="str">
        <f>IF(OR(Y595="",VLOOKUP(Y$1,Services!$A$1:$B$25,2,0)="Exclude"),"",IF($D595=1,IF(OR(price_limit="",price_limit="No Limit"),IF(Y595="Yes",1,2),IF(SUMIFS(WhatIf!$W:$W,WhatIf!$Q:$Q,Y$1,WhatIf!$R:$R,Y595)&lt;=price_limit,IF(Y595="Yes",1,2),"")),""))</f>
        <v/>
      </c>
      <c r="BU595" s="161" t="str">
        <f>IF(OR(Z595="",VLOOKUP(Z$1,Services!$A$1:$B$25,2,0)="Exclude"),"",IF($D595=1,IF(OR(price_limit="",price_limit="No Limit"),IF(Z595="Yes",1,2),IF(SUMIFS(WhatIf!$W:$W,WhatIf!$Q:$Q,Z$1,WhatIf!$R:$R,Z595)&lt;=price_limit,IF(Z595="Yes",1,2),"")),""))</f>
        <v/>
      </c>
      <c r="BV595" s="161" t="str">
        <f>IF(OR(AA595="",VLOOKUP(AA$1,Services!$A$1:$B$25,2,0)="Exclude"),"",IF($D595=1,IF(OR(price_limit="",price_limit="No Limit"),IF(AA595="Yes",1,2),IF(SUMIFS(WhatIf!$W:$W,WhatIf!$Q:$Q,AA$1,WhatIf!$R:$R,AA595)&lt;=price_limit,IF(AA595="Yes",1,2),"")),""))</f>
        <v/>
      </c>
      <c r="BW595" s="8">
        <f t="shared" si="31"/>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
      <c r="A596" s="15" t="s">
        <v>1163</v>
      </c>
      <c r="C596" s="3" t="s">
        <v>229</v>
      </c>
      <c r="D596" s="8" t="str">
        <f t="shared" ca="1" si="29"/>
        <v/>
      </c>
      <c r="O596" s="4" t="s">
        <v>1</v>
      </c>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0"/>
        <v/>
      </c>
      <c r="AZ596" s="161" t="str">
        <f>IF(OR(E596="",VLOOKUP(E$1,Services!$A$1:$B$25,2,0)="Exclude"),"",IF($D596=1,IF(OR(price_limit="",price_limit="No Limit"),IF(E596="Yes",1,2),IF(SUMIFS(WhatIf!$W:$W,WhatIf!$Q:$Q,E$1,WhatIf!$R:$R,E596)&lt;=price_limit,IF(E596="Yes",1,2),"")),""))</f>
        <v/>
      </c>
      <c r="BA596" s="161" t="str">
        <f>IF(OR(F596="",VLOOKUP(F$1,Services!$A$1:$B$25,2,0)="Exclude"),"",IF($D596=1,IF(OR(price_limit="",price_limit="No Limit"),IF(F596="Yes",1,2),IF(SUMIFS(WhatIf!$W:$W,WhatIf!$Q:$Q,F$1,WhatIf!$R:$R,F596)&lt;=price_limit,IF(F596="Yes",1,2),"")),""))</f>
        <v/>
      </c>
      <c r="BB596" s="161" t="str">
        <f>IF(OR(G596="",VLOOKUP(G$1,Services!$A$1:$B$25,2,0)="Exclude"),"",IF($D596=1,IF(OR(price_limit="",price_limit="No Limit"),IF(G596="Yes",1,2),IF(SUMIFS(WhatIf!$W:$W,WhatIf!$Q:$Q,G$1,WhatIf!$R:$R,G596)&lt;=price_limit,IF(G596="Yes",1,2),"")),""))</f>
        <v/>
      </c>
      <c r="BC596" s="161" t="str">
        <f>IF(OR(H596="",VLOOKUP(H$1,Services!$A$1:$B$25,2,0)="Exclude"),"",IF($D596=1,IF(OR(price_limit="",price_limit="No Limit"),IF(H596="Yes",1,2),IF(SUMIFS(WhatIf!$W:$W,WhatIf!$Q:$Q,H$1,WhatIf!$R:$R,H596)&lt;=price_limit,IF(H596="Yes",1,2),"")),""))</f>
        <v/>
      </c>
      <c r="BD596" s="161" t="str">
        <f>IF(OR(I596="",VLOOKUP(I$1,Services!$A$1:$B$25,2,0)="Exclude"),"",IF($D596=1,IF(OR(price_limit="",price_limit="No Limit"),IF(I596="Yes",1,2),IF(SUMIFS(WhatIf!$W:$W,WhatIf!$Q:$Q,I$1,WhatIf!$R:$R,I596)&lt;=price_limit,IF(I596="Yes",1,2),"")),""))</f>
        <v/>
      </c>
      <c r="BE596" s="161" t="str">
        <f>IF(OR(J596="",VLOOKUP(J$1,Services!$A$1:$B$25,2,0)="Exclude"),"",IF($D596=1,IF(OR(price_limit="",price_limit="No Limit"),IF(J596="Yes",1,2),IF(SUMIFS(WhatIf!$W:$W,WhatIf!$Q:$Q,J$1,WhatIf!$R:$R,J596)&lt;=price_limit,IF(J596="Yes",1,2),"")),""))</f>
        <v/>
      </c>
      <c r="BF596" s="161" t="str">
        <f>IF(OR(K596="",VLOOKUP(K$1,Services!$A$1:$B$25,2,0)="Exclude"),"",IF($D596=1,IF(OR(price_limit="",price_limit="No Limit"),IF(K596="Yes",1,2),IF(SUMIFS(WhatIf!$W:$W,WhatIf!$Q:$Q,K$1,WhatIf!$R:$R,K596)&lt;=price_limit,IF(K596="Yes",1,2),"")),""))</f>
        <v/>
      </c>
      <c r="BG596" s="161" t="str">
        <f>IF(OR(L596="",VLOOKUP(L$1,Services!$A$1:$B$25,2,0)="Exclude"),"",IF($D596=1,IF(OR(price_limit="",price_limit="No Limit"),IF(L596="Yes",1,2),IF(SUMIFS(WhatIf!$W:$W,WhatIf!$Q:$Q,L$1,WhatIf!$R:$R,L596)&lt;=price_limit,IF(L596="Yes",1,2),"")),""))</f>
        <v/>
      </c>
      <c r="BH596" s="161" t="str">
        <f>IF(OR(M596="",VLOOKUP(M$1,Services!$A$1:$B$25,2,0)="Exclude"),"",IF($D596=1,IF(OR(price_limit="",price_limit="No Limit"),IF(M596="Yes",1,2),IF(SUMIFS(WhatIf!$W:$W,WhatIf!$Q:$Q,M$1,WhatIf!$R:$R,M596)&lt;=price_limit,IF(M596="Yes",1,2),"")),""))</f>
        <v/>
      </c>
      <c r="BI596" s="161" t="str">
        <f>IF(OR(N596="",VLOOKUP(N$1,Services!$A$1:$B$25,2,0)="Exclude"),"",IF($D596=1,IF(OR(price_limit="",price_limit="No Limit"),IF(N596="Yes",1,2),IF(SUMIFS(WhatIf!$W:$W,WhatIf!$Q:$Q,N$1,WhatIf!$R:$R,N596)&lt;=price_limit,IF(N596="Yes",1,2),"")),""))</f>
        <v/>
      </c>
      <c r="BJ596" s="161" t="str">
        <f ca="1">IF(OR(O596="",VLOOKUP(O$1,Services!$A$1:$B$25,2,0)="Exclude"),"",IF($D596=1,IF(OR(price_limit="",price_limit="No Limit"),IF(O596="Yes",1,2),IF(SUMIFS(WhatIf!$W:$W,WhatIf!$Q:$Q,O$1,WhatIf!$R:$R,O596)&lt;=price_limit,IF(O596="Yes",1,2),"")),""))</f>
        <v/>
      </c>
      <c r="BK596" s="161" t="str">
        <f>IF(OR(P596="",VLOOKUP(P$1,Services!$A$1:$B$25,2,0)="Exclude"),"",IF($D596=1,IF(OR(price_limit="",price_limit="No Limit"),IF(P596="Yes",1,2),IF(SUMIFS(WhatIf!$W:$W,WhatIf!$Q:$Q,P$1,WhatIf!$R:$R,P596)&lt;=price_limit,IF(P596="Yes",1,2),"")),""))</f>
        <v/>
      </c>
      <c r="BL596" s="161" t="str">
        <f>IF(OR(Q596="",VLOOKUP(Q$1,Services!$A$1:$B$25,2,0)="Exclude"),"",IF($D596=1,IF(OR(price_limit="",price_limit="No Limit"),IF(Q596="Yes",1,2),IF(SUMIFS(WhatIf!$W:$W,WhatIf!$Q:$Q,Q$1,WhatIf!$R:$R,Q596)&lt;=price_limit,IF(Q596="Yes",1,2),"")),""))</f>
        <v/>
      </c>
      <c r="BM596" s="161" t="str">
        <f>IF(OR(R596="",VLOOKUP(R$1,Services!$A$1:$B$25,2,0)="Exclude"),"",IF($D596=1,IF(OR(price_limit="",price_limit="No Limit"),IF(R596="Yes",1,2),IF(SUMIFS(WhatIf!$W:$W,WhatIf!$Q:$Q,R$1,WhatIf!$R:$R,R596)&lt;=price_limit,IF(R596="Yes",1,2),"")),""))</f>
        <v/>
      </c>
      <c r="BN596" s="161" t="str">
        <f>IF(OR(S596="",VLOOKUP(S$1,Services!$A$1:$B$25,2,0)="Exclude"),"",IF($D596=1,IF(OR(price_limit="",price_limit="No Limit"),IF(S596="Yes",1,2),IF(SUMIFS(WhatIf!$W:$W,WhatIf!$Q:$Q,S$1,WhatIf!$R:$R,S596)&lt;=price_limit,IF(S596="Yes",1,2),"")),""))</f>
        <v/>
      </c>
      <c r="BO596" s="161" t="str">
        <f>IF(OR(T596="",VLOOKUP(T$1,Services!$A$1:$B$25,2,0)="Exclude"),"",IF($D596=1,IF(OR(price_limit="",price_limit="No Limit"),IF(T596="Yes",1,2),IF(SUMIFS(WhatIf!$W:$W,WhatIf!$Q:$Q,T$1,WhatIf!$R:$R,T596)&lt;=price_limit,IF(T596="Yes",1,2),"")),""))</f>
        <v/>
      </c>
      <c r="BP596" s="161" t="str">
        <f>IF(OR(U596="",VLOOKUP(U$1,Services!$A$1:$B$25,2,0)="Exclude"),"",IF($D596=1,IF(OR(price_limit="",price_limit="No Limit"),IF(U596="Yes",1,2),IF(SUMIFS(WhatIf!$W:$W,WhatIf!$Q:$Q,U$1,WhatIf!$R:$R,U596)&lt;=price_limit,IF(U596="Yes",1,2),"")),""))</f>
        <v/>
      </c>
      <c r="BQ596" s="161" t="str">
        <f>IF(OR(V596="",VLOOKUP(V$1,Services!$A$1:$B$25,2,0)="Exclude"),"",IF($D596=1,IF(OR(price_limit="",price_limit="No Limit"),IF(V596="Yes",1,2),IF(SUMIFS(WhatIf!$W:$W,WhatIf!$Q:$Q,V$1,WhatIf!$R:$R,V596)&lt;=price_limit,IF(V596="Yes",1,2),"")),""))</f>
        <v/>
      </c>
      <c r="BR596" s="161" t="str">
        <f>IF(OR(W596="",VLOOKUP(W$1,Services!$A$1:$B$25,2,0)="Exclude"),"",IF($D596=1,IF(OR(price_limit="",price_limit="No Limit"),IF(W596="Yes",1,2),IF(SUMIFS(WhatIf!$W:$W,WhatIf!$Q:$Q,W$1,WhatIf!$R:$R,W596)&lt;=price_limit,IF(W596="Yes",1,2),"")),""))</f>
        <v/>
      </c>
      <c r="BS596" s="161" t="str">
        <f>IF(OR(X596="",VLOOKUP(X$1,Services!$A$1:$B$25,2,0)="Exclude"),"",IF($D596=1,IF(OR(price_limit="",price_limit="No Limit"),IF(X596="Yes",1,2),IF(SUMIFS(WhatIf!$W:$W,WhatIf!$Q:$Q,X$1,WhatIf!$R:$R,X596)&lt;=price_limit,IF(X596="Yes",1,2),"")),""))</f>
        <v/>
      </c>
      <c r="BT596" s="161" t="str">
        <f>IF(OR(Y596="",VLOOKUP(Y$1,Services!$A$1:$B$25,2,0)="Exclude"),"",IF($D596=1,IF(OR(price_limit="",price_limit="No Limit"),IF(Y596="Yes",1,2),IF(SUMIFS(WhatIf!$W:$W,WhatIf!$Q:$Q,Y$1,WhatIf!$R:$R,Y596)&lt;=price_limit,IF(Y596="Yes",1,2),"")),""))</f>
        <v/>
      </c>
      <c r="BU596" s="161" t="str">
        <f>IF(OR(Z596="",VLOOKUP(Z$1,Services!$A$1:$B$25,2,0)="Exclude"),"",IF($D596=1,IF(OR(price_limit="",price_limit="No Limit"),IF(Z596="Yes",1,2),IF(SUMIFS(WhatIf!$W:$W,WhatIf!$Q:$Q,Z$1,WhatIf!$R:$R,Z596)&lt;=price_limit,IF(Z596="Yes",1,2),"")),""))</f>
        <v/>
      </c>
      <c r="BV596" s="161" t="str">
        <f>IF(OR(AA596="",VLOOKUP(AA$1,Services!$A$1:$B$25,2,0)="Exclude"),"",IF($D596=1,IF(OR(price_limit="",price_limit="No Limit"),IF(AA596="Yes",1,2),IF(SUMIFS(WhatIf!$W:$W,WhatIf!$Q:$Q,AA$1,WhatIf!$R:$R,AA596)&lt;=price_limit,IF(AA596="Yes",1,2),"")),""))</f>
        <v/>
      </c>
      <c r="BW596" s="8">
        <f t="shared" si="31"/>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
      <c r="A597" s="15" t="s">
        <v>1188</v>
      </c>
      <c r="B597" s="3" t="s">
        <v>1254</v>
      </c>
      <c r="C597" s="3" t="s">
        <v>745</v>
      </c>
      <c r="D597" s="8" t="str">
        <f t="shared" ca="1" si="29"/>
        <v/>
      </c>
      <c r="O597" s="4" t="s">
        <v>605</v>
      </c>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0"/>
        <v/>
      </c>
      <c r="AZ597" s="161" t="str">
        <f>IF(OR(E597="",VLOOKUP(E$1,Services!$A$1:$B$25,2,0)="Exclude"),"",IF($D597=1,IF(OR(price_limit="",price_limit="No Limit"),IF(E597="Yes",1,2),IF(SUMIFS(WhatIf!$W:$W,WhatIf!$Q:$Q,E$1,WhatIf!$R:$R,E597)&lt;=price_limit,IF(E597="Yes",1,2),"")),""))</f>
        <v/>
      </c>
      <c r="BA597" s="161" t="str">
        <f>IF(OR(F597="",VLOOKUP(F$1,Services!$A$1:$B$25,2,0)="Exclude"),"",IF($D597=1,IF(OR(price_limit="",price_limit="No Limit"),IF(F597="Yes",1,2),IF(SUMIFS(WhatIf!$W:$W,WhatIf!$Q:$Q,F$1,WhatIf!$R:$R,F597)&lt;=price_limit,IF(F597="Yes",1,2),"")),""))</f>
        <v/>
      </c>
      <c r="BB597" s="161" t="str">
        <f>IF(OR(G597="",VLOOKUP(G$1,Services!$A$1:$B$25,2,0)="Exclude"),"",IF($D597=1,IF(OR(price_limit="",price_limit="No Limit"),IF(G597="Yes",1,2),IF(SUMIFS(WhatIf!$W:$W,WhatIf!$Q:$Q,G$1,WhatIf!$R:$R,G597)&lt;=price_limit,IF(G597="Yes",1,2),"")),""))</f>
        <v/>
      </c>
      <c r="BC597" s="161" t="str">
        <f>IF(OR(H597="",VLOOKUP(H$1,Services!$A$1:$B$25,2,0)="Exclude"),"",IF($D597=1,IF(OR(price_limit="",price_limit="No Limit"),IF(H597="Yes",1,2),IF(SUMIFS(WhatIf!$W:$W,WhatIf!$Q:$Q,H$1,WhatIf!$R:$R,H597)&lt;=price_limit,IF(H597="Yes",1,2),"")),""))</f>
        <v/>
      </c>
      <c r="BD597" s="161" t="str">
        <f>IF(OR(I597="",VLOOKUP(I$1,Services!$A$1:$B$25,2,0)="Exclude"),"",IF($D597=1,IF(OR(price_limit="",price_limit="No Limit"),IF(I597="Yes",1,2),IF(SUMIFS(WhatIf!$W:$W,WhatIf!$Q:$Q,I$1,WhatIf!$R:$R,I597)&lt;=price_limit,IF(I597="Yes",1,2),"")),""))</f>
        <v/>
      </c>
      <c r="BE597" s="161" t="str">
        <f>IF(OR(J597="",VLOOKUP(J$1,Services!$A$1:$B$25,2,0)="Exclude"),"",IF($D597=1,IF(OR(price_limit="",price_limit="No Limit"),IF(J597="Yes",1,2),IF(SUMIFS(WhatIf!$W:$W,WhatIf!$Q:$Q,J$1,WhatIf!$R:$R,J597)&lt;=price_limit,IF(J597="Yes",1,2),"")),""))</f>
        <v/>
      </c>
      <c r="BF597" s="161" t="str">
        <f>IF(OR(K597="",VLOOKUP(K$1,Services!$A$1:$B$25,2,0)="Exclude"),"",IF($D597=1,IF(OR(price_limit="",price_limit="No Limit"),IF(K597="Yes",1,2),IF(SUMIFS(WhatIf!$W:$W,WhatIf!$Q:$Q,K$1,WhatIf!$R:$R,K597)&lt;=price_limit,IF(K597="Yes",1,2),"")),""))</f>
        <v/>
      </c>
      <c r="BG597" s="161" t="str">
        <f>IF(OR(L597="",VLOOKUP(L$1,Services!$A$1:$B$25,2,0)="Exclude"),"",IF($D597=1,IF(OR(price_limit="",price_limit="No Limit"),IF(L597="Yes",1,2),IF(SUMIFS(WhatIf!$W:$W,WhatIf!$Q:$Q,L$1,WhatIf!$R:$R,L597)&lt;=price_limit,IF(L597="Yes",1,2),"")),""))</f>
        <v/>
      </c>
      <c r="BH597" s="161" t="str">
        <f>IF(OR(M597="",VLOOKUP(M$1,Services!$A$1:$B$25,2,0)="Exclude"),"",IF($D597=1,IF(OR(price_limit="",price_limit="No Limit"),IF(M597="Yes",1,2),IF(SUMIFS(WhatIf!$W:$W,WhatIf!$Q:$Q,M$1,WhatIf!$R:$R,M597)&lt;=price_limit,IF(M597="Yes",1,2),"")),""))</f>
        <v/>
      </c>
      <c r="BI597" s="161" t="str">
        <f>IF(OR(N597="",VLOOKUP(N$1,Services!$A$1:$B$25,2,0)="Exclude"),"",IF($D597=1,IF(OR(price_limit="",price_limit="No Limit"),IF(N597="Yes",1,2),IF(SUMIFS(WhatIf!$W:$W,WhatIf!$Q:$Q,N$1,WhatIf!$R:$R,N597)&lt;=price_limit,IF(N597="Yes",1,2),"")),""))</f>
        <v/>
      </c>
      <c r="BJ597" s="161" t="str">
        <f ca="1">IF(OR(O597="",VLOOKUP(O$1,Services!$A$1:$B$25,2,0)="Exclude"),"",IF($D597=1,IF(OR(price_limit="",price_limit="No Limit"),IF(O597="Yes",1,2),IF(SUMIFS(WhatIf!$W:$W,WhatIf!$Q:$Q,O$1,WhatIf!$R:$R,O597)&lt;=price_limit,IF(O597="Yes",1,2),"")),""))</f>
        <v/>
      </c>
      <c r="BK597" s="161" t="str">
        <f>IF(OR(P597="",VLOOKUP(P$1,Services!$A$1:$B$25,2,0)="Exclude"),"",IF($D597=1,IF(OR(price_limit="",price_limit="No Limit"),IF(P597="Yes",1,2),IF(SUMIFS(WhatIf!$W:$W,WhatIf!$Q:$Q,P$1,WhatIf!$R:$R,P597)&lt;=price_limit,IF(P597="Yes",1,2),"")),""))</f>
        <v/>
      </c>
      <c r="BL597" s="161" t="str">
        <f>IF(OR(Q597="",VLOOKUP(Q$1,Services!$A$1:$B$25,2,0)="Exclude"),"",IF($D597=1,IF(OR(price_limit="",price_limit="No Limit"),IF(Q597="Yes",1,2),IF(SUMIFS(WhatIf!$W:$W,WhatIf!$Q:$Q,Q$1,WhatIf!$R:$R,Q597)&lt;=price_limit,IF(Q597="Yes",1,2),"")),""))</f>
        <v/>
      </c>
      <c r="BM597" s="161" t="str">
        <f>IF(OR(R597="",VLOOKUP(R$1,Services!$A$1:$B$25,2,0)="Exclude"),"",IF($D597=1,IF(OR(price_limit="",price_limit="No Limit"),IF(R597="Yes",1,2),IF(SUMIFS(WhatIf!$W:$W,WhatIf!$Q:$Q,R$1,WhatIf!$R:$R,R597)&lt;=price_limit,IF(R597="Yes",1,2),"")),""))</f>
        <v/>
      </c>
      <c r="BN597" s="161" t="str">
        <f>IF(OR(S597="",VLOOKUP(S$1,Services!$A$1:$B$25,2,0)="Exclude"),"",IF($D597=1,IF(OR(price_limit="",price_limit="No Limit"),IF(S597="Yes",1,2),IF(SUMIFS(WhatIf!$W:$W,WhatIf!$Q:$Q,S$1,WhatIf!$R:$R,S597)&lt;=price_limit,IF(S597="Yes",1,2),"")),""))</f>
        <v/>
      </c>
      <c r="BO597" s="161" t="str">
        <f>IF(OR(T597="",VLOOKUP(T$1,Services!$A$1:$B$25,2,0)="Exclude"),"",IF($D597=1,IF(OR(price_limit="",price_limit="No Limit"),IF(T597="Yes",1,2),IF(SUMIFS(WhatIf!$W:$W,WhatIf!$Q:$Q,T$1,WhatIf!$R:$R,T597)&lt;=price_limit,IF(T597="Yes",1,2),"")),""))</f>
        <v/>
      </c>
      <c r="BP597" s="161" t="str">
        <f>IF(OR(U597="",VLOOKUP(U$1,Services!$A$1:$B$25,2,0)="Exclude"),"",IF($D597=1,IF(OR(price_limit="",price_limit="No Limit"),IF(U597="Yes",1,2),IF(SUMIFS(WhatIf!$W:$W,WhatIf!$Q:$Q,U$1,WhatIf!$R:$R,U597)&lt;=price_limit,IF(U597="Yes",1,2),"")),""))</f>
        <v/>
      </c>
      <c r="BQ597" s="161" t="str">
        <f>IF(OR(V597="",VLOOKUP(V$1,Services!$A$1:$B$25,2,0)="Exclude"),"",IF($D597=1,IF(OR(price_limit="",price_limit="No Limit"),IF(V597="Yes",1,2),IF(SUMIFS(WhatIf!$W:$W,WhatIf!$Q:$Q,V$1,WhatIf!$R:$R,V597)&lt;=price_limit,IF(V597="Yes",1,2),"")),""))</f>
        <v/>
      </c>
      <c r="BR597" s="161" t="str">
        <f>IF(OR(W597="",VLOOKUP(W$1,Services!$A$1:$B$25,2,0)="Exclude"),"",IF($D597=1,IF(OR(price_limit="",price_limit="No Limit"),IF(W597="Yes",1,2),IF(SUMIFS(WhatIf!$W:$W,WhatIf!$Q:$Q,W$1,WhatIf!$R:$R,W597)&lt;=price_limit,IF(W597="Yes",1,2),"")),""))</f>
        <v/>
      </c>
      <c r="BS597" s="161" t="str">
        <f>IF(OR(X597="",VLOOKUP(X$1,Services!$A$1:$B$25,2,0)="Exclude"),"",IF($D597=1,IF(OR(price_limit="",price_limit="No Limit"),IF(X597="Yes",1,2),IF(SUMIFS(WhatIf!$W:$W,WhatIf!$Q:$Q,X$1,WhatIf!$R:$R,X597)&lt;=price_limit,IF(X597="Yes",1,2),"")),""))</f>
        <v/>
      </c>
      <c r="BT597" s="161" t="str">
        <f>IF(OR(Y597="",VLOOKUP(Y$1,Services!$A$1:$B$25,2,0)="Exclude"),"",IF($D597=1,IF(OR(price_limit="",price_limit="No Limit"),IF(Y597="Yes",1,2),IF(SUMIFS(WhatIf!$W:$W,WhatIf!$Q:$Q,Y$1,WhatIf!$R:$R,Y597)&lt;=price_limit,IF(Y597="Yes",1,2),"")),""))</f>
        <v/>
      </c>
      <c r="BU597" s="161" t="str">
        <f>IF(OR(Z597="",VLOOKUP(Z$1,Services!$A$1:$B$25,2,0)="Exclude"),"",IF($D597=1,IF(OR(price_limit="",price_limit="No Limit"),IF(Z597="Yes",1,2),IF(SUMIFS(WhatIf!$W:$W,WhatIf!$Q:$Q,Z$1,WhatIf!$R:$R,Z597)&lt;=price_limit,IF(Z597="Yes",1,2),"")),""))</f>
        <v/>
      </c>
      <c r="BV597" s="161" t="str">
        <f>IF(OR(AA597="",VLOOKUP(AA$1,Services!$A$1:$B$25,2,0)="Exclude"),"",IF($D597=1,IF(OR(price_limit="",price_limit="No Limit"),IF(AA597="Yes",1,2),IF(SUMIFS(WhatIf!$W:$W,WhatIf!$Q:$Q,AA$1,WhatIf!$R:$R,AA597)&lt;=price_limit,IF(AA597="Yes",1,2),"")),""))</f>
        <v/>
      </c>
      <c r="BW597" s="8">
        <f t="shared" si="31"/>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25.5" customHeight="1" x14ac:dyDescent="0.35">
      <c r="A598" s="15" t="s">
        <v>862</v>
      </c>
      <c r="C598" s="3" t="s">
        <v>191</v>
      </c>
      <c r="D598" s="8" t="str">
        <f t="shared" ca="1" si="29"/>
        <v/>
      </c>
      <c r="I598" s="4" t="s">
        <v>1</v>
      </c>
      <c r="J598" s="4" t="s">
        <v>1</v>
      </c>
      <c r="K598" s="4" t="s">
        <v>1</v>
      </c>
      <c r="L598" s="4" t="s">
        <v>1</v>
      </c>
      <c r="P598" s="4" t="s">
        <v>1</v>
      </c>
      <c r="R598" s="4" t="s">
        <v>1</v>
      </c>
      <c r="S598" s="4" t="s">
        <v>1</v>
      </c>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0"/>
        <v/>
      </c>
      <c r="AZ598" s="161" t="str">
        <f>IF(OR(E598="",VLOOKUP(E$1,Services!$A$1:$B$25,2,0)="Exclude"),"",IF($D598=1,IF(OR(price_limit="",price_limit="No Limit"),IF(E598="Yes",1,2),IF(SUMIFS(WhatIf!$W:$W,WhatIf!$Q:$Q,E$1,WhatIf!$R:$R,E598)&lt;=price_limit,IF(E598="Yes",1,2),"")),""))</f>
        <v/>
      </c>
      <c r="BA598" s="161" t="str">
        <f>IF(OR(F598="",VLOOKUP(F$1,Services!$A$1:$B$25,2,0)="Exclude"),"",IF($D598=1,IF(OR(price_limit="",price_limit="No Limit"),IF(F598="Yes",1,2),IF(SUMIFS(WhatIf!$W:$W,WhatIf!$Q:$Q,F$1,WhatIf!$R:$R,F598)&lt;=price_limit,IF(F598="Yes",1,2),"")),""))</f>
        <v/>
      </c>
      <c r="BB598" s="161" t="str">
        <f>IF(OR(G598="",VLOOKUP(G$1,Services!$A$1:$B$25,2,0)="Exclude"),"",IF($D598=1,IF(OR(price_limit="",price_limit="No Limit"),IF(G598="Yes",1,2),IF(SUMIFS(WhatIf!$W:$W,WhatIf!$Q:$Q,G$1,WhatIf!$R:$R,G598)&lt;=price_limit,IF(G598="Yes",1,2),"")),""))</f>
        <v/>
      </c>
      <c r="BC598" s="161" t="str">
        <f>IF(OR(H598="",VLOOKUP(H$1,Services!$A$1:$B$25,2,0)="Exclude"),"",IF($D598=1,IF(OR(price_limit="",price_limit="No Limit"),IF(H598="Yes",1,2),IF(SUMIFS(WhatIf!$W:$W,WhatIf!$Q:$Q,H$1,WhatIf!$R:$R,H598)&lt;=price_limit,IF(H598="Yes",1,2),"")),""))</f>
        <v/>
      </c>
      <c r="BD598" s="161" t="str">
        <f ca="1">IF(OR(I598="",VLOOKUP(I$1,Services!$A$1:$B$25,2,0)="Exclude"),"",IF($D598=1,IF(OR(price_limit="",price_limit="No Limit"),IF(I598="Yes",1,2),IF(SUMIFS(WhatIf!$W:$W,WhatIf!$Q:$Q,I$1,WhatIf!$R:$R,I598)&lt;=price_limit,IF(I598="Yes",1,2),"")),""))</f>
        <v/>
      </c>
      <c r="BE598" s="161" t="str">
        <f ca="1">IF(OR(J598="",VLOOKUP(J$1,Services!$A$1:$B$25,2,0)="Exclude"),"",IF($D598=1,IF(OR(price_limit="",price_limit="No Limit"),IF(J598="Yes",1,2),IF(SUMIFS(WhatIf!$W:$W,WhatIf!$Q:$Q,J$1,WhatIf!$R:$R,J598)&lt;=price_limit,IF(J598="Yes",1,2),"")),""))</f>
        <v/>
      </c>
      <c r="BF598" s="161" t="str">
        <f ca="1">IF(OR(K598="",VLOOKUP(K$1,Services!$A$1:$B$25,2,0)="Exclude"),"",IF($D598=1,IF(OR(price_limit="",price_limit="No Limit"),IF(K598="Yes",1,2),IF(SUMIFS(WhatIf!$W:$W,WhatIf!$Q:$Q,K$1,WhatIf!$R:$R,K598)&lt;=price_limit,IF(K598="Yes",1,2),"")),""))</f>
        <v/>
      </c>
      <c r="BG598" s="161" t="str">
        <f ca="1">IF(OR(L598="",VLOOKUP(L$1,Services!$A$1:$B$25,2,0)="Exclude"),"",IF($D598=1,IF(OR(price_limit="",price_limit="No Limit"),IF(L598="Yes",1,2),IF(SUMIFS(WhatIf!$W:$W,WhatIf!$Q:$Q,L$1,WhatIf!$R:$R,L598)&lt;=price_limit,IF(L598="Yes",1,2),"")),""))</f>
        <v/>
      </c>
      <c r="BH598" s="161" t="str">
        <f>IF(OR(M598="",VLOOKUP(M$1,Services!$A$1:$B$25,2,0)="Exclude"),"",IF($D598=1,IF(OR(price_limit="",price_limit="No Limit"),IF(M598="Yes",1,2),IF(SUMIFS(WhatIf!$W:$W,WhatIf!$Q:$Q,M$1,WhatIf!$R:$R,M598)&lt;=price_limit,IF(M598="Yes",1,2),"")),""))</f>
        <v/>
      </c>
      <c r="BI598" s="161" t="str">
        <f>IF(OR(N598="",VLOOKUP(N$1,Services!$A$1:$B$25,2,0)="Exclude"),"",IF($D598=1,IF(OR(price_limit="",price_limit="No Limit"),IF(N598="Yes",1,2),IF(SUMIFS(WhatIf!$W:$W,WhatIf!$Q:$Q,N$1,WhatIf!$R:$R,N598)&lt;=price_limit,IF(N598="Yes",1,2),"")),""))</f>
        <v/>
      </c>
      <c r="BJ598" s="161" t="str">
        <f>IF(OR(O598="",VLOOKUP(O$1,Services!$A$1:$B$25,2,0)="Exclude"),"",IF($D598=1,IF(OR(price_limit="",price_limit="No Limit"),IF(O598="Yes",1,2),IF(SUMIFS(WhatIf!$W:$W,WhatIf!$Q:$Q,O$1,WhatIf!$R:$R,O598)&lt;=price_limit,IF(O598="Yes",1,2),"")),""))</f>
        <v/>
      </c>
      <c r="BK598" s="161" t="str">
        <f ca="1">IF(OR(P598="",VLOOKUP(P$1,Services!$A$1:$B$25,2,0)="Exclude"),"",IF($D598=1,IF(OR(price_limit="",price_limit="No Limit"),IF(P598="Yes",1,2),IF(SUMIFS(WhatIf!$W:$W,WhatIf!$Q:$Q,P$1,WhatIf!$R:$R,P598)&lt;=price_limit,IF(P598="Yes",1,2),"")),""))</f>
        <v/>
      </c>
      <c r="BL598" s="161" t="str">
        <f>IF(OR(Q598="",VLOOKUP(Q$1,Services!$A$1:$B$25,2,0)="Exclude"),"",IF($D598=1,IF(OR(price_limit="",price_limit="No Limit"),IF(Q598="Yes",1,2),IF(SUMIFS(WhatIf!$W:$W,WhatIf!$Q:$Q,Q$1,WhatIf!$R:$R,Q598)&lt;=price_limit,IF(Q598="Yes",1,2),"")),""))</f>
        <v/>
      </c>
      <c r="BM598" s="161" t="str">
        <f ca="1">IF(OR(R598="",VLOOKUP(R$1,Services!$A$1:$B$25,2,0)="Exclude"),"",IF($D598=1,IF(OR(price_limit="",price_limit="No Limit"),IF(R598="Yes",1,2),IF(SUMIFS(WhatIf!$W:$W,WhatIf!$Q:$Q,R$1,WhatIf!$R:$R,R598)&lt;=price_limit,IF(R598="Yes",1,2),"")),""))</f>
        <v/>
      </c>
      <c r="BN598" s="161" t="str">
        <f ca="1">IF(OR(S598="",VLOOKUP(S$1,Services!$A$1:$B$25,2,0)="Exclude"),"",IF($D598=1,IF(OR(price_limit="",price_limit="No Limit"),IF(S598="Yes",1,2),IF(SUMIFS(WhatIf!$W:$W,WhatIf!$Q:$Q,S$1,WhatIf!$R:$R,S598)&lt;=price_limit,IF(S598="Yes",1,2),"")),""))</f>
        <v/>
      </c>
      <c r="BO598" s="161" t="str">
        <f>IF(OR(T598="",VLOOKUP(T$1,Services!$A$1:$B$25,2,0)="Exclude"),"",IF($D598=1,IF(OR(price_limit="",price_limit="No Limit"),IF(T598="Yes",1,2),IF(SUMIFS(WhatIf!$W:$W,WhatIf!$Q:$Q,T$1,WhatIf!$R:$R,T598)&lt;=price_limit,IF(T598="Yes",1,2),"")),""))</f>
        <v/>
      </c>
      <c r="BP598" s="161" t="str">
        <f>IF(OR(U598="",VLOOKUP(U$1,Services!$A$1:$B$25,2,0)="Exclude"),"",IF($D598=1,IF(OR(price_limit="",price_limit="No Limit"),IF(U598="Yes",1,2),IF(SUMIFS(WhatIf!$W:$W,WhatIf!$Q:$Q,U$1,WhatIf!$R:$R,U598)&lt;=price_limit,IF(U598="Yes",1,2),"")),""))</f>
        <v/>
      </c>
      <c r="BQ598" s="161" t="str">
        <f>IF(OR(V598="",VLOOKUP(V$1,Services!$A$1:$B$25,2,0)="Exclude"),"",IF($D598=1,IF(OR(price_limit="",price_limit="No Limit"),IF(V598="Yes",1,2),IF(SUMIFS(WhatIf!$W:$W,WhatIf!$Q:$Q,V$1,WhatIf!$R:$R,V598)&lt;=price_limit,IF(V598="Yes",1,2),"")),""))</f>
        <v/>
      </c>
      <c r="BR598" s="161" t="str">
        <f>IF(OR(W598="",VLOOKUP(W$1,Services!$A$1:$B$25,2,0)="Exclude"),"",IF($D598=1,IF(OR(price_limit="",price_limit="No Limit"),IF(W598="Yes",1,2),IF(SUMIFS(WhatIf!$W:$W,WhatIf!$Q:$Q,W$1,WhatIf!$R:$R,W598)&lt;=price_limit,IF(W598="Yes",1,2),"")),""))</f>
        <v/>
      </c>
      <c r="BS598" s="161" t="str">
        <f>IF(OR(X598="",VLOOKUP(X$1,Services!$A$1:$B$25,2,0)="Exclude"),"",IF($D598=1,IF(OR(price_limit="",price_limit="No Limit"),IF(X598="Yes",1,2),IF(SUMIFS(WhatIf!$W:$W,WhatIf!$Q:$Q,X$1,WhatIf!$R:$R,X598)&lt;=price_limit,IF(X598="Yes",1,2),"")),""))</f>
        <v/>
      </c>
      <c r="BT598" s="161" t="str">
        <f>IF(OR(Y598="",VLOOKUP(Y$1,Services!$A$1:$B$25,2,0)="Exclude"),"",IF($D598=1,IF(OR(price_limit="",price_limit="No Limit"),IF(Y598="Yes",1,2),IF(SUMIFS(WhatIf!$W:$W,WhatIf!$Q:$Q,Y$1,WhatIf!$R:$R,Y598)&lt;=price_limit,IF(Y598="Yes",1,2),"")),""))</f>
        <v/>
      </c>
      <c r="BU598" s="161" t="str">
        <f>IF(OR(Z598="",VLOOKUP(Z$1,Services!$A$1:$B$25,2,0)="Exclude"),"",IF($D598=1,IF(OR(price_limit="",price_limit="No Limit"),IF(Z598="Yes",1,2),IF(SUMIFS(WhatIf!$W:$W,WhatIf!$Q:$Q,Z$1,WhatIf!$R:$R,Z598)&lt;=price_limit,IF(Z598="Yes",1,2),"")),""))</f>
        <v/>
      </c>
      <c r="BV598" s="161" t="str">
        <f>IF(OR(AA598="",VLOOKUP(AA$1,Services!$A$1:$B$25,2,0)="Exclude"),"",IF($D598=1,IF(OR(price_limit="",price_limit="No Limit"),IF(AA598="Yes",1,2),IF(SUMIFS(WhatIf!$W:$W,WhatIf!$Q:$Q,AA$1,WhatIf!$R:$R,AA598)&lt;=price_limit,IF(AA598="Yes",1,2),"")),""))</f>
        <v/>
      </c>
      <c r="BW598" s="8">
        <f t="shared" si="31"/>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5">
      <c r="A599" s="15" t="s">
        <v>1135</v>
      </c>
      <c r="C599" s="3" t="s">
        <v>229</v>
      </c>
      <c r="D599" s="8" t="str">
        <f t="shared" ca="1" si="29"/>
        <v/>
      </c>
      <c r="M599" s="4" t="s">
        <v>1135</v>
      </c>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0"/>
        <v/>
      </c>
      <c r="AZ599" s="161" t="str">
        <f>IF(OR(E599="",VLOOKUP(E$1,Services!$A$1:$B$25,2,0)="Exclude"),"",IF($D599=1,IF(OR(price_limit="",price_limit="No Limit"),IF(E599="Yes",1,2),IF(SUMIFS(WhatIf!$W:$W,WhatIf!$Q:$Q,E$1,WhatIf!$R:$R,E599)&lt;=price_limit,IF(E599="Yes",1,2),"")),""))</f>
        <v/>
      </c>
      <c r="BA599" s="161" t="str">
        <f>IF(OR(F599="",VLOOKUP(F$1,Services!$A$1:$B$25,2,0)="Exclude"),"",IF($D599=1,IF(OR(price_limit="",price_limit="No Limit"),IF(F599="Yes",1,2),IF(SUMIFS(WhatIf!$W:$W,WhatIf!$Q:$Q,F$1,WhatIf!$R:$R,F599)&lt;=price_limit,IF(F599="Yes",1,2),"")),""))</f>
        <v/>
      </c>
      <c r="BB599" s="161" t="str">
        <f>IF(OR(G599="",VLOOKUP(G$1,Services!$A$1:$B$25,2,0)="Exclude"),"",IF($D599=1,IF(OR(price_limit="",price_limit="No Limit"),IF(G599="Yes",1,2),IF(SUMIFS(WhatIf!$W:$W,WhatIf!$Q:$Q,G$1,WhatIf!$R:$R,G599)&lt;=price_limit,IF(G599="Yes",1,2),"")),""))</f>
        <v/>
      </c>
      <c r="BC599" s="161" t="str">
        <f>IF(OR(H599="",VLOOKUP(H$1,Services!$A$1:$B$25,2,0)="Exclude"),"",IF($D599=1,IF(OR(price_limit="",price_limit="No Limit"),IF(H599="Yes",1,2),IF(SUMIFS(WhatIf!$W:$W,WhatIf!$Q:$Q,H$1,WhatIf!$R:$R,H599)&lt;=price_limit,IF(H599="Yes",1,2),"")),""))</f>
        <v/>
      </c>
      <c r="BD599" s="161" t="str">
        <f>IF(OR(I599="",VLOOKUP(I$1,Services!$A$1:$B$25,2,0)="Exclude"),"",IF($D599=1,IF(OR(price_limit="",price_limit="No Limit"),IF(I599="Yes",1,2),IF(SUMIFS(WhatIf!$W:$W,WhatIf!$Q:$Q,I$1,WhatIf!$R:$R,I599)&lt;=price_limit,IF(I599="Yes",1,2),"")),""))</f>
        <v/>
      </c>
      <c r="BE599" s="161" t="str">
        <f>IF(OR(J599="",VLOOKUP(J$1,Services!$A$1:$B$25,2,0)="Exclude"),"",IF($D599=1,IF(OR(price_limit="",price_limit="No Limit"),IF(J599="Yes",1,2),IF(SUMIFS(WhatIf!$W:$W,WhatIf!$Q:$Q,J$1,WhatIf!$R:$R,J599)&lt;=price_limit,IF(J599="Yes",1,2),"")),""))</f>
        <v/>
      </c>
      <c r="BF599" s="161" t="str">
        <f>IF(OR(K599="",VLOOKUP(K$1,Services!$A$1:$B$25,2,0)="Exclude"),"",IF($D599=1,IF(OR(price_limit="",price_limit="No Limit"),IF(K599="Yes",1,2),IF(SUMIFS(WhatIf!$W:$W,WhatIf!$Q:$Q,K$1,WhatIf!$R:$R,K599)&lt;=price_limit,IF(K599="Yes",1,2),"")),""))</f>
        <v/>
      </c>
      <c r="BG599" s="161" t="str">
        <f>IF(OR(L599="",VLOOKUP(L$1,Services!$A$1:$B$25,2,0)="Exclude"),"",IF($D599=1,IF(OR(price_limit="",price_limit="No Limit"),IF(L599="Yes",1,2),IF(SUMIFS(WhatIf!$W:$W,WhatIf!$Q:$Q,L$1,WhatIf!$R:$R,L599)&lt;=price_limit,IF(L599="Yes",1,2),"")),""))</f>
        <v/>
      </c>
      <c r="BH599" s="161" t="str">
        <f ca="1">IF(OR(M599="",VLOOKUP(M$1,Services!$A$1:$B$25,2,0)="Exclude"),"",IF($D599=1,IF(OR(price_limit="",price_limit="No Limit"),IF(M599="Yes",1,2),IF(SUMIFS(WhatIf!$W:$W,WhatIf!$Q:$Q,M$1,WhatIf!$R:$R,M599)&lt;=price_limit,IF(M599="Yes",1,2),"")),""))</f>
        <v/>
      </c>
      <c r="BI599" s="161" t="str">
        <f>IF(OR(N599="",VLOOKUP(N$1,Services!$A$1:$B$25,2,0)="Exclude"),"",IF($D599=1,IF(OR(price_limit="",price_limit="No Limit"),IF(N599="Yes",1,2),IF(SUMIFS(WhatIf!$W:$W,WhatIf!$Q:$Q,N$1,WhatIf!$R:$R,N599)&lt;=price_limit,IF(N599="Yes",1,2),"")),""))</f>
        <v/>
      </c>
      <c r="BJ599" s="161" t="str">
        <f>IF(OR(O599="",VLOOKUP(O$1,Services!$A$1:$B$25,2,0)="Exclude"),"",IF($D599=1,IF(OR(price_limit="",price_limit="No Limit"),IF(O599="Yes",1,2),IF(SUMIFS(WhatIf!$W:$W,WhatIf!$Q:$Q,O$1,WhatIf!$R:$R,O599)&lt;=price_limit,IF(O599="Yes",1,2),"")),""))</f>
        <v/>
      </c>
      <c r="BK599" s="161" t="str">
        <f>IF(OR(P599="",VLOOKUP(P$1,Services!$A$1:$B$25,2,0)="Exclude"),"",IF($D599=1,IF(OR(price_limit="",price_limit="No Limit"),IF(P599="Yes",1,2),IF(SUMIFS(WhatIf!$W:$W,WhatIf!$Q:$Q,P$1,WhatIf!$R:$R,P599)&lt;=price_limit,IF(P599="Yes",1,2),"")),""))</f>
        <v/>
      </c>
      <c r="BL599" s="161" t="str">
        <f>IF(OR(Q599="",VLOOKUP(Q$1,Services!$A$1:$B$25,2,0)="Exclude"),"",IF($D599=1,IF(OR(price_limit="",price_limit="No Limit"),IF(Q599="Yes",1,2),IF(SUMIFS(WhatIf!$W:$W,WhatIf!$Q:$Q,Q$1,WhatIf!$R:$R,Q599)&lt;=price_limit,IF(Q599="Yes",1,2),"")),""))</f>
        <v/>
      </c>
      <c r="BM599" s="161" t="str">
        <f>IF(OR(R599="",VLOOKUP(R$1,Services!$A$1:$B$25,2,0)="Exclude"),"",IF($D599=1,IF(OR(price_limit="",price_limit="No Limit"),IF(R599="Yes",1,2),IF(SUMIFS(WhatIf!$W:$W,WhatIf!$Q:$Q,R$1,WhatIf!$R:$R,R599)&lt;=price_limit,IF(R599="Yes",1,2),"")),""))</f>
        <v/>
      </c>
      <c r="BN599" s="161" t="str">
        <f>IF(OR(S599="",VLOOKUP(S$1,Services!$A$1:$B$25,2,0)="Exclude"),"",IF($D599=1,IF(OR(price_limit="",price_limit="No Limit"),IF(S599="Yes",1,2),IF(SUMIFS(WhatIf!$W:$W,WhatIf!$Q:$Q,S$1,WhatIf!$R:$R,S599)&lt;=price_limit,IF(S599="Yes",1,2),"")),""))</f>
        <v/>
      </c>
      <c r="BO599" s="161" t="str">
        <f>IF(OR(T599="",VLOOKUP(T$1,Services!$A$1:$B$25,2,0)="Exclude"),"",IF($D599=1,IF(OR(price_limit="",price_limit="No Limit"),IF(T599="Yes",1,2),IF(SUMIFS(WhatIf!$W:$W,WhatIf!$Q:$Q,T$1,WhatIf!$R:$R,T599)&lt;=price_limit,IF(T599="Yes",1,2),"")),""))</f>
        <v/>
      </c>
      <c r="BP599" s="161" t="str">
        <f>IF(OR(U599="",VLOOKUP(U$1,Services!$A$1:$B$25,2,0)="Exclude"),"",IF($D599=1,IF(OR(price_limit="",price_limit="No Limit"),IF(U599="Yes",1,2),IF(SUMIFS(WhatIf!$W:$W,WhatIf!$Q:$Q,U$1,WhatIf!$R:$R,U599)&lt;=price_limit,IF(U599="Yes",1,2),"")),""))</f>
        <v/>
      </c>
      <c r="BQ599" s="161" t="str">
        <f>IF(OR(V599="",VLOOKUP(V$1,Services!$A$1:$B$25,2,0)="Exclude"),"",IF($D599=1,IF(OR(price_limit="",price_limit="No Limit"),IF(V599="Yes",1,2),IF(SUMIFS(WhatIf!$W:$W,WhatIf!$Q:$Q,V$1,WhatIf!$R:$R,V599)&lt;=price_limit,IF(V599="Yes",1,2),"")),""))</f>
        <v/>
      </c>
      <c r="BR599" s="161" t="str">
        <f>IF(OR(W599="",VLOOKUP(W$1,Services!$A$1:$B$25,2,0)="Exclude"),"",IF($D599=1,IF(OR(price_limit="",price_limit="No Limit"),IF(W599="Yes",1,2),IF(SUMIFS(WhatIf!$W:$W,WhatIf!$Q:$Q,W$1,WhatIf!$R:$R,W599)&lt;=price_limit,IF(W599="Yes",1,2),"")),""))</f>
        <v/>
      </c>
      <c r="BS599" s="161" t="str">
        <f>IF(OR(X599="",VLOOKUP(X$1,Services!$A$1:$B$25,2,0)="Exclude"),"",IF($D599=1,IF(OR(price_limit="",price_limit="No Limit"),IF(X599="Yes",1,2),IF(SUMIFS(WhatIf!$W:$W,WhatIf!$Q:$Q,X$1,WhatIf!$R:$R,X599)&lt;=price_limit,IF(X599="Yes",1,2),"")),""))</f>
        <v/>
      </c>
      <c r="BT599" s="161" t="str">
        <f>IF(OR(Y599="",VLOOKUP(Y$1,Services!$A$1:$B$25,2,0)="Exclude"),"",IF($D599=1,IF(OR(price_limit="",price_limit="No Limit"),IF(Y599="Yes",1,2),IF(SUMIFS(WhatIf!$W:$W,WhatIf!$Q:$Q,Y$1,WhatIf!$R:$R,Y599)&lt;=price_limit,IF(Y599="Yes",1,2),"")),""))</f>
        <v/>
      </c>
      <c r="BU599" s="161" t="str">
        <f>IF(OR(Z599="",VLOOKUP(Z$1,Services!$A$1:$B$25,2,0)="Exclude"),"",IF($D599=1,IF(OR(price_limit="",price_limit="No Limit"),IF(Z599="Yes",1,2),IF(SUMIFS(WhatIf!$W:$W,WhatIf!$Q:$Q,Z$1,WhatIf!$R:$R,Z599)&lt;=price_limit,IF(Z599="Yes",1,2),"")),""))</f>
        <v/>
      </c>
      <c r="BV599" s="161" t="str">
        <f>IF(OR(AA599="",VLOOKUP(AA$1,Services!$A$1:$B$25,2,0)="Exclude"),"",IF($D599=1,IF(OR(price_limit="",price_limit="No Limit"),IF(AA599="Yes",1,2),IF(SUMIFS(WhatIf!$W:$W,WhatIf!$Q:$Q,AA$1,WhatIf!$R:$R,AA599)&lt;=price_limit,IF(AA599="Yes",1,2),"")),""))</f>
        <v/>
      </c>
      <c r="BW599" s="8">
        <f t="shared" si="31"/>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
      <c r="A600" s="15" t="s">
        <v>1154</v>
      </c>
      <c r="C600" s="3" t="s">
        <v>177</v>
      </c>
      <c r="D600" s="8" t="str">
        <f t="shared" ca="1" si="29"/>
        <v/>
      </c>
      <c r="O600" s="4" t="s">
        <v>1</v>
      </c>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0"/>
        <v/>
      </c>
      <c r="AZ600" s="161" t="str">
        <f>IF(OR(E600="",VLOOKUP(E$1,Services!$A$1:$B$25,2,0)="Exclude"),"",IF($D600=1,IF(OR(price_limit="",price_limit="No Limit"),IF(E600="Yes",1,2),IF(SUMIFS(WhatIf!$W:$W,WhatIf!$Q:$Q,E$1,WhatIf!$R:$R,E600)&lt;=price_limit,IF(E600="Yes",1,2),"")),""))</f>
        <v/>
      </c>
      <c r="BA600" s="161" t="str">
        <f>IF(OR(F600="",VLOOKUP(F$1,Services!$A$1:$B$25,2,0)="Exclude"),"",IF($D600=1,IF(OR(price_limit="",price_limit="No Limit"),IF(F600="Yes",1,2),IF(SUMIFS(WhatIf!$W:$W,WhatIf!$Q:$Q,F$1,WhatIf!$R:$R,F600)&lt;=price_limit,IF(F600="Yes",1,2),"")),""))</f>
        <v/>
      </c>
      <c r="BB600" s="161" t="str">
        <f>IF(OR(G600="",VLOOKUP(G$1,Services!$A$1:$B$25,2,0)="Exclude"),"",IF($D600=1,IF(OR(price_limit="",price_limit="No Limit"),IF(G600="Yes",1,2),IF(SUMIFS(WhatIf!$W:$W,WhatIf!$Q:$Q,G$1,WhatIf!$R:$R,G600)&lt;=price_limit,IF(G600="Yes",1,2),"")),""))</f>
        <v/>
      </c>
      <c r="BC600" s="161" t="str">
        <f>IF(OR(H600="",VLOOKUP(H$1,Services!$A$1:$B$25,2,0)="Exclude"),"",IF($D600=1,IF(OR(price_limit="",price_limit="No Limit"),IF(H600="Yes",1,2),IF(SUMIFS(WhatIf!$W:$W,WhatIf!$Q:$Q,H$1,WhatIf!$R:$R,H600)&lt;=price_limit,IF(H600="Yes",1,2),"")),""))</f>
        <v/>
      </c>
      <c r="BD600" s="161" t="str">
        <f>IF(OR(I600="",VLOOKUP(I$1,Services!$A$1:$B$25,2,0)="Exclude"),"",IF($D600=1,IF(OR(price_limit="",price_limit="No Limit"),IF(I600="Yes",1,2),IF(SUMIFS(WhatIf!$W:$W,WhatIf!$Q:$Q,I$1,WhatIf!$R:$R,I600)&lt;=price_limit,IF(I600="Yes",1,2),"")),""))</f>
        <v/>
      </c>
      <c r="BE600" s="161" t="str">
        <f>IF(OR(J600="",VLOOKUP(J$1,Services!$A$1:$B$25,2,0)="Exclude"),"",IF($D600=1,IF(OR(price_limit="",price_limit="No Limit"),IF(J600="Yes",1,2),IF(SUMIFS(WhatIf!$W:$W,WhatIf!$Q:$Q,J$1,WhatIf!$R:$R,J600)&lt;=price_limit,IF(J600="Yes",1,2),"")),""))</f>
        <v/>
      </c>
      <c r="BF600" s="161" t="str">
        <f>IF(OR(K600="",VLOOKUP(K$1,Services!$A$1:$B$25,2,0)="Exclude"),"",IF($D600=1,IF(OR(price_limit="",price_limit="No Limit"),IF(K600="Yes",1,2),IF(SUMIFS(WhatIf!$W:$W,WhatIf!$Q:$Q,K$1,WhatIf!$R:$R,K600)&lt;=price_limit,IF(K600="Yes",1,2),"")),""))</f>
        <v/>
      </c>
      <c r="BG600" s="161" t="str">
        <f>IF(OR(L600="",VLOOKUP(L$1,Services!$A$1:$B$25,2,0)="Exclude"),"",IF($D600=1,IF(OR(price_limit="",price_limit="No Limit"),IF(L600="Yes",1,2),IF(SUMIFS(WhatIf!$W:$W,WhatIf!$Q:$Q,L$1,WhatIf!$R:$R,L600)&lt;=price_limit,IF(L600="Yes",1,2),"")),""))</f>
        <v/>
      </c>
      <c r="BH600" s="161" t="str">
        <f>IF(OR(M600="",VLOOKUP(M$1,Services!$A$1:$B$25,2,0)="Exclude"),"",IF($D600=1,IF(OR(price_limit="",price_limit="No Limit"),IF(M600="Yes",1,2),IF(SUMIFS(WhatIf!$W:$W,WhatIf!$Q:$Q,M$1,WhatIf!$R:$R,M600)&lt;=price_limit,IF(M600="Yes",1,2),"")),""))</f>
        <v/>
      </c>
      <c r="BI600" s="161" t="str">
        <f>IF(OR(N600="",VLOOKUP(N$1,Services!$A$1:$B$25,2,0)="Exclude"),"",IF($D600=1,IF(OR(price_limit="",price_limit="No Limit"),IF(N600="Yes",1,2),IF(SUMIFS(WhatIf!$W:$W,WhatIf!$Q:$Q,N$1,WhatIf!$R:$R,N600)&lt;=price_limit,IF(N600="Yes",1,2),"")),""))</f>
        <v/>
      </c>
      <c r="BJ600" s="161" t="str">
        <f ca="1">IF(OR(O600="",VLOOKUP(O$1,Services!$A$1:$B$25,2,0)="Exclude"),"",IF($D600=1,IF(OR(price_limit="",price_limit="No Limit"),IF(O600="Yes",1,2),IF(SUMIFS(WhatIf!$W:$W,WhatIf!$Q:$Q,O$1,WhatIf!$R:$R,O600)&lt;=price_limit,IF(O600="Yes",1,2),"")),""))</f>
        <v/>
      </c>
      <c r="BK600" s="161" t="str">
        <f>IF(OR(P600="",VLOOKUP(P$1,Services!$A$1:$B$25,2,0)="Exclude"),"",IF($D600=1,IF(OR(price_limit="",price_limit="No Limit"),IF(P600="Yes",1,2),IF(SUMIFS(WhatIf!$W:$W,WhatIf!$Q:$Q,P$1,WhatIf!$R:$R,P600)&lt;=price_limit,IF(P600="Yes",1,2),"")),""))</f>
        <v/>
      </c>
      <c r="BL600" s="161" t="str">
        <f>IF(OR(Q600="",VLOOKUP(Q$1,Services!$A$1:$B$25,2,0)="Exclude"),"",IF($D600=1,IF(OR(price_limit="",price_limit="No Limit"),IF(Q600="Yes",1,2),IF(SUMIFS(WhatIf!$W:$W,WhatIf!$Q:$Q,Q$1,WhatIf!$R:$R,Q600)&lt;=price_limit,IF(Q600="Yes",1,2),"")),""))</f>
        <v/>
      </c>
      <c r="BM600" s="161" t="str">
        <f>IF(OR(R600="",VLOOKUP(R$1,Services!$A$1:$B$25,2,0)="Exclude"),"",IF($D600=1,IF(OR(price_limit="",price_limit="No Limit"),IF(R600="Yes",1,2),IF(SUMIFS(WhatIf!$W:$W,WhatIf!$Q:$Q,R$1,WhatIf!$R:$R,R600)&lt;=price_limit,IF(R600="Yes",1,2),"")),""))</f>
        <v/>
      </c>
      <c r="BN600" s="161" t="str">
        <f>IF(OR(S600="",VLOOKUP(S$1,Services!$A$1:$B$25,2,0)="Exclude"),"",IF($D600=1,IF(OR(price_limit="",price_limit="No Limit"),IF(S600="Yes",1,2),IF(SUMIFS(WhatIf!$W:$W,WhatIf!$Q:$Q,S$1,WhatIf!$R:$R,S600)&lt;=price_limit,IF(S600="Yes",1,2),"")),""))</f>
        <v/>
      </c>
      <c r="BO600" s="161" t="str">
        <f>IF(OR(T600="",VLOOKUP(T$1,Services!$A$1:$B$25,2,0)="Exclude"),"",IF($D600=1,IF(OR(price_limit="",price_limit="No Limit"),IF(T600="Yes",1,2),IF(SUMIFS(WhatIf!$W:$W,WhatIf!$Q:$Q,T$1,WhatIf!$R:$R,T600)&lt;=price_limit,IF(T600="Yes",1,2),"")),""))</f>
        <v/>
      </c>
      <c r="BP600" s="161" t="str">
        <f>IF(OR(U600="",VLOOKUP(U$1,Services!$A$1:$B$25,2,0)="Exclude"),"",IF($D600=1,IF(OR(price_limit="",price_limit="No Limit"),IF(U600="Yes",1,2),IF(SUMIFS(WhatIf!$W:$W,WhatIf!$Q:$Q,U$1,WhatIf!$R:$R,U600)&lt;=price_limit,IF(U600="Yes",1,2),"")),""))</f>
        <v/>
      </c>
      <c r="BQ600" s="161" t="str">
        <f>IF(OR(V600="",VLOOKUP(V$1,Services!$A$1:$B$25,2,0)="Exclude"),"",IF($D600=1,IF(OR(price_limit="",price_limit="No Limit"),IF(V600="Yes",1,2),IF(SUMIFS(WhatIf!$W:$W,WhatIf!$Q:$Q,V$1,WhatIf!$R:$R,V600)&lt;=price_limit,IF(V600="Yes",1,2),"")),""))</f>
        <v/>
      </c>
      <c r="BR600" s="161" t="str">
        <f>IF(OR(W600="",VLOOKUP(W$1,Services!$A$1:$B$25,2,0)="Exclude"),"",IF($D600=1,IF(OR(price_limit="",price_limit="No Limit"),IF(W600="Yes",1,2),IF(SUMIFS(WhatIf!$W:$W,WhatIf!$Q:$Q,W$1,WhatIf!$R:$R,W600)&lt;=price_limit,IF(W600="Yes",1,2),"")),""))</f>
        <v/>
      </c>
      <c r="BS600" s="161" t="str">
        <f>IF(OR(X600="",VLOOKUP(X$1,Services!$A$1:$B$25,2,0)="Exclude"),"",IF($D600=1,IF(OR(price_limit="",price_limit="No Limit"),IF(X600="Yes",1,2),IF(SUMIFS(WhatIf!$W:$W,WhatIf!$Q:$Q,X$1,WhatIf!$R:$R,X600)&lt;=price_limit,IF(X600="Yes",1,2),"")),""))</f>
        <v/>
      </c>
      <c r="BT600" s="161" t="str">
        <f>IF(OR(Y600="",VLOOKUP(Y$1,Services!$A$1:$B$25,2,0)="Exclude"),"",IF($D600=1,IF(OR(price_limit="",price_limit="No Limit"),IF(Y600="Yes",1,2),IF(SUMIFS(WhatIf!$W:$W,WhatIf!$Q:$Q,Y$1,WhatIf!$R:$R,Y600)&lt;=price_limit,IF(Y600="Yes",1,2),"")),""))</f>
        <v/>
      </c>
      <c r="BU600" s="161" t="str">
        <f>IF(OR(Z600="",VLOOKUP(Z$1,Services!$A$1:$B$25,2,0)="Exclude"),"",IF($D600=1,IF(OR(price_limit="",price_limit="No Limit"),IF(Z600="Yes",1,2),IF(SUMIFS(WhatIf!$W:$W,WhatIf!$Q:$Q,Z$1,WhatIf!$R:$R,Z600)&lt;=price_limit,IF(Z600="Yes",1,2),"")),""))</f>
        <v/>
      </c>
      <c r="BV600" s="161" t="str">
        <f>IF(OR(AA600="",VLOOKUP(AA$1,Services!$A$1:$B$25,2,0)="Exclude"),"",IF($D600=1,IF(OR(price_limit="",price_limit="No Limit"),IF(AA600="Yes",1,2),IF(SUMIFS(WhatIf!$W:$W,WhatIf!$Q:$Q,AA$1,WhatIf!$R:$R,AA600)&lt;=price_limit,IF(AA600="Yes",1,2),"")),""))</f>
        <v/>
      </c>
      <c r="BW600" s="8">
        <f t="shared" si="31"/>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240</v>
      </c>
      <c r="B601" s="3" t="s">
        <v>599</v>
      </c>
      <c r="C601" s="3" t="s">
        <v>191</v>
      </c>
      <c r="D601" s="8" t="str">
        <f t="shared" ca="1" si="29"/>
        <v/>
      </c>
      <c r="I601" s="8"/>
      <c r="J601" s="8"/>
      <c r="K601" s="8"/>
      <c r="L601" s="8"/>
      <c r="M601" s="8" t="s">
        <v>1</v>
      </c>
      <c r="N601" s="8"/>
      <c r="O601" s="8" t="s">
        <v>1063</v>
      </c>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0"/>
        <v/>
      </c>
      <c r="AZ601" s="161" t="str">
        <f>IF(OR(E601="",VLOOKUP(E$1,Services!$A$1:$B$25,2,0)="Exclude"),"",IF($D601=1,IF(OR(price_limit="",price_limit="No Limit"),IF(E601="Yes",1,2),IF(SUMIFS(WhatIf!$W:$W,WhatIf!$Q:$Q,E$1,WhatIf!$R:$R,E601)&lt;=price_limit,IF(E601="Yes",1,2),"")),""))</f>
        <v/>
      </c>
      <c r="BA601" s="161" t="str">
        <f>IF(OR(F601="",VLOOKUP(F$1,Services!$A$1:$B$25,2,0)="Exclude"),"",IF($D601=1,IF(OR(price_limit="",price_limit="No Limit"),IF(F601="Yes",1,2),IF(SUMIFS(WhatIf!$W:$W,WhatIf!$Q:$Q,F$1,WhatIf!$R:$R,F601)&lt;=price_limit,IF(F601="Yes",1,2),"")),""))</f>
        <v/>
      </c>
      <c r="BB601" s="161" t="str">
        <f>IF(OR(G601="",VLOOKUP(G$1,Services!$A$1:$B$25,2,0)="Exclude"),"",IF($D601=1,IF(OR(price_limit="",price_limit="No Limit"),IF(G601="Yes",1,2),IF(SUMIFS(WhatIf!$W:$W,WhatIf!$Q:$Q,G$1,WhatIf!$R:$R,G601)&lt;=price_limit,IF(G601="Yes",1,2),"")),""))</f>
        <v/>
      </c>
      <c r="BC601" s="161" t="str">
        <f>IF(OR(H601="",VLOOKUP(H$1,Services!$A$1:$B$25,2,0)="Exclude"),"",IF($D601=1,IF(OR(price_limit="",price_limit="No Limit"),IF(H601="Yes",1,2),IF(SUMIFS(WhatIf!$W:$W,WhatIf!$Q:$Q,H$1,WhatIf!$R:$R,H601)&lt;=price_limit,IF(H601="Yes",1,2),"")),""))</f>
        <v/>
      </c>
      <c r="BD601" s="161" t="str">
        <f>IF(OR(I601="",VLOOKUP(I$1,Services!$A$1:$B$25,2,0)="Exclude"),"",IF($D601=1,IF(OR(price_limit="",price_limit="No Limit"),IF(I601="Yes",1,2),IF(SUMIFS(WhatIf!$W:$W,WhatIf!$Q:$Q,I$1,WhatIf!$R:$R,I601)&lt;=price_limit,IF(I601="Yes",1,2),"")),""))</f>
        <v/>
      </c>
      <c r="BE601" s="161" t="str">
        <f>IF(OR(J601="",VLOOKUP(J$1,Services!$A$1:$B$25,2,0)="Exclude"),"",IF($D601=1,IF(OR(price_limit="",price_limit="No Limit"),IF(J601="Yes",1,2),IF(SUMIFS(WhatIf!$W:$W,WhatIf!$Q:$Q,J$1,WhatIf!$R:$R,J601)&lt;=price_limit,IF(J601="Yes",1,2),"")),""))</f>
        <v/>
      </c>
      <c r="BF601" s="161" t="str">
        <f>IF(OR(K601="",VLOOKUP(K$1,Services!$A$1:$B$25,2,0)="Exclude"),"",IF($D601=1,IF(OR(price_limit="",price_limit="No Limit"),IF(K601="Yes",1,2),IF(SUMIFS(WhatIf!$W:$W,WhatIf!$Q:$Q,K$1,WhatIf!$R:$R,K601)&lt;=price_limit,IF(K601="Yes",1,2),"")),""))</f>
        <v/>
      </c>
      <c r="BG601" s="161" t="str">
        <f>IF(OR(L601="",VLOOKUP(L$1,Services!$A$1:$B$25,2,0)="Exclude"),"",IF($D601=1,IF(OR(price_limit="",price_limit="No Limit"),IF(L601="Yes",1,2),IF(SUMIFS(WhatIf!$W:$W,WhatIf!$Q:$Q,L$1,WhatIf!$R:$R,L601)&lt;=price_limit,IF(L601="Yes",1,2),"")),""))</f>
        <v/>
      </c>
      <c r="BH601" s="161" t="str">
        <f ca="1">IF(OR(M601="",VLOOKUP(M$1,Services!$A$1:$B$25,2,0)="Exclude"),"",IF($D601=1,IF(OR(price_limit="",price_limit="No Limit"),IF(M601="Yes",1,2),IF(SUMIFS(WhatIf!$W:$W,WhatIf!$Q:$Q,M$1,WhatIf!$R:$R,M601)&lt;=price_limit,IF(M601="Yes",1,2),"")),""))</f>
        <v/>
      </c>
      <c r="BI601" s="161" t="str">
        <f>IF(OR(N601="",VLOOKUP(N$1,Services!$A$1:$B$25,2,0)="Exclude"),"",IF($D601=1,IF(OR(price_limit="",price_limit="No Limit"),IF(N601="Yes",1,2),IF(SUMIFS(WhatIf!$W:$W,WhatIf!$Q:$Q,N$1,WhatIf!$R:$R,N601)&lt;=price_limit,IF(N601="Yes",1,2),"")),""))</f>
        <v/>
      </c>
      <c r="BJ601" s="161" t="str">
        <f ca="1">IF(OR(O601="",VLOOKUP(O$1,Services!$A$1:$B$25,2,0)="Exclude"),"",IF($D601=1,IF(OR(price_limit="",price_limit="No Limit"),IF(O601="Yes",1,2),IF(SUMIFS(WhatIf!$W:$W,WhatIf!$Q:$Q,O$1,WhatIf!$R:$R,O601)&lt;=price_limit,IF(O601="Yes",1,2),"")),""))</f>
        <v/>
      </c>
      <c r="BK601" s="161" t="str">
        <f>IF(OR(P601="",VLOOKUP(P$1,Services!$A$1:$B$25,2,0)="Exclude"),"",IF($D601=1,IF(OR(price_limit="",price_limit="No Limit"),IF(P601="Yes",1,2),IF(SUMIFS(WhatIf!$W:$W,WhatIf!$Q:$Q,P$1,WhatIf!$R:$R,P601)&lt;=price_limit,IF(P601="Yes",1,2),"")),""))</f>
        <v/>
      </c>
      <c r="BL601" s="161" t="str">
        <f>IF(OR(Q601="",VLOOKUP(Q$1,Services!$A$1:$B$25,2,0)="Exclude"),"",IF($D601=1,IF(OR(price_limit="",price_limit="No Limit"),IF(Q601="Yes",1,2),IF(SUMIFS(WhatIf!$W:$W,WhatIf!$Q:$Q,Q$1,WhatIf!$R:$R,Q601)&lt;=price_limit,IF(Q601="Yes",1,2),"")),""))</f>
        <v/>
      </c>
      <c r="BM601" s="161" t="str">
        <f>IF(OR(R601="",VLOOKUP(R$1,Services!$A$1:$B$25,2,0)="Exclude"),"",IF($D601=1,IF(OR(price_limit="",price_limit="No Limit"),IF(R601="Yes",1,2),IF(SUMIFS(WhatIf!$W:$W,WhatIf!$Q:$Q,R$1,WhatIf!$R:$R,R601)&lt;=price_limit,IF(R601="Yes",1,2),"")),""))</f>
        <v/>
      </c>
      <c r="BN601" s="161" t="str">
        <f>IF(OR(S601="",VLOOKUP(S$1,Services!$A$1:$B$25,2,0)="Exclude"),"",IF($D601=1,IF(OR(price_limit="",price_limit="No Limit"),IF(S601="Yes",1,2),IF(SUMIFS(WhatIf!$W:$W,WhatIf!$Q:$Q,S$1,WhatIf!$R:$R,S601)&lt;=price_limit,IF(S601="Yes",1,2),"")),""))</f>
        <v/>
      </c>
      <c r="BO601" s="161" t="str">
        <f>IF(OR(T601="",VLOOKUP(T$1,Services!$A$1:$B$25,2,0)="Exclude"),"",IF($D601=1,IF(OR(price_limit="",price_limit="No Limit"),IF(T601="Yes",1,2),IF(SUMIFS(WhatIf!$W:$W,WhatIf!$Q:$Q,T$1,WhatIf!$R:$R,T601)&lt;=price_limit,IF(T601="Yes",1,2),"")),""))</f>
        <v/>
      </c>
      <c r="BP601" s="161" t="str">
        <f>IF(OR(U601="",VLOOKUP(U$1,Services!$A$1:$B$25,2,0)="Exclude"),"",IF($D601=1,IF(OR(price_limit="",price_limit="No Limit"),IF(U601="Yes",1,2),IF(SUMIFS(WhatIf!$W:$W,WhatIf!$Q:$Q,U$1,WhatIf!$R:$R,U601)&lt;=price_limit,IF(U601="Yes",1,2),"")),""))</f>
        <v/>
      </c>
      <c r="BQ601" s="161" t="str">
        <f>IF(OR(V601="",VLOOKUP(V$1,Services!$A$1:$B$25,2,0)="Exclude"),"",IF($D601=1,IF(OR(price_limit="",price_limit="No Limit"),IF(V601="Yes",1,2),IF(SUMIFS(WhatIf!$W:$W,WhatIf!$Q:$Q,V$1,WhatIf!$R:$R,V601)&lt;=price_limit,IF(V601="Yes",1,2),"")),""))</f>
        <v/>
      </c>
      <c r="BR601" s="161" t="str">
        <f>IF(OR(W601="",VLOOKUP(W$1,Services!$A$1:$B$25,2,0)="Exclude"),"",IF($D601=1,IF(OR(price_limit="",price_limit="No Limit"),IF(W601="Yes",1,2),IF(SUMIFS(WhatIf!$W:$W,WhatIf!$Q:$Q,W$1,WhatIf!$R:$R,W601)&lt;=price_limit,IF(W601="Yes",1,2),"")),""))</f>
        <v/>
      </c>
      <c r="BS601" s="161" t="str">
        <f>IF(OR(X601="",VLOOKUP(X$1,Services!$A$1:$B$25,2,0)="Exclude"),"",IF($D601=1,IF(OR(price_limit="",price_limit="No Limit"),IF(X601="Yes",1,2),IF(SUMIFS(WhatIf!$W:$W,WhatIf!$Q:$Q,X$1,WhatIf!$R:$R,X601)&lt;=price_limit,IF(X601="Yes",1,2),"")),""))</f>
        <v/>
      </c>
      <c r="BT601" s="161" t="str">
        <f>IF(OR(Y601="",VLOOKUP(Y$1,Services!$A$1:$B$25,2,0)="Exclude"),"",IF($D601=1,IF(OR(price_limit="",price_limit="No Limit"),IF(Y601="Yes",1,2),IF(SUMIFS(WhatIf!$W:$W,WhatIf!$Q:$Q,Y$1,WhatIf!$R:$R,Y601)&lt;=price_limit,IF(Y601="Yes",1,2),"")),""))</f>
        <v/>
      </c>
      <c r="BU601" s="161" t="str">
        <f>IF(OR(Z601="",VLOOKUP(Z$1,Services!$A$1:$B$25,2,0)="Exclude"),"",IF($D601=1,IF(OR(price_limit="",price_limit="No Limit"),IF(Z601="Yes",1,2),IF(SUMIFS(WhatIf!$W:$W,WhatIf!$Q:$Q,Z$1,WhatIf!$R:$R,Z601)&lt;=price_limit,IF(Z601="Yes",1,2),"")),""))</f>
        <v/>
      </c>
      <c r="BV601" s="161" t="str">
        <f>IF(OR(AA601="",VLOOKUP(AA$1,Services!$A$1:$B$25,2,0)="Exclude"),"",IF($D601=1,IF(OR(price_limit="",price_limit="No Limit"),IF(AA601="Yes",1,2),IF(SUMIFS(WhatIf!$W:$W,WhatIf!$Q:$Q,AA$1,WhatIf!$R:$R,AA601)&lt;=price_limit,IF(AA601="Yes",1,2),"")),""))</f>
        <v/>
      </c>
      <c r="BW601" s="8">
        <f t="shared" si="31"/>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25.5" customHeight="1" x14ac:dyDescent="0.3">
      <c r="A602" s="15" t="s">
        <v>1242</v>
      </c>
      <c r="B602" s="3" t="s">
        <v>1265</v>
      </c>
      <c r="C602" s="3" t="s">
        <v>229</v>
      </c>
      <c r="D602" s="8" t="str">
        <f t="shared" ca="1" si="29"/>
        <v/>
      </c>
      <c r="I602" s="4" t="s">
        <v>1</v>
      </c>
      <c r="J602" s="4" t="s">
        <v>1</v>
      </c>
      <c r="K602" s="4" t="s">
        <v>1</v>
      </c>
      <c r="L602" s="4" t="s">
        <v>1</v>
      </c>
      <c r="N602" s="4" t="s">
        <v>1</v>
      </c>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0"/>
        <v/>
      </c>
      <c r="AZ602" s="161" t="str">
        <f>IF(OR(E602="",VLOOKUP(E$1,Services!$A$1:$B$25,2,0)="Exclude"),"",IF($D602=1,IF(OR(price_limit="",price_limit="No Limit"),IF(E602="Yes",1,2),IF(SUMIFS(WhatIf!$W:$W,WhatIf!$Q:$Q,E$1,WhatIf!$R:$R,E602)&lt;=price_limit,IF(E602="Yes",1,2),"")),""))</f>
        <v/>
      </c>
      <c r="BA602" s="161" t="str">
        <f>IF(OR(F602="",VLOOKUP(F$1,Services!$A$1:$B$25,2,0)="Exclude"),"",IF($D602=1,IF(OR(price_limit="",price_limit="No Limit"),IF(F602="Yes",1,2),IF(SUMIFS(WhatIf!$W:$W,WhatIf!$Q:$Q,F$1,WhatIf!$R:$R,F602)&lt;=price_limit,IF(F602="Yes",1,2),"")),""))</f>
        <v/>
      </c>
      <c r="BB602" s="161" t="str">
        <f>IF(OR(G602="",VLOOKUP(G$1,Services!$A$1:$B$25,2,0)="Exclude"),"",IF($D602=1,IF(OR(price_limit="",price_limit="No Limit"),IF(G602="Yes",1,2),IF(SUMIFS(WhatIf!$W:$W,WhatIf!$Q:$Q,G$1,WhatIf!$R:$R,G602)&lt;=price_limit,IF(G602="Yes",1,2),"")),""))</f>
        <v/>
      </c>
      <c r="BC602" s="161" t="str">
        <f>IF(OR(H602="",VLOOKUP(H$1,Services!$A$1:$B$25,2,0)="Exclude"),"",IF($D602=1,IF(OR(price_limit="",price_limit="No Limit"),IF(H602="Yes",1,2),IF(SUMIFS(WhatIf!$W:$W,WhatIf!$Q:$Q,H$1,WhatIf!$R:$R,H602)&lt;=price_limit,IF(H602="Yes",1,2),"")),""))</f>
        <v/>
      </c>
      <c r="BD602" s="161" t="str">
        <f ca="1">IF(OR(I602="",VLOOKUP(I$1,Services!$A$1:$B$25,2,0)="Exclude"),"",IF($D602=1,IF(OR(price_limit="",price_limit="No Limit"),IF(I602="Yes",1,2),IF(SUMIFS(WhatIf!$W:$W,WhatIf!$Q:$Q,I$1,WhatIf!$R:$R,I602)&lt;=price_limit,IF(I602="Yes",1,2),"")),""))</f>
        <v/>
      </c>
      <c r="BE602" s="161" t="str">
        <f ca="1">IF(OR(J602="",VLOOKUP(J$1,Services!$A$1:$B$25,2,0)="Exclude"),"",IF($D602=1,IF(OR(price_limit="",price_limit="No Limit"),IF(J602="Yes",1,2),IF(SUMIFS(WhatIf!$W:$W,WhatIf!$Q:$Q,J$1,WhatIf!$R:$R,J602)&lt;=price_limit,IF(J602="Yes",1,2),"")),""))</f>
        <v/>
      </c>
      <c r="BF602" s="161" t="str">
        <f ca="1">IF(OR(K602="",VLOOKUP(K$1,Services!$A$1:$B$25,2,0)="Exclude"),"",IF($D602=1,IF(OR(price_limit="",price_limit="No Limit"),IF(K602="Yes",1,2),IF(SUMIFS(WhatIf!$W:$W,WhatIf!$Q:$Q,K$1,WhatIf!$R:$R,K602)&lt;=price_limit,IF(K602="Yes",1,2),"")),""))</f>
        <v/>
      </c>
      <c r="BG602" s="161" t="str">
        <f ca="1">IF(OR(L602="",VLOOKUP(L$1,Services!$A$1:$B$25,2,0)="Exclude"),"",IF($D602=1,IF(OR(price_limit="",price_limit="No Limit"),IF(L602="Yes",1,2),IF(SUMIFS(WhatIf!$W:$W,WhatIf!$Q:$Q,L$1,WhatIf!$R:$R,L602)&lt;=price_limit,IF(L602="Yes",1,2),"")),""))</f>
        <v/>
      </c>
      <c r="BH602" s="161" t="str">
        <f>IF(OR(M602="",VLOOKUP(M$1,Services!$A$1:$B$25,2,0)="Exclude"),"",IF($D602=1,IF(OR(price_limit="",price_limit="No Limit"),IF(M602="Yes",1,2),IF(SUMIFS(WhatIf!$W:$W,WhatIf!$Q:$Q,M$1,WhatIf!$R:$R,M602)&lt;=price_limit,IF(M602="Yes",1,2),"")),""))</f>
        <v/>
      </c>
      <c r="BI602" s="161" t="str">
        <f ca="1">IF(OR(N602="",VLOOKUP(N$1,Services!$A$1:$B$25,2,0)="Exclude"),"",IF($D602=1,IF(OR(price_limit="",price_limit="No Limit"),IF(N602="Yes",1,2),IF(SUMIFS(WhatIf!$W:$W,WhatIf!$Q:$Q,N$1,WhatIf!$R:$R,N602)&lt;=price_limit,IF(N602="Yes",1,2),"")),""))</f>
        <v/>
      </c>
      <c r="BJ602" s="161" t="str">
        <f>IF(OR(O602="",VLOOKUP(O$1,Services!$A$1:$B$25,2,0)="Exclude"),"",IF($D602=1,IF(OR(price_limit="",price_limit="No Limit"),IF(O602="Yes",1,2),IF(SUMIFS(WhatIf!$W:$W,WhatIf!$Q:$Q,O$1,WhatIf!$R:$R,O602)&lt;=price_limit,IF(O602="Yes",1,2),"")),""))</f>
        <v/>
      </c>
      <c r="BK602" s="161" t="str">
        <f>IF(OR(P602="",VLOOKUP(P$1,Services!$A$1:$B$25,2,0)="Exclude"),"",IF($D602=1,IF(OR(price_limit="",price_limit="No Limit"),IF(P602="Yes",1,2),IF(SUMIFS(WhatIf!$W:$W,WhatIf!$Q:$Q,P$1,WhatIf!$R:$R,P602)&lt;=price_limit,IF(P602="Yes",1,2),"")),""))</f>
        <v/>
      </c>
      <c r="BL602" s="161" t="str">
        <f>IF(OR(Q602="",VLOOKUP(Q$1,Services!$A$1:$B$25,2,0)="Exclude"),"",IF($D602=1,IF(OR(price_limit="",price_limit="No Limit"),IF(Q602="Yes",1,2),IF(SUMIFS(WhatIf!$W:$W,WhatIf!$Q:$Q,Q$1,WhatIf!$R:$R,Q602)&lt;=price_limit,IF(Q602="Yes",1,2),"")),""))</f>
        <v/>
      </c>
      <c r="BM602" s="161" t="str">
        <f>IF(OR(R602="",VLOOKUP(R$1,Services!$A$1:$B$25,2,0)="Exclude"),"",IF($D602=1,IF(OR(price_limit="",price_limit="No Limit"),IF(R602="Yes",1,2),IF(SUMIFS(WhatIf!$W:$W,WhatIf!$Q:$Q,R$1,WhatIf!$R:$R,R602)&lt;=price_limit,IF(R602="Yes",1,2),"")),""))</f>
        <v/>
      </c>
      <c r="BN602" s="161" t="str">
        <f>IF(OR(S602="",VLOOKUP(S$1,Services!$A$1:$B$25,2,0)="Exclude"),"",IF($D602=1,IF(OR(price_limit="",price_limit="No Limit"),IF(S602="Yes",1,2),IF(SUMIFS(WhatIf!$W:$W,WhatIf!$Q:$Q,S$1,WhatIf!$R:$R,S602)&lt;=price_limit,IF(S602="Yes",1,2),"")),""))</f>
        <v/>
      </c>
      <c r="BO602" s="161" t="str">
        <f>IF(OR(T602="",VLOOKUP(T$1,Services!$A$1:$B$25,2,0)="Exclude"),"",IF($D602=1,IF(OR(price_limit="",price_limit="No Limit"),IF(T602="Yes",1,2),IF(SUMIFS(WhatIf!$W:$W,WhatIf!$Q:$Q,T$1,WhatIf!$R:$R,T602)&lt;=price_limit,IF(T602="Yes",1,2),"")),""))</f>
        <v/>
      </c>
      <c r="BP602" s="161" t="str">
        <f>IF(OR(U602="",VLOOKUP(U$1,Services!$A$1:$B$25,2,0)="Exclude"),"",IF($D602=1,IF(OR(price_limit="",price_limit="No Limit"),IF(U602="Yes",1,2),IF(SUMIFS(WhatIf!$W:$W,WhatIf!$Q:$Q,U$1,WhatIf!$R:$R,U602)&lt;=price_limit,IF(U602="Yes",1,2),"")),""))</f>
        <v/>
      </c>
      <c r="BQ602" s="161" t="str">
        <f>IF(OR(V602="",VLOOKUP(V$1,Services!$A$1:$B$25,2,0)="Exclude"),"",IF($D602=1,IF(OR(price_limit="",price_limit="No Limit"),IF(V602="Yes",1,2),IF(SUMIFS(WhatIf!$W:$W,WhatIf!$Q:$Q,V$1,WhatIf!$R:$R,V602)&lt;=price_limit,IF(V602="Yes",1,2),"")),""))</f>
        <v/>
      </c>
      <c r="BR602" s="161" t="str">
        <f>IF(OR(W602="",VLOOKUP(W$1,Services!$A$1:$B$25,2,0)="Exclude"),"",IF($D602=1,IF(OR(price_limit="",price_limit="No Limit"),IF(W602="Yes",1,2),IF(SUMIFS(WhatIf!$W:$W,WhatIf!$Q:$Q,W$1,WhatIf!$R:$R,W602)&lt;=price_limit,IF(W602="Yes",1,2),"")),""))</f>
        <v/>
      </c>
      <c r="BS602" s="161" t="str">
        <f>IF(OR(X602="",VLOOKUP(X$1,Services!$A$1:$B$25,2,0)="Exclude"),"",IF($D602=1,IF(OR(price_limit="",price_limit="No Limit"),IF(X602="Yes",1,2),IF(SUMIFS(WhatIf!$W:$W,WhatIf!$Q:$Q,X$1,WhatIf!$R:$R,X602)&lt;=price_limit,IF(X602="Yes",1,2),"")),""))</f>
        <v/>
      </c>
      <c r="BT602" s="161" t="str">
        <f>IF(OR(Y602="",VLOOKUP(Y$1,Services!$A$1:$B$25,2,0)="Exclude"),"",IF($D602=1,IF(OR(price_limit="",price_limit="No Limit"),IF(Y602="Yes",1,2),IF(SUMIFS(WhatIf!$W:$W,WhatIf!$Q:$Q,Y$1,WhatIf!$R:$R,Y602)&lt;=price_limit,IF(Y602="Yes",1,2),"")),""))</f>
        <v/>
      </c>
      <c r="BU602" s="161" t="str">
        <f>IF(OR(Z602="",VLOOKUP(Z$1,Services!$A$1:$B$25,2,0)="Exclude"),"",IF($D602=1,IF(OR(price_limit="",price_limit="No Limit"),IF(Z602="Yes",1,2),IF(SUMIFS(WhatIf!$W:$W,WhatIf!$Q:$Q,Z$1,WhatIf!$R:$R,Z602)&lt;=price_limit,IF(Z602="Yes",1,2),"")),""))</f>
        <v/>
      </c>
      <c r="BV602" s="161" t="str">
        <f>IF(OR(AA602="",VLOOKUP(AA$1,Services!$A$1:$B$25,2,0)="Exclude"),"",IF($D602=1,IF(OR(price_limit="",price_limit="No Limit"),IF(AA602="Yes",1,2),IF(SUMIFS(WhatIf!$W:$W,WhatIf!$Q:$Q,AA$1,WhatIf!$R:$R,AA602)&lt;=price_limit,IF(AA602="Yes",1,2),"")),""))</f>
        <v/>
      </c>
      <c r="BW602" s="8">
        <f t="shared" si="31"/>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13" customHeight="1" x14ac:dyDescent="0.3">
      <c r="A603" s="15" t="s">
        <v>946</v>
      </c>
      <c r="C603" s="3" t="s">
        <v>347</v>
      </c>
      <c r="D603" s="8" t="str">
        <f t="shared" ca="1" si="29"/>
        <v/>
      </c>
      <c r="I603" s="4" t="s">
        <v>17</v>
      </c>
      <c r="J603" s="4" t="s">
        <v>17</v>
      </c>
      <c r="K603" s="4" t="s">
        <v>17</v>
      </c>
      <c r="L603" s="4" t="s">
        <v>1</v>
      </c>
      <c r="M603" s="4" t="s">
        <v>17</v>
      </c>
      <c r="N603" s="8" t="s">
        <v>17</v>
      </c>
      <c r="V603" s="8" t="s">
        <v>17</v>
      </c>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0"/>
        <v/>
      </c>
      <c r="AZ603" s="161" t="str">
        <f>IF(OR(E603="",VLOOKUP(E$1,Services!$A$1:$B$25,2,0)="Exclude"),"",IF($D603=1,IF(OR(price_limit="",price_limit="No Limit"),IF(E603="Yes",1,2),IF(SUMIFS(WhatIf!$W:$W,WhatIf!$Q:$Q,E$1,WhatIf!$R:$R,E603)&lt;=price_limit,IF(E603="Yes",1,2),"")),""))</f>
        <v/>
      </c>
      <c r="BA603" s="161" t="str">
        <f>IF(OR(F603="",VLOOKUP(F$1,Services!$A$1:$B$25,2,0)="Exclude"),"",IF($D603=1,IF(OR(price_limit="",price_limit="No Limit"),IF(F603="Yes",1,2),IF(SUMIFS(WhatIf!$W:$W,WhatIf!$Q:$Q,F$1,WhatIf!$R:$R,F603)&lt;=price_limit,IF(F603="Yes",1,2),"")),""))</f>
        <v/>
      </c>
      <c r="BB603" s="161" t="str">
        <f>IF(OR(G603="",VLOOKUP(G$1,Services!$A$1:$B$25,2,0)="Exclude"),"",IF($D603=1,IF(OR(price_limit="",price_limit="No Limit"),IF(G603="Yes",1,2),IF(SUMIFS(WhatIf!$W:$W,WhatIf!$Q:$Q,G$1,WhatIf!$R:$R,G603)&lt;=price_limit,IF(G603="Yes",1,2),"")),""))</f>
        <v/>
      </c>
      <c r="BC603" s="161" t="str">
        <f>IF(OR(H603="",VLOOKUP(H$1,Services!$A$1:$B$25,2,0)="Exclude"),"",IF($D603=1,IF(OR(price_limit="",price_limit="No Limit"),IF(H603="Yes",1,2),IF(SUMIFS(WhatIf!$W:$W,WhatIf!$Q:$Q,H$1,WhatIf!$R:$R,H603)&lt;=price_limit,IF(H603="Yes",1,2),"")),""))</f>
        <v/>
      </c>
      <c r="BD603" s="161" t="str">
        <f ca="1">IF(OR(I603="",VLOOKUP(I$1,Services!$A$1:$B$25,2,0)="Exclude"),"",IF($D603=1,IF(OR(price_limit="",price_limit="No Limit"),IF(I603="Yes",1,2),IF(SUMIFS(WhatIf!$W:$W,WhatIf!$Q:$Q,I$1,WhatIf!$R:$R,I603)&lt;=price_limit,IF(I603="Yes",1,2),"")),""))</f>
        <v/>
      </c>
      <c r="BE603" s="161" t="str">
        <f ca="1">IF(OR(J603="",VLOOKUP(J$1,Services!$A$1:$B$25,2,0)="Exclude"),"",IF($D603=1,IF(OR(price_limit="",price_limit="No Limit"),IF(J603="Yes",1,2),IF(SUMIFS(WhatIf!$W:$W,WhatIf!$Q:$Q,J$1,WhatIf!$R:$R,J603)&lt;=price_limit,IF(J603="Yes",1,2),"")),""))</f>
        <v/>
      </c>
      <c r="BF603" s="161" t="str">
        <f ca="1">IF(OR(K603="",VLOOKUP(K$1,Services!$A$1:$B$25,2,0)="Exclude"),"",IF($D603=1,IF(OR(price_limit="",price_limit="No Limit"),IF(K603="Yes",1,2),IF(SUMIFS(WhatIf!$W:$W,WhatIf!$Q:$Q,K$1,WhatIf!$R:$R,K603)&lt;=price_limit,IF(K603="Yes",1,2),"")),""))</f>
        <v/>
      </c>
      <c r="BG603" s="161" t="str">
        <f ca="1">IF(OR(L603="",VLOOKUP(L$1,Services!$A$1:$B$25,2,0)="Exclude"),"",IF($D603=1,IF(OR(price_limit="",price_limit="No Limit"),IF(L603="Yes",1,2),IF(SUMIFS(WhatIf!$W:$W,WhatIf!$Q:$Q,L$1,WhatIf!$R:$R,L603)&lt;=price_limit,IF(L603="Yes",1,2),"")),""))</f>
        <v/>
      </c>
      <c r="BH603" s="161" t="str">
        <f ca="1">IF(OR(M603="",VLOOKUP(M$1,Services!$A$1:$B$25,2,0)="Exclude"),"",IF($D603=1,IF(OR(price_limit="",price_limit="No Limit"),IF(M603="Yes",1,2),IF(SUMIFS(WhatIf!$W:$W,WhatIf!$Q:$Q,M$1,WhatIf!$R:$R,M603)&lt;=price_limit,IF(M603="Yes",1,2),"")),""))</f>
        <v/>
      </c>
      <c r="BI603" s="161" t="str">
        <f ca="1">IF(OR(N603="",VLOOKUP(N$1,Services!$A$1:$B$25,2,0)="Exclude"),"",IF($D603=1,IF(OR(price_limit="",price_limit="No Limit"),IF(N603="Yes",1,2),IF(SUMIFS(WhatIf!$W:$W,WhatIf!$Q:$Q,N$1,WhatIf!$R:$R,N603)&lt;=price_limit,IF(N603="Yes",1,2),"")),""))</f>
        <v/>
      </c>
      <c r="BJ603" s="161" t="str">
        <f>IF(OR(O603="",VLOOKUP(O$1,Services!$A$1:$B$25,2,0)="Exclude"),"",IF($D603=1,IF(OR(price_limit="",price_limit="No Limit"),IF(O603="Yes",1,2),IF(SUMIFS(WhatIf!$W:$W,WhatIf!$Q:$Q,O$1,WhatIf!$R:$R,O603)&lt;=price_limit,IF(O603="Yes",1,2),"")),""))</f>
        <v/>
      </c>
      <c r="BK603" s="161" t="str">
        <f>IF(OR(P603="",VLOOKUP(P$1,Services!$A$1:$B$25,2,0)="Exclude"),"",IF($D603=1,IF(OR(price_limit="",price_limit="No Limit"),IF(P603="Yes",1,2),IF(SUMIFS(WhatIf!$W:$W,WhatIf!$Q:$Q,P$1,WhatIf!$R:$R,P603)&lt;=price_limit,IF(P603="Yes",1,2),"")),""))</f>
        <v/>
      </c>
      <c r="BL603" s="161" t="str">
        <f>IF(OR(Q603="",VLOOKUP(Q$1,Services!$A$1:$B$25,2,0)="Exclude"),"",IF($D603=1,IF(OR(price_limit="",price_limit="No Limit"),IF(Q603="Yes",1,2),IF(SUMIFS(WhatIf!$W:$W,WhatIf!$Q:$Q,Q$1,WhatIf!$R:$R,Q603)&lt;=price_limit,IF(Q603="Yes",1,2),"")),""))</f>
        <v/>
      </c>
      <c r="BM603" s="161" t="str">
        <f>IF(OR(R603="",VLOOKUP(R$1,Services!$A$1:$B$25,2,0)="Exclude"),"",IF($D603=1,IF(OR(price_limit="",price_limit="No Limit"),IF(R603="Yes",1,2),IF(SUMIFS(WhatIf!$W:$W,WhatIf!$Q:$Q,R$1,WhatIf!$R:$R,R603)&lt;=price_limit,IF(R603="Yes",1,2),"")),""))</f>
        <v/>
      </c>
      <c r="BN603" s="161" t="str">
        <f>IF(OR(S603="",VLOOKUP(S$1,Services!$A$1:$B$25,2,0)="Exclude"),"",IF($D603=1,IF(OR(price_limit="",price_limit="No Limit"),IF(S603="Yes",1,2),IF(SUMIFS(WhatIf!$W:$W,WhatIf!$Q:$Q,S$1,WhatIf!$R:$R,S603)&lt;=price_limit,IF(S603="Yes",1,2),"")),""))</f>
        <v/>
      </c>
      <c r="BO603" s="161" t="str">
        <f>IF(OR(T603="",VLOOKUP(T$1,Services!$A$1:$B$25,2,0)="Exclude"),"",IF($D603=1,IF(OR(price_limit="",price_limit="No Limit"),IF(T603="Yes",1,2),IF(SUMIFS(WhatIf!$W:$W,WhatIf!$Q:$Q,T$1,WhatIf!$R:$R,T603)&lt;=price_limit,IF(T603="Yes",1,2),"")),""))</f>
        <v/>
      </c>
      <c r="BP603" s="161" t="str">
        <f>IF(OR(U603="",VLOOKUP(U$1,Services!$A$1:$B$25,2,0)="Exclude"),"",IF($D603=1,IF(OR(price_limit="",price_limit="No Limit"),IF(U603="Yes",1,2),IF(SUMIFS(WhatIf!$W:$W,WhatIf!$Q:$Q,U$1,WhatIf!$R:$R,U603)&lt;=price_limit,IF(U603="Yes",1,2),"")),""))</f>
        <v/>
      </c>
      <c r="BQ603" s="161" t="str">
        <f ca="1">IF(OR(V603="",VLOOKUP(V$1,Services!$A$1:$B$25,2,0)="Exclude"),"",IF($D603=1,IF(OR(price_limit="",price_limit="No Limit"),IF(V603="Yes",1,2),IF(SUMIFS(WhatIf!$W:$W,WhatIf!$Q:$Q,V$1,WhatIf!$R:$R,V603)&lt;=price_limit,IF(V603="Yes",1,2),"")),""))</f>
        <v/>
      </c>
      <c r="BR603" s="161" t="str">
        <f>IF(OR(W603="",VLOOKUP(W$1,Services!$A$1:$B$25,2,0)="Exclude"),"",IF($D603=1,IF(OR(price_limit="",price_limit="No Limit"),IF(W603="Yes",1,2),IF(SUMIFS(WhatIf!$W:$W,WhatIf!$Q:$Q,W$1,WhatIf!$R:$R,W603)&lt;=price_limit,IF(W603="Yes",1,2),"")),""))</f>
        <v/>
      </c>
      <c r="BS603" s="161" t="str">
        <f>IF(OR(X603="",VLOOKUP(X$1,Services!$A$1:$B$25,2,0)="Exclude"),"",IF($D603=1,IF(OR(price_limit="",price_limit="No Limit"),IF(X603="Yes",1,2),IF(SUMIFS(WhatIf!$W:$W,WhatIf!$Q:$Q,X$1,WhatIf!$R:$R,X603)&lt;=price_limit,IF(X603="Yes",1,2),"")),""))</f>
        <v/>
      </c>
      <c r="BT603" s="161" t="str">
        <f>IF(OR(Y603="",VLOOKUP(Y$1,Services!$A$1:$B$25,2,0)="Exclude"),"",IF($D603=1,IF(OR(price_limit="",price_limit="No Limit"),IF(Y603="Yes",1,2),IF(SUMIFS(WhatIf!$W:$W,WhatIf!$Q:$Q,Y$1,WhatIf!$R:$R,Y603)&lt;=price_limit,IF(Y603="Yes",1,2),"")),""))</f>
        <v/>
      </c>
      <c r="BU603" s="161" t="str">
        <f>IF(OR(Z603="",VLOOKUP(Z$1,Services!$A$1:$B$25,2,0)="Exclude"),"",IF($D603=1,IF(OR(price_limit="",price_limit="No Limit"),IF(Z603="Yes",1,2),IF(SUMIFS(WhatIf!$W:$W,WhatIf!$Q:$Q,Z$1,WhatIf!$R:$R,Z603)&lt;=price_limit,IF(Z603="Yes",1,2),"")),""))</f>
        <v/>
      </c>
      <c r="BV603" s="161" t="str">
        <f>IF(OR(AA603="",VLOOKUP(AA$1,Services!$A$1:$B$25,2,0)="Exclude"),"",IF($D603=1,IF(OR(price_limit="",price_limit="No Limit"),IF(AA603="Yes",1,2),IF(SUMIFS(WhatIf!$W:$W,WhatIf!$Q:$Q,AA$1,WhatIf!$R:$R,AA603)&lt;=price_limit,IF(AA603="Yes",1,2),"")),""))</f>
        <v/>
      </c>
      <c r="BW603" s="8">
        <f t="shared" si="31"/>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
      <c r="A604" s="15" t="s">
        <v>1209</v>
      </c>
      <c r="C604" s="3" t="s">
        <v>177</v>
      </c>
      <c r="D604" s="8" t="str">
        <f t="shared" ca="1" si="29"/>
        <v/>
      </c>
      <c r="F604" s="4" t="s">
        <v>1192</v>
      </c>
      <c r="G604" s="4" t="s">
        <v>1192</v>
      </c>
      <c r="H604" s="4" t="s">
        <v>1192</v>
      </c>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0"/>
        <v/>
      </c>
      <c r="AZ604" s="161" t="str">
        <f>IF(OR(E604="",VLOOKUP(E$1,Services!$A$1:$B$25,2,0)="Exclude"),"",IF($D604=1,IF(OR(price_limit="",price_limit="No Limit"),IF(E604="Yes",1,2),IF(SUMIFS(WhatIf!$W:$W,WhatIf!$Q:$Q,E$1,WhatIf!$R:$R,E604)&lt;=price_limit,IF(E604="Yes",1,2),"")),""))</f>
        <v/>
      </c>
      <c r="BA604" s="161" t="str">
        <f ca="1">IF(OR(F604="",VLOOKUP(F$1,Services!$A$1:$B$25,2,0)="Exclude"),"",IF($D604=1,IF(OR(price_limit="",price_limit="No Limit"),IF(F604="Yes",1,2),IF(SUMIFS(WhatIf!$W:$W,WhatIf!$Q:$Q,F$1,WhatIf!$R:$R,F604)&lt;=price_limit,IF(F604="Yes",1,2),"")),""))</f>
        <v/>
      </c>
      <c r="BB604" s="161" t="str">
        <f ca="1">IF(OR(G604="",VLOOKUP(G$1,Services!$A$1:$B$25,2,0)="Exclude"),"",IF($D604=1,IF(OR(price_limit="",price_limit="No Limit"),IF(G604="Yes",1,2),IF(SUMIFS(WhatIf!$W:$W,WhatIf!$Q:$Q,G$1,WhatIf!$R:$R,G604)&lt;=price_limit,IF(G604="Yes",1,2),"")),""))</f>
        <v/>
      </c>
      <c r="BC604" s="161" t="str">
        <f ca="1">IF(OR(H604="",VLOOKUP(H$1,Services!$A$1:$B$25,2,0)="Exclude"),"",IF($D604=1,IF(OR(price_limit="",price_limit="No Limit"),IF(H604="Yes",1,2),IF(SUMIFS(WhatIf!$W:$W,WhatIf!$Q:$Q,H$1,WhatIf!$R:$R,H604)&lt;=price_limit,IF(H604="Yes",1,2),"")),""))</f>
        <v/>
      </c>
      <c r="BD604" s="161" t="str">
        <f>IF(OR(I604="",VLOOKUP(I$1,Services!$A$1:$B$25,2,0)="Exclude"),"",IF($D604=1,IF(OR(price_limit="",price_limit="No Limit"),IF(I604="Yes",1,2),IF(SUMIFS(WhatIf!$W:$W,WhatIf!$Q:$Q,I$1,WhatIf!$R:$R,I604)&lt;=price_limit,IF(I604="Yes",1,2),"")),""))</f>
        <v/>
      </c>
      <c r="BE604" s="161" t="str">
        <f>IF(OR(J604="",VLOOKUP(J$1,Services!$A$1:$B$25,2,0)="Exclude"),"",IF($D604=1,IF(OR(price_limit="",price_limit="No Limit"),IF(J604="Yes",1,2),IF(SUMIFS(WhatIf!$W:$W,WhatIf!$Q:$Q,J$1,WhatIf!$R:$R,J604)&lt;=price_limit,IF(J604="Yes",1,2),"")),""))</f>
        <v/>
      </c>
      <c r="BF604" s="161" t="str">
        <f>IF(OR(K604="",VLOOKUP(K$1,Services!$A$1:$B$25,2,0)="Exclude"),"",IF($D604=1,IF(OR(price_limit="",price_limit="No Limit"),IF(K604="Yes",1,2),IF(SUMIFS(WhatIf!$W:$W,WhatIf!$Q:$Q,K$1,WhatIf!$R:$R,K604)&lt;=price_limit,IF(K604="Yes",1,2),"")),""))</f>
        <v/>
      </c>
      <c r="BG604" s="161" t="str">
        <f>IF(OR(L604="",VLOOKUP(L$1,Services!$A$1:$B$25,2,0)="Exclude"),"",IF($D604=1,IF(OR(price_limit="",price_limit="No Limit"),IF(L604="Yes",1,2),IF(SUMIFS(WhatIf!$W:$W,WhatIf!$Q:$Q,L$1,WhatIf!$R:$R,L604)&lt;=price_limit,IF(L604="Yes",1,2),"")),""))</f>
        <v/>
      </c>
      <c r="BH604" s="161" t="str">
        <f>IF(OR(M604="",VLOOKUP(M$1,Services!$A$1:$B$25,2,0)="Exclude"),"",IF($D604=1,IF(OR(price_limit="",price_limit="No Limit"),IF(M604="Yes",1,2),IF(SUMIFS(WhatIf!$W:$W,WhatIf!$Q:$Q,M$1,WhatIf!$R:$R,M604)&lt;=price_limit,IF(M604="Yes",1,2),"")),""))</f>
        <v/>
      </c>
      <c r="BI604" s="161" t="str">
        <f>IF(OR(N604="",VLOOKUP(N$1,Services!$A$1:$B$25,2,0)="Exclude"),"",IF($D604=1,IF(OR(price_limit="",price_limit="No Limit"),IF(N604="Yes",1,2),IF(SUMIFS(WhatIf!$W:$W,WhatIf!$Q:$Q,N$1,WhatIf!$R:$R,N604)&lt;=price_limit,IF(N604="Yes",1,2),"")),""))</f>
        <v/>
      </c>
      <c r="BJ604" s="161" t="str">
        <f>IF(OR(O604="",VLOOKUP(O$1,Services!$A$1:$B$25,2,0)="Exclude"),"",IF($D604=1,IF(OR(price_limit="",price_limit="No Limit"),IF(O604="Yes",1,2),IF(SUMIFS(WhatIf!$W:$W,WhatIf!$Q:$Q,O$1,WhatIf!$R:$R,O604)&lt;=price_limit,IF(O604="Yes",1,2),"")),""))</f>
        <v/>
      </c>
      <c r="BK604" s="161" t="str">
        <f>IF(OR(P604="",VLOOKUP(P$1,Services!$A$1:$B$25,2,0)="Exclude"),"",IF($D604=1,IF(OR(price_limit="",price_limit="No Limit"),IF(P604="Yes",1,2),IF(SUMIFS(WhatIf!$W:$W,WhatIf!$Q:$Q,P$1,WhatIf!$R:$R,P604)&lt;=price_limit,IF(P604="Yes",1,2),"")),""))</f>
        <v/>
      </c>
      <c r="BL604" s="161" t="str">
        <f>IF(OR(Q604="",VLOOKUP(Q$1,Services!$A$1:$B$25,2,0)="Exclude"),"",IF($D604=1,IF(OR(price_limit="",price_limit="No Limit"),IF(Q604="Yes",1,2),IF(SUMIFS(WhatIf!$W:$W,WhatIf!$Q:$Q,Q$1,WhatIf!$R:$R,Q604)&lt;=price_limit,IF(Q604="Yes",1,2),"")),""))</f>
        <v/>
      </c>
      <c r="BM604" s="161" t="str">
        <f>IF(OR(R604="",VLOOKUP(R$1,Services!$A$1:$B$25,2,0)="Exclude"),"",IF($D604=1,IF(OR(price_limit="",price_limit="No Limit"),IF(R604="Yes",1,2),IF(SUMIFS(WhatIf!$W:$W,WhatIf!$Q:$Q,R$1,WhatIf!$R:$R,R604)&lt;=price_limit,IF(R604="Yes",1,2),"")),""))</f>
        <v/>
      </c>
      <c r="BN604" s="161" t="str">
        <f>IF(OR(S604="",VLOOKUP(S$1,Services!$A$1:$B$25,2,0)="Exclude"),"",IF($D604=1,IF(OR(price_limit="",price_limit="No Limit"),IF(S604="Yes",1,2),IF(SUMIFS(WhatIf!$W:$W,WhatIf!$Q:$Q,S$1,WhatIf!$R:$R,S604)&lt;=price_limit,IF(S604="Yes",1,2),"")),""))</f>
        <v/>
      </c>
      <c r="BO604" s="161" t="str">
        <f>IF(OR(T604="",VLOOKUP(T$1,Services!$A$1:$B$25,2,0)="Exclude"),"",IF($D604=1,IF(OR(price_limit="",price_limit="No Limit"),IF(T604="Yes",1,2),IF(SUMIFS(WhatIf!$W:$W,WhatIf!$Q:$Q,T$1,WhatIf!$R:$R,T604)&lt;=price_limit,IF(T604="Yes",1,2),"")),""))</f>
        <v/>
      </c>
      <c r="BP604" s="161" t="str">
        <f>IF(OR(U604="",VLOOKUP(U$1,Services!$A$1:$B$25,2,0)="Exclude"),"",IF($D604=1,IF(OR(price_limit="",price_limit="No Limit"),IF(U604="Yes",1,2),IF(SUMIFS(WhatIf!$W:$W,WhatIf!$Q:$Q,U$1,WhatIf!$R:$R,U604)&lt;=price_limit,IF(U604="Yes",1,2),"")),""))</f>
        <v/>
      </c>
      <c r="BQ604" s="161" t="str">
        <f>IF(OR(V604="",VLOOKUP(V$1,Services!$A$1:$B$25,2,0)="Exclude"),"",IF($D604=1,IF(OR(price_limit="",price_limit="No Limit"),IF(V604="Yes",1,2),IF(SUMIFS(WhatIf!$W:$W,WhatIf!$Q:$Q,V$1,WhatIf!$R:$R,V604)&lt;=price_limit,IF(V604="Yes",1,2),"")),""))</f>
        <v/>
      </c>
      <c r="BR604" s="161" t="str">
        <f>IF(OR(W604="",VLOOKUP(W$1,Services!$A$1:$B$25,2,0)="Exclude"),"",IF($D604=1,IF(OR(price_limit="",price_limit="No Limit"),IF(W604="Yes",1,2),IF(SUMIFS(WhatIf!$W:$W,WhatIf!$Q:$Q,W$1,WhatIf!$R:$R,W604)&lt;=price_limit,IF(W604="Yes",1,2),"")),""))</f>
        <v/>
      </c>
      <c r="BS604" s="161" t="str">
        <f>IF(OR(X604="",VLOOKUP(X$1,Services!$A$1:$B$25,2,0)="Exclude"),"",IF($D604=1,IF(OR(price_limit="",price_limit="No Limit"),IF(X604="Yes",1,2),IF(SUMIFS(WhatIf!$W:$W,WhatIf!$Q:$Q,X$1,WhatIf!$R:$R,X604)&lt;=price_limit,IF(X604="Yes",1,2),"")),""))</f>
        <v/>
      </c>
      <c r="BT604" s="161" t="str">
        <f>IF(OR(Y604="",VLOOKUP(Y$1,Services!$A$1:$B$25,2,0)="Exclude"),"",IF($D604=1,IF(OR(price_limit="",price_limit="No Limit"),IF(Y604="Yes",1,2),IF(SUMIFS(WhatIf!$W:$W,WhatIf!$Q:$Q,Y$1,WhatIf!$R:$R,Y604)&lt;=price_limit,IF(Y604="Yes",1,2),"")),""))</f>
        <v/>
      </c>
      <c r="BU604" s="161" t="str">
        <f>IF(OR(Z604="",VLOOKUP(Z$1,Services!$A$1:$B$25,2,0)="Exclude"),"",IF($D604=1,IF(OR(price_limit="",price_limit="No Limit"),IF(Z604="Yes",1,2),IF(SUMIFS(WhatIf!$W:$W,WhatIf!$Q:$Q,Z$1,WhatIf!$R:$R,Z604)&lt;=price_limit,IF(Z604="Yes",1,2),"")),""))</f>
        <v/>
      </c>
      <c r="BV604" s="161" t="str">
        <f>IF(OR(AA604="",VLOOKUP(AA$1,Services!$A$1:$B$25,2,0)="Exclude"),"",IF($D604=1,IF(OR(price_limit="",price_limit="No Limit"),IF(AA604="Yes",1,2),IF(SUMIFS(WhatIf!$W:$W,WhatIf!$Q:$Q,AA$1,WhatIf!$R:$R,AA604)&lt;=price_limit,IF(AA604="Yes",1,2),"")),""))</f>
        <v/>
      </c>
      <c r="BW604" s="8">
        <f t="shared" si="31"/>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
      <c r="A605" s="15" t="s">
        <v>1043</v>
      </c>
      <c r="C605" s="3" t="s">
        <v>191</v>
      </c>
      <c r="D605" s="8" t="str">
        <f t="shared" ca="1" si="29"/>
        <v/>
      </c>
      <c r="O605" s="8" t="s">
        <v>1</v>
      </c>
      <c r="P605" s="4" t="s">
        <v>1</v>
      </c>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0"/>
        <v/>
      </c>
      <c r="AZ605" s="161" t="str">
        <f>IF(OR(E605="",VLOOKUP(E$1,Services!$A$1:$B$25,2,0)="Exclude"),"",IF($D605=1,IF(OR(price_limit="",price_limit="No Limit"),IF(E605="Yes",1,2),IF(SUMIFS(WhatIf!$W:$W,WhatIf!$Q:$Q,E$1,WhatIf!$R:$R,E605)&lt;=price_limit,IF(E605="Yes",1,2),"")),""))</f>
        <v/>
      </c>
      <c r="BA605" s="161" t="str">
        <f>IF(OR(F605="",VLOOKUP(F$1,Services!$A$1:$B$25,2,0)="Exclude"),"",IF($D605=1,IF(OR(price_limit="",price_limit="No Limit"),IF(F605="Yes",1,2),IF(SUMIFS(WhatIf!$W:$W,WhatIf!$Q:$Q,F$1,WhatIf!$R:$R,F605)&lt;=price_limit,IF(F605="Yes",1,2),"")),""))</f>
        <v/>
      </c>
      <c r="BB605" s="161" t="str">
        <f>IF(OR(G605="",VLOOKUP(G$1,Services!$A$1:$B$25,2,0)="Exclude"),"",IF($D605=1,IF(OR(price_limit="",price_limit="No Limit"),IF(G605="Yes",1,2),IF(SUMIFS(WhatIf!$W:$W,WhatIf!$Q:$Q,G$1,WhatIf!$R:$R,G605)&lt;=price_limit,IF(G605="Yes",1,2),"")),""))</f>
        <v/>
      </c>
      <c r="BC605" s="161" t="str">
        <f>IF(OR(H605="",VLOOKUP(H$1,Services!$A$1:$B$25,2,0)="Exclude"),"",IF($D605=1,IF(OR(price_limit="",price_limit="No Limit"),IF(H605="Yes",1,2),IF(SUMIFS(WhatIf!$W:$W,WhatIf!$Q:$Q,H$1,WhatIf!$R:$R,H605)&lt;=price_limit,IF(H605="Yes",1,2),"")),""))</f>
        <v/>
      </c>
      <c r="BD605" s="161" t="str">
        <f>IF(OR(I605="",VLOOKUP(I$1,Services!$A$1:$B$25,2,0)="Exclude"),"",IF($D605=1,IF(OR(price_limit="",price_limit="No Limit"),IF(I605="Yes",1,2),IF(SUMIFS(WhatIf!$W:$W,WhatIf!$Q:$Q,I$1,WhatIf!$R:$R,I605)&lt;=price_limit,IF(I605="Yes",1,2),"")),""))</f>
        <v/>
      </c>
      <c r="BE605" s="161" t="str">
        <f>IF(OR(J605="",VLOOKUP(J$1,Services!$A$1:$B$25,2,0)="Exclude"),"",IF($D605=1,IF(OR(price_limit="",price_limit="No Limit"),IF(J605="Yes",1,2),IF(SUMIFS(WhatIf!$W:$W,WhatIf!$Q:$Q,J$1,WhatIf!$R:$R,J605)&lt;=price_limit,IF(J605="Yes",1,2),"")),""))</f>
        <v/>
      </c>
      <c r="BF605" s="161" t="str">
        <f>IF(OR(K605="",VLOOKUP(K$1,Services!$A$1:$B$25,2,0)="Exclude"),"",IF($D605=1,IF(OR(price_limit="",price_limit="No Limit"),IF(K605="Yes",1,2),IF(SUMIFS(WhatIf!$W:$W,WhatIf!$Q:$Q,K$1,WhatIf!$R:$R,K605)&lt;=price_limit,IF(K605="Yes",1,2),"")),""))</f>
        <v/>
      </c>
      <c r="BG605" s="161" t="str">
        <f>IF(OR(L605="",VLOOKUP(L$1,Services!$A$1:$B$25,2,0)="Exclude"),"",IF($D605=1,IF(OR(price_limit="",price_limit="No Limit"),IF(L605="Yes",1,2),IF(SUMIFS(WhatIf!$W:$W,WhatIf!$Q:$Q,L$1,WhatIf!$R:$R,L605)&lt;=price_limit,IF(L605="Yes",1,2),"")),""))</f>
        <v/>
      </c>
      <c r="BH605" s="161" t="str">
        <f>IF(OR(M605="",VLOOKUP(M$1,Services!$A$1:$B$25,2,0)="Exclude"),"",IF($D605=1,IF(OR(price_limit="",price_limit="No Limit"),IF(M605="Yes",1,2),IF(SUMIFS(WhatIf!$W:$W,WhatIf!$Q:$Q,M$1,WhatIf!$R:$R,M605)&lt;=price_limit,IF(M605="Yes",1,2),"")),""))</f>
        <v/>
      </c>
      <c r="BI605" s="161" t="str">
        <f>IF(OR(N605="",VLOOKUP(N$1,Services!$A$1:$B$25,2,0)="Exclude"),"",IF($D605=1,IF(OR(price_limit="",price_limit="No Limit"),IF(N605="Yes",1,2),IF(SUMIFS(WhatIf!$W:$W,WhatIf!$Q:$Q,N$1,WhatIf!$R:$R,N605)&lt;=price_limit,IF(N605="Yes",1,2),"")),""))</f>
        <v/>
      </c>
      <c r="BJ605" s="161" t="str">
        <f ca="1">IF(OR(O605="",VLOOKUP(O$1,Services!$A$1:$B$25,2,0)="Exclude"),"",IF($D605=1,IF(OR(price_limit="",price_limit="No Limit"),IF(O605="Yes",1,2),IF(SUMIFS(WhatIf!$W:$W,WhatIf!$Q:$Q,O$1,WhatIf!$R:$R,O605)&lt;=price_limit,IF(O605="Yes",1,2),"")),""))</f>
        <v/>
      </c>
      <c r="BK605" s="161" t="str">
        <f ca="1">IF(OR(P605="",VLOOKUP(P$1,Services!$A$1:$B$25,2,0)="Exclude"),"",IF($D605=1,IF(OR(price_limit="",price_limit="No Limit"),IF(P605="Yes",1,2),IF(SUMIFS(WhatIf!$W:$W,WhatIf!$Q:$Q,P$1,WhatIf!$R:$R,P605)&lt;=price_limit,IF(P605="Yes",1,2),"")),""))</f>
        <v/>
      </c>
      <c r="BL605" s="161" t="str">
        <f>IF(OR(Q605="",VLOOKUP(Q$1,Services!$A$1:$B$25,2,0)="Exclude"),"",IF($D605=1,IF(OR(price_limit="",price_limit="No Limit"),IF(Q605="Yes",1,2),IF(SUMIFS(WhatIf!$W:$W,WhatIf!$Q:$Q,Q$1,WhatIf!$R:$R,Q605)&lt;=price_limit,IF(Q605="Yes",1,2),"")),""))</f>
        <v/>
      </c>
      <c r="BM605" s="161" t="str">
        <f>IF(OR(R605="",VLOOKUP(R$1,Services!$A$1:$B$25,2,0)="Exclude"),"",IF($D605=1,IF(OR(price_limit="",price_limit="No Limit"),IF(R605="Yes",1,2),IF(SUMIFS(WhatIf!$W:$W,WhatIf!$Q:$Q,R$1,WhatIf!$R:$R,R605)&lt;=price_limit,IF(R605="Yes",1,2),"")),""))</f>
        <v/>
      </c>
      <c r="BN605" s="161" t="str">
        <f>IF(OR(S605="",VLOOKUP(S$1,Services!$A$1:$B$25,2,0)="Exclude"),"",IF($D605=1,IF(OR(price_limit="",price_limit="No Limit"),IF(S605="Yes",1,2),IF(SUMIFS(WhatIf!$W:$W,WhatIf!$Q:$Q,S$1,WhatIf!$R:$R,S605)&lt;=price_limit,IF(S605="Yes",1,2),"")),""))</f>
        <v/>
      </c>
      <c r="BO605" s="161" t="str">
        <f>IF(OR(T605="",VLOOKUP(T$1,Services!$A$1:$B$25,2,0)="Exclude"),"",IF($D605=1,IF(OR(price_limit="",price_limit="No Limit"),IF(T605="Yes",1,2),IF(SUMIFS(WhatIf!$W:$W,WhatIf!$Q:$Q,T$1,WhatIf!$R:$R,T605)&lt;=price_limit,IF(T605="Yes",1,2),"")),""))</f>
        <v/>
      </c>
      <c r="BP605" s="161" t="str">
        <f>IF(OR(U605="",VLOOKUP(U$1,Services!$A$1:$B$25,2,0)="Exclude"),"",IF($D605=1,IF(OR(price_limit="",price_limit="No Limit"),IF(U605="Yes",1,2),IF(SUMIFS(WhatIf!$W:$W,WhatIf!$Q:$Q,U$1,WhatIf!$R:$R,U605)&lt;=price_limit,IF(U605="Yes",1,2),"")),""))</f>
        <v/>
      </c>
      <c r="BQ605" s="161" t="str">
        <f>IF(OR(V605="",VLOOKUP(V$1,Services!$A$1:$B$25,2,0)="Exclude"),"",IF($D605=1,IF(OR(price_limit="",price_limit="No Limit"),IF(V605="Yes",1,2),IF(SUMIFS(WhatIf!$W:$W,WhatIf!$Q:$Q,V$1,WhatIf!$R:$R,V605)&lt;=price_limit,IF(V605="Yes",1,2),"")),""))</f>
        <v/>
      </c>
      <c r="BR605" s="161" t="str">
        <f>IF(OR(W605="",VLOOKUP(W$1,Services!$A$1:$B$25,2,0)="Exclude"),"",IF($D605=1,IF(OR(price_limit="",price_limit="No Limit"),IF(W605="Yes",1,2),IF(SUMIFS(WhatIf!$W:$W,WhatIf!$Q:$Q,W$1,WhatIf!$R:$R,W605)&lt;=price_limit,IF(W605="Yes",1,2),"")),""))</f>
        <v/>
      </c>
      <c r="BS605" s="161" t="str">
        <f>IF(OR(X605="",VLOOKUP(X$1,Services!$A$1:$B$25,2,0)="Exclude"),"",IF($D605=1,IF(OR(price_limit="",price_limit="No Limit"),IF(X605="Yes",1,2),IF(SUMIFS(WhatIf!$W:$W,WhatIf!$Q:$Q,X$1,WhatIf!$R:$R,X605)&lt;=price_limit,IF(X605="Yes",1,2),"")),""))</f>
        <v/>
      </c>
      <c r="BT605" s="161" t="str">
        <f>IF(OR(Y605="",VLOOKUP(Y$1,Services!$A$1:$B$25,2,0)="Exclude"),"",IF($D605=1,IF(OR(price_limit="",price_limit="No Limit"),IF(Y605="Yes",1,2),IF(SUMIFS(WhatIf!$W:$W,WhatIf!$Q:$Q,Y$1,WhatIf!$R:$R,Y605)&lt;=price_limit,IF(Y605="Yes",1,2),"")),""))</f>
        <v/>
      </c>
      <c r="BU605" s="161" t="str">
        <f>IF(OR(Z605="",VLOOKUP(Z$1,Services!$A$1:$B$25,2,0)="Exclude"),"",IF($D605=1,IF(OR(price_limit="",price_limit="No Limit"),IF(Z605="Yes",1,2),IF(SUMIFS(WhatIf!$W:$W,WhatIf!$Q:$Q,Z$1,WhatIf!$R:$R,Z605)&lt;=price_limit,IF(Z605="Yes",1,2),"")),""))</f>
        <v/>
      </c>
      <c r="BV605" s="161" t="str">
        <f>IF(OR(AA605="",VLOOKUP(AA$1,Services!$A$1:$B$25,2,0)="Exclude"),"",IF($D605=1,IF(OR(price_limit="",price_limit="No Limit"),IF(AA605="Yes",1,2),IF(SUMIFS(WhatIf!$W:$W,WhatIf!$Q:$Q,AA$1,WhatIf!$R:$R,AA605)&lt;=price_limit,IF(AA605="Yes",1,2),"")),""))</f>
        <v/>
      </c>
      <c r="BW605" s="8">
        <f t="shared" si="31"/>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
      <c r="A606" s="15" t="s">
        <v>1038</v>
      </c>
      <c r="C606" s="3" t="s">
        <v>185</v>
      </c>
      <c r="D606" s="8" t="str">
        <f t="shared" ca="1" si="29"/>
        <v/>
      </c>
      <c r="O606" s="8" t="s">
        <v>1072</v>
      </c>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0"/>
        <v/>
      </c>
      <c r="AZ606" s="161" t="str">
        <f>IF(OR(E606="",VLOOKUP(E$1,Services!$A$1:$B$25,2,0)="Exclude"),"",IF($D606=1,IF(OR(price_limit="",price_limit="No Limit"),IF(E606="Yes",1,2),IF(SUMIFS(WhatIf!$W:$W,WhatIf!$Q:$Q,E$1,WhatIf!$R:$R,E606)&lt;=price_limit,IF(E606="Yes",1,2),"")),""))</f>
        <v/>
      </c>
      <c r="BA606" s="161" t="str">
        <f>IF(OR(F606="",VLOOKUP(F$1,Services!$A$1:$B$25,2,0)="Exclude"),"",IF($D606=1,IF(OR(price_limit="",price_limit="No Limit"),IF(F606="Yes",1,2),IF(SUMIFS(WhatIf!$W:$W,WhatIf!$Q:$Q,F$1,WhatIf!$R:$R,F606)&lt;=price_limit,IF(F606="Yes",1,2),"")),""))</f>
        <v/>
      </c>
      <c r="BB606" s="161" t="str">
        <f>IF(OR(G606="",VLOOKUP(G$1,Services!$A$1:$B$25,2,0)="Exclude"),"",IF($D606=1,IF(OR(price_limit="",price_limit="No Limit"),IF(G606="Yes",1,2),IF(SUMIFS(WhatIf!$W:$W,WhatIf!$Q:$Q,G$1,WhatIf!$R:$R,G606)&lt;=price_limit,IF(G606="Yes",1,2),"")),""))</f>
        <v/>
      </c>
      <c r="BC606" s="161" t="str">
        <f>IF(OR(H606="",VLOOKUP(H$1,Services!$A$1:$B$25,2,0)="Exclude"),"",IF($D606=1,IF(OR(price_limit="",price_limit="No Limit"),IF(H606="Yes",1,2),IF(SUMIFS(WhatIf!$W:$W,WhatIf!$Q:$Q,H$1,WhatIf!$R:$R,H606)&lt;=price_limit,IF(H606="Yes",1,2),"")),""))</f>
        <v/>
      </c>
      <c r="BD606" s="161" t="str">
        <f>IF(OR(I606="",VLOOKUP(I$1,Services!$A$1:$B$25,2,0)="Exclude"),"",IF($D606=1,IF(OR(price_limit="",price_limit="No Limit"),IF(I606="Yes",1,2),IF(SUMIFS(WhatIf!$W:$W,WhatIf!$Q:$Q,I$1,WhatIf!$R:$R,I606)&lt;=price_limit,IF(I606="Yes",1,2),"")),""))</f>
        <v/>
      </c>
      <c r="BE606" s="161" t="str">
        <f>IF(OR(J606="",VLOOKUP(J$1,Services!$A$1:$B$25,2,0)="Exclude"),"",IF($D606=1,IF(OR(price_limit="",price_limit="No Limit"),IF(J606="Yes",1,2),IF(SUMIFS(WhatIf!$W:$W,WhatIf!$Q:$Q,J$1,WhatIf!$R:$R,J606)&lt;=price_limit,IF(J606="Yes",1,2),"")),""))</f>
        <v/>
      </c>
      <c r="BF606" s="161" t="str">
        <f>IF(OR(K606="",VLOOKUP(K$1,Services!$A$1:$B$25,2,0)="Exclude"),"",IF($D606=1,IF(OR(price_limit="",price_limit="No Limit"),IF(K606="Yes",1,2),IF(SUMIFS(WhatIf!$W:$W,WhatIf!$Q:$Q,K$1,WhatIf!$R:$R,K606)&lt;=price_limit,IF(K606="Yes",1,2),"")),""))</f>
        <v/>
      </c>
      <c r="BG606" s="161" t="str">
        <f>IF(OR(L606="",VLOOKUP(L$1,Services!$A$1:$B$25,2,0)="Exclude"),"",IF($D606=1,IF(OR(price_limit="",price_limit="No Limit"),IF(L606="Yes",1,2),IF(SUMIFS(WhatIf!$W:$W,WhatIf!$Q:$Q,L$1,WhatIf!$R:$R,L606)&lt;=price_limit,IF(L606="Yes",1,2),"")),""))</f>
        <v/>
      </c>
      <c r="BH606" s="161" t="str">
        <f>IF(OR(M606="",VLOOKUP(M$1,Services!$A$1:$B$25,2,0)="Exclude"),"",IF($D606=1,IF(OR(price_limit="",price_limit="No Limit"),IF(M606="Yes",1,2),IF(SUMIFS(WhatIf!$W:$W,WhatIf!$Q:$Q,M$1,WhatIf!$R:$R,M606)&lt;=price_limit,IF(M606="Yes",1,2),"")),""))</f>
        <v/>
      </c>
      <c r="BI606" s="161" t="str">
        <f>IF(OR(N606="",VLOOKUP(N$1,Services!$A$1:$B$25,2,0)="Exclude"),"",IF($D606=1,IF(OR(price_limit="",price_limit="No Limit"),IF(N606="Yes",1,2),IF(SUMIFS(WhatIf!$W:$W,WhatIf!$Q:$Q,N$1,WhatIf!$R:$R,N606)&lt;=price_limit,IF(N606="Yes",1,2),"")),""))</f>
        <v/>
      </c>
      <c r="BJ606" s="161" t="str">
        <f ca="1">IF(OR(O606="",VLOOKUP(O$1,Services!$A$1:$B$25,2,0)="Exclude"),"",IF($D606=1,IF(OR(price_limit="",price_limit="No Limit"),IF(O606="Yes",1,2),IF(SUMIFS(WhatIf!$W:$W,WhatIf!$Q:$Q,O$1,WhatIf!$R:$R,O606)&lt;=price_limit,IF(O606="Yes",1,2),"")),""))</f>
        <v/>
      </c>
      <c r="BK606" s="161" t="str">
        <f>IF(OR(P606="",VLOOKUP(P$1,Services!$A$1:$B$25,2,0)="Exclude"),"",IF($D606=1,IF(OR(price_limit="",price_limit="No Limit"),IF(P606="Yes",1,2),IF(SUMIFS(WhatIf!$W:$W,WhatIf!$Q:$Q,P$1,WhatIf!$R:$R,P606)&lt;=price_limit,IF(P606="Yes",1,2),"")),""))</f>
        <v/>
      </c>
      <c r="BL606" s="161" t="str">
        <f>IF(OR(Q606="",VLOOKUP(Q$1,Services!$A$1:$B$25,2,0)="Exclude"),"",IF($D606=1,IF(OR(price_limit="",price_limit="No Limit"),IF(Q606="Yes",1,2),IF(SUMIFS(WhatIf!$W:$W,WhatIf!$Q:$Q,Q$1,WhatIf!$R:$R,Q606)&lt;=price_limit,IF(Q606="Yes",1,2),"")),""))</f>
        <v/>
      </c>
      <c r="BM606" s="161" t="str">
        <f>IF(OR(R606="",VLOOKUP(R$1,Services!$A$1:$B$25,2,0)="Exclude"),"",IF($D606=1,IF(OR(price_limit="",price_limit="No Limit"),IF(R606="Yes",1,2),IF(SUMIFS(WhatIf!$W:$W,WhatIf!$Q:$Q,R$1,WhatIf!$R:$R,R606)&lt;=price_limit,IF(R606="Yes",1,2),"")),""))</f>
        <v/>
      </c>
      <c r="BN606" s="161" t="str">
        <f>IF(OR(S606="",VLOOKUP(S$1,Services!$A$1:$B$25,2,0)="Exclude"),"",IF($D606=1,IF(OR(price_limit="",price_limit="No Limit"),IF(S606="Yes",1,2),IF(SUMIFS(WhatIf!$W:$W,WhatIf!$Q:$Q,S$1,WhatIf!$R:$R,S606)&lt;=price_limit,IF(S606="Yes",1,2),"")),""))</f>
        <v/>
      </c>
      <c r="BO606" s="161" t="str">
        <f>IF(OR(T606="",VLOOKUP(T$1,Services!$A$1:$B$25,2,0)="Exclude"),"",IF($D606=1,IF(OR(price_limit="",price_limit="No Limit"),IF(T606="Yes",1,2),IF(SUMIFS(WhatIf!$W:$W,WhatIf!$Q:$Q,T$1,WhatIf!$R:$R,T606)&lt;=price_limit,IF(T606="Yes",1,2),"")),""))</f>
        <v/>
      </c>
      <c r="BP606" s="161" t="str">
        <f>IF(OR(U606="",VLOOKUP(U$1,Services!$A$1:$B$25,2,0)="Exclude"),"",IF($D606=1,IF(OR(price_limit="",price_limit="No Limit"),IF(U606="Yes",1,2),IF(SUMIFS(WhatIf!$W:$W,WhatIf!$Q:$Q,U$1,WhatIf!$R:$R,U606)&lt;=price_limit,IF(U606="Yes",1,2),"")),""))</f>
        <v/>
      </c>
      <c r="BQ606" s="161" t="str">
        <f>IF(OR(V606="",VLOOKUP(V$1,Services!$A$1:$B$25,2,0)="Exclude"),"",IF($D606=1,IF(OR(price_limit="",price_limit="No Limit"),IF(V606="Yes",1,2),IF(SUMIFS(WhatIf!$W:$W,WhatIf!$Q:$Q,V$1,WhatIf!$R:$R,V606)&lt;=price_limit,IF(V606="Yes",1,2),"")),""))</f>
        <v/>
      </c>
      <c r="BR606" s="161" t="str">
        <f>IF(OR(W606="",VLOOKUP(W$1,Services!$A$1:$B$25,2,0)="Exclude"),"",IF($D606=1,IF(OR(price_limit="",price_limit="No Limit"),IF(W606="Yes",1,2),IF(SUMIFS(WhatIf!$W:$W,WhatIf!$Q:$Q,W$1,WhatIf!$R:$R,W606)&lt;=price_limit,IF(W606="Yes",1,2),"")),""))</f>
        <v/>
      </c>
      <c r="BS606" s="161" t="str">
        <f>IF(OR(X606="",VLOOKUP(X$1,Services!$A$1:$B$25,2,0)="Exclude"),"",IF($D606=1,IF(OR(price_limit="",price_limit="No Limit"),IF(X606="Yes",1,2),IF(SUMIFS(WhatIf!$W:$W,WhatIf!$Q:$Q,X$1,WhatIf!$R:$R,X606)&lt;=price_limit,IF(X606="Yes",1,2),"")),""))</f>
        <v/>
      </c>
      <c r="BT606" s="161" t="str">
        <f>IF(OR(Y606="",VLOOKUP(Y$1,Services!$A$1:$B$25,2,0)="Exclude"),"",IF($D606=1,IF(OR(price_limit="",price_limit="No Limit"),IF(Y606="Yes",1,2),IF(SUMIFS(WhatIf!$W:$W,WhatIf!$Q:$Q,Y$1,WhatIf!$R:$R,Y606)&lt;=price_limit,IF(Y606="Yes",1,2),"")),""))</f>
        <v/>
      </c>
      <c r="BU606" s="161" t="str">
        <f>IF(OR(Z606="",VLOOKUP(Z$1,Services!$A$1:$B$25,2,0)="Exclude"),"",IF($D606=1,IF(OR(price_limit="",price_limit="No Limit"),IF(Z606="Yes",1,2),IF(SUMIFS(WhatIf!$W:$W,WhatIf!$Q:$Q,Z$1,WhatIf!$R:$R,Z606)&lt;=price_limit,IF(Z606="Yes",1,2),"")),""))</f>
        <v/>
      </c>
      <c r="BV606" s="161" t="str">
        <f>IF(OR(AA606="",VLOOKUP(AA$1,Services!$A$1:$B$25,2,0)="Exclude"),"",IF($D606=1,IF(OR(price_limit="",price_limit="No Limit"),IF(AA606="Yes",1,2),IF(SUMIFS(WhatIf!$W:$W,WhatIf!$Q:$Q,AA$1,WhatIf!$R:$R,AA606)&lt;=price_limit,IF(AA606="Yes",1,2),"")),""))</f>
        <v/>
      </c>
      <c r="BW606" s="8">
        <f t="shared" si="31"/>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74</v>
      </c>
      <c r="B607" s="3" t="s">
        <v>1099</v>
      </c>
      <c r="C607" s="3" t="s">
        <v>177</v>
      </c>
      <c r="D607" s="8" t="str">
        <f t="shared" ca="1" si="29"/>
        <v/>
      </c>
      <c r="E607" s="4" t="s">
        <v>1</v>
      </c>
      <c r="F607" s="4" t="s">
        <v>1192</v>
      </c>
      <c r="G607" s="4" t="s">
        <v>1</v>
      </c>
      <c r="H607" s="4" t="s">
        <v>1</v>
      </c>
      <c r="I607" s="4" t="s">
        <v>1</v>
      </c>
      <c r="J607" s="8" t="s">
        <v>1</v>
      </c>
      <c r="K607" s="8" t="s">
        <v>1</v>
      </c>
      <c r="L607" s="8" t="s">
        <v>1</v>
      </c>
      <c r="M607" s="8" t="s">
        <v>1</v>
      </c>
      <c r="N607" s="8" t="s">
        <v>1</v>
      </c>
      <c r="O607" s="8" t="s">
        <v>1</v>
      </c>
      <c r="P607" s="8"/>
      <c r="Q607" s="8"/>
      <c r="R607" s="8" t="s">
        <v>1</v>
      </c>
      <c r="S607" s="8" t="s">
        <v>1</v>
      </c>
      <c r="T607" s="8" t="s">
        <v>1</v>
      </c>
      <c r="U607" s="8"/>
      <c r="V607" s="8"/>
      <c r="W607" s="6"/>
      <c r="X607" s="6"/>
      <c r="Y607" s="6"/>
      <c r="Z607" s="6"/>
      <c r="AA607" s="4" t="s">
        <v>1</v>
      </c>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0"/>
        <v/>
      </c>
      <c r="AZ607" s="161" t="str">
        <f ca="1">IF(OR(E607="",VLOOKUP(E$1,Services!$A$1:$B$25,2,0)="Exclude"),"",IF($D607=1,IF(OR(price_limit="",price_limit="No Limit"),IF(E607="Yes",1,2),IF(SUMIFS(WhatIf!$W:$W,WhatIf!$Q:$Q,E$1,WhatIf!$R:$R,E607)&lt;=price_limit,IF(E607="Yes",1,2),"")),""))</f>
        <v/>
      </c>
      <c r="BA607" s="161" t="str">
        <f ca="1">IF(OR(F607="",VLOOKUP(F$1,Services!$A$1:$B$25,2,0)="Exclude"),"",IF($D607=1,IF(OR(price_limit="",price_limit="No Limit"),IF(F607="Yes",1,2),IF(SUMIFS(WhatIf!$W:$W,WhatIf!$Q:$Q,F$1,WhatIf!$R:$R,F607)&lt;=price_limit,IF(F607="Yes",1,2),"")),""))</f>
        <v/>
      </c>
      <c r="BB607" s="161" t="str">
        <f ca="1">IF(OR(G607="",VLOOKUP(G$1,Services!$A$1:$B$25,2,0)="Exclude"),"",IF($D607=1,IF(OR(price_limit="",price_limit="No Limit"),IF(G607="Yes",1,2),IF(SUMIFS(WhatIf!$W:$W,WhatIf!$Q:$Q,G$1,WhatIf!$R:$R,G607)&lt;=price_limit,IF(G607="Yes",1,2),"")),""))</f>
        <v/>
      </c>
      <c r="BC607" s="161" t="str">
        <f ca="1">IF(OR(H607="",VLOOKUP(H$1,Services!$A$1:$B$25,2,0)="Exclude"),"",IF($D607=1,IF(OR(price_limit="",price_limit="No Limit"),IF(H607="Yes",1,2),IF(SUMIFS(WhatIf!$W:$W,WhatIf!$Q:$Q,H$1,WhatIf!$R:$R,H607)&lt;=price_limit,IF(H607="Yes",1,2),"")),""))</f>
        <v/>
      </c>
      <c r="BD607" s="161" t="str">
        <f ca="1">IF(OR(I607="",VLOOKUP(I$1,Services!$A$1:$B$25,2,0)="Exclude"),"",IF($D607=1,IF(OR(price_limit="",price_limit="No Limit"),IF(I607="Yes",1,2),IF(SUMIFS(WhatIf!$W:$W,WhatIf!$Q:$Q,I$1,WhatIf!$R:$R,I607)&lt;=price_limit,IF(I607="Yes",1,2),"")),""))</f>
        <v/>
      </c>
      <c r="BE607" s="161" t="str">
        <f ca="1">IF(OR(J607="",VLOOKUP(J$1,Services!$A$1:$B$25,2,0)="Exclude"),"",IF($D607=1,IF(OR(price_limit="",price_limit="No Limit"),IF(J607="Yes",1,2),IF(SUMIFS(WhatIf!$W:$W,WhatIf!$Q:$Q,J$1,WhatIf!$R:$R,J607)&lt;=price_limit,IF(J607="Yes",1,2),"")),""))</f>
        <v/>
      </c>
      <c r="BF607" s="161" t="str">
        <f ca="1">IF(OR(K607="",VLOOKUP(K$1,Services!$A$1:$B$25,2,0)="Exclude"),"",IF($D607=1,IF(OR(price_limit="",price_limit="No Limit"),IF(K607="Yes",1,2),IF(SUMIFS(WhatIf!$W:$W,WhatIf!$Q:$Q,K$1,WhatIf!$R:$R,K607)&lt;=price_limit,IF(K607="Yes",1,2),"")),""))</f>
        <v/>
      </c>
      <c r="BG607" s="161" t="str">
        <f ca="1">IF(OR(L607="",VLOOKUP(L$1,Services!$A$1:$B$25,2,0)="Exclude"),"",IF($D607=1,IF(OR(price_limit="",price_limit="No Limit"),IF(L607="Yes",1,2),IF(SUMIFS(WhatIf!$W:$W,WhatIf!$Q:$Q,L$1,WhatIf!$R:$R,L607)&lt;=price_limit,IF(L607="Yes",1,2),"")),""))</f>
        <v/>
      </c>
      <c r="BH607" s="161" t="str">
        <f ca="1">IF(OR(M607="",VLOOKUP(M$1,Services!$A$1:$B$25,2,0)="Exclude"),"",IF($D607=1,IF(OR(price_limit="",price_limit="No Limit"),IF(M607="Yes",1,2),IF(SUMIFS(WhatIf!$W:$W,WhatIf!$Q:$Q,M$1,WhatIf!$R:$R,M607)&lt;=price_limit,IF(M607="Yes",1,2),"")),""))</f>
        <v/>
      </c>
      <c r="BI607" s="161" t="str">
        <f ca="1">IF(OR(N607="",VLOOKUP(N$1,Services!$A$1:$B$25,2,0)="Exclude"),"",IF($D607=1,IF(OR(price_limit="",price_limit="No Limit"),IF(N607="Yes",1,2),IF(SUMIFS(WhatIf!$W:$W,WhatIf!$Q:$Q,N$1,WhatIf!$R:$R,N607)&lt;=price_limit,IF(N607="Yes",1,2),"")),""))</f>
        <v/>
      </c>
      <c r="BJ607" s="161" t="str">
        <f ca="1">IF(OR(O607="",VLOOKUP(O$1,Services!$A$1:$B$25,2,0)="Exclude"),"",IF($D607=1,IF(OR(price_limit="",price_limit="No Limit"),IF(O607="Yes",1,2),IF(SUMIFS(WhatIf!$W:$W,WhatIf!$Q:$Q,O$1,WhatIf!$R:$R,O607)&lt;=price_limit,IF(O607="Yes",1,2),"")),""))</f>
        <v/>
      </c>
      <c r="BK607" s="161" t="str">
        <f>IF(OR(P607="",VLOOKUP(P$1,Services!$A$1:$B$25,2,0)="Exclude"),"",IF($D607=1,IF(OR(price_limit="",price_limit="No Limit"),IF(P607="Yes",1,2),IF(SUMIFS(WhatIf!$W:$W,WhatIf!$Q:$Q,P$1,WhatIf!$R:$R,P607)&lt;=price_limit,IF(P607="Yes",1,2),"")),""))</f>
        <v/>
      </c>
      <c r="BL607" s="161" t="str">
        <f>IF(OR(Q607="",VLOOKUP(Q$1,Services!$A$1:$B$25,2,0)="Exclude"),"",IF($D607=1,IF(OR(price_limit="",price_limit="No Limit"),IF(Q607="Yes",1,2),IF(SUMIFS(WhatIf!$W:$W,WhatIf!$Q:$Q,Q$1,WhatIf!$R:$R,Q607)&lt;=price_limit,IF(Q607="Yes",1,2),"")),""))</f>
        <v/>
      </c>
      <c r="BM607" s="161" t="str">
        <f ca="1">IF(OR(R607="",VLOOKUP(R$1,Services!$A$1:$B$25,2,0)="Exclude"),"",IF($D607=1,IF(OR(price_limit="",price_limit="No Limit"),IF(R607="Yes",1,2),IF(SUMIFS(WhatIf!$W:$W,WhatIf!$Q:$Q,R$1,WhatIf!$R:$R,R607)&lt;=price_limit,IF(R607="Yes",1,2),"")),""))</f>
        <v/>
      </c>
      <c r="BN607" s="161" t="str">
        <f ca="1">IF(OR(S607="",VLOOKUP(S$1,Services!$A$1:$B$25,2,0)="Exclude"),"",IF($D607=1,IF(OR(price_limit="",price_limit="No Limit"),IF(S607="Yes",1,2),IF(SUMIFS(WhatIf!$W:$W,WhatIf!$Q:$Q,S$1,WhatIf!$R:$R,S607)&lt;=price_limit,IF(S607="Yes",1,2),"")),""))</f>
        <v/>
      </c>
      <c r="BO607" s="161" t="str">
        <f ca="1">IF(OR(T607="",VLOOKUP(T$1,Services!$A$1:$B$25,2,0)="Exclude"),"",IF($D607=1,IF(OR(price_limit="",price_limit="No Limit"),IF(T607="Yes",1,2),IF(SUMIFS(WhatIf!$W:$W,WhatIf!$Q:$Q,T$1,WhatIf!$R:$R,T607)&lt;=price_limit,IF(T607="Yes",1,2),"")),""))</f>
        <v/>
      </c>
      <c r="BP607" s="161" t="str">
        <f>IF(OR(U607="",VLOOKUP(U$1,Services!$A$1:$B$25,2,0)="Exclude"),"",IF($D607=1,IF(OR(price_limit="",price_limit="No Limit"),IF(U607="Yes",1,2),IF(SUMIFS(WhatIf!$W:$W,WhatIf!$Q:$Q,U$1,WhatIf!$R:$R,U607)&lt;=price_limit,IF(U607="Yes",1,2),"")),""))</f>
        <v/>
      </c>
      <c r="BQ607" s="161" t="str">
        <f>IF(OR(V607="",VLOOKUP(V$1,Services!$A$1:$B$25,2,0)="Exclude"),"",IF($D607=1,IF(OR(price_limit="",price_limit="No Limit"),IF(V607="Yes",1,2),IF(SUMIFS(WhatIf!$W:$W,WhatIf!$Q:$Q,V$1,WhatIf!$R:$R,V607)&lt;=price_limit,IF(V607="Yes",1,2),"")),""))</f>
        <v/>
      </c>
      <c r="BR607" s="161" t="str">
        <f>IF(OR(W607="",VLOOKUP(W$1,Services!$A$1:$B$25,2,0)="Exclude"),"",IF($D607=1,IF(OR(price_limit="",price_limit="No Limit"),IF(W607="Yes",1,2),IF(SUMIFS(WhatIf!$W:$W,WhatIf!$Q:$Q,W$1,WhatIf!$R:$R,W607)&lt;=price_limit,IF(W607="Yes",1,2),"")),""))</f>
        <v/>
      </c>
      <c r="BS607" s="161" t="str">
        <f>IF(OR(X607="",VLOOKUP(X$1,Services!$A$1:$B$25,2,0)="Exclude"),"",IF($D607=1,IF(OR(price_limit="",price_limit="No Limit"),IF(X607="Yes",1,2),IF(SUMIFS(WhatIf!$W:$W,WhatIf!$Q:$Q,X$1,WhatIf!$R:$R,X607)&lt;=price_limit,IF(X607="Yes",1,2),"")),""))</f>
        <v/>
      </c>
      <c r="BT607" s="161" t="str">
        <f>IF(OR(Y607="",VLOOKUP(Y$1,Services!$A$1:$B$25,2,0)="Exclude"),"",IF($D607=1,IF(OR(price_limit="",price_limit="No Limit"),IF(Y607="Yes",1,2),IF(SUMIFS(WhatIf!$W:$W,WhatIf!$Q:$Q,Y$1,WhatIf!$R:$R,Y607)&lt;=price_limit,IF(Y607="Yes",1,2),"")),""))</f>
        <v/>
      </c>
      <c r="BU607" s="161" t="str">
        <f>IF(OR(Z607="",VLOOKUP(Z$1,Services!$A$1:$B$25,2,0)="Exclude"),"",IF($D607=1,IF(OR(price_limit="",price_limit="No Limit"),IF(Z607="Yes",1,2),IF(SUMIFS(WhatIf!$W:$W,WhatIf!$Q:$Q,Z$1,WhatIf!$R:$R,Z607)&lt;=price_limit,IF(Z607="Yes",1,2),"")),""))</f>
        <v/>
      </c>
      <c r="BV607" s="161" t="str">
        <f>IF(OR(AA607="",VLOOKUP(AA$1,Services!$A$1:$B$25,2,0)="Exclude"),"",IF($D607=1,IF(OR(price_limit="",price_limit="No Limit"),IF(AA607="Yes",1,2),IF(SUMIFS(WhatIf!$W:$W,WhatIf!$Q:$Q,AA$1,WhatIf!$R:$R,AA607)&lt;=price_limit,IF(AA607="Yes",1,2),"")),""))</f>
        <v/>
      </c>
      <c r="BW607" s="8">
        <f t="shared" si="31"/>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25.5" customHeight="1" x14ac:dyDescent="0.35">
      <c r="A608" s="15" t="s">
        <v>75</v>
      </c>
      <c r="B608" s="3" t="s">
        <v>205</v>
      </c>
      <c r="C608" s="3" t="s">
        <v>229</v>
      </c>
      <c r="D608" s="8" t="str">
        <f t="shared" ca="1" si="29"/>
        <v/>
      </c>
      <c r="F608" s="4" t="s">
        <v>1</v>
      </c>
      <c r="G608" s="4" t="s">
        <v>1</v>
      </c>
      <c r="H608" s="4" t="s">
        <v>1</v>
      </c>
      <c r="I608" s="4" t="s">
        <v>1</v>
      </c>
      <c r="J608" s="8" t="s">
        <v>1</v>
      </c>
      <c r="K608" s="8" t="s">
        <v>1</v>
      </c>
      <c r="L608" s="8" t="s">
        <v>1</v>
      </c>
      <c r="M608" s="8" t="s">
        <v>1</v>
      </c>
      <c r="N608" s="8" t="s">
        <v>1</v>
      </c>
      <c r="O608" s="8"/>
      <c r="P608" s="8"/>
      <c r="Q608" s="8"/>
      <c r="R608" s="8"/>
      <c r="S608" s="8"/>
      <c r="T608" s="8"/>
      <c r="U608" s="8"/>
      <c r="V608" s="8" t="s">
        <v>1</v>
      </c>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0"/>
        <v/>
      </c>
      <c r="AZ608" s="161" t="str">
        <f>IF(OR(E608="",VLOOKUP(E$1,Services!$A$1:$B$25,2,0)="Exclude"),"",IF($D608=1,IF(OR(price_limit="",price_limit="No Limit"),IF(E608="Yes",1,2),IF(SUMIFS(WhatIf!$W:$W,WhatIf!$Q:$Q,E$1,WhatIf!$R:$R,E608)&lt;=price_limit,IF(E608="Yes",1,2),"")),""))</f>
        <v/>
      </c>
      <c r="BA608" s="161" t="str">
        <f ca="1">IF(OR(F608="",VLOOKUP(F$1,Services!$A$1:$B$25,2,0)="Exclude"),"",IF($D608=1,IF(OR(price_limit="",price_limit="No Limit"),IF(F608="Yes",1,2),IF(SUMIFS(WhatIf!$W:$W,WhatIf!$Q:$Q,F$1,WhatIf!$R:$R,F608)&lt;=price_limit,IF(F608="Yes",1,2),"")),""))</f>
        <v/>
      </c>
      <c r="BB608" s="161" t="str">
        <f ca="1">IF(OR(G608="",VLOOKUP(G$1,Services!$A$1:$B$25,2,0)="Exclude"),"",IF($D608=1,IF(OR(price_limit="",price_limit="No Limit"),IF(G608="Yes",1,2),IF(SUMIFS(WhatIf!$W:$W,WhatIf!$Q:$Q,G$1,WhatIf!$R:$R,G608)&lt;=price_limit,IF(G608="Yes",1,2),"")),""))</f>
        <v/>
      </c>
      <c r="BC608" s="161" t="str">
        <f ca="1">IF(OR(H608="",VLOOKUP(H$1,Services!$A$1:$B$25,2,0)="Exclude"),"",IF($D608=1,IF(OR(price_limit="",price_limit="No Limit"),IF(H608="Yes",1,2),IF(SUMIFS(WhatIf!$W:$W,WhatIf!$Q:$Q,H$1,WhatIf!$R:$R,H608)&lt;=price_limit,IF(H608="Yes",1,2),"")),""))</f>
        <v/>
      </c>
      <c r="BD608" s="161" t="str">
        <f ca="1">IF(OR(I608="",VLOOKUP(I$1,Services!$A$1:$B$25,2,0)="Exclude"),"",IF($D608=1,IF(OR(price_limit="",price_limit="No Limit"),IF(I608="Yes",1,2),IF(SUMIFS(WhatIf!$W:$W,WhatIf!$Q:$Q,I$1,WhatIf!$R:$R,I608)&lt;=price_limit,IF(I608="Yes",1,2),"")),""))</f>
        <v/>
      </c>
      <c r="BE608" s="161" t="str">
        <f ca="1">IF(OR(J608="",VLOOKUP(J$1,Services!$A$1:$B$25,2,0)="Exclude"),"",IF($D608=1,IF(OR(price_limit="",price_limit="No Limit"),IF(J608="Yes",1,2),IF(SUMIFS(WhatIf!$W:$W,WhatIf!$Q:$Q,J$1,WhatIf!$R:$R,J608)&lt;=price_limit,IF(J608="Yes",1,2),"")),""))</f>
        <v/>
      </c>
      <c r="BF608" s="161" t="str">
        <f ca="1">IF(OR(K608="",VLOOKUP(K$1,Services!$A$1:$B$25,2,0)="Exclude"),"",IF($D608=1,IF(OR(price_limit="",price_limit="No Limit"),IF(K608="Yes",1,2),IF(SUMIFS(WhatIf!$W:$W,WhatIf!$Q:$Q,K$1,WhatIf!$R:$R,K608)&lt;=price_limit,IF(K608="Yes",1,2),"")),""))</f>
        <v/>
      </c>
      <c r="BG608" s="161" t="str">
        <f ca="1">IF(OR(L608="",VLOOKUP(L$1,Services!$A$1:$B$25,2,0)="Exclude"),"",IF($D608=1,IF(OR(price_limit="",price_limit="No Limit"),IF(L608="Yes",1,2),IF(SUMIFS(WhatIf!$W:$W,WhatIf!$Q:$Q,L$1,WhatIf!$R:$R,L608)&lt;=price_limit,IF(L608="Yes",1,2),"")),""))</f>
        <v/>
      </c>
      <c r="BH608" s="161" t="str">
        <f ca="1">IF(OR(M608="",VLOOKUP(M$1,Services!$A$1:$B$25,2,0)="Exclude"),"",IF($D608=1,IF(OR(price_limit="",price_limit="No Limit"),IF(M608="Yes",1,2),IF(SUMIFS(WhatIf!$W:$W,WhatIf!$Q:$Q,M$1,WhatIf!$R:$R,M608)&lt;=price_limit,IF(M608="Yes",1,2),"")),""))</f>
        <v/>
      </c>
      <c r="BI608" s="161" t="str">
        <f ca="1">IF(OR(N608="",VLOOKUP(N$1,Services!$A$1:$B$25,2,0)="Exclude"),"",IF($D608=1,IF(OR(price_limit="",price_limit="No Limit"),IF(N608="Yes",1,2),IF(SUMIFS(WhatIf!$W:$W,WhatIf!$Q:$Q,N$1,WhatIf!$R:$R,N608)&lt;=price_limit,IF(N608="Yes",1,2),"")),""))</f>
        <v/>
      </c>
      <c r="BJ608" s="161" t="str">
        <f>IF(OR(O608="",VLOOKUP(O$1,Services!$A$1:$B$25,2,0)="Exclude"),"",IF($D608=1,IF(OR(price_limit="",price_limit="No Limit"),IF(O608="Yes",1,2),IF(SUMIFS(WhatIf!$W:$W,WhatIf!$Q:$Q,O$1,WhatIf!$R:$R,O608)&lt;=price_limit,IF(O608="Yes",1,2),"")),""))</f>
        <v/>
      </c>
      <c r="BK608" s="161" t="str">
        <f>IF(OR(P608="",VLOOKUP(P$1,Services!$A$1:$B$25,2,0)="Exclude"),"",IF($D608=1,IF(OR(price_limit="",price_limit="No Limit"),IF(P608="Yes",1,2),IF(SUMIFS(WhatIf!$W:$W,WhatIf!$Q:$Q,P$1,WhatIf!$R:$R,P608)&lt;=price_limit,IF(P608="Yes",1,2),"")),""))</f>
        <v/>
      </c>
      <c r="BL608" s="161" t="str">
        <f>IF(OR(Q608="",VLOOKUP(Q$1,Services!$A$1:$B$25,2,0)="Exclude"),"",IF($D608=1,IF(OR(price_limit="",price_limit="No Limit"),IF(Q608="Yes",1,2),IF(SUMIFS(WhatIf!$W:$W,WhatIf!$Q:$Q,Q$1,WhatIf!$R:$R,Q608)&lt;=price_limit,IF(Q608="Yes",1,2),"")),""))</f>
        <v/>
      </c>
      <c r="BM608" s="161" t="str">
        <f>IF(OR(R608="",VLOOKUP(R$1,Services!$A$1:$B$25,2,0)="Exclude"),"",IF($D608=1,IF(OR(price_limit="",price_limit="No Limit"),IF(R608="Yes",1,2),IF(SUMIFS(WhatIf!$W:$W,WhatIf!$Q:$Q,R$1,WhatIf!$R:$R,R608)&lt;=price_limit,IF(R608="Yes",1,2),"")),""))</f>
        <v/>
      </c>
      <c r="BN608" s="161" t="str">
        <f>IF(OR(S608="",VLOOKUP(S$1,Services!$A$1:$B$25,2,0)="Exclude"),"",IF($D608=1,IF(OR(price_limit="",price_limit="No Limit"),IF(S608="Yes",1,2),IF(SUMIFS(WhatIf!$W:$W,WhatIf!$Q:$Q,S$1,WhatIf!$R:$R,S608)&lt;=price_limit,IF(S608="Yes",1,2),"")),""))</f>
        <v/>
      </c>
      <c r="BO608" s="161" t="str">
        <f>IF(OR(T608="",VLOOKUP(T$1,Services!$A$1:$B$25,2,0)="Exclude"),"",IF($D608=1,IF(OR(price_limit="",price_limit="No Limit"),IF(T608="Yes",1,2),IF(SUMIFS(WhatIf!$W:$W,WhatIf!$Q:$Q,T$1,WhatIf!$R:$R,T608)&lt;=price_limit,IF(T608="Yes",1,2),"")),""))</f>
        <v/>
      </c>
      <c r="BP608" s="161" t="str">
        <f>IF(OR(U608="",VLOOKUP(U$1,Services!$A$1:$B$25,2,0)="Exclude"),"",IF($D608=1,IF(OR(price_limit="",price_limit="No Limit"),IF(U608="Yes",1,2),IF(SUMIFS(WhatIf!$W:$W,WhatIf!$Q:$Q,U$1,WhatIf!$R:$R,U608)&lt;=price_limit,IF(U608="Yes",1,2),"")),""))</f>
        <v/>
      </c>
      <c r="BQ608" s="161" t="str">
        <f ca="1">IF(OR(V608="",VLOOKUP(V$1,Services!$A$1:$B$25,2,0)="Exclude"),"",IF($D608=1,IF(OR(price_limit="",price_limit="No Limit"),IF(V608="Yes",1,2),IF(SUMIFS(WhatIf!$W:$W,WhatIf!$Q:$Q,V$1,WhatIf!$R:$R,V608)&lt;=price_limit,IF(V608="Yes",1,2),"")),""))</f>
        <v/>
      </c>
      <c r="BR608" s="161" t="str">
        <f>IF(OR(W608="",VLOOKUP(W$1,Services!$A$1:$B$25,2,0)="Exclude"),"",IF($D608=1,IF(OR(price_limit="",price_limit="No Limit"),IF(W608="Yes",1,2),IF(SUMIFS(WhatIf!$W:$W,WhatIf!$Q:$Q,W$1,WhatIf!$R:$R,W608)&lt;=price_limit,IF(W608="Yes",1,2),"")),""))</f>
        <v/>
      </c>
      <c r="BS608" s="161" t="str">
        <f>IF(OR(X608="",VLOOKUP(X$1,Services!$A$1:$B$25,2,0)="Exclude"),"",IF($D608=1,IF(OR(price_limit="",price_limit="No Limit"),IF(X608="Yes",1,2),IF(SUMIFS(WhatIf!$W:$W,WhatIf!$Q:$Q,X$1,WhatIf!$R:$R,X608)&lt;=price_limit,IF(X608="Yes",1,2),"")),""))</f>
        <v/>
      </c>
      <c r="BT608" s="161" t="str">
        <f>IF(OR(Y608="",VLOOKUP(Y$1,Services!$A$1:$B$25,2,0)="Exclude"),"",IF($D608=1,IF(OR(price_limit="",price_limit="No Limit"),IF(Y608="Yes",1,2),IF(SUMIFS(WhatIf!$W:$W,WhatIf!$Q:$Q,Y$1,WhatIf!$R:$R,Y608)&lt;=price_limit,IF(Y608="Yes",1,2),"")),""))</f>
        <v/>
      </c>
      <c r="BU608" s="161" t="str">
        <f>IF(OR(Z608="",VLOOKUP(Z$1,Services!$A$1:$B$25,2,0)="Exclude"),"",IF($D608=1,IF(OR(price_limit="",price_limit="No Limit"),IF(Z608="Yes",1,2),IF(SUMIFS(WhatIf!$W:$W,WhatIf!$Q:$Q,Z$1,WhatIf!$R:$R,Z608)&lt;=price_limit,IF(Z608="Yes",1,2),"")),""))</f>
        <v/>
      </c>
      <c r="BV608" s="161" t="str">
        <f>IF(OR(AA608="",VLOOKUP(AA$1,Services!$A$1:$B$25,2,0)="Exclude"),"",IF($D608=1,IF(OR(price_limit="",price_limit="No Limit"),IF(AA608="Yes",1,2),IF(SUMIFS(WhatIf!$W:$W,WhatIf!$Q:$Q,AA$1,WhatIf!$R:$R,AA608)&lt;=price_limit,IF(AA608="Yes",1,2),"")),""))</f>
        <v/>
      </c>
      <c r="BW608" s="8">
        <f t="shared" si="31"/>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610</v>
      </c>
      <c r="B609" s="3" t="s">
        <v>1132</v>
      </c>
      <c r="C609" s="3" t="s">
        <v>184</v>
      </c>
      <c r="D609" s="8" t="str">
        <f t="shared" ca="1" si="29"/>
        <v/>
      </c>
      <c r="F609" s="4" t="s">
        <v>887</v>
      </c>
      <c r="G609" s="4" t="s">
        <v>887</v>
      </c>
      <c r="H609" s="4" t="s">
        <v>887</v>
      </c>
      <c r="I609" s="8" t="s">
        <v>231</v>
      </c>
      <c r="J609" s="8" t="s">
        <v>231</v>
      </c>
      <c r="K609" s="8" t="s">
        <v>231</v>
      </c>
      <c r="L609" s="8" t="s">
        <v>231</v>
      </c>
      <c r="M609" s="8"/>
      <c r="N609" s="8"/>
      <c r="O609" s="8"/>
      <c r="P609" s="8"/>
      <c r="Q609" s="8"/>
      <c r="R609" s="8"/>
      <c r="S609" s="8"/>
      <c r="T609" s="8"/>
      <c r="U609" s="8"/>
      <c r="V609" s="8" t="s">
        <v>1</v>
      </c>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0"/>
        <v/>
      </c>
      <c r="AZ609" s="161" t="str">
        <f>IF(OR(E609="",VLOOKUP(E$1,Services!$A$1:$B$25,2,0)="Exclude"),"",IF($D609=1,IF(OR(price_limit="",price_limit="No Limit"),IF(E609="Yes",1,2),IF(SUMIFS(WhatIf!$W:$W,WhatIf!$Q:$Q,E$1,WhatIf!$R:$R,E609)&lt;=price_limit,IF(E609="Yes",1,2),"")),""))</f>
        <v/>
      </c>
      <c r="BA609" s="161" t="str">
        <f ca="1">IF(OR(F609="",VLOOKUP(F$1,Services!$A$1:$B$25,2,0)="Exclude"),"",IF($D609=1,IF(OR(price_limit="",price_limit="No Limit"),IF(F609="Yes",1,2),IF(SUMIFS(WhatIf!$W:$W,WhatIf!$Q:$Q,F$1,WhatIf!$R:$R,F609)&lt;=price_limit,IF(F609="Yes",1,2),"")),""))</f>
        <v/>
      </c>
      <c r="BB609" s="161" t="str">
        <f ca="1">IF(OR(G609="",VLOOKUP(G$1,Services!$A$1:$B$25,2,0)="Exclude"),"",IF($D609=1,IF(OR(price_limit="",price_limit="No Limit"),IF(G609="Yes",1,2),IF(SUMIFS(WhatIf!$W:$W,WhatIf!$Q:$Q,G$1,WhatIf!$R:$R,G609)&lt;=price_limit,IF(G609="Yes",1,2),"")),""))</f>
        <v/>
      </c>
      <c r="BC609" s="161" t="str">
        <f ca="1">IF(OR(H609="",VLOOKUP(H$1,Services!$A$1:$B$25,2,0)="Exclude"),"",IF($D609=1,IF(OR(price_limit="",price_limit="No Limit"),IF(H609="Yes",1,2),IF(SUMIFS(WhatIf!$W:$W,WhatIf!$Q:$Q,H$1,WhatIf!$R:$R,H609)&lt;=price_limit,IF(H609="Yes",1,2),"")),""))</f>
        <v/>
      </c>
      <c r="BD609" s="161" t="str">
        <f ca="1">IF(OR(I609="",VLOOKUP(I$1,Services!$A$1:$B$25,2,0)="Exclude"),"",IF($D609=1,IF(OR(price_limit="",price_limit="No Limit"),IF(I609="Yes",1,2),IF(SUMIFS(WhatIf!$W:$W,WhatIf!$Q:$Q,I$1,WhatIf!$R:$R,I609)&lt;=price_limit,IF(I609="Yes",1,2),"")),""))</f>
        <v/>
      </c>
      <c r="BE609" s="161" t="str">
        <f ca="1">IF(OR(J609="",VLOOKUP(J$1,Services!$A$1:$B$25,2,0)="Exclude"),"",IF($D609=1,IF(OR(price_limit="",price_limit="No Limit"),IF(J609="Yes",1,2),IF(SUMIFS(WhatIf!$W:$W,WhatIf!$Q:$Q,J$1,WhatIf!$R:$R,J609)&lt;=price_limit,IF(J609="Yes",1,2),"")),""))</f>
        <v/>
      </c>
      <c r="BF609" s="161" t="str">
        <f ca="1">IF(OR(K609="",VLOOKUP(K$1,Services!$A$1:$B$25,2,0)="Exclude"),"",IF($D609=1,IF(OR(price_limit="",price_limit="No Limit"),IF(K609="Yes",1,2),IF(SUMIFS(WhatIf!$W:$W,WhatIf!$Q:$Q,K$1,WhatIf!$R:$R,K609)&lt;=price_limit,IF(K609="Yes",1,2),"")),""))</f>
        <v/>
      </c>
      <c r="BG609" s="161" t="str">
        <f ca="1">IF(OR(L609="",VLOOKUP(L$1,Services!$A$1:$B$25,2,0)="Exclude"),"",IF($D609=1,IF(OR(price_limit="",price_limit="No Limit"),IF(L609="Yes",1,2),IF(SUMIFS(WhatIf!$W:$W,WhatIf!$Q:$Q,L$1,WhatIf!$R:$R,L609)&lt;=price_limit,IF(L609="Yes",1,2),"")),""))</f>
        <v/>
      </c>
      <c r="BH609" s="161" t="str">
        <f>IF(OR(M609="",VLOOKUP(M$1,Services!$A$1:$B$25,2,0)="Exclude"),"",IF($D609=1,IF(OR(price_limit="",price_limit="No Limit"),IF(M609="Yes",1,2),IF(SUMIFS(WhatIf!$W:$W,WhatIf!$Q:$Q,M$1,WhatIf!$R:$R,M609)&lt;=price_limit,IF(M609="Yes",1,2),"")),""))</f>
        <v/>
      </c>
      <c r="BI609" s="161" t="str">
        <f>IF(OR(N609="",VLOOKUP(N$1,Services!$A$1:$B$25,2,0)="Exclude"),"",IF($D609=1,IF(OR(price_limit="",price_limit="No Limit"),IF(N609="Yes",1,2),IF(SUMIFS(WhatIf!$W:$W,WhatIf!$Q:$Q,N$1,WhatIf!$R:$R,N609)&lt;=price_limit,IF(N609="Yes",1,2),"")),""))</f>
        <v/>
      </c>
      <c r="BJ609" s="161" t="str">
        <f>IF(OR(O609="",VLOOKUP(O$1,Services!$A$1:$B$25,2,0)="Exclude"),"",IF($D609=1,IF(OR(price_limit="",price_limit="No Limit"),IF(O609="Yes",1,2),IF(SUMIFS(WhatIf!$W:$W,WhatIf!$Q:$Q,O$1,WhatIf!$R:$R,O609)&lt;=price_limit,IF(O609="Yes",1,2),"")),""))</f>
        <v/>
      </c>
      <c r="BK609" s="161" t="str">
        <f>IF(OR(P609="",VLOOKUP(P$1,Services!$A$1:$B$25,2,0)="Exclude"),"",IF($D609=1,IF(OR(price_limit="",price_limit="No Limit"),IF(P609="Yes",1,2),IF(SUMIFS(WhatIf!$W:$W,WhatIf!$Q:$Q,P$1,WhatIf!$R:$R,P609)&lt;=price_limit,IF(P609="Yes",1,2),"")),""))</f>
        <v/>
      </c>
      <c r="BL609" s="161" t="str">
        <f>IF(OR(Q609="",VLOOKUP(Q$1,Services!$A$1:$B$25,2,0)="Exclude"),"",IF($D609=1,IF(OR(price_limit="",price_limit="No Limit"),IF(Q609="Yes",1,2),IF(SUMIFS(WhatIf!$W:$W,WhatIf!$Q:$Q,Q$1,WhatIf!$R:$R,Q609)&lt;=price_limit,IF(Q609="Yes",1,2),"")),""))</f>
        <v/>
      </c>
      <c r="BM609" s="161" t="str">
        <f>IF(OR(R609="",VLOOKUP(R$1,Services!$A$1:$B$25,2,0)="Exclude"),"",IF($D609=1,IF(OR(price_limit="",price_limit="No Limit"),IF(R609="Yes",1,2),IF(SUMIFS(WhatIf!$W:$W,WhatIf!$Q:$Q,R$1,WhatIf!$R:$R,R609)&lt;=price_limit,IF(R609="Yes",1,2),"")),""))</f>
        <v/>
      </c>
      <c r="BN609" s="161" t="str">
        <f>IF(OR(S609="",VLOOKUP(S$1,Services!$A$1:$B$25,2,0)="Exclude"),"",IF($D609=1,IF(OR(price_limit="",price_limit="No Limit"),IF(S609="Yes",1,2),IF(SUMIFS(WhatIf!$W:$W,WhatIf!$Q:$Q,S$1,WhatIf!$R:$R,S609)&lt;=price_limit,IF(S609="Yes",1,2),"")),""))</f>
        <v/>
      </c>
      <c r="BO609" s="161" t="str">
        <f>IF(OR(T609="",VLOOKUP(T$1,Services!$A$1:$B$25,2,0)="Exclude"),"",IF($D609=1,IF(OR(price_limit="",price_limit="No Limit"),IF(T609="Yes",1,2),IF(SUMIFS(WhatIf!$W:$W,WhatIf!$Q:$Q,T$1,WhatIf!$R:$R,T609)&lt;=price_limit,IF(T609="Yes",1,2),"")),""))</f>
        <v/>
      </c>
      <c r="BP609" s="161" t="str">
        <f>IF(OR(U609="",VLOOKUP(U$1,Services!$A$1:$B$25,2,0)="Exclude"),"",IF($D609=1,IF(OR(price_limit="",price_limit="No Limit"),IF(U609="Yes",1,2),IF(SUMIFS(WhatIf!$W:$W,WhatIf!$Q:$Q,U$1,WhatIf!$R:$R,U609)&lt;=price_limit,IF(U609="Yes",1,2),"")),""))</f>
        <v/>
      </c>
      <c r="BQ609" s="161" t="str">
        <f ca="1">IF(OR(V609="",VLOOKUP(V$1,Services!$A$1:$B$25,2,0)="Exclude"),"",IF($D609=1,IF(OR(price_limit="",price_limit="No Limit"),IF(V609="Yes",1,2),IF(SUMIFS(WhatIf!$W:$W,WhatIf!$Q:$Q,V$1,WhatIf!$R:$R,V609)&lt;=price_limit,IF(V609="Yes",1,2),"")),""))</f>
        <v/>
      </c>
      <c r="BR609" s="161" t="str">
        <f>IF(OR(W609="",VLOOKUP(W$1,Services!$A$1:$B$25,2,0)="Exclude"),"",IF($D609=1,IF(OR(price_limit="",price_limit="No Limit"),IF(W609="Yes",1,2),IF(SUMIFS(WhatIf!$W:$W,WhatIf!$Q:$Q,W$1,WhatIf!$R:$R,W609)&lt;=price_limit,IF(W609="Yes",1,2),"")),""))</f>
        <v/>
      </c>
      <c r="BS609" s="161" t="str">
        <f>IF(OR(X609="",VLOOKUP(X$1,Services!$A$1:$B$25,2,0)="Exclude"),"",IF($D609=1,IF(OR(price_limit="",price_limit="No Limit"),IF(X609="Yes",1,2),IF(SUMIFS(WhatIf!$W:$W,WhatIf!$Q:$Q,X$1,WhatIf!$R:$R,X609)&lt;=price_limit,IF(X609="Yes",1,2),"")),""))</f>
        <v/>
      </c>
      <c r="BT609" s="161" t="str">
        <f>IF(OR(Y609="",VLOOKUP(Y$1,Services!$A$1:$B$25,2,0)="Exclude"),"",IF($D609=1,IF(OR(price_limit="",price_limit="No Limit"),IF(Y609="Yes",1,2),IF(SUMIFS(WhatIf!$W:$W,WhatIf!$Q:$Q,Y$1,WhatIf!$R:$R,Y609)&lt;=price_limit,IF(Y609="Yes",1,2),"")),""))</f>
        <v/>
      </c>
      <c r="BU609" s="161" t="str">
        <f>IF(OR(Z609="",VLOOKUP(Z$1,Services!$A$1:$B$25,2,0)="Exclude"),"",IF($D609=1,IF(OR(price_limit="",price_limit="No Limit"),IF(Z609="Yes",1,2),IF(SUMIFS(WhatIf!$W:$W,WhatIf!$Q:$Q,Z$1,WhatIf!$R:$R,Z609)&lt;=price_limit,IF(Z609="Yes",1,2),"")),""))</f>
        <v/>
      </c>
      <c r="BV609" s="161" t="str">
        <f>IF(OR(AA609="",VLOOKUP(AA$1,Services!$A$1:$B$25,2,0)="Exclude"),"",IF($D609=1,IF(OR(price_limit="",price_limit="No Limit"),IF(AA609="Yes",1,2),IF(SUMIFS(WhatIf!$W:$W,WhatIf!$Q:$Q,AA$1,WhatIf!$R:$R,AA609)&lt;=price_limit,IF(AA609="Yes",1,2),"")),""))</f>
        <v/>
      </c>
      <c r="BW609" s="8">
        <f t="shared" si="31"/>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1272</v>
      </c>
      <c r="B610" s="3" t="s">
        <v>205</v>
      </c>
      <c r="C610" s="3" t="s">
        <v>345</v>
      </c>
      <c r="D610" s="8" t="str">
        <f t="shared" ca="1" si="29"/>
        <v/>
      </c>
      <c r="I610" s="8"/>
      <c r="J610" s="8"/>
      <c r="K610" s="8"/>
      <c r="L610" s="8"/>
      <c r="M610" s="8"/>
      <c r="N610" s="8"/>
      <c r="O610" s="8" t="s">
        <v>1</v>
      </c>
      <c r="P610" s="8"/>
      <c r="Q610" s="8"/>
      <c r="R610" s="8"/>
      <c r="S610" s="8"/>
      <c r="T610" s="8"/>
      <c r="U610" s="8"/>
      <c r="V610" s="8"/>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0"/>
        <v/>
      </c>
      <c r="AZ610" s="161" t="str">
        <f>IF(OR(E610="",VLOOKUP(E$1,Services!$A$1:$B$25,2,0)="Exclude"),"",IF($D610=1,IF(OR(price_limit="",price_limit="No Limit"),IF(E610="Yes",1,2),IF(SUMIFS(WhatIf!$W:$W,WhatIf!$Q:$Q,E$1,WhatIf!$R:$R,E610)&lt;=price_limit,IF(E610="Yes",1,2),"")),""))</f>
        <v/>
      </c>
      <c r="BA610" s="161" t="str">
        <f>IF(OR(F610="",VLOOKUP(F$1,Services!$A$1:$B$25,2,0)="Exclude"),"",IF($D610=1,IF(OR(price_limit="",price_limit="No Limit"),IF(F610="Yes",1,2),IF(SUMIFS(WhatIf!$W:$W,WhatIf!$Q:$Q,F$1,WhatIf!$R:$R,F610)&lt;=price_limit,IF(F610="Yes",1,2),"")),""))</f>
        <v/>
      </c>
      <c r="BB610" s="161" t="str">
        <f>IF(OR(G610="",VLOOKUP(G$1,Services!$A$1:$B$25,2,0)="Exclude"),"",IF($D610=1,IF(OR(price_limit="",price_limit="No Limit"),IF(G610="Yes",1,2),IF(SUMIFS(WhatIf!$W:$W,WhatIf!$Q:$Q,G$1,WhatIf!$R:$R,G610)&lt;=price_limit,IF(G610="Yes",1,2),"")),""))</f>
        <v/>
      </c>
      <c r="BC610" s="161" t="str">
        <f>IF(OR(H610="",VLOOKUP(H$1,Services!$A$1:$B$25,2,0)="Exclude"),"",IF($D610=1,IF(OR(price_limit="",price_limit="No Limit"),IF(H610="Yes",1,2),IF(SUMIFS(WhatIf!$W:$W,WhatIf!$Q:$Q,H$1,WhatIf!$R:$R,H610)&lt;=price_limit,IF(H610="Yes",1,2),"")),""))</f>
        <v/>
      </c>
      <c r="BD610" s="161" t="str">
        <f>IF(OR(I610="",VLOOKUP(I$1,Services!$A$1:$B$25,2,0)="Exclude"),"",IF($D610=1,IF(OR(price_limit="",price_limit="No Limit"),IF(I610="Yes",1,2),IF(SUMIFS(WhatIf!$W:$W,WhatIf!$Q:$Q,I$1,WhatIf!$R:$R,I610)&lt;=price_limit,IF(I610="Yes",1,2),"")),""))</f>
        <v/>
      </c>
      <c r="BE610" s="161" t="str">
        <f>IF(OR(J610="",VLOOKUP(J$1,Services!$A$1:$B$25,2,0)="Exclude"),"",IF($D610=1,IF(OR(price_limit="",price_limit="No Limit"),IF(J610="Yes",1,2),IF(SUMIFS(WhatIf!$W:$W,WhatIf!$Q:$Q,J$1,WhatIf!$R:$R,J610)&lt;=price_limit,IF(J610="Yes",1,2),"")),""))</f>
        <v/>
      </c>
      <c r="BF610" s="161" t="str">
        <f>IF(OR(K610="",VLOOKUP(K$1,Services!$A$1:$B$25,2,0)="Exclude"),"",IF($D610=1,IF(OR(price_limit="",price_limit="No Limit"),IF(K610="Yes",1,2),IF(SUMIFS(WhatIf!$W:$W,WhatIf!$Q:$Q,K$1,WhatIf!$R:$R,K610)&lt;=price_limit,IF(K610="Yes",1,2),"")),""))</f>
        <v/>
      </c>
      <c r="BG610" s="161" t="str">
        <f>IF(OR(L610="",VLOOKUP(L$1,Services!$A$1:$B$25,2,0)="Exclude"),"",IF($D610=1,IF(OR(price_limit="",price_limit="No Limit"),IF(L610="Yes",1,2),IF(SUMIFS(WhatIf!$W:$W,WhatIf!$Q:$Q,L$1,WhatIf!$R:$R,L610)&lt;=price_limit,IF(L610="Yes",1,2),"")),""))</f>
        <v/>
      </c>
      <c r="BH610" s="161" t="str">
        <f>IF(OR(M610="",VLOOKUP(M$1,Services!$A$1:$B$25,2,0)="Exclude"),"",IF($D610=1,IF(OR(price_limit="",price_limit="No Limit"),IF(M610="Yes",1,2),IF(SUMIFS(WhatIf!$W:$W,WhatIf!$Q:$Q,M$1,WhatIf!$R:$R,M610)&lt;=price_limit,IF(M610="Yes",1,2),"")),""))</f>
        <v/>
      </c>
      <c r="BI610" s="161" t="str">
        <f>IF(OR(N610="",VLOOKUP(N$1,Services!$A$1:$B$25,2,0)="Exclude"),"",IF($D610=1,IF(OR(price_limit="",price_limit="No Limit"),IF(N610="Yes",1,2),IF(SUMIFS(WhatIf!$W:$W,WhatIf!$Q:$Q,N$1,WhatIf!$R:$R,N610)&lt;=price_limit,IF(N610="Yes",1,2),"")),""))</f>
        <v/>
      </c>
      <c r="BJ610" s="161" t="str">
        <f ca="1">IF(OR(O610="",VLOOKUP(O$1,Services!$A$1:$B$25,2,0)="Exclude"),"",IF($D610=1,IF(OR(price_limit="",price_limit="No Limit"),IF(O610="Yes",1,2),IF(SUMIFS(WhatIf!$W:$W,WhatIf!$Q:$Q,O$1,WhatIf!$R:$R,O610)&lt;=price_limit,IF(O610="Yes",1,2),"")),""))</f>
        <v/>
      </c>
      <c r="BK610" s="161" t="str">
        <f>IF(OR(P610="",VLOOKUP(P$1,Services!$A$1:$B$25,2,0)="Exclude"),"",IF($D610=1,IF(OR(price_limit="",price_limit="No Limit"),IF(P610="Yes",1,2),IF(SUMIFS(WhatIf!$W:$W,WhatIf!$Q:$Q,P$1,WhatIf!$R:$R,P610)&lt;=price_limit,IF(P610="Yes",1,2),"")),""))</f>
        <v/>
      </c>
      <c r="BL610" s="161" t="str">
        <f>IF(OR(Q610="",VLOOKUP(Q$1,Services!$A$1:$B$25,2,0)="Exclude"),"",IF($D610=1,IF(OR(price_limit="",price_limit="No Limit"),IF(Q610="Yes",1,2),IF(SUMIFS(WhatIf!$W:$W,WhatIf!$Q:$Q,Q$1,WhatIf!$R:$R,Q610)&lt;=price_limit,IF(Q610="Yes",1,2),"")),""))</f>
        <v/>
      </c>
      <c r="BM610" s="161" t="str">
        <f>IF(OR(R610="",VLOOKUP(R$1,Services!$A$1:$B$25,2,0)="Exclude"),"",IF($D610=1,IF(OR(price_limit="",price_limit="No Limit"),IF(R610="Yes",1,2),IF(SUMIFS(WhatIf!$W:$W,WhatIf!$Q:$Q,R$1,WhatIf!$R:$R,R610)&lt;=price_limit,IF(R610="Yes",1,2),"")),""))</f>
        <v/>
      </c>
      <c r="BN610" s="161" t="str">
        <f>IF(OR(S610="",VLOOKUP(S$1,Services!$A$1:$B$25,2,0)="Exclude"),"",IF($D610=1,IF(OR(price_limit="",price_limit="No Limit"),IF(S610="Yes",1,2),IF(SUMIFS(WhatIf!$W:$W,WhatIf!$Q:$Q,S$1,WhatIf!$R:$R,S610)&lt;=price_limit,IF(S610="Yes",1,2),"")),""))</f>
        <v/>
      </c>
      <c r="BO610" s="161" t="str">
        <f>IF(OR(T610="",VLOOKUP(T$1,Services!$A$1:$B$25,2,0)="Exclude"),"",IF($D610=1,IF(OR(price_limit="",price_limit="No Limit"),IF(T610="Yes",1,2),IF(SUMIFS(WhatIf!$W:$W,WhatIf!$Q:$Q,T$1,WhatIf!$R:$R,T610)&lt;=price_limit,IF(T610="Yes",1,2),"")),""))</f>
        <v/>
      </c>
      <c r="BP610" s="161" t="str">
        <f>IF(OR(U610="",VLOOKUP(U$1,Services!$A$1:$B$25,2,0)="Exclude"),"",IF($D610=1,IF(OR(price_limit="",price_limit="No Limit"),IF(U610="Yes",1,2),IF(SUMIFS(WhatIf!$W:$W,WhatIf!$Q:$Q,U$1,WhatIf!$R:$R,U610)&lt;=price_limit,IF(U610="Yes",1,2),"")),""))</f>
        <v/>
      </c>
      <c r="BQ610" s="161" t="str">
        <f>IF(OR(V610="",VLOOKUP(V$1,Services!$A$1:$B$25,2,0)="Exclude"),"",IF($D610=1,IF(OR(price_limit="",price_limit="No Limit"),IF(V610="Yes",1,2),IF(SUMIFS(WhatIf!$W:$W,WhatIf!$Q:$Q,V$1,WhatIf!$R:$R,V610)&lt;=price_limit,IF(V610="Yes",1,2),"")),""))</f>
        <v/>
      </c>
      <c r="BR610" s="161" t="str">
        <f>IF(OR(W610="",VLOOKUP(W$1,Services!$A$1:$B$25,2,0)="Exclude"),"",IF($D610=1,IF(OR(price_limit="",price_limit="No Limit"),IF(W610="Yes",1,2),IF(SUMIFS(WhatIf!$W:$W,WhatIf!$Q:$Q,W$1,WhatIf!$R:$R,W610)&lt;=price_limit,IF(W610="Yes",1,2),"")),""))</f>
        <v/>
      </c>
      <c r="BS610" s="161" t="str">
        <f>IF(OR(X610="",VLOOKUP(X$1,Services!$A$1:$B$25,2,0)="Exclude"),"",IF($D610=1,IF(OR(price_limit="",price_limit="No Limit"),IF(X610="Yes",1,2),IF(SUMIFS(WhatIf!$W:$W,WhatIf!$Q:$Q,X$1,WhatIf!$R:$R,X610)&lt;=price_limit,IF(X610="Yes",1,2),"")),""))</f>
        <v/>
      </c>
      <c r="BT610" s="161" t="str">
        <f>IF(OR(Y610="",VLOOKUP(Y$1,Services!$A$1:$B$25,2,0)="Exclude"),"",IF($D610=1,IF(OR(price_limit="",price_limit="No Limit"),IF(Y610="Yes",1,2),IF(SUMIFS(WhatIf!$W:$W,WhatIf!$Q:$Q,Y$1,WhatIf!$R:$R,Y610)&lt;=price_limit,IF(Y610="Yes",1,2),"")),""))</f>
        <v/>
      </c>
      <c r="BU610" s="161" t="str">
        <f>IF(OR(Z610="",VLOOKUP(Z$1,Services!$A$1:$B$25,2,0)="Exclude"),"",IF($D610=1,IF(OR(price_limit="",price_limit="No Limit"),IF(Z610="Yes",1,2),IF(SUMIFS(WhatIf!$W:$W,WhatIf!$Q:$Q,Z$1,WhatIf!$R:$R,Z610)&lt;=price_limit,IF(Z610="Yes",1,2),"")),""))</f>
        <v/>
      </c>
      <c r="BV610" s="161" t="str">
        <f>IF(OR(AA610="",VLOOKUP(AA$1,Services!$A$1:$B$25,2,0)="Exclude"),"",IF($D610=1,IF(OR(price_limit="",price_limit="No Limit"),IF(AA610="Yes",1,2),IF(SUMIFS(WhatIf!$W:$W,WhatIf!$Q:$Q,AA$1,WhatIf!$R:$R,AA610)&lt;=price_limit,IF(AA610="Yes",1,2),"")),""))</f>
        <v/>
      </c>
      <c r="BW610" s="8">
        <f t="shared" si="31"/>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25.5" customHeight="1" x14ac:dyDescent="0.35">
      <c r="A611" s="15" t="s">
        <v>1277</v>
      </c>
      <c r="B611" s="3" t="s">
        <v>205</v>
      </c>
      <c r="C611" s="3" t="s">
        <v>184</v>
      </c>
      <c r="D611" s="8" t="str">
        <f t="shared" ca="1" si="29"/>
        <v/>
      </c>
      <c r="I611" s="8"/>
      <c r="J611" s="8"/>
      <c r="K611" s="8"/>
      <c r="L611" s="8"/>
      <c r="M611" s="8"/>
      <c r="N611" s="8"/>
      <c r="O611" s="8" t="s">
        <v>1117</v>
      </c>
      <c r="P611" s="8"/>
      <c r="Q611" s="8"/>
      <c r="R611" s="8"/>
      <c r="S611" s="8"/>
      <c r="T611" s="8"/>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0"/>
        <v/>
      </c>
      <c r="AZ611" s="161" t="str">
        <f>IF(OR(E611="",VLOOKUP(E$1,Services!$A$1:$B$25,2,0)="Exclude"),"",IF($D611=1,IF(OR(price_limit="",price_limit="No Limit"),IF(E611="Yes",1,2),IF(SUMIFS(WhatIf!$W:$W,WhatIf!$Q:$Q,E$1,WhatIf!$R:$R,E611)&lt;=price_limit,IF(E611="Yes",1,2),"")),""))</f>
        <v/>
      </c>
      <c r="BA611" s="161" t="str">
        <f>IF(OR(F611="",VLOOKUP(F$1,Services!$A$1:$B$25,2,0)="Exclude"),"",IF($D611=1,IF(OR(price_limit="",price_limit="No Limit"),IF(F611="Yes",1,2),IF(SUMIFS(WhatIf!$W:$W,WhatIf!$Q:$Q,F$1,WhatIf!$R:$R,F611)&lt;=price_limit,IF(F611="Yes",1,2),"")),""))</f>
        <v/>
      </c>
      <c r="BB611" s="161" t="str">
        <f>IF(OR(G611="",VLOOKUP(G$1,Services!$A$1:$B$25,2,0)="Exclude"),"",IF($D611=1,IF(OR(price_limit="",price_limit="No Limit"),IF(G611="Yes",1,2),IF(SUMIFS(WhatIf!$W:$W,WhatIf!$Q:$Q,G$1,WhatIf!$R:$R,G611)&lt;=price_limit,IF(G611="Yes",1,2),"")),""))</f>
        <v/>
      </c>
      <c r="BC611" s="161" t="str">
        <f>IF(OR(H611="",VLOOKUP(H$1,Services!$A$1:$B$25,2,0)="Exclude"),"",IF($D611=1,IF(OR(price_limit="",price_limit="No Limit"),IF(H611="Yes",1,2),IF(SUMIFS(WhatIf!$W:$W,WhatIf!$Q:$Q,H$1,WhatIf!$R:$R,H611)&lt;=price_limit,IF(H611="Yes",1,2),"")),""))</f>
        <v/>
      </c>
      <c r="BD611" s="161" t="str">
        <f>IF(OR(I611="",VLOOKUP(I$1,Services!$A$1:$B$25,2,0)="Exclude"),"",IF($D611=1,IF(OR(price_limit="",price_limit="No Limit"),IF(I611="Yes",1,2),IF(SUMIFS(WhatIf!$W:$W,WhatIf!$Q:$Q,I$1,WhatIf!$R:$R,I611)&lt;=price_limit,IF(I611="Yes",1,2),"")),""))</f>
        <v/>
      </c>
      <c r="BE611" s="161" t="str">
        <f>IF(OR(J611="",VLOOKUP(J$1,Services!$A$1:$B$25,2,0)="Exclude"),"",IF($D611=1,IF(OR(price_limit="",price_limit="No Limit"),IF(J611="Yes",1,2),IF(SUMIFS(WhatIf!$W:$W,WhatIf!$Q:$Q,J$1,WhatIf!$R:$R,J611)&lt;=price_limit,IF(J611="Yes",1,2),"")),""))</f>
        <v/>
      </c>
      <c r="BF611" s="161" t="str">
        <f>IF(OR(K611="",VLOOKUP(K$1,Services!$A$1:$B$25,2,0)="Exclude"),"",IF($D611=1,IF(OR(price_limit="",price_limit="No Limit"),IF(K611="Yes",1,2),IF(SUMIFS(WhatIf!$W:$W,WhatIf!$Q:$Q,K$1,WhatIf!$R:$R,K611)&lt;=price_limit,IF(K611="Yes",1,2),"")),""))</f>
        <v/>
      </c>
      <c r="BG611" s="161" t="str">
        <f>IF(OR(L611="",VLOOKUP(L$1,Services!$A$1:$B$25,2,0)="Exclude"),"",IF($D611=1,IF(OR(price_limit="",price_limit="No Limit"),IF(L611="Yes",1,2),IF(SUMIFS(WhatIf!$W:$W,WhatIf!$Q:$Q,L$1,WhatIf!$R:$R,L611)&lt;=price_limit,IF(L611="Yes",1,2),"")),""))</f>
        <v/>
      </c>
      <c r="BH611" s="161" t="str">
        <f>IF(OR(M611="",VLOOKUP(M$1,Services!$A$1:$B$25,2,0)="Exclude"),"",IF($D611=1,IF(OR(price_limit="",price_limit="No Limit"),IF(M611="Yes",1,2),IF(SUMIFS(WhatIf!$W:$W,WhatIf!$Q:$Q,M$1,WhatIf!$R:$R,M611)&lt;=price_limit,IF(M611="Yes",1,2),"")),""))</f>
        <v/>
      </c>
      <c r="BI611" s="161" t="str">
        <f>IF(OR(N611="",VLOOKUP(N$1,Services!$A$1:$B$25,2,0)="Exclude"),"",IF($D611=1,IF(OR(price_limit="",price_limit="No Limit"),IF(N611="Yes",1,2),IF(SUMIFS(WhatIf!$W:$W,WhatIf!$Q:$Q,N$1,WhatIf!$R:$R,N611)&lt;=price_limit,IF(N611="Yes",1,2),"")),""))</f>
        <v/>
      </c>
      <c r="BJ611" s="161" t="str">
        <f ca="1">IF(OR(O611="",VLOOKUP(O$1,Services!$A$1:$B$25,2,0)="Exclude"),"",IF($D611=1,IF(OR(price_limit="",price_limit="No Limit"),IF(O611="Yes",1,2),IF(SUMIFS(WhatIf!$W:$W,WhatIf!$Q:$Q,O$1,WhatIf!$R:$R,O611)&lt;=price_limit,IF(O611="Yes",1,2),"")),""))</f>
        <v/>
      </c>
      <c r="BK611" s="161" t="str">
        <f>IF(OR(P611="",VLOOKUP(P$1,Services!$A$1:$B$25,2,0)="Exclude"),"",IF($D611=1,IF(OR(price_limit="",price_limit="No Limit"),IF(P611="Yes",1,2),IF(SUMIFS(WhatIf!$W:$W,WhatIf!$Q:$Q,P$1,WhatIf!$R:$R,P611)&lt;=price_limit,IF(P611="Yes",1,2),"")),""))</f>
        <v/>
      </c>
      <c r="BL611" s="161" t="str">
        <f>IF(OR(Q611="",VLOOKUP(Q$1,Services!$A$1:$B$25,2,0)="Exclude"),"",IF($D611=1,IF(OR(price_limit="",price_limit="No Limit"),IF(Q611="Yes",1,2),IF(SUMIFS(WhatIf!$W:$W,WhatIf!$Q:$Q,Q$1,WhatIf!$R:$R,Q611)&lt;=price_limit,IF(Q611="Yes",1,2),"")),""))</f>
        <v/>
      </c>
      <c r="BM611" s="161" t="str">
        <f>IF(OR(R611="",VLOOKUP(R$1,Services!$A$1:$B$25,2,0)="Exclude"),"",IF($D611=1,IF(OR(price_limit="",price_limit="No Limit"),IF(R611="Yes",1,2),IF(SUMIFS(WhatIf!$W:$W,WhatIf!$Q:$Q,R$1,WhatIf!$R:$R,R611)&lt;=price_limit,IF(R611="Yes",1,2),"")),""))</f>
        <v/>
      </c>
      <c r="BN611" s="161" t="str">
        <f>IF(OR(S611="",VLOOKUP(S$1,Services!$A$1:$B$25,2,0)="Exclude"),"",IF($D611=1,IF(OR(price_limit="",price_limit="No Limit"),IF(S611="Yes",1,2),IF(SUMIFS(WhatIf!$W:$W,WhatIf!$Q:$Q,S$1,WhatIf!$R:$R,S611)&lt;=price_limit,IF(S611="Yes",1,2),"")),""))</f>
        <v/>
      </c>
      <c r="BO611" s="161" t="str">
        <f>IF(OR(T611="",VLOOKUP(T$1,Services!$A$1:$B$25,2,0)="Exclude"),"",IF($D611=1,IF(OR(price_limit="",price_limit="No Limit"),IF(T611="Yes",1,2),IF(SUMIFS(WhatIf!$W:$W,WhatIf!$Q:$Q,T$1,WhatIf!$R:$R,T611)&lt;=price_limit,IF(T611="Yes",1,2),"")),""))</f>
        <v/>
      </c>
      <c r="BP611" s="161" t="str">
        <f>IF(OR(U611="",VLOOKUP(U$1,Services!$A$1:$B$25,2,0)="Exclude"),"",IF($D611=1,IF(OR(price_limit="",price_limit="No Limit"),IF(U611="Yes",1,2),IF(SUMIFS(WhatIf!$W:$W,WhatIf!$Q:$Q,U$1,WhatIf!$R:$R,U611)&lt;=price_limit,IF(U611="Yes",1,2),"")),""))</f>
        <v/>
      </c>
      <c r="BQ611" s="161" t="str">
        <f>IF(OR(V611="",VLOOKUP(V$1,Services!$A$1:$B$25,2,0)="Exclude"),"",IF($D611=1,IF(OR(price_limit="",price_limit="No Limit"),IF(V611="Yes",1,2),IF(SUMIFS(WhatIf!$W:$W,WhatIf!$Q:$Q,V$1,WhatIf!$R:$R,V611)&lt;=price_limit,IF(V611="Yes",1,2),"")),""))</f>
        <v/>
      </c>
      <c r="BR611" s="161" t="str">
        <f>IF(OR(W611="",VLOOKUP(W$1,Services!$A$1:$B$25,2,0)="Exclude"),"",IF($D611=1,IF(OR(price_limit="",price_limit="No Limit"),IF(W611="Yes",1,2),IF(SUMIFS(WhatIf!$W:$W,WhatIf!$Q:$Q,W$1,WhatIf!$R:$R,W611)&lt;=price_limit,IF(W611="Yes",1,2),"")),""))</f>
        <v/>
      </c>
      <c r="BS611" s="161" t="str">
        <f>IF(OR(X611="",VLOOKUP(X$1,Services!$A$1:$B$25,2,0)="Exclude"),"",IF($D611=1,IF(OR(price_limit="",price_limit="No Limit"),IF(X611="Yes",1,2),IF(SUMIFS(WhatIf!$W:$W,WhatIf!$Q:$Q,X$1,WhatIf!$R:$R,X611)&lt;=price_limit,IF(X611="Yes",1,2),"")),""))</f>
        <v/>
      </c>
      <c r="BT611" s="161" t="str">
        <f>IF(OR(Y611="",VLOOKUP(Y$1,Services!$A$1:$B$25,2,0)="Exclude"),"",IF($D611=1,IF(OR(price_limit="",price_limit="No Limit"),IF(Y611="Yes",1,2),IF(SUMIFS(WhatIf!$W:$W,WhatIf!$Q:$Q,Y$1,WhatIf!$R:$R,Y611)&lt;=price_limit,IF(Y611="Yes",1,2),"")),""))</f>
        <v/>
      </c>
      <c r="BU611" s="161" t="str">
        <f>IF(OR(Z611="",VLOOKUP(Z$1,Services!$A$1:$B$25,2,0)="Exclude"),"",IF($D611=1,IF(OR(price_limit="",price_limit="No Limit"),IF(Z611="Yes",1,2),IF(SUMIFS(WhatIf!$W:$W,WhatIf!$Q:$Q,Z$1,WhatIf!$R:$R,Z611)&lt;=price_limit,IF(Z611="Yes",1,2),"")),""))</f>
        <v/>
      </c>
      <c r="BV611" s="161" t="str">
        <f>IF(OR(AA611="",VLOOKUP(AA$1,Services!$A$1:$B$25,2,0)="Exclude"),"",IF($D611=1,IF(OR(price_limit="",price_limit="No Limit"),IF(AA611="Yes",1,2),IF(SUMIFS(WhatIf!$W:$W,WhatIf!$Q:$Q,AA$1,WhatIf!$R:$R,AA611)&lt;=price_limit,IF(AA611="Yes",1,2),"")),""))</f>
        <v/>
      </c>
      <c r="BW611" s="8">
        <f t="shared" si="31"/>
        <v>0</v>
      </c>
      <c r="BX611" s="8">
        <f>IF(OR(highlight_pick="Select",highlight_pick=""),0,IF(MID(highlight_pick,1,1)="#",0,IF(INDEX($A611:$CA611,1,MATCH(highlight_pick,$1:$1,0))="",0,IF(INDEX($A611:$CA611,1,MATCH(highlight_pick,$1:$1,0))="Yes",1,2))))</f>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25.5" customHeight="1" x14ac:dyDescent="0.3">
      <c r="A612" s="15" t="s">
        <v>1183</v>
      </c>
      <c r="C612" s="3" t="s">
        <v>229</v>
      </c>
      <c r="D612" s="8" t="str">
        <f t="shared" ca="1" si="29"/>
        <v/>
      </c>
      <c r="M612" s="4" t="s">
        <v>1183</v>
      </c>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0"/>
        <v/>
      </c>
      <c r="AZ612" s="161" t="str">
        <f>IF(OR(E612="",VLOOKUP(E$1,Services!$A$1:$B$25,2,0)="Exclude"),"",IF($D612=1,IF(OR(price_limit="",price_limit="No Limit"),IF(E612="Yes",1,2),IF(SUMIFS(WhatIf!$W:$W,WhatIf!$Q:$Q,E$1,WhatIf!$R:$R,E612)&lt;=price_limit,IF(E612="Yes",1,2),"")),""))</f>
        <v/>
      </c>
      <c r="BA612" s="161" t="str">
        <f>IF(OR(F612="",VLOOKUP(F$1,Services!$A$1:$B$25,2,0)="Exclude"),"",IF($D612=1,IF(OR(price_limit="",price_limit="No Limit"),IF(F612="Yes",1,2),IF(SUMIFS(WhatIf!$W:$W,WhatIf!$Q:$Q,F$1,WhatIf!$R:$R,F612)&lt;=price_limit,IF(F612="Yes",1,2),"")),""))</f>
        <v/>
      </c>
      <c r="BB612" s="161" t="str">
        <f>IF(OR(G612="",VLOOKUP(G$1,Services!$A$1:$B$25,2,0)="Exclude"),"",IF($D612=1,IF(OR(price_limit="",price_limit="No Limit"),IF(G612="Yes",1,2),IF(SUMIFS(WhatIf!$W:$W,WhatIf!$Q:$Q,G$1,WhatIf!$R:$R,G612)&lt;=price_limit,IF(G612="Yes",1,2),"")),""))</f>
        <v/>
      </c>
      <c r="BC612" s="161" t="str">
        <f>IF(OR(H612="",VLOOKUP(H$1,Services!$A$1:$B$25,2,0)="Exclude"),"",IF($D612=1,IF(OR(price_limit="",price_limit="No Limit"),IF(H612="Yes",1,2),IF(SUMIFS(WhatIf!$W:$W,WhatIf!$Q:$Q,H$1,WhatIf!$R:$R,H612)&lt;=price_limit,IF(H612="Yes",1,2),"")),""))</f>
        <v/>
      </c>
      <c r="BD612" s="161" t="str">
        <f>IF(OR(I612="",VLOOKUP(I$1,Services!$A$1:$B$25,2,0)="Exclude"),"",IF($D612=1,IF(OR(price_limit="",price_limit="No Limit"),IF(I612="Yes",1,2),IF(SUMIFS(WhatIf!$W:$W,WhatIf!$Q:$Q,I$1,WhatIf!$R:$R,I612)&lt;=price_limit,IF(I612="Yes",1,2),"")),""))</f>
        <v/>
      </c>
      <c r="BE612" s="161" t="str">
        <f>IF(OR(J612="",VLOOKUP(J$1,Services!$A$1:$B$25,2,0)="Exclude"),"",IF($D612=1,IF(OR(price_limit="",price_limit="No Limit"),IF(J612="Yes",1,2),IF(SUMIFS(WhatIf!$W:$W,WhatIf!$Q:$Q,J$1,WhatIf!$R:$R,J612)&lt;=price_limit,IF(J612="Yes",1,2),"")),""))</f>
        <v/>
      </c>
      <c r="BF612" s="161" t="str">
        <f>IF(OR(K612="",VLOOKUP(K$1,Services!$A$1:$B$25,2,0)="Exclude"),"",IF($D612=1,IF(OR(price_limit="",price_limit="No Limit"),IF(K612="Yes",1,2),IF(SUMIFS(WhatIf!$W:$W,WhatIf!$Q:$Q,K$1,WhatIf!$R:$R,K612)&lt;=price_limit,IF(K612="Yes",1,2),"")),""))</f>
        <v/>
      </c>
      <c r="BG612" s="161" t="str">
        <f>IF(OR(L612="",VLOOKUP(L$1,Services!$A$1:$B$25,2,0)="Exclude"),"",IF($D612=1,IF(OR(price_limit="",price_limit="No Limit"),IF(L612="Yes",1,2),IF(SUMIFS(WhatIf!$W:$W,WhatIf!$Q:$Q,L$1,WhatIf!$R:$R,L612)&lt;=price_limit,IF(L612="Yes",1,2),"")),""))</f>
        <v/>
      </c>
      <c r="BH612" s="161" t="str">
        <f ca="1">IF(OR(M612="",VLOOKUP(M$1,Services!$A$1:$B$25,2,0)="Exclude"),"",IF($D612=1,IF(OR(price_limit="",price_limit="No Limit"),IF(M612="Yes",1,2),IF(SUMIFS(WhatIf!$W:$W,WhatIf!$Q:$Q,M$1,WhatIf!$R:$R,M612)&lt;=price_limit,IF(M612="Yes",1,2),"")),""))</f>
        <v/>
      </c>
      <c r="BI612" s="161" t="str">
        <f>IF(OR(N612="",VLOOKUP(N$1,Services!$A$1:$B$25,2,0)="Exclude"),"",IF($D612=1,IF(OR(price_limit="",price_limit="No Limit"),IF(N612="Yes",1,2),IF(SUMIFS(WhatIf!$W:$W,WhatIf!$Q:$Q,N$1,WhatIf!$R:$R,N612)&lt;=price_limit,IF(N612="Yes",1,2),"")),""))</f>
        <v/>
      </c>
      <c r="BJ612" s="161" t="str">
        <f>IF(OR(O612="",VLOOKUP(O$1,Services!$A$1:$B$25,2,0)="Exclude"),"",IF($D612=1,IF(OR(price_limit="",price_limit="No Limit"),IF(O612="Yes",1,2),IF(SUMIFS(WhatIf!$W:$W,WhatIf!$Q:$Q,O$1,WhatIf!$R:$R,O612)&lt;=price_limit,IF(O612="Yes",1,2),"")),""))</f>
        <v/>
      </c>
      <c r="BK612" s="161" t="str">
        <f>IF(OR(P612="",VLOOKUP(P$1,Services!$A$1:$B$25,2,0)="Exclude"),"",IF($D612=1,IF(OR(price_limit="",price_limit="No Limit"),IF(P612="Yes",1,2),IF(SUMIFS(WhatIf!$W:$W,WhatIf!$Q:$Q,P$1,WhatIf!$R:$R,P612)&lt;=price_limit,IF(P612="Yes",1,2),"")),""))</f>
        <v/>
      </c>
      <c r="BL612" s="161" t="str">
        <f>IF(OR(Q612="",VLOOKUP(Q$1,Services!$A$1:$B$25,2,0)="Exclude"),"",IF($D612=1,IF(OR(price_limit="",price_limit="No Limit"),IF(Q612="Yes",1,2),IF(SUMIFS(WhatIf!$W:$W,WhatIf!$Q:$Q,Q$1,WhatIf!$R:$R,Q612)&lt;=price_limit,IF(Q612="Yes",1,2),"")),""))</f>
        <v/>
      </c>
      <c r="BM612" s="161" t="str">
        <f>IF(OR(R612="",VLOOKUP(R$1,Services!$A$1:$B$25,2,0)="Exclude"),"",IF($D612=1,IF(OR(price_limit="",price_limit="No Limit"),IF(R612="Yes",1,2),IF(SUMIFS(WhatIf!$W:$W,WhatIf!$Q:$Q,R$1,WhatIf!$R:$R,R612)&lt;=price_limit,IF(R612="Yes",1,2),"")),""))</f>
        <v/>
      </c>
      <c r="BN612" s="161" t="str">
        <f>IF(OR(S612="",VLOOKUP(S$1,Services!$A$1:$B$25,2,0)="Exclude"),"",IF($D612=1,IF(OR(price_limit="",price_limit="No Limit"),IF(S612="Yes",1,2),IF(SUMIFS(WhatIf!$W:$W,WhatIf!$Q:$Q,S$1,WhatIf!$R:$R,S612)&lt;=price_limit,IF(S612="Yes",1,2),"")),""))</f>
        <v/>
      </c>
      <c r="BO612" s="161" t="str">
        <f>IF(OR(T612="",VLOOKUP(T$1,Services!$A$1:$B$25,2,0)="Exclude"),"",IF($D612=1,IF(OR(price_limit="",price_limit="No Limit"),IF(T612="Yes",1,2),IF(SUMIFS(WhatIf!$W:$W,WhatIf!$Q:$Q,T$1,WhatIf!$R:$R,T612)&lt;=price_limit,IF(T612="Yes",1,2),"")),""))</f>
        <v/>
      </c>
      <c r="BP612" s="161" t="str">
        <f>IF(OR(U612="",VLOOKUP(U$1,Services!$A$1:$B$25,2,0)="Exclude"),"",IF($D612=1,IF(OR(price_limit="",price_limit="No Limit"),IF(U612="Yes",1,2),IF(SUMIFS(WhatIf!$W:$W,WhatIf!$Q:$Q,U$1,WhatIf!$R:$R,U612)&lt;=price_limit,IF(U612="Yes",1,2),"")),""))</f>
        <v/>
      </c>
      <c r="BQ612" s="161" t="str">
        <f>IF(OR(V612="",VLOOKUP(V$1,Services!$A$1:$B$25,2,0)="Exclude"),"",IF($D612=1,IF(OR(price_limit="",price_limit="No Limit"),IF(V612="Yes",1,2),IF(SUMIFS(WhatIf!$W:$W,WhatIf!$Q:$Q,V$1,WhatIf!$R:$R,V612)&lt;=price_limit,IF(V612="Yes",1,2),"")),""))</f>
        <v/>
      </c>
      <c r="BR612" s="161" t="str">
        <f>IF(OR(W612="",VLOOKUP(W$1,Services!$A$1:$B$25,2,0)="Exclude"),"",IF($D612=1,IF(OR(price_limit="",price_limit="No Limit"),IF(W612="Yes",1,2),IF(SUMIFS(WhatIf!$W:$W,WhatIf!$Q:$Q,W$1,WhatIf!$R:$R,W612)&lt;=price_limit,IF(W612="Yes",1,2),"")),""))</f>
        <v/>
      </c>
      <c r="BS612" s="161" t="str">
        <f>IF(OR(X612="",VLOOKUP(X$1,Services!$A$1:$B$25,2,0)="Exclude"),"",IF($D612=1,IF(OR(price_limit="",price_limit="No Limit"),IF(X612="Yes",1,2),IF(SUMIFS(WhatIf!$W:$W,WhatIf!$Q:$Q,X$1,WhatIf!$R:$R,X612)&lt;=price_limit,IF(X612="Yes",1,2),"")),""))</f>
        <v/>
      </c>
      <c r="BT612" s="161" t="str">
        <f>IF(OR(Y612="",VLOOKUP(Y$1,Services!$A$1:$B$25,2,0)="Exclude"),"",IF($D612=1,IF(OR(price_limit="",price_limit="No Limit"),IF(Y612="Yes",1,2),IF(SUMIFS(WhatIf!$W:$W,WhatIf!$Q:$Q,Y$1,WhatIf!$R:$R,Y612)&lt;=price_limit,IF(Y612="Yes",1,2),"")),""))</f>
        <v/>
      </c>
      <c r="BU612" s="161" t="str">
        <f>IF(OR(Z612="",VLOOKUP(Z$1,Services!$A$1:$B$25,2,0)="Exclude"),"",IF($D612=1,IF(OR(price_limit="",price_limit="No Limit"),IF(Z612="Yes",1,2),IF(SUMIFS(WhatIf!$W:$W,WhatIf!$Q:$Q,Z$1,WhatIf!$R:$R,Z612)&lt;=price_limit,IF(Z612="Yes",1,2),"")),""))</f>
        <v/>
      </c>
      <c r="BV612" s="161" t="str">
        <f>IF(OR(AA612="",VLOOKUP(AA$1,Services!$A$1:$B$25,2,0)="Exclude"),"",IF($D612=1,IF(OR(price_limit="",price_limit="No Limit"),IF(AA612="Yes",1,2),IF(SUMIFS(WhatIf!$W:$W,WhatIf!$Q:$Q,AA$1,WhatIf!$R:$R,AA612)&lt;=price_limit,IF(AA612="Yes",1,2),"")),""))</f>
        <v/>
      </c>
      <c r="BW612" s="8">
        <f t="shared" si="31"/>
        <v>0</v>
      </c>
      <c r="BX612" s="8">
        <f>IF(OR(highlight_pick="Select",highlight_pick=""),0,IF(MID(highlight_pick,1,1)="#",0,IF(INDEX($A612:$CA612,1,MATCH(highlight_pick,$1:$1,0))="",0,IF(INDEX($A612:$CA612,1,MATCH(highlight_pick,$1:$1,0))="Yes",1,2))))</f>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25.5" customHeight="1" x14ac:dyDescent="0.35">
      <c r="A613" s="15" t="s">
        <v>76</v>
      </c>
      <c r="B613" s="3" t="s">
        <v>1213</v>
      </c>
      <c r="C613" s="3" t="s">
        <v>177</v>
      </c>
      <c r="D613" s="8" t="str">
        <f t="shared" ca="1" si="29"/>
        <v/>
      </c>
      <c r="E613" s="4" t="s">
        <v>1</v>
      </c>
      <c r="F613" s="4" t="s">
        <v>1192</v>
      </c>
      <c r="G613" s="4" t="s">
        <v>1192</v>
      </c>
      <c r="H613" s="4" t="s">
        <v>1192</v>
      </c>
      <c r="I613" s="8"/>
      <c r="J613" s="8" t="s">
        <v>1</v>
      </c>
      <c r="K613" s="8" t="s">
        <v>1</v>
      </c>
      <c r="L613" s="8" t="s">
        <v>1</v>
      </c>
      <c r="M613" s="8" t="s">
        <v>1</v>
      </c>
      <c r="N613" s="8" t="s">
        <v>1</v>
      </c>
      <c r="O613" s="8" t="s">
        <v>1</v>
      </c>
      <c r="P613" s="8"/>
      <c r="Q613" s="8"/>
      <c r="R613" s="8" t="s">
        <v>1</v>
      </c>
      <c r="S613" s="8" t="s">
        <v>1</v>
      </c>
      <c r="T613" s="8" t="s">
        <v>1</v>
      </c>
      <c r="U613" s="8"/>
      <c r="V613" s="8"/>
      <c r="W613" s="6"/>
      <c r="X613" s="6"/>
      <c r="Y613" s="6"/>
      <c r="Z613" s="6"/>
      <c r="AA613" s="4" t="s">
        <v>1</v>
      </c>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0"/>
        <v/>
      </c>
      <c r="AZ613" s="161" t="str">
        <f ca="1">IF(OR(E613="",VLOOKUP(E$1,Services!$A$1:$B$25,2,0)="Exclude"),"",IF($D613=1,IF(OR(price_limit="",price_limit="No Limit"),IF(E613="Yes",1,2),IF(SUMIFS(WhatIf!$W:$W,WhatIf!$Q:$Q,E$1,WhatIf!$R:$R,E613)&lt;=price_limit,IF(E613="Yes",1,2),"")),""))</f>
        <v/>
      </c>
      <c r="BA613" s="161" t="str">
        <f ca="1">IF(OR(F613="",VLOOKUP(F$1,Services!$A$1:$B$25,2,0)="Exclude"),"",IF($D613=1,IF(OR(price_limit="",price_limit="No Limit"),IF(F613="Yes",1,2),IF(SUMIFS(WhatIf!$W:$W,WhatIf!$Q:$Q,F$1,WhatIf!$R:$R,F613)&lt;=price_limit,IF(F613="Yes",1,2),"")),""))</f>
        <v/>
      </c>
      <c r="BB613" s="161" t="str">
        <f ca="1">IF(OR(G613="",VLOOKUP(G$1,Services!$A$1:$B$25,2,0)="Exclude"),"",IF($D613=1,IF(OR(price_limit="",price_limit="No Limit"),IF(G613="Yes",1,2),IF(SUMIFS(WhatIf!$W:$W,WhatIf!$Q:$Q,G$1,WhatIf!$R:$R,G613)&lt;=price_limit,IF(G613="Yes",1,2),"")),""))</f>
        <v/>
      </c>
      <c r="BC613" s="161" t="str">
        <f ca="1">IF(OR(H613="",VLOOKUP(H$1,Services!$A$1:$B$25,2,0)="Exclude"),"",IF($D613=1,IF(OR(price_limit="",price_limit="No Limit"),IF(H613="Yes",1,2),IF(SUMIFS(WhatIf!$W:$W,WhatIf!$Q:$Q,H$1,WhatIf!$R:$R,H613)&lt;=price_limit,IF(H613="Yes",1,2),"")),""))</f>
        <v/>
      </c>
      <c r="BD613" s="161" t="str">
        <f>IF(OR(I613="",VLOOKUP(I$1,Services!$A$1:$B$25,2,0)="Exclude"),"",IF($D613=1,IF(OR(price_limit="",price_limit="No Limit"),IF(I613="Yes",1,2),IF(SUMIFS(WhatIf!$W:$W,WhatIf!$Q:$Q,I$1,WhatIf!$R:$R,I613)&lt;=price_limit,IF(I613="Yes",1,2),"")),""))</f>
        <v/>
      </c>
      <c r="BE613" s="161" t="str">
        <f ca="1">IF(OR(J613="",VLOOKUP(J$1,Services!$A$1:$B$25,2,0)="Exclude"),"",IF($D613=1,IF(OR(price_limit="",price_limit="No Limit"),IF(J613="Yes",1,2),IF(SUMIFS(WhatIf!$W:$W,WhatIf!$Q:$Q,J$1,WhatIf!$R:$R,J613)&lt;=price_limit,IF(J613="Yes",1,2),"")),""))</f>
        <v/>
      </c>
      <c r="BF613" s="161" t="str">
        <f ca="1">IF(OR(K613="",VLOOKUP(K$1,Services!$A$1:$B$25,2,0)="Exclude"),"",IF($D613=1,IF(OR(price_limit="",price_limit="No Limit"),IF(K613="Yes",1,2),IF(SUMIFS(WhatIf!$W:$W,WhatIf!$Q:$Q,K$1,WhatIf!$R:$R,K613)&lt;=price_limit,IF(K613="Yes",1,2),"")),""))</f>
        <v/>
      </c>
      <c r="BG613" s="161" t="str">
        <f ca="1">IF(OR(L613="",VLOOKUP(L$1,Services!$A$1:$B$25,2,0)="Exclude"),"",IF($D613=1,IF(OR(price_limit="",price_limit="No Limit"),IF(L613="Yes",1,2),IF(SUMIFS(WhatIf!$W:$W,WhatIf!$Q:$Q,L$1,WhatIf!$R:$R,L613)&lt;=price_limit,IF(L613="Yes",1,2),"")),""))</f>
        <v/>
      </c>
      <c r="BH613" s="161" t="str">
        <f ca="1">IF(OR(M613="",VLOOKUP(M$1,Services!$A$1:$B$25,2,0)="Exclude"),"",IF($D613=1,IF(OR(price_limit="",price_limit="No Limit"),IF(M613="Yes",1,2),IF(SUMIFS(WhatIf!$W:$W,WhatIf!$Q:$Q,M$1,WhatIf!$R:$R,M613)&lt;=price_limit,IF(M613="Yes",1,2),"")),""))</f>
        <v/>
      </c>
      <c r="BI613" s="161" t="str">
        <f ca="1">IF(OR(N613="",VLOOKUP(N$1,Services!$A$1:$B$25,2,0)="Exclude"),"",IF($D613=1,IF(OR(price_limit="",price_limit="No Limit"),IF(N613="Yes",1,2),IF(SUMIFS(WhatIf!$W:$W,WhatIf!$Q:$Q,N$1,WhatIf!$R:$R,N613)&lt;=price_limit,IF(N613="Yes",1,2),"")),""))</f>
        <v/>
      </c>
      <c r="BJ613" s="161" t="str">
        <f ca="1">IF(OR(O613="",VLOOKUP(O$1,Services!$A$1:$B$25,2,0)="Exclude"),"",IF($D613=1,IF(OR(price_limit="",price_limit="No Limit"),IF(O613="Yes",1,2),IF(SUMIFS(WhatIf!$W:$W,WhatIf!$Q:$Q,O$1,WhatIf!$R:$R,O613)&lt;=price_limit,IF(O613="Yes",1,2),"")),""))</f>
        <v/>
      </c>
      <c r="BK613" s="161" t="str">
        <f>IF(OR(P613="",VLOOKUP(P$1,Services!$A$1:$B$25,2,0)="Exclude"),"",IF($D613=1,IF(OR(price_limit="",price_limit="No Limit"),IF(P613="Yes",1,2),IF(SUMIFS(WhatIf!$W:$W,WhatIf!$Q:$Q,P$1,WhatIf!$R:$R,P613)&lt;=price_limit,IF(P613="Yes",1,2),"")),""))</f>
        <v/>
      </c>
      <c r="BL613" s="161" t="str">
        <f>IF(OR(Q613="",VLOOKUP(Q$1,Services!$A$1:$B$25,2,0)="Exclude"),"",IF($D613=1,IF(OR(price_limit="",price_limit="No Limit"),IF(Q613="Yes",1,2),IF(SUMIFS(WhatIf!$W:$W,WhatIf!$Q:$Q,Q$1,WhatIf!$R:$R,Q613)&lt;=price_limit,IF(Q613="Yes",1,2),"")),""))</f>
        <v/>
      </c>
      <c r="BM613" s="161" t="str">
        <f ca="1">IF(OR(R613="",VLOOKUP(R$1,Services!$A$1:$B$25,2,0)="Exclude"),"",IF($D613=1,IF(OR(price_limit="",price_limit="No Limit"),IF(R613="Yes",1,2),IF(SUMIFS(WhatIf!$W:$W,WhatIf!$Q:$Q,R$1,WhatIf!$R:$R,R613)&lt;=price_limit,IF(R613="Yes",1,2),"")),""))</f>
        <v/>
      </c>
      <c r="BN613" s="161" t="str">
        <f ca="1">IF(OR(S613="",VLOOKUP(S$1,Services!$A$1:$B$25,2,0)="Exclude"),"",IF($D613=1,IF(OR(price_limit="",price_limit="No Limit"),IF(S613="Yes",1,2),IF(SUMIFS(WhatIf!$W:$W,WhatIf!$Q:$Q,S$1,WhatIf!$R:$R,S613)&lt;=price_limit,IF(S613="Yes",1,2),"")),""))</f>
        <v/>
      </c>
      <c r="BO613" s="161" t="str">
        <f ca="1">IF(OR(T613="",VLOOKUP(T$1,Services!$A$1:$B$25,2,0)="Exclude"),"",IF($D613=1,IF(OR(price_limit="",price_limit="No Limit"),IF(T613="Yes",1,2),IF(SUMIFS(WhatIf!$W:$W,WhatIf!$Q:$Q,T$1,WhatIf!$R:$R,T613)&lt;=price_limit,IF(T613="Yes",1,2),"")),""))</f>
        <v/>
      </c>
      <c r="BP613" s="161" t="str">
        <f>IF(OR(U613="",VLOOKUP(U$1,Services!$A$1:$B$25,2,0)="Exclude"),"",IF($D613=1,IF(OR(price_limit="",price_limit="No Limit"),IF(U613="Yes",1,2),IF(SUMIFS(WhatIf!$W:$W,WhatIf!$Q:$Q,U$1,WhatIf!$R:$R,U613)&lt;=price_limit,IF(U613="Yes",1,2),"")),""))</f>
        <v/>
      </c>
      <c r="BQ613" s="161" t="str">
        <f>IF(OR(V613="",VLOOKUP(V$1,Services!$A$1:$B$25,2,0)="Exclude"),"",IF($D613=1,IF(OR(price_limit="",price_limit="No Limit"),IF(V613="Yes",1,2),IF(SUMIFS(WhatIf!$W:$W,WhatIf!$Q:$Q,V$1,WhatIf!$R:$R,V613)&lt;=price_limit,IF(V613="Yes",1,2),"")),""))</f>
        <v/>
      </c>
      <c r="BR613" s="161" t="str">
        <f>IF(OR(W613="",VLOOKUP(W$1,Services!$A$1:$B$25,2,0)="Exclude"),"",IF($D613=1,IF(OR(price_limit="",price_limit="No Limit"),IF(W613="Yes",1,2),IF(SUMIFS(WhatIf!$W:$W,WhatIf!$Q:$Q,W$1,WhatIf!$R:$R,W613)&lt;=price_limit,IF(W613="Yes",1,2),"")),""))</f>
        <v/>
      </c>
      <c r="BS613" s="161" t="str">
        <f>IF(OR(X613="",VLOOKUP(X$1,Services!$A$1:$B$25,2,0)="Exclude"),"",IF($D613=1,IF(OR(price_limit="",price_limit="No Limit"),IF(X613="Yes",1,2),IF(SUMIFS(WhatIf!$W:$W,WhatIf!$Q:$Q,X$1,WhatIf!$R:$R,X613)&lt;=price_limit,IF(X613="Yes",1,2),"")),""))</f>
        <v/>
      </c>
      <c r="BT613" s="161" t="str">
        <f>IF(OR(Y613="",VLOOKUP(Y$1,Services!$A$1:$B$25,2,0)="Exclude"),"",IF($D613=1,IF(OR(price_limit="",price_limit="No Limit"),IF(Y613="Yes",1,2),IF(SUMIFS(WhatIf!$W:$W,WhatIf!$Q:$Q,Y$1,WhatIf!$R:$R,Y613)&lt;=price_limit,IF(Y613="Yes",1,2),"")),""))</f>
        <v/>
      </c>
      <c r="BU613" s="161" t="str">
        <f>IF(OR(Z613="",VLOOKUP(Z$1,Services!$A$1:$B$25,2,0)="Exclude"),"",IF($D613=1,IF(OR(price_limit="",price_limit="No Limit"),IF(Z613="Yes",1,2),IF(SUMIFS(WhatIf!$W:$W,WhatIf!$Q:$Q,Z$1,WhatIf!$R:$R,Z613)&lt;=price_limit,IF(Z613="Yes",1,2),"")),""))</f>
        <v/>
      </c>
      <c r="BV613" s="161" t="str">
        <f>IF(OR(AA613="",VLOOKUP(AA$1,Services!$A$1:$B$25,2,0)="Exclude"),"",IF($D613=1,IF(OR(price_limit="",price_limit="No Limit"),IF(AA613="Yes",1,2),IF(SUMIFS(WhatIf!$W:$W,WhatIf!$Q:$Q,AA$1,WhatIf!$R:$R,AA613)&lt;=price_limit,IF(AA613="Yes",1,2),"")),""))</f>
        <v/>
      </c>
      <c r="BW613" s="8">
        <f t="shared" si="31"/>
        <v>0</v>
      </c>
      <c r="BX613" s="8">
        <f>IF(OR(highlight_pick="Select",highlight_pick=""),0,IF(MID(highlight_pick,1,1)="#",0,IF(INDEX($A613:$CA613,1,MATCH(highlight_pick,$1:$1,0))="",0,IF(INDEX($A613:$CA613,1,MATCH(highlight_pick,$1:$1,0))="Yes",1,2))))</f>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13" customHeight="1" x14ac:dyDescent="0.35">
      <c r="A614" s="15" t="s">
        <v>676</v>
      </c>
      <c r="C614" s="3" t="s">
        <v>229</v>
      </c>
      <c r="D614" s="8" t="str">
        <f t="shared" ca="1" si="29"/>
        <v/>
      </c>
      <c r="F614" s="4" t="s">
        <v>676</v>
      </c>
      <c r="G614" s="4" t="s">
        <v>676</v>
      </c>
      <c r="H614" s="4" t="s">
        <v>676</v>
      </c>
      <c r="I614" s="8"/>
      <c r="J614" s="8"/>
      <c r="K614" s="8"/>
      <c r="L614" s="8"/>
      <c r="M614" s="8"/>
      <c r="N614" s="8"/>
      <c r="O614" s="8"/>
      <c r="P614" s="8"/>
      <c r="Q614" s="8"/>
      <c r="R614" s="8"/>
      <c r="S614" s="8"/>
      <c r="T614" s="8"/>
      <c r="U614" s="8"/>
      <c r="V614" s="8"/>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0"/>
        <v/>
      </c>
      <c r="AZ614" s="161" t="str">
        <f>IF(OR(E614="",VLOOKUP(E$1,Services!$A$1:$B$25,2,0)="Exclude"),"",IF($D614=1,IF(OR(price_limit="",price_limit="No Limit"),IF(E614="Yes",1,2),IF(SUMIFS(WhatIf!$W:$W,WhatIf!$Q:$Q,E$1,WhatIf!$R:$R,E614)&lt;=price_limit,IF(E614="Yes",1,2),"")),""))</f>
        <v/>
      </c>
      <c r="BA614" s="161" t="str">
        <f ca="1">IF(OR(F614="",VLOOKUP(F$1,Services!$A$1:$B$25,2,0)="Exclude"),"",IF($D614=1,IF(OR(price_limit="",price_limit="No Limit"),IF(F614="Yes",1,2),IF(SUMIFS(WhatIf!$W:$W,WhatIf!$Q:$Q,F$1,WhatIf!$R:$R,F614)&lt;=price_limit,IF(F614="Yes",1,2),"")),""))</f>
        <v/>
      </c>
      <c r="BB614" s="161" t="str">
        <f ca="1">IF(OR(G614="",VLOOKUP(G$1,Services!$A$1:$B$25,2,0)="Exclude"),"",IF($D614=1,IF(OR(price_limit="",price_limit="No Limit"),IF(G614="Yes",1,2),IF(SUMIFS(WhatIf!$W:$W,WhatIf!$Q:$Q,G$1,WhatIf!$R:$R,G614)&lt;=price_limit,IF(G614="Yes",1,2),"")),""))</f>
        <v/>
      </c>
      <c r="BC614" s="161" t="str">
        <f ca="1">IF(OR(H614="",VLOOKUP(H$1,Services!$A$1:$B$25,2,0)="Exclude"),"",IF($D614=1,IF(OR(price_limit="",price_limit="No Limit"),IF(H614="Yes",1,2),IF(SUMIFS(WhatIf!$W:$W,WhatIf!$Q:$Q,H$1,WhatIf!$R:$R,H614)&lt;=price_limit,IF(H614="Yes",1,2),"")),""))</f>
        <v/>
      </c>
      <c r="BD614" s="161" t="str">
        <f>IF(OR(I614="",VLOOKUP(I$1,Services!$A$1:$B$25,2,0)="Exclude"),"",IF($D614=1,IF(OR(price_limit="",price_limit="No Limit"),IF(I614="Yes",1,2),IF(SUMIFS(WhatIf!$W:$W,WhatIf!$Q:$Q,I$1,WhatIf!$R:$R,I614)&lt;=price_limit,IF(I614="Yes",1,2),"")),""))</f>
        <v/>
      </c>
      <c r="BE614" s="161" t="str">
        <f>IF(OR(J614="",VLOOKUP(J$1,Services!$A$1:$B$25,2,0)="Exclude"),"",IF($D614=1,IF(OR(price_limit="",price_limit="No Limit"),IF(J614="Yes",1,2),IF(SUMIFS(WhatIf!$W:$W,WhatIf!$Q:$Q,J$1,WhatIf!$R:$R,J614)&lt;=price_limit,IF(J614="Yes",1,2),"")),""))</f>
        <v/>
      </c>
      <c r="BF614" s="161" t="str">
        <f>IF(OR(K614="",VLOOKUP(K$1,Services!$A$1:$B$25,2,0)="Exclude"),"",IF($D614=1,IF(OR(price_limit="",price_limit="No Limit"),IF(K614="Yes",1,2),IF(SUMIFS(WhatIf!$W:$W,WhatIf!$Q:$Q,K$1,WhatIf!$R:$R,K614)&lt;=price_limit,IF(K614="Yes",1,2),"")),""))</f>
        <v/>
      </c>
      <c r="BG614" s="161" t="str">
        <f>IF(OR(L614="",VLOOKUP(L$1,Services!$A$1:$B$25,2,0)="Exclude"),"",IF($D614=1,IF(OR(price_limit="",price_limit="No Limit"),IF(L614="Yes",1,2),IF(SUMIFS(WhatIf!$W:$W,WhatIf!$Q:$Q,L$1,WhatIf!$R:$R,L614)&lt;=price_limit,IF(L614="Yes",1,2),"")),""))</f>
        <v/>
      </c>
      <c r="BH614" s="161" t="str">
        <f>IF(OR(M614="",VLOOKUP(M$1,Services!$A$1:$B$25,2,0)="Exclude"),"",IF($D614=1,IF(OR(price_limit="",price_limit="No Limit"),IF(M614="Yes",1,2),IF(SUMIFS(WhatIf!$W:$W,WhatIf!$Q:$Q,M$1,WhatIf!$R:$R,M614)&lt;=price_limit,IF(M614="Yes",1,2),"")),""))</f>
        <v/>
      </c>
      <c r="BI614" s="161" t="str">
        <f>IF(OR(N614="",VLOOKUP(N$1,Services!$A$1:$B$25,2,0)="Exclude"),"",IF($D614=1,IF(OR(price_limit="",price_limit="No Limit"),IF(N614="Yes",1,2),IF(SUMIFS(WhatIf!$W:$W,WhatIf!$Q:$Q,N$1,WhatIf!$R:$R,N614)&lt;=price_limit,IF(N614="Yes",1,2),"")),""))</f>
        <v/>
      </c>
      <c r="BJ614" s="161" t="str">
        <f>IF(OR(O614="",VLOOKUP(O$1,Services!$A$1:$B$25,2,0)="Exclude"),"",IF($D614=1,IF(OR(price_limit="",price_limit="No Limit"),IF(O614="Yes",1,2),IF(SUMIFS(WhatIf!$W:$W,WhatIf!$Q:$Q,O$1,WhatIf!$R:$R,O614)&lt;=price_limit,IF(O614="Yes",1,2),"")),""))</f>
        <v/>
      </c>
      <c r="BK614" s="161" t="str">
        <f>IF(OR(P614="",VLOOKUP(P$1,Services!$A$1:$B$25,2,0)="Exclude"),"",IF($D614=1,IF(OR(price_limit="",price_limit="No Limit"),IF(P614="Yes",1,2),IF(SUMIFS(WhatIf!$W:$W,WhatIf!$Q:$Q,P$1,WhatIf!$R:$R,P614)&lt;=price_limit,IF(P614="Yes",1,2),"")),""))</f>
        <v/>
      </c>
      <c r="BL614" s="161" t="str">
        <f>IF(OR(Q614="",VLOOKUP(Q$1,Services!$A$1:$B$25,2,0)="Exclude"),"",IF($D614=1,IF(OR(price_limit="",price_limit="No Limit"),IF(Q614="Yes",1,2),IF(SUMIFS(WhatIf!$W:$W,WhatIf!$Q:$Q,Q$1,WhatIf!$R:$R,Q614)&lt;=price_limit,IF(Q614="Yes",1,2),"")),""))</f>
        <v/>
      </c>
      <c r="BM614" s="161" t="str">
        <f>IF(OR(R614="",VLOOKUP(R$1,Services!$A$1:$B$25,2,0)="Exclude"),"",IF($D614=1,IF(OR(price_limit="",price_limit="No Limit"),IF(R614="Yes",1,2),IF(SUMIFS(WhatIf!$W:$W,WhatIf!$Q:$Q,R$1,WhatIf!$R:$R,R614)&lt;=price_limit,IF(R614="Yes",1,2),"")),""))</f>
        <v/>
      </c>
      <c r="BN614" s="161" t="str">
        <f>IF(OR(S614="",VLOOKUP(S$1,Services!$A$1:$B$25,2,0)="Exclude"),"",IF($D614=1,IF(OR(price_limit="",price_limit="No Limit"),IF(S614="Yes",1,2),IF(SUMIFS(WhatIf!$W:$W,WhatIf!$Q:$Q,S$1,WhatIf!$R:$R,S614)&lt;=price_limit,IF(S614="Yes",1,2),"")),""))</f>
        <v/>
      </c>
      <c r="BO614" s="161" t="str">
        <f>IF(OR(T614="",VLOOKUP(T$1,Services!$A$1:$B$25,2,0)="Exclude"),"",IF($D614=1,IF(OR(price_limit="",price_limit="No Limit"),IF(T614="Yes",1,2),IF(SUMIFS(WhatIf!$W:$W,WhatIf!$Q:$Q,T$1,WhatIf!$R:$R,T614)&lt;=price_limit,IF(T614="Yes",1,2),"")),""))</f>
        <v/>
      </c>
      <c r="BP614" s="161" t="str">
        <f>IF(OR(U614="",VLOOKUP(U$1,Services!$A$1:$B$25,2,0)="Exclude"),"",IF($D614=1,IF(OR(price_limit="",price_limit="No Limit"),IF(U614="Yes",1,2),IF(SUMIFS(WhatIf!$W:$W,WhatIf!$Q:$Q,U$1,WhatIf!$R:$R,U614)&lt;=price_limit,IF(U614="Yes",1,2),"")),""))</f>
        <v/>
      </c>
      <c r="BQ614" s="161" t="str">
        <f>IF(OR(V614="",VLOOKUP(V$1,Services!$A$1:$B$25,2,0)="Exclude"),"",IF($D614=1,IF(OR(price_limit="",price_limit="No Limit"),IF(V614="Yes",1,2),IF(SUMIFS(WhatIf!$W:$W,WhatIf!$Q:$Q,V$1,WhatIf!$R:$R,V614)&lt;=price_limit,IF(V614="Yes",1,2),"")),""))</f>
        <v/>
      </c>
      <c r="BR614" s="161" t="str">
        <f>IF(OR(W614="",VLOOKUP(W$1,Services!$A$1:$B$25,2,0)="Exclude"),"",IF($D614=1,IF(OR(price_limit="",price_limit="No Limit"),IF(W614="Yes",1,2),IF(SUMIFS(WhatIf!$W:$W,WhatIf!$Q:$Q,W$1,WhatIf!$R:$R,W614)&lt;=price_limit,IF(W614="Yes",1,2),"")),""))</f>
        <v/>
      </c>
      <c r="BS614" s="161" t="str">
        <f>IF(OR(X614="",VLOOKUP(X$1,Services!$A$1:$B$25,2,0)="Exclude"),"",IF($D614=1,IF(OR(price_limit="",price_limit="No Limit"),IF(X614="Yes",1,2),IF(SUMIFS(WhatIf!$W:$W,WhatIf!$Q:$Q,X$1,WhatIf!$R:$R,X614)&lt;=price_limit,IF(X614="Yes",1,2),"")),""))</f>
        <v/>
      </c>
      <c r="BT614" s="161" t="str">
        <f>IF(OR(Y614="",VLOOKUP(Y$1,Services!$A$1:$B$25,2,0)="Exclude"),"",IF($D614=1,IF(OR(price_limit="",price_limit="No Limit"),IF(Y614="Yes",1,2),IF(SUMIFS(WhatIf!$W:$W,WhatIf!$Q:$Q,Y$1,WhatIf!$R:$R,Y614)&lt;=price_limit,IF(Y614="Yes",1,2),"")),""))</f>
        <v/>
      </c>
      <c r="BU614" s="161" t="str">
        <f>IF(OR(Z614="",VLOOKUP(Z$1,Services!$A$1:$B$25,2,0)="Exclude"),"",IF($D614=1,IF(OR(price_limit="",price_limit="No Limit"),IF(Z614="Yes",1,2),IF(SUMIFS(WhatIf!$W:$W,WhatIf!$Q:$Q,Z$1,WhatIf!$R:$R,Z614)&lt;=price_limit,IF(Z614="Yes",1,2),"")),""))</f>
        <v/>
      </c>
      <c r="BV614" s="161" t="str">
        <f>IF(OR(AA614="",VLOOKUP(AA$1,Services!$A$1:$B$25,2,0)="Exclude"),"",IF($D614=1,IF(OR(price_limit="",price_limit="No Limit"),IF(AA614="Yes",1,2),IF(SUMIFS(WhatIf!$W:$W,WhatIf!$Q:$Q,AA$1,WhatIf!$R:$R,AA614)&lt;=price_limit,IF(AA614="Yes",1,2),"")),""))</f>
        <v/>
      </c>
      <c r="BW614" s="8">
        <f t="shared" si="31"/>
        <v>0</v>
      </c>
      <c r="BX614" s="8">
        <f>IF(OR(highlight_pick="Select",highlight_pick=""),0,IF(MID(highlight_pick,1,1)="#",0,IF(INDEX($A614:$CA614,1,MATCH(highlight_pick,$1:$1,0))="",0,IF(INDEX($A614:$CA614,1,MATCH(highlight_pick,$1:$1,0))="Yes",1,2))))</f>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38" customHeight="1" x14ac:dyDescent="0.35">
      <c r="A615" s="15" t="s">
        <v>77</v>
      </c>
      <c r="B615" s="3" t="s">
        <v>293</v>
      </c>
      <c r="C615" s="3" t="s">
        <v>229</v>
      </c>
      <c r="D615" s="8" t="str">
        <f t="shared" ca="1" si="29"/>
        <v/>
      </c>
      <c r="F615" s="4" t="s">
        <v>385</v>
      </c>
      <c r="G615" s="4" t="s">
        <v>1</v>
      </c>
      <c r="H615" s="4" t="s">
        <v>1</v>
      </c>
      <c r="I615" s="4" t="s">
        <v>1</v>
      </c>
      <c r="J615" s="8" t="s">
        <v>1</v>
      </c>
      <c r="K615" s="8" t="s">
        <v>1</v>
      </c>
      <c r="L615" s="8" t="s">
        <v>1</v>
      </c>
      <c r="M615" s="8" t="s">
        <v>1</v>
      </c>
      <c r="N615" s="8" t="s">
        <v>1</v>
      </c>
      <c r="O615" s="8"/>
      <c r="P615" s="8"/>
      <c r="Q615" s="8"/>
      <c r="R615" s="8"/>
      <c r="S615" s="8"/>
      <c r="T615" s="8"/>
      <c r="U615" s="8"/>
      <c r="V615" s="8"/>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0"/>
        <v/>
      </c>
      <c r="AZ615" s="161" t="str">
        <f>IF(OR(E615="",VLOOKUP(E$1,Services!$A$1:$B$25,2,0)="Exclude"),"",IF($D615=1,IF(OR(price_limit="",price_limit="No Limit"),IF(E615="Yes",1,2),IF(SUMIFS(WhatIf!$W:$W,WhatIf!$Q:$Q,E$1,WhatIf!$R:$R,E615)&lt;=price_limit,IF(E615="Yes",1,2),"")),""))</f>
        <v/>
      </c>
      <c r="BA615" s="161" t="str">
        <f ca="1">IF(OR(F615="",VLOOKUP(F$1,Services!$A$1:$B$25,2,0)="Exclude"),"",IF($D615=1,IF(OR(price_limit="",price_limit="No Limit"),IF(F615="Yes",1,2),IF(SUMIFS(WhatIf!$W:$W,WhatIf!$Q:$Q,F$1,WhatIf!$R:$R,F615)&lt;=price_limit,IF(F615="Yes",1,2),"")),""))</f>
        <v/>
      </c>
      <c r="BB615" s="161" t="str">
        <f ca="1">IF(OR(G615="",VLOOKUP(G$1,Services!$A$1:$B$25,2,0)="Exclude"),"",IF($D615=1,IF(OR(price_limit="",price_limit="No Limit"),IF(G615="Yes",1,2),IF(SUMIFS(WhatIf!$W:$W,WhatIf!$Q:$Q,G$1,WhatIf!$R:$R,G615)&lt;=price_limit,IF(G615="Yes",1,2),"")),""))</f>
        <v/>
      </c>
      <c r="BC615" s="161" t="str">
        <f ca="1">IF(OR(H615="",VLOOKUP(H$1,Services!$A$1:$B$25,2,0)="Exclude"),"",IF($D615=1,IF(OR(price_limit="",price_limit="No Limit"),IF(H615="Yes",1,2),IF(SUMIFS(WhatIf!$W:$W,WhatIf!$Q:$Q,H$1,WhatIf!$R:$R,H615)&lt;=price_limit,IF(H615="Yes",1,2),"")),""))</f>
        <v/>
      </c>
      <c r="BD615" s="161" t="str">
        <f ca="1">IF(OR(I615="",VLOOKUP(I$1,Services!$A$1:$B$25,2,0)="Exclude"),"",IF($D615=1,IF(OR(price_limit="",price_limit="No Limit"),IF(I615="Yes",1,2),IF(SUMIFS(WhatIf!$W:$W,WhatIf!$Q:$Q,I$1,WhatIf!$R:$R,I615)&lt;=price_limit,IF(I615="Yes",1,2),"")),""))</f>
        <v/>
      </c>
      <c r="BE615" s="161" t="str">
        <f ca="1">IF(OR(J615="",VLOOKUP(J$1,Services!$A$1:$B$25,2,0)="Exclude"),"",IF($D615=1,IF(OR(price_limit="",price_limit="No Limit"),IF(J615="Yes",1,2),IF(SUMIFS(WhatIf!$W:$W,WhatIf!$Q:$Q,J$1,WhatIf!$R:$R,J615)&lt;=price_limit,IF(J615="Yes",1,2),"")),""))</f>
        <v/>
      </c>
      <c r="BF615" s="161" t="str">
        <f ca="1">IF(OR(K615="",VLOOKUP(K$1,Services!$A$1:$B$25,2,0)="Exclude"),"",IF($D615=1,IF(OR(price_limit="",price_limit="No Limit"),IF(K615="Yes",1,2),IF(SUMIFS(WhatIf!$W:$W,WhatIf!$Q:$Q,K$1,WhatIf!$R:$R,K615)&lt;=price_limit,IF(K615="Yes",1,2),"")),""))</f>
        <v/>
      </c>
      <c r="BG615" s="161" t="str">
        <f ca="1">IF(OR(L615="",VLOOKUP(L$1,Services!$A$1:$B$25,2,0)="Exclude"),"",IF($D615=1,IF(OR(price_limit="",price_limit="No Limit"),IF(L615="Yes",1,2),IF(SUMIFS(WhatIf!$W:$W,WhatIf!$Q:$Q,L$1,WhatIf!$R:$R,L615)&lt;=price_limit,IF(L615="Yes",1,2),"")),""))</f>
        <v/>
      </c>
      <c r="BH615" s="161" t="str">
        <f ca="1">IF(OR(M615="",VLOOKUP(M$1,Services!$A$1:$B$25,2,0)="Exclude"),"",IF($D615=1,IF(OR(price_limit="",price_limit="No Limit"),IF(M615="Yes",1,2),IF(SUMIFS(WhatIf!$W:$W,WhatIf!$Q:$Q,M$1,WhatIf!$R:$R,M615)&lt;=price_limit,IF(M615="Yes",1,2),"")),""))</f>
        <v/>
      </c>
      <c r="BI615" s="161" t="str">
        <f ca="1">IF(OR(N615="",VLOOKUP(N$1,Services!$A$1:$B$25,2,0)="Exclude"),"",IF($D615=1,IF(OR(price_limit="",price_limit="No Limit"),IF(N615="Yes",1,2),IF(SUMIFS(WhatIf!$W:$W,WhatIf!$Q:$Q,N$1,WhatIf!$R:$R,N615)&lt;=price_limit,IF(N615="Yes",1,2),"")),""))</f>
        <v/>
      </c>
      <c r="BJ615" s="161" t="str">
        <f>IF(OR(O615="",VLOOKUP(O$1,Services!$A$1:$B$25,2,0)="Exclude"),"",IF($D615=1,IF(OR(price_limit="",price_limit="No Limit"),IF(O615="Yes",1,2),IF(SUMIFS(WhatIf!$W:$W,WhatIf!$Q:$Q,O$1,WhatIf!$R:$R,O615)&lt;=price_limit,IF(O615="Yes",1,2),"")),""))</f>
        <v/>
      </c>
      <c r="BK615" s="161" t="str">
        <f>IF(OR(P615="",VLOOKUP(P$1,Services!$A$1:$B$25,2,0)="Exclude"),"",IF($D615=1,IF(OR(price_limit="",price_limit="No Limit"),IF(P615="Yes",1,2),IF(SUMIFS(WhatIf!$W:$W,WhatIf!$Q:$Q,P$1,WhatIf!$R:$R,P615)&lt;=price_limit,IF(P615="Yes",1,2),"")),""))</f>
        <v/>
      </c>
      <c r="BL615" s="161" t="str">
        <f>IF(OR(Q615="",VLOOKUP(Q$1,Services!$A$1:$B$25,2,0)="Exclude"),"",IF($D615=1,IF(OR(price_limit="",price_limit="No Limit"),IF(Q615="Yes",1,2),IF(SUMIFS(WhatIf!$W:$W,WhatIf!$Q:$Q,Q$1,WhatIf!$R:$R,Q615)&lt;=price_limit,IF(Q615="Yes",1,2),"")),""))</f>
        <v/>
      </c>
      <c r="BM615" s="161" t="str">
        <f>IF(OR(R615="",VLOOKUP(R$1,Services!$A$1:$B$25,2,0)="Exclude"),"",IF($D615=1,IF(OR(price_limit="",price_limit="No Limit"),IF(R615="Yes",1,2),IF(SUMIFS(WhatIf!$W:$W,WhatIf!$Q:$Q,R$1,WhatIf!$R:$R,R615)&lt;=price_limit,IF(R615="Yes",1,2),"")),""))</f>
        <v/>
      </c>
      <c r="BN615" s="161" t="str">
        <f>IF(OR(S615="",VLOOKUP(S$1,Services!$A$1:$B$25,2,0)="Exclude"),"",IF($D615=1,IF(OR(price_limit="",price_limit="No Limit"),IF(S615="Yes",1,2),IF(SUMIFS(WhatIf!$W:$W,WhatIf!$Q:$Q,S$1,WhatIf!$R:$R,S615)&lt;=price_limit,IF(S615="Yes",1,2),"")),""))</f>
        <v/>
      </c>
      <c r="BO615" s="161" t="str">
        <f>IF(OR(T615="",VLOOKUP(T$1,Services!$A$1:$B$25,2,0)="Exclude"),"",IF($D615=1,IF(OR(price_limit="",price_limit="No Limit"),IF(T615="Yes",1,2),IF(SUMIFS(WhatIf!$W:$W,WhatIf!$Q:$Q,T$1,WhatIf!$R:$R,T615)&lt;=price_limit,IF(T615="Yes",1,2),"")),""))</f>
        <v/>
      </c>
      <c r="BP615" s="161" t="str">
        <f>IF(OR(U615="",VLOOKUP(U$1,Services!$A$1:$B$25,2,0)="Exclude"),"",IF($D615=1,IF(OR(price_limit="",price_limit="No Limit"),IF(U615="Yes",1,2),IF(SUMIFS(WhatIf!$W:$W,WhatIf!$Q:$Q,U$1,WhatIf!$R:$R,U615)&lt;=price_limit,IF(U615="Yes",1,2),"")),""))</f>
        <v/>
      </c>
      <c r="BQ615" s="161" t="str">
        <f>IF(OR(V615="",VLOOKUP(V$1,Services!$A$1:$B$25,2,0)="Exclude"),"",IF($D615=1,IF(OR(price_limit="",price_limit="No Limit"),IF(V615="Yes",1,2),IF(SUMIFS(WhatIf!$W:$W,WhatIf!$Q:$Q,V$1,WhatIf!$R:$R,V615)&lt;=price_limit,IF(V615="Yes",1,2),"")),""))</f>
        <v/>
      </c>
      <c r="BR615" s="161" t="str">
        <f>IF(OR(W615="",VLOOKUP(W$1,Services!$A$1:$B$25,2,0)="Exclude"),"",IF($D615=1,IF(OR(price_limit="",price_limit="No Limit"),IF(W615="Yes",1,2),IF(SUMIFS(WhatIf!$W:$W,WhatIf!$Q:$Q,W$1,WhatIf!$R:$R,W615)&lt;=price_limit,IF(W615="Yes",1,2),"")),""))</f>
        <v/>
      </c>
      <c r="BS615" s="161" t="str">
        <f>IF(OR(X615="",VLOOKUP(X$1,Services!$A$1:$B$25,2,0)="Exclude"),"",IF($D615=1,IF(OR(price_limit="",price_limit="No Limit"),IF(X615="Yes",1,2),IF(SUMIFS(WhatIf!$W:$W,WhatIf!$Q:$Q,X$1,WhatIf!$R:$R,X615)&lt;=price_limit,IF(X615="Yes",1,2),"")),""))</f>
        <v/>
      </c>
      <c r="BT615" s="161" t="str">
        <f>IF(OR(Y615="",VLOOKUP(Y$1,Services!$A$1:$B$25,2,0)="Exclude"),"",IF($D615=1,IF(OR(price_limit="",price_limit="No Limit"),IF(Y615="Yes",1,2),IF(SUMIFS(WhatIf!$W:$W,WhatIf!$Q:$Q,Y$1,WhatIf!$R:$R,Y615)&lt;=price_limit,IF(Y615="Yes",1,2),"")),""))</f>
        <v/>
      </c>
      <c r="BU615" s="161" t="str">
        <f>IF(OR(Z615="",VLOOKUP(Z$1,Services!$A$1:$B$25,2,0)="Exclude"),"",IF($D615=1,IF(OR(price_limit="",price_limit="No Limit"),IF(Z615="Yes",1,2),IF(SUMIFS(WhatIf!$W:$W,WhatIf!$Q:$Q,Z$1,WhatIf!$R:$R,Z615)&lt;=price_limit,IF(Z615="Yes",1,2),"")),""))</f>
        <v/>
      </c>
      <c r="BV615" s="161" t="str">
        <f>IF(OR(AA615="",VLOOKUP(AA$1,Services!$A$1:$B$25,2,0)="Exclude"),"",IF($D615=1,IF(OR(price_limit="",price_limit="No Limit"),IF(AA615="Yes",1,2),IF(SUMIFS(WhatIf!$W:$W,WhatIf!$Q:$Q,AA$1,WhatIf!$R:$R,AA615)&lt;=price_limit,IF(AA615="Yes",1,2),"")),""))</f>
        <v/>
      </c>
      <c r="BW615" s="8">
        <f t="shared" si="31"/>
        <v>0</v>
      </c>
      <c r="BX615" s="8">
        <f>IF(OR(highlight_pick="Select",highlight_pick=""),0,IF(MID(highlight_pick,1,1)="#",0,IF(INDEX($A615:$CA615,1,MATCH(highlight_pick,$1:$1,0))="",0,IF(INDEX($A615:$CA615,1,MATCH(highlight_pick,$1:$1,0))="Yes",1,2))))</f>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25.5" customHeight="1" x14ac:dyDescent="0.35">
      <c r="A616" s="15" t="s">
        <v>613</v>
      </c>
      <c r="B616" s="3" t="s">
        <v>614</v>
      </c>
      <c r="C616" s="3" t="s">
        <v>184</v>
      </c>
      <c r="D616" s="8" t="str">
        <f t="shared" ca="1" si="29"/>
        <v/>
      </c>
      <c r="I616" s="8" t="s">
        <v>231</v>
      </c>
      <c r="J616" s="8" t="s">
        <v>231</v>
      </c>
      <c r="K616" s="8" t="s">
        <v>1</v>
      </c>
      <c r="L616" s="8" t="s">
        <v>1</v>
      </c>
      <c r="M616" s="8" t="s">
        <v>702</v>
      </c>
      <c r="N616" s="8"/>
      <c r="O616" s="8" t="s">
        <v>1</v>
      </c>
      <c r="P616" s="8"/>
      <c r="Q616" s="8"/>
      <c r="R616" s="8" t="s">
        <v>1</v>
      </c>
      <c r="S616" s="8" t="s">
        <v>1</v>
      </c>
      <c r="T616" s="8" t="s">
        <v>1</v>
      </c>
      <c r="U616" s="8" t="s">
        <v>1</v>
      </c>
      <c r="V616" s="8" t="s">
        <v>1</v>
      </c>
      <c r="W616" s="6"/>
      <c r="X616" s="6"/>
      <c r="Y616" s="6"/>
      <c r="Z616" s="6"/>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0"/>
        <v/>
      </c>
      <c r="AZ616" s="161" t="str">
        <f>IF(OR(E616="",VLOOKUP(E$1,Services!$A$1:$B$25,2,0)="Exclude"),"",IF($D616=1,IF(OR(price_limit="",price_limit="No Limit"),IF(E616="Yes",1,2),IF(SUMIFS(WhatIf!$W:$W,WhatIf!$Q:$Q,E$1,WhatIf!$R:$R,E616)&lt;=price_limit,IF(E616="Yes",1,2),"")),""))</f>
        <v/>
      </c>
      <c r="BA616" s="161" t="str">
        <f>IF(OR(F616="",VLOOKUP(F$1,Services!$A$1:$B$25,2,0)="Exclude"),"",IF($D616=1,IF(OR(price_limit="",price_limit="No Limit"),IF(F616="Yes",1,2),IF(SUMIFS(WhatIf!$W:$W,WhatIf!$Q:$Q,F$1,WhatIf!$R:$R,F616)&lt;=price_limit,IF(F616="Yes",1,2),"")),""))</f>
        <v/>
      </c>
      <c r="BB616" s="161" t="str">
        <f>IF(OR(G616="",VLOOKUP(G$1,Services!$A$1:$B$25,2,0)="Exclude"),"",IF($D616=1,IF(OR(price_limit="",price_limit="No Limit"),IF(G616="Yes",1,2),IF(SUMIFS(WhatIf!$W:$W,WhatIf!$Q:$Q,G$1,WhatIf!$R:$R,G616)&lt;=price_limit,IF(G616="Yes",1,2),"")),""))</f>
        <v/>
      </c>
      <c r="BC616" s="161" t="str">
        <f>IF(OR(H616="",VLOOKUP(H$1,Services!$A$1:$B$25,2,0)="Exclude"),"",IF($D616=1,IF(OR(price_limit="",price_limit="No Limit"),IF(H616="Yes",1,2),IF(SUMIFS(WhatIf!$W:$W,WhatIf!$Q:$Q,H$1,WhatIf!$R:$R,H616)&lt;=price_limit,IF(H616="Yes",1,2),"")),""))</f>
        <v/>
      </c>
      <c r="BD616" s="161" t="str">
        <f ca="1">IF(OR(I616="",VLOOKUP(I$1,Services!$A$1:$B$25,2,0)="Exclude"),"",IF($D616=1,IF(OR(price_limit="",price_limit="No Limit"),IF(I616="Yes",1,2),IF(SUMIFS(WhatIf!$W:$W,WhatIf!$Q:$Q,I$1,WhatIf!$R:$R,I616)&lt;=price_limit,IF(I616="Yes",1,2),"")),""))</f>
        <v/>
      </c>
      <c r="BE616" s="161" t="str">
        <f ca="1">IF(OR(J616="",VLOOKUP(J$1,Services!$A$1:$B$25,2,0)="Exclude"),"",IF($D616=1,IF(OR(price_limit="",price_limit="No Limit"),IF(J616="Yes",1,2),IF(SUMIFS(WhatIf!$W:$W,WhatIf!$Q:$Q,J$1,WhatIf!$R:$R,J616)&lt;=price_limit,IF(J616="Yes",1,2),"")),""))</f>
        <v/>
      </c>
      <c r="BF616" s="161" t="str">
        <f ca="1">IF(OR(K616="",VLOOKUP(K$1,Services!$A$1:$B$25,2,0)="Exclude"),"",IF($D616=1,IF(OR(price_limit="",price_limit="No Limit"),IF(K616="Yes",1,2),IF(SUMIFS(WhatIf!$W:$W,WhatIf!$Q:$Q,K$1,WhatIf!$R:$R,K616)&lt;=price_limit,IF(K616="Yes",1,2),"")),""))</f>
        <v/>
      </c>
      <c r="BG616" s="161" t="str">
        <f ca="1">IF(OR(L616="",VLOOKUP(L$1,Services!$A$1:$B$25,2,0)="Exclude"),"",IF($D616=1,IF(OR(price_limit="",price_limit="No Limit"),IF(L616="Yes",1,2),IF(SUMIFS(WhatIf!$W:$W,WhatIf!$Q:$Q,L$1,WhatIf!$R:$R,L616)&lt;=price_limit,IF(L616="Yes",1,2),"")),""))</f>
        <v/>
      </c>
      <c r="BH616" s="161" t="str">
        <f ca="1">IF(OR(M616="",VLOOKUP(M$1,Services!$A$1:$B$25,2,0)="Exclude"),"",IF($D616=1,IF(OR(price_limit="",price_limit="No Limit"),IF(M616="Yes",1,2),IF(SUMIFS(WhatIf!$W:$W,WhatIf!$Q:$Q,M$1,WhatIf!$R:$R,M616)&lt;=price_limit,IF(M616="Yes",1,2),"")),""))</f>
        <v/>
      </c>
      <c r="BI616" s="161" t="str">
        <f>IF(OR(N616="",VLOOKUP(N$1,Services!$A$1:$B$25,2,0)="Exclude"),"",IF($D616=1,IF(OR(price_limit="",price_limit="No Limit"),IF(N616="Yes",1,2),IF(SUMIFS(WhatIf!$W:$W,WhatIf!$Q:$Q,N$1,WhatIf!$R:$R,N616)&lt;=price_limit,IF(N616="Yes",1,2),"")),""))</f>
        <v/>
      </c>
      <c r="BJ616" s="161" t="str">
        <f ca="1">IF(OR(O616="",VLOOKUP(O$1,Services!$A$1:$B$25,2,0)="Exclude"),"",IF($D616=1,IF(OR(price_limit="",price_limit="No Limit"),IF(O616="Yes",1,2),IF(SUMIFS(WhatIf!$W:$W,WhatIf!$Q:$Q,O$1,WhatIf!$R:$R,O616)&lt;=price_limit,IF(O616="Yes",1,2),"")),""))</f>
        <v/>
      </c>
      <c r="BK616" s="161" t="str">
        <f>IF(OR(P616="",VLOOKUP(P$1,Services!$A$1:$B$25,2,0)="Exclude"),"",IF($D616=1,IF(OR(price_limit="",price_limit="No Limit"),IF(P616="Yes",1,2),IF(SUMIFS(WhatIf!$W:$W,WhatIf!$Q:$Q,P$1,WhatIf!$R:$R,P616)&lt;=price_limit,IF(P616="Yes",1,2),"")),""))</f>
        <v/>
      </c>
      <c r="BL616" s="161" t="str">
        <f>IF(OR(Q616="",VLOOKUP(Q$1,Services!$A$1:$B$25,2,0)="Exclude"),"",IF($D616=1,IF(OR(price_limit="",price_limit="No Limit"),IF(Q616="Yes",1,2),IF(SUMIFS(WhatIf!$W:$W,WhatIf!$Q:$Q,Q$1,WhatIf!$R:$R,Q616)&lt;=price_limit,IF(Q616="Yes",1,2),"")),""))</f>
        <v/>
      </c>
      <c r="BM616" s="161" t="str">
        <f ca="1">IF(OR(R616="",VLOOKUP(R$1,Services!$A$1:$B$25,2,0)="Exclude"),"",IF($D616=1,IF(OR(price_limit="",price_limit="No Limit"),IF(R616="Yes",1,2),IF(SUMIFS(WhatIf!$W:$W,WhatIf!$Q:$Q,R$1,WhatIf!$R:$R,R616)&lt;=price_limit,IF(R616="Yes",1,2),"")),""))</f>
        <v/>
      </c>
      <c r="BN616" s="161" t="str">
        <f ca="1">IF(OR(S616="",VLOOKUP(S$1,Services!$A$1:$B$25,2,0)="Exclude"),"",IF($D616=1,IF(OR(price_limit="",price_limit="No Limit"),IF(S616="Yes",1,2),IF(SUMIFS(WhatIf!$W:$W,WhatIf!$Q:$Q,S$1,WhatIf!$R:$R,S616)&lt;=price_limit,IF(S616="Yes",1,2),"")),""))</f>
        <v/>
      </c>
      <c r="BO616" s="161" t="str">
        <f ca="1">IF(OR(T616="",VLOOKUP(T$1,Services!$A$1:$B$25,2,0)="Exclude"),"",IF($D616=1,IF(OR(price_limit="",price_limit="No Limit"),IF(T616="Yes",1,2),IF(SUMIFS(WhatIf!$W:$W,WhatIf!$Q:$Q,T$1,WhatIf!$R:$R,T616)&lt;=price_limit,IF(T616="Yes",1,2),"")),""))</f>
        <v/>
      </c>
      <c r="BP616" s="161" t="str">
        <f ca="1">IF(OR(U616="",VLOOKUP(U$1,Services!$A$1:$B$25,2,0)="Exclude"),"",IF($D616=1,IF(OR(price_limit="",price_limit="No Limit"),IF(U616="Yes",1,2),IF(SUMIFS(WhatIf!$W:$W,WhatIf!$Q:$Q,U$1,WhatIf!$R:$R,U616)&lt;=price_limit,IF(U616="Yes",1,2),"")),""))</f>
        <v/>
      </c>
      <c r="BQ616" s="161" t="str">
        <f ca="1">IF(OR(V616="",VLOOKUP(V$1,Services!$A$1:$B$25,2,0)="Exclude"),"",IF($D616=1,IF(OR(price_limit="",price_limit="No Limit"),IF(V616="Yes",1,2),IF(SUMIFS(WhatIf!$W:$W,WhatIf!$Q:$Q,V$1,WhatIf!$R:$R,V616)&lt;=price_limit,IF(V616="Yes",1,2),"")),""))</f>
        <v/>
      </c>
      <c r="BR616" s="161" t="str">
        <f>IF(OR(W616="",VLOOKUP(W$1,Services!$A$1:$B$25,2,0)="Exclude"),"",IF($D616=1,IF(OR(price_limit="",price_limit="No Limit"),IF(W616="Yes",1,2),IF(SUMIFS(WhatIf!$W:$W,WhatIf!$Q:$Q,W$1,WhatIf!$R:$R,W616)&lt;=price_limit,IF(W616="Yes",1,2),"")),""))</f>
        <v/>
      </c>
      <c r="BS616" s="161" t="str">
        <f>IF(OR(X616="",VLOOKUP(X$1,Services!$A$1:$B$25,2,0)="Exclude"),"",IF($D616=1,IF(OR(price_limit="",price_limit="No Limit"),IF(X616="Yes",1,2),IF(SUMIFS(WhatIf!$W:$W,WhatIf!$Q:$Q,X$1,WhatIf!$R:$R,X616)&lt;=price_limit,IF(X616="Yes",1,2),"")),""))</f>
        <v/>
      </c>
      <c r="BT616" s="161" t="str">
        <f>IF(OR(Y616="",VLOOKUP(Y$1,Services!$A$1:$B$25,2,0)="Exclude"),"",IF($D616=1,IF(OR(price_limit="",price_limit="No Limit"),IF(Y616="Yes",1,2),IF(SUMIFS(WhatIf!$W:$W,WhatIf!$Q:$Q,Y$1,WhatIf!$R:$R,Y616)&lt;=price_limit,IF(Y616="Yes",1,2),"")),""))</f>
        <v/>
      </c>
      <c r="BU616" s="161" t="str">
        <f>IF(OR(Z616="",VLOOKUP(Z$1,Services!$A$1:$B$25,2,0)="Exclude"),"",IF($D616=1,IF(OR(price_limit="",price_limit="No Limit"),IF(Z616="Yes",1,2),IF(SUMIFS(WhatIf!$W:$W,WhatIf!$Q:$Q,Z$1,WhatIf!$R:$R,Z616)&lt;=price_limit,IF(Z616="Yes",1,2),"")),""))</f>
        <v/>
      </c>
      <c r="BV616" s="161" t="str">
        <f>IF(OR(AA616="",VLOOKUP(AA$1,Services!$A$1:$B$25,2,0)="Exclude"),"",IF($D616=1,IF(OR(price_limit="",price_limit="No Limit"),IF(AA616="Yes",1,2),IF(SUMIFS(WhatIf!$W:$W,WhatIf!$Q:$Q,AA$1,WhatIf!$R:$R,AA616)&lt;=price_limit,IF(AA616="Yes",1,2),"")),""))</f>
        <v/>
      </c>
      <c r="BW616" s="8">
        <f t="shared" si="31"/>
        <v>0</v>
      </c>
      <c r="BX616" s="8">
        <f>IF(OR(highlight_pick="Select",highlight_pick=""),0,IF(MID(highlight_pick,1,1)="#",0,IF(INDEX($A616:$CA616,1,MATCH(highlight_pick,$1:$1,0))="",0,IF(INDEX($A616:$CA616,1,MATCH(highlight_pick,$1:$1,0))="Yes",1,2))))</f>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25.5" customHeight="1" x14ac:dyDescent="0.35">
      <c r="A617" s="15" t="s">
        <v>897</v>
      </c>
      <c r="C617" s="3" t="s">
        <v>184</v>
      </c>
      <c r="D617" s="8" t="str">
        <f t="shared" ca="1" si="29"/>
        <v/>
      </c>
      <c r="I617" s="8"/>
      <c r="J617" s="8"/>
      <c r="K617" s="8"/>
      <c r="L617" s="8"/>
      <c r="M617" s="8"/>
      <c r="N617" s="8"/>
      <c r="O617" s="8" t="s">
        <v>1</v>
      </c>
      <c r="P617" s="8"/>
      <c r="Q617" s="8"/>
      <c r="R617" s="8"/>
      <c r="S617" s="8"/>
      <c r="T617" s="8"/>
      <c r="U617" s="8"/>
      <c r="V617" s="8"/>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0"/>
        <v/>
      </c>
      <c r="AZ617" s="161" t="str">
        <f>IF(OR(E617="",VLOOKUP(E$1,Services!$A$1:$B$25,2,0)="Exclude"),"",IF($D617=1,IF(OR(price_limit="",price_limit="No Limit"),IF(E617="Yes",1,2),IF(SUMIFS(WhatIf!$W:$W,WhatIf!$Q:$Q,E$1,WhatIf!$R:$R,E617)&lt;=price_limit,IF(E617="Yes",1,2),"")),""))</f>
        <v/>
      </c>
      <c r="BA617" s="161" t="str">
        <f>IF(OR(F617="",VLOOKUP(F$1,Services!$A$1:$B$25,2,0)="Exclude"),"",IF($D617=1,IF(OR(price_limit="",price_limit="No Limit"),IF(F617="Yes",1,2),IF(SUMIFS(WhatIf!$W:$W,WhatIf!$Q:$Q,F$1,WhatIf!$R:$R,F617)&lt;=price_limit,IF(F617="Yes",1,2),"")),""))</f>
        <v/>
      </c>
      <c r="BB617" s="161" t="str">
        <f>IF(OR(G617="",VLOOKUP(G$1,Services!$A$1:$B$25,2,0)="Exclude"),"",IF($D617=1,IF(OR(price_limit="",price_limit="No Limit"),IF(G617="Yes",1,2),IF(SUMIFS(WhatIf!$W:$W,WhatIf!$Q:$Q,G$1,WhatIf!$R:$R,G617)&lt;=price_limit,IF(G617="Yes",1,2),"")),""))</f>
        <v/>
      </c>
      <c r="BC617" s="161" t="str">
        <f>IF(OR(H617="",VLOOKUP(H$1,Services!$A$1:$B$25,2,0)="Exclude"),"",IF($D617=1,IF(OR(price_limit="",price_limit="No Limit"),IF(H617="Yes",1,2),IF(SUMIFS(WhatIf!$W:$W,WhatIf!$Q:$Q,H$1,WhatIf!$R:$R,H617)&lt;=price_limit,IF(H617="Yes",1,2),"")),""))</f>
        <v/>
      </c>
      <c r="BD617" s="161" t="str">
        <f>IF(OR(I617="",VLOOKUP(I$1,Services!$A$1:$B$25,2,0)="Exclude"),"",IF($D617=1,IF(OR(price_limit="",price_limit="No Limit"),IF(I617="Yes",1,2),IF(SUMIFS(WhatIf!$W:$W,WhatIf!$Q:$Q,I$1,WhatIf!$R:$R,I617)&lt;=price_limit,IF(I617="Yes",1,2),"")),""))</f>
        <v/>
      </c>
      <c r="BE617" s="161" t="str">
        <f>IF(OR(J617="",VLOOKUP(J$1,Services!$A$1:$B$25,2,0)="Exclude"),"",IF($D617=1,IF(OR(price_limit="",price_limit="No Limit"),IF(J617="Yes",1,2),IF(SUMIFS(WhatIf!$W:$W,WhatIf!$Q:$Q,J$1,WhatIf!$R:$R,J617)&lt;=price_limit,IF(J617="Yes",1,2),"")),""))</f>
        <v/>
      </c>
      <c r="BF617" s="161" t="str">
        <f>IF(OR(K617="",VLOOKUP(K$1,Services!$A$1:$B$25,2,0)="Exclude"),"",IF($D617=1,IF(OR(price_limit="",price_limit="No Limit"),IF(K617="Yes",1,2),IF(SUMIFS(WhatIf!$W:$W,WhatIf!$Q:$Q,K$1,WhatIf!$R:$R,K617)&lt;=price_limit,IF(K617="Yes",1,2),"")),""))</f>
        <v/>
      </c>
      <c r="BG617" s="161" t="str">
        <f>IF(OR(L617="",VLOOKUP(L$1,Services!$A$1:$B$25,2,0)="Exclude"),"",IF($D617=1,IF(OR(price_limit="",price_limit="No Limit"),IF(L617="Yes",1,2),IF(SUMIFS(WhatIf!$W:$W,WhatIf!$Q:$Q,L$1,WhatIf!$R:$R,L617)&lt;=price_limit,IF(L617="Yes",1,2),"")),""))</f>
        <v/>
      </c>
      <c r="BH617" s="161" t="str">
        <f>IF(OR(M617="",VLOOKUP(M$1,Services!$A$1:$B$25,2,0)="Exclude"),"",IF($D617=1,IF(OR(price_limit="",price_limit="No Limit"),IF(M617="Yes",1,2),IF(SUMIFS(WhatIf!$W:$W,WhatIf!$Q:$Q,M$1,WhatIf!$R:$R,M617)&lt;=price_limit,IF(M617="Yes",1,2),"")),""))</f>
        <v/>
      </c>
      <c r="BI617" s="161" t="str">
        <f>IF(OR(N617="",VLOOKUP(N$1,Services!$A$1:$B$25,2,0)="Exclude"),"",IF($D617=1,IF(OR(price_limit="",price_limit="No Limit"),IF(N617="Yes",1,2),IF(SUMIFS(WhatIf!$W:$W,WhatIf!$Q:$Q,N$1,WhatIf!$R:$R,N617)&lt;=price_limit,IF(N617="Yes",1,2),"")),""))</f>
        <v/>
      </c>
      <c r="BJ617" s="161" t="str">
        <f ca="1">IF(OR(O617="",VLOOKUP(O$1,Services!$A$1:$B$25,2,0)="Exclude"),"",IF($D617=1,IF(OR(price_limit="",price_limit="No Limit"),IF(O617="Yes",1,2),IF(SUMIFS(WhatIf!$W:$W,WhatIf!$Q:$Q,O$1,WhatIf!$R:$R,O617)&lt;=price_limit,IF(O617="Yes",1,2),"")),""))</f>
        <v/>
      </c>
      <c r="BK617" s="161" t="str">
        <f>IF(OR(P617="",VLOOKUP(P$1,Services!$A$1:$B$25,2,0)="Exclude"),"",IF($D617=1,IF(OR(price_limit="",price_limit="No Limit"),IF(P617="Yes",1,2),IF(SUMIFS(WhatIf!$W:$W,WhatIf!$Q:$Q,P$1,WhatIf!$R:$R,P617)&lt;=price_limit,IF(P617="Yes",1,2),"")),""))</f>
        <v/>
      </c>
      <c r="BL617" s="161" t="str">
        <f>IF(OR(Q617="",VLOOKUP(Q$1,Services!$A$1:$B$25,2,0)="Exclude"),"",IF($D617=1,IF(OR(price_limit="",price_limit="No Limit"),IF(Q617="Yes",1,2),IF(SUMIFS(WhatIf!$W:$W,WhatIf!$Q:$Q,Q$1,WhatIf!$R:$R,Q617)&lt;=price_limit,IF(Q617="Yes",1,2),"")),""))</f>
        <v/>
      </c>
      <c r="BM617" s="161" t="str">
        <f>IF(OR(R617="",VLOOKUP(R$1,Services!$A$1:$B$25,2,0)="Exclude"),"",IF($D617=1,IF(OR(price_limit="",price_limit="No Limit"),IF(R617="Yes",1,2),IF(SUMIFS(WhatIf!$W:$W,WhatIf!$Q:$Q,R$1,WhatIf!$R:$R,R617)&lt;=price_limit,IF(R617="Yes",1,2),"")),""))</f>
        <v/>
      </c>
      <c r="BN617" s="161" t="str">
        <f>IF(OR(S617="",VLOOKUP(S$1,Services!$A$1:$B$25,2,0)="Exclude"),"",IF($D617=1,IF(OR(price_limit="",price_limit="No Limit"),IF(S617="Yes",1,2),IF(SUMIFS(WhatIf!$W:$W,WhatIf!$Q:$Q,S$1,WhatIf!$R:$R,S617)&lt;=price_limit,IF(S617="Yes",1,2),"")),""))</f>
        <v/>
      </c>
      <c r="BO617" s="161" t="str">
        <f>IF(OR(T617="",VLOOKUP(T$1,Services!$A$1:$B$25,2,0)="Exclude"),"",IF($D617=1,IF(OR(price_limit="",price_limit="No Limit"),IF(T617="Yes",1,2),IF(SUMIFS(WhatIf!$W:$W,WhatIf!$Q:$Q,T$1,WhatIf!$R:$R,T617)&lt;=price_limit,IF(T617="Yes",1,2),"")),""))</f>
        <v/>
      </c>
      <c r="BP617" s="161" t="str">
        <f>IF(OR(U617="",VLOOKUP(U$1,Services!$A$1:$B$25,2,0)="Exclude"),"",IF($D617=1,IF(OR(price_limit="",price_limit="No Limit"),IF(U617="Yes",1,2),IF(SUMIFS(WhatIf!$W:$W,WhatIf!$Q:$Q,U$1,WhatIf!$R:$R,U617)&lt;=price_limit,IF(U617="Yes",1,2),"")),""))</f>
        <v/>
      </c>
      <c r="BQ617" s="161" t="str">
        <f>IF(OR(V617="",VLOOKUP(V$1,Services!$A$1:$B$25,2,0)="Exclude"),"",IF($D617=1,IF(OR(price_limit="",price_limit="No Limit"),IF(V617="Yes",1,2),IF(SUMIFS(WhatIf!$W:$W,WhatIf!$Q:$Q,V$1,WhatIf!$R:$R,V617)&lt;=price_limit,IF(V617="Yes",1,2),"")),""))</f>
        <v/>
      </c>
      <c r="BR617" s="161" t="str">
        <f>IF(OR(W617="",VLOOKUP(W$1,Services!$A$1:$B$25,2,0)="Exclude"),"",IF($D617=1,IF(OR(price_limit="",price_limit="No Limit"),IF(W617="Yes",1,2),IF(SUMIFS(WhatIf!$W:$W,WhatIf!$Q:$Q,W$1,WhatIf!$R:$R,W617)&lt;=price_limit,IF(W617="Yes",1,2),"")),""))</f>
        <v/>
      </c>
      <c r="BS617" s="161" t="str">
        <f>IF(OR(X617="",VLOOKUP(X$1,Services!$A$1:$B$25,2,0)="Exclude"),"",IF($D617=1,IF(OR(price_limit="",price_limit="No Limit"),IF(X617="Yes",1,2),IF(SUMIFS(WhatIf!$W:$W,WhatIf!$Q:$Q,X$1,WhatIf!$R:$R,X617)&lt;=price_limit,IF(X617="Yes",1,2),"")),""))</f>
        <v/>
      </c>
      <c r="BT617" s="161" t="str">
        <f>IF(OR(Y617="",VLOOKUP(Y$1,Services!$A$1:$B$25,2,0)="Exclude"),"",IF($D617=1,IF(OR(price_limit="",price_limit="No Limit"),IF(Y617="Yes",1,2),IF(SUMIFS(WhatIf!$W:$W,WhatIf!$Q:$Q,Y$1,WhatIf!$R:$R,Y617)&lt;=price_limit,IF(Y617="Yes",1,2),"")),""))</f>
        <v/>
      </c>
      <c r="BU617" s="161" t="str">
        <f>IF(OR(Z617="",VLOOKUP(Z$1,Services!$A$1:$B$25,2,0)="Exclude"),"",IF($D617=1,IF(OR(price_limit="",price_limit="No Limit"),IF(Z617="Yes",1,2),IF(SUMIFS(WhatIf!$W:$W,WhatIf!$Q:$Q,Z$1,WhatIf!$R:$R,Z617)&lt;=price_limit,IF(Z617="Yes",1,2),"")),""))</f>
        <v/>
      </c>
      <c r="BV617" s="161" t="str">
        <f>IF(OR(AA617="",VLOOKUP(AA$1,Services!$A$1:$B$25,2,0)="Exclude"),"",IF($D617=1,IF(OR(price_limit="",price_limit="No Limit"),IF(AA617="Yes",1,2),IF(SUMIFS(WhatIf!$W:$W,WhatIf!$Q:$Q,AA$1,WhatIf!$R:$R,AA617)&lt;=price_limit,IF(AA617="Yes",1,2),"")),""))</f>
        <v/>
      </c>
      <c r="BW617" s="8">
        <f t="shared" si="31"/>
        <v>0</v>
      </c>
      <c r="BX617" s="8">
        <f>IF(OR(highlight_pick="Select",highlight_pick=""),0,IF(MID(highlight_pick,1,1)="#",0,IF(INDEX($A617:$CA617,1,MATCH(highlight_pick,$1:$1,0))="",0,IF(INDEX($A617:$CA617,1,MATCH(highlight_pick,$1:$1,0))="Yes",1,2))))</f>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
      <c r="A618" s="15" t="s">
        <v>1210</v>
      </c>
      <c r="C618" s="3" t="s">
        <v>345</v>
      </c>
      <c r="D618" s="8" t="str">
        <f t="shared" ca="1" si="29"/>
        <v/>
      </c>
      <c r="F618" s="4" t="s">
        <v>1210</v>
      </c>
      <c r="G618" s="4" t="s">
        <v>1210</v>
      </c>
      <c r="H618" s="4" t="s">
        <v>1210</v>
      </c>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0"/>
        <v/>
      </c>
      <c r="AZ618" s="161" t="str">
        <f>IF(OR(E618="",VLOOKUP(E$1,Services!$A$1:$B$25,2,0)="Exclude"),"",IF($D618=1,IF(OR(price_limit="",price_limit="No Limit"),IF(E618="Yes",1,2),IF(SUMIFS(WhatIf!$W:$W,WhatIf!$Q:$Q,E$1,WhatIf!$R:$R,E618)&lt;=price_limit,IF(E618="Yes",1,2),"")),""))</f>
        <v/>
      </c>
      <c r="BA618" s="161" t="str">
        <f ca="1">IF(OR(F618="",VLOOKUP(F$1,Services!$A$1:$B$25,2,0)="Exclude"),"",IF($D618=1,IF(OR(price_limit="",price_limit="No Limit"),IF(F618="Yes",1,2),IF(SUMIFS(WhatIf!$W:$W,WhatIf!$Q:$Q,F$1,WhatIf!$R:$R,F618)&lt;=price_limit,IF(F618="Yes",1,2),"")),""))</f>
        <v/>
      </c>
      <c r="BB618" s="161" t="str">
        <f ca="1">IF(OR(G618="",VLOOKUP(G$1,Services!$A$1:$B$25,2,0)="Exclude"),"",IF($D618=1,IF(OR(price_limit="",price_limit="No Limit"),IF(G618="Yes",1,2),IF(SUMIFS(WhatIf!$W:$W,WhatIf!$Q:$Q,G$1,WhatIf!$R:$R,G618)&lt;=price_limit,IF(G618="Yes",1,2),"")),""))</f>
        <v/>
      </c>
      <c r="BC618" s="161" t="str">
        <f ca="1">IF(OR(H618="",VLOOKUP(H$1,Services!$A$1:$B$25,2,0)="Exclude"),"",IF($D618=1,IF(OR(price_limit="",price_limit="No Limit"),IF(H618="Yes",1,2),IF(SUMIFS(WhatIf!$W:$W,WhatIf!$Q:$Q,H$1,WhatIf!$R:$R,H618)&lt;=price_limit,IF(H618="Yes",1,2),"")),""))</f>
        <v/>
      </c>
      <c r="BD618" s="161" t="str">
        <f>IF(OR(I618="",VLOOKUP(I$1,Services!$A$1:$B$25,2,0)="Exclude"),"",IF($D618=1,IF(OR(price_limit="",price_limit="No Limit"),IF(I618="Yes",1,2),IF(SUMIFS(WhatIf!$W:$W,WhatIf!$Q:$Q,I$1,WhatIf!$R:$R,I618)&lt;=price_limit,IF(I618="Yes",1,2),"")),""))</f>
        <v/>
      </c>
      <c r="BE618" s="161" t="str">
        <f>IF(OR(J618="",VLOOKUP(J$1,Services!$A$1:$B$25,2,0)="Exclude"),"",IF($D618=1,IF(OR(price_limit="",price_limit="No Limit"),IF(J618="Yes",1,2),IF(SUMIFS(WhatIf!$W:$W,WhatIf!$Q:$Q,J$1,WhatIf!$R:$R,J618)&lt;=price_limit,IF(J618="Yes",1,2),"")),""))</f>
        <v/>
      </c>
      <c r="BF618" s="161" t="str">
        <f>IF(OR(K618="",VLOOKUP(K$1,Services!$A$1:$B$25,2,0)="Exclude"),"",IF($D618=1,IF(OR(price_limit="",price_limit="No Limit"),IF(K618="Yes",1,2),IF(SUMIFS(WhatIf!$W:$W,WhatIf!$Q:$Q,K$1,WhatIf!$R:$R,K618)&lt;=price_limit,IF(K618="Yes",1,2),"")),""))</f>
        <v/>
      </c>
      <c r="BG618" s="161" t="str">
        <f>IF(OR(L618="",VLOOKUP(L$1,Services!$A$1:$B$25,2,0)="Exclude"),"",IF($D618=1,IF(OR(price_limit="",price_limit="No Limit"),IF(L618="Yes",1,2),IF(SUMIFS(WhatIf!$W:$W,WhatIf!$Q:$Q,L$1,WhatIf!$R:$R,L618)&lt;=price_limit,IF(L618="Yes",1,2),"")),""))</f>
        <v/>
      </c>
      <c r="BH618" s="161" t="str">
        <f>IF(OR(M618="",VLOOKUP(M$1,Services!$A$1:$B$25,2,0)="Exclude"),"",IF($D618=1,IF(OR(price_limit="",price_limit="No Limit"),IF(M618="Yes",1,2),IF(SUMIFS(WhatIf!$W:$W,WhatIf!$Q:$Q,M$1,WhatIf!$R:$R,M618)&lt;=price_limit,IF(M618="Yes",1,2),"")),""))</f>
        <v/>
      </c>
      <c r="BI618" s="161" t="str">
        <f>IF(OR(N618="",VLOOKUP(N$1,Services!$A$1:$B$25,2,0)="Exclude"),"",IF($D618=1,IF(OR(price_limit="",price_limit="No Limit"),IF(N618="Yes",1,2),IF(SUMIFS(WhatIf!$W:$W,WhatIf!$Q:$Q,N$1,WhatIf!$R:$R,N618)&lt;=price_limit,IF(N618="Yes",1,2),"")),""))</f>
        <v/>
      </c>
      <c r="BJ618" s="161" t="str">
        <f>IF(OR(O618="",VLOOKUP(O$1,Services!$A$1:$B$25,2,0)="Exclude"),"",IF($D618=1,IF(OR(price_limit="",price_limit="No Limit"),IF(O618="Yes",1,2),IF(SUMIFS(WhatIf!$W:$W,WhatIf!$Q:$Q,O$1,WhatIf!$R:$R,O618)&lt;=price_limit,IF(O618="Yes",1,2),"")),""))</f>
        <v/>
      </c>
      <c r="BK618" s="161" t="str">
        <f>IF(OR(P618="",VLOOKUP(P$1,Services!$A$1:$B$25,2,0)="Exclude"),"",IF($D618=1,IF(OR(price_limit="",price_limit="No Limit"),IF(P618="Yes",1,2),IF(SUMIFS(WhatIf!$W:$W,WhatIf!$Q:$Q,P$1,WhatIf!$R:$R,P618)&lt;=price_limit,IF(P618="Yes",1,2),"")),""))</f>
        <v/>
      </c>
      <c r="BL618" s="161" t="str">
        <f>IF(OR(Q618="",VLOOKUP(Q$1,Services!$A$1:$B$25,2,0)="Exclude"),"",IF($D618=1,IF(OR(price_limit="",price_limit="No Limit"),IF(Q618="Yes",1,2),IF(SUMIFS(WhatIf!$W:$W,WhatIf!$Q:$Q,Q$1,WhatIf!$R:$R,Q618)&lt;=price_limit,IF(Q618="Yes",1,2),"")),""))</f>
        <v/>
      </c>
      <c r="BM618" s="161" t="str">
        <f>IF(OR(R618="",VLOOKUP(R$1,Services!$A$1:$B$25,2,0)="Exclude"),"",IF($D618=1,IF(OR(price_limit="",price_limit="No Limit"),IF(R618="Yes",1,2),IF(SUMIFS(WhatIf!$W:$W,WhatIf!$Q:$Q,R$1,WhatIf!$R:$R,R618)&lt;=price_limit,IF(R618="Yes",1,2),"")),""))</f>
        <v/>
      </c>
      <c r="BN618" s="161" t="str">
        <f>IF(OR(S618="",VLOOKUP(S$1,Services!$A$1:$B$25,2,0)="Exclude"),"",IF($D618=1,IF(OR(price_limit="",price_limit="No Limit"),IF(S618="Yes",1,2),IF(SUMIFS(WhatIf!$W:$W,WhatIf!$Q:$Q,S$1,WhatIf!$R:$R,S618)&lt;=price_limit,IF(S618="Yes",1,2),"")),""))</f>
        <v/>
      </c>
      <c r="BO618" s="161" t="str">
        <f>IF(OR(T618="",VLOOKUP(T$1,Services!$A$1:$B$25,2,0)="Exclude"),"",IF($D618=1,IF(OR(price_limit="",price_limit="No Limit"),IF(T618="Yes",1,2),IF(SUMIFS(WhatIf!$W:$W,WhatIf!$Q:$Q,T$1,WhatIf!$R:$R,T618)&lt;=price_limit,IF(T618="Yes",1,2),"")),""))</f>
        <v/>
      </c>
      <c r="BP618" s="161" t="str">
        <f>IF(OR(U618="",VLOOKUP(U$1,Services!$A$1:$B$25,2,0)="Exclude"),"",IF($D618=1,IF(OR(price_limit="",price_limit="No Limit"),IF(U618="Yes",1,2),IF(SUMIFS(WhatIf!$W:$W,WhatIf!$Q:$Q,U$1,WhatIf!$R:$R,U618)&lt;=price_limit,IF(U618="Yes",1,2),"")),""))</f>
        <v/>
      </c>
      <c r="BQ618" s="161" t="str">
        <f>IF(OR(V618="",VLOOKUP(V$1,Services!$A$1:$B$25,2,0)="Exclude"),"",IF($D618=1,IF(OR(price_limit="",price_limit="No Limit"),IF(V618="Yes",1,2),IF(SUMIFS(WhatIf!$W:$W,WhatIf!$Q:$Q,V$1,WhatIf!$R:$R,V618)&lt;=price_limit,IF(V618="Yes",1,2),"")),""))</f>
        <v/>
      </c>
      <c r="BR618" s="161" t="str">
        <f>IF(OR(W618="",VLOOKUP(W$1,Services!$A$1:$B$25,2,0)="Exclude"),"",IF($D618=1,IF(OR(price_limit="",price_limit="No Limit"),IF(W618="Yes",1,2),IF(SUMIFS(WhatIf!$W:$W,WhatIf!$Q:$Q,W$1,WhatIf!$R:$R,W618)&lt;=price_limit,IF(W618="Yes",1,2),"")),""))</f>
        <v/>
      </c>
      <c r="BS618" s="161" t="str">
        <f>IF(OR(X618="",VLOOKUP(X$1,Services!$A$1:$B$25,2,0)="Exclude"),"",IF($D618=1,IF(OR(price_limit="",price_limit="No Limit"),IF(X618="Yes",1,2),IF(SUMIFS(WhatIf!$W:$W,WhatIf!$Q:$Q,X$1,WhatIf!$R:$R,X618)&lt;=price_limit,IF(X618="Yes",1,2),"")),""))</f>
        <v/>
      </c>
      <c r="BT618" s="161" t="str">
        <f>IF(OR(Y618="",VLOOKUP(Y$1,Services!$A$1:$B$25,2,0)="Exclude"),"",IF($D618=1,IF(OR(price_limit="",price_limit="No Limit"),IF(Y618="Yes",1,2),IF(SUMIFS(WhatIf!$W:$W,WhatIf!$Q:$Q,Y$1,WhatIf!$R:$R,Y618)&lt;=price_limit,IF(Y618="Yes",1,2),"")),""))</f>
        <v/>
      </c>
      <c r="BU618" s="161" t="str">
        <f>IF(OR(Z618="",VLOOKUP(Z$1,Services!$A$1:$B$25,2,0)="Exclude"),"",IF($D618=1,IF(OR(price_limit="",price_limit="No Limit"),IF(Z618="Yes",1,2),IF(SUMIFS(WhatIf!$W:$W,WhatIf!$Q:$Q,Z$1,WhatIf!$R:$R,Z618)&lt;=price_limit,IF(Z618="Yes",1,2),"")),""))</f>
        <v/>
      </c>
      <c r="BV618" s="161" t="str">
        <f>IF(OR(AA618="",VLOOKUP(AA$1,Services!$A$1:$B$25,2,0)="Exclude"),"",IF($D618=1,IF(OR(price_limit="",price_limit="No Limit"),IF(AA618="Yes",1,2),IF(SUMIFS(WhatIf!$W:$W,WhatIf!$Q:$Q,AA$1,WhatIf!$R:$R,AA618)&lt;=price_limit,IF(AA618="Yes",1,2),"")),""))</f>
        <v/>
      </c>
      <c r="BW618" s="8">
        <f t="shared" si="31"/>
        <v>0</v>
      </c>
      <c r="BX618" s="8">
        <f>IF(OR(highlight_pick="Select",highlight_pick=""),0,IF(MID(highlight_pick,1,1)="#",0,IF(INDEX($A618:$CA618,1,MATCH(highlight_pick,$1:$1,0))="",0,IF(INDEX($A618:$CA618,1,MATCH(highlight_pick,$1:$1,0))="Yes",1,2))))</f>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825</v>
      </c>
      <c r="C619" s="3" t="s">
        <v>184</v>
      </c>
      <c r="D619" s="8" t="str">
        <f t="shared" ca="1" si="29"/>
        <v/>
      </c>
      <c r="I619" s="4" t="s">
        <v>231</v>
      </c>
      <c r="J619" s="4" t="s">
        <v>231</v>
      </c>
      <c r="K619" s="8" t="s">
        <v>231</v>
      </c>
      <c r="L619" s="8" t="s">
        <v>231</v>
      </c>
      <c r="M619" s="8"/>
      <c r="N619" s="8"/>
      <c r="O619" s="8"/>
      <c r="P619" s="8"/>
      <c r="Q619" s="8"/>
      <c r="R619" s="8"/>
      <c r="S619" s="8"/>
      <c r="T619" s="8"/>
      <c r="U619" s="8"/>
      <c r="V619" s="8" t="s">
        <v>1</v>
      </c>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30"/>
        <v/>
      </c>
      <c r="AZ619" s="161" t="str">
        <f>IF(OR(E619="",VLOOKUP(E$1,Services!$A$1:$B$25,2,0)="Exclude"),"",IF($D619=1,IF(OR(price_limit="",price_limit="No Limit"),IF(E619="Yes",1,2),IF(SUMIFS(WhatIf!$W:$W,WhatIf!$Q:$Q,E$1,WhatIf!$R:$R,E619)&lt;=price_limit,IF(E619="Yes",1,2),"")),""))</f>
        <v/>
      </c>
      <c r="BA619" s="161" t="str">
        <f>IF(OR(F619="",VLOOKUP(F$1,Services!$A$1:$B$25,2,0)="Exclude"),"",IF($D619=1,IF(OR(price_limit="",price_limit="No Limit"),IF(F619="Yes",1,2),IF(SUMIFS(WhatIf!$W:$W,WhatIf!$Q:$Q,F$1,WhatIf!$R:$R,F619)&lt;=price_limit,IF(F619="Yes",1,2),"")),""))</f>
        <v/>
      </c>
      <c r="BB619" s="161" t="str">
        <f>IF(OR(G619="",VLOOKUP(G$1,Services!$A$1:$B$25,2,0)="Exclude"),"",IF($D619=1,IF(OR(price_limit="",price_limit="No Limit"),IF(G619="Yes",1,2),IF(SUMIFS(WhatIf!$W:$W,WhatIf!$Q:$Q,G$1,WhatIf!$R:$R,G619)&lt;=price_limit,IF(G619="Yes",1,2),"")),""))</f>
        <v/>
      </c>
      <c r="BC619" s="161" t="str">
        <f>IF(OR(H619="",VLOOKUP(H$1,Services!$A$1:$B$25,2,0)="Exclude"),"",IF($D619=1,IF(OR(price_limit="",price_limit="No Limit"),IF(H619="Yes",1,2),IF(SUMIFS(WhatIf!$W:$W,WhatIf!$Q:$Q,H$1,WhatIf!$R:$R,H619)&lt;=price_limit,IF(H619="Yes",1,2),"")),""))</f>
        <v/>
      </c>
      <c r="BD619" s="161" t="str">
        <f ca="1">IF(OR(I619="",VLOOKUP(I$1,Services!$A$1:$B$25,2,0)="Exclude"),"",IF($D619=1,IF(OR(price_limit="",price_limit="No Limit"),IF(I619="Yes",1,2),IF(SUMIFS(WhatIf!$W:$W,WhatIf!$Q:$Q,I$1,WhatIf!$R:$R,I619)&lt;=price_limit,IF(I619="Yes",1,2),"")),""))</f>
        <v/>
      </c>
      <c r="BE619" s="161" t="str">
        <f ca="1">IF(OR(J619="",VLOOKUP(J$1,Services!$A$1:$B$25,2,0)="Exclude"),"",IF($D619=1,IF(OR(price_limit="",price_limit="No Limit"),IF(J619="Yes",1,2),IF(SUMIFS(WhatIf!$W:$W,WhatIf!$Q:$Q,J$1,WhatIf!$R:$R,J619)&lt;=price_limit,IF(J619="Yes",1,2),"")),""))</f>
        <v/>
      </c>
      <c r="BF619" s="161" t="str">
        <f ca="1">IF(OR(K619="",VLOOKUP(K$1,Services!$A$1:$B$25,2,0)="Exclude"),"",IF($D619=1,IF(OR(price_limit="",price_limit="No Limit"),IF(K619="Yes",1,2),IF(SUMIFS(WhatIf!$W:$W,WhatIf!$Q:$Q,K$1,WhatIf!$R:$R,K619)&lt;=price_limit,IF(K619="Yes",1,2),"")),""))</f>
        <v/>
      </c>
      <c r="BG619" s="161" t="str">
        <f ca="1">IF(OR(L619="",VLOOKUP(L$1,Services!$A$1:$B$25,2,0)="Exclude"),"",IF($D619=1,IF(OR(price_limit="",price_limit="No Limit"),IF(L619="Yes",1,2),IF(SUMIFS(WhatIf!$W:$W,WhatIf!$Q:$Q,L$1,WhatIf!$R:$R,L619)&lt;=price_limit,IF(L619="Yes",1,2),"")),""))</f>
        <v/>
      </c>
      <c r="BH619" s="161" t="str">
        <f>IF(OR(M619="",VLOOKUP(M$1,Services!$A$1:$B$25,2,0)="Exclude"),"",IF($D619=1,IF(OR(price_limit="",price_limit="No Limit"),IF(M619="Yes",1,2),IF(SUMIFS(WhatIf!$W:$W,WhatIf!$Q:$Q,M$1,WhatIf!$R:$R,M619)&lt;=price_limit,IF(M619="Yes",1,2),"")),""))</f>
        <v/>
      </c>
      <c r="BI619" s="161" t="str">
        <f>IF(OR(N619="",VLOOKUP(N$1,Services!$A$1:$B$25,2,0)="Exclude"),"",IF($D619=1,IF(OR(price_limit="",price_limit="No Limit"),IF(N619="Yes",1,2),IF(SUMIFS(WhatIf!$W:$W,WhatIf!$Q:$Q,N$1,WhatIf!$R:$R,N619)&lt;=price_limit,IF(N619="Yes",1,2),"")),""))</f>
        <v/>
      </c>
      <c r="BJ619" s="161" t="str">
        <f>IF(OR(O619="",VLOOKUP(O$1,Services!$A$1:$B$25,2,0)="Exclude"),"",IF($D619=1,IF(OR(price_limit="",price_limit="No Limit"),IF(O619="Yes",1,2),IF(SUMIFS(WhatIf!$W:$W,WhatIf!$Q:$Q,O$1,WhatIf!$R:$R,O619)&lt;=price_limit,IF(O619="Yes",1,2),"")),""))</f>
        <v/>
      </c>
      <c r="BK619" s="161" t="str">
        <f>IF(OR(P619="",VLOOKUP(P$1,Services!$A$1:$B$25,2,0)="Exclude"),"",IF($D619=1,IF(OR(price_limit="",price_limit="No Limit"),IF(P619="Yes",1,2),IF(SUMIFS(WhatIf!$W:$W,WhatIf!$Q:$Q,P$1,WhatIf!$R:$R,P619)&lt;=price_limit,IF(P619="Yes",1,2),"")),""))</f>
        <v/>
      </c>
      <c r="BL619" s="161" t="str">
        <f>IF(OR(Q619="",VLOOKUP(Q$1,Services!$A$1:$B$25,2,0)="Exclude"),"",IF($D619=1,IF(OR(price_limit="",price_limit="No Limit"),IF(Q619="Yes",1,2),IF(SUMIFS(WhatIf!$W:$W,WhatIf!$Q:$Q,Q$1,WhatIf!$R:$R,Q619)&lt;=price_limit,IF(Q619="Yes",1,2),"")),""))</f>
        <v/>
      </c>
      <c r="BM619" s="161" t="str">
        <f>IF(OR(R619="",VLOOKUP(R$1,Services!$A$1:$B$25,2,0)="Exclude"),"",IF($D619=1,IF(OR(price_limit="",price_limit="No Limit"),IF(R619="Yes",1,2),IF(SUMIFS(WhatIf!$W:$W,WhatIf!$Q:$Q,R$1,WhatIf!$R:$R,R619)&lt;=price_limit,IF(R619="Yes",1,2),"")),""))</f>
        <v/>
      </c>
      <c r="BN619" s="161" t="str">
        <f>IF(OR(S619="",VLOOKUP(S$1,Services!$A$1:$B$25,2,0)="Exclude"),"",IF($D619=1,IF(OR(price_limit="",price_limit="No Limit"),IF(S619="Yes",1,2),IF(SUMIFS(WhatIf!$W:$W,WhatIf!$Q:$Q,S$1,WhatIf!$R:$R,S619)&lt;=price_limit,IF(S619="Yes",1,2),"")),""))</f>
        <v/>
      </c>
      <c r="BO619" s="161" t="str">
        <f>IF(OR(T619="",VLOOKUP(T$1,Services!$A$1:$B$25,2,0)="Exclude"),"",IF($D619=1,IF(OR(price_limit="",price_limit="No Limit"),IF(T619="Yes",1,2),IF(SUMIFS(WhatIf!$W:$W,WhatIf!$Q:$Q,T$1,WhatIf!$R:$R,T619)&lt;=price_limit,IF(T619="Yes",1,2),"")),""))</f>
        <v/>
      </c>
      <c r="BP619" s="161" t="str">
        <f>IF(OR(U619="",VLOOKUP(U$1,Services!$A$1:$B$25,2,0)="Exclude"),"",IF($D619=1,IF(OR(price_limit="",price_limit="No Limit"),IF(U619="Yes",1,2),IF(SUMIFS(WhatIf!$W:$W,WhatIf!$Q:$Q,U$1,WhatIf!$R:$R,U619)&lt;=price_limit,IF(U619="Yes",1,2),"")),""))</f>
        <v/>
      </c>
      <c r="BQ619" s="161" t="str">
        <f ca="1">IF(OR(V619="",VLOOKUP(V$1,Services!$A$1:$B$25,2,0)="Exclude"),"",IF($D619=1,IF(OR(price_limit="",price_limit="No Limit"),IF(V619="Yes",1,2),IF(SUMIFS(WhatIf!$W:$W,WhatIf!$Q:$Q,V$1,WhatIf!$R:$R,V619)&lt;=price_limit,IF(V619="Yes",1,2),"")),""))</f>
        <v/>
      </c>
      <c r="BR619" s="161" t="str">
        <f>IF(OR(W619="",VLOOKUP(W$1,Services!$A$1:$B$25,2,0)="Exclude"),"",IF($D619=1,IF(OR(price_limit="",price_limit="No Limit"),IF(W619="Yes",1,2),IF(SUMIFS(WhatIf!$W:$W,WhatIf!$Q:$Q,W$1,WhatIf!$R:$R,W619)&lt;=price_limit,IF(W619="Yes",1,2),"")),""))</f>
        <v/>
      </c>
      <c r="BS619" s="161" t="str">
        <f>IF(OR(X619="",VLOOKUP(X$1,Services!$A$1:$B$25,2,0)="Exclude"),"",IF($D619=1,IF(OR(price_limit="",price_limit="No Limit"),IF(X619="Yes",1,2),IF(SUMIFS(WhatIf!$W:$W,WhatIf!$Q:$Q,X$1,WhatIf!$R:$R,X619)&lt;=price_limit,IF(X619="Yes",1,2),"")),""))</f>
        <v/>
      </c>
      <c r="BT619" s="161" t="str">
        <f>IF(OR(Y619="",VLOOKUP(Y$1,Services!$A$1:$B$25,2,0)="Exclude"),"",IF($D619=1,IF(OR(price_limit="",price_limit="No Limit"),IF(Y619="Yes",1,2),IF(SUMIFS(WhatIf!$W:$W,WhatIf!$Q:$Q,Y$1,WhatIf!$R:$R,Y619)&lt;=price_limit,IF(Y619="Yes",1,2),"")),""))</f>
        <v/>
      </c>
      <c r="BU619" s="161" t="str">
        <f>IF(OR(Z619="",VLOOKUP(Z$1,Services!$A$1:$B$25,2,0)="Exclude"),"",IF($D619=1,IF(OR(price_limit="",price_limit="No Limit"),IF(Z619="Yes",1,2),IF(SUMIFS(WhatIf!$W:$W,WhatIf!$Q:$Q,Z$1,WhatIf!$R:$R,Z619)&lt;=price_limit,IF(Z619="Yes",1,2),"")),""))</f>
        <v/>
      </c>
      <c r="BV619" s="161" t="str">
        <f>IF(OR(AA619="",VLOOKUP(AA$1,Services!$A$1:$B$25,2,0)="Exclude"),"",IF($D619=1,IF(OR(price_limit="",price_limit="No Limit"),IF(AA619="Yes",1,2),IF(SUMIFS(WhatIf!$W:$W,WhatIf!$Q:$Q,AA$1,WhatIf!$R:$R,AA619)&lt;=price_limit,IF(AA619="Yes",1,2),"")),""))</f>
        <v/>
      </c>
      <c r="BW619" s="8">
        <f t="shared" si="31"/>
        <v>0</v>
      </c>
      <c r="BX619" s="8">
        <f>IF(OR(highlight_pick="Select",highlight_pick=""),0,IF(MID(highlight_pick,1,1)="#",0,IF(INDEX($A619:$CA619,1,MATCH(highlight_pick,$1:$1,0))="",0,IF(INDEX($A619:$CA619,1,MATCH(highlight_pick,$1:$1,0))="Yes",1,2))))</f>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13" customHeight="1" x14ac:dyDescent="0.35">
      <c r="A620" s="15" t="s">
        <v>636</v>
      </c>
      <c r="B620" s="3" t="s">
        <v>1118</v>
      </c>
      <c r="C620" s="3" t="s">
        <v>184</v>
      </c>
      <c r="D620" s="8" t="str">
        <f t="shared" ca="1" si="29"/>
        <v/>
      </c>
      <c r="I620" s="8"/>
      <c r="J620" s="8"/>
      <c r="K620" s="8"/>
      <c r="L620" s="8"/>
      <c r="M620" s="8"/>
      <c r="N620" s="8"/>
      <c r="O620" s="8" t="s">
        <v>1117</v>
      </c>
      <c r="P620" s="8"/>
      <c r="Q620" s="8"/>
      <c r="R620" s="8" t="s">
        <v>1</v>
      </c>
      <c r="S620" s="8"/>
      <c r="T620" s="8"/>
      <c r="U620" s="8" t="s">
        <v>1</v>
      </c>
      <c r="V620" s="8"/>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30"/>
        <v/>
      </c>
      <c r="AZ620" s="161" t="str">
        <f>IF(OR(E620="",VLOOKUP(E$1,Services!$A$1:$B$25,2,0)="Exclude"),"",IF($D620=1,IF(OR(price_limit="",price_limit="No Limit"),IF(E620="Yes",1,2),IF(SUMIFS(WhatIf!$W:$W,WhatIf!$Q:$Q,E$1,WhatIf!$R:$R,E620)&lt;=price_limit,IF(E620="Yes",1,2),"")),""))</f>
        <v/>
      </c>
      <c r="BA620" s="161" t="str">
        <f>IF(OR(F620="",VLOOKUP(F$1,Services!$A$1:$B$25,2,0)="Exclude"),"",IF($D620=1,IF(OR(price_limit="",price_limit="No Limit"),IF(F620="Yes",1,2),IF(SUMIFS(WhatIf!$W:$W,WhatIf!$Q:$Q,F$1,WhatIf!$R:$R,F620)&lt;=price_limit,IF(F620="Yes",1,2),"")),""))</f>
        <v/>
      </c>
      <c r="BB620" s="161" t="str">
        <f>IF(OR(G620="",VLOOKUP(G$1,Services!$A$1:$B$25,2,0)="Exclude"),"",IF($D620=1,IF(OR(price_limit="",price_limit="No Limit"),IF(G620="Yes",1,2),IF(SUMIFS(WhatIf!$W:$W,WhatIf!$Q:$Q,G$1,WhatIf!$R:$R,G620)&lt;=price_limit,IF(G620="Yes",1,2),"")),""))</f>
        <v/>
      </c>
      <c r="BC620" s="161" t="str">
        <f>IF(OR(H620="",VLOOKUP(H$1,Services!$A$1:$B$25,2,0)="Exclude"),"",IF($D620=1,IF(OR(price_limit="",price_limit="No Limit"),IF(H620="Yes",1,2),IF(SUMIFS(WhatIf!$W:$W,WhatIf!$Q:$Q,H$1,WhatIf!$R:$R,H620)&lt;=price_limit,IF(H620="Yes",1,2),"")),""))</f>
        <v/>
      </c>
      <c r="BD620" s="161" t="str">
        <f>IF(OR(I620="",VLOOKUP(I$1,Services!$A$1:$B$25,2,0)="Exclude"),"",IF($D620=1,IF(OR(price_limit="",price_limit="No Limit"),IF(I620="Yes",1,2),IF(SUMIFS(WhatIf!$W:$W,WhatIf!$Q:$Q,I$1,WhatIf!$R:$R,I620)&lt;=price_limit,IF(I620="Yes",1,2),"")),""))</f>
        <v/>
      </c>
      <c r="BE620" s="161" t="str">
        <f>IF(OR(J620="",VLOOKUP(J$1,Services!$A$1:$B$25,2,0)="Exclude"),"",IF($D620=1,IF(OR(price_limit="",price_limit="No Limit"),IF(J620="Yes",1,2),IF(SUMIFS(WhatIf!$W:$W,WhatIf!$Q:$Q,J$1,WhatIf!$R:$R,J620)&lt;=price_limit,IF(J620="Yes",1,2),"")),""))</f>
        <v/>
      </c>
      <c r="BF620" s="161" t="str">
        <f>IF(OR(K620="",VLOOKUP(K$1,Services!$A$1:$B$25,2,0)="Exclude"),"",IF($D620=1,IF(OR(price_limit="",price_limit="No Limit"),IF(K620="Yes",1,2),IF(SUMIFS(WhatIf!$W:$W,WhatIf!$Q:$Q,K$1,WhatIf!$R:$R,K620)&lt;=price_limit,IF(K620="Yes",1,2),"")),""))</f>
        <v/>
      </c>
      <c r="BG620" s="161" t="str">
        <f>IF(OR(L620="",VLOOKUP(L$1,Services!$A$1:$B$25,2,0)="Exclude"),"",IF($D620=1,IF(OR(price_limit="",price_limit="No Limit"),IF(L620="Yes",1,2),IF(SUMIFS(WhatIf!$W:$W,WhatIf!$Q:$Q,L$1,WhatIf!$R:$R,L620)&lt;=price_limit,IF(L620="Yes",1,2),"")),""))</f>
        <v/>
      </c>
      <c r="BH620" s="161" t="str">
        <f>IF(OR(M620="",VLOOKUP(M$1,Services!$A$1:$B$25,2,0)="Exclude"),"",IF($D620=1,IF(OR(price_limit="",price_limit="No Limit"),IF(M620="Yes",1,2),IF(SUMIFS(WhatIf!$W:$W,WhatIf!$Q:$Q,M$1,WhatIf!$R:$R,M620)&lt;=price_limit,IF(M620="Yes",1,2),"")),""))</f>
        <v/>
      </c>
      <c r="BI620" s="161" t="str">
        <f>IF(OR(N620="",VLOOKUP(N$1,Services!$A$1:$B$25,2,0)="Exclude"),"",IF($D620=1,IF(OR(price_limit="",price_limit="No Limit"),IF(N620="Yes",1,2),IF(SUMIFS(WhatIf!$W:$W,WhatIf!$Q:$Q,N$1,WhatIf!$R:$R,N620)&lt;=price_limit,IF(N620="Yes",1,2),"")),""))</f>
        <v/>
      </c>
      <c r="BJ620" s="161" t="str">
        <f ca="1">IF(OR(O620="",VLOOKUP(O$1,Services!$A$1:$B$25,2,0)="Exclude"),"",IF($D620=1,IF(OR(price_limit="",price_limit="No Limit"),IF(O620="Yes",1,2),IF(SUMIFS(WhatIf!$W:$W,WhatIf!$Q:$Q,O$1,WhatIf!$R:$R,O620)&lt;=price_limit,IF(O620="Yes",1,2),"")),""))</f>
        <v/>
      </c>
      <c r="BK620" s="161" t="str">
        <f>IF(OR(P620="",VLOOKUP(P$1,Services!$A$1:$B$25,2,0)="Exclude"),"",IF($D620=1,IF(OR(price_limit="",price_limit="No Limit"),IF(P620="Yes",1,2),IF(SUMIFS(WhatIf!$W:$W,WhatIf!$Q:$Q,P$1,WhatIf!$R:$R,P620)&lt;=price_limit,IF(P620="Yes",1,2),"")),""))</f>
        <v/>
      </c>
      <c r="BL620" s="161" t="str">
        <f>IF(OR(Q620="",VLOOKUP(Q$1,Services!$A$1:$B$25,2,0)="Exclude"),"",IF($D620=1,IF(OR(price_limit="",price_limit="No Limit"),IF(Q620="Yes",1,2),IF(SUMIFS(WhatIf!$W:$W,WhatIf!$Q:$Q,Q$1,WhatIf!$R:$R,Q620)&lt;=price_limit,IF(Q620="Yes",1,2),"")),""))</f>
        <v/>
      </c>
      <c r="BM620" s="161" t="str">
        <f ca="1">IF(OR(R620="",VLOOKUP(R$1,Services!$A$1:$B$25,2,0)="Exclude"),"",IF($D620=1,IF(OR(price_limit="",price_limit="No Limit"),IF(R620="Yes",1,2),IF(SUMIFS(WhatIf!$W:$W,WhatIf!$Q:$Q,R$1,WhatIf!$R:$R,R620)&lt;=price_limit,IF(R620="Yes",1,2),"")),""))</f>
        <v/>
      </c>
      <c r="BN620" s="161" t="str">
        <f>IF(OR(S620="",VLOOKUP(S$1,Services!$A$1:$B$25,2,0)="Exclude"),"",IF($D620=1,IF(OR(price_limit="",price_limit="No Limit"),IF(S620="Yes",1,2),IF(SUMIFS(WhatIf!$W:$W,WhatIf!$Q:$Q,S$1,WhatIf!$R:$R,S620)&lt;=price_limit,IF(S620="Yes",1,2),"")),""))</f>
        <v/>
      </c>
      <c r="BO620" s="161" t="str">
        <f>IF(OR(T620="",VLOOKUP(T$1,Services!$A$1:$B$25,2,0)="Exclude"),"",IF($D620=1,IF(OR(price_limit="",price_limit="No Limit"),IF(T620="Yes",1,2),IF(SUMIFS(WhatIf!$W:$W,WhatIf!$Q:$Q,T$1,WhatIf!$R:$R,T620)&lt;=price_limit,IF(T620="Yes",1,2),"")),""))</f>
        <v/>
      </c>
      <c r="BP620" s="161" t="str">
        <f ca="1">IF(OR(U620="",VLOOKUP(U$1,Services!$A$1:$B$25,2,0)="Exclude"),"",IF($D620=1,IF(OR(price_limit="",price_limit="No Limit"),IF(U620="Yes",1,2),IF(SUMIFS(WhatIf!$W:$W,WhatIf!$Q:$Q,U$1,WhatIf!$R:$R,U620)&lt;=price_limit,IF(U620="Yes",1,2),"")),""))</f>
        <v/>
      </c>
      <c r="BQ620" s="161" t="str">
        <f>IF(OR(V620="",VLOOKUP(V$1,Services!$A$1:$B$25,2,0)="Exclude"),"",IF($D620=1,IF(OR(price_limit="",price_limit="No Limit"),IF(V620="Yes",1,2),IF(SUMIFS(WhatIf!$W:$W,WhatIf!$Q:$Q,V$1,WhatIf!$R:$R,V620)&lt;=price_limit,IF(V620="Yes",1,2),"")),""))</f>
        <v/>
      </c>
      <c r="BR620" s="161" t="str">
        <f>IF(OR(W620="",VLOOKUP(W$1,Services!$A$1:$B$25,2,0)="Exclude"),"",IF($D620=1,IF(OR(price_limit="",price_limit="No Limit"),IF(W620="Yes",1,2),IF(SUMIFS(WhatIf!$W:$W,WhatIf!$Q:$Q,W$1,WhatIf!$R:$R,W620)&lt;=price_limit,IF(W620="Yes",1,2),"")),""))</f>
        <v/>
      </c>
      <c r="BS620" s="161" t="str">
        <f>IF(OR(X620="",VLOOKUP(X$1,Services!$A$1:$B$25,2,0)="Exclude"),"",IF($D620=1,IF(OR(price_limit="",price_limit="No Limit"),IF(X620="Yes",1,2),IF(SUMIFS(WhatIf!$W:$W,WhatIf!$Q:$Q,X$1,WhatIf!$R:$R,X620)&lt;=price_limit,IF(X620="Yes",1,2),"")),""))</f>
        <v/>
      </c>
      <c r="BT620" s="161" t="str">
        <f>IF(OR(Y620="",VLOOKUP(Y$1,Services!$A$1:$B$25,2,0)="Exclude"),"",IF($D620=1,IF(OR(price_limit="",price_limit="No Limit"),IF(Y620="Yes",1,2),IF(SUMIFS(WhatIf!$W:$W,WhatIf!$Q:$Q,Y$1,WhatIf!$R:$R,Y620)&lt;=price_limit,IF(Y620="Yes",1,2),"")),""))</f>
        <v/>
      </c>
      <c r="BU620" s="161" t="str">
        <f>IF(OR(Z620="",VLOOKUP(Z$1,Services!$A$1:$B$25,2,0)="Exclude"),"",IF($D620=1,IF(OR(price_limit="",price_limit="No Limit"),IF(Z620="Yes",1,2),IF(SUMIFS(WhatIf!$W:$W,WhatIf!$Q:$Q,Z$1,WhatIf!$R:$R,Z620)&lt;=price_limit,IF(Z620="Yes",1,2),"")),""))</f>
        <v/>
      </c>
      <c r="BV620" s="161" t="str">
        <f>IF(OR(AA620="",VLOOKUP(AA$1,Services!$A$1:$B$25,2,0)="Exclude"),"",IF($D620=1,IF(OR(price_limit="",price_limit="No Limit"),IF(AA620="Yes",1,2),IF(SUMIFS(WhatIf!$W:$W,WhatIf!$Q:$Q,AA$1,WhatIf!$R:$R,AA620)&lt;=price_limit,IF(AA620="Yes",1,2),"")),""))</f>
        <v/>
      </c>
      <c r="BW620" s="8">
        <f t="shared" si="31"/>
        <v>0</v>
      </c>
      <c r="BX620" s="8">
        <f>IF(OR(highlight_pick="Select",highlight_pick=""),0,IF(MID(highlight_pick,1,1)="#",0,IF(INDEX($A620:$CA620,1,MATCH(highlight_pick,$1:$1,0))="",0,IF(INDEX($A620:$CA620,1,MATCH(highlight_pick,$1:$1,0))="Yes",1,2))))</f>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13" customHeight="1" x14ac:dyDescent="0.35">
      <c r="A621" s="15" t="s">
        <v>892</v>
      </c>
      <c r="C621" s="3" t="s">
        <v>184</v>
      </c>
      <c r="D621" s="8" t="str">
        <f t="shared" ca="1" si="29"/>
        <v/>
      </c>
      <c r="F621" s="4" t="s">
        <v>888</v>
      </c>
      <c r="G621" s="4" t="s">
        <v>888</v>
      </c>
      <c r="H621" s="4" t="s">
        <v>888</v>
      </c>
      <c r="I621" s="8"/>
      <c r="J621" s="8"/>
      <c r="K621" s="8"/>
      <c r="L621" s="8"/>
      <c r="M621" s="8"/>
      <c r="N621" s="8"/>
      <c r="O621" s="8"/>
      <c r="P621" s="8"/>
      <c r="Q621" s="8"/>
      <c r="R621" s="8"/>
      <c r="S621" s="8"/>
      <c r="T621" s="8"/>
      <c r="U621" s="8"/>
      <c r="V621" s="8"/>
      <c r="W621" s="6"/>
      <c r="X621" s="6"/>
      <c r="Y621" s="6"/>
      <c r="Z621" s="6"/>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30"/>
        <v/>
      </c>
      <c r="AZ621" s="161" t="str">
        <f>IF(OR(E621="",VLOOKUP(E$1,Services!$A$1:$B$25,2,0)="Exclude"),"",IF($D621=1,IF(OR(price_limit="",price_limit="No Limit"),IF(E621="Yes",1,2),IF(SUMIFS(WhatIf!$W:$W,WhatIf!$Q:$Q,E$1,WhatIf!$R:$R,E621)&lt;=price_limit,IF(E621="Yes",1,2),"")),""))</f>
        <v/>
      </c>
      <c r="BA621" s="161" t="str">
        <f ca="1">IF(OR(F621="",VLOOKUP(F$1,Services!$A$1:$B$25,2,0)="Exclude"),"",IF($D621=1,IF(OR(price_limit="",price_limit="No Limit"),IF(F621="Yes",1,2),IF(SUMIFS(WhatIf!$W:$W,WhatIf!$Q:$Q,F$1,WhatIf!$R:$R,F621)&lt;=price_limit,IF(F621="Yes",1,2),"")),""))</f>
        <v/>
      </c>
      <c r="BB621" s="161" t="str">
        <f ca="1">IF(OR(G621="",VLOOKUP(G$1,Services!$A$1:$B$25,2,0)="Exclude"),"",IF($D621=1,IF(OR(price_limit="",price_limit="No Limit"),IF(G621="Yes",1,2),IF(SUMIFS(WhatIf!$W:$W,WhatIf!$Q:$Q,G$1,WhatIf!$R:$R,G621)&lt;=price_limit,IF(G621="Yes",1,2),"")),""))</f>
        <v/>
      </c>
      <c r="BC621" s="161" t="str">
        <f ca="1">IF(OR(H621="",VLOOKUP(H$1,Services!$A$1:$B$25,2,0)="Exclude"),"",IF($D621=1,IF(OR(price_limit="",price_limit="No Limit"),IF(H621="Yes",1,2),IF(SUMIFS(WhatIf!$W:$W,WhatIf!$Q:$Q,H$1,WhatIf!$R:$R,H621)&lt;=price_limit,IF(H621="Yes",1,2),"")),""))</f>
        <v/>
      </c>
      <c r="BD621" s="161" t="str">
        <f>IF(OR(I621="",VLOOKUP(I$1,Services!$A$1:$B$25,2,0)="Exclude"),"",IF($D621=1,IF(OR(price_limit="",price_limit="No Limit"),IF(I621="Yes",1,2),IF(SUMIFS(WhatIf!$W:$W,WhatIf!$Q:$Q,I$1,WhatIf!$R:$R,I621)&lt;=price_limit,IF(I621="Yes",1,2),"")),""))</f>
        <v/>
      </c>
      <c r="BE621" s="161" t="str">
        <f>IF(OR(J621="",VLOOKUP(J$1,Services!$A$1:$B$25,2,0)="Exclude"),"",IF($D621=1,IF(OR(price_limit="",price_limit="No Limit"),IF(J621="Yes",1,2),IF(SUMIFS(WhatIf!$W:$W,WhatIf!$Q:$Q,J$1,WhatIf!$R:$R,J621)&lt;=price_limit,IF(J621="Yes",1,2),"")),""))</f>
        <v/>
      </c>
      <c r="BF621" s="161" t="str">
        <f>IF(OR(K621="",VLOOKUP(K$1,Services!$A$1:$B$25,2,0)="Exclude"),"",IF($D621=1,IF(OR(price_limit="",price_limit="No Limit"),IF(K621="Yes",1,2),IF(SUMIFS(WhatIf!$W:$W,WhatIf!$Q:$Q,K$1,WhatIf!$R:$R,K621)&lt;=price_limit,IF(K621="Yes",1,2),"")),""))</f>
        <v/>
      </c>
      <c r="BG621" s="161" t="str">
        <f>IF(OR(L621="",VLOOKUP(L$1,Services!$A$1:$B$25,2,0)="Exclude"),"",IF($D621=1,IF(OR(price_limit="",price_limit="No Limit"),IF(L621="Yes",1,2),IF(SUMIFS(WhatIf!$W:$W,WhatIf!$Q:$Q,L$1,WhatIf!$R:$R,L621)&lt;=price_limit,IF(L621="Yes",1,2),"")),""))</f>
        <v/>
      </c>
      <c r="BH621" s="161" t="str">
        <f>IF(OR(M621="",VLOOKUP(M$1,Services!$A$1:$B$25,2,0)="Exclude"),"",IF($D621=1,IF(OR(price_limit="",price_limit="No Limit"),IF(M621="Yes",1,2),IF(SUMIFS(WhatIf!$W:$W,WhatIf!$Q:$Q,M$1,WhatIf!$R:$R,M621)&lt;=price_limit,IF(M621="Yes",1,2),"")),""))</f>
        <v/>
      </c>
      <c r="BI621" s="161" t="str">
        <f>IF(OR(N621="",VLOOKUP(N$1,Services!$A$1:$B$25,2,0)="Exclude"),"",IF($D621=1,IF(OR(price_limit="",price_limit="No Limit"),IF(N621="Yes",1,2),IF(SUMIFS(WhatIf!$W:$W,WhatIf!$Q:$Q,N$1,WhatIf!$R:$R,N621)&lt;=price_limit,IF(N621="Yes",1,2),"")),""))</f>
        <v/>
      </c>
      <c r="BJ621" s="161" t="str">
        <f>IF(OR(O621="",VLOOKUP(O$1,Services!$A$1:$B$25,2,0)="Exclude"),"",IF($D621=1,IF(OR(price_limit="",price_limit="No Limit"),IF(O621="Yes",1,2),IF(SUMIFS(WhatIf!$W:$W,WhatIf!$Q:$Q,O$1,WhatIf!$R:$R,O621)&lt;=price_limit,IF(O621="Yes",1,2),"")),""))</f>
        <v/>
      </c>
      <c r="BK621" s="161" t="str">
        <f>IF(OR(P621="",VLOOKUP(P$1,Services!$A$1:$B$25,2,0)="Exclude"),"",IF($D621=1,IF(OR(price_limit="",price_limit="No Limit"),IF(P621="Yes",1,2),IF(SUMIFS(WhatIf!$W:$W,WhatIf!$Q:$Q,P$1,WhatIf!$R:$R,P621)&lt;=price_limit,IF(P621="Yes",1,2),"")),""))</f>
        <v/>
      </c>
      <c r="BL621" s="161" t="str">
        <f>IF(OR(Q621="",VLOOKUP(Q$1,Services!$A$1:$B$25,2,0)="Exclude"),"",IF($D621=1,IF(OR(price_limit="",price_limit="No Limit"),IF(Q621="Yes",1,2),IF(SUMIFS(WhatIf!$W:$W,WhatIf!$Q:$Q,Q$1,WhatIf!$R:$R,Q621)&lt;=price_limit,IF(Q621="Yes",1,2),"")),""))</f>
        <v/>
      </c>
      <c r="BM621" s="161" t="str">
        <f>IF(OR(R621="",VLOOKUP(R$1,Services!$A$1:$B$25,2,0)="Exclude"),"",IF($D621=1,IF(OR(price_limit="",price_limit="No Limit"),IF(R621="Yes",1,2),IF(SUMIFS(WhatIf!$W:$W,WhatIf!$Q:$Q,R$1,WhatIf!$R:$R,R621)&lt;=price_limit,IF(R621="Yes",1,2),"")),""))</f>
        <v/>
      </c>
      <c r="BN621" s="161" t="str">
        <f>IF(OR(S621="",VLOOKUP(S$1,Services!$A$1:$B$25,2,0)="Exclude"),"",IF($D621=1,IF(OR(price_limit="",price_limit="No Limit"),IF(S621="Yes",1,2),IF(SUMIFS(WhatIf!$W:$W,WhatIf!$Q:$Q,S$1,WhatIf!$R:$R,S621)&lt;=price_limit,IF(S621="Yes",1,2),"")),""))</f>
        <v/>
      </c>
      <c r="BO621" s="161" t="str">
        <f>IF(OR(T621="",VLOOKUP(T$1,Services!$A$1:$B$25,2,0)="Exclude"),"",IF($D621=1,IF(OR(price_limit="",price_limit="No Limit"),IF(T621="Yes",1,2),IF(SUMIFS(WhatIf!$W:$W,WhatIf!$Q:$Q,T$1,WhatIf!$R:$R,T621)&lt;=price_limit,IF(T621="Yes",1,2),"")),""))</f>
        <v/>
      </c>
      <c r="BP621" s="161" t="str">
        <f>IF(OR(U621="",VLOOKUP(U$1,Services!$A$1:$B$25,2,0)="Exclude"),"",IF($D621=1,IF(OR(price_limit="",price_limit="No Limit"),IF(U621="Yes",1,2),IF(SUMIFS(WhatIf!$W:$W,WhatIf!$Q:$Q,U$1,WhatIf!$R:$R,U621)&lt;=price_limit,IF(U621="Yes",1,2),"")),""))</f>
        <v/>
      </c>
      <c r="BQ621" s="161" t="str">
        <f>IF(OR(V621="",VLOOKUP(V$1,Services!$A$1:$B$25,2,0)="Exclude"),"",IF($D621=1,IF(OR(price_limit="",price_limit="No Limit"),IF(V621="Yes",1,2),IF(SUMIFS(WhatIf!$W:$W,WhatIf!$Q:$Q,V$1,WhatIf!$R:$R,V621)&lt;=price_limit,IF(V621="Yes",1,2),"")),""))</f>
        <v/>
      </c>
      <c r="BR621" s="161" t="str">
        <f>IF(OR(W621="",VLOOKUP(W$1,Services!$A$1:$B$25,2,0)="Exclude"),"",IF($D621=1,IF(OR(price_limit="",price_limit="No Limit"),IF(W621="Yes",1,2),IF(SUMIFS(WhatIf!$W:$W,WhatIf!$Q:$Q,W$1,WhatIf!$R:$R,W621)&lt;=price_limit,IF(W621="Yes",1,2),"")),""))</f>
        <v/>
      </c>
      <c r="BS621" s="161" t="str">
        <f>IF(OR(X621="",VLOOKUP(X$1,Services!$A$1:$B$25,2,0)="Exclude"),"",IF($D621=1,IF(OR(price_limit="",price_limit="No Limit"),IF(X621="Yes",1,2),IF(SUMIFS(WhatIf!$W:$W,WhatIf!$Q:$Q,X$1,WhatIf!$R:$R,X621)&lt;=price_limit,IF(X621="Yes",1,2),"")),""))</f>
        <v/>
      </c>
      <c r="BT621" s="161" t="str">
        <f>IF(OR(Y621="",VLOOKUP(Y$1,Services!$A$1:$B$25,2,0)="Exclude"),"",IF($D621=1,IF(OR(price_limit="",price_limit="No Limit"),IF(Y621="Yes",1,2),IF(SUMIFS(WhatIf!$W:$W,WhatIf!$Q:$Q,Y$1,WhatIf!$R:$R,Y621)&lt;=price_limit,IF(Y621="Yes",1,2),"")),""))</f>
        <v/>
      </c>
      <c r="BU621" s="161" t="str">
        <f>IF(OR(Z621="",VLOOKUP(Z$1,Services!$A$1:$B$25,2,0)="Exclude"),"",IF($D621=1,IF(OR(price_limit="",price_limit="No Limit"),IF(Z621="Yes",1,2),IF(SUMIFS(WhatIf!$W:$W,WhatIf!$Q:$Q,Z$1,WhatIf!$R:$R,Z621)&lt;=price_limit,IF(Z621="Yes",1,2),"")),""))</f>
        <v/>
      </c>
      <c r="BV621" s="161" t="str">
        <f>IF(OR(AA621="",VLOOKUP(AA$1,Services!$A$1:$B$25,2,0)="Exclude"),"",IF($D621=1,IF(OR(price_limit="",price_limit="No Limit"),IF(AA621="Yes",1,2),IF(SUMIFS(WhatIf!$W:$W,WhatIf!$Q:$Q,AA$1,WhatIf!$R:$R,AA621)&lt;=price_limit,IF(AA621="Yes",1,2),"")),""))</f>
        <v/>
      </c>
      <c r="BW621" s="8">
        <f t="shared" si="31"/>
        <v>0</v>
      </c>
      <c r="BX621" s="8">
        <f>IF(OR(highlight_pick="Select",highlight_pick=""),0,IF(MID(highlight_pick,1,1)="#",0,IF(INDEX($A621:$CA621,1,MATCH(highlight_pick,$1:$1,0))="",0,IF(INDEX($A621:$CA621,1,MATCH(highlight_pick,$1:$1,0))="Yes",1,2))))</f>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26" customHeight="1" x14ac:dyDescent="0.35">
      <c r="A622" s="15" t="s">
        <v>79</v>
      </c>
      <c r="B622" s="3" t="s">
        <v>205</v>
      </c>
      <c r="C622" s="3" t="s">
        <v>345</v>
      </c>
      <c r="D622" s="8" t="str">
        <f t="shared" ca="1" si="29"/>
        <v/>
      </c>
      <c r="E622" s="4" t="s">
        <v>1</v>
      </c>
      <c r="F622" s="4" t="s">
        <v>385</v>
      </c>
      <c r="G622" s="4" t="s">
        <v>385</v>
      </c>
      <c r="H622" s="4" t="s">
        <v>385</v>
      </c>
      <c r="I622" s="4" t="s">
        <v>1</v>
      </c>
      <c r="J622" s="8" t="s">
        <v>1</v>
      </c>
      <c r="K622" s="8" t="s">
        <v>1</v>
      </c>
      <c r="L622" s="8" t="s">
        <v>1</v>
      </c>
      <c r="M622" s="8" t="s">
        <v>1</v>
      </c>
      <c r="N622" s="8" t="s">
        <v>1</v>
      </c>
      <c r="O622" s="8" t="s">
        <v>1</v>
      </c>
      <c r="P622" s="8"/>
      <c r="Q622" s="8"/>
      <c r="R622" s="8" t="s">
        <v>1</v>
      </c>
      <c r="S622" s="8" t="s">
        <v>1</v>
      </c>
      <c r="T622" s="8" t="s">
        <v>1</v>
      </c>
      <c r="U622" s="8"/>
      <c r="V622" s="8"/>
      <c r="W622" s="6"/>
      <c r="X622" s="6"/>
      <c r="Y622" s="6"/>
      <c r="Z622" s="6"/>
      <c r="AA622" s="4" t="s">
        <v>1</v>
      </c>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30"/>
        <v/>
      </c>
      <c r="AZ622" s="161" t="str">
        <f ca="1">IF(OR(E622="",VLOOKUP(E$1,Services!$A$1:$B$25,2,0)="Exclude"),"",IF($D622=1,IF(OR(price_limit="",price_limit="No Limit"),IF(E622="Yes",1,2),IF(SUMIFS(WhatIf!$W:$W,WhatIf!$Q:$Q,E$1,WhatIf!$R:$R,E622)&lt;=price_limit,IF(E622="Yes",1,2),"")),""))</f>
        <v/>
      </c>
      <c r="BA622" s="161" t="str">
        <f ca="1">IF(OR(F622="",VLOOKUP(F$1,Services!$A$1:$B$25,2,0)="Exclude"),"",IF($D622=1,IF(OR(price_limit="",price_limit="No Limit"),IF(F622="Yes",1,2),IF(SUMIFS(WhatIf!$W:$W,WhatIf!$Q:$Q,F$1,WhatIf!$R:$R,F622)&lt;=price_limit,IF(F622="Yes",1,2),"")),""))</f>
        <v/>
      </c>
      <c r="BB622" s="161" t="str">
        <f ca="1">IF(OR(G622="",VLOOKUP(G$1,Services!$A$1:$B$25,2,0)="Exclude"),"",IF($D622=1,IF(OR(price_limit="",price_limit="No Limit"),IF(G622="Yes",1,2),IF(SUMIFS(WhatIf!$W:$W,WhatIf!$Q:$Q,G$1,WhatIf!$R:$R,G622)&lt;=price_limit,IF(G622="Yes",1,2),"")),""))</f>
        <v/>
      </c>
      <c r="BC622" s="161" t="str">
        <f ca="1">IF(OR(H622="",VLOOKUP(H$1,Services!$A$1:$B$25,2,0)="Exclude"),"",IF($D622=1,IF(OR(price_limit="",price_limit="No Limit"),IF(H622="Yes",1,2),IF(SUMIFS(WhatIf!$W:$W,WhatIf!$Q:$Q,H$1,WhatIf!$R:$R,H622)&lt;=price_limit,IF(H622="Yes",1,2),"")),""))</f>
        <v/>
      </c>
      <c r="BD622" s="161" t="str">
        <f ca="1">IF(OR(I622="",VLOOKUP(I$1,Services!$A$1:$B$25,2,0)="Exclude"),"",IF($D622=1,IF(OR(price_limit="",price_limit="No Limit"),IF(I622="Yes",1,2),IF(SUMIFS(WhatIf!$W:$W,WhatIf!$Q:$Q,I$1,WhatIf!$R:$R,I622)&lt;=price_limit,IF(I622="Yes",1,2),"")),""))</f>
        <v/>
      </c>
      <c r="BE622" s="161" t="str">
        <f ca="1">IF(OR(J622="",VLOOKUP(J$1,Services!$A$1:$B$25,2,0)="Exclude"),"",IF($D622=1,IF(OR(price_limit="",price_limit="No Limit"),IF(J622="Yes",1,2),IF(SUMIFS(WhatIf!$W:$W,WhatIf!$Q:$Q,J$1,WhatIf!$R:$R,J622)&lt;=price_limit,IF(J622="Yes",1,2),"")),""))</f>
        <v/>
      </c>
      <c r="BF622" s="161" t="str">
        <f ca="1">IF(OR(K622="",VLOOKUP(K$1,Services!$A$1:$B$25,2,0)="Exclude"),"",IF($D622=1,IF(OR(price_limit="",price_limit="No Limit"),IF(K622="Yes",1,2),IF(SUMIFS(WhatIf!$W:$W,WhatIf!$Q:$Q,K$1,WhatIf!$R:$R,K622)&lt;=price_limit,IF(K622="Yes",1,2),"")),""))</f>
        <v/>
      </c>
      <c r="BG622" s="161" t="str">
        <f ca="1">IF(OR(L622="",VLOOKUP(L$1,Services!$A$1:$B$25,2,0)="Exclude"),"",IF($D622=1,IF(OR(price_limit="",price_limit="No Limit"),IF(L622="Yes",1,2),IF(SUMIFS(WhatIf!$W:$W,WhatIf!$Q:$Q,L$1,WhatIf!$R:$R,L622)&lt;=price_limit,IF(L622="Yes",1,2),"")),""))</f>
        <v/>
      </c>
      <c r="BH622" s="161" t="str">
        <f ca="1">IF(OR(M622="",VLOOKUP(M$1,Services!$A$1:$B$25,2,0)="Exclude"),"",IF($D622=1,IF(OR(price_limit="",price_limit="No Limit"),IF(M622="Yes",1,2),IF(SUMIFS(WhatIf!$W:$W,WhatIf!$Q:$Q,M$1,WhatIf!$R:$R,M622)&lt;=price_limit,IF(M622="Yes",1,2),"")),""))</f>
        <v/>
      </c>
      <c r="BI622" s="161" t="str">
        <f ca="1">IF(OR(N622="",VLOOKUP(N$1,Services!$A$1:$B$25,2,0)="Exclude"),"",IF($D622=1,IF(OR(price_limit="",price_limit="No Limit"),IF(N622="Yes",1,2),IF(SUMIFS(WhatIf!$W:$W,WhatIf!$Q:$Q,N$1,WhatIf!$R:$R,N622)&lt;=price_limit,IF(N622="Yes",1,2),"")),""))</f>
        <v/>
      </c>
      <c r="BJ622" s="161" t="str">
        <f ca="1">IF(OR(O622="",VLOOKUP(O$1,Services!$A$1:$B$25,2,0)="Exclude"),"",IF($D622=1,IF(OR(price_limit="",price_limit="No Limit"),IF(O622="Yes",1,2),IF(SUMIFS(WhatIf!$W:$W,WhatIf!$Q:$Q,O$1,WhatIf!$R:$R,O622)&lt;=price_limit,IF(O622="Yes",1,2),"")),""))</f>
        <v/>
      </c>
      <c r="BK622" s="161" t="str">
        <f>IF(OR(P622="",VLOOKUP(P$1,Services!$A$1:$B$25,2,0)="Exclude"),"",IF($D622=1,IF(OR(price_limit="",price_limit="No Limit"),IF(P622="Yes",1,2),IF(SUMIFS(WhatIf!$W:$W,WhatIf!$Q:$Q,P$1,WhatIf!$R:$R,P622)&lt;=price_limit,IF(P622="Yes",1,2),"")),""))</f>
        <v/>
      </c>
      <c r="BL622" s="161" t="str">
        <f>IF(OR(Q622="",VLOOKUP(Q$1,Services!$A$1:$B$25,2,0)="Exclude"),"",IF($D622=1,IF(OR(price_limit="",price_limit="No Limit"),IF(Q622="Yes",1,2),IF(SUMIFS(WhatIf!$W:$W,WhatIf!$Q:$Q,Q$1,WhatIf!$R:$R,Q622)&lt;=price_limit,IF(Q622="Yes",1,2),"")),""))</f>
        <v/>
      </c>
      <c r="BM622" s="161" t="str">
        <f ca="1">IF(OR(R622="",VLOOKUP(R$1,Services!$A$1:$B$25,2,0)="Exclude"),"",IF($D622=1,IF(OR(price_limit="",price_limit="No Limit"),IF(R622="Yes",1,2),IF(SUMIFS(WhatIf!$W:$W,WhatIf!$Q:$Q,R$1,WhatIf!$R:$R,R622)&lt;=price_limit,IF(R622="Yes",1,2),"")),""))</f>
        <v/>
      </c>
      <c r="BN622" s="161" t="str">
        <f ca="1">IF(OR(S622="",VLOOKUP(S$1,Services!$A$1:$B$25,2,0)="Exclude"),"",IF($D622=1,IF(OR(price_limit="",price_limit="No Limit"),IF(S622="Yes",1,2),IF(SUMIFS(WhatIf!$W:$W,WhatIf!$Q:$Q,S$1,WhatIf!$R:$R,S622)&lt;=price_limit,IF(S622="Yes",1,2),"")),""))</f>
        <v/>
      </c>
      <c r="BO622" s="161" t="str">
        <f ca="1">IF(OR(T622="",VLOOKUP(T$1,Services!$A$1:$B$25,2,0)="Exclude"),"",IF($D622=1,IF(OR(price_limit="",price_limit="No Limit"),IF(T622="Yes",1,2),IF(SUMIFS(WhatIf!$W:$W,WhatIf!$Q:$Q,T$1,WhatIf!$R:$R,T622)&lt;=price_limit,IF(T622="Yes",1,2),"")),""))</f>
        <v/>
      </c>
      <c r="BP622" s="161" t="str">
        <f>IF(OR(U622="",VLOOKUP(U$1,Services!$A$1:$B$25,2,0)="Exclude"),"",IF($D622=1,IF(OR(price_limit="",price_limit="No Limit"),IF(U622="Yes",1,2),IF(SUMIFS(WhatIf!$W:$W,WhatIf!$Q:$Q,U$1,WhatIf!$R:$R,U622)&lt;=price_limit,IF(U622="Yes",1,2),"")),""))</f>
        <v/>
      </c>
      <c r="BQ622" s="161" t="str">
        <f>IF(OR(V622="",VLOOKUP(V$1,Services!$A$1:$B$25,2,0)="Exclude"),"",IF($D622=1,IF(OR(price_limit="",price_limit="No Limit"),IF(V622="Yes",1,2),IF(SUMIFS(WhatIf!$W:$W,WhatIf!$Q:$Q,V$1,WhatIf!$R:$R,V622)&lt;=price_limit,IF(V622="Yes",1,2),"")),""))</f>
        <v/>
      </c>
      <c r="BR622" s="161" t="str">
        <f>IF(OR(W622="",VLOOKUP(W$1,Services!$A$1:$B$25,2,0)="Exclude"),"",IF($D622=1,IF(OR(price_limit="",price_limit="No Limit"),IF(W622="Yes",1,2),IF(SUMIFS(WhatIf!$W:$W,WhatIf!$Q:$Q,W$1,WhatIf!$R:$R,W622)&lt;=price_limit,IF(W622="Yes",1,2),"")),""))</f>
        <v/>
      </c>
      <c r="BS622" s="161" t="str">
        <f>IF(OR(X622="",VLOOKUP(X$1,Services!$A$1:$B$25,2,0)="Exclude"),"",IF($D622=1,IF(OR(price_limit="",price_limit="No Limit"),IF(X622="Yes",1,2),IF(SUMIFS(WhatIf!$W:$W,WhatIf!$Q:$Q,X$1,WhatIf!$R:$R,X622)&lt;=price_limit,IF(X622="Yes",1,2),"")),""))</f>
        <v/>
      </c>
      <c r="BT622" s="161" t="str">
        <f>IF(OR(Y622="",VLOOKUP(Y$1,Services!$A$1:$B$25,2,0)="Exclude"),"",IF($D622=1,IF(OR(price_limit="",price_limit="No Limit"),IF(Y622="Yes",1,2),IF(SUMIFS(WhatIf!$W:$W,WhatIf!$Q:$Q,Y$1,WhatIf!$R:$R,Y622)&lt;=price_limit,IF(Y622="Yes",1,2),"")),""))</f>
        <v/>
      </c>
      <c r="BU622" s="161" t="str">
        <f>IF(OR(Z622="",VLOOKUP(Z$1,Services!$A$1:$B$25,2,0)="Exclude"),"",IF($D622=1,IF(OR(price_limit="",price_limit="No Limit"),IF(Z622="Yes",1,2),IF(SUMIFS(WhatIf!$W:$W,WhatIf!$Q:$Q,Z$1,WhatIf!$R:$R,Z622)&lt;=price_limit,IF(Z622="Yes",1,2),"")),""))</f>
        <v/>
      </c>
      <c r="BV622" s="161" t="str">
        <f>IF(OR(AA622="",VLOOKUP(AA$1,Services!$A$1:$B$25,2,0)="Exclude"),"",IF($D622=1,IF(OR(price_limit="",price_limit="No Limit"),IF(AA622="Yes",1,2),IF(SUMIFS(WhatIf!$W:$W,WhatIf!$Q:$Q,AA$1,WhatIf!$R:$R,AA622)&lt;=price_limit,IF(AA622="Yes",1,2),"")),""))</f>
        <v/>
      </c>
      <c r="BW622" s="8">
        <f t="shared" si="31"/>
        <v>0</v>
      </c>
      <c r="BX622" s="8">
        <f>IF(OR(highlight_pick="Select",highlight_pick=""),0,IF(MID(highlight_pick,1,1)="#",0,IF(INDEX($A622:$CA622,1,MATCH(highlight_pick,$1:$1,0))="",0,IF(INDEX($A622:$CA622,1,MATCH(highlight_pick,$1:$1,0))="Yes",1,2))))</f>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13" customHeight="1" x14ac:dyDescent="0.35">
      <c r="A623" s="15" t="s">
        <v>452</v>
      </c>
      <c r="B623" s="3" t="s">
        <v>1101</v>
      </c>
      <c r="C623" s="3" t="s">
        <v>177</v>
      </c>
      <c r="D623" s="8" t="str">
        <f t="shared" ca="1" si="29"/>
        <v/>
      </c>
      <c r="E623" s="4" t="s">
        <v>1</v>
      </c>
      <c r="I623" s="4" t="s">
        <v>1</v>
      </c>
      <c r="J623" s="8" t="s">
        <v>1</v>
      </c>
      <c r="K623" s="8" t="s">
        <v>1</v>
      </c>
      <c r="L623" s="8" t="s">
        <v>1</v>
      </c>
      <c r="M623" s="8"/>
      <c r="N623" s="8"/>
      <c r="O623" s="8"/>
      <c r="P623" s="8"/>
      <c r="Q623" s="8"/>
      <c r="R623" s="8" t="s">
        <v>1</v>
      </c>
      <c r="S623" s="8" t="s">
        <v>1</v>
      </c>
      <c r="T623" s="8" t="s">
        <v>1</v>
      </c>
      <c r="U623" s="8"/>
      <c r="V623" s="8"/>
      <c r="W623" s="6"/>
      <c r="X623" s="6"/>
      <c r="Y623" s="6"/>
      <c r="Z623" s="6"/>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30"/>
        <v/>
      </c>
      <c r="AZ623" s="161" t="str">
        <f ca="1">IF(OR(E623="",VLOOKUP(E$1,Services!$A$1:$B$25,2,0)="Exclude"),"",IF($D623=1,IF(OR(price_limit="",price_limit="No Limit"),IF(E623="Yes",1,2),IF(SUMIFS(WhatIf!$W:$W,WhatIf!$Q:$Q,E$1,WhatIf!$R:$R,E623)&lt;=price_limit,IF(E623="Yes",1,2),"")),""))</f>
        <v/>
      </c>
      <c r="BA623" s="161" t="str">
        <f>IF(OR(F623="",VLOOKUP(F$1,Services!$A$1:$B$25,2,0)="Exclude"),"",IF($D623=1,IF(OR(price_limit="",price_limit="No Limit"),IF(F623="Yes",1,2),IF(SUMIFS(WhatIf!$W:$W,WhatIf!$Q:$Q,F$1,WhatIf!$R:$R,F623)&lt;=price_limit,IF(F623="Yes",1,2),"")),""))</f>
        <v/>
      </c>
      <c r="BB623" s="161" t="str">
        <f>IF(OR(G623="",VLOOKUP(G$1,Services!$A$1:$B$25,2,0)="Exclude"),"",IF($D623=1,IF(OR(price_limit="",price_limit="No Limit"),IF(G623="Yes",1,2),IF(SUMIFS(WhatIf!$W:$W,WhatIf!$Q:$Q,G$1,WhatIf!$R:$R,G623)&lt;=price_limit,IF(G623="Yes",1,2),"")),""))</f>
        <v/>
      </c>
      <c r="BC623" s="161" t="str">
        <f>IF(OR(H623="",VLOOKUP(H$1,Services!$A$1:$B$25,2,0)="Exclude"),"",IF($D623=1,IF(OR(price_limit="",price_limit="No Limit"),IF(H623="Yes",1,2),IF(SUMIFS(WhatIf!$W:$W,WhatIf!$Q:$Q,H$1,WhatIf!$R:$R,H623)&lt;=price_limit,IF(H623="Yes",1,2),"")),""))</f>
        <v/>
      </c>
      <c r="BD623" s="161" t="str">
        <f ca="1">IF(OR(I623="",VLOOKUP(I$1,Services!$A$1:$B$25,2,0)="Exclude"),"",IF($D623=1,IF(OR(price_limit="",price_limit="No Limit"),IF(I623="Yes",1,2),IF(SUMIFS(WhatIf!$W:$W,WhatIf!$Q:$Q,I$1,WhatIf!$R:$R,I623)&lt;=price_limit,IF(I623="Yes",1,2),"")),""))</f>
        <v/>
      </c>
      <c r="BE623" s="161" t="str">
        <f ca="1">IF(OR(J623="",VLOOKUP(J$1,Services!$A$1:$B$25,2,0)="Exclude"),"",IF($D623=1,IF(OR(price_limit="",price_limit="No Limit"),IF(J623="Yes",1,2),IF(SUMIFS(WhatIf!$W:$W,WhatIf!$Q:$Q,J$1,WhatIf!$R:$R,J623)&lt;=price_limit,IF(J623="Yes",1,2),"")),""))</f>
        <v/>
      </c>
      <c r="BF623" s="161" t="str">
        <f ca="1">IF(OR(K623="",VLOOKUP(K$1,Services!$A$1:$B$25,2,0)="Exclude"),"",IF($D623=1,IF(OR(price_limit="",price_limit="No Limit"),IF(K623="Yes",1,2),IF(SUMIFS(WhatIf!$W:$W,WhatIf!$Q:$Q,K$1,WhatIf!$R:$R,K623)&lt;=price_limit,IF(K623="Yes",1,2),"")),""))</f>
        <v/>
      </c>
      <c r="BG623" s="161" t="str">
        <f ca="1">IF(OR(L623="",VLOOKUP(L$1,Services!$A$1:$B$25,2,0)="Exclude"),"",IF($D623=1,IF(OR(price_limit="",price_limit="No Limit"),IF(L623="Yes",1,2),IF(SUMIFS(WhatIf!$W:$W,WhatIf!$Q:$Q,L$1,WhatIf!$R:$R,L623)&lt;=price_limit,IF(L623="Yes",1,2),"")),""))</f>
        <v/>
      </c>
      <c r="BH623" s="161" t="str">
        <f>IF(OR(M623="",VLOOKUP(M$1,Services!$A$1:$B$25,2,0)="Exclude"),"",IF($D623=1,IF(OR(price_limit="",price_limit="No Limit"),IF(M623="Yes",1,2),IF(SUMIFS(WhatIf!$W:$W,WhatIf!$Q:$Q,M$1,WhatIf!$R:$R,M623)&lt;=price_limit,IF(M623="Yes",1,2),"")),""))</f>
        <v/>
      </c>
      <c r="BI623" s="161" t="str">
        <f>IF(OR(N623="",VLOOKUP(N$1,Services!$A$1:$B$25,2,0)="Exclude"),"",IF($D623=1,IF(OR(price_limit="",price_limit="No Limit"),IF(N623="Yes",1,2),IF(SUMIFS(WhatIf!$W:$W,WhatIf!$Q:$Q,N$1,WhatIf!$R:$R,N623)&lt;=price_limit,IF(N623="Yes",1,2),"")),""))</f>
        <v/>
      </c>
      <c r="BJ623" s="161" t="str">
        <f>IF(OR(O623="",VLOOKUP(O$1,Services!$A$1:$B$25,2,0)="Exclude"),"",IF($D623=1,IF(OR(price_limit="",price_limit="No Limit"),IF(O623="Yes",1,2),IF(SUMIFS(WhatIf!$W:$W,WhatIf!$Q:$Q,O$1,WhatIf!$R:$R,O623)&lt;=price_limit,IF(O623="Yes",1,2),"")),""))</f>
        <v/>
      </c>
      <c r="BK623" s="161" t="str">
        <f>IF(OR(P623="",VLOOKUP(P$1,Services!$A$1:$B$25,2,0)="Exclude"),"",IF($D623=1,IF(OR(price_limit="",price_limit="No Limit"),IF(P623="Yes",1,2),IF(SUMIFS(WhatIf!$W:$W,WhatIf!$Q:$Q,P$1,WhatIf!$R:$R,P623)&lt;=price_limit,IF(P623="Yes",1,2),"")),""))</f>
        <v/>
      </c>
      <c r="BL623" s="161" t="str">
        <f>IF(OR(Q623="",VLOOKUP(Q$1,Services!$A$1:$B$25,2,0)="Exclude"),"",IF($D623=1,IF(OR(price_limit="",price_limit="No Limit"),IF(Q623="Yes",1,2),IF(SUMIFS(WhatIf!$W:$W,WhatIf!$Q:$Q,Q$1,WhatIf!$R:$R,Q623)&lt;=price_limit,IF(Q623="Yes",1,2),"")),""))</f>
        <v/>
      </c>
      <c r="BM623" s="161" t="str">
        <f ca="1">IF(OR(R623="",VLOOKUP(R$1,Services!$A$1:$B$25,2,0)="Exclude"),"",IF($D623=1,IF(OR(price_limit="",price_limit="No Limit"),IF(R623="Yes",1,2),IF(SUMIFS(WhatIf!$W:$W,WhatIf!$Q:$Q,R$1,WhatIf!$R:$R,R623)&lt;=price_limit,IF(R623="Yes",1,2),"")),""))</f>
        <v/>
      </c>
      <c r="BN623" s="161" t="str">
        <f ca="1">IF(OR(S623="",VLOOKUP(S$1,Services!$A$1:$B$25,2,0)="Exclude"),"",IF($D623=1,IF(OR(price_limit="",price_limit="No Limit"),IF(S623="Yes",1,2),IF(SUMIFS(WhatIf!$W:$W,WhatIf!$Q:$Q,S$1,WhatIf!$R:$R,S623)&lt;=price_limit,IF(S623="Yes",1,2),"")),""))</f>
        <v/>
      </c>
      <c r="BO623" s="161" t="str">
        <f ca="1">IF(OR(T623="",VLOOKUP(T$1,Services!$A$1:$B$25,2,0)="Exclude"),"",IF($D623=1,IF(OR(price_limit="",price_limit="No Limit"),IF(T623="Yes",1,2),IF(SUMIFS(WhatIf!$W:$W,WhatIf!$Q:$Q,T$1,WhatIf!$R:$R,T623)&lt;=price_limit,IF(T623="Yes",1,2),"")),""))</f>
        <v/>
      </c>
      <c r="BP623" s="161" t="str">
        <f>IF(OR(U623="",VLOOKUP(U$1,Services!$A$1:$B$25,2,0)="Exclude"),"",IF($D623=1,IF(OR(price_limit="",price_limit="No Limit"),IF(U623="Yes",1,2),IF(SUMIFS(WhatIf!$W:$W,WhatIf!$Q:$Q,U$1,WhatIf!$R:$R,U623)&lt;=price_limit,IF(U623="Yes",1,2),"")),""))</f>
        <v/>
      </c>
      <c r="BQ623" s="161" t="str">
        <f>IF(OR(V623="",VLOOKUP(V$1,Services!$A$1:$B$25,2,0)="Exclude"),"",IF($D623=1,IF(OR(price_limit="",price_limit="No Limit"),IF(V623="Yes",1,2),IF(SUMIFS(WhatIf!$W:$W,WhatIf!$Q:$Q,V$1,WhatIf!$R:$R,V623)&lt;=price_limit,IF(V623="Yes",1,2),"")),""))</f>
        <v/>
      </c>
      <c r="BR623" s="161" t="str">
        <f>IF(OR(W623="",VLOOKUP(W$1,Services!$A$1:$B$25,2,0)="Exclude"),"",IF($D623=1,IF(OR(price_limit="",price_limit="No Limit"),IF(W623="Yes",1,2),IF(SUMIFS(WhatIf!$W:$W,WhatIf!$Q:$Q,W$1,WhatIf!$R:$R,W623)&lt;=price_limit,IF(W623="Yes",1,2),"")),""))</f>
        <v/>
      </c>
      <c r="BS623" s="161" t="str">
        <f>IF(OR(X623="",VLOOKUP(X$1,Services!$A$1:$B$25,2,0)="Exclude"),"",IF($D623=1,IF(OR(price_limit="",price_limit="No Limit"),IF(X623="Yes",1,2),IF(SUMIFS(WhatIf!$W:$W,WhatIf!$Q:$Q,X$1,WhatIf!$R:$R,X623)&lt;=price_limit,IF(X623="Yes",1,2),"")),""))</f>
        <v/>
      </c>
      <c r="BT623" s="161" t="str">
        <f>IF(OR(Y623="",VLOOKUP(Y$1,Services!$A$1:$B$25,2,0)="Exclude"),"",IF($D623=1,IF(OR(price_limit="",price_limit="No Limit"),IF(Y623="Yes",1,2),IF(SUMIFS(WhatIf!$W:$W,WhatIf!$Q:$Q,Y$1,WhatIf!$R:$R,Y623)&lt;=price_limit,IF(Y623="Yes",1,2),"")),""))</f>
        <v/>
      </c>
      <c r="BU623" s="161" t="str">
        <f>IF(OR(Z623="",VLOOKUP(Z$1,Services!$A$1:$B$25,2,0)="Exclude"),"",IF($D623=1,IF(OR(price_limit="",price_limit="No Limit"),IF(Z623="Yes",1,2),IF(SUMIFS(WhatIf!$W:$W,WhatIf!$Q:$Q,Z$1,WhatIf!$R:$R,Z623)&lt;=price_limit,IF(Z623="Yes",1,2),"")),""))</f>
        <v/>
      </c>
      <c r="BV623" s="161" t="str">
        <f>IF(OR(AA623="",VLOOKUP(AA$1,Services!$A$1:$B$25,2,0)="Exclude"),"",IF($D623=1,IF(OR(price_limit="",price_limit="No Limit"),IF(AA623="Yes",1,2),IF(SUMIFS(WhatIf!$W:$W,WhatIf!$Q:$Q,AA$1,WhatIf!$R:$R,AA623)&lt;=price_limit,IF(AA623="Yes",1,2),"")),""))</f>
        <v/>
      </c>
      <c r="BW623" s="8">
        <f t="shared" si="31"/>
        <v>0</v>
      </c>
      <c r="BX623" s="8">
        <f>IF(OR(highlight_pick="Select",highlight_pick=""),0,IF(MID(highlight_pick,1,1)="#",0,IF(INDEX($A623:$CA623,1,MATCH(highlight_pick,$1:$1,0))="",0,IF(INDEX($A623:$CA623,1,MATCH(highlight_pick,$1:$1,0))="Yes",1,2))))</f>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13" customHeight="1" x14ac:dyDescent="0.35">
      <c r="A624" s="15" t="s">
        <v>412</v>
      </c>
      <c r="C624" s="3" t="s">
        <v>349</v>
      </c>
      <c r="D624" s="8" t="str">
        <f t="shared" ca="1" si="29"/>
        <v/>
      </c>
      <c r="F624" s="4" t="s">
        <v>706</v>
      </c>
      <c r="G624" s="4" t="s">
        <v>706</v>
      </c>
      <c r="H624" s="4" t="s">
        <v>706</v>
      </c>
      <c r="I624" s="8"/>
      <c r="J624" s="8"/>
      <c r="K624" s="8"/>
      <c r="L624" s="8"/>
      <c r="M624" s="8"/>
      <c r="N624" s="8"/>
      <c r="O624" s="8"/>
      <c r="P624" s="8"/>
      <c r="Q624" s="8"/>
      <c r="R624" s="8"/>
      <c r="S624" s="8"/>
      <c r="T624" s="8"/>
      <c r="U624" s="8"/>
      <c r="V624" s="8"/>
      <c r="W624" s="6"/>
      <c r="X624" s="6"/>
      <c r="Y624" s="6"/>
      <c r="Z624" s="6"/>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30"/>
        <v/>
      </c>
      <c r="AZ624" s="161" t="str">
        <f>IF(OR(E624="",VLOOKUP(E$1,Services!$A$1:$B$25,2,0)="Exclude"),"",IF($D624=1,IF(OR(price_limit="",price_limit="No Limit"),IF(E624="Yes",1,2),IF(SUMIFS(WhatIf!$W:$W,WhatIf!$Q:$Q,E$1,WhatIf!$R:$R,E624)&lt;=price_limit,IF(E624="Yes",1,2),"")),""))</f>
        <v/>
      </c>
      <c r="BA624" s="161" t="str">
        <f ca="1">IF(OR(F624="",VLOOKUP(F$1,Services!$A$1:$B$25,2,0)="Exclude"),"",IF($D624=1,IF(OR(price_limit="",price_limit="No Limit"),IF(F624="Yes",1,2),IF(SUMIFS(WhatIf!$W:$W,WhatIf!$Q:$Q,F$1,WhatIf!$R:$R,F624)&lt;=price_limit,IF(F624="Yes",1,2),"")),""))</f>
        <v/>
      </c>
      <c r="BB624" s="161" t="str">
        <f ca="1">IF(OR(G624="",VLOOKUP(G$1,Services!$A$1:$B$25,2,0)="Exclude"),"",IF($D624=1,IF(OR(price_limit="",price_limit="No Limit"),IF(G624="Yes",1,2),IF(SUMIFS(WhatIf!$W:$W,WhatIf!$Q:$Q,G$1,WhatIf!$R:$R,G624)&lt;=price_limit,IF(G624="Yes",1,2),"")),""))</f>
        <v/>
      </c>
      <c r="BC624" s="161" t="str">
        <f ca="1">IF(OR(H624="",VLOOKUP(H$1,Services!$A$1:$B$25,2,0)="Exclude"),"",IF($D624=1,IF(OR(price_limit="",price_limit="No Limit"),IF(H624="Yes",1,2),IF(SUMIFS(WhatIf!$W:$W,WhatIf!$Q:$Q,H$1,WhatIf!$R:$R,H624)&lt;=price_limit,IF(H624="Yes",1,2),"")),""))</f>
        <v/>
      </c>
      <c r="BD624" s="161" t="str">
        <f>IF(OR(I624="",VLOOKUP(I$1,Services!$A$1:$B$25,2,0)="Exclude"),"",IF($D624=1,IF(OR(price_limit="",price_limit="No Limit"),IF(I624="Yes",1,2),IF(SUMIFS(WhatIf!$W:$W,WhatIf!$Q:$Q,I$1,WhatIf!$R:$R,I624)&lt;=price_limit,IF(I624="Yes",1,2),"")),""))</f>
        <v/>
      </c>
      <c r="BE624" s="161" t="str">
        <f>IF(OR(J624="",VLOOKUP(J$1,Services!$A$1:$B$25,2,0)="Exclude"),"",IF($D624=1,IF(OR(price_limit="",price_limit="No Limit"),IF(J624="Yes",1,2),IF(SUMIFS(WhatIf!$W:$W,WhatIf!$Q:$Q,J$1,WhatIf!$R:$R,J624)&lt;=price_limit,IF(J624="Yes",1,2),"")),""))</f>
        <v/>
      </c>
      <c r="BF624" s="161" t="str">
        <f>IF(OR(K624="",VLOOKUP(K$1,Services!$A$1:$B$25,2,0)="Exclude"),"",IF($D624=1,IF(OR(price_limit="",price_limit="No Limit"),IF(K624="Yes",1,2),IF(SUMIFS(WhatIf!$W:$W,WhatIf!$Q:$Q,K$1,WhatIf!$R:$R,K624)&lt;=price_limit,IF(K624="Yes",1,2),"")),""))</f>
        <v/>
      </c>
      <c r="BG624" s="161" t="str">
        <f>IF(OR(L624="",VLOOKUP(L$1,Services!$A$1:$B$25,2,0)="Exclude"),"",IF($D624=1,IF(OR(price_limit="",price_limit="No Limit"),IF(L624="Yes",1,2),IF(SUMIFS(WhatIf!$W:$W,WhatIf!$Q:$Q,L$1,WhatIf!$R:$R,L624)&lt;=price_limit,IF(L624="Yes",1,2),"")),""))</f>
        <v/>
      </c>
      <c r="BH624" s="161" t="str">
        <f>IF(OR(M624="",VLOOKUP(M$1,Services!$A$1:$B$25,2,0)="Exclude"),"",IF($D624=1,IF(OR(price_limit="",price_limit="No Limit"),IF(M624="Yes",1,2),IF(SUMIFS(WhatIf!$W:$W,WhatIf!$Q:$Q,M$1,WhatIf!$R:$R,M624)&lt;=price_limit,IF(M624="Yes",1,2),"")),""))</f>
        <v/>
      </c>
      <c r="BI624" s="161" t="str">
        <f>IF(OR(N624="",VLOOKUP(N$1,Services!$A$1:$B$25,2,0)="Exclude"),"",IF($D624=1,IF(OR(price_limit="",price_limit="No Limit"),IF(N624="Yes",1,2),IF(SUMIFS(WhatIf!$W:$W,WhatIf!$Q:$Q,N$1,WhatIf!$R:$R,N624)&lt;=price_limit,IF(N624="Yes",1,2),"")),""))</f>
        <v/>
      </c>
      <c r="BJ624" s="161" t="str">
        <f>IF(OR(O624="",VLOOKUP(O$1,Services!$A$1:$B$25,2,0)="Exclude"),"",IF($D624=1,IF(OR(price_limit="",price_limit="No Limit"),IF(O624="Yes",1,2),IF(SUMIFS(WhatIf!$W:$W,WhatIf!$Q:$Q,O$1,WhatIf!$R:$R,O624)&lt;=price_limit,IF(O624="Yes",1,2),"")),""))</f>
        <v/>
      </c>
      <c r="BK624" s="161" t="str">
        <f>IF(OR(P624="",VLOOKUP(P$1,Services!$A$1:$B$25,2,0)="Exclude"),"",IF($D624=1,IF(OR(price_limit="",price_limit="No Limit"),IF(P624="Yes",1,2),IF(SUMIFS(WhatIf!$W:$W,WhatIf!$Q:$Q,P$1,WhatIf!$R:$R,P624)&lt;=price_limit,IF(P624="Yes",1,2),"")),""))</f>
        <v/>
      </c>
      <c r="BL624" s="161" t="str">
        <f>IF(OR(Q624="",VLOOKUP(Q$1,Services!$A$1:$B$25,2,0)="Exclude"),"",IF($D624=1,IF(OR(price_limit="",price_limit="No Limit"),IF(Q624="Yes",1,2),IF(SUMIFS(WhatIf!$W:$W,WhatIf!$Q:$Q,Q$1,WhatIf!$R:$R,Q624)&lt;=price_limit,IF(Q624="Yes",1,2),"")),""))</f>
        <v/>
      </c>
      <c r="BM624" s="161" t="str">
        <f>IF(OR(R624="",VLOOKUP(R$1,Services!$A$1:$B$25,2,0)="Exclude"),"",IF($D624=1,IF(OR(price_limit="",price_limit="No Limit"),IF(R624="Yes",1,2),IF(SUMIFS(WhatIf!$W:$W,WhatIf!$Q:$Q,R$1,WhatIf!$R:$R,R624)&lt;=price_limit,IF(R624="Yes",1,2),"")),""))</f>
        <v/>
      </c>
      <c r="BN624" s="161" t="str">
        <f>IF(OR(S624="",VLOOKUP(S$1,Services!$A$1:$B$25,2,0)="Exclude"),"",IF($D624=1,IF(OR(price_limit="",price_limit="No Limit"),IF(S624="Yes",1,2),IF(SUMIFS(WhatIf!$W:$W,WhatIf!$Q:$Q,S$1,WhatIf!$R:$R,S624)&lt;=price_limit,IF(S624="Yes",1,2),"")),""))</f>
        <v/>
      </c>
      <c r="BO624" s="161" t="str">
        <f>IF(OR(T624="",VLOOKUP(T$1,Services!$A$1:$B$25,2,0)="Exclude"),"",IF($D624=1,IF(OR(price_limit="",price_limit="No Limit"),IF(T624="Yes",1,2),IF(SUMIFS(WhatIf!$W:$W,WhatIf!$Q:$Q,T$1,WhatIf!$R:$R,T624)&lt;=price_limit,IF(T624="Yes",1,2),"")),""))</f>
        <v/>
      </c>
      <c r="BP624" s="161" t="str">
        <f>IF(OR(U624="",VLOOKUP(U$1,Services!$A$1:$B$25,2,0)="Exclude"),"",IF($D624=1,IF(OR(price_limit="",price_limit="No Limit"),IF(U624="Yes",1,2),IF(SUMIFS(WhatIf!$W:$W,WhatIf!$Q:$Q,U$1,WhatIf!$R:$R,U624)&lt;=price_limit,IF(U624="Yes",1,2),"")),""))</f>
        <v/>
      </c>
      <c r="BQ624" s="161" t="str">
        <f>IF(OR(V624="",VLOOKUP(V$1,Services!$A$1:$B$25,2,0)="Exclude"),"",IF($D624=1,IF(OR(price_limit="",price_limit="No Limit"),IF(V624="Yes",1,2),IF(SUMIFS(WhatIf!$W:$W,WhatIf!$Q:$Q,V$1,WhatIf!$R:$R,V624)&lt;=price_limit,IF(V624="Yes",1,2),"")),""))</f>
        <v/>
      </c>
      <c r="BR624" s="161" t="str">
        <f>IF(OR(W624="",VLOOKUP(W$1,Services!$A$1:$B$25,2,0)="Exclude"),"",IF($D624=1,IF(OR(price_limit="",price_limit="No Limit"),IF(W624="Yes",1,2),IF(SUMIFS(WhatIf!$W:$W,WhatIf!$Q:$Q,W$1,WhatIf!$R:$R,W624)&lt;=price_limit,IF(W624="Yes",1,2),"")),""))</f>
        <v/>
      </c>
      <c r="BS624" s="161" t="str">
        <f>IF(OR(X624="",VLOOKUP(X$1,Services!$A$1:$B$25,2,0)="Exclude"),"",IF($D624=1,IF(OR(price_limit="",price_limit="No Limit"),IF(X624="Yes",1,2),IF(SUMIFS(WhatIf!$W:$W,WhatIf!$Q:$Q,X$1,WhatIf!$R:$R,X624)&lt;=price_limit,IF(X624="Yes",1,2),"")),""))</f>
        <v/>
      </c>
      <c r="BT624" s="161" t="str">
        <f>IF(OR(Y624="",VLOOKUP(Y$1,Services!$A$1:$B$25,2,0)="Exclude"),"",IF($D624=1,IF(OR(price_limit="",price_limit="No Limit"),IF(Y624="Yes",1,2),IF(SUMIFS(WhatIf!$W:$W,WhatIf!$Q:$Q,Y$1,WhatIf!$R:$R,Y624)&lt;=price_limit,IF(Y624="Yes",1,2),"")),""))</f>
        <v/>
      </c>
      <c r="BU624" s="161" t="str">
        <f>IF(OR(Z624="",VLOOKUP(Z$1,Services!$A$1:$B$25,2,0)="Exclude"),"",IF($D624=1,IF(OR(price_limit="",price_limit="No Limit"),IF(Z624="Yes",1,2),IF(SUMIFS(WhatIf!$W:$W,WhatIf!$Q:$Q,Z$1,WhatIf!$R:$R,Z624)&lt;=price_limit,IF(Z624="Yes",1,2),"")),""))</f>
        <v/>
      </c>
      <c r="BV624" s="161" t="str">
        <f>IF(OR(AA624="",VLOOKUP(AA$1,Services!$A$1:$B$25,2,0)="Exclude"),"",IF($D624=1,IF(OR(price_limit="",price_limit="No Limit"),IF(AA624="Yes",1,2),IF(SUMIFS(WhatIf!$W:$W,WhatIf!$Q:$Q,AA$1,WhatIf!$R:$R,AA624)&lt;=price_limit,IF(AA624="Yes",1,2),"")),""))</f>
        <v/>
      </c>
      <c r="BW624" s="8">
        <f t="shared" si="31"/>
        <v>0</v>
      </c>
      <c r="BX624" s="8">
        <f>IF(OR(highlight_pick="Select",highlight_pick=""),0,IF(MID(highlight_pick,1,1)="#",0,IF(INDEX($A624:$CA624,1,MATCH(highlight_pick,$1:$1,0))="",0,IF(INDEX($A624:$CA624,1,MATCH(highlight_pick,$1:$1,0))="Yes",1,2))))</f>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25.5" customHeight="1" x14ac:dyDescent="0.35">
      <c r="A625" s="15" t="s">
        <v>690</v>
      </c>
      <c r="B625" s="3" t="s">
        <v>1122</v>
      </c>
      <c r="C625" s="3" t="s">
        <v>349</v>
      </c>
      <c r="D625" s="8" t="str">
        <f t="shared" ca="1" si="29"/>
        <v/>
      </c>
      <c r="I625" s="8"/>
      <c r="J625" s="8"/>
      <c r="K625" s="8"/>
      <c r="L625" s="8"/>
      <c r="M625" s="8"/>
      <c r="N625" s="8"/>
      <c r="O625" s="8" t="s">
        <v>925</v>
      </c>
      <c r="P625" s="8"/>
      <c r="Q625" s="8"/>
      <c r="R625" s="8"/>
      <c r="S625" s="8"/>
      <c r="T625" s="8"/>
      <c r="U625" s="8"/>
      <c r="V625" s="8"/>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30"/>
        <v/>
      </c>
      <c r="AZ625" s="161" t="str">
        <f>IF(OR(E625="",VLOOKUP(E$1,Services!$A$1:$B$25,2,0)="Exclude"),"",IF($D625=1,IF(OR(price_limit="",price_limit="No Limit"),IF(E625="Yes",1,2),IF(SUMIFS(WhatIf!$W:$W,WhatIf!$Q:$Q,E$1,WhatIf!$R:$R,E625)&lt;=price_limit,IF(E625="Yes",1,2),"")),""))</f>
        <v/>
      </c>
      <c r="BA625" s="161" t="str">
        <f>IF(OR(F625="",VLOOKUP(F$1,Services!$A$1:$B$25,2,0)="Exclude"),"",IF($D625=1,IF(OR(price_limit="",price_limit="No Limit"),IF(F625="Yes",1,2),IF(SUMIFS(WhatIf!$W:$W,WhatIf!$Q:$Q,F$1,WhatIf!$R:$R,F625)&lt;=price_limit,IF(F625="Yes",1,2),"")),""))</f>
        <v/>
      </c>
      <c r="BB625" s="161" t="str">
        <f>IF(OR(G625="",VLOOKUP(G$1,Services!$A$1:$B$25,2,0)="Exclude"),"",IF($D625=1,IF(OR(price_limit="",price_limit="No Limit"),IF(G625="Yes",1,2),IF(SUMIFS(WhatIf!$W:$W,WhatIf!$Q:$Q,G$1,WhatIf!$R:$R,G625)&lt;=price_limit,IF(G625="Yes",1,2),"")),""))</f>
        <v/>
      </c>
      <c r="BC625" s="161" t="str">
        <f>IF(OR(H625="",VLOOKUP(H$1,Services!$A$1:$B$25,2,0)="Exclude"),"",IF($D625=1,IF(OR(price_limit="",price_limit="No Limit"),IF(H625="Yes",1,2),IF(SUMIFS(WhatIf!$W:$W,WhatIf!$Q:$Q,H$1,WhatIf!$R:$R,H625)&lt;=price_limit,IF(H625="Yes",1,2),"")),""))</f>
        <v/>
      </c>
      <c r="BD625" s="161" t="str">
        <f>IF(OR(I625="",VLOOKUP(I$1,Services!$A$1:$B$25,2,0)="Exclude"),"",IF($D625=1,IF(OR(price_limit="",price_limit="No Limit"),IF(I625="Yes",1,2),IF(SUMIFS(WhatIf!$W:$W,WhatIf!$Q:$Q,I$1,WhatIf!$R:$R,I625)&lt;=price_limit,IF(I625="Yes",1,2),"")),""))</f>
        <v/>
      </c>
      <c r="BE625" s="161" t="str">
        <f>IF(OR(J625="",VLOOKUP(J$1,Services!$A$1:$B$25,2,0)="Exclude"),"",IF($D625=1,IF(OR(price_limit="",price_limit="No Limit"),IF(J625="Yes",1,2),IF(SUMIFS(WhatIf!$W:$W,WhatIf!$Q:$Q,J$1,WhatIf!$R:$R,J625)&lt;=price_limit,IF(J625="Yes",1,2),"")),""))</f>
        <v/>
      </c>
      <c r="BF625" s="161" t="str">
        <f>IF(OR(K625="",VLOOKUP(K$1,Services!$A$1:$B$25,2,0)="Exclude"),"",IF($D625=1,IF(OR(price_limit="",price_limit="No Limit"),IF(K625="Yes",1,2),IF(SUMIFS(WhatIf!$W:$W,WhatIf!$Q:$Q,K$1,WhatIf!$R:$R,K625)&lt;=price_limit,IF(K625="Yes",1,2),"")),""))</f>
        <v/>
      </c>
      <c r="BG625" s="161" t="str">
        <f>IF(OR(L625="",VLOOKUP(L$1,Services!$A$1:$B$25,2,0)="Exclude"),"",IF($D625=1,IF(OR(price_limit="",price_limit="No Limit"),IF(L625="Yes",1,2),IF(SUMIFS(WhatIf!$W:$W,WhatIf!$Q:$Q,L$1,WhatIf!$R:$R,L625)&lt;=price_limit,IF(L625="Yes",1,2),"")),""))</f>
        <v/>
      </c>
      <c r="BH625" s="161" t="str">
        <f>IF(OR(M625="",VLOOKUP(M$1,Services!$A$1:$B$25,2,0)="Exclude"),"",IF($D625=1,IF(OR(price_limit="",price_limit="No Limit"),IF(M625="Yes",1,2),IF(SUMIFS(WhatIf!$W:$W,WhatIf!$Q:$Q,M$1,WhatIf!$R:$R,M625)&lt;=price_limit,IF(M625="Yes",1,2),"")),""))</f>
        <v/>
      </c>
      <c r="BI625" s="161" t="str">
        <f>IF(OR(N625="",VLOOKUP(N$1,Services!$A$1:$B$25,2,0)="Exclude"),"",IF($D625=1,IF(OR(price_limit="",price_limit="No Limit"),IF(N625="Yes",1,2),IF(SUMIFS(WhatIf!$W:$W,WhatIf!$Q:$Q,N$1,WhatIf!$R:$R,N625)&lt;=price_limit,IF(N625="Yes",1,2),"")),""))</f>
        <v/>
      </c>
      <c r="BJ625" s="161" t="str">
        <f ca="1">IF(OR(O625="",VLOOKUP(O$1,Services!$A$1:$B$25,2,0)="Exclude"),"",IF($D625=1,IF(OR(price_limit="",price_limit="No Limit"),IF(O625="Yes",1,2),IF(SUMIFS(WhatIf!$W:$W,WhatIf!$Q:$Q,O$1,WhatIf!$R:$R,O625)&lt;=price_limit,IF(O625="Yes",1,2),"")),""))</f>
        <v/>
      </c>
      <c r="BK625" s="161" t="str">
        <f>IF(OR(P625="",VLOOKUP(P$1,Services!$A$1:$B$25,2,0)="Exclude"),"",IF($D625=1,IF(OR(price_limit="",price_limit="No Limit"),IF(P625="Yes",1,2),IF(SUMIFS(WhatIf!$W:$W,WhatIf!$Q:$Q,P$1,WhatIf!$R:$R,P625)&lt;=price_limit,IF(P625="Yes",1,2),"")),""))</f>
        <v/>
      </c>
      <c r="BL625" s="161" t="str">
        <f>IF(OR(Q625="",VLOOKUP(Q$1,Services!$A$1:$B$25,2,0)="Exclude"),"",IF($D625=1,IF(OR(price_limit="",price_limit="No Limit"),IF(Q625="Yes",1,2),IF(SUMIFS(WhatIf!$W:$W,WhatIf!$Q:$Q,Q$1,WhatIf!$R:$R,Q625)&lt;=price_limit,IF(Q625="Yes",1,2),"")),""))</f>
        <v/>
      </c>
      <c r="BM625" s="161" t="str">
        <f>IF(OR(R625="",VLOOKUP(R$1,Services!$A$1:$B$25,2,0)="Exclude"),"",IF($D625=1,IF(OR(price_limit="",price_limit="No Limit"),IF(R625="Yes",1,2),IF(SUMIFS(WhatIf!$W:$W,WhatIf!$Q:$Q,R$1,WhatIf!$R:$R,R625)&lt;=price_limit,IF(R625="Yes",1,2),"")),""))</f>
        <v/>
      </c>
      <c r="BN625" s="161" t="str">
        <f>IF(OR(S625="",VLOOKUP(S$1,Services!$A$1:$B$25,2,0)="Exclude"),"",IF($D625=1,IF(OR(price_limit="",price_limit="No Limit"),IF(S625="Yes",1,2),IF(SUMIFS(WhatIf!$W:$W,WhatIf!$Q:$Q,S$1,WhatIf!$R:$R,S625)&lt;=price_limit,IF(S625="Yes",1,2),"")),""))</f>
        <v/>
      </c>
      <c r="BO625" s="161" t="str">
        <f>IF(OR(T625="",VLOOKUP(T$1,Services!$A$1:$B$25,2,0)="Exclude"),"",IF($D625=1,IF(OR(price_limit="",price_limit="No Limit"),IF(T625="Yes",1,2),IF(SUMIFS(WhatIf!$W:$W,WhatIf!$Q:$Q,T$1,WhatIf!$R:$R,T625)&lt;=price_limit,IF(T625="Yes",1,2),"")),""))</f>
        <v/>
      </c>
      <c r="BP625" s="161" t="str">
        <f>IF(OR(U625="",VLOOKUP(U$1,Services!$A$1:$B$25,2,0)="Exclude"),"",IF($D625=1,IF(OR(price_limit="",price_limit="No Limit"),IF(U625="Yes",1,2),IF(SUMIFS(WhatIf!$W:$W,WhatIf!$Q:$Q,U$1,WhatIf!$R:$R,U625)&lt;=price_limit,IF(U625="Yes",1,2),"")),""))</f>
        <v/>
      </c>
      <c r="BQ625" s="161" t="str">
        <f>IF(OR(V625="",VLOOKUP(V$1,Services!$A$1:$B$25,2,0)="Exclude"),"",IF($D625=1,IF(OR(price_limit="",price_limit="No Limit"),IF(V625="Yes",1,2),IF(SUMIFS(WhatIf!$W:$W,WhatIf!$Q:$Q,V$1,WhatIf!$R:$R,V625)&lt;=price_limit,IF(V625="Yes",1,2),"")),""))</f>
        <v/>
      </c>
      <c r="BR625" s="161" t="str">
        <f>IF(OR(W625="",VLOOKUP(W$1,Services!$A$1:$B$25,2,0)="Exclude"),"",IF($D625=1,IF(OR(price_limit="",price_limit="No Limit"),IF(W625="Yes",1,2),IF(SUMIFS(WhatIf!$W:$W,WhatIf!$Q:$Q,W$1,WhatIf!$R:$R,W625)&lt;=price_limit,IF(W625="Yes",1,2),"")),""))</f>
        <v/>
      </c>
      <c r="BS625" s="161" t="str">
        <f>IF(OR(X625="",VLOOKUP(X$1,Services!$A$1:$B$25,2,0)="Exclude"),"",IF($D625=1,IF(OR(price_limit="",price_limit="No Limit"),IF(X625="Yes",1,2),IF(SUMIFS(WhatIf!$W:$W,WhatIf!$Q:$Q,X$1,WhatIf!$R:$R,X625)&lt;=price_limit,IF(X625="Yes",1,2),"")),""))</f>
        <v/>
      </c>
      <c r="BT625" s="161" t="str">
        <f>IF(OR(Y625="",VLOOKUP(Y$1,Services!$A$1:$B$25,2,0)="Exclude"),"",IF($D625=1,IF(OR(price_limit="",price_limit="No Limit"),IF(Y625="Yes",1,2),IF(SUMIFS(WhatIf!$W:$W,WhatIf!$Q:$Q,Y$1,WhatIf!$R:$R,Y625)&lt;=price_limit,IF(Y625="Yes",1,2),"")),""))</f>
        <v/>
      </c>
      <c r="BU625" s="161" t="str">
        <f>IF(OR(Z625="",VLOOKUP(Z$1,Services!$A$1:$B$25,2,0)="Exclude"),"",IF($D625=1,IF(OR(price_limit="",price_limit="No Limit"),IF(Z625="Yes",1,2),IF(SUMIFS(WhatIf!$W:$W,WhatIf!$Q:$Q,Z$1,WhatIf!$R:$R,Z625)&lt;=price_limit,IF(Z625="Yes",1,2),"")),""))</f>
        <v/>
      </c>
      <c r="BV625" s="161" t="str">
        <f>IF(OR(AA625="",VLOOKUP(AA$1,Services!$A$1:$B$25,2,0)="Exclude"),"",IF($D625=1,IF(OR(price_limit="",price_limit="No Limit"),IF(AA625="Yes",1,2),IF(SUMIFS(WhatIf!$W:$W,WhatIf!$Q:$Q,AA$1,WhatIf!$R:$R,AA625)&lt;=price_limit,IF(AA625="Yes",1,2),"")),""))</f>
        <v/>
      </c>
      <c r="BW625" s="8">
        <f t="shared" si="31"/>
        <v>0</v>
      </c>
      <c r="BX625" s="8">
        <f>IF(OR(highlight_pick="Select",highlight_pick=""),0,IF(MID(highlight_pick,1,1)="#",0,IF(INDEX($A625:$CA625,1,MATCH(highlight_pick,$1:$1,0))="",0,IF(INDEX($A625:$CA625,1,MATCH(highlight_pick,$1:$1,0))="Yes",1,2))))</f>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26" customHeight="1" x14ac:dyDescent="0.35">
      <c r="A626" s="15" t="s">
        <v>826</v>
      </c>
      <c r="C626" s="3" t="s">
        <v>184</v>
      </c>
      <c r="D626" s="8" t="str">
        <f t="shared" ca="1" si="29"/>
        <v/>
      </c>
      <c r="I626" s="4" t="s">
        <v>231</v>
      </c>
      <c r="J626" s="4" t="s">
        <v>231</v>
      </c>
      <c r="K626" s="8" t="s">
        <v>231</v>
      </c>
      <c r="L626" s="8" t="s">
        <v>231</v>
      </c>
      <c r="M626" s="8"/>
      <c r="N626" s="8"/>
      <c r="O626" s="8"/>
      <c r="P626" s="8"/>
      <c r="Q626" s="8"/>
      <c r="R626" s="8"/>
      <c r="S626" s="8"/>
      <c r="T626" s="8"/>
      <c r="U626" s="8"/>
      <c r="V626" s="8" t="s">
        <v>1</v>
      </c>
      <c r="W626" s="6"/>
      <c r="X626" s="6"/>
      <c r="Y626" s="6"/>
      <c r="Z626" s="6"/>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30"/>
        <v/>
      </c>
      <c r="AZ626" s="161" t="str">
        <f>IF(OR(E626="",VLOOKUP(E$1,Services!$A$1:$B$25,2,0)="Exclude"),"",IF($D626=1,IF(OR(price_limit="",price_limit="No Limit"),IF(E626="Yes",1,2),IF(SUMIFS(WhatIf!$W:$W,WhatIf!$Q:$Q,E$1,WhatIf!$R:$R,E626)&lt;=price_limit,IF(E626="Yes",1,2),"")),""))</f>
        <v/>
      </c>
      <c r="BA626" s="161" t="str">
        <f>IF(OR(F626="",VLOOKUP(F$1,Services!$A$1:$B$25,2,0)="Exclude"),"",IF($D626=1,IF(OR(price_limit="",price_limit="No Limit"),IF(F626="Yes",1,2),IF(SUMIFS(WhatIf!$W:$W,WhatIf!$Q:$Q,F$1,WhatIf!$R:$R,F626)&lt;=price_limit,IF(F626="Yes",1,2),"")),""))</f>
        <v/>
      </c>
      <c r="BB626" s="161" t="str">
        <f>IF(OR(G626="",VLOOKUP(G$1,Services!$A$1:$B$25,2,0)="Exclude"),"",IF($D626=1,IF(OR(price_limit="",price_limit="No Limit"),IF(G626="Yes",1,2),IF(SUMIFS(WhatIf!$W:$W,WhatIf!$Q:$Q,G$1,WhatIf!$R:$R,G626)&lt;=price_limit,IF(G626="Yes",1,2),"")),""))</f>
        <v/>
      </c>
      <c r="BC626" s="161" t="str">
        <f>IF(OR(H626="",VLOOKUP(H$1,Services!$A$1:$B$25,2,0)="Exclude"),"",IF($D626=1,IF(OR(price_limit="",price_limit="No Limit"),IF(H626="Yes",1,2),IF(SUMIFS(WhatIf!$W:$W,WhatIf!$Q:$Q,H$1,WhatIf!$R:$R,H626)&lt;=price_limit,IF(H626="Yes",1,2),"")),""))</f>
        <v/>
      </c>
      <c r="BD626" s="161" t="str">
        <f ca="1">IF(OR(I626="",VLOOKUP(I$1,Services!$A$1:$B$25,2,0)="Exclude"),"",IF($D626=1,IF(OR(price_limit="",price_limit="No Limit"),IF(I626="Yes",1,2),IF(SUMIFS(WhatIf!$W:$W,WhatIf!$Q:$Q,I$1,WhatIf!$R:$R,I626)&lt;=price_limit,IF(I626="Yes",1,2),"")),""))</f>
        <v/>
      </c>
      <c r="BE626" s="161" t="str">
        <f ca="1">IF(OR(J626="",VLOOKUP(J$1,Services!$A$1:$B$25,2,0)="Exclude"),"",IF($D626=1,IF(OR(price_limit="",price_limit="No Limit"),IF(J626="Yes",1,2),IF(SUMIFS(WhatIf!$W:$W,WhatIf!$Q:$Q,J$1,WhatIf!$R:$R,J626)&lt;=price_limit,IF(J626="Yes",1,2),"")),""))</f>
        <v/>
      </c>
      <c r="BF626" s="161" t="str">
        <f ca="1">IF(OR(K626="",VLOOKUP(K$1,Services!$A$1:$B$25,2,0)="Exclude"),"",IF($D626=1,IF(OR(price_limit="",price_limit="No Limit"),IF(K626="Yes",1,2),IF(SUMIFS(WhatIf!$W:$W,WhatIf!$Q:$Q,K$1,WhatIf!$R:$R,K626)&lt;=price_limit,IF(K626="Yes",1,2),"")),""))</f>
        <v/>
      </c>
      <c r="BG626" s="161" t="str">
        <f ca="1">IF(OR(L626="",VLOOKUP(L$1,Services!$A$1:$B$25,2,0)="Exclude"),"",IF($D626=1,IF(OR(price_limit="",price_limit="No Limit"),IF(L626="Yes",1,2),IF(SUMIFS(WhatIf!$W:$W,WhatIf!$Q:$Q,L$1,WhatIf!$R:$R,L626)&lt;=price_limit,IF(L626="Yes",1,2),"")),""))</f>
        <v/>
      </c>
      <c r="BH626" s="161" t="str">
        <f>IF(OR(M626="",VLOOKUP(M$1,Services!$A$1:$B$25,2,0)="Exclude"),"",IF($D626=1,IF(OR(price_limit="",price_limit="No Limit"),IF(M626="Yes",1,2),IF(SUMIFS(WhatIf!$W:$W,WhatIf!$Q:$Q,M$1,WhatIf!$R:$R,M626)&lt;=price_limit,IF(M626="Yes",1,2),"")),""))</f>
        <v/>
      </c>
      <c r="BI626" s="161" t="str">
        <f>IF(OR(N626="",VLOOKUP(N$1,Services!$A$1:$B$25,2,0)="Exclude"),"",IF($D626=1,IF(OR(price_limit="",price_limit="No Limit"),IF(N626="Yes",1,2),IF(SUMIFS(WhatIf!$W:$W,WhatIf!$Q:$Q,N$1,WhatIf!$R:$R,N626)&lt;=price_limit,IF(N626="Yes",1,2),"")),""))</f>
        <v/>
      </c>
      <c r="BJ626" s="161" t="str">
        <f>IF(OR(O626="",VLOOKUP(O$1,Services!$A$1:$B$25,2,0)="Exclude"),"",IF($D626=1,IF(OR(price_limit="",price_limit="No Limit"),IF(O626="Yes",1,2),IF(SUMIFS(WhatIf!$W:$W,WhatIf!$Q:$Q,O$1,WhatIf!$R:$R,O626)&lt;=price_limit,IF(O626="Yes",1,2),"")),""))</f>
        <v/>
      </c>
      <c r="BK626" s="161" t="str">
        <f>IF(OR(P626="",VLOOKUP(P$1,Services!$A$1:$B$25,2,0)="Exclude"),"",IF($D626=1,IF(OR(price_limit="",price_limit="No Limit"),IF(P626="Yes",1,2),IF(SUMIFS(WhatIf!$W:$W,WhatIf!$Q:$Q,P$1,WhatIf!$R:$R,P626)&lt;=price_limit,IF(P626="Yes",1,2),"")),""))</f>
        <v/>
      </c>
      <c r="BL626" s="161" t="str">
        <f>IF(OR(Q626="",VLOOKUP(Q$1,Services!$A$1:$B$25,2,0)="Exclude"),"",IF($D626=1,IF(OR(price_limit="",price_limit="No Limit"),IF(Q626="Yes",1,2),IF(SUMIFS(WhatIf!$W:$W,WhatIf!$Q:$Q,Q$1,WhatIf!$R:$R,Q626)&lt;=price_limit,IF(Q626="Yes",1,2),"")),""))</f>
        <v/>
      </c>
      <c r="BM626" s="161" t="str">
        <f>IF(OR(R626="",VLOOKUP(R$1,Services!$A$1:$B$25,2,0)="Exclude"),"",IF($D626=1,IF(OR(price_limit="",price_limit="No Limit"),IF(R626="Yes",1,2),IF(SUMIFS(WhatIf!$W:$W,WhatIf!$Q:$Q,R$1,WhatIf!$R:$R,R626)&lt;=price_limit,IF(R626="Yes",1,2),"")),""))</f>
        <v/>
      </c>
      <c r="BN626" s="161" t="str">
        <f>IF(OR(S626="",VLOOKUP(S$1,Services!$A$1:$B$25,2,0)="Exclude"),"",IF($D626=1,IF(OR(price_limit="",price_limit="No Limit"),IF(S626="Yes",1,2),IF(SUMIFS(WhatIf!$W:$W,WhatIf!$Q:$Q,S$1,WhatIf!$R:$R,S626)&lt;=price_limit,IF(S626="Yes",1,2),"")),""))</f>
        <v/>
      </c>
      <c r="BO626" s="161" t="str">
        <f>IF(OR(T626="",VLOOKUP(T$1,Services!$A$1:$B$25,2,0)="Exclude"),"",IF($D626=1,IF(OR(price_limit="",price_limit="No Limit"),IF(T626="Yes",1,2),IF(SUMIFS(WhatIf!$W:$W,WhatIf!$Q:$Q,T$1,WhatIf!$R:$R,T626)&lt;=price_limit,IF(T626="Yes",1,2),"")),""))</f>
        <v/>
      </c>
      <c r="BP626" s="161" t="str">
        <f>IF(OR(U626="",VLOOKUP(U$1,Services!$A$1:$B$25,2,0)="Exclude"),"",IF($D626=1,IF(OR(price_limit="",price_limit="No Limit"),IF(U626="Yes",1,2),IF(SUMIFS(WhatIf!$W:$W,WhatIf!$Q:$Q,U$1,WhatIf!$R:$R,U626)&lt;=price_limit,IF(U626="Yes",1,2),"")),""))</f>
        <v/>
      </c>
      <c r="BQ626" s="161" t="str">
        <f ca="1">IF(OR(V626="",VLOOKUP(V$1,Services!$A$1:$B$25,2,0)="Exclude"),"",IF($D626=1,IF(OR(price_limit="",price_limit="No Limit"),IF(V626="Yes",1,2),IF(SUMIFS(WhatIf!$W:$W,WhatIf!$Q:$Q,V$1,WhatIf!$R:$R,V626)&lt;=price_limit,IF(V626="Yes",1,2),"")),""))</f>
        <v/>
      </c>
      <c r="BR626" s="161" t="str">
        <f>IF(OR(W626="",VLOOKUP(W$1,Services!$A$1:$B$25,2,0)="Exclude"),"",IF($D626=1,IF(OR(price_limit="",price_limit="No Limit"),IF(W626="Yes",1,2),IF(SUMIFS(WhatIf!$W:$W,WhatIf!$Q:$Q,W$1,WhatIf!$R:$R,W626)&lt;=price_limit,IF(W626="Yes",1,2),"")),""))</f>
        <v/>
      </c>
      <c r="BS626" s="161" t="str">
        <f>IF(OR(X626="",VLOOKUP(X$1,Services!$A$1:$B$25,2,0)="Exclude"),"",IF($D626=1,IF(OR(price_limit="",price_limit="No Limit"),IF(X626="Yes",1,2),IF(SUMIFS(WhatIf!$W:$W,WhatIf!$Q:$Q,X$1,WhatIf!$R:$R,X626)&lt;=price_limit,IF(X626="Yes",1,2),"")),""))</f>
        <v/>
      </c>
      <c r="BT626" s="161" t="str">
        <f>IF(OR(Y626="",VLOOKUP(Y$1,Services!$A$1:$B$25,2,0)="Exclude"),"",IF($D626=1,IF(OR(price_limit="",price_limit="No Limit"),IF(Y626="Yes",1,2),IF(SUMIFS(WhatIf!$W:$W,WhatIf!$Q:$Q,Y$1,WhatIf!$R:$R,Y626)&lt;=price_limit,IF(Y626="Yes",1,2),"")),""))</f>
        <v/>
      </c>
      <c r="BU626" s="161" t="str">
        <f>IF(OR(Z626="",VLOOKUP(Z$1,Services!$A$1:$B$25,2,0)="Exclude"),"",IF($D626=1,IF(OR(price_limit="",price_limit="No Limit"),IF(Z626="Yes",1,2),IF(SUMIFS(WhatIf!$W:$W,WhatIf!$Q:$Q,Z$1,WhatIf!$R:$R,Z626)&lt;=price_limit,IF(Z626="Yes",1,2),"")),""))</f>
        <v/>
      </c>
      <c r="BV626" s="161" t="str">
        <f>IF(OR(AA626="",VLOOKUP(AA$1,Services!$A$1:$B$25,2,0)="Exclude"),"",IF($D626=1,IF(OR(price_limit="",price_limit="No Limit"),IF(AA626="Yes",1,2),IF(SUMIFS(WhatIf!$W:$W,WhatIf!$Q:$Q,AA$1,WhatIf!$R:$R,AA626)&lt;=price_limit,IF(AA626="Yes",1,2),"")),""))</f>
        <v/>
      </c>
      <c r="BW626" s="8">
        <f t="shared" si="31"/>
        <v>0</v>
      </c>
      <c r="BX626" s="8">
        <f>IF(OR(highlight_pick="Select",highlight_pick=""),0,IF(MID(highlight_pick,1,1)="#",0,IF(INDEX($A626:$CA626,1,MATCH(highlight_pick,$1:$1,0))="",0,IF(INDEX($A626:$CA626,1,MATCH(highlight_pick,$1:$1,0))="Yes",1,2))))</f>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13" customHeight="1" x14ac:dyDescent="0.35">
      <c r="A627" s="15" t="s">
        <v>827</v>
      </c>
      <c r="C627" s="3" t="s">
        <v>349</v>
      </c>
      <c r="D627" s="8" t="str">
        <f t="shared" ca="1" si="29"/>
        <v/>
      </c>
      <c r="I627" s="4" t="s">
        <v>808</v>
      </c>
      <c r="J627" s="4" t="s">
        <v>808</v>
      </c>
      <c r="K627" s="8" t="s">
        <v>808</v>
      </c>
      <c r="L627" s="8" t="s">
        <v>808</v>
      </c>
      <c r="M627" s="8"/>
      <c r="N627" s="8"/>
      <c r="O627" s="8"/>
      <c r="P627" s="8"/>
      <c r="Q627" s="8"/>
      <c r="R627" s="8"/>
      <c r="S627" s="8"/>
      <c r="T627" s="8"/>
      <c r="U627" s="8"/>
      <c r="V627" s="4" t="s">
        <v>808</v>
      </c>
      <c r="W627" s="6"/>
      <c r="X627" s="6"/>
      <c r="Y627" s="6"/>
      <c r="Z627" s="6"/>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30"/>
        <v/>
      </c>
      <c r="AZ627" s="161" t="str">
        <f>IF(OR(E627="",VLOOKUP(E$1,Services!$A$1:$B$25,2,0)="Exclude"),"",IF($D627=1,IF(OR(price_limit="",price_limit="No Limit"),IF(E627="Yes",1,2),IF(SUMIFS(WhatIf!$W:$W,WhatIf!$Q:$Q,E$1,WhatIf!$R:$R,E627)&lt;=price_limit,IF(E627="Yes",1,2),"")),""))</f>
        <v/>
      </c>
      <c r="BA627" s="161" t="str">
        <f>IF(OR(F627="",VLOOKUP(F$1,Services!$A$1:$B$25,2,0)="Exclude"),"",IF($D627=1,IF(OR(price_limit="",price_limit="No Limit"),IF(F627="Yes",1,2),IF(SUMIFS(WhatIf!$W:$W,WhatIf!$Q:$Q,F$1,WhatIf!$R:$R,F627)&lt;=price_limit,IF(F627="Yes",1,2),"")),""))</f>
        <v/>
      </c>
      <c r="BB627" s="161" t="str">
        <f>IF(OR(G627="",VLOOKUP(G$1,Services!$A$1:$B$25,2,0)="Exclude"),"",IF($D627=1,IF(OR(price_limit="",price_limit="No Limit"),IF(G627="Yes",1,2),IF(SUMIFS(WhatIf!$W:$W,WhatIf!$Q:$Q,G$1,WhatIf!$R:$R,G627)&lt;=price_limit,IF(G627="Yes",1,2),"")),""))</f>
        <v/>
      </c>
      <c r="BC627" s="161" t="str">
        <f>IF(OR(H627="",VLOOKUP(H$1,Services!$A$1:$B$25,2,0)="Exclude"),"",IF($D627=1,IF(OR(price_limit="",price_limit="No Limit"),IF(H627="Yes",1,2),IF(SUMIFS(WhatIf!$W:$W,WhatIf!$Q:$Q,H$1,WhatIf!$R:$R,H627)&lt;=price_limit,IF(H627="Yes",1,2),"")),""))</f>
        <v/>
      </c>
      <c r="BD627" s="161" t="str">
        <f ca="1">IF(OR(I627="",VLOOKUP(I$1,Services!$A$1:$B$25,2,0)="Exclude"),"",IF($D627=1,IF(OR(price_limit="",price_limit="No Limit"),IF(I627="Yes",1,2),IF(SUMIFS(WhatIf!$W:$W,WhatIf!$Q:$Q,I$1,WhatIf!$R:$R,I627)&lt;=price_limit,IF(I627="Yes",1,2),"")),""))</f>
        <v/>
      </c>
      <c r="BE627" s="161" t="str">
        <f ca="1">IF(OR(J627="",VLOOKUP(J$1,Services!$A$1:$B$25,2,0)="Exclude"),"",IF($D627=1,IF(OR(price_limit="",price_limit="No Limit"),IF(J627="Yes",1,2),IF(SUMIFS(WhatIf!$W:$W,WhatIf!$Q:$Q,J$1,WhatIf!$R:$R,J627)&lt;=price_limit,IF(J627="Yes",1,2),"")),""))</f>
        <v/>
      </c>
      <c r="BF627" s="161" t="str">
        <f ca="1">IF(OR(K627="",VLOOKUP(K$1,Services!$A$1:$B$25,2,0)="Exclude"),"",IF($D627=1,IF(OR(price_limit="",price_limit="No Limit"),IF(K627="Yes",1,2),IF(SUMIFS(WhatIf!$W:$W,WhatIf!$Q:$Q,K$1,WhatIf!$R:$R,K627)&lt;=price_limit,IF(K627="Yes",1,2),"")),""))</f>
        <v/>
      </c>
      <c r="BG627" s="161" t="str">
        <f ca="1">IF(OR(L627="",VLOOKUP(L$1,Services!$A$1:$B$25,2,0)="Exclude"),"",IF($D627=1,IF(OR(price_limit="",price_limit="No Limit"),IF(L627="Yes",1,2),IF(SUMIFS(WhatIf!$W:$W,WhatIf!$Q:$Q,L$1,WhatIf!$R:$R,L627)&lt;=price_limit,IF(L627="Yes",1,2),"")),""))</f>
        <v/>
      </c>
      <c r="BH627" s="161" t="str">
        <f>IF(OR(M627="",VLOOKUP(M$1,Services!$A$1:$B$25,2,0)="Exclude"),"",IF($D627=1,IF(OR(price_limit="",price_limit="No Limit"),IF(M627="Yes",1,2),IF(SUMIFS(WhatIf!$W:$W,WhatIf!$Q:$Q,M$1,WhatIf!$R:$R,M627)&lt;=price_limit,IF(M627="Yes",1,2),"")),""))</f>
        <v/>
      </c>
      <c r="BI627" s="161" t="str">
        <f>IF(OR(N627="",VLOOKUP(N$1,Services!$A$1:$B$25,2,0)="Exclude"),"",IF($D627=1,IF(OR(price_limit="",price_limit="No Limit"),IF(N627="Yes",1,2),IF(SUMIFS(WhatIf!$W:$W,WhatIf!$Q:$Q,N$1,WhatIf!$R:$R,N627)&lt;=price_limit,IF(N627="Yes",1,2),"")),""))</f>
        <v/>
      </c>
      <c r="BJ627" s="161" t="str">
        <f>IF(OR(O627="",VLOOKUP(O$1,Services!$A$1:$B$25,2,0)="Exclude"),"",IF($D627=1,IF(OR(price_limit="",price_limit="No Limit"),IF(O627="Yes",1,2),IF(SUMIFS(WhatIf!$W:$W,WhatIf!$Q:$Q,O$1,WhatIf!$R:$R,O627)&lt;=price_limit,IF(O627="Yes",1,2),"")),""))</f>
        <v/>
      </c>
      <c r="BK627" s="161" t="str">
        <f>IF(OR(P627="",VLOOKUP(P$1,Services!$A$1:$B$25,2,0)="Exclude"),"",IF($D627=1,IF(OR(price_limit="",price_limit="No Limit"),IF(P627="Yes",1,2),IF(SUMIFS(WhatIf!$W:$W,WhatIf!$Q:$Q,P$1,WhatIf!$R:$R,P627)&lt;=price_limit,IF(P627="Yes",1,2),"")),""))</f>
        <v/>
      </c>
      <c r="BL627" s="161" t="str">
        <f>IF(OR(Q627="",VLOOKUP(Q$1,Services!$A$1:$B$25,2,0)="Exclude"),"",IF($D627=1,IF(OR(price_limit="",price_limit="No Limit"),IF(Q627="Yes",1,2),IF(SUMIFS(WhatIf!$W:$W,WhatIf!$Q:$Q,Q$1,WhatIf!$R:$R,Q627)&lt;=price_limit,IF(Q627="Yes",1,2),"")),""))</f>
        <v/>
      </c>
      <c r="BM627" s="161" t="str">
        <f>IF(OR(R627="",VLOOKUP(R$1,Services!$A$1:$B$25,2,0)="Exclude"),"",IF($D627=1,IF(OR(price_limit="",price_limit="No Limit"),IF(R627="Yes",1,2),IF(SUMIFS(WhatIf!$W:$W,WhatIf!$Q:$Q,R$1,WhatIf!$R:$R,R627)&lt;=price_limit,IF(R627="Yes",1,2),"")),""))</f>
        <v/>
      </c>
      <c r="BN627" s="161" t="str">
        <f>IF(OR(S627="",VLOOKUP(S$1,Services!$A$1:$B$25,2,0)="Exclude"),"",IF($D627=1,IF(OR(price_limit="",price_limit="No Limit"),IF(S627="Yes",1,2),IF(SUMIFS(WhatIf!$W:$W,WhatIf!$Q:$Q,S$1,WhatIf!$R:$R,S627)&lt;=price_limit,IF(S627="Yes",1,2),"")),""))</f>
        <v/>
      </c>
      <c r="BO627" s="161" t="str">
        <f>IF(OR(T627="",VLOOKUP(T$1,Services!$A$1:$B$25,2,0)="Exclude"),"",IF($D627=1,IF(OR(price_limit="",price_limit="No Limit"),IF(T627="Yes",1,2),IF(SUMIFS(WhatIf!$W:$W,WhatIf!$Q:$Q,T$1,WhatIf!$R:$R,T627)&lt;=price_limit,IF(T627="Yes",1,2),"")),""))</f>
        <v/>
      </c>
      <c r="BP627" s="161" t="str">
        <f>IF(OR(U627="",VLOOKUP(U$1,Services!$A$1:$B$25,2,0)="Exclude"),"",IF($D627=1,IF(OR(price_limit="",price_limit="No Limit"),IF(U627="Yes",1,2),IF(SUMIFS(WhatIf!$W:$W,WhatIf!$Q:$Q,U$1,WhatIf!$R:$R,U627)&lt;=price_limit,IF(U627="Yes",1,2),"")),""))</f>
        <v/>
      </c>
      <c r="BQ627" s="161" t="str">
        <f ca="1">IF(OR(V627="",VLOOKUP(V$1,Services!$A$1:$B$25,2,0)="Exclude"),"",IF($D627=1,IF(OR(price_limit="",price_limit="No Limit"),IF(V627="Yes",1,2),IF(SUMIFS(WhatIf!$W:$W,WhatIf!$Q:$Q,V$1,WhatIf!$R:$R,V627)&lt;=price_limit,IF(V627="Yes",1,2),"")),""))</f>
        <v/>
      </c>
      <c r="BR627" s="161" t="str">
        <f>IF(OR(W627="",VLOOKUP(W$1,Services!$A$1:$B$25,2,0)="Exclude"),"",IF($D627=1,IF(OR(price_limit="",price_limit="No Limit"),IF(W627="Yes",1,2),IF(SUMIFS(WhatIf!$W:$W,WhatIf!$Q:$Q,W$1,WhatIf!$R:$R,W627)&lt;=price_limit,IF(W627="Yes",1,2),"")),""))</f>
        <v/>
      </c>
      <c r="BS627" s="161" t="str">
        <f>IF(OR(X627="",VLOOKUP(X$1,Services!$A$1:$B$25,2,0)="Exclude"),"",IF($D627=1,IF(OR(price_limit="",price_limit="No Limit"),IF(X627="Yes",1,2),IF(SUMIFS(WhatIf!$W:$W,WhatIf!$Q:$Q,X$1,WhatIf!$R:$R,X627)&lt;=price_limit,IF(X627="Yes",1,2),"")),""))</f>
        <v/>
      </c>
      <c r="BT627" s="161" t="str">
        <f>IF(OR(Y627="",VLOOKUP(Y$1,Services!$A$1:$B$25,2,0)="Exclude"),"",IF($D627=1,IF(OR(price_limit="",price_limit="No Limit"),IF(Y627="Yes",1,2),IF(SUMIFS(WhatIf!$W:$W,WhatIf!$Q:$Q,Y$1,WhatIf!$R:$R,Y627)&lt;=price_limit,IF(Y627="Yes",1,2),"")),""))</f>
        <v/>
      </c>
      <c r="BU627" s="161" t="str">
        <f>IF(OR(Z627="",VLOOKUP(Z$1,Services!$A$1:$B$25,2,0)="Exclude"),"",IF($D627=1,IF(OR(price_limit="",price_limit="No Limit"),IF(Z627="Yes",1,2),IF(SUMIFS(WhatIf!$W:$W,WhatIf!$Q:$Q,Z$1,WhatIf!$R:$R,Z627)&lt;=price_limit,IF(Z627="Yes",1,2),"")),""))</f>
        <v/>
      </c>
      <c r="BV627" s="161" t="str">
        <f>IF(OR(AA627="",VLOOKUP(AA$1,Services!$A$1:$B$25,2,0)="Exclude"),"",IF($D627=1,IF(OR(price_limit="",price_limit="No Limit"),IF(AA627="Yes",1,2),IF(SUMIFS(WhatIf!$W:$W,WhatIf!$Q:$Q,AA$1,WhatIf!$R:$R,AA627)&lt;=price_limit,IF(AA627="Yes",1,2),"")),""))</f>
        <v/>
      </c>
      <c r="BW627" s="8">
        <f t="shared" si="31"/>
        <v>0</v>
      </c>
      <c r="BX627" s="8">
        <f>IF(OR(highlight_pick="Select",highlight_pick=""),0,IF(MID(highlight_pick,1,1)="#",0,IF(INDEX($A627:$CA627,1,MATCH(highlight_pick,$1:$1,0))="",0,IF(INDEX($A627:$CA627,1,MATCH(highlight_pick,$1:$1,0))="Yes",1,2))))</f>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13" customHeight="1" x14ac:dyDescent="0.35">
      <c r="A628" s="15" t="s">
        <v>134</v>
      </c>
      <c r="B628" s="3" t="s">
        <v>276</v>
      </c>
      <c r="C628" s="3" t="s">
        <v>185</v>
      </c>
      <c r="D628" s="8" t="str">
        <f t="shared" ca="1" si="29"/>
        <v/>
      </c>
      <c r="F628" s="4" t="s">
        <v>887</v>
      </c>
      <c r="G628" s="4" t="s">
        <v>887</v>
      </c>
      <c r="H628" s="4" t="s">
        <v>887</v>
      </c>
      <c r="I628" s="8" t="s">
        <v>231</v>
      </c>
      <c r="J628" s="8" t="s">
        <v>231</v>
      </c>
      <c r="K628" s="8" t="s">
        <v>231</v>
      </c>
      <c r="L628" s="8" t="s">
        <v>231</v>
      </c>
      <c r="M628" s="8" t="s">
        <v>1144</v>
      </c>
      <c r="N628" s="8"/>
      <c r="O628" s="8" t="s">
        <v>1117</v>
      </c>
      <c r="P628" s="8"/>
      <c r="Q628" s="8"/>
      <c r="R628" s="8" t="s">
        <v>1</v>
      </c>
      <c r="S628" s="8"/>
      <c r="T628" s="8"/>
      <c r="U628" s="8" t="s">
        <v>1</v>
      </c>
      <c r="V628" s="8" t="s">
        <v>1</v>
      </c>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30"/>
        <v/>
      </c>
      <c r="AZ628" s="161" t="str">
        <f>IF(OR(E628="",VLOOKUP(E$1,Services!$A$1:$B$25,2,0)="Exclude"),"",IF($D628=1,IF(OR(price_limit="",price_limit="No Limit"),IF(E628="Yes",1,2),IF(SUMIFS(WhatIf!$W:$W,WhatIf!$Q:$Q,E$1,WhatIf!$R:$R,E628)&lt;=price_limit,IF(E628="Yes",1,2),"")),""))</f>
        <v/>
      </c>
      <c r="BA628" s="161" t="str">
        <f ca="1">IF(OR(F628="",VLOOKUP(F$1,Services!$A$1:$B$25,2,0)="Exclude"),"",IF($D628=1,IF(OR(price_limit="",price_limit="No Limit"),IF(F628="Yes",1,2),IF(SUMIFS(WhatIf!$W:$W,WhatIf!$Q:$Q,F$1,WhatIf!$R:$R,F628)&lt;=price_limit,IF(F628="Yes",1,2),"")),""))</f>
        <v/>
      </c>
      <c r="BB628" s="161" t="str">
        <f ca="1">IF(OR(G628="",VLOOKUP(G$1,Services!$A$1:$B$25,2,0)="Exclude"),"",IF($D628=1,IF(OR(price_limit="",price_limit="No Limit"),IF(G628="Yes",1,2),IF(SUMIFS(WhatIf!$W:$W,WhatIf!$Q:$Q,G$1,WhatIf!$R:$R,G628)&lt;=price_limit,IF(G628="Yes",1,2),"")),""))</f>
        <v/>
      </c>
      <c r="BC628" s="161" t="str">
        <f ca="1">IF(OR(H628="",VLOOKUP(H$1,Services!$A$1:$B$25,2,0)="Exclude"),"",IF($D628=1,IF(OR(price_limit="",price_limit="No Limit"),IF(H628="Yes",1,2),IF(SUMIFS(WhatIf!$W:$W,WhatIf!$Q:$Q,H$1,WhatIf!$R:$R,H628)&lt;=price_limit,IF(H628="Yes",1,2),"")),""))</f>
        <v/>
      </c>
      <c r="BD628" s="161" t="str">
        <f ca="1">IF(OR(I628="",VLOOKUP(I$1,Services!$A$1:$B$25,2,0)="Exclude"),"",IF($D628=1,IF(OR(price_limit="",price_limit="No Limit"),IF(I628="Yes",1,2),IF(SUMIFS(WhatIf!$W:$W,WhatIf!$Q:$Q,I$1,WhatIf!$R:$R,I628)&lt;=price_limit,IF(I628="Yes",1,2),"")),""))</f>
        <v/>
      </c>
      <c r="BE628" s="161" t="str">
        <f ca="1">IF(OR(J628="",VLOOKUP(J$1,Services!$A$1:$B$25,2,0)="Exclude"),"",IF($D628=1,IF(OR(price_limit="",price_limit="No Limit"),IF(J628="Yes",1,2),IF(SUMIFS(WhatIf!$W:$W,WhatIf!$Q:$Q,J$1,WhatIf!$R:$R,J628)&lt;=price_limit,IF(J628="Yes",1,2),"")),""))</f>
        <v/>
      </c>
      <c r="BF628" s="161" t="str">
        <f ca="1">IF(OR(K628="",VLOOKUP(K$1,Services!$A$1:$B$25,2,0)="Exclude"),"",IF($D628=1,IF(OR(price_limit="",price_limit="No Limit"),IF(K628="Yes",1,2),IF(SUMIFS(WhatIf!$W:$W,WhatIf!$Q:$Q,K$1,WhatIf!$R:$R,K628)&lt;=price_limit,IF(K628="Yes",1,2),"")),""))</f>
        <v/>
      </c>
      <c r="BG628" s="161" t="str">
        <f ca="1">IF(OR(L628="",VLOOKUP(L$1,Services!$A$1:$B$25,2,0)="Exclude"),"",IF($D628=1,IF(OR(price_limit="",price_limit="No Limit"),IF(L628="Yes",1,2),IF(SUMIFS(WhatIf!$W:$W,WhatIf!$Q:$Q,L$1,WhatIf!$R:$R,L628)&lt;=price_limit,IF(L628="Yes",1,2),"")),""))</f>
        <v/>
      </c>
      <c r="BH628" s="161" t="str">
        <f ca="1">IF(OR(M628="",VLOOKUP(M$1,Services!$A$1:$B$25,2,0)="Exclude"),"",IF($D628=1,IF(OR(price_limit="",price_limit="No Limit"),IF(M628="Yes",1,2),IF(SUMIFS(WhatIf!$W:$W,WhatIf!$Q:$Q,M$1,WhatIf!$R:$R,M628)&lt;=price_limit,IF(M628="Yes",1,2),"")),""))</f>
        <v/>
      </c>
      <c r="BI628" s="161" t="str">
        <f>IF(OR(N628="",VLOOKUP(N$1,Services!$A$1:$B$25,2,0)="Exclude"),"",IF($D628=1,IF(OR(price_limit="",price_limit="No Limit"),IF(N628="Yes",1,2),IF(SUMIFS(WhatIf!$W:$W,WhatIf!$Q:$Q,N$1,WhatIf!$R:$R,N628)&lt;=price_limit,IF(N628="Yes",1,2),"")),""))</f>
        <v/>
      </c>
      <c r="BJ628" s="161" t="str">
        <f ca="1">IF(OR(O628="",VLOOKUP(O$1,Services!$A$1:$B$25,2,0)="Exclude"),"",IF($D628=1,IF(OR(price_limit="",price_limit="No Limit"),IF(O628="Yes",1,2),IF(SUMIFS(WhatIf!$W:$W,WhatIf!$Q:$Q,O$1,WhatIf!$R:$R,O628)&lt;=price_limit,IF(O628="Yes",1,2),"")),""))</f>
        <v/>
      </c>
      <c r="BK628" s="161" t="str">
        <f>IF(OR(P628="",VLOOKUP(P$1,Services!$A$1:$B$25,2,0)="Exclude"),"",IF($D628=1,IF(OR(price_limit="",price_limit="No Limit"),IF(P628="Yes",1,2),IF(SUMIFS(WhatIf!$W:$W,WhatIf!$Q:$Q,P$1,WhatIf!$R:$R,P628)&lt;=price_limit,IF(P628="Yes",1,2),"")),""))</f>
        <v/>
      </c>
      <c r="BL628" s="161" t="str">
        <f>IF(OR(Q628="",VLOOKUP(Q$1,Services!$A$1:$B$25,2,0)="Exclude"),"",IF($D628=1,IF(OR(price_limit="",price_limit="No Limit"),IF(Q628="Yes",1,2),IF(SUMIFS(WhatIf!$W:$W,WhatIf!$Q:$Q,Q$1,WhatIf!$R:$R,Q628)&lt;=price_limit,IF(Q628="Yes",1,2),"")),""))</f>
        <v/>
      </c>
      <c r="BM628" s="161" t="str">
        <f ca="1">IF(OR(R628="",VLOOKUP(R$1,Services!$A$1:$B$25,2,0)="Exclude"),"",IF($D628=1,IF(OR(price_limit="",price_limit="No Limit"),IF(R628="Yes",1,2),IF(SUMIFS(WhatIf!$W:$W,WhatIf!$Q:$Q,R$1,WhatIf!$R:$R,R628)&lt;=price_limit,IF(R628="Yes",1,2),"")),""))</f>
        <v/>
      </c>
      <c r="BN628" s="161" t="str">
        <f>IF(OR(S628="",VLOOKUP(S$1,Services!$A$1:$B$25,2,0)="Exclude"),"",IF($D628=1,IF(OR(price_limit="",price_limit="No Limit"),IF(S628="Yes",1,2),IF(SUMIFS(WhatIf!$W:$W,WhatIf!$Q:$Q,S$1,WhatIf!$R:$R,S628)&lt;=price_limit,IF(S628="Yes",1,2),"")),""))</f>
        <v/>
      </c>
      <c r="BO628" s="161" t="str">
        <f>IF(OR(T628="",VLOOKUP(T$1,Services!$A$1:$B$25,2,0)="Exclude"),"",IF($D628=1,IF(OR(price_limit="",price_limit="No Limit"),IF(T628="Yes",1,2),IF(SUMIFS(WhatIf!$W:$W,WhatIf!$Q:$Q,T$1,WhatIf!$R:$R,T628)&lt;=price_limit,IF(T628="Yes",1,2),"")),""))</f>
        <v/>
      </c>
      <c r="BP628" s="161" t="str">
        <f ca="1">IF(OR(U628="",VLOOKUP(U$1,Services!$A$1:$B$25,2,0)="Exclude"),"",IF($D628=1,IF(OR(price_limit="",price_limit="No Limit"),IF(U628="Yes",1,2),IF(SUMIFS(WhatIf!$W:$W,WhatIf!$Q:$Q,U$1,WhatIf!$R:$R,U628)&lt;=price_limit,IF(U628="Yes",1,2),"")),""))</f>
        <v/>
      </c>
      <c r="BQ628" s="161" t="str">
        <f ca="1">IF(OR(V628="",VLOOKUP(V$1,Services!$A$1:$B$25,2,0)="Exclude"),"",IF($D628=1,IF(OR(price_limit="",price_limit="No Limit"),IF(V628="Yes",1,2),IF(SUMIFS(WhatIf!$W:$W,WhatIf!$Q:$Q,V$1,WhatIf!$R:$R,V628)&lt;=price_limit,IF(V628="Yes",1,2),"")),""))</f>
        <v/>
      </c>
      <c r="BR628" s="161" t="str">
        <f>IF(OR(W628="",VLOOKUP(W$1,Services!$A$1:$B$25,2,0)="Exclude"),"",IF($D628=1,IF(OR(price_limit="",price_limit="No Limit"),IF(W628="Yes",1,2),IF(SUMIFS(WhatIf!$W:$W,WhatIf!$Q:$Q,W$1,WhatIf!$R:$R,W628)&lt;=price_limit,IF(W628="Yes",1,2),"")),""))</f>
        <v/>
      </c>
      <c r="BS628" s="161" t="str">
        <f>IF(OR(X628="",VLOOKUP(X$1,Services!$A$1:$B$25,2,0)="Exclude"),"",IF($D628=1,IF(OR(price_limit="",price_limit="No Limit"),IF(X628="Yes",1,2),IF(SUMIFS(WhatIf!$W:$W,WhatIf!$Q:$Q,X$1,WhatIf!$R:$R,X628)&lt;=price_limit,IF(X628="Yes",1,2),"")),""))</f>
        <v/>
      </c>
      <c r="BT628" s="161" t="str">
        <f>IF(OR(Y628="",VLOOKUP(Y$1,Services!$A$1:$B$25,2,0)="Exclude"),"",IF($D628=1,IF(OR(price_limit="",price_limit="No Limit"),IF(Y628="Yes",1,2),IF(SUMIFS(WhatIf!$W:$W,WhatIf!$Q:$Q,Y$1,WhatIf!$R:$R,Y628)&lt;=price_limit,IF(Y628="Yes",1,2),"")),""))</f>
        <v/>
      </c>
      <c r="BU628" s="161" t="str">
        <f>IF(OR(Z628="",VLOOKUP(Z$1,Services!$A$1:$B$25,2,0)="Exclude"),"",IF($D628=1,IF(OR(price_limit="",price_limit="No Limit"),IF(Z628="Yes",1,2),IF(SUMIFS(WhatIf!$W:$W,WhatIf!$Q:$Q,Z$1,WhatIf!$R:$R,Z628)&lt;=price_limit,IF(Z628="Yes",1,2),"")),""))</f>
        <v/>
      </c>
      <c r="BV628" s="161" t="str">
        <f>IF(OR(AA628="",VLOOKUP(AA$1,Services!$A$1:$B$25,2,0)="Exclude"),"",IF($D628=1,IF(OR(price_limit="",price_limit="No Limit"),IF(AA628="Yes",1,2),IF(SUMIFS(WhatIf!$W:$W,WhatIf!$Q:$Q,AA$1,WhatIf!$R:$R,AA628)&lt;=price_limit,IF(AA628="Yes",1,2),"")),""))</f>
        <v/>
      </c>
      <c r="BW628" s="8">
        <f t="shared" si="31"/>
        <v>0</v>
      </c>
      <c r="BX628" s="8">
        <f>IF(OR(highlight_pick="Select",highlight_pick=""),0,IF(MID(highlight_pick,1,1)="#",0,IF(INDEX($A628:$CA628,1,MATCH(highlight_pick,$1:$1,0))="",0,IF(INDEX($A628:$CA628,1,MATCH(highlight_pick,$1:$1,0))="Yes",1,2))))</f>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13" customHeight="1" x14ac:dyDescent="0.3">
      <c r="A629" s="15" t="s">
        <v>928</v>
      </c>
      <c r="C629" s="3" t="s">
        <v>229</v>
      </c>
      <c r="D629" s="8" t="str">
        <f t="shared" ca="1" si="29"/>
        <v/>
      </c>
      <c r="O629" s="4" t="s">
        <v>660</v>
      </c>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30"/>
        <v/>
      </c>
      <c r="AZ629" s="161" t="str">
        <f>IF(OR(E629="",VLOOKUP(E$1,Services!$A$1:$B$25,2,0)="Exclude"),"",IF($D629=1,IF(OR(price_limit="",price_limit="No Limit"),IF(E629="Yes",1,2),IF(SUMIFS(WhatIf!$W:$W,WhatIf!$Q:$Q,E$1,WhatIf!$R:$R,E629)&lt;=price_limit,IF(E629="Yes",1,2),"")),""))</f>
        <v/>
      </c>
      <c r="BA629" s="161" t="str">
        <f>IF(OR(F629="",VLOOKUP(F$1,Services!$A$1:$B$25,2,0)="Exclude"),"",IF($D629=1,IF(OR(price_limit="",price_limit="No Limit"),IF(F629="Yes",1,2),IF(SUMIFS(WhatIf!$W:$W,WhatIf!$Q:$Q,F$1,WhatIf!$R:$R,F629)&lt;=price_limit,IF(F629="Yes",1,2),"")),""))</f>
        <v/>
      </c>
      <c r="BB629" s="161" t="str">
        <f>IF(OR(G629="",VLOOKUP(G$1,Services!$A$1:$B$25,2,0)="Exclude"),"",IF($D629=1,IF(OR(price_limit="",price_limit="No Limit"),IF(G629="Yes",1,2),IF(SUMIFS(WhatIf!$W:$W,WhatIf!$Q:$Q,G$1,WhatIf!$R:$R,G629)&lt;=price_limit,IF(G629="Yes",1,2),"")),""))</f>
        <v/>
      </c>
      <c r="BC629" s="161" t="str">
        <f>IF(OR(H629="",VLOOKUP(H$1,Services!$A$1:$B$25,2,0)="Exclude"),"",IF($D629=1,IF(OR(price_limit="",price_limit="No Limit"),IF(H629="Yes",1,2),IF(SUMIFS(WhatIf!$W:$W,WhatIf!$Q:$Q,H$1,WhatIf!$R:$R,H629)&lt;=price_limit,IF(H629="Yes",1,2),"")),""))</f>
        <v/>
      </c>
      <c r="BD629" s="161" t="str">
        <f>IF(OR(I629="",VLOOKUP(I$1,Services!$A$1:$B$25,2,0)="Exclude"),"",IF($D629=1,IF(OR(price_limit="",price_limit="No Limit"),IF(I629="Yes",1,2),IF(SUMIFS(WhatIf!$W:$W,WhatIf!$Q:$Q,I$1,WhatIf!$R:$R,I629)&lt;=price_limit,IF(I629="Yes",1,2),"")),""))</f>
        <v/>
      </c>
      <c r="BE629" s="161" t="str">
        <f>IF(OR(J629="",VLOOKUP(J$1,Services!$A$1:$B$25,2,0)="Exclude"),"",IF($D629=1,IF(OR(price_limit="",price_limit="No Limit"),IF(J629="Yes",1,2),IF(SUMIFS(WhatIf!$W:$W,WhatIf!$Q:$Q,J$1,WhatIf!$R:$R,J629)&lt;=price_limit,IF(J629="Yes",1,2),"")),""))</f>
        <v/>
      </c>
      <c r="BF629" s="161" t="str">
        <f>IF(OR(K629="",VLOOKUP(K$1,Services!$A$1:$B$25,2,0)="Exclude"),"",IF($D629=1,IF(OR(price_limit="",price_limit="No Limit"),IF(K629="Yes",1,2),IF(SUMIFS(WhatIf!$W:$W,WhatIf!$Q:$Q,K$1,WhatIf!$R:$R,K629)&lt;=price_limit,IF(K629="Yes",1,2),"")),""))</f>
        <v/>
      </c>
      <c r="BG629" s="161" t="str">
        <f>IF(OR(L629="",VLOOKUP(L$1,Services!$A$1:$B$25,2,0)="Exclude"),"",IF($D629=1,IF(OR(price_limit="",price_limit="No Limit"),IF(L629="Yes",1,2),IF(SUMIFS(WhatIf!$W:$W,WhatIf!$Q:$Q,L$1,WhatIf!$R:$R,L629)&lt;=price_limit,IF(L629="Yes",1,2),"")),""))</f>
        <v/>
      </c>
      <c r="BH629" s="161" t="str">
        <f>IF(OR(M629="",VLOOKUP(M$1,Services!$A$1:$B$25,2,0)="Exclude"),"",IF($D629=1,IF(OR(price_limit="",price_limit="No Limit"),IF(M629="Yes",1,2),IF(SUMIFS(WhatIf!$W:$W,WhatIf!$Q:$Q,M$1,WhatIf!$R:$R,M629)&lt;=price_limit,IF(M629="Yes",1,2),"")),""))</f>
        <v/>
      </c>
      <c r="BI629" s="161" t="str">
        <f>IF(OR(N629="",VLOOKUP(N$1,Services!$A$1:$B$25,2,0)="Exclude"),"",IF($D629=1,IF(OR(price_limit="",price_limit="No Limit"),IF(N629="Yes",1,2),IF(SUMIFS(WhatIf!$W:$W,WhatIf!$Q:$Q,N$1,WhatIf!$R:$R,N629)&lt;=price_limit,IF(N629="Yes",1,2),"")),""))</f>
        <v/>
      </c>
      <c r="BJ629" s="161" t="str">
        <f ca="1">IF(OR(O629="",VLOOKUP(O$1,Services!$A$1:$B$25,2,0)="Exclude"),"",IF($D629=1,IF(OR(price_limit="",price_limit="No Limit"),IF(O629="Yes",1,2),IF(SUMIFS(WhatIf!$W:$W,WhatIf!$Q:$Q,O$1,WhatIf!$R:$R,O629)&lt;=price_limit,IF(O629="Yes",1,2),"")),""))</f>
        <v/>
      </c>
      <c r="BK629" s="161" t="str">
        <f>IF(OR(P629="",VLOOKUP(P$1,Services!$A$1:$B$25,2,0)="Exclude"),"",IF($D629=1,IF(OR(price_limit="",price_limit="No Limit"),IF(P629="Yes",1,2),IF(SUMIFS(WhatIf!$W:$W,WhatIf!$Q:$Q,P$1,WhatIf!$R:$R,P629)&lt;=price_limit,IF(P629="Yes",1,2),"")),""))</f>
        <v/>
      </c>
      <c r="BL629" s="161" t="str">
        <f>IF(OR(Q629="",VLOOKUP(Q$1,Services!$A$1:$B$25,2,0)="Exclude"),"",IF($D629=1,IF(OR(price_limit="",price_limit="No Limit"),IF(Q629="Yes",1,2),IF(SUMIFS(WhatIf!$W:$W,WhatIf!$Q:$Q,Q$1,WhatIf!$R:$R,Q629)&lt;=price_limit,IF(Q629="Yes",1,2),"")),""))</f>
        <v/>
      </c>
      <c r="BM629" s="161" t="str">
        <f>IF(OR(R629="",VLOOKUP(R$1,Services!$A$1:$B$25,2,0)="Exclude"),"",IF($D629=1,IF(OR(price_limit="",price_limit="No Limit"),IF(R629="Yes",1,2),IF(SUMIFS(WhatIf!$W:$W,WhatIf!$Q:$Q,R$1,WhatIf!$R:$R,R629)&lt;=price_limit,IF(R629="Yes",1,2),"")),""))</f>
        <v/>
      </c>
      <c r="BN629" s="161" t="str">
        <f>IF(OR(S629="",VLOOKUP(S$1,Services!$A$1:$B$25,2,0)="Exclude"),"",IF($D629=1,IF(OR(price_limit="",price_limit="No Limit"),IF(S629="Yes",1,2),IF(SUMIFS(WhatIf!$W:$W,WhatIf!$Q:$Q,S$1,WhatIf!$R:$R,S629)&lt;=price_limit,IF(S629="Yes",1,2),"")),""))</f>
        <v/>
      </c>
      <c r="BO629" s="161" t="str">
        <f>IF(OR(T629="",VLOOKUP(T$1,Services!$A$1:$B$25,2,0)="Exclude"),"",IF($D629=1,IF(OR(price_limit="",price_limit="No Limit"),IF(T629="Yes",1,2),IF(SUMIFS(WhatIf!$W:$W,WhatIf!$Q:$Q,T$1,WhatIf!$R:$R,T629)&lt;=price_limit,IF(T629="Yes",1,2),"")),""))</f>
        <v/>
      </c>
      <c r="BP629" s="161" t="str">
        <f>IF(OR(U629="",VLOOKUP(U$1,Services!$A$1:$B$25,2,0)="Exclude"),"",IF($D629=1,IF(OR(price_limit="",price_limit="No Limit"),IF(U629="Yes",1,2),IF(SUMIFS(WhatIf!$W:$W,WhatIf!$Q:$Q,U$1,WhatIf!$R:$R,U629)&lt;=price_limit,IF(U629="Yes",1,2),"")),""))</f>
        <v/>
      </c>
      <c r="BQ629" s="161" t="str">
        <f>IF(OR(V629="",VLOOKUP(V$1,Services!$A$1:$B$25,2,0)="Exclude"),"",IF($D629=1,IF(OR(price_limit="",price_limit="No Limit"),IF(V629="Yes",1,2),IF(SUMIFS(WhatIf!$W:$W,WhatIf!$Q:$Q,V$1,WhatIf!$R:$R,V629)&lt;=price_limit,IF(V629="Yes",1,2),"")),""))</f>
        <v/>
      </c>
      <c r="BR629" s="161" t="str">
        <f>IF(OR(W629="",VLOOKUP(W$1,Services!$A$1:$B$25,2,0)="Exclude"),"",IF($D629=1,IF(OR(price_limit="",price_limit="No Limit"),IF(W629="Yes",1,2),IF(SUMIFS(WhatIf!$W:$W,WhatIf!$Q:$Q,W$1,WhatIf!$R:$R,W629)&lt;=price_limit,IF(W629="Yes",1,2),"")),""))</f>
        <v/>
      </c>
      <c r="BS629" s="161" t="str">
        <f>IF(OR(X629="",VLOOKUP(X$1,Services!$A$1:$B$25,2,0)="Exclude"),"",IF($D629=1,IF(OR(price_limit="",price_limit="No Limit"),IF(X629="Yes",1,2),IF(SUMIFS(WhatIf!$W:$W,WhatIf!$Q:$Q,X$1,WhatIf!$R:$R,X629)&lt;=price_limit,IF(X629="Yes",1,2),"")),""))</f>
        <v/>
      </c>
      <c r="BT629" s="161" t="str">
        <f>IF(OR(Y629="",VLOOKUP(Y$1,Services!$A$1:$B$25,2,0)="Exclude"),"",IF($D629=1,IF(OR(price_limit="",price_limit="No Limit"),IF(Y629="Yes",1,2),IF(SUMIFS(WhatIf!$W:$W,WhatIf!$Q:$Q,Y$1,WhatIf!$R:$R,Y629)&lt;=price_limit,IF(Y629="Yes",1,2),"")),""))</f>
        <v/>
      </c>
      <c r="BU629" s="161" t="str">
        <f>IF(OR(Z629="",VLOOKUP(Z$1,Services!$A$1:$B$25,2,0)="Exclude"),"",IF($D629=1,IF(OR(price_limit="",price_limit="No Limit"),IF(Z629="Yes",1,2),IF(SUMIFS(WhatIf!$W:$W,WhatIf!$Q:$Q,Z$1,WhatIf!$R:$R,Z629)&lt;=price_limit,IF(Z629="Yes",1,2),"")),""))</f>
        <v/>
      </c>
      <c r="BV629" s="161" t="str">
        <f>IF(OR(AA629="",VLOOKUP(AA$1,Services!$A$1:$B$25,2,0)="Exclude"),"",IF($D629=1,IF(OR(price_limit="",price_limit="No Limit"),IF(AA629="Yes",1,2),IF(SUMIFS(WhatIf!$W:$W,WhatIf!$Q:$Q,AA$1,WhatIf!$R:$R,AA629)&lt;=price_limit,IF(AA629="Yes",1,2),"")),""))</f>
        <v/>
      </c>
      <c r="BW629" s="8">
        <f t="shared" si="31"/>
        <v>0</v>
      </c>
      <c r="BX629" s="8">
        <f>IF(OR(highlight_pick="Select",highlight_pick=""),0,IF(MID(highlight_pick,1,1)="#",0,IF(INDEX($A629:$CA629,1,MATCH(highlight_pick,$1:$1,0))="",0,IF(INDEX($A629:$CA629,1,MATCH(highlight_pick,$1:$1,0))="Yes",1,2))))</f>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26.5" customHeight="1" x14ac:dyDescent="0.35">
      <c r="A630" s="15" t="s">
        <v>135</v>
      </c>
      <c r="B630" s="3" t="s">
        <v>277</v>
      </c>
      <c r="C630" s="3" t="s">
        <v>184</v>
      </c>
      <c r="D630" s="8" t="str">
        <f t="shared" ca="1" si="29"/>
        <v/>
      </c>
      <c r="I630" s="8" t="s">
        <v>231</v>
      </c>
      <c r="J630" s="8" t="s">
        <v>1</v>
      </c>
      <c r="K630" s="8" t="s">
        <v>1</v>
      </c>
      <c r="L630" s="8" t="s">
        <v>1</v>
      </c>
      <c r="M630" s="8" t="s">
        <v>1</v>
      </c>
      <c r="N630" s="8"/>
      <c r="O630" s="8" t="s">
        <v>1</v>
      </c>
      <c r="P630" s="8"/>
      <c r="Q630" s="8"/>
      <c r="R630" s="8" t="s">
        <v>1</v>
      </c>
      <c r="S630" s="8" t="s">
        <v>1</v>
      </c>
      <c r="T630" s="8" t="s">
        <v>1</v>
      </c>
      <c r="U630" s="8" t="s">
        <v>1</v>
      </c>
      <c r="V630" s="8" t="s">
        <v>1</v>
      </c>
      <c r="W630" s="6"/>
      <c r="X630" s="6"/>
      <c r="Y630" s="6"/>
      <c r="Z630" s="6"/>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30"/>
        <v/>
      </c>
      <c r="AZ630" s="161" t="str">
        <f>IF(OR(E630="",VLOOKUP(E$1,Services!$A$1:$B$25,2,0)="Exclude"),"",IF($D630=1,IF(OR(price_limit="",price_limit="No Limit"),IF(E630="Yes",1,2),IF(SUMIFS(WhatIf!$W:$W,WhatIf!$Q:$Q,E$1,WhatIf!$R:$R,E630)&lt;=price_limit,IF(E630="Yes",1,2),"")),""))</f>
        <v/>
      </c>
      <c r="BA630" s="161" t="str">
        <f>IF(OR(F630="",VLOOKUP(F$1,Services!$A$1:$B$25,2,0)="Exclude"),"",IF($D630=1,IF(OR(price_limit="",price_limit="No Limit"),IF(F630="Yes",1,2),IF(SUMIFS(WhatIf!$W:$W,WhatIf!$Q:$Q,F$1,WhatIf!$R:$R,F630)&lt;=price_limit,IF(F630="Yes",1,2),"")),""))</f>
        <v/>
      </c>
      <c r="BB630" s="161" t="str">
        <f>IF(OR(G630="",VLOOKUP(G$1,Services!$A$1:$B$25,2,0)="Exclude"),"",IF($D630=1,IF(OR(price_limit="",price_limit="No Limit"),IF(G630="Yes",1,2),IF(SUMIFS(WhatIf!$W:$W,WhatIf!$Q:$Q,G$1,WhatIf!$R:$R,G630)&lt;=price_limit,IF(G630="Yes",1,2),"")),""))</f>
        <v/>
      </c>
      <c r="BC630" s="161" t="str">
        <f>IF(OR(H630="",VLOOKUP(H$1,Services!$A$1:$B$25,2,0)="Exclude"),"",IF($D630=1,IF(OR(price_limit="",price_limit="No Limit"),IF(H630="Yes",1,2),IF(SUMIFS(WhatIf!$W:$W,WhatIf!$Q:$Q,H$1,WhatIf!$R:$R,H630)&lt;=price_limit,IF(H630="Yes",1,2),"")),""))</f>
        <v/>
      </c>
      <c r="BD630" s="161" t="str">
        <f ca="1">IF(OR(I630="",VLOOKUP(I$1,Services!$A$1:$B$25,2,0)="Exclude"),"",IF($D630=1,IF(OR(price_limit="",price_limit="No Limit"),IF(I630="Yes",1,2),IF(SUMIFS(WhatIf!$W:$W,WhatIf!$Q:$Q,I$1,WhatIf!$R:$R,I630)&lt;=price_limit,IF(I630="Yes",1,2),"")),""))</f>
        <v/>
      </c>
      <c r="BE630" s="161" t="str">
        <f ca="1">IF(OR(J630="",VLOOKUP(J$1,Services!$A$1:$B$25,2,0)="Exclude"),"",IF($D630=1,IF(OR(price_limit="",price_limit="No Limit"),IF(J630="Yes",1,2),IF(SUMIFS(WhatIf!$W:$W,WhatIf!$Q:$Q,J$1,WhatIf!$R:$R,J630)&lt;=price_limit,IF(J630="Yes",1,2),"")),""))</f>
        <v/>
      </c>
      <c r="BF630" s="161" t="str">
        <f ca="1">IF(OR(K630="",VLOOKUP(K$1,Services!$A$1:$B$25,2,0)="Exclude"),"",IF($D630=1,IF(OR(price_limit="",price_limit="No Limit"),IF(K630="Yes",1,2),IF(SUMIFS(WhatIf!$W:$W,WhatIf!$Q:$Q,K$1,WhatIf!$R:$R,K630)&lt;=price_limit,IF(K630="Yes",1,2),"")),""))</f>
        <v/>
      </c>
      <c r="BG630" s="161" t="str">
        <f ca="1">IF(OR(L630="",VLOOKUP(L$1,Services!$A$1:$B$25,2,0)="Exclude"),"",IF($D630=1,IF(OR(price_limit="",price_limit="No Limit"),IF(L630="Yes",1,2),IF(SUMIFS(WhatIf!$W:$W,WhatIf!$Q:$Q,L$1,WhatIf!$R:$R,L630)&lt;=price_limit,IF(L630="Yes",1,2),"")),""))</f>
        <v/>
      </c>
      <c r="BH630" s="161" t="str">
        <f ca="1">IF(OR(M630="",VLOOKUP(M$1,Services!$A$1:$B$25,2,0)="Exclude"),"",IF($D630=1,IF(OR(price_limit="",price_limit="No Limit"),IF(M630="Yes",1,2),IF(SUMIFS(WhatIf!$W:$W,WhatIf!$Q:$Q,M$1,WhatIf!$R:$R,M630)&lt;=price_limit,IF(M630="Yes",1,2),"")),""))</f>
        <v/>
      </c>
      <c r="BI630" s="161" t="str">
        <f>IF(OR(N630="",VLOOKUP(N$1,Services!$A$1:$B$25,2,0)="Exclude"),"",IF($D630=1,IF(OR(price_limit="",price_limit="No Limit"),IF(N630="Yes",1,2),IF(SUMIFS(WhatIf!$W:$W,WhatIf!$Q:$Q,N$1,WhatIf!$R:$R,N630)&lt;=price_limit,IF(N630="Yes",1,2),"")),""))</f>
        <v/>
      </c>
      <c r="BJ630" s="161" t="str">
        <f ca="1">IF(OR(O630="",VLOOKUP(O$1,Services!$A$1:$B$25,2,0)="Exclude"),"",IF($D630=1,IF(OR(price_limit="",price_limit="No Limit"),IF(O630="Yes",1,2),IF(SUMIFS(WhatIf!$W:$W,WhatIf!$Q:$Q,O$1,WhatIf!$R:$R,O630)&lt;=price_limit,IF(O630="Yes",1,2),"")),""))</f>
        <v/>
      </c>
      <c r="BK630" s="161" t="str">
        <f>IF(OR(P630="",VLOOKUP(P$1,Services!$A$1:$B$25,2,0)="Exclude"),"",IF($D630=1,IF(OR(price_limit="",price_limit="No Limit"),IF(P630="Yes",1,2),IF(SUMIFS(WhatIf!$W:$W,WhatIf!$Q:$Q,P$1,WhatIf!$R:$R,P630)&lt;=price_limit,IF(P630="Yes",1,2),"")),""))</f>
        <v/>
      </c>
      <c r="BL630" s="161" t="str">
        <f>IF(OR(Q630="",VLOOKUP(Q$1,Services!$A$1:$B$25,2,0)="Exclude"),"",IF($D630=1,IF(OR(price_limit="",price_limit="No Limit"),IF(Q630="Yes",1,2),IF(SUMIFS(WhatIf!$W:$W,WhatIf!$Q:$Q,Q$1,WhatIf!$R:$R,Q630)&lt;=price_limit,IF(Q630="Yes",1,2),"")),""))</f>
        <v/>
      </c>
      <c r="BM630" s="161" t="str">
        <f ca="1">IF(OR(R630="",VLOOKUP(R$1,Services!$A$1:$B$25,2,0)="Exclude"),"",IF($D630=1,IF(OR(price_limit="",price_limit="No Limit"),IF(R630="Yes",1,2),IF(SUMIFS(WhatIf!$W:$W,WhatIf!$Q:$Q,R$1,WhatIf!$R:$R,R630)&lt;=price_limit,IF(R630="Yes",1,2),"")),""))</f>
        <v/>
      </c>
      <c r="BN630" s="161" t="str">
        <f ca="1">IF(OR(S630="",VLOOKUP(S$1,Services!$A$1:$B$25,2,0)="Exclude"),"",IF($D630=1,IF(OR(price_limit="",price_limit="No Limit"),IF(S630="Yes",1,2),IF(SUMIFS(WhatIf!$W:$W,WhatIf!$Q:$Q,S$1,WhatIf!$R:$R,S630)&lt;=price_limit,IF(S630="Yes",1,2),"")),""))</f>
        <v/>
      </c>
      <c r="BO630" s="161" t="str">
        <f ca="1">IF(OR(T630="",VLOOKUP(T$1,Services!$A$1:$B$25,2,0)="Exclude"),"",IF($D630=1,IF(OR(price_limit="",price_limit="No Limit"),IF(T630="Yes",1,2),IF(SUMIFS(WhatIf!$W:$W,WhatIf!$Q:$Q,T$1,WhatIf!$R:$R,T630)&lt;=price_limit,IF(T630="Yes",1,2),"")),""))</f>
        <v/>
      </c>
      <c r="BP630" s="161" t="str">
        <f ca="1">IF(OR(U630="",VLOOKUP(U$1,Services!$A$1:$B$25,2,0)="Exclude"),"",IF($D630=1,IF(OR(price_limit="",price_limit="No Limit"),IF(U630="Yes",1,2),IF(SUMIFS(WhatIf!$W:$W,WhatIf!$Q:$Q,U$1,WhatIf!$R:$R,U630)&lt;=price_limit,IF(U630="Yes",1,2),"")),""))</f>
        <v/>
      </c>
      <c r="BQ630" s="161" t="str">
        <f ca="1">IF(OR(V630="",VLOOKUP(V$1,Services!$A$1:$B$25,2,0)="Exclude"),"",IF($D630=1,IF(OR(price_limit="",price_limit="No Limit"),IF(V630="Yes",1,2),IF(SUMIFS(WhatIf!$W:$W,WhatIf!$Q:$Q,V$1,WhatIf!$R:$R,V630)&lt;=price_limit,IF(V630="Yes",1,2),"")),""))</f>
        <v/>
      </c>
      <c r="BR630" s="161" t="str">
        <f>IF(OR(W630="",VLOOKUP(W$1,Services!$A$1:$B$25,2,0)="Exclude"),"",IF($D630=1,IF(OR(price_limit="",price_limit="No Limit"),IF(W630="Yes",1,2),IF(SUMIFS(WhatIf!$W:$W,WhatIf!$Q:$Q,W$1,WhatIf!$R:$R,W630)&lt;=price_limit,IF(W630="Yes",1,2),"")),""))</f>
        <v/>
      </c>
      <c r="BS630" s="161" t="str">
        <f>IF(OR(X630="",VLOOKUP(X$1,Services!$A$1:$B$25,2,0)="Exclude"),"",IF($D630=1,IF(OR(price_limit="",price_limit="No Limit"),IF(X630="Yes",1,2),IF(SUMIFS(WhatIf!$W:$W,WhatIf!$Q:$Q,X$1,WhatIf!$R:$R,X630)&lt;=price_limit,IF(X630="Yes",1,2),"")),""))</f>
        <v/>
      </c>
      <c r="BT630" s="161" t="str">
        <f>IF(OR(Y630="",VLOOKUP(Y$1,Services!$A$1:$B$25,2,0)="Exclude"),"",IF($D630=1,IF(OR(price_limit="",price_limit="No Limit"),IF(Y630="Yes",1,2),IF(SUMIFS(WhatIf!$W:$W,WhatIf!$Q:$Q,Y$1,WhatIf!$R:$R,Y630)&lt;=price_limit,IF(Y630="Yes",1,2),"")),""))</f>
        <v/>
      </c>
      <c r="BU630" s="161" t="str">
        <f>IF(OR(Z630="",VLOOKUP(Z$1,Services!$A$1:$B$25,2,0)="Exclude"),"",IF($D630=1,IF(OR(price_limit="",price_limit="No Limit"),IF(Z630="Yes",1,2),IF(SUMIFS(WhatIf!$W:$W,WhatIf!$Q:$Q,Z$1,WhatIf!$R:$R,Z630)&lt;=price_limit,IF(Z630="Yes",1,2),"")),""))</f>
        <v/>
      </c>
      <c r="BV630" s="161" t="str">
        <f>IF(OR(AA630="",VLOOKUP(AA$1,Services!$A$1:$B$25,2,0)="Exclude"),"",IF($D630=1,IF(OR(price_limit="",price_limit="No Limit"),IF(AA630="Yes",1,2),IF(SUMIFS(WhatIf!$W:$W,WhatIf!$Q:$Q,AA$1,WhatIf!$R:$R,AA630)&lt;=price_limit,IF(AA630="Yes",1,2),"")),""))</f>
        <v/>
      </c>
      <c r="BW630" s="8">
        <f t="shared" si="31"/>
        <v>0</v>
      </c>
      <c r="BX630" s="8">
        <f>IF(OR(highlight_pick="Select",highlight_pick=""),0,IF(MID(highlight_pick,1,1)="#",0,IF(INDEX($A630:$CA630,1,MATCH(highlight_pick,$1:$1,0))="",0,IF(INDEX($A630:$CA630,1,MATCH(highlight_pick,$1:$1,0))="Yes",1,2))))</f>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13" customHeight="1" x14ac:dyDescent="0.35">
      <c r="A631" s="15" t="s">
        <v>136</v>
      </c>
      <c r="B631" s="3" t="s">
        <v>205</v>
      </c>
      <c r="C631" s="3" t="s">
        <v>345</v>
      </c>
      <c r="D631" s="8" t="str">
        <f t="shared" ca="1" si="29"/>
        <v/>
      </c>
      <c r="I631" s="8"/>
      <c r="K631" s="8" t="s">
        <v>1</v>
      </c>
      <c r="L631" s="8" t="s">
        <v>1</v>
      </c>
      <c r="M631" s="8" t="s">
        <v>1</v>
      </c>
      <c r="N631" s="8" t="s">
        <v>1</v>
      </c>
      <c r="O631" s="8" t="s">
        <v>1</v>
      </c>
      <c r="P631" s="8"/>
      <c r="Q631" s="8"/>
      <c r="R631" s="8"/>
      <c r="S631" s="8"/>
      <c r="T631" s="8"/>
      <c r="U631" s="8"/>
      <c r="V631" s="8"/>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30"/>
        <v/>
      </c>
      <c r="AZ631" s="161" t="str">
        <f>IF(OR(E631="",VLOOKUP(E$1,Services!$A$1:$B$25,2,0)="Exclude"),"",IF($D631=1,IF(OR(price_limit="",price_limit="No Limit"),IF(E631="Yes",1,2),IF(SUMIFS(WhatIf!$W:$W,WhatIf!$Q:$Q,E$1,WhatIf!$R:$R,E631)&lt;=price_limit,IF(E631="Yes",1,2),"")),""))</f>
        <v/>
      </c>
      <c r="BA631" s="161" t="str">
        <f>IF(OR(F631="",VLOOKUP(F$1,Services!$A$1:$B$25,2,0)="Exclude"),"",IF($D631=1,IF(OR(price_limit="",price_limit="No Limit"),IF(F631="Yes",1,2),IF(SUMIFS(WhatIf!$W:$W,WhatIf!$Q:$Q,F$1,WhatIf!$R:$R,F631)&lt;=price_limit,IF(F631="Yes",1,2),"")),""))</f>
        <v/>
      </c>
      <c r="BB631" s="161" t="str">
        <f>IF(OR(G631="",VLOOKUP(G$1,Services!$A$1:$B$25,2,0)="Exclude"),"",IF($D631=1,IF(OR(price_limit="",price_limit="No Limit"),IF(G631="Yes",1,2),IF(SUMIFS(WhatIf!$W:$W,WhatIf!$Q:$Q,G$1,WhatIf!$R:$R,G631)&lt;=price_limit,IF(G631="Yes",1,2),"")),""))</f>
        <v/>
      </c>
      <c r="BC631" s="161" t="str">
        <f>IF(OR(H631="",VLOOKUP(H$1,Services!$A$1:$B$25,2,0)="Exclude"),"",IF($D631=1,IF(OR(price_limit="",price_limit="No Limit"),IF(H631="Yes",1,2),IF(SUMIFS(WhatIf!$W:$W,WhatIf!$Q:$Q,H$1,WhatIf!$R:$R,H631)&lt;=price_limit,IF(H631="Yes",1,2),"")),""))</f>
        <v/>
      </c>
      <c r="BD631" s="161" t="str">
        <f>IF(OR(I631="",VLOOKUP(I$1,Services!$A$1:$B$25,2,0)="Exclude"),"",IF($D631=1,IF(OR(price_limit="",price_limit="No Limit"),IF(I631="Yes",1,2),IF(SUMIFS(WhatIf!$W:$W,WhatIf!$Q:$Q,I$1,WhatIf!$R:$R,I631)&lt;=price_limit,IF(I631="Yes",1,2),"")),""))</f>
        <v/>
      </c>
      <c r="BE631" s="161" t="str">
        <f>IF(OR(J631="",VLOOKUP(J$1,Services!$A$1:$B$25,2,0)="Exclude"),"",IF($D631=1,IF(OR(price_limit="",price_limit="No Limit"),IF(J631="Yes",1,2),IF(SUMIFS(WhatIf!$W:$W,WhatIf!$Q:$Q,J$1,WhatIf!$R:$R,J631)&lt;=price_limit,IF(J631="Yes",1,2),"")),""))</f>
        <v/>
      </c>
      <c r="BF631" s="161" t="str">
        <f ca="1">IF(OR(K631="",VLOOKUP(K$1,Services!$A$1:$B$25,2,0)="Exclude"),"",IF($D631=1,IF(OR(price_limit="",price_limit="No Limit"),IF(K631="Yes",1,2),IF(SUMIFS(WhatIf!$W:$W,WhatIf!$Q:$Q,K$1,WhatIf!$R:$R,K631)&lt;=price_limit,IF(K631="Yes",1,2),"")),""))</f>
        <v/>
      </c>
      <c r="BG631" s="161" t="str">
        <f ca="1">IF(OR(L631="",VLOOKUP(L$1,Services!$A$1:$B$25,2,0)="Exclude"),"",IF($D631=1,IF(OR(price_limit="",price_limit="No Limit"),IF(L631="Yes",1,2),IF(SUMIFS(WhatIf!$W:$W,WhatIf!$Q:$Q,L$1,WhatIf!$R:$R,L631)&lt;=price_limit,IF(L631="Yes",1,2),"")),""))</f>
        <v/>
      </c>
      <c r="BH631" s="161" t="str">
        <f ca="1">IF(OR(M631="",VLOOKUP(M$1,Services!$A$1:$B$25,2,0)="Exclude"),"",IF($D631=1,IF(OR(price_limit="",price_limit="No Limit"),IF(M631="Yes",1,2),IF(SUMIFS(WhatIf!$W:$W,WhatIf!$Q:$Q,M$1,WhatIf!$R:$R,M631)&lt;=price_limit,IF(M631="Yes",1,2),"")),""))</f>
        <v/>
      </c>
      <c r="BI631" s="161" t="str">
        <f ca="1">IF(OR(N631="",VLOOKUP(N$1,Services!$A$1:$B$25,2,0)="Exclude"),"",IF($D631=1,IF(OR(price_limit="",price_limit="No Limit"),IF(N631="Yes",1,2),IF(SUMIFS(WhatIf!$W:$W,WhatIf!$Q:$Q,N$1,WhatIf!$R:$R,N631)&lt;=price_limit,IF(N631="Yes",1,2),"")),""))</f>
        <v/>
      </c>
      <c r="BJ631" s="161" t="str">
        <f ca="1">IF(OR(O631="",VLOOKUP(O$1,Services!$A$1:$B$25,2,0)="Exclude"),"",IF($D631=1,IF(OR(price_limit="",price_limit="No Limit"),IF(O631="Yes",1,2),IF(SUMIFS(WhatIf!$W:$W,WhatIf!$Q:$Q,O$1,WhatIf!$R:$R,O631)&lt;=price_limit,IF(O631="Yes",1,2),"")),""))</f>
        <v/>
      </c>
      <c r="BK631" s="161" t="str">
        <f>IF(OR(P631="",VLOOKUP(P$1,Services!$A$1:$B$25,2,0)="Exclude"),"",IF($D631=1,IF(OR(price_limit="",price_limit="No Limit"),IF(P631="Yes",1,2),IF(SUMIFS(WhatIf!$W:$W,WhatIf!$Q:$Q,P$1,WhatIf!$R:$R,P631)&lt;=price_limit,IF(P631="Yes",1,2),"")),""))</f>
        <v/>
      </c>
      <c r="BL631" s="161" t="str">
        <f>IF(OR(Q631="",VLOOKUP(Q$1,Services!$A$1:$B$25,2,0)="Exclude"),"",IF($D631=1,IF(OR(price_limit="",price_limit="No Limit"),IF(Q631="Yes",1,2),IF(SUMIFS(WhatIf!$W:$W,WhatIf!$Q:$Q,Q$1,WhatIf!$R:$R,Q631)&lt;=price_limit,IF(Q631="Yes",1,2),"")),""))</f>
        <v/>
      </c>
      <c r="BM631" s="161" t="str">
        <f>IF(OR(R631="",VLOOKUP(R$1,Services!$A$1:$B$25,2,0)="Exclude"),"",IF($D631=1,IF(OR(price_limit="",price_limit="No Limit"),IF(R631="Yes",1,2),IF(SUMIFS(WhatIf!$W:$W,WhatIf!$Q:$Q,R$1,WhatIf!$R:$R,R631)&lt;=price_limit,IF(R631="Yes",1,2),"")),""))</f>
        <v/>
      </c>
      <c r="BN631" s="161" t="str">
        <f>IF(OR(S631="",VLOOKUP(S$1,Services!$A$1:$B$25,2,0)="Exclude"),"",IF($D631=1,IF(OR(price_limit="",price_limit="No Limit"),IF(S631="Yes",1,2),IF(SUMIFS(WhatIf!$W:$W,WhatIf!$Q:$Q,S$1,WhatIf!$R:$R,S631)&lt;=price_limit,IF(S631="Yes",1,2),"")),""))</f>
        <v/>
      </c>
      <c r="BO631" s="161" t="str">
        <f>IF(OR(T631="",VLOOKUP(T$1,Services!$A$1:$B$25,2,0)="Exclude"),"",IF($D631=1,IF(OR(price_limit="",price_limit="No Limit"),IF(T631="Yes",1,2),IF(SUMIFS(WhatIf!$W:$W,WhatIf!$Q:$Q,T$1,WhatIf!$R:$R,T631)&lt;=price_limit,IF(T631="Yes",1,2),"")),""))</f>
        <v/>
      </c>
      <c r="BP631" s="161" t="str">
        <f>IF(OR(U631="",VLOOKUP(U$1,Services!$A$1:$B$25,2,0)="Exclude"),"",IF($D631=1,IF(OR(price_limit="",price_limit="No Limit"),IF(U631="Yes",1,2),IF(SUMIFS(WhatIf!$W:$W,WhatIf!$Q:$Q,U$1,WhatIf!$R:$R,U631)&lt;=price_limit,IF(U631="Yes",1,2),"")),""))</f>
        <v/>
      </c>
      <c r="BQ631" s="161" t="str">
        <f>IF(OR(V631="",VLOOKUP(V$1,Services!$A$1:$B$25,2,0)="Exclude"),"",IF($D631=1,IF(OR(price_limit="",price_limit="No Limit"),IF(V631="Yes",1,2),IF(SUMIFS(WhatIf!$W:$W,WhatIf!$Q:$Q,V$1,WhatIf!$R:$R,V631)&lt;=price_limit,IF(V631="Yes",1,2),"")),""))</f>
        <v/>
      </c>
      <c r="BR631" s="161" t="str">
        <f>IF(OR(W631="",VLOOKUP(W$1,Services!$A$1:$B$25,2,0)="Exclude"),"",IF($D631=1,IF(OR(price_limit="",price_limit="No Limit"),IF(W631="Yes",1,2),IF(SUMIFS(WhatIf!$W:$W,WhatIf!$Q:$Q,W$1,WhatIf!$R:$R,W631)&lt;=price_limit,IF(W631="Yes",1,2),"")),""))</f>
        <v/>
      </c>
      <c r="BS631" s="161" t="str">
        <f>IF(OR(X631="",VLOOKUP(X$1,Services!$A$1:$B$25,2,0)="Exclude"),"",IF($D631=1,IF(OR(price_limit="",price_limit="No Limit"),IF(X631="Yes",1,2),IF(SUMIFS(WhatIf!$W:$W,WhatIf!$Q:$Q,X$1,WhatIf!$R:$R,X631)&lt;=price_limit,IF(X631="Yes",1,2),"")),""))</f>
        <v/>
      </c>
      <c r="BT631" s="161" t="str">
        <f>IF(OR(Y631="",VLOOKUP(Y$1,Services!$A$1:$B$25,2,0)="Exclude"),"",IF($D631=1,IF(OR(price_limit="",price_limit="No Limit"),IF(Y631="Yes",1,2),IF(SUMIFS(WhatIf!$W:$W,WhatIf!$Q:$Q,Y$1,WhatIf!$R:$R,Y631)&lt;=price_limit,IF(Y631="Yes",1,2),"")),""))</f>
        <v/>
      </c>
      <c r="BU631" s="161" t="str">
        <f>IF(OR(Z631="",VLOOKUP(Z$1,Services!$A$1:$B$25,2,0)="Exclude"),"",IF($D631=1,IF(OR(price_limit="",price_limit="No Limit"),IF(Z631="Yes",1,2),IF(SUMIFS(WhatIf!$W:$W,WhatIf!$Q:$Q,Z$1,WhatIf!$R:$R,Z631)&lt;=price_limit,IF(Z631="Yes",1,2),"")),""))</f>
        <v/>
      </c>
      <c r="BV631" s="161" t="str">
        <f>IF(OR(AA631="",VLOOKUP(AA$1,Services!$A$1:$B$25,2,0)="Exclude"),"",IF($D631=1,IF(OR(price_limit="",price_limit="No Limit"),IF(AA631="Yes",1,2),IF(SUMIFS(WhatIf!$W:$W,WhatIf!$Q:$Q,AA$1,WhatIf!$R:$R,AA631)&lt;=price_limit,IF(AA631="Yes",1,2),"")),""))</f>
        <v/>
      </c>
      <c r="BW631" s="8">
        <f t="shared" si="31"/>
        <v>0</v>
      </c>
      <c r="BX631" s="8">
        <f>IF(OR(highlight_pick="Select",highlight_pick=""),0,IF(MID(highlight_pick,1,1)="#",0,IF(INDEX($A631:$CA631,1,MATCH(highlight_pick,$1:$1,0))="",0,IF(INDEX($A631:$CA631,1,MATCH(highlight_pick,$1:$1,0))="Yes",1,2))))</f>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row r="632" spans="1:79" ht="13" customHeight="1" x14ac:dyDescent="0.35">
      <c r="A632" s="15" t="s">
        <v>144</v>
      </c>
      <c r="B632" s="3" t="s">
        <v>505</v>
      </c>
      <c r="C632" s="3" t="s">
        <v>184</v>
      </c>
      <c r="D632" s="8" t="str">
        <f t="shared" ca="1" si="29"/>
        <v/>
      </c>
      <c r="F632" s="4" t="s">
        <v>704</v>
      </c>
      <c r="G632" s="4" t="s">
        <v>704</v>
      </c>
      <c r="H632" s="4" t="s">
        <v>704</v>
      </c>
      <c r="I632" s="8" t="s">
        <v>231</v>
      </c>
      <c r="J632" s="8" t="s">
        <v>231</v>
      </c>
      <c r="K632" s="8" t="s">
        <v>1</v>
      </c>
      <c r="L632" s="8" t="s">
        <v>1</v>
      </c>
      <c r="M632" s="8" t="s">
        <v>1</v>
      </c>
      <c r="N632" s="8" t="s">
        <v>231</v>
      </c>
      <c r="O632" s="8" t="s">
        <v>1</v>
      </c>
      <c r="P632" s="8"/>
      <c r="Q632" s="8"/>
      <c r="R632" s="8"/>
      <c r="S632" s="8"/>
      <c r="T632" s="8"/>
      <c r="U632" s="8"/>
      <c r="V632" s="8" t="s">
        <v>1</v>
      </c>
      <c r="W632" s="6"/>
      <c r="X632" s="6"/>
      <c r="Y632" s="6"/>
      <c r="Z632" s="6"/>
      <c r="AB632" s="8" t="str">
        <f ca="1">IF(AND($D632=1,ISNUMBER(MATCH(E$1&amp;E632&amp;"x",WhatIf!$X:$X,0))),1,"")</f>
        <v/>
      </c>
      <c r="AC632" s="8" t="str">
        <f ca="1">IF(AND($D632=1,ISNUMBER(MATCH(F$1&amp;F632&amp;"x",WhatIf!$X:$X,0))),1,"")</f>
        <v/>
      </c>
      <c r="AD632" s="8" t="str">
        <f ca="1">IF(AND($D632=1,ISNUMBER(MATCH(G$1&amp;G632&amp;"x",WhatIf!$X:$X,0))),1,"")</f>
        <v/>
      </c>
      <c r="AE632" s="8" t="str">
        <f ca="1">IF(AND($D632=1,ISNUMBER(MATCH(H$1&amp;H632&amp;"x",WhatIf!$X:$X,0))),1,"")</f>
        <v/>
      </c>
      <c r="AF632" s="8" t="str">
        <f ca="1">IF(AND($D632=1,ISNUMBER(MATCH(I$1&amp;I632&amp;"x",WhatIf!$X:$X,0))),1,"")</f>
        <v/>
      </c>
      <c r="AG632" s="8" t="str">
        <f ca="1">IF(AND($D632=1,ISNUMBER(MATCH(J$1&amp;J632&amp;"x",WhatIf!$X:$X,0))),1,"")</f>
        <v/>
      </c>
      <c r="AH632" s="8" t="str">
        <f ca="1">IF(AND($D632=1,ISNUMBER(MATCH(K$1&amp;K632&amp;"x",WhatIf!$X:$X,0))),1,"")</f>
        <v/>
      </c>
      <c r="AI632" s="8" t="str">
        <f ca="1">IF(AND($D632=1,ISNUMBER(MATCH(L$1&amp;L632&amp;"x",WhatIf!$X:$X,0))),1,"")</f>
        <v/>
      </c>
      <c r="AJ632" s="8" t="str">
        <f ca="1">IF(AND($D632=1,ISNUMBER(MATCH(M$1&amp;M632&amp;"x",WhatIf!$X:$X,0))),1,"")</f>
        <v/>
      </c>
      <c r="AK632" s="8" t="str">
        <f ca="1">IF(AND($D632=1,ISNUMBER(MATCH(N$1&amp;N632&amp;"x",WhatIf!$X:$X,0))),1,"")</f>
        <v/>
      </c>
      <c r="AL632" s="8" t="str">
        <f ca="1">IF(AND($D632=1,ISNUMBER(MATCH(O$1&amp;O632&amp;"x",WhatIf!$X:$X,0))),1,"")</f>
        <v/>
      </c>
      <c r="AM632" s="8" t="str">
        <f ca="1">IF(AND($D632=1,ISNUMBER(MATCH(P$1&amp;P632&amp;"x",WhatIf!$X:$X,0))),1,"")</f>
        <v/>
      </c>
      <c r="AN632" s="8" t="str">
        <f ca="1">IF(AND($D632=1,ISNUMBER(MATCH(Q$1&amp;Q632&amp;"x",WhatIf!$X:$X,0))),1,"")</f>
        <v/>
      </c>
      <c r="AO632" s="8" t="str">
        <f ca="1">IF(AND($D632=1,ISNUMBER(MATCH(R$1&amp;R632&amp;"x",WhatIf!$X:$X,0))),1,"")</f>
        <v/>
      </c>
      <c r="AP632" s="8" t="str">
        <f ca="1">IF(AND($D632=1,ISNUMBER(MATCH(S$1&amp;S632&amp;"x",WhatIf!$X:$X,0))),1,"")</f>
        <v/>
      </c>
      <c r="AQ632" s="8" t="str">
        <f ca="1">IF(AND($D632=1,ISNUMBER(MATCH(T$1&amp;T632&amp;"x",WhatIf!$X:$X,0))),1,"")</f>
        <v/>
      </c>
      <c r="AR632" s="8" t="str">
        <f ca="1">IF(AND($D632=1,ISNUMBER(MATCH(U$1&amp;U632&amp;"x",WhatIf!$X:$X,0))),1,"")</f>
        <v/>
      </c>
      <c r="AS632" s="8" t="str">
        <f ca="1">IF(AND($D632=1,ISNUMBER(MATCH(V$1&amp;V632&amp;"x",WhatIf!$X:$X,0))),1,"")</f>
        <v/>
      </c>
      <c r="AT632" s="8" t="str">
        <f ca="1">IF(AND($D632=1,ISNUMBER(MATCH(W$1&amp;W632&amp;"x",WhatIf!$X:$X,0))),1,"")</f>
        <v/>
      </c>
      <c r="AU632" s="8" t="str">
        <f ca="1">IF(AND($D632=1,ISNUMBER(MATCH(X$1&amp;X632&amp;"x",WhatIf!$X:$X,0))),1,"")</f>
        <v/>
      </c>
      <c r="AV632" s="8" t="str">
        <f ca="1">IF(AND($D632=1,ISNUMBER(MATCH(Y$1&amp;Y632&amp;"x",WhatIf!$X:$X,0))),1,"")</f>
        <v/>
      </c>
      <c r="AW632" s="8" t="str">
        <f ca="1">IF(AND($D632=1,ISNUMBER(MATCH(Z$1&amp;Z632&amp;"x",WhatIf!$X:$X,0))),1,"")</f>
        <v/>
      </c>
      <c r="AX632" s="8" t="str">
        <f ca="1">IF(AND($D632=1,ISNUMBER(MATCH(AA$1&amp;AA632&amp;"x",WhatIf!$X:$X,0))),1,"")</f>
        <v/>
      </c>
      <c r="AY632" s="8" t="str">
        <f t="shared" ca="1" si="30"/>
        <v/>
      </c>
      <c r="AZ632" s="161" t="str">
        <f>IF(OR(E632="",VLOOKUP(E$1,Services!$A$1:$B$25,2,0)="Exclude"),"",IF($D632=1,IF(OR(price_limit="",price_limit="No Limit"),IF(E632="Yes",1,2),IF(SUMIFS(WhatIf!$W:$W,WhatIf!$Q:$Q,E$1,WhatIf!$R:$R,E632)&lt;=price_limit,IF(E632="Yes",1,2),"")),""))</f>
        <v/>
      </c>
      <c r="BA632" s="161" t="str">
        <f ca="1">IF(OR(F632="",VLOOKUP(F$1,Services!$A$1:$B$25,2,0)="Exclude"),"",IF($D632=1,IF(OR(price_limit="",price_limit="No Limit"),IF(F632="Yes",1,2),IF(SUMIFS(WhatIf!$W:$W,WhatIf!$Q:$Q,F$1,WhatIf!$R:$R,F632)&lt;=price_limit,IF(F632="Yes",1,2),"")),""))</f>
        <v/>
      </c>
      <c r="BB632" s="161" t="str">
        <f ca="1">IF(OR(G632="",VLOOKUP(G$1,Services!$A$1:$B$25,2,0)="Exclude"),"",IF($D632=1,IF(OR(price_limit="",price_limit="No Limit"),IF(G632="Yes",1,2),IF(SUMIFS(WhatIf!$W:$W,WhatIf!$Q:$Q,G$1,WhatIf!$R:$R,G632)&lt;=price_limit,IF(G632="Yes",1,2),"")),""))</f>
        <v/>
      </c>
      <c r="BC632" s="161" t="str">
        <f ca="1">IF(OR(H632="",VLOOKUP(H$1,Services!$A$1:$B$25,2,0)="Exclude"),"",IF($D632=1,IF(OR(price_limit="",price_limit="No Limit"),IF(H632="Yes",1,2),IF(SUMIFS(WhatIf!$W:$W,WhatIf!$Q:$Q,H$1,WhatIf!$R:$R,H632)&lt;=price_limit,IF(H632="Yes",1,2),"")),""))</f>
        <v/>
      </c>
      <c r="BD632" s="161" t="str">
        <f ca="1">IF(OR(I632="",VLOOKUP(I$1,Services!$A$1:$B$25,2,0)="Exclude"),"",IF($D632=1,IF(OR(price_limit="",price_limit="No Limit"),IF(I632="Yes",1,2),IF(SUMIFS(WhatIf!$W:$W,WhatIf!$Q:$Q,I$1,WhatIf!$R:$R,I632)&lt;=price_limit,IF(I632="Yes",1,2),"")),""))</f>
        <v/>
      </c>
      <c r="BE632" s="161" t="str">
        <f ca="1">IF(OR(J632="",VLOOKUP(J$1,Services!$A$1:$B$25,2,0)="Exclude"),"",IF($D632=1,IF(OR(price_limit="",price_limit="No Limit"),IF(J632="Yes",1,2),IF(SUMIFS(WhatIf!$W:$W,WhatIf!$Q:$Q,J$1,WhatIf!$R:$R,J632)&lt;=price_limit,IF(J632="Yes",1,2),"")),""))</f>
        <v/>
      </c>
      <c r="BF632" s="161" t="str">
        <f ca="1">IF(OR(K632="",VLOOKUP(K$1,Services!$A$1:$B$25,2,0)="Exclude"),"",IF($D632=1,IF(OR(price_limit="",price_limit="No Limit"),IF(K632="Yes",1,2),IF(SUMIFS(WhatIf!$W:$W,WhatIf!$Q:$Q,K$1,WhatIf!$R:$R,K632)&lt;=price_limit,IF(K632="Yes",1,2),"")),""))</f>
        <v/>
      </c>
      <c r="BG632" s="161" t="str">
        <f ca="1">IF(OR(L632="",VLOOKUP(L$1,Services!$A$1:$B$25,2,0)="Exclude"),"",IF($D632=1,IF(OR(price_limit="",price_limit="No Limit"),IF(L632="Yes",1,2),IF(SUMIFS(WhatIf!$W:$W,WhatIf!$Q:$Q,L$1,WhatIf!$R:$R,L632)&lt;=price_limit,IF(L632="Yes",1,2),"")),""))</f>
        <v/>
      </c>
      <c r="BH632" s="161" t="str">
        <f ca="1">IF(OR(M632="",VLOOKUP(M$1,Services!$A$1:$B$25,2,0)="Exclude"),"",IF($D632=1,IF(OR(price_limit="",price_limit="No Limit"),IF(M632="Yes",1,2),IF(SUMIFS(WhatIf!$W:$W,WhatIf!$Q:$Q,M$1,WhatIf!$R:$R,M632)&lt;=price_limit,IF(M632="Yes",1,2),"")),""))</f>
        <v/>
      </c>
      <c r="BI632" s="161" t="str">
        <f ca="1">IF(OR(N632="",VLOOKUP(N$1,Services!$A$1:$B$25,2,0)="Exclude"),"",IF($D632=1,IF(OR(price_limit="",price_limit="No Limit"),IF(N632="Yes",1,2),IF(SUMIFS(WhatIf!$W:$W,WhatIf!$Q:$Q,N$1,WhatIf!$R:$R,N632)&lt;=price_limit,IF(N632="Yes",1,2),"")),""))</f>
        <v/>
      </c>
      <c r="BJ632" s="161" t="str">
        <f ca="1">IF(OR(O632="",VLOOKUP(O$1,Services!$A$1:$B$25,2,0)="Exclude"),"",IF($D632=1,IF(OR(price_limit="",price_limit="No Limit"),IF(O632="Yes",1,2),IF(SUMIFS(WhatIf!$W:$W,WhatIf!$Q:$Q,O$1,WhatIf!$R:$R,O632)&lt;=price_limit,IF(O632="Yes",1,2),"")),""))</f>
        <v/>
      </c>
      <c r="BK632" s="161" t="str">
        <f>IF(OR(P632="",VLOOKUP(P$1,Services!$A$1:$B$25,2,0)="Exclude"),"",IF($D632=1,IF(OR(price_limit="",price_limit="No Limit"),IF(P632="Yes",1,2),IF(SUMIFS(WhatIf!$W:$W,WhatIf!$Q:$Q,P$1,WhatIf!$R:$R,P632)&lt;=price_limit,IF(P632="Yes",1,2),"")),""))</f>
        <v/>
      </c>
      <c r="BL632" s="161" t="str">
        <f>IF(OR(Q632="",VLOOKUP(Q$1,Services!$A$1:$B$25,2,0)="Exclude"),"",IF($D632=1,IF(OR(price_limit="",price_limit="No Limit"),IF(Q632="Yes",1,2),IF(SUMIFS(WhatIf!$W:$W,WhatIf!$Q:$Q,Q$1,WhatIf!$R:$R,Q632)&lt;=price_limit,IF(Q632="Yes",1,2),"")),""))</f>
        <v/>
      </c>
      <c r="BM632" s="161" t="str">
        <f>IF(OR(R632="",VLOOKUP(R$1,Services!$A$1:$B$25,2,0)="Exclude"),"",IF($D632=1,IF(OR(price_limit="",price_limit="No Limit"),IF(R632="Yes",1,2),IF(SUMIFS(WhatIf!$W:$W,WhatIf!$Q:$Q,R$1,WhatIf!$R:$R,R632)&lt;=price_limit,IF(R632="Yes",1,2),"")),""))</f>
        <v/>
      </c>
      <c r="BN632" s="161" t="str">
        <f>IF(OR(S632="",VLOOKUP(S$1,Services!$A$1:$B$25,2,0)="Exclude"),"",IF($D632=1,IF(OR(price_limit="",price_limit="No Limit"),IF(S632="Yes",1,2),IF(SUMIFS(WhatIf!$W:$W,WhatIf!$Q:$Q,S$1,WhatIf!$R:$R,S632)&lt;=price_limit,IF(S632="Yes",1,2),"")),""))</f>
        <v/>
      </c>
      <c r="BO632" s="161" t="str">
        <f>IF(OR(T632="",VLOOKUP(T$1,Services!$A$1:$B$25,2,0)="Exclude"),"",IF($D632=1,IF(OR(price_limit="",price_limit="No Limit"),IF(T632="Yes",1,2),IF(SUMIFS(WhatIf!$W:$W,WhatIf!$Q:$Q,T$1,WhatIf!$R:$R,T632)&lt;=price_limit,IF(T632="Yes",1,2),"")),""))</f>
        <v/>
      </c>
      <c r="BP632" s="161" t="str">
        <f>IF(OR(U632="",VLOOKUP(U$1,Services!$A$1:$B$25,2,0)="Exclude"),"",IF($D632=1,IF(OR(price_limit="",price_limit="No Limit"),IF(U632="Yes",1,2),IF(SUMIFS(WhatIf!$W:$W,WhatIf!$Q:$Q,U$1,WhatIf!$R:$R,U632)&lt;=price_limit,IF(U632="Yes",1,2),"")),""))</f>
        <v/>
      </c>
      <c r="BQ632" s="161" t="str">
        <f ca="1">IF(OR(V632="",VLOOKUP(V$1,Services!$A$1:$B$25,2,0)="Exclude"),"",IF($D632=1,IF(OR(price_limit="",price_limit="No Limit"),IF(V632="Yes",1,2),IF(SUMIFS(WhatIf!$W:$W,WhatIf!$Q:$Q,V$1,WhatIf!$R:$R,V632)&lt;=price_limit,IF(V632="Yes",1,2),"")),""))</f>
        <v/>
      </c>
      <c r="BR632" s="161" t="str">
        <f>IF(OR(W632="",VLOOKUP(W$1,Services!$A$1:$B$25,2,0)="Exclude"),"",IF($D632=1,IF(OR(price_limit="",price_limit="No Limit"),IF(W632="Yes",1,2),IF(SUMIFS(WhatIf!$W:$W,WhatIf!$Q:$Q,W$1,WhatIf!$R:$R,W632)&lt;=price_limit,IF(W632="Yes",1,2),"")),""))</f>
        <v/>
      </c>
      <c r="BS632" s="161" t="str">
        <f>IF(OR(X632="",VLOOKUP(X$1,Services!$A$1:$B$25,2,0)="Exclude"),"",IF($D632=1,IF(OR(price_limit="",price_limit="No Limit"),IF(X632="Yes",1,2),IF(SUMIFS(WhatIf!$W:$W,WhatIf!$Q:$Q,X$1,WhatIf!$R:$R,X632)&lt;=price_limit,IF(X632="Yes",1,2),"")),""))</f>
        <v/>
      </c>
      <c r="BT632" s="161" t="str">
        <f>IF(OR(Y632="",VLOOKUP(Y$1,Services!$A$1:$B$25,2,0)="Exclude"),"",IF($D632=1,IF(OR(price_limit="",price_limit="No Limit"),IF(Y632="Yes",1,2),IF(SUMIFS(WhatIf!$W:$W,WhatIf!$Q:$Q,Y$1,WhatIf!$R:$R,Y632)&lt;=price_limit,IF(Y632="Yes",1,2),"")),""))</f>
        <v/>
      </c>
      <c r="BU632" s="161" t="str">
        <f>IF(OR(Z632="",VLOOKUP(Z$1,Services!$A$1:$B$25,2,0)="Exclude"),"",IF($D632=1,IF(OR(price_limit="",price_limit="No Limit"),IF(Z632="Yes",1,2),IF(SUMIFS(WhatIf!$W:$W,WhatIf!$Q:$Q,Z$1,WhatIf!$R:$R,Z632)&lt;=price_limit,IF(Z632="Yes",1,2),"")),""))</f>
        <v/>
      </c>
      <c r="BV632" s="161" t="str">
        <f>IF(OR(AA632="",VLOOKUP(AA$1,Services!$A$1:$B$25,2,0)="Exclude"),"",IF($D632=1,IF(OR(price_limit="",price_limit="No Limit"),IF(AA632="Yes",1,2),IF(SUMIFS(WhatIf!$W:$W,WhatIf!$Q:$Q,AA$1,WhatIf!$R:$R,AA632)&lt;=price_limit,IF(AA632="Yes",1,2),"")),""))</f>
        <v/>
      </c>
      <c r="BW632" s="8">
        <f t="shared" si="31"/>
        <v>0</v>
      </c>
      <c r="BX632" s="8">
        <f>IF(OR(highlight_pick="Select",highlight_pick=""),0,IF(MID(highlight_pick,1,1)="#",0,IF(INDEX($A632:$CA632,1,MATCH(highlight_pick,$1:$1,0))="",0,IF(INDEX($A632:$CA632,1,MATCH(highlight_pick,$1:$1,0))="Yes",1,2))))</f>
        <v>0</v>
      </c>
      <c r="BY632" s="8">
        <f>IF(MID(highlight_pick,1,1)="#",IF(INDEX(Analysis!$C$7:$E$7,1,VALUE(MID(highlight_pick,2,1)))&lt;&gt;"",IF(INDEX($A632:$CA632,1,MATCH(INDEX(Analysis!$C$7:$E$7,1,VALUE(MID(highlight_pick,2,1))),$1:$1,0))="",0,IF(INDEX($A632:$CA632,1,MATCH(INDEX(Analysis!$C$7:$E$7,1,VALUE(MID(highlight_pick,2,1))),$1:$1,0))="Yes",1,IF(ISNUMBER(SEARCH(INDEX($A632:$CA632,1,MATCH(INDEX(Analysis!$C$7:$E$7,1,VALUE(MID(highlight_pick,2,1))),$1:$1,0)),INDEX(Analysis!$C$9:$E$9,1,VALUE(MID(highlight_pick,2,1))))),2,0))),0),0)</f>
        <v>0</v>
      </c>
      <c r="BZ632" s="8">
        <f>IF(MID(highlight_pick,1,1)="#",IF(INDEX(Analysis!$C$10:$E$10,1,VALUE(MID(highlight_pick,2,1)))&lt;&gt;"",IF(INDEX($A632:$CA632,1,MATCH(INDEX(Analysis!$C$10:$E$10,1,VALUE(MID(highlight_pick,2,1))),$1:$1,0))="",0,IF(INDEX($A632:$CA632,1,MATCH(INDEX(Analysis!$C$10:$E$10,1,VALUE(MID(highlight_pick,2,1))),$1:$1,0))="Yes",1,IF(ISNUMBER(SEARCH(INDEX($A632:$CA632,1,MATCH(INDEX(Analysis!$C$10:$E$10,1,VALUE(MID(highlight_pick,2,1))),$1:$1,0)),INDEX(Analysis!$C$12:$E$12,1,VALUE(MID(highlight_pick,2,1))))),2,0))),0),0)</f>
        <v>0</v>
      </c>
      <c r="CA632" s="8">
        <f ca="1">IF(profile="",INDEX(MyNetworks!$A$7:$Z$200,MATCH(A632,OFFSET(MyNetworks!$A$7,0,MATCH(C632,MyNetworks!$6:$6,0)-1,200,1),0),MATCH(C632,MyNetworks!$6:$6,0)-1),IFERROR(INDEX(Profiles!$A$7:$U$200,MATCH(A632,OFFSET(Profiles!$A$7,0,MATCH(profile,Profiles!$6:$6,0)-1,200,1),0),MATCH(profile,Profiles!$6:$6,0)-1),0))</f>
        <v>0</v>
      </c>
    </row>
    <row r="633" spans="1:79" ht="39.5" customHeight="1" x14ac:dyDescent="0.35">
      <c r="A633" s="15" t="s">
        <v>80</v>
      </c>
      <c r="B633" s="3" t="s">
        <v>205</v>
      </c>
      <c r="C633" s="3" t="s">
        <v>184</v>
      </c>
      <c r="D633" s="8" t="str">
        <f t="shared" ca="1" si="29"/>
        <v/>
      </c>
      <c r="I633" s="4" t="s">
        <v>231</v>
      </c>
      <c r="J633" s="4" t="s">
        <v>231</v>
      </c>
      <c r="K633" s="8" t="s">
        <v>231</v>
      </c>
      <c r="L633" s="8" t="s">
        <v>231</v>
      </c>
      <c r="M633" s="8" t="s">
        <v>1</v>
      </c>
      <c r="N633" s="8"/>
      <c r="O633" s="8" t="s">
        <v>1</v>
      </c>
      <c r="P633" s="8"/>
      <c r="Q633" s="8"/>
      <c r="R633" s="8" t="s">
        <v>1</v>
      </c>
      <c r="S633" s="8" t="s">
        <v>1</v>
      </c>
      <c r="T633" s="8" t="s">
        <v>1</v>
      </c>
      <c r="U633" s="8" t="s">
        <v>1</v>
      </c>
      <c r="V633" s="8" t="s">
        <v>1</v>
      </c>
      <c r="W633" s="6"/>
      <c r="X633" s="6"/>
      <c r="Y633" s="6"/>
      <c r="Z633" s="6"/>
      <c r="AB633" s="8" t="str">
        <f ca="1">IF(AND($D633=1,ISNUMBER(MATCH(E$1&amp;E633&amp;"x",WhatIf!$X:$X,0))),1,"")</f>
        <v/>
      </c>
      <c r="AC633" s="8" t="str">
        <f ca="1">IF(AND($D633=1,ISNUMBER(MATCH(F$1&amp;F633&amp;"x",WhatIf!$X:$X,0))),1,"")</f>
        <v/>
      </c>
      <c r="AD633" s="8" t="str">
        <f ca="1">IF(AND($D633=1,ISNUMBER(MATCH(G$1&amp;G633&amp;"x",WhatIf!$X:$X,0))),1,"")</f>
        <v/>
      </c>
      <c r="AE633" s="8" t="str">
        <f ca="1">IF(AND($D633=1,ISNUMBER(MATCH(H$1&amp;H633&amp;"x",WhatIf!$X:$X,0))),1,"")</f>
        <v/>
      </c>
      <c r="AF633" s="8" t="str">
        <f ca="1">IF(AND($D633=1,ISNUMBER(MATCH(I$1&amp;I633&amp;"x",WhatIf!$X:$X,0))),1,"")</f>
        <v/>
      </c>
      <c r="AG633" s="8" t="str">
        <f ca="1">IF(AND($D633=1,ISNUMBER(MATCH(J$1&amp;J633&amp;"x",WhatIf!$X:$X,0))),1,"")</f>
        <v/>
      </c>
      <c r="AH633" s="8" t="str">
        <f ca="1">IF(AND($D633=1,ISNUMBER(MATCH(K$1&amp;K633&amp;"x",WhatIf!$X:$X,0))),1,"")</f>
        <v/>
      </c>
      <c r="AI633" s="8" t="str">
        <f ca="1">IF(AND($D633=1,ISNUMBER(MATCH(L$1&amp;L633&amp;"x",WhatIf!$X:$X,0))),1,"")</f>
        <v/>
      </c>
      <c r="AJ633" s="8" t="str">
        <f ca="1">IF(AND($D633=1,ISNUMBER(MATCH(M$1&amp;M633&amp;"x",WhatIf!$X:$X,0))),1,"")</f>
        <v/>
      </c>
      <c r="AK633" s="8" t="str">
        <f ca="1">IF(AND($D633=1,ISNUMBER(MATCH(N$1&amp;N633&amp;"x",WhatIf!$X:$X,0))),1,"")</f>
        <v/>
      </c>
      <c r="AL633" s="8" t="str">
        <f ca="1">IF(AND($D633=1,ISNUMBER(MATCH(O$1&amp;O633&amp;"x",WhatIf!$X:$X,0))),1,"")</f>
        <v/>
      </c>
      <c r="AM633" s="8" t="str">
        <f ca="1">IF(AND($D633=1,ISNUMBER(MATCH(P$1&amp;P633&amp;"x",WhatIf!$X:$X,0))),1,"")</f>
        <v/>
      </c>
      <c r="AN633" s="8" t="str">
        <f ca="1">IF(AND($D633=1,ISNUMBER(MATCH(Q$1&amp;Q633&amp;"x",WhatIf!$X:$X,0))),1,"")</f>
        <v/>
      </c>
      <c r="AO633" s="8" t="str">
        <f ca="1">IF(AND($D633=1,ISNUMBER(MATCH(R$1&amp;R633&amp;"x",WhatIf!$X:$X,0))),1,"")</f>
        <v/>
      </c>
      <c r="AP633" s="8" t="str">
        <f ca="1">IF(AND($D633=1,ISNUMBER(MATCH(S$1&amp;S633&amp;"x",WhatIf!$X:$X,0))),1,"")</f>
        <v/>
      </c>
      <c r="AQ633" s="8" t="str">
        <f ca="1">IF(AND($D633=1,ISNUMBER(MATCH(T$1&amp;T633&amp;"x",WhatIf!$X:$X,0))),1,"")</f>
        <v/>
      </c>
      <c r="AR633" s="8" t="str">
        <f ca="1">IF(AND($D633=1,ISNUMBER(MATCH(U$1&amp;U633&amp;"x",WhatIf!$X:$X,0))),1,"")</f>
        <v/>
      </c>
      <c r="AS633" s="8" t="str">
        <f ca="1">IF(AND($D633=1,ISNUMBER(MATCH(V$1&amp;V633&amp;"x",WhatIf!$X:$X,0))),1,"")</f>
        <v/>
      </c>
      <c r="AT633" s="8" t="str">
        <f ca="1">IF(AND($D633=1,ISNUMBER(MATCH(W$1&amp;W633&amp;"x",WhatIf!$X:$X,0))),1,"")</f>
        <v/>
      </c>
      <c r="AU633" s="8" t="str">
        <f ca="1">IF(AND($D633=1,ISNUMBER(MATCH(X$1&amp;X633&amp;"x",WhatIf!$X:$X,0))),1,"")</f>
        <v/>
      </c>
      <c r="AV633" s="8" t="str">
        <f ca="1">IF(AND($D633=1,ISNUMBER(MATCH(Y$1&amp;Y633&amp;"x",WhatIf!$X:$X,0))),1,"")</f>
        <v/>
      </c>
      <c r="AW633" s="8" t="str">
        <f ca="1">IF(AND($D633=1,ISNUMBER(MATCH(Z$1&amp;Z633&amp;"x",WhatIf!$X:$X,0))),1,"")</f>
        <v/>
      </c>
      <c r="AX633" s="8" t="str">
        <f ca="1">IF(AND($D633=1,ISNUMBER(MATCH(AA$1&amp;AA633&amp;"x",WhatIf!$X:$X,0))),1,"")</f>
        <v/>
      </c>
      <c r="AY633" s="8" t="str">
        <f t="shared" ca="1" si="30"/>
        <v/>
      </c>
      <c r="AZ633" s="161" t="str">
        <f>IF(OR(E633="",VLOOKUP(E$1,Services!$A$1:$B$25,2,0)="Exclude"),"",IF($D633=1,IF(OR(price_limit="",price_limit="No Limit"),IF(E633="Yes",1,2),IF(SUMIFS(WhatIf!$W:$W,WhatIf!$Q:$Q,E$1,WhatIf!$R:$R,E633)&lt;=price_limit,IF(E633="Yes",1,2),"")),""))</f>
        <v/>
      </c>
      <c r="BA633" s="161" t="str">
        <f>IF(OR(F633="",VLOOKUP(F$1,Services!$A$1:$B$25,2,0)="Exclude"),"",IF($D633=1,IF(OR(price_limit="",price_limit="No Limit"),IF(F633="Yes",1,2),IF(SUMIFS(WhatIf!$W:$W,WhatIf!$Q:$Q,F$1,WhatIf!$R:$R,F633)&lt;=price_limit,IF(F633="Yes",1,2),"")),""))</f>
        <v/>
      </c>
      <c r="BB633" s="161" t="str">
        <f>IF(OR(G633="",VLOOKUP(G$1,Services!$A$1:$B$25,2,0)="Exclude"),"",IF($D633=1,IF(OR(price_limit="",price_limit="No Limit"),IF(G633="Yes",1,2),IF(SUMIFS(WhatIf!$W:$W,WhatIf!$Q:$Q,G$1,WhatIf!$R:$R,G633)&lt;=price_limit,IF(G633="Yes",1,2),"")),""))</f>
        <v/>
      </c>
      <c r="BC633" s="161" t="str">
        <f>IF(OR(H633="",VLOOKUP(H$1,Services!$A$1:$B$25,2,0)="Exclude"),"",IF($D633=1,IF(OR(price_limit="",price_limit="No Limit"),IF(H633="Yes",1,2),IF(SUMIFS(WhatIf!$W:$W,WhatIf!$Q:$Q,H$1,WhatIf!$R:$R,H633)&lt;=price_limit,IF(H633="Yes",1,2),"")),""))</f>
        <v/>
      </c>
      <c r="BD633" s="161" t="str">
        <f ca="1">IF(OR(I633="",VLOOKUP(I$1,Services!$A$1:$B$25,2,0)="Exclude"),"",IF($D633=1,IF(OR(price_limit="",price_limit="No Limit"),IF(I633="Yes",1,2),IF(SUMIFS(WhatIf!$W:$W,WhatIf!$Q:$Q,I$1,WhatIf!$R:$R,I633)&lt;=price_limit,IF(I633="Yes",1,2),"")),""))</f>
        <v/>
      </c>
      <c r="BE633" s="161" t="str">
        <f ca="1">IF(OR(J633="",VLOOKUP(J$1,Services!$A$1:$B$25,2,0)="Exclude"),"",IF($D633=1,IF(OR(price_limit="",price_limit="No Limit"),IF(J633="Yes",1,2),IF(SUMIFS(WhatIf!$W:$W,WhatIf!$Q:$Q,J$1,WhatIf!$R:$R,J633)&lt;=price_limit,IF(J633="Yes",1,2),"")),""))</f>
        <v/>
      </c>
      <c r="BF633" s="161" t="str">
        <f ca="1">IF(OR(K633="",VLOOKUP(K$1,Services!$A$1:$B$25,2,0)="Exclude"),"",IF($D633=1,IF(OR(price_limit="",price_limit="No Limit"),IF(K633="Yes",1,2),IF(SUMIFS(WhatIf!$W:$W,WhatIf!$Q:$Q,K$1,WhatIf!$R:$R,K633)&lt;=price_limit,IF(K633="Yes",1,2),"")),""))</f>
        <v/>
      </c>
      <c r="BG633" s="161" t="str">
        <f ca="1">IF(OR(L633="",VLOOKUP(L$1,Services!$A$1:$B$25,2,0)="Exclude"),"",IF($D633=1,IF(OR(price_limit="",price_limit="No Limit"),IF(L633="Yes",1,2),IF(SUMIFS(WhatIf!$W:$W,WhatIf!$Q:$Q,L$1,WhatIf!$R:$R,L633)&lt;=price_limit,IF(L633="Yes",1,2),"")),""))</f>
        <v/>
      </c>
      <c r="BH633" s="161" t="str">
        <f ca="1">IF(OR(M633="",VLOOKUP(M$1,Services!$A$1:$B$25,2,0)="Exclude"),"",IF($D633=1,IF(OR(price_limit="",price_limit="No Limit"),IF(M633="Yes",1,2),IF(SUMIFS(WhatIf!$W:$W,WhatIf!$Q:$Q,M$1,WhatIf!$R:$R,M633)&lt;=price_limit,IF(M633="Yes",1,2),"")),""))</f>
        <v/>
      </c>
      <c r="BI633" s="161" t="str">
        <f>IF(OR(N633="",VLOOKUP(N$1,Services!$A$1:$B$25,2,0)="Exclude"),"",IF($D633=1,IF(OR(price_limit="",price_limit="No Limit"),IF(N633="Yes",1,2),IF(SUMIFS(WhatIf!$W:$W,WhatIf!$Q:$Q,N$1,WhatIf!$R:$R,N633)&lt;=price_limit,IF(N633="Yes",1,2),"")),""))</f>
        <v/>
      </c>
      <c r="BJ633" s="161" t="str">
        <f ca="1">IF(OR(O633="",VLOOKUP(O$1,Services!$A$1:$B$25,2,0)="Exclude"),"",IF($D633=1,IF(OR(price_limit="",price_limit="No Limit"),IF(O633="Yes",1,2),IF(SUMIFS(WhatIf!$W:$W,WhatIf!$Q:$Q,O$1,WhatIf!$R:$R,O633)&lt;=price_limit,IF(O633="Yes",1,2),"")),""))</f>
        <v/>
      </c>
      <c r="BK633" s="161" t="str">
        <f>IF(OR(P633="",VLOOKUP(P$1,Services!$A$1:$B$25,2,0)="Exclude"),"",IF($D633=1,IF(OR(price_limit="",price_limit="No Limit"),IF(P633="Yes",1,2),IF(SUMIFS(WhatIf!$W:$W,WhatIf!$Q:$Q,P$1,WhatIf!$R:$R,P633)&lt;=price_limit,IF(P633="Yes",1,2),"")),""))</f>
        <v/>
      </c>
      <c r="BL633" s="161" t="str">
        <f>IF(OR(Q633="",VLOOKUP(Q$1,Services!$A$1:$B$25,2,0)="Exclude"),"",IF($D633=1,IF(OR(price_limit="",price_limit="No Limit"),IF(Q633="Yes",1,2),IF(SUMIFS(WhatIf!$W:$W,WhatIf!$Q:$Q,Q$1,WhatIf!$R:$R,Q633)&lt;=price_limit,IF(Q633="Yes",1,2),"")),""))</f>
        <v/>
      </c>
      <c r="BM633" s="161" t="str">
        <f ca="1">IF(OR(R633="",VLOOKUP(R$1,Services!$A$1:$B$25,2,0)="Exclude"),"",IF($D633=1,IF(OR(price_limit="",price_limit="No Limit"),IF(R633="Yes",1,2),IF(SUMIFS(WhatIf!$W:$W,WhatIf!$Q:$Q,R$1,WhatIf!$R:$R,R633)&lt;=price_limit,IF(R633="Yes",1,2),"")),""))</f>
        <v/>
      </c>
      <c r="BN633" s="161" t="str">
        <f ca="1">IF(OR(S633="",VLOOKUP(S$1,Services!$A$1:$B$25,2,0)="Exclude"),"",IF($D633=1,IF(OR(price_limit="",price_limit="No Limit"),IF(S633="Yes",1,2),IF(SUMIFS(WhatIf!$W:$W,WhatIf!$Q:$Q,S$1,WhatIf!$R:$R,S633)&lt;=price_limit,IF(S633="Yes",1,2),"")),""))</f>
        <v/>
      </c>
      <c r="BO633" s="161" t="str">
        <f ca="1">IF(OR(T633="",VLOOKUP(T$1,Services!$A$1:$B$25,2,0)="Exclude"),"",IF($D633=1,IF(OR(price_limit="",price_limit="No Limit"),IF(T633="Yes",1,2),IF(SUMIFS(WhatIf!$W:$W,WhatIf!$Q:$Q,T$1,WhatIf!$R:$R,T633)&lt;=price_limit,IF(T633="Yes",1,2),"")),""))</f>
        <v/>
      </c>
      <c r="BP633" s="161" t="str">
        <f ca="1">IF(OR(U633="",VLOOKUP(U$1,Services!$A$1:$B$25,2,0)="Exclude"),"",IF($D633=1,IF(OR(price_limit="",price_limit="No Limit"),IF(U633="Yes",1,2),IF(SUMIFS(WhatIf!$W:$W,WhatIf!$Q:$Q,U$1,WhatIf!$R:$R,U633)&lt;=price_limit,IF(U633="Yes",1,2),"")),""))</f>
        <v/>
      </c>
      <c r="BQ633" s="161" t="str">
        <f ca="1">IF(OR(V633="",VLOOKUP(V$1,Services!$A$1:$B$25,2,0)="Exclude"),"",IF($D633=1,IF(OR(price_limit="",price_limit="No Limit"),IF(V633="Yes",1,2),IF(SUMIFS(WhatIf!$W:$W,WhatIf!$Q:$Q,V$1,WhatIf!$R:$R,V633)&lt;=price_limit,IF(V633="Yes",1,2),"")),""))</f>
        <v/>
      </c>
      <c r="BR633" s="161" t="str">
        <f>IF(OR(W633="",VLOOKUP(W$1,Services!$A$1:$B$25,2,0)="Exclude"),"",IF($D633=1,IF(OR(price_limit="",price_limit="No Limit"),IF(W633="Yes",1,2),IF(SUMIFS(WhatIf!$W:$W,WhatIf!$Q:$Q,W$1,WhatIf!$R:$R,W633)&lt;=price_limit,IF(W633="Yes",1,2),"")),""))</f>
        <v/>
      </c>
      <c r="BS633" s="161" t="str">
        <f>IF(OR(X633="",VLOOKUP(X$1,Services!$A$1:$B$25,2,0)="Exclude"),"",IF($D633=1,IF(OR(price_limit="",price_limit="No Limit"),IF(X633="Yes",1,2),IF(SUMIFS(WhatIf!$W:$W,WhatIf!$Q:$Q,X$1,WhatIf!$R:$R,X633)&lt;=price_limit,IF(X633="Yes",1,2),"")),""))</f>
        <v/>
      </c>
      <c r="BT633" s="161" t="str">
        <f>IF(OR(Y633="",VLOOKUP(Y$1,Services!$A$1:$B$25,2,0)="Exclude"),"",IF($D633=1,IF(OR(price_limit="",price_limit="No Limit"),IF(Y633="Yes",1,2),IF(SUMIFS(WhatIf!$W:$W,WhatIf!$Q:$Q,Y$1,WhatIf!$R:$R,Y633)&lt;=price_limit,IF(Y633="Yes",1,2),"")),""))</f>
        <v/>
      </c>
      <c r="BU633" s="161" t="str">
        <f>IF(OR(Z633="",VLOOKUP(Z$1,Services!$A$1:$B$25,2,0)="Exclude"),"",IF($D633=1,IF(OR(price_limit="",price_limit="No Limit"),IF(Z633="Yes",1,2),IF(SUMIFS(WhatIf!$W:$W,WhatIf!$Q:$Q,Z$1,WhatIf!$R:$R,Z633)&lt;=price_limit,IF(Z633="Yes",1,2),"")),""))</f>
        <v/>
      </c>
      <c r="BV633" s="161" t="str">
        <f>IF(OR(AA633="",VLOOKUP(AA$1,Services!$A$1:$B$25,2,0)="Exclude"),"",IF($D633=1,IF(OR(price_limit="",price_limit="No Limit"),IF(AA633="Yes",1,2),IF(SUMIFS(WhatIf!$W:$W,WhatIf!$Q:$Q,AA$1,WhatIf!$R:$R,AA633)&lt;=price_limit,IF(AA633="Yes",1,2),"")),""))</f>
        <v/>
      </c>
      <c r="BW633" s="8">
        <f t="shared" si="31"/>
        <v>0</v>
      </c>
      <c r="BX633" s="8">
        <f>IF(OR(highlight_pick="Select",highlight_pick=""),0,IF(MID(highlight_pick,1,1)="#",0,IF(INDEX($A633:$CA633,1,MATCH(highlight_pick,$1:$1,0))="",0,IF(INDEX($A633:$CA633,1,MATCH(highlight_pick,$1:$1,0))="Yes",1,2))))</f>
        <v>0</v>
      </c>
      <c r="BY633" s="8">
        <f>IF(MID(highlight_pick,1,1)="#",IF(INDEX(Analysis!$C$7:$E$7,1,VALUE(MID(highlight_pick,2,1)))&lt;&gt;"",IF(INDEX($A633:$CA633,1,MATCH(INDEX(Analysis!$C$7:$E$7,1,VALUE(MID(highlight_pick,2,1))),$1:$1,0))="",0,IF(INDEX($A633:$CA633,1,MATCH(INDEX(Analysis!$C$7:$E$7,1,VALUE(MID(highlight_pick,2,1))),$1:$1,0))="Yes",1,IF(ISNUMBER(SEARCH(INDEX($A633:$CA633,1,MATCH(INDEX(Analysis!$C$7:$E$7,1,VALUE(MID(highlight_pick,2,1))),$1:$1,0)),INDEX(Analysis!$C$9:$E$9,1,VALUE(MID(highlight_pick,2,1))))),2,0))),0),0)</f>
        <v>0</v>
      </c>
      <c r="BZ633" s="8">
        <f>IF(MID(highlight_pick,1,1)="#",IF(INDEX(Analysis!$C$10:$E$10,1,VALUE(MID(highlight_pick,2,1)))&lt;&gt;"",IF(INDEX($A633:$CA633,1,MATCH(INDEX(Analysis!$C$10:$E$10,1,VALUE(MID(highlight_pick,2,1))),$1:$1,0))="",0,IF(INDEX($A633:$CA633,1,MATCH(INDEX(Analysis!$C$10:$E$10,1,VALUE(MID(highlight_pick,2,1))),$1:$1,0))="Yes",1,IF(ISNUMBER(SEARCH(INDEX($A633:$CA633,1,MATCH(INDEX(Analysis!$C$10:$E$10,1,VALUE(MID(highlight_pick,2,1))),$1:$1,0)),INDEX(Analysis!$C$12:$E$12,1,VALUE(MID(highlight_pick,2,1))))),2,0))),0),0)</f>
        <v>0</v>
      </c>
      <c r="CA633" s="8">
        <f ca="1">IF(profile="",INDEX(MyNetworks!$A$7:$Z$200,MATCH(A633,OFFSET(MyNetworks!$A$7,0,MATCH(C633,MyNetworks!$6:$6,0)-1,200,1),0),MATCH(C633,MyNetworks!$6:$6,0)-1),IFERROR(INDEX(Profiles!$A$7:$U$200,MATCH(A633,OFFSET(Profiles!$A$7,0,MATCH(profile,Profiles!$6:$6,0)-1,200,1),0),MATCH(profile,Profiles!$6:$6,0)-1),0))</f>
        <v>0</v>
      </c>
    </row>
    <row r="634" spans="1:79" ht="25.5" customHeight="1" x14ac:dyDescent="0.35">
      <c r="A634" s="15" t="s">
        <v>828</v>
      </c>
      <c r="B634" s="3" t="s">
        <v>1143</v>
      </c>
      <c r="C634" s="3" t="s">
        <v>184</v>
      </c>
      <c r="D634" s="8" t="str">
        <f t="shared" ca="1" si="29"/>
        <v/>
      </c>
      <c r="I634" s="4" t="s">
        <v>231</v>
      </c>
      <c r="J634" s="4" t="s">
        <v>231</v>
      </c>
      <c r="K634" s="8" t="s">
        <v>231</v>
      </c>
      <c r="L634" s="8" t="s">
        <v>231</v>
      </c>
      <c r="M634" s="8" t="s">
        <v>1144</v>
      </c>
      <c r="N634" s="8"/>
      <c r="O634" s="8" t="s">
        <v>665</v>
      </c>
      <c r="P634" s="8"/>
      <c r="Q634" s="8"/>
      <c r="R634" s="8"/>
      <c r="S634" s="8"/>
      <c r="T634" s="8"/>
      <c r="U634" s="8"/>
      <c r="V634" s="8" t="s">
        <v>1</v>
      </c>
      <c r="W634" s="6"/>
      <c r="X634" s="6"/>
      <c r="Y634" s="6"/>
      <c r="Z634" s="6"/>
      <c r="AB634" s="8" t="str">
        <f ca="1">IF(AND($D634=1,ISNUMBER(MATCH(E$1&amp;E634&amp;"x",WhatIf!$X:$X,0))),1,"")</f>
        <v/>
      </c>
      <c r="AC634" s="8" t="str">
        <f ca="1">IF(AND($D634=1,ISNUMBER(MATCH(F$1&amp;F634&amp;"x",WhatIf!$X:$X,0))),1,"")</f>
        <v/>
      </c>
      <c r="AD634" s="8" t="str">
        <f ca="1">IF(AND($D634=1,ISNUMBER(MATCH(G$1&amp;G634&amp;"x",WhatIf!$X:$X,0))),1,"")</f>
        <v/>
      </c>
      <c r="AE634" s="8" t="str">
        <f ca="1">IF(AND($D634=1,ISNUMBER(MATCH(H$1&amp;H634&amp;"x",WhatIf!$X:$X,0))),1,"")</f>
        <v/>
      </c>
      <c r="AF634" s="8" t="str">
        <f ca="1">IF(AND($D634=1,ISNUMBER(MATCH(I$1&amp;I634&amp;"x",WhatIf!$X:$X,0))),1,"")</f>
        <v/>
      </c>
      <c r="AG634" s="8" t="str">
        <f ca="1">IF(AND($D634=1,ISNUMBER(MATCH(J$1&amp;J634&amp;"x",WhatIf!$X:$X,0))),1,"")</f>
        <v/>
      </c>
      <c r="AH634" s="8" t="str">
        <f ca="1">IF(AND($D634=1,ISNUMBER(MATCH(K$1&amp;K634&amp;"x",WhatIf!$X:$X,0))),1,"")</f>
        <v/>
      </c>
      <c r="AI634" s="8" t="str">
        <f ca="1">IF(AND($D634=1,ISNUMBER(MATCH(L$1&amp;L634&amp;"x",WhatIf!$X:$X,0))),1,"")</f>
        <v/>
      </c>
      <c r="AJ634" s="8" t="str">
        <f ca="1">IF(AND($D634=1,ISNUMBER(MATCH(M$1&amp;M634&amp;"x",WhatIf!$X:$X,0))),1,"")</f>
        <v/>
      </c>
      <c r="AK634" s="8" t="str">
        <f ca="1">IF(AND($D634=1,ISNUMBER(MATCH(N$1&amp;N634&amp;"x",WhatIf!$X:$X,0))),1,"")</f>
        <v/>
      </c>
      <c r="AL634" s="8" t="str">
        <f ca="1">IF(AND($D634=1,ISNUMBER(MATCH(O$1&amp;O634&amp;"x",WhatIf!$X:$X,0))),1,"")</f>
        <v/>
      </c>
      <c r="AM634" s="8" t="str">
        <f ca="1">IF(AND($D634=1,ISNUMBER(MATCH(P$1&amp;P634&amp;"x",WhatIf!$X:$X,0))),1,"")</f>
        <v/>
      </c>
      <c r="AN634" s="8" t="str">
        <f ca="1">IF(AND($D634=1,ISNUMBER(MATCH(Q$1&amp;Q634&amp;"x",WhatIf!$X:$X,0))),1,"")</f>
        <v/>
      </c>
      <c r="AO634" s="8" t="str">
        <f ca="1">IF(AND($D634=1,ISNUMBER(MATCH(R$1&amp;R634&amp;"x",WhatIf!$X:$X,0))),1,"")</f>
        <v/>
      </c>
      <c r="AP634" s="8" t="str">
        <f ca="1">IF(AND($D634=1,ISNUMBER(MATCH(S$1&amp;S634&amp;"x",WhatIf!$X:$X,0))),1,"")</f>
        <v/>
      </c>
      <c r="AQ634" s="8" t="str">
        <f ca="1">IF(AND($D634=1,ISNUMBER(MATCH(T$1&amp;T634&amp;"x",WhatIf!$X:$X,0))),1,"")</f>
        <v/>
      </c>
      <c r="AR634" s="8" t="str">
        <f ca="1">IF(AND($D634=1,ISNUMBER(MATCH(U$1&amp;U634&amp;"x",WhatIf!$X:$X,0))),1,"")</f>
        <v/>
      </c>
      <c r="AS634" s="8" t="str">
        <f ca="1">IF(AND($D634=1,ISNUMBER(MATCH(V$1&amp;V634&amp;"x",WhatIf!$X:$X,0))),1,"")</f>
        <v/>
      </c>
      <c r="AT634" s="8" t="str">
        <f ca="1">IF(AND($D634=1,ISNUMBER(MATCH(W$1&amp;W634&amp;"x",WhatIf!$X:$X,0))),1,"")</f>
        <v/>
      </c>
      <c r="AU634" s="8" t="str">
        <f ca="1">IF(AND($D634=1,ISNUMBER(MATCH(X$1&amp;X634&amp;"x",WhatIf!$X:$X,0))),1,"")</f>
        <v/>
      </c>
      <c r="AV634" s="8" t="str">
        <f ca="1">IF(AND($D634=1,ISNUMBER(MATCH(Y$1&amp;Y634&amp;"x",WhatIf!$X:$X,0))),1,"")</f>
        <v/>
      </c>
      <c r="AW634" s="8" t="str">
        <f ca="1">IF(AND($D634=1,ISNUMBER(MATCH(Z$1&amp;Z634&amp;"x",WhatIf!$X:$X,0))),1,"")</f>
        <v/>
      </c>
      <c r="AX634" s="8" t="str">
        <f ca="1">IF(AND($D634=1,ISNUMBER(MATCH(AA$1&amp;AA634&amp;"x",WhatIf!$X:$X,0))),1,"")</f>
        <v/>
      </c>
      <c r="AY634" s="8" t="str">
        <f t="shared" ca="1" si="30"/>
        <v/>
      </c>
      <c r="AZ634" s="161" t="str">
        <f>IF(OR(E634="",VLOOKUP(E$1,Services!$A$1:$B$25,2,0)="Exclude"),"",IF($D634=1,IF(OR(price_limit="",price_limit="No Limit"),IF(E634="Yes",1,2),IF(SUMIFS(WhatIf!$W:$W,WhatIf!$Q:$Q,E$1,WhatIf!$R:$R,E634)&lt;=price_limit,IF(E634="Yes",1,2),"")),""))</f>
        <v/>
      </c>
      <c r="BA634" s="161" t="str">
        <f>IF(OR(F634="",VLOOKUP(F$1,Services!$A$1:$B$25,2,0)="Exclude"),"",IF($D634=1,IF(OR(price_limit="",price_limit="No Limit"),IF(F634="Yes",1,2),IF(SUMIFS(WhatIf!$W:$W,WhatIf!$Q:$Q,F$1,WhatIf!$R:$R,F634)&lt;=price_limit,IF(F634="Yes",1,2),"")),""))</f>
        <v/>
      </c>
      <c r="BB634" s="161" t="str">
        <f>IF(OR(G634="",VLOOKUP(G$1,Services!$A$1:$B$25,2,0)="Exclude"),"",IF($D634=1,IF(OR(price_limit="",price_limit="No Limit"),IF(G634="Yes",1,2),IF(SUMIFS(WhatIf!$W:$W,WhatIf!$Q:$Q,G$1,WhatIf!$R:$R,G634)&lt;=price_limit,IF(G634="Yes",1,2),"")),""))</f>
        <v/>
      </c>
      <c r="BC634" s="161" t="str">
        <f>IF(OR(H634="",VLOOKUP(H$1,Services!$A$1:$B$25,2,0)="Exclude"),"",IF($D634=1,IF(OR(price_limit="",price_limit="No Limit"),IF(H634="Yes",1,2),IF(SUMIFS(WhatIf!$W:$W,WhatIf!$Q:$Q,H$1,WhatIf!$R:$R,H634)&lt;=price_limit,IF(H634="Yes",1,2),"")),""))</f>
        <v/>
      </c>
      <c r="BD634" s="161" t="str">
        <f ca="1">IF(OR(I634="",VLOOKUP(I$1,Services!$A$1:$B$25,2,0)="Exclude"),"",IF($D634=1,IF(OR(price_limit="",price_limit="No Limit"),IF(I634="Yes",1,2),IF(SUMIFS(WhatIf!$W:$W,WhatIf!$Q:$Q,I$1,WhatIf!$R:$R,I634)&lt;=price_limit,IF(I634="Yes",1,2),"")),""))</f>
        <v/>
      </c>
      <c r="BE634" s="161" t="str">
        <f ca="1">IF(OR(J634="",VLOOKUP(J$1,Services!$A$1:$B$25,2,0)="Exclude"),"",IF($D634=1,IF(OR(price_limit="",price_limit="No Limit"),IF(J634="Yes",1,2),IF(SUMIFS(WhatIf!$W:$W,WhatIf!$Q:$Q,J$1,WhatIf!$R:$R,J634)&lt;=price_limit,IF(J634="Yes",1,2),"")),""))</f>
        <v/>
      </c>
      <c r="BF634" s="161" t="str">
        <f ca="1">IF(OR(K634="",VLOOKUP(K$1,Services!$A$1:$B$25,2,0)="Exclude"),"",IF($D634=1,IF(OR(price_limit="",price_limit="No Limit"),IF(K634="Yes",1,2),IF(SUMIFS(WhatIf!$W:$W,WhatIf!$Q:$Q,K$1,WhatIf!$R:$R,K634)&lt;=price_limit,IF(K634="Yes",1,2),"")),""))</f>
        <v/>
      </c>
      <c r="BG634" s="161" t="str">
        <f ca="1">IF(OR(L634="",VLOOKUP(L$1,Services!$A$1:$B$25,2,0)="Exclude"),"",IF($D634=1,IF(OR(price_limit="",price_limit="No Limit"),IF(L634="Yes",1,2),IF(SUMIFS(WhatIf!$W:$W,WhatIf!$Q:$Q,L$1,WhatIf!$R:$R,L634)&lt;=price_limit,IF(L634="Yes",1,2),"")),""))</f>
        <v/>
      </c>
      <c r="BH634" s="161" t="str">
        <f ca="1">IF(OR(M634="",VLOOKUP(M$1,Services!$A$1:$B$25,2,0)="Exclude"),"",IF($D634=1,IF(OR(price_limit="",price_limit="No Limit"),IF(M634="Yes",1,2),IF(SUMIFS(WhatIf!$W:$W,WhatIf!$Q:$Q,M$1,WhatIf!$R:$R,M634)&lt;=price_limit,IF(M634="Yes",1,2),"")),""))</f>
        <v/>
      </c>
      <c r="BI634" s="161" t="str">
        <f>IF(OR(N634="",VLOOKUP(N$1,Services!$A$1:$B$25,2,0)="Exclude"),"",IF($D634=1,IF(OR(price_limit="",price_limit="No Limit"),IF(N634="Yes",1,2),IF(SUMIFS(WhatIf!$W:$W,WhatIf!$Q:$Q,N$1,WhatIf!$R:$R,N634)&lt;=price_limit,IF(N634="Yes",1,2),"")),""))</f>
        <v/>
      </c>
      <c r="BJ634" s="161" t="str">
        <f ca="1">IF(OR(O634="",VLOOKUP(O$1,Services!$A$1:$B$25,2,0)="Exclude"),"",IF($D634=1,IF(OR(price_limit="",price_limit="No Limit"),IF(O634="Yes",1,2),IF(SUMIFS(WhatIf!$W:$W,WhatIf!$Q:$Q,O$1,WhatIf!$R:$R,O634)&lt;=price_limit,IF(O634="Yes",1,2),"")),""))</f>
        <v/>
      </c>
      <c r="BK634" s="161" t="str">
        <f>IF(OR(P634="",VLOOKUP(P$1,Services!$A$1:$B$25,2,0)="Exclude"),"",IF($D634=1,IF(OR(price_limit="",price_limit="No Limit"),IF(P634="Yes",1,2),IF(SUMIFS(WhatIf!$W:$W,WhatIf!$Q:$Q,P$1,WhatIf!$R:$R,P634)&lt;=price_limit,IF(P634="Yes",1,2),"")),""))</f>
        <v/>
      </c>
      <c r="BL634" s="161" t="str">
        <f>IF(OR(Q634="",VLOOKUP(Q$1,Services!$A$1:$B$25,2,0)="Exclude"),"",IF($D634=1,IF(OR(price_limit="",price_limit="No Limit"),IF(Q634="Yes",1,2),IF(SUMIFS(WhatIf!$W:$W,WhatIf!$Q:$Q,Q$1,WhatIf!$R:$R,Q634)&lt;=price_limit,IF(Q634="Yes",1,2),"")),""))</f>
        <v/>
      </c>
      <c r="BM634" s="161" t="str">
        <f>IF(OR(R634="",VLOOKUP(R$1,Services!$A$1:$B$25,2,0)="Exclude"),"",IF($D634=1,IF(OR(price_limit="",price_limit="No Limit"),IF(R634="Yes",1,2),IF(SUMIFS(WhatIf!$W:$W,WhatIf!$Q:$Q,R$1,WhatIf!$R:$R,R634)&lt;=price_limit,IF(R634="Yes",1,2),"")),""))</f>
        <v/>
      </c>
      <c r="BN634" s="161" t="str">
        <f>IF(OR(S634="",VLOOKUP(S$1,Services!$A$1:$B$25,2,0)="Exclude"),"",IF($D634=1,IF(OR(price_limit="",price_limit="No Limit"),IF(S634="Yes",1,2),IF(SUMIFS(WhatIf!$W:$W,WhatIf!$Q:$Q,S$1,WhatIf!$R:$R,S634)&lt;=price_limit,IF(S634="Yes",1,2),"")),""))</f>
        <v/>
      </c>
      <c r="BO634" s="161" t="str">
        <f>IF(OR(T634="",VLOOKUP(T$1,Services!$A$1:$B$25,2,0)="Exclude"),"",IF($D634=1,IF(OR(price_limit="",price_limit="No Limit"),IF(T634="Yes",1,2),IF(SUMIFS(WhatIf!$W:$W,WhatIf!$Q:$Q,T$1,WhatIf!$R:$R,T634)&lt;=price_limit,IF(T634="Yes",1,2),"")),""))</f>
        <v/>
      </c>
      <c r="BP634" s="161" t="str">
        <f>IF(OR(U634="",VLOOKUP(U$1,Services!$A$1:$B$25,2,0)="Exclude"),"",IF($D634=1,IF(OR(price_limit="",price_limit="No Limit"),IF(U634="Yes",1,2),IF(SUMIFS(WhatIf!$W:$W,WhatIf!$Q:$Q,U$1,WhatIf!$R:$R,U634)&lt;=price_limit,IF(U634="Yes",1,2),"")),""))</f>
        <v/>
      </c>
      <c r="BQ634" s="161" t="str">
        <f ca="1">IF(OR(V634="",VLOOKUP(V$1,Services!$A$1:$B$25,2,0)="Exclude"),"",IF($D634=1,IF(OR(price_limit="",price_limit="No Limit"),IF(V634="Yes",1,2),IF(SUMIFS(WhatIf!$W:$W,WhatIf!$Q:$Q,V$1,WhatIf!$R:$R,V634)&lt;=price_limit,IF(V634="Yes",1,2),"")),""))</f>
        <v/>
      </c>
      <c r="BR634" s="161" t="str">
        <f>IF(OR(W634="",VLOOKUP(W$1,Services!$A$1:$B$25,2,0)="Exclude"),"",IF($D634=1,IF(OR(price_limit="",price_limit="No Limit"),IF(W634="Yes",1,2),IF(SUMIFS(WhatIf!$W:$W,WhatIf!$Q:$Q,W$1,WhatIf!$R:$R,W634)&lt;=price_limit,IF(W634="Yes",1,2),"")),""))</f>
        <v/>
      </c>
      <c r="BS634" s="161" t="str">
        <f>IF(OR(X634="",VLOOKUP(X$1,Services!$A$1:$B$25,2,0)="Exclude"),"",IF($D634=1,IF(OR(price_limit="",price_limit="No Limit"),IF(X634="Yes",1,2),IF(SUMIFS(WhatIf!$W:$W,WhatIf!$Q:$Q,X$1,WhatIf!$R:$R,X634)&lt;=price_limit,IF(X634="Yes",1,2),"")),""))</f>
        <v/>
      </c>
      <c r="BT634" s="161" t="str">
        <f>IF(OR(Y634="",VLOOKUP(Y$1,Services!$A$1:$B$25,2,0)="Exclude"),"",IF($D634=1,IF(OR(price_limit="",price_limit="No Limit"),IF(Y634="Yes",1,2),IF(SUMIFS(WhatIf!$W:$W,WhatIf!$Q:$Q,Y$1,WhatIf!$R:$R,Y634)&lt;=price_limit,IF(Y634="Yes",1,2),"")),""))</f>
        <v/>
      </c>
      <c r="BU634" s="161" t="str">
        <f>IF(OR(Z634="",VLOOKUP(Z$1,Services!$A$1:$B$25,2,0)="Exclude"),"",IF($D634=1,IF(OR(price_limit="",price_limit="No Limit"),IF(Z634="Yes",1,2),IF(SUMIFS(WhatIf!$W:$W,WhatIf!$Q:$Q,Z$1,WhatIf!$R:$R,Z634)&lt;=price_limit,IF(Z634="Yes",1,2),"")),""))</f>
        <v/>
      </c>
      <c r="BV634" s="161" t="str">
        <f>IF(OR(AA634="",VLOOKUP(AA$1,Services!$A$1:$B$25,2,0)="Exclude"),"",IF($D634=1,IF(OR(price_limit="",price_limit="No Limit"),IF(AA634="Yes",1,2),IF(SUMIFS(WhatIf!$W:$W,WhatIf!$Q:$Q,AA$1,WhatIf!$R:$R,AA634)&lt;=price_limit,IF(AA634="Yes",1,2),"")),""))</f>
        <v/>
      </c>
      <c r="BW634" s="8">
        <f t="shared" si="31"/>
        <v>0</v>
      </c>
      <c r="BX634" s="8">
        <f>IF(OR(highlight_pick="Select",highlight_pick=""),0,IF(MID(highlight_pick,1,1)="#",0,IF(INDEX($A634:$CA634,1,MATCH(highlight_pick,$1:$1,0))="",0,IF(INDEX($A634:$CA634,1,MATCH(highlight_pick,$1:$1,0))="Yes",1,2))))</f>
        <v>0</v>
      </c>
      <c r="BY634" s="8">
        <f>IF(MID(highlight_pick,1,1)="#",IF(INDEX(Analysis!$C$7:$E$7,1,VALUE(MID(highlight_pick,2,1)))&lt;&gt;"",IF(INDEX($A634:$CA634,1,MATCH(INDEX(Analysis!$C$7:$E$7,1,VALUE(MID(highlight_pick,2,1))),$1:$1,0))="",0,IF(INDEX($A634:$CA634,1,MATCH(INDEX(Analysis!$C$7:$E$7,1,VALUE(MID(highlight_pick,2,1))),$1:$1,0))="Yes",1,IF(ISNUMBER(SEARCH(INDEX($A634:$CA634,1,MATCH(INDEX(Analysis!$C$7:$E$7,1,VALUE(MID(highlight_pick,2,1))),$1:$1,0)),INDEX(Analysis!$C$9:$E$9,1,VALUE(MID(highlight_pick,2,1))))),2,0))),0),0)</f>
        <v>0</v>
      </c>
      <c r="BZ634" s="8">
        <f>IF(MID(highlight_pick,1,1)="#",IF(INDEX(Analysis!$C$10:$E$10,1,VALUE(MID(highlight_pick,2,1)))&lt;&gt;"",IF(INDEX($A634:$CA634,1,MATCH(INDEX(Analysis!$C$10:$E$10,1,VALUE(MID(highlight_pick,2,1))),$1:$1,0))="",0,IF(INDEX($A634:$CA634,1,MATCH(INDEX(Analysis!$C$10:$E$10,1,VALUE(MID(highlight_pick,2,1))),$1:$1,0))="Yes",1,IF(ISNUMBER(SEARCH(INDEX($A634:$CA634,1,MATCH(INDEX(Analysis!$C$10:$E$10,1,VALUE(MID(highlight_pick,2,1))),$1:$1,0)),INDEX(Analysis!$C$12:$E$12,1,VALUE(MID(highlight_pick,2,1))))),2,0))),0),0)</f>
        <v>0</v>
      </c>
      <c r="CA634" s="8">
        <f ca="1">IF(profile="",INDEX(MyNetworks!$A$7:$Z$200,MATCH(A634,OFFSET(MyNetworks!$A$7,0,MATCH(C634,MyNetworks!$6:$6,0)-1,200,1),0),MATCH(C634,MyNetworks!$6:$6,0)-1),IFERROR(INDEX(Profiles!$A$7:$U$200,MATCH(A634,OFFSET(Profiles!$A$7,0,MATCH(profile,Profiles!$6:$6,0)-1,200,1),0),MATCH(profile,Profiles!$6:$6,0)-1),0))</f>
        <v>0</v>
      </c>
    </row>
    <row r="635" spans="1:79" ht="13" customHeight="1" x14ac:dyDescent="0.35">
      <c r="A635" s="15" t="s">
        <v>1025</v>
      </c>
      <c r="B635" s="3" t="s">
        <v>1069</v>
      </c>
      <c r="C635" s="3" t="s">
        <v>345</v>
      </c>
      <c r="D635" s="8" t="str">
        <f t="shared" ca="1" si="29"/>
        <v/>
      </c>
      <c r="E635" s="4" t="s">
        <v>1</v>
      </c>
      <c r="F635" s="4" t="s">
        <v>404</v>
      </c>
      <c r="G635" s="4" t="s">
        <v>404</v>
      </c>
      <c r="H635" s="4" t="s">
        <v>404</v>
      </c>
      <c r="I635" s="8"/>
      <c r="J635" s="8" t="s">
        <v>1</v>
      </c>
      <c r="K635" s="8" t="s">
        <v>1</v>
      </c>
      <c r="L635" s="8" t="s">
        <v>1</v>
      </c>
      <c r="M635" s="8" t="s">
        <v>1025</v>
      </c>
      <c r="N635" s="8"/>
      <c r="O635" s="8"/>
      <c r="P635" s="8"/>
      <c r="Q635" s="8" t="s">
        <v>1</v>
      </c>
      <c r="R635" s="8" t="s">
        <v>1</v>
      </c>
      <c r="S635" s="8" t="s">
        <v>1</v>
      </c>
      <c r="T635" s="8" t="s">
        <v>1</v>
      </c>
      <c r="U635" s="8"/>
      <c r="V635" s="8" t="s">
        <v>1</v>
      </c>
      <c r="W635" s="6"/>
      <c r="X635" s="6"/>
      <c r="Y635" s="6"/>
      <c r="Z635" s="6"/>
      <c r="AB635" s="8" t="str">
        <f ca="1">IF(AND($D635=1,ISNUMBER(MATCH(E$1&amp;E635&amp;"x",WhatIf!$X:$X,0))),1,"")</f>
        <v/>
      </c>
      <c r="AC635" s="8" t="str">
        <f ca="1">IF(AND($D635=1,ISNUMBER(MATCH(F$1&amp;F635&amp;"x",WhatIf!$X:$X,0))),1,"")</f>
        <v/>
      </c>
      <c r="AD635" s="8" t="str">
        <f ca="1">IF(AND($D635=1,ISNUMBER(MATCH(G$1&amp;G635&amp;"x",WhatIf!$X:$X,0))),1,"")</f>
        <v/>
      </c>
      <c r="AE635" s="8" t="str">
        <f ca="1">IF(AND($D635=1,ISNUMBER(MATCH(H$1&amp;H635&amp;"x",WhatIf!$X:$X,0))),1,"")</f>
        <v/>
      </c>
      <c r="AF635" s="8" t="str">
        <f ca="1">IF(AND($D635=1,ISNUMBER(MATCH(I$1&amp;I635&amp;"x",WhatIf!$X:$X,0))),1,"")</f>
        <v/>
      </c>
      <c r="AG635" s="8" t="str">
        <f ca="1">IF(AND($D635=1,ISNUMBER(MATCH(J$1&amp;J635&amp;"x",WhatIf!$X:$X,0))),1,"")</f>
        <v/>
      </c>
      <c r="AH635" s="8" t="str">
        <f ca="1">IF(AND($D635=1,ISNUMBER(MATCH(K$1&amp;K635&amp;"x",WhatIf!$X:$X,0))),1,"")</f>
        <v/>
      </c>
      <c r="AI635" s="8" t="str">
        <f ca="1">IF(AND($D635=1,ISNUMBER(MATCH(L$1&amp;L635&amp;"x",WhatIf!$X:$X,0))),1,"")</f>
        <v/>
      </c>
      <c r="AJ635" s="8" t="str">
        <f ca="1">IF(AND($D635=1,ISNUMBER(MATCH(M$1&amp;M635&amp;"x",WhatIf!$X:$X,0))),1,"")</f>
        <v/>
      </c>
      <c r="AK635" s="8" t="str">
        <f ca="1">IF(AND($D635=1,ISNUMBER(MATCH(N$1&amp;N635&amp;"x",WhatIf!$X:$X,0))),1,"")</f>
        <v/>
      </c>
      <c r="AL635" s="8" t="str">
        <f ca="1">IF(AND($D635=1,ISNUMBER(MATCH(O$1&amp;O635&amp;"x",WhatIf!$X:$X,0))),1,"")</f>
        <v/>
      </c>
      <c r="AM635" s="8" t="str">
        <f ca="1">IF(AND($D635=1,ISNUMBER(MATCH(P$1&amp;P635&amp;"x",WhatIf!$X:$X,0))),1,"")</f>
        <v/>
      </c>
      <c r="AN635" s="8" t="str">
        <f ca="1">IF(AND($D635=1,ISNUMBER(MATCH(Q$1&amp;Q635&amp;"x",WhatIf!$X:$X,0))),1,"")</f>
        <v/>
      </c>
      <c r="AO635" s="8" t="str">
        <f ca="1">IF(AND($D635=1,ISNUMBER(MATCH(R$1&amp;R635&amp;"x",WhatIf!$X:$X,0))),1,"")</f>
        <v/>
      </c>
      <c r="AP635" s="8" t="str">
        <f ca="1">IF(AND($D635=1,ISNUMBER(MATCH(S$1&amp;S635&amp;"x",WhatIf!$X:$X,0))),1,"")</f>
        <v/>
      </c>
      <c r="AQ635" s="8" t="str">
        <f ca="1">IF(AND($D635=1,ISNUMBER(MATCH(T$1&amp;T635&amp;"x",WhatIf!$X:$X,0))),1,"")</f>
        <v/>
      </c>
      <c r="AR635" s="8" t="str">
        <f ca="1">IF(AND($D635=1,ISNUMBER(MATCH(U$1&amp;U635&amp;"x",WhatIf!$X:$X,0))),1,"")</f>
        <v/>
      </c>
      <c r="AS635" s="8" t="str">
        <f ca="1">IF(AND($D635=1,ISNUMBER(MATCH(V$1&amp;V635&amp;"x",WhatIf!$X:$X,0))),1,"")</f>
        <v/>
      </c>
      <c r="AT635" s="8" t="str">
        <f ca="1">IF(AND($D635=1,ISNUMBER(MATCH(W$1&amp;W635&amp;"x",WhatIf!$X:$X,0))),1,"")</f>
        <v/>
      </c>
      <c r="AU635" s="8" t="str">
        <f ca="1">IF(AND($D635=1,ISNUMBER(MATCH(X$1&amp;X635&amp;"x",WhatIf!$X:$X,0))),1,"")</f>
        <v/>
      </c>
      <c r="AV635" s="8" t="str">
        <f ca="1">IF(AND($D635=1,ISNUMBER(MATCH(Y$1&amp;Y635&amp;"x",WhatIf!$X:$X,0))),1,"")</f>
        <v/>
      </c>
      <c r="AW635" s="8" t="str">
        <f ca="1">IF(AND($D635=1,ISNUMBER(MATCH(Z$1&amp;Z635&amp;"x",WhatIf!$X:$X,0))),1,"")</f>
        <v/>
      </c>
      <c r="AX635" s="8" t="str">
        <f ca="1">IF(AND($D635=1,ISNUMBER(MATCH(AA$1&amp;AA635&amp;"x",WhatIf!$X:$X,0))),1,"")</f>
        <v/>
      </c>
      <c r="AY635" s="8" t="str">
        <f t="shared" ca="1" si="30"/>
        <v/>
      </c>
      <c r="AZ635" s="161" t="str">
        <f ca="1">IF(OR(E635="",VLOOKUP(E$1,Services!$A$1:$B$25,2,0)="Exclude"),"",IF($D635=1,IF(OR(price_limit="",price_limit="No Limit"),IF(E635="Yes",1,2),IF(SUMIFS(WhatIf!$W:$W,WhatIf!$Q:$Q,E$1,WhatIf!$R:$R,E635)&lt;=price_limit,IF(E635="Yes",1,2),"")),""))</f>
        <v/>
      </c>
      <c r="BA635" s="161" t="str">
        <f ca="1">IF(OR(F635="",VLOOKUP(F$1,Services!$A$1:$B$25,2,0)="Exclude"),"",IF($D635=1,IF(OR(price_limit="",price_limit="No Limit"),IF(F635="Yes",1,2),IF(SUMIFS(WhatIf!$W:$W,WhatIf!$Q:$Q,F$1,WhatIf!$R:$R,F635)&lt;=price_limit,IF(F635="Yes",1,2),"")),""))</f>
        <v/>
      </c>
      <c r="BB635" s="161" t="str">
        <f ca="1">IF(OR(G635="",VLOOKUP(G$1,Services!$A$1:$B$25,2,0)="Exclude"),"",IF($D635=1,IF(OR(price_limit="",price_limit="No Limit"),IF(G635="Yes",1,2),IF(SUMIFS(WhatIf!$W:$W,WhatIf!$Q:$Q,G$1,WhatIf!$R:$R,G635)&lt;=price_limit,IF(G635="Yes",1,2),"")),""))</f>
        <v/>
      </c>
      <c r="BC635" s="161" t="str">
        <f ca="1">IF(OR(H635="",VLOOKUP(H$1,Services!$A$1:$B$25,2,0)="Exclude"),"",IF($D635=1,IF(OR(price_limit="",price_limit="No Limit"),IF(H635="Yes",1,2),IF(SUMIFS(WhatIf!$W:$W,WhatIf!$Q:$Q,H$1,WhatIf!$R:$R,H635)&lt;=price_limit,IF(H635="Yes",1,2),"")),""))</f>
        <v/>
      </c>
      <c r="BD635" s="161" t="str">
        <f>IF(OR(I635="",VLOOKUP(I$1,Services!$A$1:$B$25,2,0)="Exclude"),"",IF($D635=1,IF(OR(price_limit="",price_limit="No Limit"),IF(I635="Yes",1,2),IF(SUMIFS(WhatIf!$W:$W,WhatIf!$Q:$Q,I$1,WhatIf!$R:$R,I635)&lt;=price_limit,IF(I635="Yes",1,2),"")),""))</f>
        <v/>
      </c>
      <c r="BE635" s="161" t="str">
        <f ca="1">IF(OR(J635="",VLOOKUP(J$1,Services!$A$1:$B$25,2,0)="Exclude"),"",IF($D635=1,IF(OR(price_limit="",price_limit="No Limit"),IF(J635="Yes",1,2),IF(SUMIFS(WhatIf!$W:$W,WhatIf!$Q:$Q,J$1,WhatIf!$R:$R,J635)&lt;=price_limit,IF(J635="Yes",1,2),"")),""))</f>
        <v/>
      </c>
      <c r="BF635" s="161" t="str">
        <f ca="1">IF(OR(K635="",VLOOKUP(K$1,Services!$A$1:$B$25,2,0)="Exclude"),"",IF($D635=1,IF(OR(price_limit="",price_limit="No Limit"),IF(K635="Yes",1,2),IF(SUMIFS(WhatIf!$W:$W,WhatIf!$Q:$Q,K$1,WhatIf!$R:$R,K635)&lt;=price_limit,IF(K635="Yes",1,2),"")),""))</f>
        <v/>
      </c>
      <c r="BG635" s="161" t="str">
        <f ca="1">IF(OR(L635="",VLOOKUP(L$1,Services!$A$1:$B$25,2,0)="Exclude"),"",IF($D635=1,IF(OR(price_limit="",price_limit="No Limit"),IF(L635="Yes",1,2),IF(SUMIFS(WhatIf!$W:$W,WhatIf!$Q:$Q,L$1,WhatIf!$R:$R,L635)&lt;=price_limit,IF(L635="Yes",1,2),"")),""))</f>
        <v/>
      </c>
      <c r="BH635" s="161" t="str">
        <f ca="1">IF(OR(M635="",VLOOKUP(M$1,Services!$A$1:$B$25,2,0)="Exclude"),"",IF($D635=1,IF(OR(price_limit="",price_limit="No Limit"),IF(M635="Yes",1,2),IF(SUMIFS(WhatIf!$W:$W,WhatIf!$Q:$Q,M$1,WhatIf!$R:$R,M635)&lt;=price_limit,IF(M635="Yes",1,2),"")),""))</f>
        <v/>
      </c>
      <c r="BI635" s="161" t="str">
        <f>IF(OR(N635="",VLOOKUP(N$1,Services!$A$1:$B$25,2,0)="Exclude"),"",IF($D635=1,IF(OR(price_limit="",price_limit="No Limit"),IF(N635="Yes",1,2),IF(SUMIFS(WhatIf!$W:$W,WhatIf!$Q:$Q,N$1,WhatIf!$R:$R,N635)&lt;=price_limit,IF(N635="Yes",1,2),"")),""))</f>
        <v/>
      </c>
      <c r="BJ635" s="161" t="str">
        <f>IF(OR(O635="",VLOOKUP(O$1,Services!$A$1:$B$25,2,0)="Exclude"),"",IF($D635=1,IF(OR(price_limit="",price_limit="No Limit"),IF(O635="Yes",1,2),IF(SUMIFS(WhatIf!$W:$W,WhatIf!$Q:$Q,O$1,WhatIf!$R:$R,O635)&lt;=price_limit,IF(O635="Yes",1,2),"")),""))</f>
        <v/>
      </c>
      <c r="BK635" s="161" t="str">
        <f>IF(OR(P635="",VLOOKUP(P$1,Services!$A$1:$B$25,2,0)="Exclude"),"",IF($D635=1,IF(OR(price_limit="",price_limit="No Limit"),IF(P635="Yes",1,2),IF(SUMIFS(WhatIf!$W:$W,WhatIf!$Q:$Q,P$1,WhatIf!$R:$R,P635)&lt;=price_limit,IF(P635="Yes",1,2),"")),""))</f>
        <v/>
      </c>
      <c r="BL635" s="161" t="str">
        <f ca="1">IF(OR(Q635="",VLOOKUP(Q$1,Services!$A$1:$B$25,2,0)="Exclude"),"",IF($D635=1,IF(OR(price_limit="",price_limit="No Limit"),IF(Q635="Yes",1,2),IF(SUMIFS(WhatIf!$W:$W,WhatIf!$Q:$Q,Q$1,WhatIf!$R:$R,Q635)&lt;=price_limit,IF(Q635="Yes",1,2),"")),""))</f>
        <v/>
      </c>
      <c r="BM635" s="161" t="str">
        <f ca="1">IF(OR(R635="",VLOOKUP(R$1,Services!$A$1:$B$25,2,0)="Exclude"),"",IF($D635=1,IF(OR(price_limit="",price_limit="No Limit"),IF(R635="Yes",1,2),IF(SUMIFS(WhatIf!$W:$W,WhatIf!$Q:$Q,R$1,WhatIf!$R:$R,R635)&lt;=price_limit,IF(R635="Yes",1,2),"")),""))</f>
        <v/>
      </c>
      <c r="BN635" s="161" t="str">
        <f ca="1">IF(OR(S635="",VLOOKUP(S$1,Services!$A$1:$B$25,2,0)="Exclude"),"",IF($D635=1,IF(OR(price_limit="",price_limit="No Limit"),IF(S635="Yes",1,2),IF(SUMIFS(WhatIf!$W:$W,WhatIf!$Q:$Q,S$1,WhatIf!$R:$R,S635)&lt;=price_limit,IF(S635="Yes",1,2),"")),""))</f>
        <v/>
      </c>
      <c r="BO635" s="161" t="str">
        <f ca="1">IF(OR(T635="",VLOOKUP(T$1,Services!$A$1:$B$25,2,0)="Exclude"),"",IF($D635=1,IF(OR(price_limit="",price_limit="No Limit"),IF(T635="Yes",1,2),IF(SUMIFS(WhatIf!$W:$W,WhatIf!$Q:$Q,T$1,WhatIf!$R:$R,T635)&lt;=price_limit,IF(T635="Yes",1,2),"")),""))</f>
        <v/>
      </c>
      <c r="BP635" s="161" t="str">
        <f>IF(OR(U635="",VLOOKUP(U$1,Services!$A$1:$B$25,2,0)="Exclude"),"",IF($D635=1,IF(OR(price_limit="",price_limit="No Limit"),IF(U635="Yes",1,2),IF(SUMIFS(WhatIf!$W:$W,WhatIf!$Q:$Q,U$1,WhatIf!$R:$R,U635)&lt;=price_limit,IF(U635="Yes",1,2),"")),""))</f>
        <v/>
      </c>
      <c r="BQ635" s="161" t="str">
        <f ca="1">IF(OR(V635="",VLOOKUP(V$1,Services!$A$1:$B$25,2,0)="Exclude"),"",IF($D635=1,IF(OR(price_limit="",price_limit="No Limit"),IF(V635="Yes",1,2),IF(SUMIFS(WhatIf!$W:$W,WhatIf!$Q:$Q,V$1,WhatIf!$R:$R,V635)&lt;=price_limit,IF(V635="Yes",1,2),"")),""))</f>
        <v/>
      </c>
      <c r="BR635" s="161" t="str">
        <f>IF(OR(W635="",VLOOKUP(W$1,Services!$A$1:$B$25,2,0)="Exclude"),"",IF($D635=1,IF(OR(price_limit="",price_limit="No Limit"),IF(W635="Yes",1,2),IF(SUMIFS(WhatIf!$W:$W,WhatIf!$Q:$Q,W$1,WhatIf!$R:$R,W635)&lt;=price_limit,IF(W635="Yes",1,2),"")),""))</f>
        <v/>
      </c>
      <c r="BS635" s="161" t="str">
        <f>IF(OR(X635="",VLOOKUP(X$1,Services!$A$1:$B$25,2,0)="Exclude"),"",IF($D635=1,IF(OR(price_limit="",price_limit="No Limit"),IF(X635="Yes",1,2),IF(SUMIFS(WhatIf!$W:$W,WhatIf!$Q:$Q,X$1,WhatIf!$R:$R,X635)&lt;=price_limit,IF(X635="Yes",1,2),"")),""))</f>
        <v/>
      </c>
      <c r="BT635" s="161" t="str">
        <f>IF(OR(Y635="",VLOOKUP(Y$1,Services!$A$1:$B$25,2,0)="Exclude"),"",IF($D635=1,IF(OR(price_limit="",price_limit="No Limit"),IF(Y635="Yes",1,2),IF(SUMIFS(WhatIf!$W:$W,WhatIf!$Q:$Q,Y$1,WhatIf!$R:$R,Y635)&lt;=price_limit,IF(Y635="Yes",1,2),"")),""))</f>
        <v/>
      </c>
      <c r="BU635" s="161" t="str">
        <f>IF(OR(Z635="",VLOOKUP(Z$1,Services!$A$1:$B$25,2,0)="Exclude"),"",IF($D635=1,IF(OR(price_limit="",price_limit="No Limit"),IF(Z635="Yes",1,2),IF(SUMIFS(WhatIf!$W:$W,WhatIf!$Q:$Q,Z$1,WhatIf!$R:$R,Z635)&lt;=price_limit,IF(Z635="Yes",1,2),"")),""))</f>
        <v/>
      </c>
      <c r="BV635" s="161" t="str">
        <f>IF(OR(AA635="",VLOOKUP(AA$1,Services!$A$1:$B$25,2,0)="Exclude"),"",IF($D635=1,IF(OR(price_limit="",price_limit="No Limit"),IF(AA635="Yes",1,2),IF(SUMIFS(WhatIf!$W:$W,WhatIf!$Q:$Q,AA$1,WhatIf!$R:$R,AA635)&lt;=price_limit,IF(AA635="Yes",1,2),"")),""))</f>
        <v/>
      </c>
      <c r="BW635" s="8">
        <f t="shared" si="31"/>
        <v>0</v>
      </c>
      <c r="BX635" s="8">
        <f>IF(OR(highlight_pick="Select",highlight_pick=""),0,IF(MID(highlight_pick,1,1)="#",0,IF(INDEX($A635:$CA635,1,MATCH(highlight_pick,$1:$1,0))="",0,IF(INDEX($A635:$CA635,1,MATCH(highlight_pick,$1:$1,0))="Yes",1,2))))</f>
        <v>0</v>
      </c>
      <c r="BY635" s="8">
        <f>IF(MID(highlight_pick,1,1)="#",IF(INDEX(Analysis!$C$7:$E$7,1,VALUE(MID(highlight_pick,2,1)))&lt;&gt;"",IF(INDEX($A635:$CA635,1,MATCH(INDEX(Analysis!$C$7:$E$7,1,VALUE(MID(highlight_pick,2,1))),$1:$1,0))="",0,IF(INDEX($A635:$CA635,1,MATCH(INDEX(Analysis!$C$7:$E$7,1,VALUE(MID(highlight_pick,2,1))),$1:$1,0))="Yes",1,IF(ISNUMBER(SEARCH(INDEX($A635:$CA635,1,MATCH(INDEX(Analysis!$C$7:$E$7,1,VALUE(MID(highlight_pick,2,1))),$1:$1,0)),INDEX(Analysis!$C$9:$E$9,1,VALUE(MID(highlight_pick,2,1))))),2,0))),0),0)</f>
        <v>0</v>
      </c>
      <c r="BZ635" s="8">
        <f>IF(MID(highlight_pick,1,1)="#",IF(INDEX(Analysis!$C$10:$E$10,1,VALUE(MID(highlight_pick,2,1)))&lt;&gt;"",IF(INDEX($A635:$CA635,1,MATCH(INDEX(Analysis!$C$10:$E$10,1,VALUE(MID(highlight_pick,2,1))),$1:$1,0))="",0,IF(INDEX($A635:$CA635,1,MATCH(INDEX(Analysis!$C$10:$E$10,1,VALUE(MID(highlight_pick,2,1))),$1:$1,0))="Yes",1,IF(ISNUMBER(SEARCH(INDEX($A635:$CA635,1,MATCH(INDEX(Analysis!$C$10:$E$10,1,VALUE(MID(highlight_pick,2,1))),$1:$1,0)),INDEX(Analysis!$C$12:$E$12,1,VALUE(MID(highlight_pick,2,1))))),2,0))),0),0)</f>
        <v>0</v>
      </c>
      <c r="CA635" s="8">
        <f ca="1">IF(profile="",INDEX(MyNetworks!$A$7:$Z$200,MATCH(A635,OFFSET(MyNetworks!$A$7,0,MATCH(C635,MyNetworks!$6:$6,0)-1,200,1),0),MATCH(C635,MyNetworks!$6:$6,0)-1),IFERROR(INDEX(Profiles!$A$7:$U$200,MATCH(A635,OFFSET(Profiles!$A$7,0,MATCH(profile,Profiles!$6:$6,0)-1,200,1),0),MATCH(profile,Profiles!$6:$6,0)-1),0))</f>
        <v>0</v>
      </c>
    </row>
    <row r="636" spans="1:79" ht="13" customHeight="1" x14ac:dyDescent="0.35">
      <c r="A636" s="15" t="s">
        <v>81</v>
      </c>
      <c r="B636" s="3" t="s">
        <v>175</v>
      </c>
      <c r="C636" s="3" t="s">
        <v>229</v>
      </c>
      <c r="D636" s="8" t="str">
        <f t="shared" ca="1" si="29"/>
        <v/>
      </c>
      <c r="G636" s="4" t="s">
        <v>1</v>
      </c>
      <c r="H636" s="4" t="s">
        <v>1</v>
      </c>
      <c r="I636" s="4" t="s">
        <v>1</v>
      </c>
      <c r="J636" s="8" t="s">
        <v>1</v>
      </c>
      <c r="K636" s="8" t="s">
        <v>1</v>
      </c>
      <c r="L636" s="8" t="s">
        <v>1</v>
      </c>
      <c r="M636" s="8" t="s">
        <v>1</v>
      </c>
      <c r="N636" s="8" t="s">
        <v>1</v>
      </c>
      <c r="O636" s="8" t="s">
        <v>1</v>
      </c>
      <c r="P636" s="8"/>
      <c r="Q636" s="8"/>
      <c r="R636" s="8"/>
      <c r="S636" s="8"/>
      <c r="T636" s="8"/>
      <c r="U636" s="8"/>
      <c r="V636" s="8" t="s">
        <v>1</v>
      </c>
      <c r="W636" s="6"/>
      <c r="X636" s="6"/>
      <c r="Y636" s="6"/>
      <c r="Z636" s="6"/>
      <c r="AB636" s="8" t="str">
        <f ca="1">IF(AND($D636=1,ISNUMBER(MATCH(E$1&amp;E636&amp;"x",WhatIf!$X:$X,0))),1,"")</f>
        <v/>
      </c>
      <c r="AC636" s="8" t="str">
        <f ca="1">IF(AND($D636=1,ISNUMBER(MATCH(F$1&amp;F636&amp;"x",WhatIf!$X:$X,0))),1,"")</f>
        <v/>
      </c>
      <c r="AD636" s="8" t="str">
        <f ca="1">IF(AND($D636=1,ISNUMBER(MATCH(G$1&amp;G636&amp;"x",WhatIf!$X:$X,0))),1,"")</f>
        <v/>
      </c>
      <c r="AE636" s="8" t="str">
        <f ca="1">IF(AND($D636=1,ISNUMBER(MATCH(H$1&amp;H636&amp;"x",WhatIf!$X:$X,0))),1,"")</f>
        <v/>
      </c>
      <c r="AF636" s="8" t="str">
        <f ca="1">IF(AND($D636=1,ISNUMBER(MATCH(I$1&amp;I636&amp;"x",WhatIf!$X:$X,0))),1,"")</f>
        <v/>
      </c>
      <c r="AG636" s="8" t="str">
        <f ca="1">IF(AND($D636=1,ISNUMBER(MATCH(J$1&amp;J636&amp;"x",WhatIf!$X:$X,0))),1,"")</f>
        <v/>
      </c>
      <c r="AH636" s="8" t="str">
        <f ca="1">IF(AND($D636=1,ISNUMBER(MATCH(K$1&amp;K636&amp;"x",WhatIf!$X:$X,0))),1,"")</f>
        <v/>
      </c>
      <c r="AI636" s="8" t="str">
        <f ca="1">IF(AND($D636=1,ISNUMBER(MATCH(L$1&amp;L636&amp;"x",WhatIf!$X:$X,0))),1,"")</f>
        <v/>
      </c>
      <c r="AJ636" s="8" t="str">
        <f ca="1">IF(AND($D636=1,ISNUMBER(MATCH(M$1&amp;M636&amp;"x",WhatIf!$X:$X,0))),1,"")</f>
        <v/>
      </c>
      <c r="AK636" s="8" t="str">
        <f ca="1">IF(AND($D636=1,ISNUMBER(MATCH(N$1&amp;N636&amp;"x",WhatIf!$X:$X,0))),1,"")</f>
        <v/>
      </c>
      <c r="AL636" s="8" t="str">
        <f ca="1">IF(AND($D636=1,ISNUMBER(MATCH(O$1&amp;O636&amp;"x",WhatIf!$X:$X,0))),1,"")</f>
        <v/>
      </c>
      <c r="AM636" s="8" t="str">
        <f ca="1">IF(AND($D636=1,ISNUMBER(MATCH(P$1&amp;P636&amp;"x",WhatIf!$X:$X,0))),1,"")</f>
        <v/>
      </c>
      <c r="AN636" s="8" t="str">
        <f ca="1">IF(AND($D636=1,ISNUMBER(MATCH(Q$1&amp;Q636&amp;"x",WhatIf!$X:$X,0))),1,"")</f>
        <v/>
      </c>
      <c r="AO636" s="8" t="str">
        <f ca="1">IF(AND($D636=1,ISNUMBER(MATCH(R$1&amp;R636&amp;"x",WhatIf!$X:$X,0))),1,"")</f>
        <v/>
      </c>
      <c r="AP636" s="8" t="str">
        <f ca="1">IF(AND($D636=1,ISNUMBER(MATCH(S$1&amp;S636&amp;"x",WhatIf!$X:$X,0))),1,"")</f>
        <v/>
      </c>
      <c r="AQ636" s="8" t="str">
        <f ca="1">IF(AND($D636=1,ISNUMBER(MATCH(T$1&amp;T636&amp;"x",WhatIf!$X:$X,0))),1,"")</f>
        <v/>
      </c>
      <c r="AR636" s="8" t="str">
        <f ca="1">IF(AND($D636=1,ISNUMBER(MATCH(U$1&amp;U636&amp;"x",WhatIf!$X:$X,0))),1,"")</f>
        <v/>
      </c>
      <c r="AS636" s="8" t="str">
        <f ca="1">IF(AND($D636=1,ISNUMBER(MATCH(V$1&amp;V636&amp;"x",WhatIf!$X:$X,0))),1,"")</f>
        <v/>
      </c>
      <c r="AT636" s="8" t="str">
        <f ca="1">IF(AND($D636=1,ISNUMBER(MATCH(W$1&amp;W636&amp;"x",WhatIf!$X:$X,0))),1,"")</f>
        <v/>
      </c>
      <c r="AU636" s="8" t="str">
        <f ca="1">IF(AND($D636=1,ISNUMBER(MATCH(X$1&amp;X636&amp;"x",WhatIf!$X:$X,0))),1,"")</f>
        <v/>
      </c>
      <c r="AV636" s="8" t="str">
        <f ca="1">IF(AND($D636=1,ISNUMBER(MATCH(Y$1&amp;Y636&amp;"x",WhatIf!$X:$X,0))),1,"")</f>
        <v/>
      </c>
      <c r="AW636" s="8" t="str">
        <f ca="1">IF(AND($D636=1,ISNUMBER(MATCH(Z$1&amp;Z636&amp;"x",WhatIf!$X:$X,0))),1,"")</f>
        <v/>
      </c>
      <c r="AX636" s="8" t="str">
        <f ca="1">IF(AND($D636=1,ISNUMBER(MATCH(AA$1&amp;AA636&amp;"x",WhatIf!$X:$X,0))),1,"")</f>
        <v/>
      </c>
      <c r="AY636" s="8" t="str">
        <f t="shared" ca="1" si="30"/>
        <v/>
      </c>
      <c r="AZ636" s="161" t="str">
        <f>IF(OR(E636="",VLOOKUP(E$1,Services!$A$1:$B$25,2,0)="Exclude"),"",IF($D636=1,IF(OR(price_limit="",price_limit="No Limit"),IF(E636="Yes",1,2),IF(SUMIFS(WhatIf!$W:$W,WhatIf!$Q:$Q,E$1,WhatIf!$R:$R,E636)&lt;=price_limit,IF(E636="Yes",1,2),"")),""))</f>
        <v/>
      </c>
      <c r="BA636" s="161" t="str">
        <f>IF(OR(F636="",VLOOKUP(F$1,Services!$A$1:$B$25,2,0)="Exclude"),"",IF($D636=1,IF(OR(price_limit="",price_limit="No Limit"),IF(F636="Yes",1,2),IF(SUMIFS(WhatIf!$W:$W,WhatIf!$Q:$Q,F$1,WhatIf!$R:$R,F636)&lt;=price_limit,IF(F636="Yes",1,2),"")),""))</f>
        <v/>
      </c>
      <c r="BB636" s="161" t="str">
        <f ca="1">IF(OR(G636="",VLOOKUP(G$1,Services!$A$1:$B$25,2,0)="Exclude"),"",IF($D636=1,IF(OR(price_limit="",price_limit="No Limit"),IF(G636="Yes",1,2),IF(SUMIFS(WhatIf!$W:$W,WhatIf!$Q:$Q,G$1,WhatIf!$R:$R,G636)&lt;=price_limit,IF(G636="Yes",1,2),"")),""))</f>
        <v/>
      </c>
      <c r="BC636" s="161" t="str">
        <f ca="1">IF(OR(H636="",VLOOKUP(H$1,Services!$A$1:$B$25,2,0)="Exclude"),"",IF($D636=1,IF(OR(price_limit="",price_limit="No Limit"),IF(H636="Yes",1,2),IF(SUMIFS(WhatIf!$W:$W,WhatIf!$Q:$Q,H$1,WhatIf!$R:$R,H636)&lt;=price_limit,IF(H636="Yes",1,2),"")),""))</f>
        <v/>
      </c>
      <c r="BD636" s="161" t="str">
        <f ca="1">IF(OR(I636="",VLOOKUP(I$1,Services!$A$1:$B$25,2,0)="Exclude"),"",IF($D636=1,IF(OR(price_limit="",price_limit="No Limit"),IF(I636="Yes",1,2),IF(SUMIFS(WhatIf!$W:$W,WhatIf!$Q:$Q,I$1,WhatIf!$R:$R,I636)&lt;=price_limit,IF(I636="Yes",1,2),"")),""))</f>
        <v/>
      </c>
      <c r="BE636" s="161" t="str">
        <f ca="1">IF(OR(J636="",VLOOKUP(J$1,Services!$A$1:$B$25,2,0)="Exclude"),"",IF($D636=1,IF(OR(price_limit="",price_limit="No Limit"),IF(J636="Yes",1,2),IF(SUMIFS(WhatIf!$W:$W,WhatIf!$Q:$Q,J$1,WhatIf!$R:$R,J636)&lt;=price_limit,IF(J636="Yes",1,2),"")),""))</f>
        <v/>
      </c>
      <c r="BF636" s="161" t="str">
        <f ca="1">IF(OR(K636="",VLOOKUP(K$1,Services!$A$1:$B$25,2,0)="Exclude"),"",IF($D636=1,IF(OR(price_limit="",price_limit="No Limit"),IF(K636="Yes",1,2),IF(SUMIFS(WhatIf!$W:$W,WhatIf!$Q:$Q,K$1,WhatIf!$R:$R,K636)&lt;=price_limit,IF(K636="Yes",1,2),"")),""))</f>
        <v/>
      </c>
      <c r="BG636" s="161" t="str">
        <f ca="1">IF(OR(L636="",VLOOKUP(L$1,Services!$A$1:$B$25,2,0)="Exclude"),"",IF($D636=1,IF(OR(price_limit="",price_limit="No Limit"),IF(L636="Yes",1,2),IF(SUMIFS(WhatIf!$W:$W,WhatIf!$Q:$Q,L$1,WhatIf!$R:$R,L636)&lt;=price_limit,IF(L636="Yes",1,2),"")),""))</f>
        <v/>
      </c>
      <c r="BH636" s="161" t="str">
        <f ca="1">IF(OR(M636="",VLOOKUP(M$1,Services!$A$1:$B$25,2,0)="Exclude"),"",IF($D636=1,IF(OR(price_limit="",price_limit="No Limit"),IF(M636="Yes",1,2),IF(SUMIFS(WhatIf!$W:$W,WhatIf!$Q:$Q,M$1,WhatIf!$R:$R,M636)&lt;=price_limit,IF(M636="Yes",1,2),"")),""))</f>
        <v/>
      </c>
      <c r="BI636" s="161" t="str">
        <f ca="1">IF(OR(N636="",VLOOKUP(N$1,Services!$A$1:$B$25,2,0)="Exclude"),"",IF($D636=1,IF(OR(price_limit="",price_limit="No Limit"),IF(N636="Yes",1,2),IF(SUMIFS(WhatIf!$W:$W,WhatIf!$Q:$Q,N$1,WhatIf!$R:$R,N636)&lt;=price_limit,IF(N636="Yes",1,2),"")),""))</f>
        <v/>
      </c>
      <c r="BJ636" s="161" t="str">
        <f ca="1">IF(OR(O636="",VLOOKUP(O$1,Services!$A$1:$B$25,2,0)="Exclude"),"",IF($D636=1,IF(OR(price_limit="",price_limit="No Limit"),IF(O636="Yes",1,2),IF(SUMIFS(WhatIf!$W:$W,WhatIf!$Q:$Q,O$1,WhatIf!$R:$R,O636)&lt;=price_limit,IF(O636="Yes",1,2),"")),""))</f>
        <v/>
      </c>
      <c r="BK636" s="161" t="str">
        <f>IF(OR(P636="",VLOOKUP(P$1,Services!$A$1:$B$25,2,0)="Exclude"),"",IF($D636=1,IF(OR(price_limit="",price_limit="No Limit"),IF(P636="Yes",1,2),IF(SUMIFS(WhatIf!$W:$W,WhatIf!$Q:$Q,P$1,WhatIf!$R:$R,P636)&lt;=price_limit,IF(P636="Yes",1,2),"")),""))</f>
        <v/>
      </c>
      <c r="BL636" s="161" t="str">
        <f>IF(OR(Q636="",VLOOKUP(Q$1,Services!$A$1:$B$25,2,0)="Exclude"),"",IF($D636=1,IF(OR(price_limit="",price_limit="No Limit"),IF(Q636="Yes",1,2),IF(SUMIFS(WhatIf!$W:$W,WhatIf!$Q:$Q,Q$1,WhatIf!$R:$R,Q636)&lt;=price_limit,IF(Q636="Yes",1,2),"")),""))</f>
        <v/>
      </c>
      <c r="BM636" s="161" t="str">
        <f>IF(OR(R636="",VLOOKUP(R$1,Services!$A$1:$B$25,2,0)="Exclude"),"",IF($D636=1,IF(OR(price_limit="",price_limit="No Limit"),IF(R636="Yes",1,2),IF(SUMIFS(WhatIf!$W:$W,WhatIf!$Q:$Q,R$1,WhatIf!$R:$R,R636)&lt;=price_limit,IF(R636="Yes",1,2),"")),""))</f>
        <v/>
      </c>
      <c r="BN636" s="161" t="str">
        <f>IF(OR(S636="",VLOOKUP(S$1,Services!$A$1:$B$25,2,0)="Exclude"),"",IF($D636=1,IF(OR(price_limit="",price_limit="No Limit"),IF(S636="Yes",1,2),IF(SUMIFS(WhatIf!$W:$W,WhatIf!$Q:$Q,S$1,WhatIf!$R:$R,S636)&lt;=price_limit,IF(S636="Yes",1,2),"")),""))</f>
        <v/>
      </c>
      <c r="BO636" s="161" t="str">
        <f>IF(OR(T636="",VLOOKUP(T$1,Services!$A$1:$B$25,2,0)="Exclude"),"",IF($D636=1,IF(OR(price_limit="",price_limit="No Limit"),IF(T636="Yes",1,2),IF(SUMIFS(WhatIf!$W:$W,WhatIf!$Q:$Q,T$1,WhatIf!$R:$R,T636)&lt;=price_limit,IF(T636="Yes",1,2),"")),""))</f>
        <v/>
      </c>
      <c r="BP636" s="161" t="str">
        <f>IF(OR(U636="",VLOOKUP(U$1,Services!$A$1:$B$25,2,0)="Exclude"),"",IF($D636=1,IF(OR(price_limit="",price_limit="No Limit"),IF(U636="Yes",1,2),IF(SUMIFS(WhatIf!$W:$W,WhatIf!$Q:$Q,U$1,WhatIf!$R:$R,U636)&lt;=price_limit,IF(U636="Yes",1,2),"")),""))</f>
        <v/>
      </c>
      <c r="BQ636" s="161" t="str">
        <f ca="1">IF(OR(V636="",VLOOKUP(V$1,Services!$A$1:$B$25,2,0)="Exclude"),"",IF($D636=1,IF(OR(price_limit="",price_limit="No Limit"),IF(V636="Yes",1,2),IF(SUMIFS(WhatIf!$W:$W,WhatIf!$Q:$Q,V$1,WhatIf!$R:$R,V636)&lt;=price_limit,IF(V636="Yes",1,2),"")),""))</f>
        <v/>
      </c>
      <c r="BR636" s="161" t="str">
        <f>IF(OR(W636="",VLOOKUP(W$1,Services!$A$1:$B$25,2,0)="Exclude"),"",IF($D636=1,IF(OR(price_limit="",price_limit="No Limit"),IF(W636="Yes",1,2),IF(SUMIFS(WhatIf!$W:$W,WhatIf!$Q:$Q,W$1,WhatIf!$R:$R,W636)&lt;=price_limit,IF(W636="Yes",1,2),"")),""))</f>
        <v/>
      </c>
      <c r="BS636" s="161" t="str">
        <f>IF(OR(X636="",VLOOKUP(X$1,Services!$A$1:$B$25,2,0)="Exclude"),"",IF($D636=1,IF(OR(price_limit="",price_limit="No Limit"),IF(X636="Yes",1,2),IF(SUMIFS(WhatIf!$W:$W,WhatIf!$Q:$Q,X$1,WhatIf!$R:$R,X636)&lt;=price_limit,IF(X636="Yes",1,2),"")),""))</f>
        <v/>
      </c>
      <c r="BT636" s="161" t="str">
        <f>IF(OR(Y636="",VLOOKUP(Y$1,Services!$A$1:$B$25,2,0)="Exclude"),"",IF($D636=1,IF(OR(price_limit="",price_limit="No Limit"),IF(Y636="Yes",1,2),IF(SUMIFS(WhatIf!$W:$W,WhatIf!$Q:$Q,Y$1,WhatIf!$R:$R,Y636)&lt;=price_limit,IF(Y636="Yes",1,2),"")),""))</f>
        <v/>
      </c>
      <c r="BU636" s="161" t="str">
        <f>IF(OR(Z636="",VLOOKUP(Z$1,Services!$A$1:$B$25,2,0)="Exclude"),"",IF($D636=1,IF(OR(price_limit="",price_limit="No Limit"),IF(Z636="Yes",1,2),IF(SUMIFS(WhatIf!$W:$W,WhatIf!$Q:$Q,Z$1,WhatIf!$R:$R,Z636)&lt;=price_limit,IF(Z636="Yes",1,2),"")),""))</f>
        <v/>
      </c>
      <c r="BV636" s="161" t="str">
        <f>IF(OR(AA636="",VLOOKUP(AA$1,Services!$A$1:$B$25,2,0)="Exclude"),"",IF($D636=1,IF(OR(price_limit="",price_limit="No Limit"),IF(AA636="Yes",1,2),IF(SUMIFS(WhatIf!$W:$W,WhatIf!$Q:$Q,AA$1,WhatIf!$R:$R,AA636)&lt;=price_limit,IF(AA636="Yes",1,2),"")),""))</f>
        <v/>
      </c>
      <c r="BW636" s="8">
        <f t="shared" si="31"/>
        <v>0</v>
      </c>
      <c r="BX636" s="8">
        <f>IF(OR(highlight_pick="Select",highlight_pick=""),0,IF(MID(highlight_pick,1,1)="#",0,IF(INDEX($A636:$CA636,1,MATCH(highlight_pick,$1:$1,0))="",0,IF(INDEX($A636:$CA636,1,MATCH(highlight_pick,$1:$1,0))="Yes",1,2))))</f>
        <v>0</v>
      </c>
      <c r="BY636" s="8">
        <f>IF(MID(highlight_pick,1,1)="#",IF(INDEX(Analysis!$C$7:$E$7,1,VALUE(MID(highlight_pick,2,1)))&lt;&gt;"",IF(INDEX($A636:$CA636,1,MATCH(INDEX(Analysis!$C$7:$E$7,1,VALUE(MID(highlight_pick,2,1))),$1:$1,0))="",0,IF(INDEX($A636:$CA636,1,MATCH(INDEX(Analysis!$C$7:$E$7,1,VALUE(MID(highlight_pick,2,1))),$1:$1,0))="Yes",1,IF(ISNUMBER(SEARCH(INDEX($A636:$CA636,1,MATCH(INDEX(Analysis!$C$7:$E$7,1,VALUE(MID(highlight_pick,2,1))),$1:$1,0)),INDEX(Analysis!$C$9:$E$9,1,VALUE(MID(highlight_pick,2,1))))),2,0))),0),0)</f>
        <v>0</v>
      </c>
      <c r="BZ636" s="8">
        <f>IF(MID(highlight_pick,1,1)="#",IF(INDEX(Analysis!$C$10:$E$10,1,VALUE(MID(highlight_pick,2,1)))&lt;&gt;"",IF(INDEX($A636:$CA636,1,MATCH(INDEX(Analysis!$C$10:$E$10,1,VALUE(MID(highlight_pick,2,1))),$1:$1,0))="",0,IF(INDEX($A636:$CA636,1,MATCH(INDEX(Analysis!$C$10:$E$10,1,VALUE(MID(highlight_pick,2,1))),$1:$1,0))="Yes",1,IF(ISNUMBER(SEARCH(INDEX($A636:$CA636,1,MATCH(INDEX(Analysis!$C$10:$E$10,1,VALUE(MID(highlight_pick,2,1))),$1:$1,0)),INDEX(Analysis!$C$12:$E$12,1,VALUE(MID(highlight_pick,2,1))))),2,0))),0),0)</f>
        <v>0</v>
      </c>
      <c r="CA636" s="8">
        <f ca="1">IF(profile="",INDEX(MyNetworks!$A$7:$Z$200,MATCH(A636,OFFSET(MyNetworks!$A$7,0,MATCH(C636,MyNetworks!$6:$6,0)-1,200,1),0),MATCH(C636,MyNetworks!$6:$6,0)-1),IFERROR(INDEX(Profiles!$A$7:$U$200,MATCH(A636,OFFSET(Profiles!$A$7,0,MATCH(profile,Profiles!$6:$6,0)-1,200,1),0),MATCH(profile,Profiles!$6:$6,0)-1),0))</f>
        <v>0</v>
      </c>
    </row>
    <row r="637" spans="1:79" ht="25.5" customHeight="1" x14ac:dyDescent="0.35">
      <c r="A637" s="15" t="s">
        <v>829</v>
      </c>
      <c r="C637" s="3" t="s">
        <v>184</v>
      </c>
      <c r="D637" s="8" t="str">
        <f t="shared" ca="1" si="29"/>
        <v/>
      </c>
      <c r="I637" s="4" t="s">
        <v>231</v>
      </c>
      <c r="J637" s="4" t="s">
        <v>231</v>
      </c>
      <c r="K637" s="8" t="s">
        <v>231</v>
      </c>
      <c r="L637" s="8" t="s">
        <v>231</v>
      </c>
      <c r="M637" s="8"/>
      <c r="N637" s="8"/>
      <c r="O637" s="8"/>
      <c r="P637" s="8"/>
      <c r="Q637" s="8"/>
      <c r="R637" s="8"/>
      <c r="S637" s="8"/>
      <c r="T637" s="8"/>
      <c r="U637" s="8"/>
      <c r="V637" s="8" t="s">
        <v>1</v>
      </c>
      <c r="W637" s="6"/>
      <c r="X637" s="6"/>
      <c r="Y637" s="6"/>
      <c r="Z637" s="6"/>
      <c r="AB637" s="8" t="str">
        <f ca="1">IF(AND($D637=1,ISNUMBER(MATCH(E$1&amp;E637&amp;"x",WhatIf!$X:$X,0))),1,"")</f>
        <v/>
      </c>
      <c r="AC637" s="8" t="str">
        <f ca="1">IF(AND($D637=1,ISNUMBER(MATCH(F$1&amp;F637&amp;"x",WhatIf!$X:$X,0))),1,"")</f>
        <v/>
      </c>
      <c r="AD637" s="8" t="str">
        <f ca="1">IF(AND($D637=1,ISNUMBER(MATCH(G$1&amp;G637&amp;"x",WhatIf!$X:$X,0))),1,"")</f>
        <v/>
      </c>
      <c r="AE637" s="8" t="str">
        <f ca="1">IF(AND($D637=1,ISNUMBER(MATCH(H$1&amp;H637&amp;"x",WhatIf!$X:$X,0))),1,"")</f>
        <v/>
      </c>
      <c r="AF637" s="8" t="str">
        <f ca="1">IF(AND($D637=1,ISNUMBER(MATCH(I$1&amp;I637&amp;"x",WhatIf!$X:$X,0))),1,"")</f>
        <v/>
      </c>
      <c r="AG637" s="8" t="str">
        <f ca="1">IF(AND($D637=1,ISNUMBER(MATCH(J$1&amp;J637&amp;"x",WhatIf!$X:$X,0))),1,"")</f>
        <v/>
      </c>
      <c r="AH637" s="8" t="str">
        <f ca="1">IF(AND($D637=1,ISNUMBER(MATCH(K$1&amp;K637&amp;"x",WhatIf!$X:$X,0))),1,"")</f>
        <v/>
      </c>
      <c r="AI637" s="8" t="str">
        <f ca="1">IF(AND($D637=1,ISNUMBER(MATCH(L$1&amp;L637&amp;"x",WhatIf!$X:$X,0))),1,"")</f>
        <v/>
      </c>
      <c r="AJ637" s="8" t="str">
        <f ca="1">IF(AND($D637=1,ISNUMBER(MATCH(M$1&amp;M637&amp;"x",WhatIf!$X:$X,0))),1,"")</f>
        <v/>
      </c>
      <c r="AK637" s="8" t="str">
        <f ca="1">IF(AND($D637=1,ISNUMBER(MATCH(N$1&amp;N637&amp;"x",WhatIf!$X:$X,0))),1,"")</f>
        <v/>
      </c>
      <c r="AL637" s="8" t="str">
        <f ca="1">IF(AND($D637=1,ISNUMBER(MATCH(O$1&amp;O637&amp;"x",WhatIf!$X:$X,0))),1,"")</f>
        <v/>
      </c>
      <c r="AM637" s="8" t="str">
        <f ca="1">IF(AND($D637=1,ISNUMBER(MATCH(P$1&amp;P637&amp;"x",WhatIf!$X:$X,0))),1,"")</f>
        <v/>
      </c>
      <c r="AN637" s="8" t="str">
        <f ca="1">IF(AND($D637=1,ISNUMBER(MATCH(Q$1&amp;Q637&amp;"x",WhatIf!$X:$X,0))),1,"")</f>
        <v/>
      </c>
      <c r="AO637" s="8" t="str">
        <f ca="1">IF(AND($D637=1,ISNUMBER(MATCH(R$1&amp;R637&amp;"x",WhatIf!$X:$X,0))),1,"")</f>
        <v/>
      </c>
      <c r="AP637" s="8" t="str">
        <f ca="1">IF(AND($D637=1,ISNUMBER(MATCH(S$1&amp;S637&amp;"x",WhatIf!$X:$X,0))),1,"")</f>
        <v/>
      </c>
      <c r="AQ637" s="8" t="str">
        <f ca="1">IF(AND($D637=1,ISNUMBER(MATCH(T$1&amp;T637&amp;"x",WhatIf!$X:$X,0))),1,"")</f>
        <v/>
      </c>
      <c r="AR637" s="8" t="str">
        <f ca="1">IF(AND($D637=1,ISNUMBER(MATCH(U$1&amp;U637&amp;"x",WhatIf!$X:$X,0))),1,"")</f>
        <v/>
      </c>
      <c r="AS637" s="8" t="str">
        <f ca="1">IF(AND($D637=1,ISNUMBER(MATCH(V$1&amp;V637&amp;"x",WhatIf!$X:$X,0))),1,"")</f>
        <v/>
      </c>
      <c r="AT637" s="8" t="str">
        <f ca="1">IF(AND($D637=1,ISNUMBER(MATCH(W$1&amp;W637&amp;"x",WhatIf!$X:$X,0))),1,"")</f>
        <v/>
      </c>
      <c r="AU637" s="8" t="str">
        <f ca="1">IF(AND($D637=1,ISNUMBER(MATCH(X$1&amp;X637&amp;"x",WhatIf!$X:$X,0))),1,"")</f>
        <v/>
      </c>
      <c r="AV637" s="8" t="str">
        <f ca="1">IF(AND($D637=1,ISNUMBER(MATCH(Y$1&amp;Y637&amp;"x",WhatIf!$X:$X,0))),1,"")</f>
        <v/>
      </c>
      <c r="AW637" s="8" t="str">
        <f ca="1">IF(AND($D637=1,ISNUMBER(MATCH(Z$1&amp;Z637&amp;"x",WhatIf!$X:$X,0))),1,"")</f>
        <v/>
      </c>
      <c r="AX637" s="8" t="str">
        <f ca="1">IF(AND($D637=1,ISNUMBER(MATCH(AA$1&amp;AA637&amp;"x",WhatIf!$X:$X,0))),1,"")</f>
        <v/>
      </c>
      <c r="AY637" s="8" t="str">
        <f t="shared" ca="1" si="30"/>
        <v/>
      </c>
      <c r="AZ637" s="161" t="str">
        <f>IF(OR(E637="",VLOOKUP(E$1,Services!$A$1:$B$25,2,0)="Exclude"),"",IF($D637=1,IF(OR(price_limit="",price_limit="No Limit"),IF(E637="Yes",1,2),IF(SUMIFS(WhatIf!$W:$W,WhatIf!$Q:$Q,E$1,WhatIf!$R:$R,E637)&lt;=price_limit,IF(E637="Yes",1,2),"")),""))</f>
        <v/>
      </c>
      <c r="BA637" s="161" t="str">
        <f>IF(OR(F637="",VLOOKUP(F$1,Services!$A$1:$B$25,2,0)="Exclude"),"",IF($D637=1,IF(OR(price_limit="",price_limit="No Limit"),IF(F637="Yes",1,2),IF(SUMIFS(WhatIf!$W:$W,WhatIf!$Q:$Q,F$1,WhatIf!$R:$R,F637)&lt;=price_limit,IF(F637="Yes",1,2),"")),""))</f>
        <v/>
      </c>
      <c r="BB637" s="161" t="str">
        <f>IF(OR(G637="",VLOOKUP(G$1,Services!$A$1:$B$25,2,0)="Exclude"),"",IF($D637=1,IF(OR(price_limit="",price_limit="No Limit"),IF(G637="Yes",1,2),IF(SUMIFS(WhatIf!$W:$W,WhatIf!$Q:$Q,G$1,WhatIf!$R:$R,G637)&lt;=price_limit,IF(G637="Yes",1,2),"")),""))</f>
        <v/>
      </c>
      <c r="BC637" s="161" t="str">
        <f>IF(OR(H637="",VLOOKUP(H$1,Services!$A$1:$B$25,2,0)="Exclude"),"",IF($D637=1,IF(OR(price_limit="",price_limit="No Limit"),IF(H637="Yes",1,2),IF(SUMIFS(WhatIf!$W:$W,WhatIf!$Q:$Q,H$1,WhatIf!$R:$R,H637)&lt;=price_limit,IF(H637="Yes",1,2),"")),""))</f>
        <v/>
      </c>
      <c r="BD637" s="161" t="str">
        <f ca="1">IF(OR(I637="",VLOOKUP(I$1,Services!$A$1:$B$25,2,0)="Exclude"),"",IF($D637=1,IF(OR(price_limit="",price_limit="No Limit"),IF(I637="Yes",1,2),IF(SUMIFS(WhatIf!$W:$W,WhatIf!$Q:$Q,I$1,WhatIf!$R:$R,I637)&lt;=price_limit,IF(I637="Yes",1,2),"")),""))</f>
        <v/>
      </c>
      <c r="BE637" s="161" t="str">
        <f ca="1">IF(OR(J637="",VLOOKUP(J$1,Services!$A$1:$B$25,2,0)="Exclude"),"",IF($D637=1,IF(OR(price_limit="",price_limit="No Limit"),IF(J637="Yes",1,2),IF(SUMIFS(WhatIf!$W:$W,WhatIf!$Q:$Q,J$1,WhatIf!$R:$R,J637)&lt;=price_limit,IF(J637="Yes",1,2),"")),""))</f>
        <v/>
      </c>
      <c r="BF637" s="161" t="str">
        <f ca="1">IF(OR(K637="",VLOOKUP(K$1,Services!$A$1:$B$25,2,0)="Exclude"),"",IF($D637=1,IF(OR(price_limit="",price_limit="No Limit"),IF(K637="Yes",1,2),IF(SUMIFS(WhatIf!$W:$W,WhatIf!$Q:$Q,K$1,WhatIf!$R:$R,K637)&lt;=price_limit,IF(K637="Yes",1,2),"")),""))</f>
        <v/>
      </c>
      <c r="BG637" s="161" t="str">
        <f ca="1">IF(OR(L637="",VLOOKUP(L$1,Services!$A$1:$B$25,2,0)="Exclude"),"",IF($D637=1,IF(OR(price_limit="",price_limit="No Limit"),IF(L637="Yes",1,2),IF(SUMIFS(WhatIf!$W:$W,WhatIf!$Q:$Q,L$1,WhatIf!$R:$R,L637)&lt;=price_limit,IF(L637="Yes",1,2),"")),""))</f>
        <v/>
      </c>
      <c r="BH637" s="161" t="str">
        <f>IF(OR(M637="",VLOOKUP(M$1,Services!$A$1:$B$25,2,0)="Exclude"),"",IF($D637=1,IF(OR(price_limit="",price_limit="No Limit"),IF(M637="Yes",1,2),IF(SUMIFS(WhatIf!$W:$W,WhatIf!$Q:$Q,M$1,WhatIf!$R:$R,M637)&lt;=price_limit,IF(M637="Yes",1,2),"")),""))</f>
        <v/>
      </c>
      <c r="BI637" s="161" t="str">
        <f>IF(OR(N637="",VLOOKUP(N$1,Services!$A$1:$B$25,2,0)="Exclude"),"",IF($D637=1,IF(OR(price_limit="",price_limit="No Limit"),IF(N637="Yes",1,2),IF(SUMIFS(WhatIf!$W:$W,WhatIf!$Q:$Q,N$1,WhatIf!$R:$R,N637)&lt;=price_limit,IF(N637="Yes",1,2),"")),""))</f>
        <v/>
      </c>
      <c r="BJ637" s="161" t="str">
        <f>IF(OR(O637="",VLOOKUP(O$1,Services!$A$1:$B$25,2,0)="Exclude"),"",IF($D637=1,IF(OR(price_limit="",price_limit="No Limit"),IF(O637="Yes",1,2),IF(SUMIFS(WhatIf!$W:$W,WhatIf!$Q:$Q,O$1,WhatIf!$R:$R,O637)&lt;=price_limit,IF(O637="Yes",1,2),"")),""))</f>
        <v/>
      </c>
      <c r="BK637" s="161" t="str">
        <f>IF(OR(P637="",VLOOKUP(P$1,Services!$A$1:$B$25,2,0)="Exclude"),"",IF($D637=1,IF(OR(price_limit="",price_limit="No Limit"),IF(P637="Yes",1,2),IF(SUMIFS(WhatIf!$W:$W,WhatIf!$Q:$Q,P$1,WhatIf!$R:$R,P637)&lt;=price_limit,IF(P637="Yes",1,2),"")),""))</f>
        <v/>
      </c>
      <c r="BL637" s="161" t="str">
        <f>IF(OR(Q637="",VLOOKUP(Q$1,Services!$A$1:$B$25,2,0)="Exclude"),"",IF($D637=1,IF(OR(price_limit="",price_limit="No Limit"),IF(Q637="Yes",1,2),IF(SUMIFS(WhatIf!$W:$W,WhatIf!$Q:$Q,Q$1,WhatIf!$R:$R,Q637)&lt;=price_limit,IF(Q637="Yes",1,2),"")),""))</f>
        <v/>
      </c>
      <c r="BM637" s="161" t="str">
        <f>IF(OR(R637="",VLOOKUP(R$1,Services!$A$1:$B$25,2,0)="Exclude"),"",IF($D637=1,IF(OR(price_limit="",price_limit="No Limit"),IF(R637="Yes",1,2),IF(SUMIFS(WhatIf!$W:$W,WhatIf!$Q:$Q,R$1,WhatIf!$R:$R,R637)&lt;=price_limit,IF(R637="Yes",1,2),"")),""))</f>
        <v/>
      </c>
      <c r="BN637" s="161" t="str">
        <f>IF(OR(S637="",VLOOKUP(S$1,Services!$A$1:$B$25,2,0)="Exclude"),"",IF($D637=1,IF(OR(price_limit="",price_limit="No Limit"),IF(S637="Yes",1,2),IF(SUMIFS(WhatIf!$W:$W,WhatIf!$Q:$Q,S$1,WhatIf!$R:$R,S637)&lt;=price_limit,IF(S637="Yes",1,2),"")),""))</f>
        <v/>
      </c>
      <c r="BO637" s="161" t="str">
        <f>IF(OR(T637="",VLOOKUP(T$1,Services!$A$1:$B$25,2,0)="Exclude"),"",IF($D637=1,IF(OR(price_limit="",price_limit="No Limit"),IF(T637="Yes",1,2),IF(SUMIFS(WhatIf!$W:$W,WhatIf!$Q:$Q,T$1,WhatIf!$R:$R,T637)&lt;=price_limit,IF(T637="Yes",1,2),"")),""))</f>
        <v/>
      </c>
      <c r="BP637" s="161" t="str">
        <f>IF(OR(U637="",VLOOKUP(U$1,Services!$A$1:$B$25,2,0)="Exclude"),"",IF($D637=1,IF(OR(price_limit="",price_limit="No Limit"),IF(U637="Yes",1,2),IF(SUMIFS(WhatIf!$W:$W,WhatIf!$Q:$Q,U$1,WhatIf!$R:$R,U637)&lt;=price_limit,IF(U637="Yes",1,2),"")),""))</f>
        <v/>
      </c>
      <c r="BQ637" s="161" t="str">
        <f ca="1">IF(OR(V637="",VLOOKUP(V$1,Services!$A$1:$B$25,2,0)="Exclude"),"",IF($D637=1,IF(OR(price_limit="",price_limit="No Limit"),IF(V637="Yes",1,2),IF(SUMIFS(WhatIf!$W:$W,WhatIf!$Q:$Q,V$1,WhatIf!$R:$R,V637)&lt;=price_limit,IF(V637="Yes",1,2),"")),""))</f>
        <v/>
      </c>
      <c r="BR637" s="161" t="str">
        <f>IF(OR(W637="",VLOOKUP(W$1,Services!$A$1:$B$25,2,0)="Exclude"),"",IF($D637=1,IF(OR(price_limit="",price_limit="No Limit"),IF(W637="Yes",1,2),IF(SUMIFS(WhatIf!$W:$W,WhatIf!$Q:$Q,W$1,WhatIf!$R:$R,W637)&lt;=price_limit,IF(W637="Yes",1,2),"")),""))</f>
        <v/>
      </c>
      <c r="BS637" s="161" t="str">
        <f>IF(OR(X637="",VLOOKUP(X$1,Services!$A$1:$B$25,2,0)="Exclude"),"",IF($D637=1,IF(OR(price_limit="",price_limit="No Limit"),IF(X637="Yes",1,2),IF(SUMIFS(WhatIf!$W:$W,WhatIf!$Q:$Q,X$1,WhatIf!$R:$R,X637)&lt;=price_limit,IF(X637="Yes",1,2),"")),""))</f>
        <v/>
      </c>
      <c r="BT637" s="161" t="str">
        <f>IF(OR(Y637="",VLOOKUP(Y$1,Services!$A$1:$B$25,2,0)="Exclude"),"",IF($D637=1,IF(OR(price_limit="",price_limit="No Limit"),IF(Y637="Yes",1,2),IF(SUMIFS(WhatIf!$W:$W,WhatIf!$Q:$Q,Y$1,WhatIf!$R:$R,Y637)&lt;=price_limit,IF(Y637="Yes",1,2),"")),""))</f>
        <v/>
      </c>
      <c r="BU637" s="161" t="str">
        <f>IF(OR(Z637="",VLOOKUP(Z$1,Services!$A$1:$B$25,2,0)="Exclude"),"",IF($D637=1,IF(OR(price_limit="",price_limit="No Limit"),IF(Z637="Yes",1,2),IF(SUMIFS(WhatIf!$W:$W,WhatIf!$Q:$Q,Z$1,WhatIf!$R:$R,Z637)&lt;=price_limit,IF(Z637="Yes",1,2),"")),""))</f>
        <v/>
      </c>
      <c r="BV637" s="161" t="str">
        <f>IF(OR(AA637="",VLOOKUP(AA$1,Services!$A$1:$B$25,2,0)="Exclude"),"",IF($D637=1,IF(OR(price_limit="",price_limit="No Limit"),IF(AA637="Yes",1,2),IF(SUMIFS(WhatIf!$W:$W,WhatIf!$Q:$Q,AA$1,WhatIf!$R:$R,AA637)&lt;=price_limit,IF(AA637="Yes",1,2),"")),""))</f>
        <v/>
      </c>
      <c r="BW637" s="8">
        <f t="shared" si="31"/>
        <v>0</v>
      </c>
      <c r="BX637" s="8">
        <f>IF(OR(highlight_pick="Select",highlight_pick=""),0,IF(MID(highlight_pick,1,1)="#",0,IF(INDEX($A637:$CA637,1,MATCH(highlight_pick,$1:$1,0))="",0,IF(INDEX($A637:$CA637,1,MATCH(highlight_pick,$1:$1,0))="Yes",1,2))))</f>
        <v>0</v>
      </c>
      <c r="BY637" s="8">
        <f>IF(MID(highlight_pick,1,1)="#",IF(INDEX(Analysis!$C$7:$E$7,1,VALUE(MID(highlight_pick,2,1)))&lt;&gt;"",IF(INDEX($A637:$CA637,1,MATCH(INDEX(Analysis!$C$7:$E$7,1,VALUE(MID(highlight_pick,2,1))),$1:$1,0))="",0,IF(INDEX($A637:$CA637,1,MATCH(INDEX(Analysis!$C$7:$E$7,1,VALUE(MID(highlight_pick,2,1))),$1:$1,0))="Yes",1,IF(ISNUMBER(SEARCH(INDEX($A637:$CA637,1,MATCH(INDEX(Analysis!$C$7:$E$7,1,VALUE(MID(highlight_pick,2,1))),$1:$1,0)),INDEX(Analysis!$C$9:$E$9,1,VALUE(MID(highlight_pick,2,1))))),2,0))),0),0)</f>
        <v>0</v>
      </c>
      <c r="BZ637" s="8">
        <f>IF(MID(highlight_pick,1,1)="#",IF(INDEX(Analysis!$C$10:$E$10,1,VALUE(MID(highlight_pick,2,1)))&lt;&gt;"",IF(INDEX($A637:$CA637,1,MATCH(INDEX(Analysis!$C$10:$E$10,1,VALUE(MID(highlight_pick,2,1))),$1:$1,0))="",0,IF(INDEX($A637:$CA637,1,MATCH(INDEX(Analysis!$C$10:$E$10,1,VALUE(MID(highlight_pick,2,1))),$1:$1,0))="Yes",1,IF(ISNUMBER(SEARCH(INDEX($A637:$CA637,1,MATCH(INDEX(Analysis!$C$10:$E$10,1,VALUE(MID(highlight_pick,2,1))),$1:$1,0)),INDEX(Analysis!$C$12:$E$12,1,VALUE(MID(highlight_pick,2,1))))),2,0))),0),0)</f>
        <v>0</v>
      </c>
      <c r="CA637" s="8">
        <f ca="1">IF(profile="",INDEX(MyNetworks!$A$7:$Z$200,MATCH(A637,OFFSET(MyNetworks!$A$7,0,MATCH(C637,MyNetworks!$6:$6,0)-1,200,1),0),MATCH(C637,MyNetworks!$6:$6,0)-1),IFERROR(INDEX(Profiles!$A$7:$U$200,MATCH(A637,OFFSET(Profiles!$A$7,0,MATCH(profile,Profiles!$6:$6,0)-1,200,1),0),MATCH(profile,Profiles!$6:$6,0)-1),0))</f>
        <v>0</v>
      </c>
    </row>
    <row r="638" spans="1:79" ht="13" customHeight="1" x14ac:dyDescent="0.3">
      <c r="A638" s="15" t="s">
        <v>1266</v>
      </c>
      <c r="C638" s="3" t="s">
        <v>745</v>
      </c>
      <c r="D638" s="8" t="str">
        <f t="shared" ca="1" si="29"/>
        <v/>
      </c>
      <c r="N638" s="4" t="s">
        <v>1</v>
      </c>
      <c r="AB638" s="8" t="str">
        <f ca="1">IF(AND($D638=1,ISNUMBER(MATCH(E$1&amp;E638&amp;"x",WhatIf!$X:$X,0))),1,"")</f>
        <v/>
      </c>
      <c r="AC638" s="8" t="str">
        <f ca="1">IF(AND($D638=1,ISNUMBER(MATCH(F$1&amp;F638&amp;"x",WhatIf!$X:$X,0))),1,"")</f>
        <v/>
      </c>
      <c r="AD638" s="8" t="str">
        <f ca="1">IF(AND($D638=1,ISNUMBER(MATCH(G$1&amp;G638&amp;"x",WhatIf!$X:$X,0))),1,"")</f>
        <v/>
      </c>
      <c r="AE638" s="8" t="str">
        <f ca="1">IF(AND($D638=1,ISNUMBER(MATCH(H$1&amp;H638&amp;"x",WhatIf!$X:$X,0))),1,"")</f>
        <v/>
      </c>
      <c r="AF638" s="8" t="str">
        <f ca="1">IF(AND($D638=1,ISNUMBER(MATCH(I$1&amp;I638&amp;"x",WhatIf!$X:$X,0))),1,"")</f>
        <v/>
      </c>
      <c r="AG638" s="8" t="str">
        <f ca="1">IF(AND($D638=1,ISNUMBER(MATCH(J$1&amp;J638&amp;"x",WhatIf!$X:$X,0))),1,"")</f>
        <v/>
      </c>
      <c r="AH638" s="8" t="str">
        <f ca="1">IF(AND($D638=1,ISNUMBER(MATCH(K$1&amp;K638&amp;"x",WhatIf!$X:$X,0))),1,"")</f>
        <v/>
      </c>
      <c r="AI638" s="8" t="str">
        <f ca="1">IF(AND($D638=1,ISNUMBER(MATCH(L$1&amp;L638&amp;"x",WhatIf!$X:$X,0))),1,"")</f>
        <v/>
      </c>
      <c r="AJ638" s="8" t="str">
        <f ca="1">IF(AND($D638=1,ISNUMBER(MATCH(M$1&amp;M638&amp;"x",WhatIf!$X:$X,0))),1,"")</f>
        <v/>
      </c>
      <c r="AK638" s="8" t="str">
        <f ca="1">IF(AND($D638=1,ISNUMBER(MATCH(N$1&amp;N638&amp;"x",WhatIf!$X:$X,0))),1,"")</f>
        <v/>
      </c>
      <c r="AL638" s="8" t="str">
        <f ca="1">IF(AND($D638=1,ISNUMBER(MATCH(O$1&amp;O638&amp;"x",WhatIf!$X:$X,0))),1,"")</f>
        <v/>
      </c>
      <c r="AM638" s="8" t="str">
        <f ca="1">IF(AND($D638=1,ISNUMBER(MATCH(P$1&amp;P638&amp;"x",WhatIf!$X:$X,0))),1,"")</f>
        <v/>
      </c>
      <c r="AN638" s="8" t="str">
        <f ca="1">IF(AND($D638=1,ISNUMBER(MATCH(Q$1&amp;Q638&amp;"x",WhatIf!$X:$X,0))),1,"")</f>
        <v/>
      </c>
      <c r="AO638" s="8" t="str">
        <f ca="1">IF(AND($D638=1,ISNUMBER(MATCH(R$1&amp;R638&amp;"x",WhatIf!$X:$X,0))),1,"")</f>
        <v/>
      </c>
      <c r="AP638" s="8" t="str">
        <f ca="1">IF(AND($D638=1,ISNUMBER(MATCH(S$1&amp;S638&amp;"x",WhatIf!$X:$X,0))),1,"")</f>
        <v/>
      </c>
      <c r="AQ638" s="8" t="str">
        <f ca="1">IF(AND($D638=1,ISNUMBER(MATCH(T$1&amp;T638&amp;"x",WhatIf!$X:$X,0))),1,"")</f>
        <v/>
      </c>
      <c r="AR638" s="8" t="str">
        <f ca="1">IF(AND($D638=1,ISNUMBER(MATCH(U$1&amp;U638&amp;"x",WhatIf!$X:$X,0))),1,"")</f>
        <v/>
      </c>
      <c r="AS638" s="8" t="str">
        <f ca="1">IF(AND($D638=1,ISNUMBER(MATCH(V$1&amp;V638&amp;"x",WhatIf!$X:$X,0))),1,"")</f>
        <v/>
      </c>
      <c r="AT638" s="8" t="str">
        <f ca="1">IF(AND($D638=1,ISNUMBER(MATCH(W$1&amp;W638&amp;"x",WhatIf!$X:$X,0))),1,"")</f>
        <v/>
      </c>
      <c r="AU638" s="8" t="str">
        <f ca="1">IF(AND($D638=1,ISNUMBER(MATCH(X$1&amp;X638&amp;"x",WhatIf!$X:$X,0))),1,"")</f>
        <v/>
      </c>
      <c r="AV638" s="8" t="str">
        <f ca="1">IF(AND($D638=1,ISNUMBER(MATCH(Y$1&amp;Y638&amp;"x",WhatIf!$X:$X,0))),1,"")</f>
        <v/>
      </c>
      <c r="AW638" s="8" t="str">
        <f ca="1">IF(AND($D638=1,ISNUMBER(MATCH(Z$1&amp;Z638&amp;"x",WhatIf!$X:$X,0))),1,"")</f>
        <v/>
      </c>
      <c r="AX638" s="8" t="str">
        <f ca="1">IF(AND($D638=1,ISNUMBER(MATCH(AA$1&amp;AA638&amp;"x",WhatIf!$X:$X,0))),1,"")</f>
        <v/>
      </c>
      <c r="AY638" s="8" t="str">
        <f t="shared" ca="1" si="30"/>
        <v/>
      </c>
      <c r="AZ638" s="161" t="str">
        <f>IF(OR(E638="",VLOOKUP(E$1,Services!$A$1:$B$25,2,0)="Exclude"),"",IF($D638=1,IF(OR(price_limit="",price_limit="No Limit"),IF(E638="Yes",1,2),IF(SUMIFS(WhatIf!$W:$W,WhatIf!$Q:$Q,E$1,WhatIf!$R:$R,E638)&lt;=price_limit,IF(E638="Yes",1,2),"")),""))</f>
        <v/>
      </c>
      <c r="BA638" s="161" t="str">
        <f>IF(OR(F638="",VLOOKUP(F$1,Services!$A$1:$B$25,2,0)="Exclude"),"",IF($D638=1,IF(OR(price_limit="",price_limit="No Limit"),IF(F638="Yes",1,2),IF(SUMIFS(WhatIf!$W:$W,WhatIf!$Q:$Q,F$1,WhatIf!$R:$R,F638)&lt;=price_limit,IF(F638="Yes",1,2),"")),""))</f>
        <v/>
      </c>
      <c r="BB638" s="161" t="str">
        <f>IF(OR(G638="",VLOOKUP(G$1,Services!$A$1:$B$25,2,0)="Exclude"),"",IF($D638=1,IF(OR(price_limit="",price_limit="No Limit"),IF(G638="Yes",1,2),IF(SUMIFS(WhatIf!$W:$W,WhatIf!$Q:$Q,G$1,WhatIf!$R:$R,G638)&lt;=price_limit,IF(G638="Yes",1,2),"")),""))</f>
        <v/>
      </c>
      <c r="BC638" s="161" t="str">
        <f>IF(OR(H638="",VLOOKUP(H$1,Services!$A$1:$B$25,2,0)="Exclude"),"",IF($D638=1,IF(OR(price_limit="",price_limit="No Limit"),IF(H638="Yes",1,2),IF(SUMIFS(WhatIf!$W:$W,WhatIf!$Q:$Q,H$1,WhatIf!$R:$R,H638)&lt;=price_limit,IF(H638="Yes",1,2),"")),""))</f>
        <v/>
      </c>
      <c r="BD638" s="161" t="str">
        <f>IF(OR(I638="",VLOOKUP(I$1,Services!$A$1:$B$25,2,0)="Exclude"),"",IF($D638=1,IF(OR(price_limit="",price_limit="No Limit"),IF(I638="Yes",1,2),IF(SUMIFS(WhatIf!$W:$W,WhatIf!$Q:$Q,I$1,WhatIf!$R:$R,I638)&lt;=price_limit,IF(I638="Yes",1,2),"")),""))</f>
        <v/>
      </c>
      <c r="BE638" s="161" t="str">
        <f>IF(OR(J638="",VLOOKUP(J$1,Services!$A$1:$B$25,2,0)="Exclude"),"",IF($D638=1,IF(OR(price_limit="",price_limit="No Limit"),IF(J638="Yes",1,2),IF(SUMIFS(WhatIf!$W:$W,WhatIf!$Q:$Q,J$1,WhatIf!$R:$R,J638)&lt;=price_limit,IF(J638="Yes",1,2),"")),""))</f>
        <v/>
      </c>
      <c r="BF638" s="161" t="str">
        <f>IF(OR(K638="",VLOOKUP(K$1,Services!$A$1:$B$25,2,0)="Exclude"),"",IF($D638=1,IF(OR(price_limit="",price_limit="No Limit"),IF(K638="Yes",1,2),IF(SUMIFS(WhatIf!$W:$W,WhatIf!$Q:$Q,K$1,WhatIf!$R:$R,K638)&lt;=price_limit,IF(K638="Yes",1,2),"")),""))</f>
        <v/>
      </c>
      <c r="BG638" s="161" t="str">
        <f>IF(OR(L638="",VLOOKUP(L$1,Services!$A$1:$B$25,2,0)="Exclude"),"",IF($D638=1,IF(OR(price_limit="",price_limit="No Limit"),IF(L638="Yes",1,2),IF(SUMIFS(WhatIf!$W:$W,WhatIf!$Q:$Q,L$1,WhatIf!$R:$R,L638)&lt;=price_limit,IF(L638="Yes",1,2),"")),""))</f>
        <v/>
      </c>
      <c r="BH638" s="161" t="str">
        <f>IF(OR(M638="",VLOOKUP(M$1,Services!$A$1:$B$25,2,0)="Exclude"),"",IF($D638=1,IF(OR(price_limit="",price_limit="No Limit"),IF(M638="Yes",1,2),IF(SUMIFS(WhatIf!$W:$W,WhatIf!$Q:$Q,M$1,WhatIf!$R:$R,M638)&lt;=price_limit,IF(M638="Yes",1,2),"")),""))</f>
        <v/>
      </c>
      <c r="BI638" s="161" t="str">
        <f ca="1">IF(OR(N638="",VLOOKUP(N$1,Services!$A$1:$B$25,2,0)="Exclude"),"",IF($D638=1,IF(OR(price_limit="",price_limit="No Limit"),IF(N638="Yes",1,2),IF(SUMIFS(WhatIf!$W:$W,WhatIf!$Q:$Q,N$1,WhatIf!$R:$R,N638)&lt;=price_limit,IF(N638="Yes",1,2),"")),""))</f>
        <v/>
      </c>
      <c r="BJ638" s="161" t="str">
        <f>IF(OR(O638="",VLOOKUP(O$1,Services!$A$1:$B$25,2,0)="Exclude"),"",IF($D638=1,IF(OR(price_limit="",price_limit="No Limit"),IF(O638="Yes",1,2),IF(SUMIFS(WhatIf!$W:$W,WhatIf!$Q:$Q,O$1,WhatIf!$R:$R,O638)&lt;=price_limit,IF(O638="Yes",1,2),"")),""))</f>
        <v/>
      </c>
      <c r="BK638" s="161" t="str">
        <f>IF(OR(P638="",VLOOKUP(P$1,Services!$A$1:$B$25,2,0)="Exclude"),"",IF($D638=1,IF(OR(price_limit="",price_limit="No Limit"),IF(P638="Yes",1,2),IF(SUMIFS(WhatIf!$W:$W,WhatIf!$Q:$Q,P$1,WhatIf!$R:$R,P638)&lt;=price_limit,IF(P638="Yes",1,2),"")),""))</f>
        <v/>
      </c>
      <c r="BL638" s="161" t="str">
        <f>IF(OR(Q638="",VLOOKUP(Q$1,Services!$A$1:$B$25,2,0)="Exclude"),"",IF($D638=1,IF(OR(price_limit="",price_limit="No Limit"),IF(Q638="Yes",1,2),IF(SUMIFS(WhatIf!$W:$W,WhatIf!$Q:$Q,Q$1,WhatIf!$R:$R,Q638)&lt;=price_limit,IF(Q638="Yes",1,2),"")),""))</f>
        <v/>
      </c>
      <c r="BM638" s="161" t="str">
        <f>IF(OR(R638="",VLOOKUP(R$1,Services!$A$1:$B$25,2,0)="Exclude"),"",IF($D638=1,IF(OR(price_limit="",price_limit="No Limit"),IF(R638="Yes",1,2),IF(SUMIFS(WhatIf!$W:$W,WhatIf!$Q:$Q,R$1,WhatIf!$R:$R,R638)&lt;=price_limit,IF(R638="Yes",1,2),"")),""))</f>
        <v/>
      </c>
      <c r="BN638" s="161" t="str">
        <f>IF(OR(S638="",VLOOKUP(S$1,Services!$A$1:$B$25,2,0)="Exclude"),"",IF($D638=1,IF(OR(price_limit="",price_limit="No Limit"),IF(S638="Yes",1,2),IF(SUMIFS(WhatIf!$W:$W,WhatIf!$Q:$Q,S$1,WhatIf!$R:$R,S638)&lt;=price_limit,IF(S638="Yes",1,2),"")),""))</f>
        <v/>
      </c>
      <c r="BO638" s="161" t="str">
        <f>IF(OR(T638="",VLOOKUP(T$1,Services!$A$1:$B$25,2,0)="Exclude"),"",IF($D638=1,IF(OR(price_limit="",price_limit="No Limit"),IF(T638="Yes",1,2),IF(SUMIFS(WhatIf!$W:$W,WhatIf!$Q:$Q,T$1,WhatIf!$R:$R,T638)&lt;=price_limit,IF(T638="Yes",1,2),"")),""))</f>
        <v/>
      </c>
      <c r="BP638" s="161" t="str">
        <f>IF(OR(U638="",VLOOKUP(U$1,Services!$A$1:$B$25,2,0)="Exclude"),"",IF($D638=1,IF(OR(price_limit="",price_limit="No Limit"),IF(U638="Yes",1,2),IF(SUMIFS(WhatIf!$W:$W,WhatIf!$Q:$Q,U$1,WhatIf!$R:$R,U638)&lt;=price_limit,IF(U638="Yes",1,2),"")),""))</f>
        <v/>
      </c>
      <c r="BQ638" s="161" t="str">
        <f>IF(OR(V638="",VLOOKUP(V$1,Services!$A$1:$B$25,2,0)="Exclude"),"",IF($D638=1,IF(OR(price_limit="",price_limit="No Limit"),IF(V638="Yes",1,2),IF(SUMIFS(WhatIf!$W:$W,WhatIf!$Q:$Q,V$1,WhatIf!$R:$R,V638)&lt;=price_limit,IF(V638="Yes",1,2),"")),""))</f>
        <v/>
      </c>
      <c r="BR638" s="161" t="str">
        <f>IF(OR(W638="",VLOOKUP(W$1,Services!$A$1:$B$25,2,0)="Exclude"),"",IF($D638=1,IF(OR(price_limit="",price_limit="No Limit"),IF(W638="Yes",1,2),IF(SUMIFS(WhatIf!$W:$W,WhatIf!$Q:$Q,W$1,WhatIf!$R:$R,W638)&lt;=price_limit,IF(W638="Yes",1,2),"")),""))</f>
        <v/>
      </c>
      <c r="BS638" s="161" t="str">
        <f>IF(OR(X638="",VLOOKUP(X$1,Services!$A$1:$B$25,2,0)="Exclude"),"",IF($D638=1,IF(OR(price_limit="",price_limit="No Limit"),IF(X638="Yes",1,2),IF(SUMIFS(WhatIf!$W:$W,WhatIf!$Q:$Q,X$1,WhatIf!$R:$R,X638)&lt;=price_limit,IF(X638="Yes",1,2),"")),""))</f>
        <v/>
      </c>
      <c r="BT638" s="161" t="str">
        <f>IF(OR(Y638="",VLOOKUP(Y$1,Services!$A$1:$B$25,2,0)="Exclude"),"",IF($D638=1,IF(OR(price_limit="",price_limit="No Limit"),IF(Y638="Yes",1,2),IF(SUMIFS(WhatIf!$W:$W,WhatIf!$Q:$Q,Y$1,WhatIf!$R:$R,Y638)&lt;=price_limit,IF(Y638="Yes",1,2),"")),""))</f>
        <v/>
      </c>
      <c r="BU638" s="161" t="str">
        <f>IF(OR(Z638="",VLOOKUP(Z$1,Services!$A$1:$B$25,2,0)="Exclude"),"",IF($D638=1,IF(OR(price_limit="",price_limit="No Limit"),IF(Z638="Yes",1,2),IF(SUMIFS(WhatIf!$W:$W,WhatIf!$Q:$Q,Z$1,WhatIf!$R:$R,Z638)&lt;=price_limit,IF(Z638="Yes",1,2),"")),""))</f>
        <v/>
      </c>
      <c r="BV638" s="161" t="str">
        <f>IF(OR(AA638="",VLOOKUP(AA$1,Services!$A$1:$B$25,2,0)="Exclude"),"",IF($D638=1,IF(OR(price_limit="",price_limit="No Limit"),IF(AA638="Yes",1,2),IF(SUMIFS(WhatIf!$W:$W,WhatIf!$Q:$Q,AA$1,WhatIf!$R:$R,AA638)&lt;=price_limit,IF(AA638="Yes",1,2),"")),""))</f>
        <v/>
      </c>
      <c r="BW638" s="8">
        <f t="shared" si="31"/>
        <v>0</v>
      </c>
      <c r="BX638" s="8">
        <f>IF(OR(highlight_pick="Select",highlight_pick=""),0,IF(MID(highlight_pick,1,1)="#",0,IF(INDEX($A638:$CA638,1,MATCH(highlight_pick,$1:$1,0))="",0,IF(INDEX($A638:$CA638,1,MATCH(highlight_pick,$1:$1,0))="Yes",1,2))))</f>
        <v>0</v>
      </c>
      <c r="BY638" s="8">
        <f>IF(MID(highlight_pick,1,1)="#",IF(INDEX(Analysis!$C$7:$E$7,1,VALUE(MID(highlight_pick,2,1)))&lt;&gt;"",IF(INDEX($A638:$CA638,1,MATCH(INDEX(Analysis!$C$7:$E$7,1,VALUE(MID(highlight_pick,2,1))),$1:$1,0))="",0,IF(INDEX($A638:$CA638,1,MATCH(INDEX(Analysis!$C$7:$E$7,1,VALUE(MID(highlight_pick,2,1))),$1:$1,0))="Yes",1,IF(ISNUMBER(SEARCH(INDEX($A638:$CA638,1,MATCH(INDEX(Analysis!$C$7:$E$7,1,VALUE(MID(highlight_pick,2,1))),$1:$1,0)),INDEX(Analysis!$C$9:$E$9,1,VALUE(MID(highlight_pick,2,1))))),2,0))),0),0)</f>
        <v>0</v>
      </c>
      <c r="BZ638" s="8">
        <f>IF(MID(highlight_pick,1,1)="#",IF(INDEX(Analysis!$C$10:$E$10,1,VALUE(MID(highlight_pick,2,1)))&lt;&gt;"",IF(INDEX($A638:$CA638,1,MATCH(INDEX(Analysis!$C$10:$E$10,1,VALUE(MID(highlight_pick,2,1))),$1:$1,0))="",0,IF(INDEX($A638:$CA638,1,MATCH(INDEX(Analysis!$C$10:$E$10,1,VALUE(MID(highlight_pick,2,1))),$1:$1,0))="Yes",1,IF(ISNUMBER(SEARCH(INDEX($A638:$CA638,1,MATCH(INDEX(Analysis!$C$10:$E$10,1,VALUE(MID(highlight_pick,2,1))),$1:$1,0)),INDEX(Analysis!$C$12:$E$12,1,VALUE(MID(highlight_pick,2,1))))),2,0))),0),0)</f>
        <v>0</v>
      </c>
      <c r="CA638" s="8">
        <f ca="1">IF(profile="",INDEX(MyNetworks!$A$7:$Z$200,MATCH(A638,OFFSET(MyNetworks!$A$7,0,MATCH(C638,MyNetworks!$6:$6,0)-1,200,1),0),MATCH(C638,MyNetworks!$6:$6,0)-1),IFERROR(INDEX(Profiles!$A$7:$U$200,MATCH(A638,OFFSET(Profiles!$A$7,0,MATCH(profile,Profiles!$6:$6,0)-1,200,1),0),MATCH(profile,Profiles!$6:$6,0)-1),0))</f>
        <v>0</v>
      </c>
    </row>
    <row r="639" spans="1:79" ht="13" customHeight="1" x14ac:dyDescent="0.3">
      <c r="A639" s="15" t="s">
        <v>1267</v>
      </c>
      <c r="C639" s="3" t="s">
        <v>745</v>
      </c>
      <c r="D639" s="8" t="str">
        <f t="shared" ca="1" si="29"/>
        <v/>
      </c>
      <c r="N639" s="4" t="s">
        <v>1</v>
      </c>
      <c r="AB639" s="8" t="str">
        <f ca="1">IF(AND($D639=1,ISNUMBER(MATCH(E$1&amp;E639&amp;"x",WhatIf!$X:$X,0))),1,"")</f>
        <v/>
      </c>
      <c r="AC639" s="8" t="str">
        <f ca="1">IF(AND($D639=1,ISNUMBER(MATCH(F$1&amp;F639&amp;"x",WhatIf!$X:$X,0))),1,"")</f>
        <v/>
      </c>
      <c r="AD639" s="8" t="str">
        <f ca="1">IF(AND($D639=1,ISNUMBER(MATCH(G$1&amp;G639&amp;"x",WhatIf!$X:$X,0))),1,"")</f>
        <v/>
      </c>
      <c r="AE639" s="8" t="str">
        <f ca="1">IF(AND($D639=1,ISNUMBER(MATCH(H$1&amp;H639&amp;"x",WhatIf!$X:$X,0))),1,"")</f>
        <v/>
      </c>
      <c r="AF639" s="8" t="str">
        <f ca="1">IF(AND($D639=1,ISNUMBER(MATCH(I$1&amp;I639&amp;"x",WhatIf!$X:$X,0))),1,"")</f>
        <v/>
      </c>
      <c r="AG639" s="8" t="str">
        <f ca="1">IF(AND($D639=1,ISNUMBER(MATCH(J$1&amp;J639&amp;"x",WhatIf!$X:$X,0))),1,"")</f>
        <v/>
      </c>
      <c r="AH639" s="8" t="str">
        <f ca="1">IF(AND($D639=1,ISNUMBER(MATCH(K$1&amp;K639&amp;"x",WhatIf!$X:$X,0))),1,"")</f>
        <v/>
      </c>
      <c r="AI639" s="8" t="str">
        <f ca="1">IF(AND($D639=1,ISNUMBER(MATCH(L$1&amp;L639&amp;"x",WhatIf!$X:$X,0))),1,"")</f>
        <v/>
      </c>
      <c r="AJ639" s="8" t="str">
        <f ca="1">IF(AND($D639=1,ISNUMBER(MATCH(M$1&amp;M639&amp;"x",WhatIf!$X:$X,0))),1,"")</f>
        <v/>
      </c>
      <c r="AK639" s="8" t="str">
        <f ca="1">IF(AND($D639=1,ISNUMBER(MATCH(N$1&amp;N639&amp;"x",WhatIf!$X:$X,0))),1,"")</f>
        <v/>
      </c>
      <c r="AL639" s="8" t="str">
        <f ca="1">IF(AND($D639=1,ISNUMBER(MATCH(O$1&amp;O639&amp;"x",WhatIf!$X:$X,0))),1,"")</f>
        <v/>
      </c>
      <c r="AM639" s="8" t="str">
        <f ca="1">IF(AND($D639=1,ISNUMBER(MATCH(P$1&amp;P639&amp;"x",WhatIf!$X:$X,0))),1,"")</f>
        <v/>
      </c>
      <c r="AN639" s="8" t="str">
        <f ca="1">IF(AND($D639=1,ISNUMBER(MATCH(Q$1&amp;Q639&amp;"x",WhatIf!$X:$X,0))),1,"")</f>
        <v/>
      </c>
      <c r="AO639" s="8" t="str">
        <f ca="1">IF(AND($D639=1,ISNUMBER(MATCH(R$1&amp;R639&amp;"x",WhatIf!$X:$X,0))),1,"")</f>
        <v/>
      </c>
      <c r="AP639" s="8" t="str">
        <f ca="1">IF(AND($D639=1,ISNUMBER(MATCH(S$1&amp;S639&amp;"x",WhatIf!$X:$X,0))),1,"")</f>
        <v/>
      </c>
      <c r="AQ639" s="8" t="str">
        <f ca="1">IF(AND($D639=1,ISNUMBER(MATCH(T$1&amp;T639&amp;"x",WhatIf!$X:$X,0))),1,"")</f>
        <v/>
      </c>
      <c r="AR639" s="8" t="str">
        <f ca="1">IF(AND($D639=1,ISNUMBER(MATCH(U$1&amp;U639&amp;"x",WhatIf!$X:$X,0))),1,"")</f>
        <v/>
      </c>
      <c r="AS639" s="8" t="str">
        <f ca="1">IF(AND($D639=1,ISNUMBER(MATCH(V$1&amp;V639&amp;"x",WhatIf!$X:$X,0))),1,"")</f>
        <v/>
      </c>
      <c r="AT639" s="8" t="str">
        <f ca="1">IF(AND($D639=1,ISNUMBER(MATCH(W$1&amp;W639&amp;"x",WhatIf!$X:$X,0))),1,"")</f>
        <v/>
      </c>
      <c r="AU639" s="8" t="str">
        <f ca="1">IF(AND($D639=1,ISNUMBER(MATCH(X$1&amp;X639&amp;"x",WhatIf!$X:$X,0))),1,"")</f>
        <v/>
      </c>
      <c r="AV639" s="8" t="str">
        <f ca="1">IF(AND($D639=1,ISNUMBER(MATCH(Y$1&amp;Y639&amp;"x",WhatIf!$X:$X,0))),1,"")</f>
        <v/>
      </c>
      <c r="AW639" s="8" t="str">
        <f ca="1">IF(AND($D639=1,ISNUMBER(MATCH(Z$1&amp;Z639&amp;"x",WhatIf!$X:$X,0))),1,"")</f>
        <v/>
      </c>
      <c r="AX639" s="8" t="str">
        <f ca="1">IF(AND($D639=1,ISNUMBER(MATCH(AA$1&amp;AA639&amp;"x",WhatIf!$X:$X,0))),1,"")</f>
        <v/>
      </c>
      <c r="AY639" s="8" t="str">
        <f t="shared" ca="1" si="30"/>
        <v/>
      </c>
      <c r="AZ639" s="161" t="str">
        <f>IF(OR(E639="",VLOOKUP(E$1,Services!$A$1:$B$25,2,0)="Exclude"),"",IF($D639=1,IF(OR(price_limit="",price_limit="No Limit"),IF(E639="Yes",1,2),IF(SUMIFS(WhatIf!$W:$W,WhatIf!$Q:$Q,E$1,WhatIf!$R:$R,E639)&lt;=price_limit,IF(E639="Yes",1,2),"")),""))</f>
        <v/>
      </c>
      <c r="BA639" s="161" t="str">
        <f>IF(OR(F639="",VLOOKUP(F$1,Services!$A$1:$B$25,2,0)="Exclude"),"",IF($D639=1,IF(OR(price_limit="",price_limit="No Limit"),IF(F639="Yes",1,2),IF(SUMIFS(WhatIf!$W:$W,WhatIf!$Q:$Q,F$1,WhatIf!$R:$R,F639)&lt;=price_limit,IF(F639="Yes",1,2),"")),""))</f>
        <v/>
      </c>
      <c r="BB639" s="161" t="str">
        <f>IF(OR(G639="",VLOOKUP(G$1,Services!$A$1:$B$25,2,0)="Exclude"),"",IF($D639=1,IF(OR(price_limit="",price_limit="No Limit"),IF(G639="Yes",1,2),IF(SUMIFS(WhatIf!$W:$W,WhatIf!$Q:$Q,G$1,WhatIf!$R:$R,G639)&lt;=price_limit,IF(G639="Yes",1,2),"")),""))</f>
        <v/>
      </c>
      <c r="BC639" s="161" t="str">
        <f>IF(OR(H639="",VLOOKUP(H$1,Services!$A$1:$B$25,2,0)="Exclude"),"",IF($D639=1,IF(OR(price_limit="",price_limit="No Limit"),IF(H639="Yes",1,2),IF(SUMIFS(WhatIf!$W:$W,WhatIf!$Q:$Q,H$1,WhatIf!$R:$R,H639)&lt;=price_limit,IF(H639="Yes",1,2),"")),""))</f>
        <v/>
      </c>
      <c r="BD639" s="161" t="str">
        <f>IF(OR(I639="",VLOOKUP(I$1,Services!$A$1:$B$25,2,0)="Exclude"),"",IF($D639=1,IF(OR(price_limit="",price_limit="No Limit"),IF(I639="Yes",1,2),IF(SUMIFS(WhatIf!$W:$W,WhatIf!$Q:$Q,I$1,WhatIf!$R:$R,I639)&lt;=price_limit,IF(I639="Yes",1,2),"")),""))</f>
        <v/>
      </c>
      <c r="BE639" s="161" t="str">
        <f>IF(OR(J639="",VLOOKUP(J$1,Services!$A$1:$B$25,2,0)="Exclude"),"",IF($D639=1,IF(OR(price_limit="",price_limit="No Limit"),IF(J639="Yes",1,2),IF(SUMIFS(WhatIf!$W:$W,WhatIf!$Q:$Q,J$1,WhatIf!$R:$R,J639)&lt;=price_limit,IF(J639="Yes",1,2),"")),""))</f>
        <v/>
      </c>
      <c r="BF639" s="161" t="str">
        <f>IF(OR(K639="",VLOOKUP(K$1,Services!$A$1:$B$25,2,0)="Exclude"),"",IF($D639=1,IF(OR(price_limit="",price_limit="No Limit"),IF(K639="Yes",1,2),IF(SUMIFS(WhatIf!$W:$W,WhatIf!$Q:$Q,K$1,WhatIf!$R:$R,K639)&lt;=price_limit,IF(K639="Yes",1,2),"")),""))</f>
        <v/>
      </c>
      <c r="BG639" s="161" t="str">
        <f>IF(OR(L639="",VLOOKUP(L$1,Services!$A$1:$B$25,2,0)="Exclude"),"",IF($D639=1,IF(OR(price_limit="",price_limit="No Limit"),IF(L639="Yes",1,2),IF(SUMIFS(WhatIf!$W:$W,WhatIf!$Q:$Q,L$1,WhatIf!$R:$R,L639)&lt;=price_limit,IF(L639="Yes",1,2),"")),""))</f>
        <v/>
      </c>
      <c r="BH639" s="161" t="str">
        <f>IF(OR(M639="",VLOOKUP(M$1,Services!$A$1:$B$25,2,0)="Exclude"),"",IF($D639=1,IF(OR(price_limit="",price_limit="No Limit"),IF(M639="Yes",1,2),IF(SUMIFS(WhatIf!$W:$W,WhatIf!$Q:$Q,M$1,WhatIf!$R:$R,M639)&lt;=price_limit,IF(M639="Yes",1,2),"")),""))</f>
        <v/>
      </c>
      <c r="BI639" s="161" t="str">
        <f ca="1">IF(OR(N639="",VLOOKUP(N$1,Services!$A$1:$B$25,2,0)="Exclude"),"",IF($D639=1,IF(OR(price_limit="",price_limit="No Limit"),IF(N639="Yes",1,2),IF(SUMIFS(WhatIf!$W:$W,WhatIf!$Q:$Q,N$1,WhatIf!$R:$R,N639)&lt;=price_limit,IF(N639="Yes",1,2),"")),""))</f>
        <v/>
      </c>
      <c r="BJ639" s="161" t="str">
        <f>IF(OR(O639="",VLOOKUP(O$1,Services!$A$1:$B$25,2,0)="Exclude"),"",IF($D639=1,IF(OR(price_limit="",price_limit="No Limit"),IF(O639="Yes",1,2),IF(SUMIFS(WhatIf!$W:$W,WhatIf!$Q:$Q,O$1,WhatIf!$R:$R,O639)&lt;=price_limit,IF(O639="Yes",1,2),"")),""))</f>
        <v/>
      </c>
      <c r="BK639" s="161" t="str">
        <f>IF(OR(P639="",VLOOKUP(P$1,Services!$A$1:$B$25,2,0)="Exclude"),"",IF($D639=1,IF(OR(price_limit="",price_limit="No Limit"),IF(P639="Yes",1,2),IF(SUMIFS(WhatIf!$W:$W,WhatIf!$Q:$Q,P$1,WhatIf!$R:$R,P639)&lt;=price_limit,IF(P639="Yes",1,2),"")),""))</f>
        <v/>
      </c>
      <c r="BL639" s="161" t="str">
        <f>IF(OR(Q639="",VLOOKUP(Q$1,Services!$A$1:$B$25,2,0)="Exclude"),"",IF($D639=1,IF(OR(price_limit="",price_limit="No Limit"),IF(Q639="Yes",1,2),IF(SUMIFS(WhatIf!$W:$W,WhatIf!$Q:$Q,Q$1,WhatIf!$R:$R,Q639)&lt;=price_limit,IF(Q639="Yes",1,2),"")),""))</f>
        <v/>
      </c>
      <c r="BM639" s="161" t="str">
        <f>IF(OR(R639="",VLOOKUP(R$1,Services!$A$1:$B$25,2,0)="Exclude"),"",IF($D639=1,IF(OR(price_limit="",price_limit="No Limit"),IF(R639="Yes",1,2),IF(SUMIFS(WhatIf!$W:$W,WhatIf!$Q:$Q,R$1,WhatIf!$R:$R,R639)&lt;=price_limit,IF(R639="Yes",1,2),"")),""))</f>
        <v/>
      </c>
      <c r="BN639" s="161" t="str">
        <f>IF(OR(S639="",VLOOKUP(S$1,Services!$A$1:$B$25,2,0)="Exclude"),"",IF($D639=1,IF(OR(price_limit="",price_limit="No Limit"),IF(S639="Yes",1,2),IF(SUMIFS(WhatIf!$W:$W,WhatIf!$Q:$Q,S$1,WhatIf!$R:$R,S639)&lt;=price_limit,IF(S639="Yes",1,2),"")),""))</f>
        <v/>
      </c>
      <c r="BO639" s="161" t="str">
        <f>IF(OR(T639="",VLOOKUP(T$1,Services!$A$1:$B$25,2,0)="Exclude"),"",IF($D639=1,IF(OR(price_limit="",price_limit="No Limit"),IF(T639="Yes",1,2),IF(SUMIFS(WhatIf!$W:$W,WhatIf!$Q:$Q,T$1,WhatIf!$R:$R,T639)&lt;=price_limit,IF(T639="Yes",1,2),"")),""))</f>
        <v/>
      </c>
      <c r="BP639" s="161" t="str">
        <f>IF(OR(U639="",VLOOKUP(U$1,Services!$A$1:$B$25,2,0)="Exclude"),"",IF($D639=1,IF(OR(price_limit="",price_limit="No Limit"),IF(U639="Yes",1,2),IF(SUMIFS(WhatIf!$W:$W,WhatIf!$Q:$Q,U$1,WhatIf!$R:$R,U639)&lt;=price_limit,IF(U639="Yes",1,2),"")),""))</f>
        <v/>
      </c>
      <c r="BQ639" s="161" t="str">
        <f>IF(OR(V639="",VLOOKUP(V$1,Services!$A$1:$B$25,2,0)="Exclude"),"",IF($D639=1,IF(OR(price_limit="",price_limit="No Limit"),IF(V639="Yes",1,2),IF(SUMIFS(WhatIf!$W:$W,WhatIf!$Q:$Q,V$1,WhatIf!$R:$R,V639)&lt;=price_limit,IF(V639="Yes",1,2),"")),""))</f>
        <v/>
      </c>
      <c r="BR639" s="161" t="str">
        <f>IF(OR(W639="",VLOOKUP(W$1,Services!$A$1:$B$25,2,0)="Exclude"),"",IF($D639=1,IF(OR(price_limit="",price_limit="No Limit"),IF(W639="Yes",1,2),IF(SUMIFS(WhatIf!$W:$W,WhatIf!$Q:$Q,W$1,WhatIf!$R:$R,W639)&lt;=price_limit,IF(W639="Yes",1,2),"")),""))</f>
        <v/>
      </c>
      <c r="BS639" s="161" t="str">
        <f>IF(OR(X639="",VLOOKUP(X$1,Services!$A$1:$B$25,2,0)="Exclude"),"",IF($D639=1,IF(OR(price_limit="",price_limit="No Limit"),IF(X639="Yes",1,2),IF(SUMIFS(WhatIf!$W:$W,WhatIf!$Q:$Q,X$1,WhatIf!$R:$R,X639)&lt;=price_limit,IF(X639="Yes",1,2),"")),""))</f>
        <v/>
      </c>
      <c r="BT639" s="161" t="str">
        <f>IF(OR(Y639="",VLOOKUP(Y$1,Services!$A$1:$B$25,2,0)="Exclude"),"",IF($D639=1,IF(OR(price_limit="",price_limit="No Limit"),IF(Y639="Yes",1,2),IF(SUMIFS(WhatIf!$W:$W,WhatIf!$Q:$Q,Y$1,WhatIf!$R:$R,Y639)&lt;=price_limit,IF(Y639="Yes",1,2),"")),""))</f>
        <v/>
      </c>
      <c r="BU639" s="161" t="str">
        <f>IF(OR(Z639="",VLOOKUP(Z$1,Services!$A$1:$B$25,2,0)="Exclude"),"",IF($D639=1,IF(OR(price_limit="",price_limit="No Limit"),IF(Z639="Yes",1,2),IF(SUMIFS(WhatIf!$W:$W,WhatIf!$Q:$Q,Z$1,WhatIf!$R:$R,Z639)&lt;=price_limit,IF(Z639="Yes",1,2),"")),""))</f>
        <v/>
      </c>
      <c r="BV639" s="161" t="str">
        <f>IF(OR(AA639="",VLOOKUP(AA$1,Services!$A$1:$B$25,2,0)="Exclude"),"",IF($D639=1,IF(OR(price_limit="",price_limit="No Limit"),IF(AA639="Yes",1,2),IF(SUMIFS(WhatIf!$W:$W,WhatIf!$Q:$Q,AA$1,WhatIf!$R:$R,AA639)&lt;=price_limit,IF(AA639="Yes",1,2),"")),""))</f>
        <v/>
      </c>
      <c r="BW639" s="8">
        <f t="shared" si="31"/>
        <v>0</v>
      </c>
      <c r="BX639" s="8">
        <f>IF(OR(highlight_pick="Select",highlight_pick=""),0,IF(MID(highlight_pick,1,1)="#",0,IF(INDEX($A639:$CA639,1,MATCH(highlight_pick,$1:$1,0))="",0,IF(INDEX($A639:$CA639,1,MATCH(highlight_pick,$1:$1,0))="Yes",1,2))))</f>
        <v>0</v>
      </c>
      <c r="BY639" s="8">
        <f>IF(MID(highlight_pick,1,1)="#",IF(INDEX(Analysis!$C$7:$E$7,1,VALUE(MID(highlight_pick,2,1)))&lt;&gt;"",IF(INDEX($A639:$CA639,1,MATCH(INDEX(Analysis!$C$7:$E$7,1,VALUE(MID(highlight_pick,2,1))),$1:$1,0))="",0,IF(INDEX($A639:$CA639,1,MATCH(INDEX(Analysis!$C$7:$E$7,1,VALUE(MID(highlight_pick,2,1))),$1:$1,0))="Yes",1,IF(ISNUMBER(SEARCH(INDEX($A639:$CA639,1,MATCH(INDEX(Analysis!$C$7:$E$7,1,VALUE(MID(highlight_pick,2,1))),$1:$1,0)),INDEX(Analysis!$C$9:$E$9,1,VALUE(MID(highlight_pick,2,1))))),2,0))),0),0)</f>
        <v>0</v>
      </c>
      <c r="BZ639" s="8">
        <f>IF(MID(highlight_pick,1,1)="#",IF(INDEX(Analysis!$C$10:$E$10,1,VALUE(MID(highlight_pick,2,1)))&lt;&gt;"",IF(INDEX($A639:$CA639,1,MATCH(INDEX(Analysis!$C$10:$E$10,1,VALUE(MID(highlight_pick,2,1))),$1:$1,0))="",0,IF(INDEX($A639:$CA639,1,MATCH(INDEX(Analysis!$C$10:$E$10,1,VALUE(MID(highlight_pick,2,1))),$1:$1,0))="Yes",1,IF(ISNUMBER(SEARCH(INDEX($A639:$CA639,1,MATCH(INDEX(Analysis!$C$10:$E$10,1,VALUE(MID(highlight_pick,2,1))),$1:$1,0)),INDEX(Analysis!$C$12:$E$12,1,VALUE(MID(highlight_pick,2,1))))),2,0))),0),0)</f>
        <v>0</v>
      </c>
      <c r="CA639" s="8">
        <f ca="1">IF(profile="",INDEX(MyNetworks!$A$7:$Z$200,MATCH(A639,OFFSET(MyNetworks!$A$7,0,MATCH(C639,MyNetworks!$6:$6,0)-1,200,1),0),MATCH(C639,MyNetworks!$6:$6,0)-1),IFERROR(INDEX(Profiles!$A$7:$U$200,MATCH(A639,OFFSET(Profiles!$A$7,0,MATCH(profile,Profiles!$6:$6,0)-1,200,1),0),MATCH(profile,Profiles!$6:$6,0)-1),0))</f>
        <v>0</v>
      </c>
    </row>
    <row r="640" spans="1:79" ht="13" customHeight="1" x14ac:dyDescent="0.3">
      <c r="A640" s="15" t="s">
        <v>1268</v>
      </c>
      <c r="C640" s="3" t="s">
        <v>745</v>
      </c>
      <c r="D640" s="8" t="str">
        <f t="shared" ca="1" si="29"/>
        <v/>
      </c>
      <c r="N640" s="4" t="s">
        <v>1</v>
      </c>
      <c r="AB640" s="8" t="str">
        <f ca="1">IF(AND($D640=1,ISNUMBER(MATCH(E$1&amp;E640&amp;"x",WhatIf!$X:$X,0))),1,"")</f>
        <v/>
      </c>
      <c r="AC640" s="8" t="str">
        <f ca="1">IF(AND($D640=1,ISNUMBER(MATCH(F$1&amp;F640&amp;"x",WhatIf!$X:$X,0))),1,"")</f>
        <v/>
      </c>
      <c r="AD640" s="8" t="str">
        <f ca="1">IF(AND($D640=1,ISNUMBER(MATCH(G$1&amp;G640&amp;"x",WhatIf!$X:$X,0))),1,"")</f>
        <v/>
      </c>
      <c r="AE640" s="8" t="str">
        <f ca="1">IF(AND($D640=1,ISNUMBER(MATCH(H$1&amp;H640&amp;"x",WhatIf!$X:$X,0))),1,"")</f>
        <v/>
      </c>
      <c r="AF640" s="8" t="str">
        <f ca="1">IF(AND($D640=1,ISNUMBER(MATCH(I$1&amp;I640&amp;"x",WhatIf!$X:$X,0))),1,"")</f>
        <v/>
      </c>
      <c r="AG640" s="8" t="str">
        <f ca="1">IF(AND($D640=1,ISNUMBER(MATCH(J$1&amp;J640&amp;"x",WhatIf!$X:$X,0))),1,"")</f>
        <v/>
      </c>
      <c r="AH640" s="8" t="str">
        <f ca="1">IF(AND($D640=1,ISNUMBER(MATCH(K$1&amp;K640&amp;"x",WhatIf!$X:$X,0))),1,"")</f>
        <v/>
      </c>
      <c r="AI640" s="8" t="str">
        <f ca="1">IF(AND($D640=1,ISNUMBER(MATCH(L$1&amp;L640&amp;"x",WhatIf!$X:$X,0))),1,"")</f>
        <v/>
      </c>
      <c r="AJ640" s="8" t="str">
        <f ca="1">IF(AND($D640=1,ISNUMBER(MATCH(M$1&amp;M640&amp;"x",WhatIf!$X:$X,0))),1,"")</f>
        <v/>
      </c>
      <c r="AK640" s="8" t="str">
        <f ca="1">IF(AND($D640=1,ISNUMBER(MATCH(N$1&amp;N640&amp;"x",WhatIf!$X:$X,0))),1,"")</f>
        <v/>
      </c>
      <c r="AL640" s="8" t="str">
        <f ca="1">IF(AND($D640=1,ISNUMBER(MATCH(O$1&amp;O640&amp;"x",WhatIf!$X:$X,0))),1,"")</f>
        <v/>
      </c>
      <c r="AM640" s="8" t="str">
        <f ca="1">IF(AND($D640=1,ISNUMBER(MATCH(P$1&amp;P640&amp;"x",WhatIf!$X:$X,0))),1,"")</f>
        <v/>
      </c>
      <c r="AN640" s="8" t="str">
        <f ca="1">IF(AND($D640=1,ISNUMBER(MATCH(Q$1&amp;Q640&amp;"x",WhatIf!$X:$X,0))),1,"")</f>
        <v/>
      </c>
      <c r="AO640" s="8" t="str">
        <f ca="1">IF(AND($D640=1,ISNUMBER(MATCH(R$1&amp;R640&amp;"x",WhatIf!$X:$X,0))),1,"")</f>
        <v/>
      </c>
      <c r="AP640" s="8" t="str">
        <f ca="1">IF(AND($D640=1,ISNUMBER(MATCH(S$1&amp;S640&amp;"x",WhatIf!$X:$X,0))),1,"")</f>
        <v/>
      </c>
      <c r="AQ640" s="8" t="str">
        <f ca="1">IF(AND($D640=1,ISNUMBER(MATCH(T$1&amp;T640&amp;"x",WhatIf!$X:$X,0))),1,"")</f>
        <v/>
      </c>
      <c r="AR640" s="8" t="str">
        <f ca="1">IF(AND($D640=1,ISNUMBER(MATCH(U$1&amp;U640&amp;"x",WhatIf!$X:$X,0))),1,"")</f>
        <v/>
      </c>
      <c r="AS640" s="8" t="str">
        <f ca="1">IF(AND($D640=1,ISNUMBER(MATCH(V$1&amp;V640&amp;"x",WhatIf!$X:$X,0))),1,"")</f>
        <v/>
      </c>
      <c r="AT640" s="8" t="str">
        <f ca="1">IF(AND($D640=1,ISNUMBER(MATCH(W$1&amp;W640&amp;"x",WhatIf!$X:$X,0))),1,"")</f>
        <v/>
      </c>
      <c r="AU640" s="8" t="str">
        <f ca="1">IF(AND($D640=1,ISNUMBER(MATCH(X$1&amp;X640&amp;"x",WhatIf!$X:$X,0))),1,"")</f>
        <v/>
      </c>
      <c r="AV640" s="8" t="str">
        <f ca="1">IF(AND($D640=1,ISNUMBER(MATCH(Y$1&amp;Y640&amp;"x",WhatIf!$X:$X,0))),1,"")</f>
        <v/>
      </c>
      <c r="AW640" s="8" t="str">
        <f ca="1">IF(AND($D640=1,ISNUMBER(MATCH(Z$1&amp;Z640&amp;"x",WhatIf!$X:$X,0))),1,"")</f>
        <v/>
      </c>
      <c r="AX640" s="8" t="str">
        <f ca="1">IF(AND($D640=1,ISNUMBER(MATCH(AA$1&amp;AA640&amp;"x",WhatIf!$X:$X,0))),1,"")</f>
        <v/>
      </c>
      <c r="AY640" s="8" t="str">
        <f t="shared" ca="1" si="30"/>
        <v/>
      </c>
      <c r="AZ640" s="161" t="str">
        <f>IF(OR(E640="",VLOOKUP(E$1,Services!$A$1:$B$25,2,0)="Exclude"),"",IF($D640=1,IF(OR(price_limit="",price_limit="No Limit"),IF(E640="Yes",1,2),IF(SUMIFS(WhatIf!$W:$W,WhatIf!$Q:$Q,E$1,WhatIf!$R:$R,E640)&lt;=price_limit,IF(E640="Yes",1,2),"")),""))</f>
        <v/>
      </c>
      <c r="BA640" s="161" t="str">
        <f>IF(OR(F640="",VLOOKUP(F$1,Services!$A$1:$B$25,2,0)="Exclude"),"",IF($D640=1,IF(OR(price_limit="",price_limit="No Limit"),IF(F640="Yes",1,2),IF(SUMIFS(WhatIf!$W:$W,WhatIf!$Q:$Q,F$1,WhatIf!$R:$R,F640)&lt;=price_limit,IF(F640="Yes",1,2),"")),""))</f>
        <v/>
      </c>
      <c r="BB640" s="161" t="str">
        <f>IF(OR(G640="",VLOOKUP(G$1,Services!$A$1:$B$25,2,0)="Exclude"),"",IF($D640=1,IF(OR(price_limit="",price_limit="No Limit"),IF(G640="Yes",1,2),IF(SUMIFS(WhatIf!$W:$W,WhatIf!$Q:$Q,G$1,WhatIf!$R:$R,G640)&lt;=price_limit,IF(G640="Yes",1,2),"")),""))</f>
        <v/>
      </c>
      <c r="BC640" s="161" t="str">
        <f>IF(OR(H640="",VLOOKUP(H$1,Services!$A$1:$B$25,2,0)="Exclude"),"",IF($D640=1,IF(OR(price_limit="",price_limit="No Limit"),IF(H640="Yes",1,2),IF(SUMIFS(WhatIf!$W:$W,WhatIf!$Q:$Q,H$1,WhatIf!$R:$R,H640)&lt;=price_limit,IF(H640="Yes",1,2),"")),""))</f>
        <v/>
      </c>
      <c r="BD640" s="161" t="str">
        <f>IF(OR(I640="",VLOOKUP(I$1,Services!$A$1:$B$25,2,0)="Exclude"),"",IF($D640=1,IF(OR(price_limit="",price_limit="No Limit"),IF(I640="Yes",1,2),IF(SUMIFS(WhatIf!$W:$W,WhatIf!$Q:$Q,I$1,WhatIf!$R:$R,I640)&lt;=price_limit,IF(I640="Yes",1,2),"")),""))</f>
        <v/>
      </c>
      <c r="BE640" s="161" t="str">
        <f>IF(OR(J640="",VLOOKUP(J$1,Services!$A$1:$B$25,2,0)="Exclude"),"",IF($D640=1,IF(OR(price_limit="",price_limit="No Limit"),IF(J640="Yes",1,2),IF(SUMIFS(WhatIf!$W:$W,WhatIf!$Q:$Q,J$1,WhatIf!$R:$R,J640)&lt;=price_limit,IF(J640="Yes",1,2),"")),""))</f>
        <v/>
      </c>
      <c r="BF640" s="161" t="str">
        <f>IF(OR(K640="",VLOOKUP(K$1,Services!$A$1:$B$25,2,0)="Exclude"),"",IF($D640=1,IF(OR(price_limit="",price_limit="No Limit"),IF(K640="Yes",1,2),IF(SUMIFS(WhatIf!$W:$W,WhatIf!$Q:$Q,K$1,WhatIf!$R:$R,K640)&lt;=price_limit,IF(K640="Yes",1,2),"")),""))</f>
        <v/>
      </c>
      <c r="BG640" s="161" t="str">
        <f>IF(OR(L640="",VLOOKUP(L$1,Services!$A$1:$B$25,2,0)="Exclude"),"",IF($D640=1,IF(OR(price_limit="",price_limit="No Limit"),IF(L640="Yes",1,2),IF(SUMIFS(WhatIf!$W:$W,WhatIf!$Q:$Q,L$1,WhatIf!$R:$R,L640)&lt;=price_limit,IF(L640="Yes",1,2),"")),""))</f>
        <v/>
      </c>
      <c r="BH640" s="161" t="str">
        <f>IF(OR(M640="",VLOOKUP(M$1,Services!$A$1:$B$25,2,0)="Exclude"),"",IF($D640=1,IF(OR(price_limit="",price_limit="No Limit"),IF(M640="Yes",1,2),IF(SUMIFS(WhatIf!$W:$W,WhatIf!$Q:$Q,M$1,WhatIf!$R:$R,M640)&lt;=price_limit,IF(M640="Yes",1,2),"")),""))</f>
        <v/>
      </c>
      <c r="BI640" s="161" t="str">
        <f ca="1">IF(OR(N640="",VLOOKUP(N$1,Services!$A$1:$B$25,2,0)="Exclude"),"",IF($D640=1,IF(OR(price_limit="",price_limit="No Limit"),IF(N640="Yes",1,2),IF(SUMIFS(WhatIf!$W:$W,WhatIf!$Q:$Q,N$1,WhatIf!$R:$R,N640)&lt;=price_limit,IF(N640="Yes",1,2),"")),""))</f>
        <v/>
      </c>
      <c r="BJ640" s="161" t="str">
        <f>IF(OR(O640="",VLOOKUP(O$1,Services!$A$1:$B$25,2,0)="Exclude"),"",IF($D640=1,IF(OR(price_limit="",price_limit="No Limit"),IF(O640="Yes",1,2),IF(SUMIFS(WhatIf!$W:$W,WhatIf!$Q:$Q,O$1,WhatIf!$R:$R,O640)&lt;=price_limit,IF(O640="Yes",1,2),"")),""))</f>
        <v/>
      </c>
      <c r="BK640" s="161" t="str">
        <f>IF(OR(P640="",VLOOKUP(P$1,Services!$A$1:$B$25,2,0)="Exclude"),"",IF($D640=1,IF(OR(price_limit="",price_limit="No Limit"),IF(P640="Yes",1,2),IF(SUMIFS(WhatIf!$W:$W,WhatIf!$Q:$Q,P$1,WhatIf!$R:$R,P640)&lt;=price_limit,IF(P640="Yes",1,2),"")),""))</f>
        <v/>
      </c>
      <c r="BL640" s="161" t="str">
        <f>IF(OR(Q640="",VLOOKUP(Q$1,Services!$A$1:$B$25,2,0)="Exclude"),"",IF($D640=1,IF(OR(price_limit="",price_limit="No Limit"),IF(Q640="Yes",1,2),IF(SUMIFS(WhatIf!$W:$W,WhatIf!$Q:$Q,Q$1,WhatIf!$R:$R,Q640)&lt;=price_limit,IF(Q640="Yes",1,2),"")),""))</f>
        <v/>
      </c>
      <c r="BM640" s="161" t="str">
        <f>IF(OR(R640="",VLOOKUP(R$1,Services!$A$1:$B$25,2,0)="Exclude"),"",IF($D640=1,IF(OR(price_limit="",price_limit="No Limit"),IF(R640="Yes",1,2),IF(SUMIFS(WhatIf!$W:$W,WhatIf!$Q:$Q,R$1,WhatIf!$R:$R,R640)&lt;=price_limit,IF(R640="Yes",1,2),"")),""))</f>
        <v/>
      </c>
      <c r="BN640" s="161" t="str">
        <f>IF(OR(S640="",VLOOKUP(S$1,Services!$A$1:$B$25,2,0)="Exclude"),"",IF($D640=1,IF(OR(price_limit="",price_limit="No Limit"),IF(S640="Yes",1,2),IF(SUMIFS(WhatIf!$W:$W,WhatIf!$Q:$Q,S$1,WhatIf!$R:$R,S640)&lt;=price_limit,IF(S640="Yes",1,2),"")),""))</f>
        <v/>
      </c>
      <c r="BO640" s="161" t="str">
        <f>IF(OR(T640="",VLOOKUP(T$1,Services!$A$1:$B$25,2,0)="Exclude"),"",IF($D640=1,IF(OR(price_limit="",price_limit="No Limit"),IF(T640="Yes",1,2),IF(SUMIFS(WhatIf!$W:$W,WhatIf!$Q:$Q,T$1,WhatIf!$R:$R,T640)&lt;=price_limit,IF(T640="Yes",1,2),"")),""))</f>
        <v/>
      </c>
      <c r="BP640" s="161" t="str">
        <f>IF(OR(U640="",VLOOKUP(U$1,Services!$A$1:$B$25,2,0)="Exclude"),"",IF($D640=1,IF(OR(price_limit="",price_limit="No Limit"),IF(U640="Yes",1,2),IF(SUMIFS(WhatIf!$W:$W,WhatIf!$Q:$Q,U$1,WhatIf!$R:$R,U640)&lt;=price_limit,IF(U640="Yes",1,2),"")),""))</f>
        <v/>
      </c>
      <c r="BQ640" s="161" t="str">
        <f>IF(OR(V640="",VLOOKUP(V$1,Services!$A$1:$B$25,2,0)="Exclude"),"",IF($D640=1,IF(OR(price_limit="",price_limit="No Limit"),IF(V640="Yes",1,2),IF(SUMIFS(WhatIf!$W:$W,WhatIf!$Q:$Q,V$1,WhatIf!$R:$R,V640)&lt;=price_limit,IF(V640="Yes",1,2),"")),""))</f>
        <v/>
      </c>
      <c r="BR640" s="161" t="str">
        <f>IF(OR(W640="",VLOOKUP(W$1,Services!$A$1:$B$25,2,0)="Exclude"),"",IF($D640=1,IF(OR(price_limit="",price_limit="No Limit"),IF(W640="Yes",1,2),IF(SUMIFS(WhatIf!$W:$W,WhatIf!$Q:$Q,W$1,WhatIf!$R:$R,W640)&lt;=price_limit,IF(W640="Yes",1,2),"")),""))</f>
        <v/>
      </c>
      <c r="BS640" s="161" t="str">
        <f>IF(OR(X640="",VLOOKUP(X$1,Services!$A$1:$B$25,2,0)="Exclude"),"",IF($D640=1,IF(OR(price_limit="",price_limit="No Limit"),IF(X640="Yes",1,2),IF(SUMIFS(WhatIf!$W:$W,WhatIf!$Q:$Q,X$1,WhatIf!$R:$R,X640)&lt;=price_limit,IF(X640="Yes",1,2),"")),""))</f>
        <v/>
      </c>
      <c r="BT640" s="161" t="str">
        <f>IF(OR(Y640="",VLOOKUP(Y$1,Services!$A$1:$B$25,2,0)="Exclude"),"",IF($D640=1,IF(OR(price_limit="",price_limit="No Limit"),IF(Y640="Yes",1,2),IF(SUMIFS(WhatIf!$W:$W,WhatIf!$Q:$Q,Y$1,WhatIf!$R:$R,Y640)&lt;=price_limit,IF(Y640="Yes",1,2),"")),""))</f>
        <v/>
      </c>
      <c r="BU640" s="161" t="str">
        <f>IF(OR(Z640="",VLOOKUP(Z$1,Services!$A$1:$B$25,2,0)="Exclude"),"",IF($D640=1,IF(OR(price_limit="",price_limit="No Limit"),IF(Z640="Yes",1,2),IF(SUMIFS(WhatIf!$W:$W,WhatIf!$Q:$Q,Z$1,WhatIf!$R:$R,Z640)&lt;=price_limit,IF(Z640="Yes",1,2),"")),""))</f>
        <v/>
      </c>
      <c r="BV640" s="161" t="str">
        <f>IF(OR(AA640="",VLOOKUP(AA$1,Services!$A$1:$B$25,2,0)="Exclude"),"",IF($D640=1,IF(OR(price_limit="",price_limit="No Limit"),IF(AA640="Yes",1,2),IF(SUMIFS(WhatIf!$W:$W,WhatIf!$Q:$Q,AA$1,WhatIf!$R:$R,AA640)&lt;=price_limit,IF(AA640="Yes",1,2),"")),""))</f>
        <v/>
      </c>
      <c r="BW640" s="8">
        <f t="shared" si="31"/>
        <v>0</v>
      </c>
      <c r="BX640" s="8">
        <f>IF(OR(highlight_pick="Select",highlight_pick=""),0,IF(MID(highlight_pick,1,1)="#",0,IF(INDEX($A640:$CA640,1,MATCH(highlight_pick,$1:$1,0))="",0,IF(INDEX($A640:$CA640,1,MATCH(highlight_pick,$1:$1,0))="Yes",1,2))))</f>
        <v>0</v>
      </c>
      <c r="BY640" s="8">
        <f>IF(MID(highlight_pick,1,1)="#",IF(INDEX(Analysis!$C$7:$E$7,1,VALUE(MID(highlight_pick,2,1)))&lt;&gt;"",IF(INDEX($A640:$CA640,1,MATCH(INDEX(Analysis!$C$7:$E$7,1,VALUE(MID(highlight_pick,2,1))),$1:$1,0))="",0,IF(INDEX($A640:$CA640,1,MATCH(INDEX(Analysis!$C$7:$E$7,1,VALUE(MID(highlight_pick,2,1))),$1:$1,0))="Yes",1,IF(ISNUMBER(SEARCH(INDEX($A640:$CA640,1,MATCH(INDEX(Analysis!$C$7:$E$7,1,VALUE(MID(highlight_pick,2,1))),$1:$1,0)),INDEX(Analysis!$C$9:$E$9,1,VALUE(MID(highlight_pick,2,1))))),2,0))),0),0)</f>
        <v>0</v>
      </c>
      <c r="BZ640" s="8">
        <f>IF(MID(highlight_pick,1,1)="#",IF(INDEX(Analysis!$C$10:$E$10,1,VALUE(MID(highlight_pick,2,1)))&lt;&gt;"",IF(INDEX($A640:$CA640,1,MATCH(INDEX(Analysis!$C$10:$E$10,1,VALUE(MID(highlight_pick,2,1))),$1:$1,0))="",0,IF(INDEX($A640:$CA640,1,MATCH(INDEX(Analysis!$C$10:$E$10,1,VALUE(MID(highlight_pick,2,1))),$1:$1,0))="Yes",1,IF(ISNUMBER(SEARCH(INDEX($A640:$CA640,1,MATCH(INDEX(Analysis!$C$10:$E$10,1,VALUE(MID(highlight_pick,2,1))),$1:$1,0)),INDEX(Analysis!$C$12:$E$12,1,VALUE(MID(highlight_pick,2,1))))),2,0))),0),0)</f>
        <v>0</v>
      </c>
      <c r="CA640" s="8">
        <f ca="1">IF(profile="",INDEX(MyNetworks!$A$7:$Z$200,MATCH(A640,OFFSET(MyNetworks!$A$7,0,MATCH(C640,MyNetworks!$6:$6,0)-1,200,1),0),MATCH(C640,MyNetworks!$6:$6,0)-1),IFERROR(INDEX(Profiles!$A$7:$U$200,MATCH(A640,OFFSET(Profiles!$A$7,0,MATCH(profile,Profiles!$6:$6,0)-1,200,1),0),MATCH(profile,Profiles!$6:$6,0)-1),0))</f>
        <v>0</v>
      </c>
    </row>
    <row r="641" spans="1:79" ht="13" customHeight="1" x14ac:dyDescent="0.3">
      <c r="A641" s="15" t="s">
        <v>1269</v>
      </c>
      <c r="C641" s="3" t="s">
        <v>745</v>
      </c>
      <c r="D641" s="8" t="str">
        <f t="shared" ca="1" si="29"/>
        <v/>
      </c>
      <c r="N641" s="4" t="s">
        <v>1</v>
      </c>
      <c r="AB641" s="8" t="str">
        <f ca="1">IF(AND($D641=1,ISNUMBER(MATCH(E$1&amp;E641&amp;"x",WhatIf!$X:$X,0))),1,"")</f>
        <v/>
      </c>
      <c r="AC641" s="8" t="str">
        <f ca="1">IF(AND($D641=1,ISNUMBER(MATCH(F$1&amp;F641&amp;"x",WhatIf!$X:$X,0))),1,"")</f>
        <v/>
      </c>
      <c r="AD641" s="8" t="str">
        <f ca="1">IF(AND($D641=1,ISNUMBER(MATCH(G$1&amp;G641&amp;"x",WhatIf!$X:$X,0))),1,"")</f>
        <v/>
      </c>
      <c r="AE641" s="8" t="str">
        <f ca="1">IF(AND($D641=1,ISNUMBER(MATCH(H$1&amp;H641&amp;"x",WhatIf!$X:$X,0))),1,"")</f>
        <v/>
      </c>
      <c r="AF641" s="8" t="str">
        <f ca="1">IF(AND($D641=1,ISNUMBER(MATCH(I$1&amp;I641&amp;"x",WhatIf!$X:$X,0))),1,"")</f>
        <v/>
      </c>
      <c r="AG641" s="8" t="str">
        <f ca="1">IF(AND($D641=1,ISNUMBER(MATCH(J$1&amp;J641&amp;"x",WhatIf!$X:$X,0))),1,"")</f>
        <v/>
      </c>
      <c r="AH641" s="8" t="str">
        <f ca="1">IF(AND($D641=1,ISNUMBER(MATCH(K$1&amp;K641&amp;"x",WhatIf!$X:$X,0))),1,"")</f>
        <v/>
      </c>
      <c r="AI641" s="8" t="str">
        <f ca="1">IF(AND($D641=1,ISNUMBER(MATCH(L$1&amp;L641&amp;"x",WhatIf!$X:$X,0))),1,"")</f>
        <v/>
      </c>
      <c r="AJ641" s="8" t="str">
        <f ca="1">IF(AND($D641=1,ISNUMBER(MATCH(M$1&amp;M641&amp;"x",WhatIf!$X:$X,0))),1,"")</f>
        <v/>
      </c>
      <c r="AK641" s="8" t="str">
        <f ca="1">IF(AND($D641=1,ISNUMBER(MATCH(N$1&amp;N641&amp;"x",WhatIf!$X:$X,0))),1,"")</f>
        <v/>
      </c>
      <c r="AL641" s="8" t="str">
        <f ca="1">IF(AND($D641=1,ISNUMBER(MATCH(O$1&amp;O641&amp;"x",WhatIf!$X:$X,0))),1,"")</f>
        <v/>
      </c>
      <c r="AM641" s="8" t="str">
        <f ca="1">IF(AND($D641=1,ISNUMBER(MATCH(P$1&amp;P641&amp;"x",WhatIf!$X:$X,0))),1,"")</f>
        <v/>
      </c>
      <c r="AN641" s="8" t="str">
        <f ca="1">IF(AND($D641=1,ISNUMBER(MATCH(Q$1&amp;Q641&amp;"x",WhatIf!$X:$X,0))),1,"")</f>
        <v/>
      </c>
      <c r="AO641" s="8" t="str">
        <f ca="1">IF(AND($D641=1,ISNUMBER(MATCH(R$1&amp;R641&amp;"x",WhatIf!$X:$X,0))),1,"")</f>
        <v/>
      </c>
      <c r="AP641" s="8" t="str">
        <f ca="1">IF(AND($D641=1,ISNUMBER(MATCH(S$1&amp;S641&amp;"x",WhatIf!$X:$X,0))),1,"")</f>
        <v/>
      </c>
      <c r="AQ641" s="8" t="str">
        <f ca="1">IF(AND($D641=1,ISNUMBER(MATCH(T$1&amp;T641&amp;"x",WhatIf!$X:$X,0))),1,"")</f>
        <v/>
      </c>
      <c r="AR641" s="8" t="str">
        <f ca="1">IF(AND($D641=1,ISNUMBER(MATCH(U$1&amp;U641&amp;"x",WhatIf!$X:$X,0))),1,"")</f>
        <v/>
      </c>
      <c r="AS641" s="8" t="str">
        <f ca="1">IF(AND($D641=1,ISNUMBER(MATCH(V$1&amp;V641&amp;"x",WhatIf!$X:$X,0))),1,"")</f>
        <v/>
      </c>
      <c r="AT641" s="8" t="str">
        <f ca="1">IF(AND($D641=1,ISNUMBER(MATCH(W$1&amp;W641&amp;"x",WhatIf!$X:$X,0))),1,"")</f>
        <v/>
      </c>
      <c r="AU641" s="8" t="str">
        <f ca="1">IF(AND($D641=1,ISNUMBER(MATCH(X$1&amp;X641&amp;"x",WhatIf!$X:$X,0))),1,"")</f>
        <v/>
      </c>
      <c r="AV641" s="8" t="str">
        <f ca="1">IF(AND($D641=1,ISNUMBER(MATCH(Y$1&amp;Y641&amp;"x",WhatIf!$X:$X,0))),1,"")</f>
        <v/>
      </c>
      <c r="AW641" s="8" t="str">
        <f ca="1">IF(AND($D641=1,ISNUMBER(MATCH(Z$1&amp;Z641&amp;"x",WhatIf!$X:$X,0))),1,"")</f>
        <v/>
      </c>
      <c r="AX641" s="8" t="str">
        <f ca="1">IF(AND($D641=1,ISNUMBER(MATCH(AA$1&amp;AA641&amp;"x",WhatIf!$X:$X,0))),1,"")</f>
        <v/>
      </c>
      <c r="AY641" s="8" t="str">
        <f t="shared" ca="1" si="30"/>
        <v/>
      </c>
      <c r="AZ641" s="161" t="str">
        <f>IF(OR(E641="",VLOOKUP(E$1,Services!$A$1:$B$25,2,0)="Exclude"),"",IF($D641=1,IF(OR(price_limit="",price_limit="No Limit"),IF(E641="Yes",1,2),IF(SUMIFS(WhatIf!$W:$W,WhatIf!$Q:$Q,E$1,WhatIf!$R:$R,E641)&lt;=price_limit,IF(E641="Yes",1,2),"")),""))</f>
        <v/>
      </c>
      <c r="BA641" s="161" t="str">
        <f>IF(OR(F641="",VLOOKUP(F$1,Services!$A$1:$B$25,2,0)="Exclude"),"",IF($D641=1,IF(OR(price_limit="",price_limit="No Limit"),IF(F641="Yes",1,2),IF(SUMIFS(WhatIf!$W:$W,WhatIf!$Q:$Q,F$1,WhatIf!$R:$R,F641)&lt;=price_limit,IF(F641="Yes",1,2),"")),""))</f>
        <v/>
      </c>
      <c r="BB641" s="161" t="str">
        <f>IF(OR(G641="",VLOOKUP(G$1,Services!$A$1:$B$25,2,0)="Exclude"),"",IF($D641=1,IF(OR(price_limit="",price_limit="No Limit"),IF(G641="Yes",1,2),IF(SUMIFS(WhatIf!$W:$W,WhatIf!$Q:$Q,G$1,WhatIf!$R:$R,G641)&lt;=price_limit,IF(G641="Yes",1,2),"")),""))</f>
        <v/>
      </c>
      <c r="BC641" s="161" t="str">
        <f>IF(OR(H641="",VLOOKUP(H$1,Services!$A$1:$B$25,2,0)="Exclude"),"",IF($D641=1,IF(OR(price_limit="",price_limit="No Limit"),IF(H641="Yes",1,2),IF(SUMIFS(WhatIf!$W:$W,WhatIf!$Q:$Q,H$1,WhatIf!$R:$R,H641)&lt;=price_limit,IF(H641="Yes",1,2),"")),""))</f>
        <v/>
      </c>
      <c r="BD641" s="161" t="str">
        <f>IF(OR(I641="",VLOOKUP(I$1,Services!$A$1:$B$25,2,0)="Exclude"),"",IF($D641=1,IF(OR(price_limit="",price_limit="No Limit"),IF(I641="Yes",1,2),IF(SUMIFS(WhatIf!$W:$W,WhatIf!$Q:$Q,I$1,WhatIf!$R:$R,I641)&lt;=price_limit,IF(I641="Yes",1,2),"")),""))</f>
        <v/>
      </c>
      <c r="BE641" s="161" t="str">
        <f>IF(OR(J641="",VLOOKUP(J$1,Services!$A$1:$B$25,2,0)="Exclude"),"",IF($D641=1,IF(OR(price_limit="",price_limit="No Limit"),IF(J641="Yes",1,2),IF(SUMIFS(WhatIf!$W:$W,WhatIf!$Q:$Q,J$1,WhatIf!$R:$R,J641)&lt;=price_limit,IF(J641="Yes",1,2),"")),""))</f>
        <v/>
      </c>
      <c r="BF641" s="161" t="str">
        <f>IF(OR(K641="",VLOOKUP(K$1,Services!$A$1:$B$25,2,0)="Exclude"),"",IF($D641=1,IF(OR(price_limit="",price_limit="No Limit"),IF(K641="Yes",1,2),IF(SUMIFS(WhatIf!$W:$W,WhatIf!$Q:$Q,K$1,WhatIf!$R:$R,K641)&lt;=price_limit,IF(K641="Yes",1,2),"")),""))</f>
        <v/>
      </c>
      <c r="BG641" s="161" t="str">
        <f>IF(OR(L641="",VLOOKUP(L$1,Services!$A$1:$B$25,2,0)="Exclude"),"",IF($D641=1,IF(OR(price_limit="",price_limit="No Limit"),IF(L641="Yes",1,2),IF(SUMIFS(WhatIf!$W:$W,WhatIf!$Q:$Q,L$1,WhatIf!$R:$R,L641)&lt;=price_limit,IF(L641="Yes",1,2),"")),""))</f>
        <v/>
      </c>
      <c r="BH641" s="161" t="str">
        <f>IF(OR(M641="",VLOOKUP(M$1,Services!$A$1:$B$25,2,0)="Exclude"),"",IF($D641=1,IF(OR(price_limit="",price_limit="No Limit"),IF(M641="Yes",1,2),IF(SUMIFS(WhatIf!$W:$W,WhatIf!$Q:$Q,M$1,WhatIf!$R:$R,M641)&lt;=price_limit,IF(M641="Yes",1,2),"")),""))</f>
        <v/>
      </c>
      <c r="BI641" s="161" t="str">
        <f ca="1">IF(OR(N641="",VLOOKUP(N$1,Services!$A$1:$B$25,2,0)="Exclude"),"",IF($D641=1,IF(OR(price_limit="",price_limit="No Limit"),IF(N641="Yes",1,2),IF(SUMIFS(WhatIf!$W:$W,WhatIf!$Q:$Q,N$1,WhatIf!$R:$R,N641)&lt;=price_limit,IF(N641="Yes",1,2),"")),""))</f>
        <v/>
      </c>
      <c r="BJ641" s="161" t="str">
        <f>IF(OR(O641="",VLOOKUP(O$1,Services!$A$1:$B$25,2,0)="Exclude"),"",IF($D641=1,IF(OR(price_limit="",price_limit="No Limit"),IF(O641="Yes",1,2),IF(SUMIFS(WhatIf!$W:$W,WhatIf!$Q:$Q,O$1,WhatIf!$R:$R,O641)&lt;=price_limit,IF(O641="Yes",1,2),"")),""))</f>
        <v/>
      </c>
      <c r="BK641" s="161" t="str">
        <f>IF(OR(P641="",VLOOKUP(P$1,Services!$A$1:$B$25,2,0)="Exclude"),"",IF($D641=1,IF(OR(price_limit="",price_limit="No Limit"),IF(P641="Yes",1,2),IF(SUMIFS(WhatIf!$W:$W,WhatIf!$Q:$Q,P$1,WhatIf!$R:$R,P641)&lt;=price_limit,IF(P641="Yes",1,2),"")),""))</f>
        <v/>
      </c>
      <c r="BL641" s="161" t="str">
        <f>IF(OR(Q641="",VLOOKUP(Q$1,Services!$A$1:$B$25,2,0)="Exclude"),"",IF($D641=1,IF(OR(price_limit="",price_limit="No Limit"),IF(Q641="Yes",1,2),IF(SUMIFS(WhatIf!$W:$W,WhatIf!$Q:$Q,Q$1,WhatIf!$R:$R,Q641)&lt;=price_limit,IF(Q641="Yes",1,2),"")),""))</f>
        <v/>
      </c>
      <c r="BM641" s="161" t="str">
        <f>IF(OR(R641="",VLOOKUP(R$1,Services!$A$1:$B$25,2,0)="Exclude"),"",IF($D641=1,IF(OR(price_limit="",price_limit="No Limit"),IF(R641="Yes",1,2),IF(SUMIFS(WhatIf!$W:$W,WhatIf!$Q:$Q,R$1,WhatIf!$R:$R,R641)&lt;=price_limit,IF(R641="Yes",1,2),"")),""))</f>
        <v/>
      </c>
      <c r="BN641" s="161" t="str">
        <f>IF(OR(S641="",VLOOKUP(S$1,Services!$A$1:$B$25,2,0)="Exclude"),"",IF($D641=1,IF(OR(price_limit="",price_limit="No Limit"),IF(S641="Yes",1,2),IF(SUMIFS(WhatIf!$W:$W,WhatIf!$Q:$Q,S$1,WhatIf!$R:$R,S641)&lt;=price_limit,IF(S641="Yes",1,2),"")),""))</f>
        <v/>
      </c>
      <c r="BO641" s="161" t="str">
        <f>IF(OR(T641="",VLOOKUP(T$1,Services!$A$1:$B$25,2,0)="Exclude"),"",IF($D641=1,IF(OR(price_limit="",price_limit="No Limit"),IF(T641="Yes",1,2),IF(SUMIFS(WhatIf!$W:$W,WhatIf!$Q:$Q,T$1,WhatIf!$R:$R,T641)&lt;=price_limit,IF(T641="Yes",1,2),"")),""))</f>
        <v/>
      </c>
      <c r="BP641" s="161" t="str">
        <f>IF(OR(U641="",VLOOKUP(U$1,Services!$A$1:$B$25,2,0)="Exclude"),"",IF($D641=1,IF(OR(price_limit="",price_limit="No Limit"),IF(U641="Yes",1,2),IF(SUMIFS(WhatIf!$W:$W,WhatIf!$Q:$Q,U$1,WhatIf!$R:$R,U641)&lt;=price_limit,IF(U641="Yes",1,2),"")),""))</f>
        <v/>
      </c>
      <c r="BQ641" s="161" t="str">
        <f>IF(OR(V641="",VLOOKUP(V$1,Services!$A$1:$B$25,2,0)="Exclude"),"",IF($D641=1,IF(OR(price_limit="",price_limit="No Limit"),IF(V641="Yes",1,2),IF(SUMIFS(WhatIf!$W:$W,WhatIf!$Q:$Q,V$1,WhatIf!$R:$R,V641)&lt;=price_limit,IF(V641="Yes",1,2),"")),""))</f>
        <v/>
      </c>
      <c r="BR641" s="161" t="str">
        <f>IF(OR(W641="",VLOOKUP(W$1,Services!$A$1:$B$25,2,0)="Exclude"),"",IF($D641=1,IF(OR(price_limit="",price_limit="No Limit"),IF(W641="Yes",1,2),IF(SUMIFS(WhatIf!$W:$W,WhatIf!$Q:$Q,W$1,WhatIf!$R:$R,W641)&lt;=price_limit,IF(W641="Yes",1,2),"")),""))</f>
        <v/>
      </c>
      <c r="BS641" s="161" t="str">
        <f>IF(OR(X641="",VLOOKUP(X$1,Services!$A$1:$B$25,2,0)="Exclude"),"",IF($D641=1,IF(OR(price_limit="",price_limit="No Limit"),IF(X641="Yes",1,2),IF(SUMIFS(WhatIf!$W:$W,WhatIf!$Q:$Q,X$1,WhatIf!$R:$R,X641)&lt;=price_limit,IF(X641="Yes",1,2),"")),""))</f>
        <v/>
      </c>
      <c r="BT641" s="161" t="str">
        <f>IF(OR(Y641="",VLOOKUP(Y$1,Services!$A$1:$B$25,2,0)="Exclude"),"",IF($D641=1,IF(OR(price_limit="",price_limit="No Limit"),IF(Y641="Yes",1,2),IF(SUMIFS(WhatIf!$W:$W,WhatIf!$Q:$Q,Y$1,WhatIf!$R:$R,Y641)&lt;=price_limit,IF(Y641="Yes",1,2),"")),""))</f>
        <v/>
      </c>
      <c r="BU641" s="161" t="str">
        <f>IF(OR(Z641="",VLOOKUP(Z$1,Services!$A$1:$B$25,2,0)="Exclude"),"",IF($D641=1,IF(OR(price_limit="",price_limit="No Limit"),IF(Z641="Yes",1,2),IF(SUMIFS(WhatIf!$W:$W,WhatIf!$Q:$Q,Z$1,WhatIf!$R:$R,Z641)&lt;=price_limit,IF(Z641="Yes",1,2),"")),""))</f>
        <v/>
      </c>
      <c r="BV641" s="161" t="str">
        <f>IF(OR(AA641="",VLOOKUP(AA$1,Services!$A$1:$B$25,2,0)="Exclude"),"",IF($D641=1,IF(OR(price_limit="",price_limit="No Limit"),IF(AA641="Yes",1,2),IF(SUMIFS(WhatIf!$W:$W,WhatIf!$Q:$Q,AA$1,WhatIf!$R:$R,AA641)&lt;=price_limit,IF(AA641="Yes",1,2),"")),""))</f>
        <v/>
      </c>
      <c r="BW641" s="8">
        <f t="shared" si="31"/>
        <v>0</v>
      </c>
      <c r="BX641" s="8">
        <f>IF(OR(highlight_pick="Select",highlight_pick=""),0,IF(MID(highlight_pick,1,1)="#",0,IF(INDEX($A641:$CA641,1,MATCH(highlight_pick,$1:$1,0))="",0,IF(INDEX($A641:$CA641,1,MATCH(highlight_pick,$1:$1,0))="Yes",1,2))))</f>
        <v>0</v>
      </c>
      <c r="BY641" s="8">
        <f>IF(MID(highlight_pick,1,1)="#",IF(INDEX(Analysis!$C$7:$E$7,1,VALUE(MID(highlight_pick,2,1)))&lt;&gt;"",IF(INDEX($A641:$CA641,1,MATCH(INDEX(Analysis!$C$7:$E$7,1,VALUE(MID(highlight_pick,2,1))),$1:$1,0))="",0,IF(INDEX($A641:$CA641,1,MATCH(INDEX(Analysis!$C$7:$E$7,1,VALUE(MID(highlight_pick,2,1))),$1:$1,0))="Yes",1,IF(ISNUMBER(SEARCH(INDEX($A641:$CA641,1,MATCH(INDEX(Analysis!$C$7:$E$7,1,VALUE(MID(highlight_pick,2,1))),$1:$1,0)),INDEX(Analysis!$C$9:$E$9,1,VALUE(MID(highlight_pick,2,1))))),2,0))),0),0)</f>
        <v>0</v>
      </c>
      <c r="BZ641" s="8">
        <f>IF(MID(highlight_pick,1,1)="#",IF(INDEX(Analysis!$C$10:$E$10,1,VALUE(MID(highlight_pick,2,1)))&lt;&gt;"",IF(INDEX($A641:$CA641,1,MATCH(INDEX(Analysis!$C$10:$E$10,1,VALUE(MID(highlight_pick,2,1))),$1:$1,0))="",0,IF(INDEX($A641:$CA641,1,MATCH(INDEX(Analysis!$C$10:$E$10,1,VALUE(MID(highlight_pick,2,1))),$1:$1,0))="Yes",1,IF(ISNUMBER(SEARCH(INDEX($A641:$CA641,1,MATCH(INDEX(Analysis!$C$10:$E$10,1,VALUE(MID(highlight_pick,2,1))),$1:$1,0)),INDEX(Analysis!$C$12:$E$12,1,VALUE(MID(highlight_pick,2,1))))),2,0))),0),0)</f>
        <v>0</v>
      </c>
      <c r="CA641" s="8">
        <f ca="1">IF(profile="",INDEX(MyNetworks!$A$7:$Z$200,MATCH(A641,OFFSET(MyNetworks!$A$7,0,MATCH(C641,MyNetworks!$6:$6,0)-1,200,1),0),MATCH(C641,MyNetworks!$6:$6,0)-1),IFERROR(INDEX(Profiles!$A$7:$U$200,MATCH(A641,OFFSET(Profiles!$A$7,0,MATCH(profile,Profiles!$6:$6,0)-1,200,1),0),MATCH(profile,Profiles!$6:$6,0)-1),0))</f>
        <v>0</v>
      </c>
    </row>
    <row r="642" spans="1:79" ht="13" customHeight="1" x14ac:dyDescent="0.3">
      <c r="A642" s="15" t="s">
        <v>1270</v>
      </c>
      <c r="C642" s="3" t="s">
        <v>745</v>
      </c>
      <c r="D642" s="8" t="str">
        <f t="shared" ref="D642:D677" ca="1" si="32">IF(CA642=0,"",IF(CA642&lt;=VALUE(MID(marker_pick,1,1)),1,""))</f>
        <v/>
      </c>
      <c r="N642" s="4" t="s">
        <v>1</v>
      </c>
      <c r="AB642" s="8" t="str">
        <f ca="1">IF(AND($D642=1,ISNUMBER(MATCH(E$1&amp;E642&amp;"x",WhatIf!$X:$X,0))),1,"")</f>
        <v/>
      </c>
      <c r="AC642" s="8" t="str">
        <f ca="1">IF(AND($D642=1,ISNUMBER(MATCH(F$1&amp;F642&amp;"x",WhatIf!$X:$X,0))),1,"")</f>
        <v/>
      </c>
      <c r="AD642" s="8" t="str">
        <f ca="1">IF(AND($D642=1,ISNUMBER(MATCH(G$1&amp;G642&amp;"x",WhatIf!$X:$X,0))),1,"")</f>
        <v/>
      </c>
      <c r="AE642" s="8" t="str">
        <f ca="1">IF(AND($D642=1,ISNUMBER(MATCH(H$1&amp;H642&amp;"x",WhatIf!$X:$X,0))),1,"")</f>
        <v/>
      </c>
      <c r="AF642" s="8" t="str">
        <f ca="1">IF(AND($D642=1,ISNUMBER(MATCH(I$1&amp;I642&amp;"x",WhatIf!$X:$X,0))),1,"")</f>
        <v/>
      </c>
      <c r="AG642" s="8" t="str">
        <f ca="1">IF(AND($D642=1,ISNUMBER(MATCH(J$1&amp;J642&amp;"x",WhatIf!$X:$X,0))),1,"")</f>
        <v/>
      </c>
      <c r="AH642" s="8" t="str">
        <f ca="1">IF(AND($D642=1,ISNUMBER(MATCH(K$1&amp;K642&amp;"x",WhatIf!$X:$X,0))),1,"")</f>
        <v/>
      </c>
      <c r="AI642" s="8" t="str">
        <f ca="1">IF(AND($D642=1,ISNUMBER(MATCH(L$1&amp;L642&amp;"x",WhatIf!$X:$X,0))),1,"")</f>
        <v/>
      </c>
      <c r="AJ642" s="8" t="str">
        <f ca="1">IF(AND($D642=1,ISNUMBER(MATCH(M$1&amp;M642&amp;"x",WhatIf!$X:$X,0))),1,"")</f>
        <v/>
      </c>
      <c r="AK642" s="8" t="str">
        <f ca="1">IF(AND($D642=1,ISNUMBER(MATCH(N$1&amp;N642&amp;"x",WhatIf!$X:$X,0))),1,"")</f>
        <v/>
      </c>
      <c r="AL642" s="8" t="str">
        <f ca="1">IF(AND($D642=1,ISNUMBER(MATCH(O$1&amp;O642&amp;"x",WhatIf!$X:$X,0))),1,"")</f>
        <v/>
      </c>
      <c r="AM642" s="8" t="str">
        <f ca="1">IF(AND($D642=1,ISNUMBER(MATCH(P$1&amp;P642&amp;"x",WhatIf!$X:$X,0))),1,"")</f>
        <v/>
      </c>
      <c r="AN642" s="8" t="str">
        <f ca="1">IF(AND($D642=1,ISNUMBER(MATCH(Q$1&amp;Q642&amp;"x",WhatIf!$X:$X,0))),1,"")</f>
        <v/>
      </c>
      <c r="AO642" s="8" t="str">
        <f ca="1">IF(AND($D642=1,ISNUMBER(MATCH(R$1&amp;R642&amp;"x",WhatIf!$X:$X,0))),1,"")</f>
        <v/>
      </c>
      <c r="AP642" s="8" t="str">
        <f ca="1">IF(AND($D642=1,ISNUMBER(MATCH(S$1&amp;S642&amp;"x",WhatIf!$X:$X,0))),1,"")</f>
        <v/>
      </c>
      <c r="AQ642" s="8" t="str">
        <f ca="1">IF(AND($D642=1,ISNUMBER(MATCH(T$1&amp;T642&amp;"x",WhatIf!$X:$X,0))),1,"")</f>
        <v/>
      </c>
      <c r="AR642" s="8" t="str">
        <f ca="1">IF(AND($D642=1,ISNUMBER(MATCH(U$1&amp;U642&amp;"x",WhatIf!$X:$X,0))),1,"")</f>
        <v/>
      </c>
      <c r="AS642" s="8" t="str">
        <f ca="1">IF(AND($D642=1,ISNUMBER(MATCH(V$1&amp;V642&amp;"x",WhatIf!$X:$X,0))),1,"")</f>
        <v/>
      </c>
      <c r="AT642" s="8" t="str">
        <f ca="1">IF(AND($D642=1,ISNUMBER(MATCH(W$1&amp;W642&amp;"x",WhatIf!$X:$X,0))),1,"")</f>
        <v/>
      </c>
      <c r="AU642" s="8" t="str">
        <f ca="1">IF(AND($D642=1,ISNUMBER(MATCH(X$1&amp;X642&amp;"x",WhatIf!$X:$X,0))),1,"")</f>
        <v/>
      </c>
      <c r="AV642" s="8" t="str">
        <f ca="1">IF(AND($D642=1,ISNUMBER(MATCH(Y$1&amp;Y642&amp;"x",WhatIf!$X:$X,0))),1,"")</f>
        <v/>
      </c>
      <c r="AW642" s="8" t="str">
        <f ca="1">IF(AND($D642=1,ISNUMBER(MATCH(Z$1&amp;Z642&amp;"x",WhatIf!$X:$X,0))),1,"")</f>
        <v/>
      </c>
      <c r="AX642" s="8" t="str">
        <f ca="1">IF(AND($D642=1,ISNUMBER(MATCH(AA$1&amp;AA642&amp;"x",WhatIf!$X:$X,0))),1,"")</f>
        <v/>
      </c>
      <c r="AY642" s="8" t="str">
        <f t="shared" ref="AY642:AY705" ca="1" si="33">IF(SUM(AB642:AX642)&gt;0,1,"")</f>
        <v/>
      </c>
      <c r="AZ642" s="161" t="str">
        <f>IF(OR(E642="",VLOOKUP(E$1,Services!$A$1:$B$25,2,0)="Exclude"),"",IF($D642=1,IF(OR(price_limit="",price_limit="No Limit"),IF(E642="Yes",1,2),IF(SUMIFS(WhatIf!$W:$W,WhatIf!$Q:$Q,E$1,WhatIf!$R:$R,E642)&lt;=price_limit,IF(E642="Yes",1,2),"")),""))</f>
        <v/>
      </c>
      <c r="BA642" s="161" t="str">
        <f>IF(OR(F642="",VLOOKUP(F$1,Services!$A$1:$B$25,2,0)="Exclude"),"",IF($D642=1,IF(OR(price_limit="",price_limit="No Limit"),IF(F642="Yes",1,2),IF(SUMIFS(WhatIf!$W:$W,WhatIf!$Q:$Q,F$1,WhatIf!$R:$R,F642)&lt;=price_limit,IF(F642="Yes",1,2),"")),""))</f>
        <v/>
      </c>
      <c r="BB642" s="161" t="str">
        <f>IF(OR(G642="",VLOOKUP(G$1,Services!$A$1:$B$25,2,0)="Exclude"),"",IF($D642=1,IF(OR(price_limit="",price_limit="No Limit"),IF(G642="Yes",1,2),IF(SUMIFS(WhatIf!$W:$W,WhatIf!$Q:$Q,G$1,WhatIf!$R:$R,G642)&lt;=price_limit,IF(G642="Yes",1,2),"")),""))</f>
        <v/>
      </c>
      <c r="BC642" s="161" t="str">
        <f>IF(OR(H642="",VLOOKUP(H$1,Services!$A$1:$B$25,2,0)="Exclude"),"",IF($D642=1,IF(OR(price_limit="",price_limit="No Limit"),IF(H642="Yes",1,2),IF(SUMIFS(WhatIf!$W:$W,WhatIf!$Q:$Q,H$1,WhatIf!$R:$R,H642)&lt;=price_limit,IF(H642="Yes",1,2),"")),""))</f>
        <v/>
      </c>
      <c r="BD642" s="161" t="str">
        <f>IF(OR(I642="",VLOOKUP(I$1,Services!$A$1:$B$25,2,0)="Exclude"),"",IF($D642=1,IF(OR(price_limit="",price_limit="No Limit"),IF(I642="Yes",1,2),IF(SUMIFS(WhatIf!$W:$W,WhatIf!$Q:$Q,I$1,WhatIf!$R:$R,I642)&lt;=price_limit,IF(I642="Yes",1,2),"")),""))</f>
        <v/>
      </c>
      <c r="BE642" s="161" t="str">
        <f>IF(OR(J642="",VLOOKUP(J$1,Services!$A$1:$B$25,2,0)="Exclude"),"",IF($D642=1,IF(OR(price_limit="",price_limit="No Limit"),IF(J642="Yes",1,2),IF(SUMIFS(WhatIf!$W:$W,WhatIf!$Q:$Q,J$1,WhatIf!$R:$R,J642)&lt;=price_limit,IF(J642="Yes",1,2),"")),""))</f>
        <v/>
      </c>
      <c r="BF642" s="161" t="str">
        <f>IF(OR(K642="",VLOOKUP(K$1,Services!$A$1:$B$25,2,0)="Exclude"),"",IF($D642=1,IF(OR(price_limit="",price_limit="No Limit"),IF(K642="Yes",1,2),IF(SUMIFS(WhatIf!$W:$W,WhatIf!$Q:$Q,K$1,WhatIf!$R:$R,K642)&lt;=price_limit,IF(K642="Yes",1,2),"")),""))</f>
        <v/>
      </c>
      <c r="BG642" s="161" t="str">
        <f>IF(OR(L642="",VLOOKUP(L$1,Services!$A$1:$B$25,2,0)="Exclude"),"",IF($D642=1,IF(OR(price_limit="",price_limit="No Limit"),IF(L642="Yes",1,2),IF(SUMIFS(WhatIf!$W:$W,WhatIf!$Q:$Q,L$1,WhatIf!$R:$R,L642)&lt;=price_limit,IF(L642="Yes",1,2),"")),""))</f>
        <v/>
      </c>
      <c r="BH642" s="161" t="str">
        <f>IF(OR(M642="",VLOOKUP(M$1,Services!$A$1:$B$25,2,0)="Exclude"),"",IF($D642=1,IF(OR(price_limit="",price_limit="No Limit"),IF(M642="Yes",1,2),IF(SUMIFS(WhatIf!$W:$W,WhatIf!$Q:$Q,M$1,WhatIf!$R:$R,M642)&lt;=price_limit,IF(M642="Yes",1,2),"")),""))</f>
        <v/>
      </c>
      <c r="BI642" s="161" t="str">
        <f ca="1">IF(OR(N642="",VLOOKUP(N$1,Services!$A$1:$B$25,2,0)="Exclude"),"",IF($D642=1,IF(OR(price_limit="",price_limit="No Limit"),IF(N642="Yes",1,2),IF(SUMIFS(WhatIf!$W:$W,WhatIf!$Q:$Q,N$1,WhatIf!$R:$R,N642)&lt;=price_limit,IF(N642="Yes",1,2),"")),""))</f>
        <v/>
      </c>
      <c r="BJ642" s="161" t="str">
        <f>IF(OR(O642="",VLOOKUP(O$1,Services!$A$1:$B$25,2,0)="Exclude"),"",IF($D642=1,IF(OR(price_limit="",price_limit="No Limit"),IF(O642="Yes",1,2),IF(SUMIFS(WhatIf!$W:$W,WhatIf!$Q:$Q,O$1,WhatIf!$R:$R,O642)&lt;=price_limit,IF(O642="Yes",1,2),"")),""))</f>
        <v/>
      </c>
      <c r="BK642" s="161" t="str">
        <f>IF(OR(P642="",VLOOKUP(P$1,Services!$A$1:$B$25,2,0)="Exclude"),"",IF($D642=1,IF(OR(price_limit="",price_limit="No Limit"),IF(P642="Yes",1,2),IF(SUMIFS(WhatIf!$W:$W,WhatIf!$Q:$Q,P$1,WhatIf!$R:$R,P642)&lt;=price_limit,IF(P642="Yes",1,2),"")),""))</f>
        <v/>
      </c>
      <c r="BL642" s="161" t="str">
        <f>IF(OR(Q642="",VLOOKUP(Q$1,Services!$A$1:$B$25,2,0)="Exclude"),"",IF($D642=1,IF(OR(price_limit="",price_limit="No Limit"),IF(Q642="Yes",1,2),IF(SUMIFS(WhatIf!$W:$W,WhatIf!$Q:$Q,Q$1,WhatIf!$R:$R,Q642)&lt;=price_limit,IF(Q642="Yes",1,2),"")),""))</f>
        <v/>
      </c>
      <c r="BM642" s="161" t="str">
        <f>IF(OR(R642="",VLOOKUP(R$1,Services!$A$1:$B$25,2,0)="Exclude"),"",IF($D642=1,IF(OR(price_limit="",price_limit="No Limit"),IF(R642="Yes",1,2),IF(SUMIFS(WhatIf!$W:$W,WhatIf!$Q:$Q,R$1,WhatIf!$R:$R,R642)&lt;=price_limit,IF(R642="Yes",1,2),"")),""))</f>
        <v/>
      </c>
      <c r="BN642" s="161" t="str">
        <f>IF(OR(S642="",VLOOKUP(S$1,Services!$A$1:$B$25,2,0)="Exclude"),"",IF($D642=1,IF(OR(price_limit="",price_limit="No Limit"),IF(S642="Yes",1,2),IF(SUMIFS(WhatIf!$W:$W,WhatIf!$Q:$Q,S$1,WhatIf!$R:$R,S642)&lt;=price_limit,IF(S642="Yes",1,2),"")),""))</f>
        <v/>
      </c>
      <c r="BO642" s="161" t="str">
        <f>IF(OR(T642="",VLOOKUP(T$1,Services!$A$1:$B$25,2,0)="Exclude"),"",IF($D642=1,IF(OR(price_limit="",price_limit="No Limit"),IF(T642="Yes",1,2),IF(SUMIFS(WhatIf!$W:$W,WhatIf!$Q:$Q,T$1,WhatIf!$R:$R,T642)&lt;=price_limit,IF(T642="Yes",1,2),"")),""))</f>
        <v/>
      </c>
      <c r="BP642" s="161" t="str">
        <f>IF(OR(U642="",VLOOKUP(U$1,Services!$A$1:$B$25,2,0)="Exclude"),"",IF($D642=1,IF(OR(price_limit="",price_limit="No Limit"),IF(U642="Yes",1,2),IF(SUMIFS(WhatIf!$W:$W,WhatIf!$Q:$Q,U$1,WhatIf!$R:$R,U642)&lt;=price_limit,IF(U642="Yes",1,2),"")),""))</f>
        <v/>
      </c>
      <c r="BQ642" s="161" t="str">
        <f>IF(OR(V642="",VLOOKUP(V$1,Services!$A$1:$B$25,2,0)="Exclude"),"",IF($D642=1,IF(OR(price_limit="",price_limit="No Limit"),IF(V642="Yes",1,2),IF(SUMIFS(WhatIf!$W:$W,WhatIf!$Q:$Q,V$1,WhatIf!$R:$R,V642)&lt;=price_limit,IF(V642="Yes",1,2),"")),""))</f>
        <v/>
      </c>
      <c r="BR642" s="161" t="str">
        <f>IF(OR(W642="",VLOOKUP(W$1,Services!$A$1:$B$25,2,0)="Exclude"),"",IF($D642=1,IF(OR(price_limit="",price_limit="No Limit"),IF(W642="Yes",1,2),IF(SUMIFS(WhatIf!$W:$W,WhatIf!$Q:$Q,W$1,WhatIf!$R:$R,W642)&lt;=price_limit,IF(W642="Yes",1,2),"")),""))</f>
        <v/>
      </c>
      <c r="BS642" s="161" t="str">
        <f>IF(OR(X642="",VLOOKUP(X$1,Services!$A$1:$B$25,2,0)="Exclude"),"",IF($D642=1,IF(OR(price_limit="",price_limit="No Limit"),IF(X642="Yes",1,2),IF(SUMIFS(WhatIf!$W:$W,WhatIf!$Q:$Q,X$1,WhatIf!$R:$R,X642)&lt;=price_limit,IF(X642="Yes",1,2),"")),""))</f>
        <v/>
      </c>
      <c r="BT642" s="161" t="str">
        <f>IF(OR(Y642="",VLOOKUP(Y$1,Services!$A$1:$B$25,2,0)="Exclude"),"",IF($D642=1,IF(OR(price_limit="",price_limit="No Limit"),IF(Y642="Yes",1,2),IF(SUMIFS(WhatIf!$W:$W,WhatIf!$Q:$Q,Y$1,WhatIf!$R:$R,Y642)&lt;=price_limit,IF(Y642="Yes",1,2),"")),""))</f>
        <v/>
      </c>
      <c r="BU642" s="161" t="str">
        <f>IF(OR(Z642="",VLOOKUP(Z$1,Services!$A$1:$B$25,2,0)="Exclude"),"",IF($D642=1,IF(OR(price_limit="",price_limit="No Limit"),IF(Z642="Yes",1,2),IF(SUMIFS(WhatIf!$W:$W,WhatIf!$Q:$Q,Z$1,WhatIf!$R:$R,Z642)&lt;=price_limit,IF(Z642="Yes",1,2),"")),""))</f>
        <v/>
      </c>
      <c r="BV642" s="161" t="str">
        <f>IF(OR(AA642="",VLOOKUP(AA$1,Services!$A$1:$B$25,2,0)="Exclude"),"",IF($D642=1,IF(OR(price_limit="",price_limit="No Limit"),IF(AA642="Yes",1,2),IF(SUMIFS(WhatIf!$W:$W,WhatIf!$Q:$Q,AA$1,WhatIf!$R:$R,AA642)&lt;=price_limit,IF(AA642="Yes",1,2),"")),""))</f>
        <v/>
      </c>
      <c r="BW642" s="8">
        <f t="shared" ref="BW642:BW705" si="34">MAX(BX642:BZ642)</f>
        <v>0</v>
      </c>
      <c r="BX642" s="8">
        <f>IF(OR(highlight_pick="Select",highlight_pick=""),0,IF(MID(highlight_pick,1,1)="#",0,IF(INDEX($A642:$CA642,1,MATCH(highlight_pick,$1:$1,0))="",0,IF(INDEX($A642:$CA642,1,MATCH(highlight_pick,$1:$1,0))="Yes",1,2))))</f>
        <v>0</v>
      </c>
      <c r="BY642" s="8">
        <f>IF(MID(highlight_pick,1,1)="#",IF(INDEX(Analysis!$C$7:$E$7,1,VALUE(MID(highlight_pick,2,1)))&lt;&gt;"",IF(INDEX($A642:$CA642,1,MATCH(INDEX(Analysis!$C$7:$E$7,1,VALUE(MID(highlight_pick,2,1))),$1:$1,0))="",0,IF(INDEX($A642:$CA642,1,MATCH(INDEX(Analysis!$C$7:$E$7,1,VALUE(MID(highlight_pick,2,1))),$1:$1,0))="Yes",1,IF(ISNUMBER(SEARCH(INDEX($A642:$CA642,1,MATCH(INDEX(Analysis!$C$7:$E$7,1,VALUE(MID(highlight_pick,2,1))),$1:$1,0)),INDEX(Analysis!$C$9:$E$9,1,VALUE(MID(highlight_pick,2,1))))),2,0))),0),0)</f>
        <v>0</v>
      </c>
      <c r="BZ642" s="8">
        <f>IF(MID(highlight_pick,1,1)="#",IF(INDEX(Analysis!$C$10:$E$10,1,VALUE(MID(highlight_pick,2,1)))&lt;&gt;"",IF(INDEX($A642:$CA642,1,MATCH(INDEX(Analysis!$C$10:$E$10,1,VALUE(MID(highlight_pick,2,1))),$1:$1,0))="",0,IF(INDEX($A642:$CA642,1,MATCH(INDEX(Analysis!$C$10:$E$10,1,VALUE(MID(highlight_pick,2,1))),$1:$1,0))="Yes",1,IF(ISNUMBER(SEARCH(INDEX($A642:$CA642,1,MATCH(INDEX(Analysis!$C$10:$E$10,1,VALUE(MID(highlight_pick,2,1))),$1:$1,0)),INDEX(Analysis!$C$12:$E$12,1,VALUE(MID(highlight_pick,2,1))))),2,0))),0),0)</f>
        <v>0</v>
      </c>
      <c r="CA642" s="8">
        <f ca="1">IF(profile="",INDEX(MyNetworks!$A$7:$Z$200,MATCH(A642,OFFSET(MyNetworks!$A$7,0,MATCH(C642,MyNetworks!$6:$6,0)-1,200,1),0),MATCH(C642,MyNetworks!$6:$6,0)-1),IFERROR(INDEX(Profiles!$A$7:$U$200,MATCH(A642,OFFSET(Profiles!$A$7,0,MATCH(profile,Profiles!$6:$6,0)-1,200,1),0),MATCH(profile,Profiles!$6:$6,0)-1),0))</f>
        <v>0</v>
      </c>
    </row>
    <row r="643" spans="1:79" ht="13" customHeight="1" x14ac:dyDescent="0.3">
      <c r="A643" s="15" t="s">
        <v>1271</v>
      </c>
      <c r="C643" s="3" t="s">
        <v>745</v>
      </c>
      <c r="D643" s="8" t="str">
        <f t="shared" ca="1" si="32"/>
        <v/>
      </c>
      <c r="N643" s="4" t="s">
        <v>1</v>
      </c>
      <c r="AB643" s="8" t="str">
        <f ca="1">IF(AND($D643=1,ISNUMBER(MATCH(E$1&amp;E643&amp;"x",WhatIf!$X:$X,0))),1,"")</f>
        <v/>
      </c>
      <c r="AC643" s="8" t="str">
        <f ca="1">IF(AND($D643=1,ISNUMBER(MATCH(F$1&amp;F643&amp;"x",WhatIf!$X:$X,0))),1,"")</f>
        <v/>
      </c>
      <c r="AD643" s="8" t="str">
        <f ca="1">IF(AND($D643=1,ISNUMBER(MATCH(G$1&amp;G643&amp;"x",WhatIf!$X:$X,0))),1,"")</f>
        <v/>
      </c>
      <c r="AE643" s="8" t="str">
        <f ca="1">IF(AND($D643=1,ISNUMBER(MATCH(H$1&amp;H643&amp;"x",WhatIf!$X:$X,0))),1,"")</f>
        <v/>
      </c>
      <c r="AF643" s="8" t="str">
        <f ca="1">IF(AND($D643=1,ISNUMBER(MATCH(I$1&amp;I643&amp;"x",WhatIf!$X:$X,0))),1,"")</f>
        <v/>
      </c>
      <c r="AG643" s="8" t="str">
        <f ca="1">IF(AND($D643=1,ISNUMBER(MATCH(J$1&amp;J643&amp;"x",WhatIf!$X:$X,0))),1,"")</f>
        <v/>
      </c>
      <c r="AH643" s="8" t="str">
        <f ca="1">IF(AND($D643=1,ISNUMBER(MATCH(K$1&amp;K643&amp;"x",WhatIf!$X:$X,0))),1,"")</f>
        <v/>
      </c>
      <c r="AI643" s="8" t="str">
        <f ca="1">IF(AND($D643=1,ISNUMBER(MATCH(L$1&amp;L643&amp;"x",WhatIf!$X:$X,0))),1,"")</f>
        <v/>
      </c>
      <c r="AJ643" s="8" t="str">
        <f ca="1">IF(AND($D643=1,ISNUMBER(MATCH(M$1&amp;M643&amp;"x",WhatIf!$X:$X,0))),1,"")</f>
        <v/>
      </c>
      <c r="AK643" s="8" t="str">
        <f ca="1">IF(AND($D643=1,ISNUMBER(MATCH(N$1&amp;N643&amp;"x",WhatIf!$X:$X,0))),1,"")</f>
        <v/>
      </c>
      <c r="AL643" s="8" t="str">
        <f ca="1">IF(AND($D643=1,ISNUMBER(MATCH(O$1&amp;O643&amp;"x",WhatIf!$X:$X,0))),1,"")</f>
        <v/>
      </c>
      <c r="AM643" s="8" t="str">
        <f ca="1">IF(AND($D643=1,ISNUMBER(MATCH(P$1&amp;P643&amp;"x",WhatIf!$X:$X,0))),1,"")</f>
        <v/>
      </c>
      <c r="AN643" s="8" t="str">
        <f ca="1">IF(AND($D643=1,ISNUMBER(MATCH(Q$1&amp;Q643&amp;"x",WhatIf!$X:$X,0))),1,"")</f>
        <v/>
      </c>
      <c r="AO643" s="8" t="str">
        <f ca="1">IF(AND($D643=1,ISNUMBER(MATCH(R$1&amp;R643&amp;"x",WhatIf!$X:$X,0))),1,"")</f>
        <v/>
      </c>
      <c r="AP643" s="8" t="str">
        <f ca="1">IF(AND($D643=1,ISNUMBER(MATCH(S$1&amp;S643&amp;"x",WhatIf!$X:$X,0))),1,"")</f>
        <v/>
      </c>
      <c r="AQ643" s="8" t="str">
        <f ca="1">IF(AND($D643=1,ISNUMBER(MATCH(T$1&amp;T643&amp;"x",WhatIf!$X:$X,0))),1,"")</f>
        <v/>
      </c>
      <c r="AR643" s="8" t="str">
        <f ca="1">IF(AND($D643=1,ISNUMBER(MATCH(U$1&amp;U643&amp;"x",WhatIf!$X:$X,0))),1,"")</f>
        <v/>
      </c>
      <c r="AS643" s="8" t="str">
        <f ca="1">IF(AND($D643=1,ISNUMBER(MATCH(V$1&amp;V643&amp;"x",WhatIf!$X:$X,0))),1,"")</f>
        <v/>
      </c>
      <c r="AT643" s="8" t="str">
        <f ca="1">IF(AND($D643=1,ISNUMBER(MATCH(W$1&amp;W643&amp;"x",WhatIf!$X:$X,0))),1,"")</f>
        <v/>
      </c>
      <c r="AU643" s="8" t="str">
        <f ca="1">IF(AND($D643=1,ISNUMBER(MATCH(X$1&amp;X643&amp;"x",WhatIf!$X:$X,0))),1,"")</f>
        <v/>
      </c>
      <c r="AV643" s="8" t="str">
        <f ca="1">IF(AND($D643=1,ISNUMBER(MATCH(Y$1&amp;Y643&amp;"x",WhatIf!$X:$X,0))),1,"")</f>
        <v/>
      </c>
      <c r="AW643" s="8" t="str">
        <f ca="1">IF(AND($D643=1,ISNUMBER(MATCH(Z$1&amp;Z643&amp;"x",WhatIf!$X:$X,0))),1,"")</f>
        <v/>
      </c>
      <c r="AX643" s="8" t="str">
        <f ca="1">IF(AND($D643=1,ISNUMBER(MATCH(AA$1&amp;AA643&amp;"x",WhatIf!$X:$X,0))),1,"")</f>
        <v/>
      </c>
      <c r="AY643" s="8" t="str">
        <f t="shared" ca="1" si="33"/>
        <v/>
      </c>
      <c r="AZ643" s="161" t="str">
        <f>IF(OR(E643="",VLOOKUP(E$1,Services!$A$1:$B$25,2,0)="Exclude"),"",IF($D643=1,IF(OR(price_limit="",price_limit="No Limit"),IF(E643="Yes",1,2),IF(SUMIFS(WhatIf!$W:$W,WhatIf!$Q:$Q,E$1,WhatIf!$R:$R,E643)&lt;=price_limit,IF(E643="Yes",1,2),"")),""))</f>
        <v/>
      </c>
      <c r="BA643" s="161" t="str">
        <f>IF(OR(F643="",VLOOKUP(F$1,Services!$A$1:$B$25,2,0)="Exclude"),"",IF($D643=1,IF(OR(price_limit="",price_limit="No Limit"),IF(F643="Yes",1,2),IF(SUMIFS(WhatIf!$W:$W,WhatIf!$Q:$Q,F$1,WhatIf!$R:$R,F643)&lt;=price_limit,IF(F643="Yes",1,2),"")),""))</f>
        <v/>
      </c>
      <c r="BB643" s="161" t="str">
        <f>IF(OR(G643="",VLOOKUP(G$1,Services!$A$1:$B$25,2,0)="Exclude"),"",IF($D643=1,IF(OR(price_limit="",price_limit="No Limit"),IF(G643="Yes",1,2),IF(SUMIFS(WhatIf!$W:$W,WhatIf!$Q:$Q,G$1,WhatIf!$R:$R,G643)&lt;=price_limit,IF(G643="Yes",1,2),"")),""))</f>
        <v/>
      </c>
      <c r="BC643" s="161" t="str">
        <f>IF(OR(H643="",VLOOKUP(H$1,Services!$A$1:$B$25,2,0)="Exclude"),"",IF($D643=1,IF(OR(price_limit="",price_limit="No Limit"),IF(H643="Yes",1,2),IF(SUMIFS(WhatIf!$W:$W,WhatIf!$Q:$Q,H$1,WhatIf!$R:$R,H643)&lt;=price_limit,IF(H643="Yes",1,2),"")),""))</f>
        <v/>
      </c>
      <c r="BD643" s="161" t="str">
        <f>IF(OR(I643="",VLOOKUP(I$1,Services!$A$1:$B$25,2,0)="Exclude"),"",IF($D643=1,IF(OR(price_limit="",price_limit="No Limit"),IF(I643="Yes",1,2),IF(SUMIFS(WhatIf!$W:$W,WhatIf!$Q:$Q,I$1,WhatIf!$R:$R,I643)&lt;=price_limit,IF(I643="Yes",1,2),"")),""))</f>
        <v/>
      </c>
      <c r="BE643" s="161" t="str">
        <f>IF(OR(J643="",VLOOKUP(J$1,Services!$A$1:$B$25,2,0)="Exclude"),"",IF($D643=1,IF(OR(price_limit="",price_limit="No Limit"),IF(J643="Yes",1,2),IF(SUMIFS(WhatIf!$W:$W,WhatIf!$Q:$Q,J$1,WhatIf!$R:$R,J643)&lt;=price_limit,IF(J643="Yes",1,2),"")),""))</f>
        <v/>
      </c>
      <c r="BF643" s="161" t="str">
        <f>IF(OR(K643="",VLOOKUP(K$1,Services!$A$1:$B$25,2,0)="Exclude"),"",IF($D643=1,IF(OR(price_limit="",price_limit="No Limit"),IF(K643="Yes",1,2),IF(SUMIFS(WhatIf!$W:$W,WhatIf!$Q:$Q,K$1,WhatIf!$R:$R,K643)&lt;=price_limit,IF(K643="Yes",1,2),"")),""))</f>
        <v/>
      </c>
      <c r="BG643" s="161" t="str">
        <f>IF(OR(L643="",VLOOKUP(L$1,Services!$A$1:$B$25,2,0)="Exclude"),"",IF($D643=1,IF(OR(price_limit="",price_limit="No Limit"),IF(L643="Yes",1,2),IF(SUMIFS(WhatIf!$W:$W,WhatIf!$Q:$Q,L$1,WhatIf!$R:$R,L643)&lt;=price_limit,IF(L643="Yes",1,2),"")),""))</f>
        <v/>
      </c>
      <c r="BH643" s="161" t="str">
        <f>IF(OR(M643="",VLOOKUP(M$1,Services!$A$1:$B$25,2,0)="Exclude"),"",IF($D643=1,IF(OR(price_limit="",price_limit="No Limit"),IF(M643="Yes",1,2),IF(SUMIFS(WhatIf!$W:$W,WhatIf!$Q:$Q,M$1,WhatIf!$R:$R,M643)&lt;=price_limit,IF(M643="Yes",1,2),"")),""))</f>
        <v/>
      </c>
      <c r="BI643" s="161" t="str">
        <f ca="1">IF(OR(N643="",VLOOKUP(N$1,Services!$A$1:$B$25,2,0)="Exclude"),"",IF($D643=1,IF(OR(price_limit="",price_limit="No Limit"),IF(N643="Yes",1,2),IF(SUMIFS(WhatIf!$W:$W,WhatIf!$Q:$Q,N$1,WhatIf!$R:$R,N643)&lt;=price_limit,IF(N643="Yes",1,2),"")),""))</f>
        <v/>
      </c>
      <c r="BJ643" s="161" t="str">
        <f>IF(OR(O643="",VLOOKUP(O$1,Services!$A$1:$B$25,2,0)="Exclude"),"",IF($D643=1,IF(OR(price_limit="",price_limit="No Limit"),IF(O643="Yes",1,2),IF(SUMIFS(WhatIf!$W:$W,WhatIf!$Q:$Q,O$1,WhatIf!$R:$R,O643)&lt;=price_limit,IF(O643="Yes",1,2),"")),""))</f>
        <v/>
      </c>
      <c r="BK643" s="161" t="str">
        <f>IF(OR(P643="",VLOOKUP(P$1,Services!$A$1:$B$25,2,0)="Exclude"),"",IF($D643=1,IF(OR(price_limit="",price_limit="No Limit"),IF(P643="Yes",1,2),IF(SUMIFS(WhatIf!$W:$W,WhatIf!$Q:$Q,P$1,WhatIf!$R:$R,P643)&lt;=price_limit,IF(P643="Yes",1,2),"")),""))</f>
        <v/>
      </c>
      <c r="BL643" s="161" t="str">
        <f>IF(OR(Q643="",VLOOKUP(Q$1,Services!$A$1:$B$25,2,0)="Exclude"),"",IF($D643=1,IF(OR(price_limit="",price_limit="No Limit"),IF(Q643="Yes",1,2),IF(SUMIFS(WhatIf!$W:$W,WhatIf!$Q:$Q,Q$1,WhatIf!$R:$R,Q643)&lt;=price_limit,IF(Q643="Yes",1,2),"")),""))</f>
        <v/>
      </c>
      <c r="BM643" s="161" t="str">
        <f>IF(OR(R643="",VLOOKUP(R$1,Services!$A$1:$B$25,2,0)="Exclude"),"",IF($D643=1,IF(OR(price_limit="",price_limit="No Limit"),IF(R643="Yes",1,2),IF(SUMIFS(WhatIf!$W:$W,WhatIf!$Q:$Q,R$1,WhatIf!$R:$R,R643)&lt;=price_limit,IF(R643="Yes",1,2),"")),""))</f>
        <v/>
      </c>
      <c r="BN643" s="161" t="str">
        <f>IF(OR(S643="",VLOOKUP(S$1,Services!$A$1:$B$25,2,0)="Exclude"),"",IF($D643=1,IF(OR(price_limit="",price_limit="No Limit"),IF(S643="Yes",1,2),IF(SUMIFS(WhatIf!$W:$W,WhatIf!$Q:$Q,S$1,WhatIf!$R:$R,S643)&lt;=price_limit,IF(S643="Yes",1,2),"")),""))</f>
        <v/>
      </c>
      <c r="BO643" s="161" t="str">
        <f>IF(OR(T643="",VLOOKUP(T$1,Services!$A$1:$B$25,2,0)="Exclude"),"",IF($D643=1,IF(OR(price_limit="",price_limit="No Limit"),IF(T643="Yes",1,2),IF(SUMIFS(WhatIf!$W:$W,WhatIf!$Q:$Q,T$1,WhatIf!$R:$R,T643)&lt;=price_limit,IF(T643="Yes",1,2),"")),""))</f>
        <v/>
      </c>
      <c r="BP643" s="161" t="str">
        <f>IF(OR(U643="",VLOOKUP(U$1,Services!$A$1:$B$25,2,0)="Exclude"),"",IF($D643=1,IF(OR(price_limit="",price_limit="No Limit"),IF(U643="Yes",1,2),IF(SUMIFS(WhatIf!$W:$W,WhatIf!$Q:$Q,U$1,WhatIf!$R:$R,U643)&lt;=price_limit,IF(U643="Yes",1,2),"")),""))</f>
        <v/>
      </c>
      <c r="BQ643" s="161" t="str">
        <f>IF(OR(V643="",VLOOKUP(V$1,Services!$A$1:$B$25,2,0)="Exclude"),"",IF($D643=1,IF(OR(price_limit="",price_limit="No Limit"),IF(V643="Yes",1,2),IF(SUMIFS(WhatIf!$W:$W,WhatIf!$Q:$Q,V$1,WhatIf!$R:$R,V643)&lt;=price_limit,IF(V643="Yes",1,2),"")),""))</f>
        <v/>
      </c>
      <c r="BR643" s="161" t="str">
        <f>IF(OR(W643="",VLOOKUP(W$1,Services!$A$1:$B$25,2,0)="Exclude"),"",IF($D643=1,IF(OR(price_limit="",price_limit="No Limit"),IF(W643="Yes",1,2),IF(SUMIFS(WhatIf!$W:$W,WhatIf!$Q:$Q,W$1,WhatIf!$R:$R,W643)&lt;=price_limit,IF(W643="Yes",1,2),"")),""))</f>
        <v/>
      </c>
      <c r="BS643" s="161" t="str">
        <f>IF(OR(X643="",VLOOKUP(X$1,Services!$A$1:$B$25,2,0)="Exclude"),"",IF($D643=1,IF(OR(price_limit="",price_limit="No Limit"),IF(X643="Yes",1,2),IF(SUMIFS(WhatIf!$W:$W,WhatIf!$Q:$Q,X$1,WhatIf!$R:$R,X643)&lt;=price_limit,IF(X643="Yes",1,2),"")),""))</f>
        <v/>
      </c>
      <c r="BT643" s="161" t="str">
        <f>IF(OR(Y643="",VLOOKUP(Y$1,Services!$A$1:$B$25,2,0)="Exclude"),"",IF($D643=1,IF(OR(price_limit="",price_limit="No Limit"),IF(Y643="Yes",1,2),IF(SUMIFS(WhatIf!$W:$W,WhatIf!$Q:$Q,Y$1,WhatIf!$R:$R,Y643)&lt;=price_limit,IF(Y643="Yes",1,2),"")),""))</f>
        <v/>
      </c>
      <c r="BU643" s="161" t="str">
        <f>IF(OR(Z643="",VLOOKUP(Z$1,Services!$A$1:$B$25,2,0)="Exclude"),"",IF($D643=1,IF(OR(price_limit="",price_limit="No Limit"),IF(Z643="Yes",1,2),IF(SUMIFS(WhatIf!$W:$W,WhatIf!$Q:$Q,Z$1,WhatIf!$R:$R,Z643)&lt;=price_limit,IF(Z643="Yes",1,2),"")),""))</f>
        <v/>
      </c>
      <c r="BV643" s="161" t="str">
        <f>IF(OR(AA643="",VLOOKUP(AA$1,Services!$A$1:$B$25,2,0)="Exclude"),"",IF($D643=1,IF(OR(price_limit="",price_limit="No Limit"),IF(AA643="Yes",1,2),IF(SUMIFS(WhatIf!$W:$W,WhatIf!$Q:$Q,AA$1,WhatIf!$R:$R,AA643)&lt;=price_limit,IF(AA643="Yes",1,2),"")),""))</f>
        <v/>
      </c>
      <c r="BW643" s="8">
        <f t="shared" si="34"/>
        <v>0</v>
      </c>
      <c r="BX643" s="8">
        <f>IF(OR(highlight_pick="Select",highlight_pick=""),0,IF(MID(highlight_pick,1,1)="#",0,IF(INDEX($A643:$CA643,1,MATCH(highlight_pick,$1:$1,0))="",0,IF(INDEX($A643:$CA643,1,MATCH(highlight_pick,$1:$1,0))="Yes",1,2))))</f>
        <v>0</v>
      </c>
      <c r="BY643" s="8">
        <f>IF(MID(highlight_pick,1,1)="#",IF(INDEX(Analysis!$C$7:$E$7,1,VALUE(MID(highlight_pick,2,1)))&lt;&gt;"",IF(INDEX($A643:$CA643,1,MATCH(INDEX(Analysis!$C$7:$E$7,1,VALUE(MID(highlight_pick,2,1))),$1:$1,0))="",0,IF(INDEX($A643:$CA643,1,MATCH(INDEX(Analysis!$C$7:$E$7,1,VALUE(MID(highlight_pick,2,1))),$1:$1,0))="Yes",1,IF(ISNUMBER(SEARCH(INDEX($A643:$CA643,1,MATCH(INDEX(Analysis!$C$7:$E$7,1,VALUE(MID(highlight_pick,2,1))),$1:$1,0)),INDEX(Analysis!$C$9:$E$9,1,VALUE(MID(highlight_pick,2,1))))),2,0))),0),0)</f>
        <v>0</v>
      </c>
      <c r="BZ643" s="8">
        <f>IF(MID(highlight_pick,1,1)="#",IF(INDEX(Analysis!$C$10:$E$10,1,VALUE(MID(highlight_pick,2,1)))&lt;&gt;"",IF(INDEX($A643:$CA643,1,MATCH(INDEX(Analysis!$C$10:$E$10,1,VALUE(MID(highlight_pick,2,1))),$1:$1,0))="",0,IF(INDEX($A643:$CA643,1,MATCH(INDEX(Analysis!$C$10:$E$10,1,VALUE(MID(highlight_pick,2,1))),$1:$1,0))="Yes",1,IF(ISNUMBER(SEARCH(INDEX($A643:$CA643,1,MATCH(INDEX(Analysis!$C$10:$E$10,1,VALUE(MID(highlight_pick,2,1))),$1:$1,0)),INDEX(Analysis!$C$12:$E$12,1,VALUE(MID(highlight_pick,2,1))))),2,0))),0),0)</f>
        <v>0</v>
      </c>
      <c r="CA643" s="8">
        <f ca="1">IF(profile="",INDEX(MyNetworks!$A$7:$Z$200,MATCH(A643,OFFSET(MyNetworks!$A$7,0,MATCH(C643,MyNetworks!$6:$6,0)-1,200,1),0),MATCH(C643,MyNetworks!$6:$6,0)-1),IFERROR(INDEX(Profiles!$A$7:$U$200,MATCH(A643,OFFSET(Profiles!$A$7,0,MATCH(profile,Profiles!$6:$6,0)-1,200,1),0),MATCH(profile,Profiles!$6:$6,0)-1),0))</f>
        <v>0</v>
      </c>
    </row>
    <row r="644" spans="1:79" ht="13" customHeight="1" x14ac:dyDescent="0.35">
      <c r="A644" s="15" t="s">
        <v>830</v>
      </c>
      <c r="B644" s="3" t="s">
        <v>978</v>
      </c>
      <c r="C644" s="3" t="s">
        <v>349</v>
      </c>
      <c r="D644" s="8" t="str">
        <f t="shared" ca="1" si="32"/>
        <v/>
      </c>
      <c r="I644" s="4" t="s">
        <v>808</v>
      </c>
      <c r="J644" s="4" t="s">
        <v>808</v>
      </c>
      <c r="K644" s="8" t="s">
        <v>808</v>
      </c>
      <c r="L644" s="8" t="s">
        <v>808</v>
      </c>
      <c r="M644" s="8"/>
      <c r="N644" s="8"/>
      <c r="O644" s="8"/>
      <c r="P644" s="8"/>
      <c r="Q644" s="8"/>
      <c r="R644" s="8"/>
      <c r="S644" s="8"/>
      <c r="T644" s="8"/>
      <c r="U644" s="8"/>
      <c r="V644" s="4" t="s">
        <v>808</v>
      </c>
      <c r="W644" s="6"/>
      <c r="X644" s="6"/>
      <c r="Y644" s="6"/>
      <c r="Z644" s="6"/>
      <c r="AB644" s="8" t="str">
        <f ca="1">IF(AND($D644=1,ISNUMBER(MATCH(E$1&amp;E644&amp;"x",WhatIf!$X:$X,0))),1,"")</f>
        <v/>
      </c>
      <c r="AC644" s="8" t="str">
        <f ca="1">IF(AND($D644=1,ISNUMBER(MATCH(F$1&amp;F644&amp;"x",WhatIf!$X:$X,0))),1,"")</f>
        <v/>
      </c>
      <c r="AD644" s="8" t="str">
        <f ca="1">IF(AND($D644=1,ISNUMBER(MATCH(G$1&amp;G644&amp;"x",WhatIf!$X:$X,0))),1,"")</f>
        <v/>
      </c>
      <c r="AE644" s="8" t="str">
        <f ca="1">IF(AND($D644=1,ISNUMBER(MATCH(H$1&amp;H644&amp;"x",WhatIf!$X:$X,0))),1,"")</f>
        <v/>
      </c>
      <c r="AF644" s="8" t="str">
        <f ca="1">IF(AND($D644=1,ISNUMBER(MATCH(I$1&amp;I644&amp;"x",WhatIf!$X:$X,0))),1,"")</f>
        <v/>
      </c>
      <c r="AG644" s="8" t="str">
        <f ca="1">IF(AND($D644=1,ISNUMBER(MATCH(J$1&amp;J644&amp;"x",WhatIf!$X:$X,0))),1,"")</f>
        <v/>
      </c>
      <c r="AH644" s="8" t="str">
        <f ca="1">IF(AND($D644=1,ISNUMBER(MATCH(K$1&amp;K644&amp;"x",WhatIf!$X:$X,0))),1,"")</f>
        <v/>
      </c>
      <c r="AI644" s="8" t="str">
        <f ca="1">IF(AND($D644=1,ISNUMBER(MATCH(L$1&amp;L644&amp;"x",WhatIf!$X:$X,0))),1,"")</f>
        <v/>
      </c>
      <c r="AJ644" s="8" t="str">
        <f ca="1">IF(AND($D644=1,ISNUMBER(MATCH(M$1&amp;M644&amp;"x",WhatIf!$X:$X,0))),1,"")</f>
        <v/>
      </c>
      <c r="AK644" s="8" t="str">
        <f ca="1">IF(AND($D644=1,ISNUMBER(MATCH(N$1&amp;N644&amp;"x",WhatIf!$X:$X,0))),1,"")</f>
        <v/>
      </c>
      <c r="AL644" s="8" t="str">
        <f ca="1">IF(AND($D644=1,ISNUMBER(MATCH(O$1&amp;O644&amp;"x",WhatIf!$X:$X,0))),1,"")</f>
        <v/>
      </c>
      <c r="AM644" s="8" t="str">
        <f ca="1">IF(AND($D644=1,ISNUMBER(MATCH(P$1&amp;P644&amp;"x",WhatIf!$X:$X,0))),1,"")</f>
        <v/>
      </c>
      <c r="AN644" s="8" t="str">
        <f ca="1">IF(AND($D644=1,ISNUMBER(MATCH(Q$1&amp;Q644&amp;"x",WhatIf!$X:$X,0))),1,"")</f>
        <v/>
      </c>
      <c r="AO644" s="8" t="str">
        <f ca="1">IF(AND($D644=1,ISNUMBER(MATCH(R$1&amp;R644&amp;"x",WhatIf!$X:$X,0))),1,"")</f>
        <v/>
      </c>
      <c r="AP644" s="8" t="str">
        <f ca="1">IF(AND($D644=1,ISNUMBER(MATCH(S$1&amp;S644&amp;"x",WhatIf!$X:$X,0))),1,"")</f>
        <v/>
      </c>
      <c r="AQ644" s="8" t="str">
        <f ca="1">IF(AND($D644=1,ISNUMBER(MATCH(T$1&amp;T644&amp;"x",WhatIf!$X:$X,0))),1,"")</f>
        <v/>
      </c>
      <c r="AR644" s="8" t="str">
        <f ca="1">IF(AND($D644=1,ISNUMBER(MATCH(U$1&amp;U644&amp;"x",WhatIf!$X:$X,0))),1,"")</f>
        <v/>
      </c>
      <c r="AS644" s="8" t="str">
        <f ca="1">IF(AND($D644=1,ISNUMBER(MATCH(V$1&amp;V644&amp;"x",WhatIf!$X:$X,0))),1,"")</f>
        <v/>
      </c>
      <c r="AT644" s="8" t="str">
        <f ca="1">IF(AND($D644=1,ISNUMBER(MATCH(W$1&amp;W644&amp;"x",WhatIf!$X:$X,0))),1,"")</f>
        <v/>
      </c>
      <c r="AU644" s="8" t="str">
        <f ca="1">IF(AND($D644=1,ISNUMBER(MATCH(X$1&amp;X644&amp;"x",WhatIf!$X:$X,0))),1,"")</f>
        <v/>
      </c>
      <c r="AV644" s="8" t="str">
        <f ca="1">IF(AND($D644=1,ISNUMBER(MATCH(Y$1&amp;Y644&amp;"x",WhatIf!$X:$X,0))),1,"")</f>
        <v/>
      </c>
      <c r="AW644" s="8" t="str">
        <f ca="1">IF(AND($D644=1,ISNUMBER(MATCH(Z$1&amp;Z644&amp;"x",WhatIf!$X:$X,0))),1,"")</f>
        <v/>
      </c>
      <c r="AX644" s="8" t="str">
        <f ca="1">IF(AND($D644=1,ISNUMBER(MATCH(AA$1&amp;AA644&amp;"x",WhatIf!$X:$X,0))),1,"")</f>
        <v/>
      </c>
      <c r="AY644" s="8" t="str">
        <f t="shared" ca="1" si="33"/>
        <v/>
      </c>
      <c r="AZ644" s="161" t="str">
        <f>IF(OR(E644="",VLOOKUP(E$1,Services!$A$1:$B$25,2,0)="Exclude"),"",IF($D644=1,IF(OR(price_limit="",price_limit="No Limit"),IF(E644="Yes",1,2),IF(SUMIFS(WhatIf!$W:$W,WhatIf!$Q:$Q,E$1,WhatIf!$R:$R,E644)&lt;=price_limit,IF(E644="Yes",1,2),"")),""))</f>
        <v/>
      </c>
      <c r="BA644" s="161" t="str">
        <f>IF(OR(F644="",VLOOKUP(F$1,Services!$A$1:$B$25,2,0)="Exclude"),"",IF($D644=1,IF(OR(price_limit="",price_limit="No Limit"),IF(F644="Yes",1,2),IF(SUMIFS(WhatIf!$W:$W,WhatIf!$Q:$Q,F$1,WhatIf!$R:$R,F644)&lt;=price_limit,IF(F644="Yes",1,2),"")),""))</f>
        <v/>
      </c>
      <c r="BB644" s="161" t="str">
        <f>IF(OR(G644="",VLOOKUP(G$1,Services!$A$1:$B$25,2,0)="Exclude"),"",IF($D644=1,IF(OR(price_limit="",price_limit="No Limit"),IF(G644="Yes",1,2),IF(SUMIFS(WhatIf!$W:$W,WhatIf!$Q:$Q,G$1,WhatIf!$R:$R,G644)&lt;=price_limit,IF(G644="Yes",1,2),"")),""))</f>
        <v/>
      </c>
      <c r="BC644" s="161" t="str">
        <f>IF(OR(H644="",VLOOKUP(H$1,Services!$A$1:$B$25,2,0)="Exclude"),"",IF($D644=1,IF(OR(price_limit="",price_limit="No Limit"),IF(H644="Yes",1,2),IF(SUMIFS(WhatIf!$W:$W,WhatIf!$Q:$Q,H$1,WhatIf!$R:$R,H644)&lt;=price_limit,IF(H644="Yes",1,2),"")),""))</f>
        <v/>
      </c>
      <c r="BD644" s="161" t="str">
        <f ca="1">IF(OR(I644="",VLOOKUP(I$1,Services!$A$1:$B$25,2,0)="Exclude"),"",IF($D644=1,IF(OR(price_limit="",price_limit="No Limit"),IF(I644="Yes",1,2),IF(SUMIFS(WhatIf!$W:$W,WhatIf!$Q:$Q,I$1,WhatIf!$R:$R,I644)&lt;=price_limit,IF(I644="Yes",1,2),"")),""))</f>
        <v/>
      </c>
      <c r="BE644" s="161" t="str">
        <f ca="1">IF(OR(J644="",VLOOKUP(J$1,Services!$A$1:$B$25,2,0)="Exclude"),"",IF($D644=1,IF(OR(price_limit="",price_limit="No Limit"),IF(J644="Yes",1,2),IF(SUMIFS(WhatIf!$W:$W,WhatIf!$Q:$Q,J$1,WhatIf!$R:$R,J644)&lt;=price_limit,IF(J644="Yes",1,2),"")),""))</f>
        <v/>
      </c>
      <c r="BF644" s="161" t="str">
        <f ca="1">IF(OR(K644="",VLOOKUP(K$1,Services!$A$1:$B$25,2,0)="Exclude"),"",IF($D644=1,IF(OR(price_limit="",price_limit="No Limit"),IF(K644="Yes",1,2),IF(SUMIFS(WhatIf!$W:$W,WhatIf!$Q:$Q,K$1,WhatIf!$R:$R,K644)&lt;=price_limit,IF(K644="Yes",1,2),"")),""))</f>
        <v/>
      </c>
      <c r="BG644" s="161" t="str">
        <f ca="1">IF(OR(L644="",VLOOKUP(L$1,Services!$A$1:$B$25,2,0)="Exclude"),"",IF($D644=1,IF(OR(price_limit="",price_limit="No Limit"),IF(L644="Yes",1,2),IF(SUMIFS(WhatIf!$W:$W,WhatIf!$Q:$Q,L$1,WhatIf!$R:$R,L644)&lt;=price_limit,IF(L644="Yes",1,2),"")),""))</f>
        <v/>
      </c>
      <c r="BH644" s="161" t="str">
        <f>IF(OR(M644="",VLOOKUP(M$1,Services!$A$1:$B$25,2,0)="Exclude"),"",IF($D644=1,IF(OR(price_limit="",price_limit="No Limit"),IF(M644="Yes",1,2),IF(SUMIFS(WhatIf!$W:$W,WhatIf!$Q:$Q,M$1,WhatIf!$R:$R,M644)&lt;=price_limit,IF(M644="Yes",1,2),"")),""))</f>
        <v/>
      </c>
      <c r="BI644" s="161" t="str">
        <f>IF(OR(N644="",VLOOKUP(N$1,Services!$A$1:$B$25,2,0)="Exclude"),"",IF($D644=1,IF(OR(price_limit="",price_limit="No Limit"),IF(N644="Yes",1,2),IF(SUMIFS(WhatIf!$W:$W,WhatIf!$Q:$Q,N$1,WhatIf!$R:$R,N644)&lt;=price_limit,IF(N644="Yes",1,2),"")),""))</f>
        <v/>
      </c>
      <c r="BJ644" s="161" t="str">
        <f>IF(OR(O644="",VLOOKUP(O$1,Services!$A$1:$B$25,2,0)="Exclude"),"",IF($D644=1,IF(OR(price_limit="",price_limit="No Limit"),IF(O644="Yes",1,2),IF(SUMIFS(WhatIf!$W:$W,WhatIf!$Q:$Q,O$1,WhatIf!$R:$R,O644)&lt;=price_limit,IF(O644="Yes",1,2),"")),""))</f>
        <v/>
      </c>
      <c r="BK644" s="161" t="str">
        <f>IF(OR(P644="",VLOOKUP(P$1,Services!$A$1:$B$25,2,0)="Exclude"),"",IF($D644=1,IF(OR(price_limit="",price_limit="No Limit"),IF(P644="Yes",1,2),IF(SUMIFS(WhatIf!$W:$W,WhatIf!$Q:$Q,P$1,WhatIf!$R:$R,P644)&lt;=price_limit,IF(P644="Yes",1,2),"")),""))</f>
        <v/>
      </c>
      <c r="BL644" s="161" t="str">
        <f>IF(OR(Q644="",VLOOKUP(Q$1,Services!$A$1:$B$25,2,0)="Exclude"),"",IF($D644=1,IF(OR(price_limit="",price_limit="No Limit"),IF(Q644="Yes",1,2),IF(SUMIFS(WhatIf!$W:$W,WhatIf!$Q:$Q,Q$1,WhatIf!$R:$R,Q644)&lt;=price_limit,IF(Q644="Yes",1,2),"")),""))</f>
        <v/>
      </c>
      <c r="BM644" s="161" t="str">
        <f>IF(OR(R644="",VLOOKUP(R$1,Services!$A$1:$B$25,2,0)="Exclude"),"",IF($D644=1,IF(OR(price_limit="",price_limit="No Limit"),IF(R644="Yes",1,2),IF(SUMIFS(WhatIf!$W:$W,WhatIf!$Q:$Q,R$1,WhatIf!$R:$R,R644)&lt;=price_limit,IF(R644="Yes",1,2),"")),""))</f>
        <v/>
      </c>
      <c r="BN644" s="161" t="str">
        <f>IF(OR(S644="",VLOOKUP(S$1,Services!$A$1:$B$25,2,0)="Exclude"),"",IF($D644=1,IF(OR(price_limit="",price_limit="No Limit"),IF(S644="Yes",1,2),IF(SUMIFS(WhatIf!$W:$W,WhatIf!$Q:$Q,S$1,WhatIf!$R:$R,S644)&lt;=price_limit,IF(S644="Yes",1,2),"")),""))</f>
        <v/>
      </c>
      <c r="BO644" s="161" t="str">
        <f>IF(OR(T644="",VLOOKUP(T$1,Services!$A$1:$B$25,2,0)="Exclude"),"",IF($D644=1,IF(OR(price_limit="",price_limit="No Limit"),IF(T644="Yes",1,2),IF(SUMIFS(WhatIf!$W:$W,WhatIf!$Q:$Q,T$1,WhatIf!$R:$R,T644)&lt;=price_limit,IF(T644="Yes",1,2),"")),""))</f>
        <v/>
      </c>
      <c r="BP644" s="161" t="str">
        <f>IF(OR(U644="",VLOOKUP(U$1,Services!$A$1:$B$25,2,0)="Exclude"),"",IF($D644=1,IF(OR(price_limit="",price_limit="No Limit"),IF(U644="Yes",1,2),IF(SUMIFS(WhatIf!$W:$W,WhatIf!$Q:$Q,U$1,WhatIf!$R:$R,U644)&lt;=price_limit,IF(U644="Yes",1,2),"")),""))</f>
        <v/>
      </c>
      <c r="BQ644" s="161" t="str">
        <f ca="1">IF(OR(V644="",VLOOKUP(V$1,Services!$A$1:$B$25,2,0)="Exclude"),"",IF($D644=1,IF(OR(price_limit="",price_limit="No Limit"),IF(V644="Yes",1,2),IF(SUMIFS(WhatIf!$W:$W,WhatIf!$Q:$Q,V$1,WhatIf!$R:$R,V644)&lt;=price_limit,IF(V644="Yes",1,2),"")),""))</f>
        <v/>
      </c>
      <c r="BR644" s="161" t="str">
        <f>IF(OR(W644="",VLOOKUP(W$1,Services!$A$1:$B$25,2,0)="Exclude"),"",IF($D644=1,IF(OR(price_limit="",price_limit="No Limit"),IF(W644="Yes",1,2),IF(SUMIFS(WhatIf!$W:$W,WhatIf!$Q:$Q,W$1,WhatIf!$R:$R,W644)&lt;=price_limit,IF(W644="Yes",1,2),"")),""))</f>
        <v/>
      </c>
      <c r="BS644" s="161" t="str">
        <f>IF(OR(X644="",VLOOKUP(X$1,Services!$A$1:$B$25,2,0)="Exclude"),"",IF($D644=1,IF(OR(price_limit="",price_limit="No Limit"),IF(X644="Yes",1,2),IF(SUMIFS(WhatIf!$W:$W,WhatIf!$Q:$Q,X$1,WhatIf!$R:$R,X644)&lt;=price_limit,IF(X644="Yes",1,2),"")),""))</f>
        <v/>
      </c>
      <c r="BT644" s="161" t="str">
        <f>IF(OR(Y644="",VLOOKUP(Y$1,Services!$A$1:$B$25,2,0)="Exclude"),"",IF($D644=1,IF(OR(price_limit="",price_limit="No Limit"),IF(Y644="Yes",1,2),IF(SUMIFS(WhatIf!$W:$W,WhatIf!$Q:$Q,Y$1,WhatIf!$R:$R,Y644)&lt;=price_limit,IF(Y644="Yes",1,2),"")),""))</f>
        <v/>
      </c>
      <c r="BU644" s="161" t="str">
        <f>IF(OR(Z644="",VLOOKUP(Z$1,Services!$A$1:$B$25,2,0)="Exclude"),"",IF($D644=1,IF(OR(price_limit="",price_limit="No Limit"),IF(Z644="Yes",1,2),IF(SUMIFS(WhatIf!$W:$W,WhatIf!$Q:$Q,Z$1,WhatIf!$R:$R,Z644)&lt;=price_limit,IF(Z644="Yes",1,2),"")),""))</f>
        <v/>
      </c>
      <c r="BV644" s="161" t="str">
        <f>IF(OR(AA644="",VLOOKUP(AA$1,Services!$A$1:$B$25,2,0)="Exclude"),"",IF($D644=1,IF(OR(price_limit="",price_limit="No Limit"),IF(AA644="Yes",1,2),IF(SUMIFS(WhatIf!$W:$W,WhatIf!$Q:$Q,AA$1,WhatIf!$R:$R,AA644)&lt;=price_limit,IF(AA644="Yes",1,2),"")),""))</f>
        <v/>
      </c>
      <c r="BW644" s="8">
        <f t="shared" si="34"/>
        <v>0</v>
      </c>
      <c r="BX644" s="8">
        <f>IF(OR(highlight_pick="Select",highlight_pick=""),0,IF(MID(highlight_pick,1,1)="#",0,IF(INDEX($A644:$CA644,1,MATCH(highlight_pick,$1:$1,0))="",0,IF(INDEX($A644:$CA644,1,MATCH(highlight_pick,$1:$1,0))="Yes",1,2))))</f>
        <v>0</v>
      </c>
      <c r="BY644" s="8">
        <f>IF(MID(highlight_pick,1,1)="#",IF(INDEX(Analysis!$C$7:$E$7,1,VALUE(MID(highlight_pick,2,1)))&lt;&gt;"",IF(INDEX($A644:$CA644,1,MATCH(INDEX(Analysis!$C$7:$E$7,1,VALUE(MID(highlight_pick,2,1))),$1:$1,0))="",0,IF(INDEX($A644:$CA644,1,MATCH(INDEX(Analysis!$C$7:$E$7,1,VALUE(MID(highlight_pick,2,1))),$1:$1,0))="Yes",1,IF(ISNUMBER(SEARCH(INDEX($A644:$CA644,1,MATCH(INDEX(Analysis!$C$7:$E$7,1,VALUE(MID(highlight_pick,2,1))),$1:$1,0)),INDEX(Analysis!$C$9:$E$9,1,VALUE(MID(highlight_pick,2,1))))),2,0))),0),0)</f>
        <v>0</v>
      </c>
      <c r="BZ644" s="8">
        <f>IF(MID(highlight_pick,1,1)="#",IF(INDEX(Analysis!$C$10:$E$10,1,VALUE(MID(highlight_pick,2,1)))&lt;&gt;"",IF(INDEX($A644:$CA644,1,MATCH(INDEX(Analysis!$C$10:$E$10,1,VALUE(MID(highlight_pick,2,1))),$1:$1,0))="",0,IF(INDEX($A644:$CA644,1,MATCH(INDEX(Analysis!$C$10:$E$10,1,VALUE(MID(highlight_pick,2,1))),$1:$1,0))="Yes",1,IF(ISNUMBER(SEARCH(INDEX($A644:$CA644,1,MATCH(INDEX(Analysis!$C$10:$E$10,1,VALUE(MID(highlight_pick,2,1))),$1:$1,0)),INDEX(Analysis!$C$12:$E$12,1,VALUE(MID(highlight_pick,2,1))))),2,0))),0),0)</f>
        <v>0</v>
      </c>
      <c r="CA644" s="8">
        <f ca="1">IF(profile="",INDEX(MyNetworks!$A$7:$Z$200,MATCH(A644,OFFSET(MyNetworks!$A$7,0,MATCH(C644,MyNetworks!$6:$6,0)-1,200,1),0),MATCH(C644,MyNetworks!$6:$6,0)-1),IFERROR(INDEX(Profiles!$A$7:$U$200,MATCH(A644,OFFSET(Profiles!$A$7,0,MATCH(profile,Profiles!$6:$6,0)-1,200,1),0),MATCH(profile,Profiles!$6:$6,0)-1),0))</f>
        <v>0</v>
      </c>
    </row>
    <row r="645" spans="1:79" ht="13" customHeight="1" x14ac:dyDescent="0.35">
      <c r="A645" s="15" t="s">
        <v>82</v>
      </c>
      <c r="B645" s="3" t="s">
        <v>202</v>
      </c>
      <c r="C645" s="3" t="s">
        <v>229</v>
      </c>
      <c r="D645" s="8" t="str">
        <f t="shared" ca="1" si="32"/>
        <v/>
      </c>
      <c r="E645" s="4" t="s">
        <v>1</v>
      </c>
      <c r="F645" s="4" t="s">
        <v>388</v>
      </c>
      <c r="G645" s="4" t="s">
        <v>388</v>
      </c>
      <c r="H645" s="4" t="s">
        <v>388</v>
      </c>
      <c r="I645" s="4" t="s">
        <v>1</v>
      </c>
      <c r="J645" s="8" t="s">
        <v>1</v>
      </c>
      <c r="K645" s="8" t="s">
        <v>1</v>
      </c>
      <c r="L645" s="8" t="s">
        <v>1</v>
      </c>
      <c r="M645" s="8" t="s">
        <v>1</v>
      </c>
      <c r="N645" s="8" t="s">
        <v>1</v>
      </c>
      <c r="O645" s="8" t="s">
        <v>1</v>
      </c>
      <c r="P645" s="8"/>
      <c r="Q645" s="8"/>
      <c r="R645" s="8" t="s">
        <v>1</v>
      </c>
      <c r="S645" s="8" t="s">
        <v>1</v>
      </c>
      <c r="T645" s="8" t="s">
        <v>1</v>
      </c>
      <c r="U645" s="8"/>
      <c r="V645" s="8" t="s">
        <v>1</v>
      </c>
      <c r="W645" s="6"/>
      <c r="X645" s="6"/>
      <c r="Y645" s="6"/>
      <c r="Z645" s="6"/>
      <c r="AA645" s="4" t="s">
        <v>1</v>
      </c>
      <c r="AB645" s="8" t="str">
        <f ca="1">IF(AND($D645=1,ISNUMBER(MATCH(E$1&amp;E645&amp;"x",WhatIf!$X:$X,0))),1,"")</f>
        <v/>
      </c>
      <c r="AC645" s="8" t="str">
        <f ca="1">IF(AND($D645=1,ISNUMBER(MATCH(F$1&amp;F645&amp;"x",WhatIf!$X:$X,0))),1,"")</f>
        <v/>
      </c>
      <c r="AD645" s="8" t="str">
        <f ca="1">IF(AND($D645=1,ISNUMBER(MATCH(G$1&amp;G645&amp;"x",WhatIf!$X:$X,0))),1,"")</f>
        <v/>
      </c>
      <c r="AE645" s="8" t="str">
        <f ca="1">IF(AND($D645=1,ISNUMBER(MATCH(H$1&amp;H645&amp;"x",WhatIf!$X:$X,0))),1,"")</f>
        <v/>
      </c>
      <c r="AF645" s="8" t="str">
        <f ca="1">IF(AND($D645=1,ISNUMBER(MATCH(I$1&amp;I645&amp;"x",WhatIf!$X:$X,0))),1,"")</f>
        <v/>
      </c>
      <c r="AG645" s="8" t="str">
        <f ca="1">IF(AND($D645=1,ISNUMBER(MATCH(J$1&amp;J645&amp;"x",WhatIf!$X:$X,0))),1,"")</f>
        <v/>
      </c>
      <c r="AH645" s="8" t="str">
        <f ca="1">IF(AND($D645=1,ISNUMBER(MATCH(K$1&amp;K645&amp;"x",WhatIf!$X:$X,0))),1,"")</f>
        <v/>
      </c>
      <c r="AI645" s="8" t="str">
        <f ca="1">IF(AND($D645=1,ISNUMBER(MATCH(L$1&amp;L645&amp;"x",WhatIf!$X:$X,0))),1,"")</f>
        <v/>
      </c>
      <c r="AJ645" s="8" t="str">
        <f ca="1">IF(AND($D645=1,ISNUMBER(MATCH(M$1&amp;M645&amp;"x",WhatIf!$X:$X,0))),1,"")</f>
        <v/>
      </c>
      <c r="AK645" s="8" t="str">
        <f ca="1">IF(AND($D645=1,ISNUMBER(MATCH(N$1&amp;N645&amp;"x",WhatIf!$X:$X,0))),1,"")</f>
        <v/>
      </c>
      <c r="AL645" s="8" t="str">
        <f ca="1">IF(AND($D645=1,ISNUMBER(MATCH(O$1&amp;O645&amp;"x",WhatIf!$X:$X,0))),1,"")</f>
        <v/>
      </c>
      <c r="AM645" s="8" t="str">
        <f ca="1">IF(AND($D645=1,ISNUMBER(MATCH(P$1&amp;P645&amp;"x",WhatIf!$X:$X,0))),1,"")</f>
        <v/>
      </c>
      <c r="AN645" s="8" t="str">
        <f ca="1">IF(AND($D645=1,ISNUMBER(MATCH(Q$1&amp;Q645&amp;"x",WhatIf!$X:$X,0))),1,"")</f>
        <v/>
      </c>
      <c r="AO645" s="8" t="str">
        <f ca="1">IF(AND($D645=1,ISNUMBER(MATCH(R$1&amp;R645&amp;"x",WhatIf!$X:$X,0))),1,"")</f>
        <v/>
      </c>
      <c r="AP645" s="8" t="str">
        <f ca="1">IF(AND($D645=1,ISNUMBER(MATCH(S$1&amp;S645&amp;"x",WhatIf!$X:$X,0))),1,"")</f>
        <v/>
      </c>
      <c r="AQ645" s="8" t="str">
        <f ca="1">IF(AND($D645=1,ISNUMBER(MATCH(T$1&amp;T645&amp;"x",WhatIf!$X:$X,0))),1,"")</f>
        <v/>
      </c>
      <c r="AR645" s="8" t="str">
        <f ca="1">IF(AND($D645=1,ISNUMBER(MATCH(U$1&amp;U645&amp;"x",WhatIf!$X:$X,0))),1,"")</f>
        <v/>
      </c>
      <c r="AS645" s="8" t="str">
        <f ca="1">IF(AND($D645=1,ISNUMBER(MATCH(V$1&amp;V645&amp;"x",WhatIf!$X:$X,0))),1,"")</f>
        <v/>
      </c>
      <c r="AT645" s="8" t="str">
        <f ca="1">IF(AND($D645=1,ISNUMBER(MATCH(W$1&amp;W645&amp;"x",WhatIf!$X:$X,0))),1,"")</f>
        <v/>
      </c>
      <c r="AU645" s="8" t="str">
        <f ca="1">IF(AND($D645=1,ISNUMBER(MATCH(X$1&amp;X645&amp;"x",WhatIf!$X:$X,0))),1,"")</f>
        <v/>
      </c>
      <c r="AV645" s="8" t="str">
        <f ca="1">IF(AND($D645=1,ISNUMBER(MATCH(Y$1&amp;Y645&amp;"x",WhatIf!$X:$X,0))),1,"")</f>
        <v/>
      </c>
      <c r="AW645" s="8" t="str">
        <f ca="1">IF(AND($D645=1,ISNUMBER(MATCH(Z$1&amp;Z645&amp;"x",WhatIf!$X:$X,0))),1,"")</f>
        <v/>
      </c>
      <c r="AX645" s="8" t="str">
        <f ca="1">IF(AND($D645=1,ISNUMBER(MATCH(AA$1&amp;AA645&amp;"x",WhatIf!$X:$X,0))),1,"")</f>
        <v/>
      </c>
      <c r="AY645" s="8" t="str">
        <f t="shared" ca="1" si="33"/>
        <v/>
      </c>
      <c r="AZ645" s="161" t="str">
        <f ca="1">IF(OR(E645="",VLOOKUP(E$1,Services!$A$1:$B$25,2,0)="Exclude"),"",IF($D645=1,IF(OR(price_limit="",price_limit="No Limit"),IF(E645="Yes",1,2),IF(SUMIFS(WhatIf!$W:$W,WhatIf!$Q:$Q,E$1,WhatIf!$R:$R,E645)&lt;=price_limit,IF(E645="Yes",1,2),"")),""))</f>
        <v/>
      </c>
      <c r="BA645" s="161" t="str">
        <f ca="1">IF(OR(F645="",VLOOKUP(F$1,Services!$A$1:$B$25,2,0)="Exclude"),"",IF($D645=1,IF(OR(price_limit="",price_limit="No Limit"),IF(F645="Yes",1,2),IF(SUMIFS(WhatIf!$W:$W,WhatIf!$Q:$Q,F$1,WhatIf!$R:$R,F645)&lt;=price_limit,IF(F645="Yes",1,2),"")),""))</f>
        <v/>
      </c>
      <c r="BB645" s="161" t="str">
        <f ca="1">IF(OR(G645="",VLOOKUP(G$1,Services!$A$1:$B$25,2,0)="Exclude"),"",IF($D645=1,IF(OR(price_limit="",price_limit="No Limit"),IF(G645="Yes",1,2),IF(SUMIFS(WhatIf!$W:$W,WhatIf!$Q:$Q,G$1,WhatIf!$R:$R,G645)&lt;=price_limit,IF(G645="Yes",1,2),"")),""))</f>
        <v/>
      </c>
      <c r="BC645" s="161" t="str">
        <f ca="1">IF(OR(H645="",VLOOKUP(H$1,Services!$A$1:$B$25,2,0)="Exclude"),"",IF($D645=1,IF(OR(price_limit="",price_limit="No Limit"),IF(H645="Yes",1,2),IF(SUMIFS(WhatIf!$W:$W,WhatIf!$Q:$Q,H$1,WhatIf!$R:$R,H645)&lt;=price_limit,IF(H645="Yes",1,2),"")),""))</f>
        <v/>
      </c>
      <c r="BD645" s="161" t="str">
        <f ca="1">IF(OR(I645="",VLOOKUP(I$1,Services!$A$1:$B$25,2,0)="Exclude"),"",IF($D645=1,IF(OR(price_limit="",price_limit="No Limit"),IF(I645="Yes",1,2),IF(SUMIFS(WhatIf!$W:$W,WhatIf!$Q:$Q,I$1,WhatIf!$R:$R,I645)&lt;=price_limit,IF(I645="Yes",1,2),"")),""))</f>
        <v/>
      </c>
      <c r="BE645" s="161" t="str">
        <f ca="1">IF(OR(J645="",VLOOKUP(J$1,Services!$A$1:$B$25,2,0)="Exclude"),"",IF($D645=1,IF(OR(price_limit="",price_limit="No Limit"),IF(J645="Yes",1,2),IF(SUMIFS(WhatIf!$W:$W,WhatIf!$Q:$Q,J$1,WhatIf!$R:$R,J645)&lt;=price_limit,IF(J645="Yes",1,2),"")),""))</f>
        <v/>
      </c>
      <c r="BF645" s="161" t="str">
        <f ca="1">IF(OR(K645="",VLOOKUP(K$1,Services!$A$1:$B$25,2,0)="Exclude"),"",IF($D645=1,IF(OR(price_limit="",price_limit="No Limit"),IF(K645="Yes",1,2),IF(SUMIFS(WhatIf!$W:$W,WhatIf!$Q:$Q,K$1,WhatIf!$R:$R,K645)&lt;=price_limit,IF(K645="Yes",1,2),"")),""))</f>
        <v/>
      </c>
      <c r="BG645" s="161" t="str">
        <f ca="1">IF(OR(L645="",VLOOKUP(L$1,Services!$A$1:$B$25,2,0)="Exclude"),"",IF($D645=1,IF(OR(price_limit="",price_limit="No Limit"),IF(L645="Yes",1,2),IF(SUMIFS(WhatIf!$W:$W,WhatIf!$Q:$Q,L$1,WhatIf!$R:$R,L645)&lt;=price_limit,IF(L645="Yes",1,2),"")),""))</f>
        <v/>
      </c>
      <c r="BH645" s="161" t="str">
        <f ca="1">IF(OR(M645="",VLOOKUP(M$1,Services!$A$1:$B$25,2,0)="Exclude"),"",IF($D645=1,IF(OR(price_limit="",price_limit="No Limit"),IF(M645="Yes",1,2),IF(SUMIFS(WhatIf!$W:$W,WhatIf!$Q:$Q,M$1,WhatIf!$R:$R,M645)&lt;=price_limit,IF(M645="Yes",1,2),"")),""))</f>
        <v/>
      </c>
      <c r="BI645" s="161" t="str">
        <f ca="1">IF(OR(N645="",VLOOKUP(N$1,Services!$A$1:$B$25,2,0)="Exclude"),"",IF($D645=1,IF(OR(price_limit="",price_limit="No Limit"),IF(N645="Yes",1,2),IF(SUMIFS(WhatIf!$W:$W,WhatIf!$Q:$Q,N$1,WhatIf!$R:$R,N645)&lt;=price_limit,IF(N645="Yes",1,2),"")),""))</f>
        <v/>
      </c>
      <c r="BJ645" s="161" t="str">
        <f ca="1">IF(OR(O645="",VLOOKUP(O$1,Services!$A$1:$B$25,2,0)="Exclude"),"",IF($D645=1,IF(OR(price_limit="",price_limit="No Limit"),IF(O645="Yes",1,2),IF(SUMIFS(WhatIf!$W:$W,WhatIf!$Q:$Q,O$1,WhatIf!$R:$R,O645)&lt;=price_limit,IF(O645="Yes",1,2),"")),""))</f>
        <v/>
      </c>
      <c r="BK645" s="161" t="str">
        <f>IF(OR(P645="",VLOOKUP(P$1,Services!$A$1:$B$25,2,0)="Exclude"),"",IF($D645=1,IF(OR(price_limit="",price_limit="No Limit"),IF(P645="Yes",1,2),IF(SUMIFS(WhatIf!$W:$W,WhatIf!$Q:$Q,P$1,WhatIf!$R:$R,P645)&lt;=price_limit,IF(P645="Yes",1,2),"")),""))</f>
        <v/>
      </c>
      <c r="BL645" s="161" t="str">
        <f>IF(OR(Q645="",VLOOKUP(Q$1,Services!$A$1:$B$25,2,0)="Exclude"),"",IF($D645=1,IF(OR(price_limit="",price_limit="No Limit"),IF(Q645="Yes",1,2),IF(SUMIFS(WhatIf!$W:$W,WhatIf!$Q:$Q,Q$1,WhatIf!$R:$R,Q645)&lt;=price_limit,IF(Q645="Yes",1,2),"")),""))</f>
        <v/>
      </c>
      <c r="BM645" s="161" t="str">
        <f ca="1">IF(OR(R645="",VLOOKUP(R$1,Services!$A$1:$B$25,2,0)="Exclude"),"",IF($D645=1,IF(OR(price_limit="",price_limit="No Limit"),IF(R645="Yes",1,2),IF(SUMIFS(WhatIf!$W:$W,WhatIf!$Q:$Q,R$1,WhatIf!$R:$R,R645)&lt;=price_limit,IF(R645="Yes",1,2),"")),""))</f>
        <v/>
      </c>
      <c r="BN645" s="161" t="str">
        <f ca="1">IF(OR(S645="",VLOOKUP(S$1,Services!$A$1:$B$25,2,0)="Exclude"),"",IF($D645=1,IF(OR(price_limit="",price_limit="No Limit"),IF(S645="Yes",1,2),IF(SUMIFS(WhatIf!$W:$W,WhatIf!$Q:$Q,S$1,WhatIf!$R:$R,S645)&lt;=price_limit,IF(S645="Yes",1,2),"")),""))</f>
        <v/>
      </c>
      <c r="BO645" s="161" t="str">
        <f ca="1">IF(OR(T645="",VLOOKUP(T$1,Services!$A$1:$B$25,2,0)="Exclude"),"",IF($D645=1,IF(OR(price_limit="",price_limit="No Limit"),IF(T645="Yes",1,2),IF(SUMIFS(WhatIf!$W:$W,WhatIf!$Q:$Q,T$1,WhatIf!$R:$R,T645)&lt;=price_limit,IF(T645="Yes",1,2),"")),""))</f>
        <v/>
      </c>
      <c r="BP645" s="161" t="str">
        <f>IF(OR(U645="",VLOOKUP(U$1,Services!$A$1:$B$25,2,0)="Exclude"),"",IF($D645=1,IF(OR(price_limit="",price_limit="No Limit"),IF(U645="Yes",1,2),IF(SUMIFS(WhatIf!$W:$W,WhatIf!$Q:$Q,U$1,WhatIf!$R:$R,U645)&lt;=price_limit,IF(U645="Yes",1,2),"")),""))</f>
        <v/>
      </c>
      <c r="BQ645" s="161" t="str">
        <f ca="1">IF(OR(V645="",VLOOKUP(V$1,Services!$A$1:$B$25,2,0)="Exclude"),"",IF($D645=1,IF(OR(price_limit="",price_limit="No Limit"),IF(V645="Yes",1,2),IF(SUMIFS(WhatIf!$W:$W,WhatIf!$Q:$Q,V$1,WhatIf!$R:$R,V645)&lt;=price_limit,IF(V645="Yes",1,2),"")),""))</f>
        <v/>
      </c>
      <c r="BR645" s="161" t="str">
        <f>IF(OR(W645="",VLOOKUP(W$1,Services!$A$1:$B$25,2,0)="Exclude"),"",IF($D645=1,IF(OR(price_limit="",price_limit="No Limit"),IF(W645="Yes",1,2),IF(SUMIFS(WhatIf!$W:$W,WhatIf!$Q:$Q,W$1,WhatIf!$R:$R,W645)&lt;=price_limit,IF(W645="Yes",1,2),"")),""))</f>
        <v/>
      </c>
      <c r="BS645" s="161" t="str">
        <f>IF(OR(X645="",VLOOKUP(X$1,Services!$A$1:$B$25,2,0)="Exclude"),"",IF($D645=1,IF(OR(price_limit="",price_limit="No Limit"),IF(X645="Yes",1,2),IF(SUMIFS(WhatIf!$W:$W,WhatIf!$Q:$Q,X$1,WhatIf!$R:$R,X645)&lt;=price_limit,IF(X645="Yes",1,2),"")),""))</f>
        <v/>
      </c>
      <c r="BT645" s="161" t="str">
        <f>IF(OR(Y645="",VLOOKUP(Y$1,Services!$A$1:$B$25,2,0)="Exclude"),"",IF($D645=1,IF(OR(price_limit="",price_limit="No Limit"),IF(Y645="Yes",1,2),IF(SUMIFS(WhatIf!$W:$W,WhatIf!$Q:$Q,Y$1,WhatIf!$R:$R,Y645)&lt;=price_limit,IF(Y645="Yes",1,2),"")),""))</f>
        <v/>
      </c>
      <c r="BU645" s="161" t="str">
        <f>IF(OR(Z645="",VLOOKUP(Z$1,Services!$A$1:$B$25,2,0)="Exclude"),"",IF($D645=1,IF(OR(price_limit="",price_limit="No Limit"),IF(Z645="Yes",1,2),IF(SUMIFS(WhatIf!$W:$W,WhatIf!$Q:$Q,Z$1,WhatIf!$R:$R,Z645)&lt;=price_limit,IF(Z645="Yes",1,2),"")),""))</f>
        <v/>
      </c>
      <c r="BV645" s="161" t="str">
        <f>IF(OR(AA645="",VLOOKUP(AA$1,Services!$A$1:$B$25,2,0)="Exclude"),"",IF($D645=1,IF(OR(price_limit="",price_limit="No Limit"),IF(AA645="Yes",1,2),IF(SUMIFS(WhatIf!$W:$W,WhatIf!$Q:$Q,AA$1,WhatIf!$R:$R,AA645)&lt;=price_limit,IF(AA645="Yes",1,2),"")),""))</f>
        <v/>
      </c>
      <c r="BW645" s="8">
        <f t="shared" si="34"/>
        <v>0</v>
      </c>
      <c r="BX645" s="8">
        <f>IF(OR(highlight_pick="Select",highlight_pick=""),0,IF(MID(highlight_pick,1,1)="#",0,IF(INDEX($A645:$CA645,1,MATCH(highlight_pick,$1:$1,0))="",0,IF(INDEX($A645:$CA645,1,MATCH(highlight_pick,$1:$1,0))="Yes",1,2))))</f>
        <v>0</v>
      </c>
      <c r="BY645" s="8">
        <f>IF(MID(highlight_pick,1,1)="#",IF(INDEX(Analysis!$C$7:$E$7,1,VALUE(MID(highlight_pick,2,1)))&lt;&gt;"",IF(INDEX($A645:$CA645,1,MATCH(INDEX(Analysis!$C$7:$E$7,1,VALUE(MID(highlight_pick,2,1))),$1:$1,0))="",0,IF(INDEX($A645:$CA645,1,MATCH(INDEX(Analysis!$C$7:$E$7,1,VALUE(MID(highlight_pick,2,1))),$1:$1,0))="Yes",1,IF(ISNUMBER(SEARCH(INDEX($A645:$CA645,1,MATCH(INDEX(Analysis!$C$7:$E$7,1,VALUE(MID(highlight_pick,2,1))),$1:$1,0)),INDEX(Analysis!$C$9:$E$9,1,VALUE(MID(highlight_pick,2,1))))),2,0))),0),0)</f>
        <v>0</v>
      </c>
      <c r="BZ645" s="8">
        <f>IF(MID(highlight_pick,1,1)="#",IF(INDEX(Analysis!$C$10:$E$10,1,VALUE(MID(highlight_pick,2,1)))&lt;&gt;"",IF(INDEX($A645:$CA645,1,MATCH(INDEX(Analysis!$C$10:$E$10,1,VALUE(MID(highlight_pick,2,1))),$1:$1,0))="",0,IF(INDEX($A645:$CA645,1,MATCH(INDEX(Analysis!$C$10:$E$10,1,VALUE(MID(highlight_pick,2,1))),$1:$1,0))="Yes",1,IF(ISNUMBER(SEARCH(INDEX($A645:$CA645,1,MATCH(INDEX(Analysis!$C$10:$E$10,1,VALUE(MID(highlight_pick,2,1))),$1:$1,0)),INDEX(Analysis!$C$12:$E$12,1,VALUE(MID(highlight_pick,2,1))))),2,0))),0),0)</f>
        <v>0</v>
      </c>
      <c r="CA645" s="8">
        <f ca="1">IF(profile="",INDEX(MyNetworks!$A$7:$Z$200,MATCH(A645,OFFSET(MyNetworks!$A$7,0,MATCH(C645,MyNetworks!$6:$6,0)-1,200,1),0),MATCH(C645,MyNetworks!$6:$6,0)-1),IFERROR(INDEX(Profiles!$A$7:$U$200,MATCH(A645,OFFSET(Profiles!$A$7,0,MATCH(profile,Profiles!$6:$6,0)-1,200,1),0),MATCH(profile,Profiles!$6:$6,0)-1),0))</f>
        <v>0</v>
      </c>
    </row>
    <row r="646" spans="1:79" ht="13" customHeight="1" x14ac:dyDescent="0.35">
      <c r="A646" s="15" t="s">
        <v>647</v>
      </c>
      <c r="B646" s="3" t="s">
        <v>1052</v>
      </c>
      <c r="C646" s="3" t="s">
        <v>177</v>
      </c>
      <c r="D646" s="8" t="str">
        <f t="shared" ca="1" si="32"/>
        <v/>
      </c>
      <c r="E646" s="4" t="s">
        <v>1</v>
      </c>
      <c r="F646" s="4" t="s">
        <v>1</v>
      </c>
      <c r="G646" s="4" t="s">
        <v>1</v>
      </c>
      <c r="H646" s="4" t="s">
        <v>1</v>
      </c>
      <c r="I646" s="4" t="s">
        <v>1</v>
      </c>
      <c r="J646" s="8" t="s">
        <v>1</v>
      </c>
      <c r="K646" s="8" t="s">
        <v>1</v>
      </c>
      <c r="L646" s="8" t="s">
        <v>1</v>
      </c>
      <c r="M646" s="8"/>
      <c r="N646" s="8" t="s">
        <v>1</v>
      </c>
      <c r="O646" s="8"/>
      <c r="P646" s="8"/>
      <c r="Q646" s="8" t="s">
        <v>1</v>
      </c>
      <c r="R646" s="8" t="s">
        <v>1</v>
      </c>
      <c r="S646" s="8" t="s">
        <v>1</v>
      </c>
      <c r="T646" s="8" t="s">
        <v>1</v>
      </c>
      <c r="U646" s="8"/>
      <c r="V646" s="8" t="s">
        <v>1</v>
      </c>
      <c r="W646" s="6"/>
      <c r="X646" s="6"/>
      <c r="Y646" s="6"/>
      <c r="Z646" s="6"/>
      <c r="AA646" s="4" t="s">
        <v>1</v>
      </c>
      <c r="AB646" s="8" t="str">
        <f ca="1">IF(AND($D646=1,ISNUMBER(MATCH(E$1&amp;E646&amp;"x",WhatIf!$X:$X,0))),1,"")</f>
        <v/>
      </c>
      <c r="AC646" s="8" t="str">
        <f ca="1">IF(AND($D646=1,ISNUMBER(MATCH(F$1&amp;F646&amp;"x",WhatIf!$X:$X,0))),1,"")</f>
        <v/>
      </c>
      <c r="AD646" s="8" t="str">
        <f ca="1">IF(AND($D646=1,ISNUMBER(MATCH(G$1&amp;G646&amp;"x",WhatIf!$X:$X,0))),1,"")</f>
        <v/>
      </c>
      <c r="AE646" s="8" t="str">
        <f ca="1">IF(AND($D646=1,ISNUMBER(MATCH(H$1&amp;H646&amp;"x",WhatIf!$X:$X,0))),1,"")</f>
        <v/>
      </c>
      <c r="AF646" s="8" t="str">
        <f ca="1">IF(AND($D646=1,ISNUMBER(MATCH(I$1&amp;I646&amp;"x",WhatIf!$X:$X,0))),1,"")</f>
        <v/>
      </c>
      <c r="AG646" s="8" t="str">
        <f ca="1">IF(AND($D646=1,ISNUMBER(MATCH(J$1&amp;J646&amp;"x",WhatIf!$X:$X,0))),1,"")</f>
        <v/>
      </c>
      <c r="AH646" s="8" t="str">
        <f ca="1">IF(AND($D646=1,ISNUMBER(MATCH(K$1&amp;K646&amp;"x",WhatIf!$X:$X,0))),1,"")</f>
        <v/>
      </c>
      <c r="AI646" s="8" t="str">
        <f ca="1">IF(AND($D646=1,ISNUMBER(MATCH(L$1&amp;L646&amp;"x",WhatIf!$X:$X,0))),1,"")</f>
        <v/>
      </c>
      <c r="AJ646" s="8" t="str">
        <f ca="1">IF(AND($D646=1,ISNUMBER(MATCH(M$1&amp;M646&amp;"x",WhatIf!$X:$X,0))),1,"")</f>
        <v/>
      </c>
      <c r="AK646" s="8" t="str">
        <f ca="1">IF(AND($D646=1,ISNUMBER(MATCH(N$1&amp;N646&amp;"x",WhatIf!$X:$X,0))),1,"")</f>
        <v/>
      </c>
      <c r="AL646" s="8" t="str">
        <f ca="1">IF(AND($D646=1,ISNUMBER(MATCH(O$1&amp;O646&amp;"x",WhatIf!$X:$X,0))),1,"")</f>
        <v/>
      </c>
      <c r="AM646" s="8" t="str">
        <f ca="1">IF(AND($D646=1,ISNUMBER(MATCH(P$1&amp;P646&amp;"x",WhatIf!$X:$X,0))),1,"")</f>
        <v/>
      </c>
      <c r="AN646" s="8" t="str">
        <f ca="1">IF(AND($D646=1,ISNUMBER(MATCH(Q$1&amp;Q646&amp;"x",WhatIf!$X:$X,0))),1,"")</f>
        <v/>
      </c>
      <c r="AO646" s="8" t="str">
        <f ca="1">IF(AND($D646=1,ISNUMBER(MATCH(R$1&amp;R646&amp;"x",WhatIf!$X:$X,0))),1,"")</f>
        <v/>
      </c>
      <c r="AP646" s="8" t="str">
        <f ca="1">IF(AND($D646=1,ISNUMBER(MATCH(S$1&amp;S646&amp;"x",WhatIf!$X:$X,0))),1,"")</f>
        <v/>
      </c>
      <c r="AQ646" s="8" t="str">
        <f ca="1">IF(AND($D646=1,ISNUMBER(MATCH(T$1&amp;T646&amp;"x",WhatIf!$X:$X,0))),1,"")</f>
        <v/>
      </c>
      <c r="AR646" s="8" t="str">
        <f ca="1">IF(AND($D646=1,ISNUMBER(MATCH(U$1&amp;U646&amp;"x",WhatIf!$X:$X,0))),1,"")</f>
        <v/>
      </c>
      <c r="AS646" s="8" t="str">
        <f ca="1">IF(AND($D646=1,ISNUMBER(MATCH(V$1&amp;V646&amp;"x",WhatIf!$X:$X,0))),1,"")</f>
        <v/>
      </c>
      <c r="AT646" s="8" t="str">
        <f ca="1">IF(AND($D646=1,ISNUMBER(MATCH(W$1&amp;W646&amp;"x",WhatIf!$X:$X,0))),1,"")</f>
        <v/>
      </c>
      <c r="AU646" s="8" t="str">
        <f ca="1">IF(AND($D646=1,ISNUMBER(MATCH(X$1&amp;X646&amp;"x",WhatIf!$X:$X,0))),1,"")</f>
        <v/>
      </c>
      <c r="AV646" s="8" t="str">
        <f ca="1">IF(AND($D646=1,ISNUMBER(MATCH(Y$1&amp;Y646&amp;"x",WhatIf!$X:$X,0))),1,"")</f>
        <v/>
      </c>
      <c r="AW646" s="8" t="str">
        <f ca="1">IF(AND($D646=1,ISNUMBER(MATCH(Z$1&amp;Z646&amp;"x",WhatIf!$X:$X,0))),1,"")</f>
        <v/>
      </c>
      <c r="AX646" s="8" t="str">
        <f ca="1">IF(AND($D646=1,ISNUMBER(MATCH(AA$1&amp;AA646&amp;"x",WhatIf!$X:$X,0))),1,"")</f>
        <v/>
      </c>
      <c r="AY646" s="8" t="str">
        <f t="shared" ca="1" si="33"/>
        <v/>
      </c>
      <c r="AZ646" s="161" t="str">
        <f ca="1">IF(OR(E646="",VLOOKUP(E$1,Services!$A$1:$B$25,2,0)="Exclude"),"",IF($D646=1,IF(OR(price_limit="",price_limit="No Limit"),IF(E646="Yes",1,2),IF(SUMIFS(WhatIf!$W:$W,WhatIf!$Q:$Q,E$1,WhatIf!$R:$R,E646)&lt;=price_limit,IF(E646="Yes",1,2),"")),""))</f>
        <v/>
      </c>
      <c r="BA646" s="161" t="str">
        <f ca="1">IF(OR(F646="",VLOOKUP(F$1,Services!$A$1:$B$25,2,0)="Exclude"),"",IF($D646=1,IF(OR(price_limit="",price_limit="No Limit"),IF(F646="Yes",1,2),IF(SUMIFS(WhatIf!$W:$W,WhatIf!$Q:$Q,F$1,WhatIf!$R:$R,F646)&lt;=price_limit,IF(F646="Yes",1,2),"")),""))</f>
        <v/>
      </c>
      <c r="BB646" s="161" t="str">
        <f ca="1">IF(OR(G646="",VLOOKUP(G$1,Services!$A$1:$B$25,2,0)="Exclude"),"",IF($D646=1,IF(OR(price_limit="",price_limit="No Limit"),IF(G646="Yes",1,2),IF(SUMIFS(WhatIf!$W:$W,WhatIf!$Q:$Q,G$1,WhatIf!$R:$R,G646)&lt;=price_limit,IF(G646="Yes",1,2),"")),""))</f>
        <v/>
      </c>
      <c r="BC646" s="161" t="str">
        <f ca="1">IF(OR(H646="",VLOOKUP(H$1,Services!$A$1:$B$25,2,0)="Exclude"),"",IF($D646=1,IF(OR(price_limit="",price_limit="No Limit"),IF(H646="Yes",1,2),IF(SUMIFS(WhatIf!$W:$W,WhatIf!$Q:$Q,H$1,WhatIf!$R:$R,H646)&lt;=price_limit,IF(H646="Yes",1,2),"")),""))</f>
        <v/>
      </c>
      <c r="BD646" s="161" t="str">
        <f ca="1">IF(OR(I646="",VLOOKUP(I$1,Services!$A$1:$B$25,2,0)="Exclude"),"",IF($D646=1,IF(OR(price_limit="",price_limit="No Limit"),IF(I646="Yes",1,2),IF(SUMIFS(WhatIf!$W:$W,WhatIf!$Q:$Q,I$1,WhatIf!$R:$R,I646)&lt;=price_limit,IF(I646="Yes",1,2),"")),""))</f>
        <v/>
      </c>
      <c r="BE646" s="161" t="str">
        <f ca="1">IF(OR(J646="",VLOOKUP(J$1,Services!$A$1:$B$25,2,0)="Exclude"),"",IF($D646=1,IF(OR(price_limit="",price_limit="No Limit"),IF(J646="Yes",1,2),IF(SUMIFS(WhatIf!$W:$W,WhatIf!$Q:$Q,J$1,WhatIf!$R:$R,J646)&lt;=price_limit,IF(J646="Yes",1,2),"")),""))</f>
        <v/>
      </c>
      <c r="BF646" s="161" t="str">
        <f ca="1">IF(OR(K646="",VLOOKUP(K$1,Services!$A$1:$B$25,2,0)="Exclude"),"",IF($D646=1,IF(OR(price_limit="",price_limit="No Limit"),IF(K646="Yes",1,2),IF(SUMIFS(WhatIf!$W:$W,WhatIf!$Q:$Q,K$1,WhatIf!$R:$R,K646)&lt;=price_limit,IF(K646="Yes",1,2),"")),""))</f>
        <v/>
      </c>
      <c r="BG646" s="161" t="str">
        <f ca="1">IF(OR(L646="",VLOOKUP(L$1,Services!$A$1:$B$25,2,0)="Exclude"),"",IF($D646=1,IF(OR(price_limit="",price_limit="No Limit"),IF(L646="Yes",1,2),IF(SUMIFS(WhatIf!$W:$W,WhatIf!$Q:$Q,L$1,WhatIf!$R:$R,L646)&lt;=price_limit,IF(L646="Yes",1,2),"")),""))</f>
        <v/>
      </c>
      <c r="BH646" s="161" t="str">
        <f>IF(OR(M646="",VLOOKUP(M$1,Services!$A$1:$B$25,2,0)="Exclude"),"",IF($D646=1,IF(OR(price_limit="",price_limit="No Limit"),IF(M646="Yes",1,2),IF(SUMIFS(WhatIf!$W:$W,WhatIf!$Q:$Q,M$1,WhatIf!$R:$R,M646)&lt;=price_limit,IF(M646="Yes",1,2),"")),""))</f>
        <v/>
      </c>
      <c r="BI646" s="161" t="str">
        <f ca="1">IF(OR(N646="",VLOOKUP(N$1,Services!$A$1:$B$25,2,0)="Exclude"),"",IF($D646=1,IF(OR(price_limit="",price_limit="No Limit"),IF(N646="Yes",1,2),IF(SUMIFS(WhatIf!$W:$W,WhatIf!$Q:$Q,N$1,WhatIf!$R:$R,N646)&lt;=price_limit,IF(N646="Yes",1,2),"")),""))</f>
        <v/>
      </c>
      <c r="BJ646" s="161" t="str">
        <f>IF(OR(O646="",VLOOKUP(O$1,Services!$A$1:$B$25,2,0)="Exclude"),"",IF($D646=1,IF(OR(price_limit="",price_limit="No Limit"),IF(O646="Yes",1,2),IF(SUMIFS(WhatIf!$W:$W,WhatIf!$Q:$Q,O$1,WhatIf!$R:$R,O646)&lt;=price_limit,IF(O646="Yes",1,2),"")),""))</f>
        <v/>
      </c>
      <c r="BK646" s="161" t="str">
        <f>IF(OR(P646="",VLOOKUP(P$1,Services!$A$1:$B$25,2,0)="Exclude"),"",IF($D646=1,IF(OR(price_limit="",price_limit="No Limit"),IF(P646="Yes",1,2),IF(SUMIFS(WhatIf!$W:$W,WhatIf!$Q:$Q,P$1,WhatIf!$R:$R,P646)&lt;=price_limit,IF(P646="Yes",1,2),"")),""))</f>
        <v/>
      </c>
      <c r="BL646" s="161" t="str">
        <f ca="1">IF(OR(Q646="",VLOOKUP(Q$1,Services!$A$1:$B$25,2,0)="Exclude"),"",IF($D646=1,IF(OR(price_limit="",price_limit="No Limit"),IF(Q646="Yes",1,2),IF(SUMIFS(WhatIf!$W:$W,WhatIf!$Q:$Q,Q$1,WhatIf!$R:$R,Q646)&lt;=price_limit,IF(Q646="Yes",1,2),"")),""))</f>
        <v/>
      </c>
      <c r="BM646" s="161" t="str">
        <f ca="1">IF(OR(R646="",VLOOKUP(R$1,Services!$A$1:$B$25,2,0)="Exclude"),"",IF($D646=1,IF(OR(price_limit="",price_limit="No Limit"),IF(R646="Yes",1,2),IF(SUMIFS(WhatIf!$W:$W,WhatIf!$Q:$Q,R$1,WhatIf!$R:$R,R646)&lt;=price_limit,IF(R646="Yes",1,2),"")),""))</f>
        <v/>
      </c>
      <c r="BN646" s="161" t="str">
        <f ca="1">IF(OR(S646="",VLOOKUP(S$1,Services!$A$1:$B$25,2,0)="Exclude"),"",IF($D646=1,IF(OR(price_limit="",price_limit="No Limit"),IF(S646="Yes",1,2),IF(SUMIFS(WhatIf!$W:$W,WhatIf!$Q:$Q,S$1,WhatIf!$R:$R,S646)&lt;=price_limit,IF(S646="Yes",1,2),"")),""))</f>
        <v/>
      </c>
      <c r="BO646" s="161" t="str">
        <f ca="1">IF(OR(T646="",VLOOKUP(T$1,Services!$A$1:$B$25,2,0)="Exclude"),"",IF($D646=1,IF(OR(price_limit="",price_limit="No Limit"),IF(T646="Yes",1,2),IF(SUMIFS(WhatIf!$W:$W,WhatIf!$Q:$Q,T$1,WhatIf!$R:$R,T646)&lt;=price_limit,IF(T646="Yes",1,2),"")),""))</f>
        <v/>
      </c>
      <c r="BP646" s="161" t="str">
        <f>IF(OR(U646="",VLOOKUP(U$1,Services!$A$1:$B$25,2,0)="Exclude"),"",IF($D646=1,IF(OR(price_limit="",price_limit="No Limit"),IF(U646="Yes",1,2),IF(SUMIFS(WhatIf!$W:$W,WhatIf!$Q:$Q,U$1,WhatIf!$R:$R,U646)&lt;=price_limit,IF(U646="Yes",1,2),"")),""))</f>
        <v/>
      </c>
      <c r="BQ646" s="161" t="str">
        <f ca="1">IF(OR(V646="",VLOOKUP(V$1,Services!$A$1:$B$25,2,0)="Exclude"),"",IF($D646=1,IF(OR(price_limit="",price_limit="No Limit"),IF(V646="Yes",1,2),IF(SUMIFS(WhatIf!$W:$W,WhatIf!$Q:$Q,V$1,WhatIf!$R:$R,V646)&lt;=price_limit,IF(V646="Yes",1,2),"")),""))</f>
        <v/>
      </c>
      <c r="BR646" s="161" t="str">
        <f>IF(OR(W646="",VLOOKUP(W$1,Services!$A$1:$B$25,2,0)="Exclude"),"",IF($D646=1,IF(OR(price_limit="",price_limit="No Limit"),IF(W646="Yes",1,2),IF(SUMIFS(WhatIf!$W:$W,WhatIf!$Q:$Q,W$1,WhatIf!$R:$R,W646)&lt;=price_limit,IF(W646="Yes",1,2),"")),""))</f>
        <v/>
      </c>
      <c r="BS646" s="161" t="str">
        <f>IF(OR(X646="",VLOOKUP(X$1,Services!$A$1:$B$25,2,0)="Exclude"),"",IF($D646=1,IF(OR(price_limit="",price_limit="No Limit"),IF(X646="Yes",1,2),IF(SUMIFS(WhatIf!$W:$W,WhatIf!$Q:$Q,X$1,WhatIf!$R:$R,X646)&lt;=price_limit,IF(X646="Yes",1,2),"")),""))</f>
        <v/>
      </c>
      <c r="BT646" s="161" t="str">
        <f>IF(OR(Y646="",VLOOKUP(Y$1,Services!$A$1:$B$25,2,0)="Exclude"),"",IF($D646=1,IF(OR(price_limit="",price_limit="No Limit"),IF(Y646="Yes",1,2),IF(SUMIFS(WhatIf!$W:$W,WhatIf!$Q:$Q,Y$1,WhatIf!$R:$R,Y646)&lt;=price_limit,IF(Y646="Yes",1,2),"")),""))</f>
        <v/>
      </c>
      <c r="BU646" s="161" t="str">
        <f>IF(OR(Z646="",VLOOKUP(Z$1,Services!$A$1:$B$25,2,0)="Exclude"),"",IF($D646=1,IF(OR(price_limit="",price_limit="No Limit"),IF(Z646="Yes",1,2),IF(SUMIFS(WhatIf!$W:$W,WhatIf!$Q:$Q,Z$1,WhatIf!$R:$R,Z646)&lt;=price_limit,IF(Z646="Yes",1,2),"")),""))</f>
        <v/>
      </c>
      <c r="BV646" s="161" t="str">
        <f>IF(OR(AA646="",VLOOKUP(AA$1,Services!$A$1:$B$25,2,0)="Exclude"),"",IF($D646=1,IF(OR(price_limit="",price_limit="No Limit"),IF(AA646="Yes",1,2),IF(SUMIFS(WhatIf!$W:$W,WhatIf!$Q:$Q,AA$1,WhatIf!$R:$R,AA646)&lt;=price_limit,IF(AA646="Yes",1,2),"")),""))</f>
        <v/>
      </c>
      <c r="BW646" s="8">
        <f t="shared" si="34"/>
        <v>0</v>
      </c>
      <c r="BX646" s="8">
        <f>IF(OR(highlight_pick="Select",highlight_pick=""),0,IF(MID(highlight_pick,1,1)="#",0,IF(INDEX($A646:$CA646,1,MATCH(highlight_pick,$1:$1,0))="",0,IF(INDEX($A646:$CA646,1,MATCH(highlight_pick,$1:$1,0))="Yes",1,2))))</f>
        <v>0</v>
      </c>
      <c r="BY646" s="8">
        <f>IF(MID(highlight_pick,1,1)="#",IF(INDEX(Analysis!$C$7:$E$7,1,VALUE(MID(highlight_pick,2,1)))&lt;&gt;"",IF(INDEX($A646:$CA646,1,MATCH(INDEX(Analysis!$C$7:$E$7,1,VALUE(MID(highlight_pick,2,1))),$1:$1,0))="",0,IF(INDEX($A646:$CA646,1,MATCH(INDEX(Analysis!$C$7:$E$7,1,VALUE(MID(highlight_pick,2,1))),$1:$1,0))="Yes",1,IF(ISNUMBER(SEARCH(INDEX($A646:$CA646,1,MATCH(INDEX(Analysis!$C$7:$E$7,1,VALUE(MID(highlight_pick,2,1))),$1:$1,0)),INDEX(Analysis!$C$9:$E$9,1,VALUE(MID(highlight_pick,2,1))))),2,0))),0),0)</f>
        <v>0</v>
      </c>
      <c r="BZ646" s="8">
        <f>IF(MID(highlight_pick,1,1)="#",IF(INDEX(Analysis!$C$10:$E$10,1,VALUE(MID(highlight_pick,2,1)))&lt;&gt;"",IF(INDEX($A646:$CA646,1,MATCH(INDEX(Analysis!$C$10:$E$10,1,VALUE(MID(highlight_pick,2,1))),$1:$1,0))="",0,IF(INDEX($A646:$CA646,1,MATCH(INDEX(Analysis!$C$10:$E$10,1,VALUE(MID(highlight_pick,2,1))),$1:$1,0))="Yes",1,IF(ISNUMBER(SEARCH(INDEX($A646:$CA646,1,MATCH(INDEX(Analysis!$C$10:$E$10,1,VALUE(MID(highlight_pick,2,1))),$1:$1,0)),INDEX(Analysis!$C$12:$E$12,1,VALUE(MID(highlight_pick,2,1))))),2,0))),0),0)</f>
        <v>0</v>
      </c>
      <c r="CA646" s="8">
        <f ca="1">IF(profile="",INDEX(MyNetworks!$A$7:$Z$200,MATCH(A646,OFFSET(MyNetworks!$A$7,0,MATCH(C646,MyNetworks!$6:$6,0)-1,200,1),0),MATCH(C646,MyNetworks!$6:$6,0)-1),IFERROR(INDEX(Profiles!$A$7:$U$200,MATCH(A646,OFFSET(Profiles!$A$7,0,MATCH(profile,Profiles!$6:$6,0)-1,200,1),0),MATCH(profile,Profiles!$6:$6,0)-1),0))</f>
        <v>0</v>
      </c>
    </row>
    <row r="647" spans="1:79" ht="13" customHeight="1" x14ac:dyDescent="0.35">
      <c r="A647" s="15" t="s">
        <v>278</v>
      </c>
      <c r="B647" s="3" t="s">
        <v>606</v>
      </c>
      <c r="C647" s="3" t="s">
        <v>184</v>
      </c>
      <c r="D647" s="8" t="str">
        <f t="shared" ca="1" si="32"/>
        <v/>
      </c>
      <c r="F647" s="4" t="s">
        <v>886</v>
      </c>
      <c r="G647" s="4" t="s">
        <v>886</v>
      </c>
      <c r="H647" s="4" t="s">
        <v>886</v>
      </c>
      <c r="I647" s="8" t="s">
        <v>231</v>
      </c>
      <c r="J647" s="8" t="s">
        <v>231</v>
      </c>
      <c r="K647" s="8" t="s">
        <v>231</v>
      </c>
      <c r="L647" s="8" t="s">
        <v>231</v>
      </c>
      <c r="M647" s="8"/>
      <c r="N647" s="8"/>
      <c r="O647" s="8"/>
      <c r="P647" s="8"/>
      <c r="Q647" s="8"/>
      <c r="R647" s="8"/>
      <c r="S647" s="8"/>
      <c r="T647" s="8"/>
      <c r="U647" s="8" t="s">
        <v>1</v>
      </c>
      <c r="V647" s="8" t="s">
        <v>1</v>
      </c>
      <c r="W647" s="6"/>
      <c r="X647" s="6"/>
      <c r="Y647" s="6"/>
      <c r="Z647" s="6"/>
      <c r="AB647" s="8" t="str">
        <f ca="1">IF(AND($D647=1,ISNUMBER(MATCH(E$1&amp;E647&amp;"x",WhatIf!$X:$X,0))),1,"")</f>
        <v/>
      </c>
      <c r="AC647" s="8" t="str">
        <f ca="1">IF(AND($D647=1,ISNUMBER(MATCH(F$1&amp;F647&amp;"x",WhatIf!$X:$X,0))),1,"")</f>
        <v/>
      </c>
      <c r="AD647" s="8" t="str">
        <f ca="1">IF(AND($D647=1,ISNUMBER(MATCH(G$1&amp;G647&amp;"x",WhatIf!$X:$X,0))),1,"")</f>
        <v/>
      </c>
      <c r="AE647" s="8" t="str">
        <f ca="1">IF(AND($D647=1,ISNUMBER(MATCH(H$1&amp;H647&amp;"x",WhatIf!$X:$X,0))),1,"")</f>
        <v/>
      </c>
      <c r="AF647" s="8" t="str">
        <f ca="1">IF(AND($D647=1,ISNUMBER(MATCH(I$1&amp;I647&amp;"x",WhatIf!$X:$X,0))),1,"")</f>
        <v/>
      </c>
      <c r="AG647" s="8" t="str">
        <f ca="1">IF(AND($D647=1,ISNUMBER(MATCH(J$1&amp;J647&amp;"x",WhatIf!$X:$X,0))),1,"")</f>
        <v/>
      </c>
      <c r="AH647" s="8" t="str">
        <f ca="1">IF(AND($D647=1,ISNUMBER(MATCH(K$1&amp;K647&amp;"x",WhatIf!$X:$X,0))),1,"")</f>
        <v/>
      </c>
      <c r="AI647" s="8" t="str">
        <f ca="1">IF(AND($D647=1,ISNUMBER(MATCH(L$1&amp;L647&amp;"x",WhatIf!$X:$X,0))),1,"")</f>
        <v/>
      </c>
      <c r="AJ647" s="8" t="str">
        <f ca="1">IF(AND($D647=1,ISNUMBER(MATCH(M$1&amp;M647&amp;"x",WhatIf!$X:$X,0))),1,"")</f>
        <v/>
      </c>
      <c r="AK647" s="8" t="str">
        <f ca="1">IF(AND($D647=1,ISNUMBER(MATCH(N$1&amp;N647&amp;"x",WhatIf!$X:$X,0))),1,"")</f>
        <v/>
      </c>
      <c r="AL647" s="8" t="str">
        <f ca="1">IF(AND($D647=1,ISNUMBER(MATCH(O$1&amp;O647&amp;"x",WhatIf!$X:$X,0))),1,"")</f>
        <v/>
      </c>
      <c r="AM647" s="8" t="str">
        <f ca="1">IF(AND($D647=1,ISNUMBER(MATCH(P$1&amp;P647&amp;"x",WhatIf!$X:$X,0))),1,"")</f>
        <v/>
      </c>
      <c r="AN647" s="8" t="str">
        <f ca="1">IF(AND($D647=1,ISNUMBER(MATCH(Q$1&amp;Q647&amp;"x",WhatIf!$X:$X,0))),1,"")</f>
        <v/>
      </c>
      <c r="AO647" s="8" t="str">
        <f ca="1">IF(AND($D647=1,ISNUMBER(MATCH(R$1&amp;R647&amp;"x",WhatIf!$X:$X,0))),1,"")</f>
        <v/>
      </c>
      <c r="AP647" s="8" t="str">
        <f ca="1">IF(AND($D647=1,ISNUMBER(MATCH(S$1&amp;S647&amp;"x",WhatIf!$X:$X,0))),1,"")</f>
        <v/>
      </c>
      <c r="AQ647" s="8" t="str">
        <f ca="1">IF(AND($D647=1,ISNUMBER(MATCH(T$1&amp;T647&amp;"x",WhatIf!$X:$X,0))),1,"")</f>
        <v/>
      </c>
      <c r="AR647" s="8" t="str">
        <f ca="1">IF(AND($D647=1,ISNUMBER(MATCH(U$1&amp;U647&amp;"x",WhatIf!$X:$X,0))),1,"")</f>
        <v/>
      </c>
      <c r="AS647" s="8" t="str">
        <f ca="1">IF(AND($D647=1,ISNUMBER(MATCH(V$1&amp;V647&amp;"x",WhatIf!$X:$X,0))),1,"")</f>
        <v/>
      </c>
      <c r="AT647" s="8" t="str">
        <f ca="1">IF(AND($D647=1,ISNUMBER(MATCH(W$1&amp;W647&amp;"x",WhatIf!$X:$X,0))),1,"")</f>
        <v/>
      </c>
      <c r="AU647" s="8" t="str">
        <f ca="1">IF(AND($D647=1,ISNUMBER(MATCH(X$1&amp;X647&amp;"x",WhatIf!$X:$X,0))),1,"")</f>
        <v/>
      </c>
      <c r="AV647" s="8" t="str">
        <f ca="1">IF(AND($D647=1,ISNUMBER(MATCH(Y$1&amp;Y647&amp;"x",WhatIf!$X:$X,0))),1,"")</f>
        <v/>
      </c>
      <c r="AW647" s="8" t="str">
        <f ca="1">IF(AND($D647=1,ISNUMBER(MATCH(Z$1&amp;Z647&amp;"x",WhatIf!$X:$X,0))),1,"")</f>
        <v/>
      </c>
      <c r="AX647" s="8" t="str">
        <f ca="1">IF(AND($D647=1,ISNUMBER(MATCH(AA$1&amp;AA647&amp;"x",WhatIf!$X:$X,0))),1,"")</f>
        <v/>
      </c>
      <c r="AY647" s="8" t="str">
        <f t="shared" ca="1" si="33"/>
        <v/>
      </c>
      <c r="AZ647" s="161" t="str">
        <f>IF(OR(E647="",VLOOKUP(E$1,Services!$A$1:$B$25,2,0)="Exclude"),"",IF($D647=1,IF(OR(price_limit="",price_limit="No Limit"),IF(E647="Yes",1,2),IF(SUMIFS(WhatIf!$W:$W,WhatIf!$Q:$Q,E$1,WhatIf!$R:$R,E647)&lt;=price_limit,IF(E647="Yes",1,2),"")),""))</f>
        <v/>
      </c>
      <c r="BA647" s="161" t="str">
        <f ca="1">IF(OR(F647="",VLOOKUP(F$1,Services!$A$1:$B$25,2,0)="Exclude"),"",IF($D647=1,IF(OR(price_limit="",price_limit="No Limit"),IF(F647="Yes",1,2),IF(SUMIFS(WhatIf!$W:$W,WhatIf!$Q:$Q,F$1,WhatIf!$R:$R,F647)&lt;=price_limit,IF(F647="Yes",1,2),"")),""))</f>
        <v/>
      </c>
      <c r="BB647" s="161" t="str">
        <f ca="1">IF(OR(G647="",VLOOKUP(G$1,Services!$A$1:$B$25,2,0)="Exclude"),"",IF($D647=1,IF(OR(price_limit="",price_limit="No Limit"),IF(G647="Yes",1,2),IF(SUMIFS(WhatIf!$W:$W,WhatIf!$Q:$Q,G$1,WhatIf!$R:$R,G647)&lt;=price_limit,IF(G647="Yes",1,2),"")),""))</f>
        <v/>
      </c>
      <c r="BC647" s="161" t="str">
        <f ca="1">IF(OR(H647="",VLOOKUP(H$1,Services!$A$1:$B$25,2,0)="Exclude"),"",IF($D647=1,IF(OR(price_limit="",price_limit="No Limit"),IF(H647="Yes",1,2),IF(SUMIFS(WhatIf!$W:$W,WhatIf!$Q:$Q,H$1,WhatIf!$R:$R,H647)&lt;=price_limit,IF(H647="Yes",1,2),"")),""))</f>
        <v/>
      </c>
      <c r="BD647" s="161" t="str">
        <f ca="1">IF(OR(I647="",VLOOKUP(I$1,Services!$A$1:$B$25,2,0)="Exclude"),"",IF($D647=1,IF(OR(price_limit="",price_limit="No Limit"),IF(I647="Yes",1,2),IF(SUMIFS(WhatIf!$W:$W,WhatIf!$Q:$Q,I$1,WhatIf!$R:$R,I647)&lt;=price_limit,IF(I647="Yes",1,2),"")),""))</f>
        <v/>
      </c>
      <c r="BE647" s="161" t="str">
        <f ca="1">IF(OR(J647="",VLOOKUP(J$1,Services!$A$1:$B$25,2,0)="Exclude"),"",IF($D647=1,IF(OR(price_limit="",price_limit="No Limit"),IF(J647="Yes",1,2),IF(SUMIFS(WhatIf!$W:$W,WhatIf!$Q:$Q,J$1,WhatIf!$R:$R,J647)&lt;=price_limit,IF(J647="Yes",1,2),"")),""))</f>
        <v/>
      </c>
      <c r="BF647" s="161" t="str">
        <f ca="1">IF(OR(K647="",VLOOKUP(K$1,Services!$A$1:$B$25,2,0)="Exclude"),"",IF($D647=1,IF(OR(price_limit="",price_limit="No Limit"),IF(K647="Yes",1,2),IF(SUMIFS(WhatIf!$W:$W,WhatIf!$Q:$Q,K$1,WhatIf!$R:$R,K647)&lt;=price_limit,IF(K647="Yes",1,2),"")),""))</f>
        <v/>
      </c>
      <c r="BG647" s="161" t="str">
        <f ca="1">IF(OR(L647="",VLOOKUP(L$1,Services!$A$1:$B$25,2,0)="Exclude"),"",IF($D647=1,IF(OR(price_limit="",price_limit="No Limit"),IF(L647="Yes",1,2),IF(SUMIFS(WhatIf!$W:$W,WhatIf!$Q:$Q,L$1,WhatIf!$R:$R,L647)&lt;=price_limit,IF(L647="Yes",1,2),"")),""))</f>
        <v/>
      </c>
      <c r="BH647" s="161" t="str">
        <f>IF(OR(M647="",VLOOKUP(M$1,Services!$A$1:$B$25,2,0)="Exclude"),"",IF($D647=1,IF(OR(price_limit="",price_limit="No Limit"),IF(M647="Yes",1,2),IF(SUMIFS(WhatIf!$W:$W,WhatIf!$Q:$Q,M$1,WhatIf!$R:$R,M647)&lt;=price_limit,IF(M647="Yes",1,2),"")),""))</f>
        <v/>
      </c>
      <c r="BI647" s="161" t="str">
        <f>IF(OR(N647="",VLOOKUP(N$1,Services!$A$1:$B$25,2,0)="Exclude"),"",IF($D647=1,IF(OR(price_limit="",price_limit="No Limit"),IF(N647="Yes",1,2),IF(SUMIFS(WhatIf!$W:$W,WhatIf!$Q:$Q,N$1,WhatIf!$R:$R,N647)&lt;=price_limit,IF(N647="Yes",1,2),"")),""))</f>
        <v/>
      </c>
      <c r="BJ647" s="161" t="str">
        <f>IF(OR(O647="",VLOOKUP(O$1,Services!$A$1:$B$25,2,0)="Exclude"),"",IF($D647=1,IF(OR(price_limit="",price_limit="No Limit"),IF(O647="Yes",1,2),IF(SUMIFS(WhatIf!$W:$W,WhatIf!$Q:$Q,O$1,WhatIf!$R:$R,O647)&lt;=price_limit,IF(O647="Yes",1,2),"")),""))</f>
        <v/>
      </c>
      <c r="BK647" s="161" t="str">
        <f>IF(OR(P647="",VLOOKUP(P$1,Services!$A$1:$B$25,2,0)="Exclude"),"",IF($D647=1,IF(OR(price_limit="",price_limit="No Limit"),IF(P647="Yes",1,2),IF(SUMIFS(WhatIf!$W:$W,WhatIf!$Q:$Q,P$1,WhatIf!$R:$R,P647)&lt;=price_limit,IF(P647="Yes",1,2),"")),""))</f>
        <v/>
      </c>
      <c r="BL647" s="161" t="str">
        <f>IF(OR(Q647="",VLOOKUP(Q$1,Services!$A$1:$B$25,2,0)="Exclude"),"",IF($D647=1,IF(OR(price_limit="",price_limit="No Limit"),IF(Q647="Yes",1,2),IF(SUMIFS(WhatIf!$W:$W,WhatIf!$Q:$Q,Q$1,WhatIf!$R:$R,Q647)&lt;=price_limit,IF(Q647="Yes",1,2),"")),""))</f>
        <v/>
      </c>
      <c r="BM647" s="161" t="str">
        <f>IF(OR(R647="",VLOOKUP(R$1,Services!$A$1:$B$25,2,0)="Exclude"),"",IF($D647=1,IF(OR(price_limit="",price_limit="No Limit"),IF(R647="Yes",1,2),IF(SUMIFS(WhatIf!$W:$W,WhatIf!$Q:$Q,R$1,WhatIf!$R:$R,R647)&lt;=price_limit,IF(R647="Yes",1,2),"")),""))</f>
        <v/>
      </c>
      <c r="BN647" s="161" t="str">
        <f>IF(OR(S647="",VLOOKUP(S$1,Services!$A$1:$B$25,2,0)="Exclude"),"",IF($D647=1,IF(OR(price_limit="",price_limit="No Limit"),IF(S647="Yes",1,2),IF(SUMIFS(WhatIf!$W:$W,WhatIf!$Q:$Q,S$1,WhatIf!$R:$R,S647)&lt;=price_limit,IF(S647="Yes",1,2),"")),""))</f>
        <v/>
      </c>
      <c r="BO647" s="161" t="str">
        <f>IF(OR(T647="",VLOOKUP(T$1,Services!$A$1:$B$25,2,0)="Exclude"),"",IF($D647=1,IF(OR(price_limit="",price_limit="No Limit"),IF(T647="Yes",1,2),IF(SUMIFS(WhatIf!$W:$W,WhatIf!$Q:$Q,T$1,WhatIf!$R:$R,T647)&lt;=price_limit,IF(T647="Yes",1,2),"")),""))</f>
        <v/>
      </c>
      <c r="BP647" s="161" t="str">
        <f ca="1">IF(OR(U647="",VLOOKUP(U$1,Services!$A$1:$B$25,2,0)="Exclude"),"",IF($D647=1,IF(OR(price_limit="",price_limit="No Limit"),IF(U647="Yes",1,2),IF(SUMIFS(WhatIf!$W:$W,WhatIf!$Q:$Q,U$1,WhatIf!$R:$R,U647)&lt;=price_limit,IF(U647="Yes",1,2),"")),""))</f>
        <v/>
      </c>
      <c r="BQ647" s="161" t="str">
        <f ca="1">IF(OR(V647="",VLOOKUP(V$1,Services!$A$1:$B$25,2,0)="Exclude"),"",IF($D647=1,IF(OR(price_limit="",price_limit="No Limit"),IF(V647="Yes",1,2),IF(SUMIFS(WhatIf!$W:$W,WhatIf!$Q:$Q,V$1,WhatIf!$R:$R,V647)&lt;=price_limit,IF(V647="Yes",1,2),"")),""))</f>
        <v/>
      </c>
      <c r="BR647" s="161" t="str">
        <f>IF(OR(W647="",VLOOKUP(W$1,Services!$A$1:$B$25,2,0)="Exclude"),"",IF($D647=1,IF(OR(price_limit="",price_limit="No Limit"),IF(W647="Yes",1,2),IF(SUMIFS(WhatIf!$W:$W,WhatIf!$Q:$Q,W$1,WhatIf!$R:$R,W647)&lt;=price_limit,IF(W647="Yes",1,2),"")),""))</f>
        <v/>
      </c>
      <c r="BS647" s="161" t="str">
        <f>IF(OR(X647="",VLOOKUP(X$1,Services!$A$1:$B$25,2,0)="Exclude"),"",IF($D647=1,IF(OR(price_limit="",price_limit="No Limit"),IF(X647="Yes",1,2),IF(SUMIFS(WhatIf!$W:$W,WhatIf!$Q:$Q,X$1,WhatIf!$R:$R,X647)&lt;=price_limit,IF(X647="Yes",1,2),"")),""))</f>
        <v/>
      </c>
      <c r="BT647" s="161" t="str">
        <f>IF(OR(Y647="",VLOOKUP(Y$1,Services!$A$1:$B$25,2,0)="Exclude"),"",IF($D647=1,IF(OR(price_limit="",price_limit="No Limit"),IF(Y647="Yes",1,2),IF(SUMIFS(WhatIf!$W:$W,WhatIf!$Q:$Q,Y$1,WhatIf!$R:$R,Y647)&lt;=price_limit,IF(Y647="Yes",1,2),"")),""))</f>
        <v/>
      </c>
      <c r="BU647" s="161" t="str">
        <f>IF(OR(Z647="",VLOOKUP(Z$1,Services!$A$1:$B$25,2,0)="Exclude"),"",IF($D647=1,IF(OR(price_limit="",price_limit="No Limit"),IF(Z647="Yes",1,2),IF(SUMIFS(WhatIf!$W:$W,WhatIf!$Q:$Q,Z$1,WhatIf!$R:$R,Z647)&lt;=price_limit,IF(Z647="Yes",1,2),"")),""))</f>
        <v/>
      </c>
      <c r="BV647" s="161" t="str">
        <f>IF(OR(AA647="",VLOOKUP(AA$1,Services!$A$1:$B$25,2,0)="Exclude"),"",IF($D647=1,IF(OR(price_limit="",price_limit="No Limit"),IF(AA647="Yes",1,2),IF(SUMIFS(WhatIf!$W:$W,WhatIf!$Q:$Q,AA$1,WhatIf!$R:$R,AA647)&lt;=price_limit,IF(AA647="Yes",1,2),"")),""))</f>
        <v/>
      </c>
      <c r="BW647" s="8">
        <f t="shared" si="34"/>
        <v>0</v>
      </c>
      <c r="BX647" s="8">
        <f>IF(OR(highlight_pick="Select",highlight_pick=""),0,IF(MID(highlight_pick,1,1)="#",0,IF(INDEX($A647:$CA647,1,MATCH(highlight_pick,$1:$1,0))="",0,IF(INDEX($A647:$CA647,1,MATCH(highlight_pick,$1:$1,0))="Yes",1,2))))</f>
        <v>0</v>
      </c>
      <c r="BY647" s="8">
        <f>IF(MID(highlight_pick,1,1)="#",IF(INDEX(Analysis!$C$7:$E$7,1,VALUE(MID(highlight_pick,2,1)))&lt;&gt;"",IF(INDEX($A647:$CA647,1,MATCH(INDEX(Analysis!$C$7:$E$7,1,VALUE(MID(highlight_pick,2,1))),$1:$1,0))="",0,IF(INDEX($A647:$CA647,1,MATCH(INDEX(Analysis!$C$7:$E$7,1,VALUE(MID(highlight_pick,2,1))),$1:$1,0))="Yes",1,IF(ISNUMBER(SEARCH(INDEX($A647:$CA647,1,MATCH(INDEX(Analysis!$C$7:$E$7,1,VALUE(MID(highlight_pick,2,1))),$1:$1,0)),INDEX(Analysis!$C$9:$E$9,1,VALUE(MID(highlight_pick,2,1))))),2,0))),0),0)</f>
        <v>0</v>
      </c>
      <c r="BZ647" s="8">
        <f>IF(MID(highlight_pick,1,1)="#",IF(INDEX(Analysis!$C$10:$E$10,1,VALUE(MID(highlight_pick,2,1)))&lt;&gt;"",IF(INDEX($A647:$CA647,1,MATCH(INDEX(Analysis!$C$10:$E$10,1,VALUE(MID(highlight_pick,2,1))),$1:$1,0))="",0,IF(INDEX($A647:$CA647,1,MATCH(INDEX(Analysis!$C$10:$E$10,1,VALUE(MID(highlight_pick,2,1))),$1:$1,0))="Yes",1,IF(ISNUMBER(SEARCH(INDEX($A647:$CA647,1,MATCH(INDEX(Analysis!$C$10:$E$10,1,VALUE(MID(highlight_pick,2,1))),$1:$1,0)),INDEX(Analysis!$C$12:$E$12,1,VALUE(MID(highlight_pick,2,1))))),2,0))),0),0)</f>
        <v>0</v>
      </c>
      <c r="CA647" s="8">
        <f ca="1">IF(profile="",INDEX(MyNetworks!$A$7:$Z$200,MATCH(A647,OFFSET(MyNetworks!$A$7,0,MATCH(C647,MyNetworks!$6:$6,0)-1,200,1),0),MATCH(C647,MyNetworks!$6:$6,0)-1),IFERROR(INDEX(Profiles!$A$7:$U$200,MATCH(A647,OFFSET(Profiles!$A$7,0,MATCH(profile,Profiles!$6:$6,0)-1,200,1),0),MATCH(profile,Profiles!$6:$6,0)-1),0))</f>
        <v>0</v>
      </c>
    </row>
    <row r="648" spans="1:79" ht="13" customHeight="1" x14ac:dyDescent="0.35">
      <c r="A648" s="15" t="s">
        <v>831</v>
      </c>
      <c r="B648" s="3" t="s">
        <v>872</v>
      </c>
      <c r="C648" s="3" t="s">
        <v>349</v>
      </c>
      <c r="D648" s="8" t="str">
        <f t="shared" ca="1" si="32"/>
        <v/>
      </c>
      <c r="I648" s="4" t="s">
        <v>808</v>
      </c>
      <c r="J648" s="4" t="s">
        <v>808</v>
      </c>
      <c r="K648" s="8" t="s">
        <v>808</v>
      </c>
      <c r="L648" s="8" t="s">
        <v>808</v>
      </c>
      <c r="M648" s="8"/>
      <c r="N648" s="8"/>
      <c r="O648" s="8"/>
      <c r="P648" s="8"/>
      <c r="Q648" s="8"/>
      <c r="R648" s="8"/>
      <c r="S648" s="8"/>
      <c r="T648" s="8"/>
      <c r="U648" s="8"/>
      <c r="V648" s="4" t="s">
        <v>808</v>
      </c>
      <c r="W648" s="6"/>
      <c r="X648" s="6"/>
      <c r="Y648" s="6"/>
      <c r="Z648" s="6"/>
      <c r="AB648" s="8" t="str">
        <f ca="1">IF(AND($D648=1,ISNUMBER(MATCH(E$1&amp;E648&amp;"x",WhatIf!$X:$X,0))),1,"")</f>
        <v/>
      </c>
      <c r="AC648" s="8" t="str">
        <f ca="1">IF(AND($D648=1,ISNUMBER(MATCH(F$1&amp;F648&amp;"x",WhatIf!$X:$X,0))),1,"")</f>
        <v/>
      </c>
      <c r="AD648" s="8" t="str">
        <f ca="1">IF(AND($D648=1,ISNUMBER(MATCH(G$1&amp;G648&amp;"x",WhatIf!$X:$X,0))),1,"")</f>
        <v/>
      </c>
      <c r="AE648" s="8" t="str">
        <f ca="1">IF(AND($D648=1,ISNUMBER(MATCH(H$1&amp;H648&amp;"x",WhatIf!$X:$X,0))),1,"")</f>
        <v/>
      </c>
      <c r="AF648" s="8" t="str">
        <f ca="1">IF(AND($D648=1,ISNUMBER(MATCH(I$1&amp;I648&amp;"x",WhatIf!$X:$X,0))),1,"")</f>
        <v/>
      </c>
      <c r="AG648" s="8" t="str">
        <f ca="1">IF(AND($D648=1,ISNUMBER(MATCH(J$1&amp;J648&amp;"x",WhatIf!$X:$X,0))),1,"")</f>
        <v/>
      </c>
      <c r="AH648" s="8" t="str">
        <f ca="1">IF(AND($D648=1,ISNUMBER(MATCH(K$1&amp;K648&amp;"x",WhatIf!$X:$X,0))),1,"")</f>
        <v/>
      </c>
      <c r="AI648" s="8" t="str">
        <f ca="1">IF(AND($D648=1,ISNUMBER(MATCH(L$1&amp;L648&amp;"x",WhatIf!$X:$X,0))),1,"")</f>
        <v/>
      </c>
      <c r="AJ648" s="8" t="str">
        <f ca="1">IF(AND($D648=1,ISNUMBER(MATCH(M$1&amp;M648&amp;"x",WhatIf!$X:$X,0))),1,"")</f>
        <v/>
      </c>
      <c r="AK648" s="8" t="str">
        <f ca="1">IF(AND($D648=1,ISNUMBER(MATCH(N$1&amp;N648&amp;"x",WhatIf!$X:$X,0))),1,"")</f>
        <v/>
      </c>
      <c r="AL648" s="8" t="str">
        <f ca="1">IF(AND($D648=1,ISNUMBER(MATCH(O$1&amp;O648&amp;"x",WhatIf!$X:$X,0))),1,"")</f>
        <v/>
      </c>
      <c r="AM648" s="8" t="str">
        <f ca="1">IF(AND($D648=1,ISNUMBER(MATCH(P$1&amp;P648&amp;"x",WhatIf!$X:$X,0))),1,"")</f>
        <v/>
      </c>
      <c r="AN648" s="8" t="str">
        <f ca="1">IF(AND($D648=1,ISNUMBER(MATCH(Q$1&amp;Q648&amp;"x",WhatIf!$X:$X,0))),1,"")</f>
        <v/>
      </c>
      <c r="AO648" s="8" t="str">
        <f ca="1">IF(AND($D648=1,ISNUMBER(MATCH(R$1&amp;R648&amp;"x",WhatIf!$X:$X,0))),1,"")</f>
        <v/>
      </c>
      <c r="AP648" s="8" t="str">
        <f ca="1">IF(AND($D648=1,ISNUMBER(MATCH(S$1&amp;S648&amp;"x",WhatIf!$X:$X,0))),1,"")</f>
        <v/>
      </c>
      <c r="AQ648" s="8" t="str">
        <f ca="1">IF(AND($D648=1,ISNUMBER(MATCH(T$1&amp;T648&amp;"x",WhatIf!$X:$X,0))),1,"")</f>
        <v/>
      </c>
      <c r="AR648" s="8" t="str">
        <f ca="1">IF(AND($D648=1,ISNUMBER(MATCH(U$1&amp;U648&amp;"x",WhatIf!$X:$X,0))),1,"")</f>
        <v/>
      </c>
      <c r="AS648" s="8" t="str">
        <f ca="1">IF(AND($D648=1,ISNUMBER(MATCH(V$1&amp;V648&amp;"x",WhatIf!$X:$X,0))),1,"")</f>
        <v/>
      </c>
      <c r="AT648" s="8" t="str">
        <f ca="1">IF(AND($D648=1,ISNUMBER(MATCH(W$1&amp;W648&amp;"x",WhatIf!$X:$X,0))),1,"")</f>
        <v/>
      </c>
      <c r="AU648" s="8" t="str">
        <f ca="1">IF(AND($D648=1,ISNUMBER(MATCH(X$1&amp;X648&amp;"x",WhatIf!$X:$X,0))),1,"")</f>
        <v/>
      </c>
      <c r="AV648" s="8" t="str">
        <f ca="1">IF(AND($D648=1,ISNUMBER(MATCH(Y$1&amp;Y648&amp;"x",WhatIf!$X:$X,0))),1,"")</f>
        <v/>
      </c>
      <c r="AW648" s="8" t="str">
        <f ca="1">IF(AND($D648=1,ISNUMBER(MATCH(Z$1&amp;Z648&amp;"x",WhatIf!$X:$X,0))),1,"")</f>
        <v/>
      </c>
      <c r="AX648" s="8" t="str">
        <f ca="1">IF(AND($D648=1,ISNUMBER(MATCH(AA$1&amp;AA648&amp;"x",WhatIf!$X:$X,0))),1,"")</f>
        <v/>
      </c>
      <c r="AY648" s="8" t="str">
        <f t="shared" ca="1" si="33"/>
        <v/>
      </c>
      <c r="AZ648" s="161" t="str">
        <f>IF(OR(E648="",VLOOKUP(E$1,Services!$A$1:$B$25,2,0)="Exclude"),"",IF($D648=1,IF(OR(price_limit="",price_limit="No Limit"),IF(E648="Yes",1,2),IF(SUMIFS(WhatIf!$W:$W,WhatIf!$Q:$Q,E$1,WhatIf!$R:$R,E648)&lt;=price_limit,IF(E648="Yes",1,2),"")),""))</f>
        <v/>
      </c>
      <c r="BA648" s="161" t="str">
        <f>IF(OR(F648="",VLOOKUP(F$1,Services!$A$1:$B$25,2,0)="Exclude"),"",IF($D648=1,IF(OR(price_limit="",price_limit="No Limit"),IF(F648="Yes",1,2),IF(SUMIFS(WhatIf!$W:$W,WhatIf!$Q:$Q,F$1,WhatIf!$R:$R,F648)&lt;=price_limit,IF(F648="Yes",1,2),"")),""))</f>
        <v/>
      </c>
      <c r="BB648" s="161" t="str">
        <f>IF(OR(G648="",VLOOKUP(G$1,Services!$A$1:$B$25,2,0)="Exclude"),"",IF($D648=1,IF(OR(price_limit="",price_limit="No Limit"),IF(G648="Yes",1,2),IF(SUMIFS(WhatIf!$W:$W,WhatIf!$Q:$Q,G$1,WhatIf!$R:$R,G648)&lt;=price_limit,IF(G648="Yes",1,2),"")),""))</f>
        <v/>
      </c>
      <c r="BC648" s="161" t="str">
        <f>IF(OR(H648="",VLOOKUP(H$1,Services!$A$1:$B$25,2,0)="Exclude"),"",IF($D648=1,IF(OR(price_limit="",price_limit="No Limit"),IF(H648="Yes",1,2),IF(SUMIFS(WhatIf!$W:$W,WhatIf!$Q:$Q,H$1,WhatIf!$R:$R,H648)&lt;=price_limit,IF(H648="Yes",1,2),"")),""))</f>
        <v/>
      </c>
      <c r="BD648" s="161" t="str">
        <f ca="1">IF(OR(I648="",VLOOKUP(I$1,Services!$A$1:$B$25,2,0)="Exclude"),"",IF($D648=1,IF(OR(price_limit="",price_limit="No Limit"),IF(I648="Yes",1,2),IF(SUMIFS(WhatIf!$W:$W,WhatIf!$Q:$Q,I$1,WhatIf!$R:$R,I648)&lt;=price_limit,IF(I648="Yes",1,2),"")),""))</f>
        <v/>
      </c>
      <c r="BE648" s="161" t="str">
        <f ca="1">IF(OR(J648="",VLOOKUP(J$1,Services!$A$1:$B$25,2,0)="Exclude"),"",IF($D648=1,IF(OR(price_limit="",price_limit="No Limit"),IF(J648="Yes",1,2),IF(SUMIFS(WhatIf!$W:$W,WhatIf!$Q:$Q,J$1,WhatIf!$R:$R,J648)&lt;=price_limit,IF(J648="Yes",1,2),"")),""))</f>
        <v/>
      </c>
      <c r="BF648" s="161" t="str">
        <f ca="1">IF(OR(K648="",VLOOKUP(K$1,Services!$A$1:$B$25,2,0)="Exclude"),"",IF($D648=1,IF(OR(price_limit="",price_limit="No Limit"),IF(K648="Yes",1,2),IF(SUMIFS(WhatIf!$W:$W,WhatIf!$Q:$Q,K$1,WhatIf!$R:$R,K648)&lt;=price_limit,IF(K648="Yes",1,2),"")),""))</f>
        <v/>
      </c>
      <c r="BG648" s="161" t="str">
        <f ca="1">IF(OR(L648="",VLOOKUP(L$1,Services!$A$1:$B$25,2,0)="Exclude"),"",IF($D648=1,IF(OR(price_limit="",price_limit="No Limit"),IF(L648="Yes",1,2),IF(SUMIFS(WhatIf!$W:$W,WhatIf!$Q:$Q,L$1,WhatIf!$R:$R,L648)&lt;=price_limit,IF(L648="Yes",1,2),"")),""))</f>
        <v/>
      </c>
      <c r="BH648" s="161" t="str">
        <f>IF(OR(M648="",VLOOKUP(M$1,Services!$A$1:$B$25,2,0)="Exclude"),"",IF($D648=1,IF(OR(price_limit="",price_limit="No Limit"),IF(M648="Yes",1,2),IF(SUMIFS(WhatIf!$W:$W,WhatIf!$Q:$Q,M$1,WhatIf!$R:$R,M648)&lt;=price_limit,IF(M648="Yes",1,2),"")),""))</f>
        <v/>
      </c>
      <c r="BI648" s="161" t="str">
        <f>IF(OR(N648="",VLOOKUP(N$1,Services!$A$1:$B$25,2,0)="Exclude"),"",IF($D648=1,IF(OR(price_limit="",price_limit="No Limit"),IF(N648="Yes",1,2),IF(SUMIFS(WhatIf!$W:$W,WhatIf!$Q:$Q,N$1,WhatIf!$R:$R,N648)&lt;=price_limit,IF(N648="Yes",1,2),"")),""))</f>
        <v/>
      </c>
      <c r="BJ648" s="161" t="str">
        <f>IF(OR(O648="",VLOOKUP(O$1,Services!$A$1:$B$25,2,0)="Exclude"),"",IF($D648=1,IF(OR(price_limit="",price_limit="No Limit"),IF(O648="Yes",1,2),IF(SUMIFS(WhatIf!$W:$W,WhatIf!$Q:$Q,O$1,WhatIf!$R:$R,O648)&lt;=price_limit,IF(O648="Yes",1,2),"")),""))</f>
        <v/>
      </c>
      <c r="BK648" s="161" t="str">
        <f>IF(OR(P648="",VLOOKUP(P$1,Services!$A$1:$B$25,2,0)="Exclude"),"",IF($D648=1,IF(OR(price_limit="",price_limit="No Limit"),IF(P648="Yes",1,2),IF(SUMIFS(WhatIf!$W:$W,WhatIf!$Q:$Q,P$1,WhatIf!$R:$R,P648)&lt;=price_limit,IF(P648="Yes",1,2),"")),""))</f>
        <v/>
      </c>
      <c r="BL648" s="161" t="str">
        <f>IF(OR(Q648="",VLOOKUP(Q$1,Services!$A$1:$B$25,2,0)="Exclude"),"",IF($D648=1,IF(OR(price_limit="",price_limit="No Limit"),IF(Q648="Yes",1,2),IF(SUMIFS(WhatIf!$W:$W,WhatIf!$Q:$Q,Q$1,WhatIf!$R:$R,Q648)&lt;=price_limit,IF(Q648="Yes",1,2),"")),""))</f>
        <v/>
      </c>
      <c r="BM648" s="161" t="str">
        <f>IF(OR(R648="",VLOOKUP(R$1,Services!$A$1:$B$25,2,0)="Exclude"),"",IF($D648=1,IF(OR(price_limit="",price_limit="No Limit"),IF(R648="Yes",1,2),IF(SUMIFS(WhatIf!$W:$W,WhatIf!$Q:$Q,R$1,WhatIf!$R:$R,R648)&lt;=price_limit,IF(R648="Yes",1,2),"")),""))</f>
        <v/>
      </c>
      <c r="BN648" s="161" t="str">
        <f>IF(OR(S648="",VLOOKUP(S$1,Services!$A$1:$B$25,2,0)="Exclude"),"",IF($D648=1,IF(OR(price_limit="",price_limit="No Limit"),IF(S648="Yes",1,2),IF(SUMIFS(WhatIf!$W:$W,WhatIf!$Q:$Q,S$1,WhatIf!$R:$R,S648)&lt;=price_limit,IF(S648="Yes",1,2),"")),""))</f>
        <v/>
      </c>
      <c r="BO648" s="161" t="str">
        <f>IF(OR(T648="",VLOOKUP(T$1,Services!$A$1:$B$25,2,0)="Exclude"),"",IF($D648=1,IF(OR(price_limit="",price_limit="No Limit"),IF(T648="Yes",1,2),IF(SUMIFS(WhatIf!$W:$W,WhatIf!$Q:$Q,T$1,WhatIf!$R:$R,T648)&lt;=price_limit,IF(T648="Yes",1,2),"")),""))</f>
        <v/>
      </c>
      <c r="BP648" s="161" t="str">
        <f>IF(OR(U648="",VLOOKUP(U$1,Services!$A$1:$B$25,2,0)="Exclude"),"",IF($D648=1,IF(OR(price_limit="",price_limit="No Limit"),IF(U648="Yes",1,2),IF(SUMIFS(WhatIf!$W:$W,WhatIf!$Q:$Q,U$1,WhatIf!$R:$R,U648)&lt;=price_limit,IF(U648="Yes",1,2),"")),""))</f>
        <v/>
      </c>
      <c r="BQ648" s="161" t="str">
        <f ca="1">IF(OR(V648="",VLOOKUP(V$1,Services!$A$1:$B$25,2,0)="Exclude"),"",IF($D648=1,IF(OR(price_limit="",price_limit="No Limit"),IF(V648="Yes",1,2),IF(SUMIFS(WhatIf!$W:$W,WhatIf!$Q:$Q,V$1,WhatIf!$R:$R,V648)&lt;=price_limit,IF(V648="Yes",1,2),"")),""))</f>
        <v/>
      </c>
      <c r="BR648" s="161" t="str">
        <f>IF(OR(W648="",VLOOKUP(W$1,Services!$A$1:$B$25,2,0)="Exclude"),"",IF($D648=1,IF(OR(price_limit="",price_limit="No Limit"),IF(W648="Yes",1,2),IF(SUMIFS(WhatIf!$W:$W,WhatIf!$Q:$Q,W$1,WhatIf!$R:$R,W648)&lt;=price_limit,IF(W648="Yes",1,2),"")),""))</f>
        <v/>
      </c>
      <c r="BS648" s="161" t="str">
        <f>IF(OR(X648="",VLOOKUP(X$1,Services!$A$1:$B$25,2,0)="Exclude"),"",IF($D648=1,IF(OR(price_limit="",price_limit="No Limit"),IF(X648="Yes",1,2),IF(SUMIFS(WhatIf!$W:$W,WhatIf!$Q:$Q,X$1,WhatIf!$R:$R,X648)&lt;=price_limit,IF(X648="Yes",1,2),"")),""))</f>
        <v/>
      </c>
      <c r="BT648" s="161" t="str">
        <f>IF(OR(Y648="",VLOOKUP(Y$1,Services!$A$1:$B$25,2,0)="Exclude"),"",IF($D648=1,IF(OR(price_limit="",price_limit="No Limit"),IF(Y648="Yes",1,2),IF(SUMIFS(WhatIf!$W:$W,WhatIf!$Q:$Q,Y$1,WhatIf!$R:$R,Y648)&lt;=price_limit,IF(Y648="Yes",1,2),"")),""))</f>
        <v/>
      </c>
      <c r="BU648" s="161" t="str">
        <f>IF(OR(Z648="",VLOOKUP(Z$1,Services!$A$1:$B$25,2,0)="Exclude"),"",IF($D648=1,IF(OR(price_limit="",price_limit="No Limit"),IF(Z648="Yes",1,2),IF(SUMIFS(WhatIf!$W:$W,WhatIf!$Q:$Q,Z$1,WhatIf!$R:$R,Z648)&lt;=price_limit,IF(Z648="Yes",1,2),"")),""))</f>
        <v/>
      </c>
      <c r="BV648" s="161" t="str">
        <f>IF(OR(AA648="",VLOOKUP(AA$1,Services!$A$1:$B$25,2,0)="Exclude"),"",IF($D648=1,IF(OR(price_limit="",price_limit="No Limit"),IF(AA648="Yes",1,2),IF(SUMIFS(WhatIf!$W:$W,WhatIf!$Q:$Q,AA$1,WhatIf!$R:$R,AA648)&lt;=price_limit,IF(AA648="Yes",1,2),"")),""))</f>
        <v/>
      </c>
      <c r="BW648" s="8">
        <f t="shared" si="34"/>
        <v>0</v>
      </c>
      <c r="BX648" s="8">
        <f>IF(OR(highlight_pick="Select",highlight_pick=""),0,IF(MID(highlight_pick,1,1)="#",0,IF(INDEX($A648:$CA648,1,MATCH(highlight_pick,$1:$1,0))="",0,IF(INDEX($A648:$CA648,1,MATCH(highlight_pick,$1:$1,0))="Yes",1,2))))</f>
        <v>0</v>
      </c>
      <c r="BY648" s="8">
        <f>IF(MID(highlight_pick,1,1)="#",IF(INDEX(Analysis!$C$7:$E$7,1,VALUE(MID(highlight_pick,2,1)))&lt;&gt;"",IF(INDEX($A648:$CA648,1,MATCH(INDEX(Analysis!$C$7:$E$7,1,VALUE(MID(highlight_pick,2,1))),$1:$1,0))="",0,IF(INDEX($A648:$CA648,1,MATCH(INDEX(Analysis!$C$7:$E$7,1,VALUE(MID(highlight_pick,2,1))),$1:$1,0))="Yes",1,IF(ISNUMBER(SEARCH(INDEX($A648:$CA648,1,MATCH(INDEX(Analysis!$C$7:$E$7,1,VALUE(MID(highlight_pick,2,1))),$1:$1,0)),INDEX(Analysis!$C$9:$E$9,1,VALUE(MID(highlight_pick,2,1))))),2,0))),0),0)</f>
        <v>0</v>
      </c>
      <c r="BZ648" s="8">
        <f>IF(MID(highlight_pick,1,1)="#",IF(INDEX(Analysis!$C$10:$E$10,1,VALUE(MID(highlight_pick,2,1)))&lt;&gt;"",IF(INDEX($A648:$CA648,1,MATCH(INDEX(Analysis!$C$10:$E$10,1,VALUE(MID(highlight_pick,2,1))),$1:$1,0))="",0,IF(INDEX($A648:$CA648,1,MATCH(INDEX(Analysis!$C$10:$E$10,1,VALUE(MID(highlight_pick,2,1))),$1:$1,0))="Yes",1,IF(ISNUMBER(SEARCH(INDEX($A648:$CA648,1,MATCH(INDEX(Analysis!$C$10:$E$10,1,VALUE(MID(highlight_pick,2,1))),$1:$1,0)),INDEX(Analysis!$C$12:$E$12,1,VALUE(MID(highlight_pick,2,1))))),2,0))),0),0)</f>
        <v>0</v>
      </c>
      <c r="CA648" s="8">
        <f ca="1">IF(profile="",INDEX(MyNetworks!$A$7:$Z$200,MATCH(A648,OFFSET(MyNetworks!$A$7,0,MATCH(C648,MyNetworks!$6:$6,0)-1,200,1),0),MATCH(C648,MyNetworks!$6:$6,0)-1),IFERROR(INDEX(Profiles!$A$7:$U$200,MATCH(A648,OFFSET(Profiles!$A$7,0,MATCH(profile,Profiles!$6:$6,0)-1,200,1),0),MATCH(profile,Profiles!$6:$6,0)-1),0))</f>
        <v>0</v>
      </c>
    </row>
    <row r="649" spans="1:79" ht="13" customHeight="1" x14ac:dyDescent="0.35">
      <c r="A649" s="15" t="s">
        <v>832</v>
      </c>
      <c r="C649" s="3" t="s">
        <v>184</v>
      </c>
      <c r="D649" s="8" t="str">
        <f t="shared" ca="1" si="32"/>
        <v/>
      </c>
      <c r="I649" s="4" t="s">
        <v>231</v>
      </c>
      <c r="J649" s="4" t="s">
        <v>231</v>
      </c>
      <c r="K649" s="8" t="s">
        <v>231</v>
      </c>
      <c r="L649" s="8" t="s">
        <v>231</v>
      </c>
      <c r="M649" s="8"/>
      <c r="N649" s="8"/>
      <c r="O649" s="8"/>
      <c r="P649" s="8"/>
      <c r="Q649" s="8"/>
      <c r="R649" s="8"/>
      <c r="S649" s="8"/>
      <c r="T649" s="8"/>
      <c r="U649" s="8"/>
      <c r="V649" s="8" t="s">
        <v>1</v>
      </c>
      <c r="W649" s="6"/>
      <c r="X649" s="6"/>
      <c r="Y649" s="6"/>
      <c r="Z649" s="6"/>
      <c r="AB649" s="8" t="str">
        <f ca="1">IF(AND($D649=1,ISNUMBER(MATCH(E$1&amp;E649&amp;"x",WhatIf!$X:$X,0))),1,"")</f>
        <v/>
      </c>
      <c r="AC649" s="8" t="str">
        <f ca="1">IF(AND($D649=1,ISNUMBER(MATCH(F$1&amp;F649&amp;"x",WhatIf!$X:$X,0))),1,"")</f>
        <v/>
      </c>
      <c r="AD649" s="8" t="str">
        <f ca="1">IF(AND($D649=1,ISNUMBER(MATCH(G$1&amp;G649&amp;"x",WhatIf!$X:$X,0))),1,"")</f>
        <v/>
      </c>
      <c r="AE649" s="8" t="str">
        <f ca="1">IF(AND($D649=1,ISNUMBER(MATCH(H$1&amp;H649&amp;"x",WhatIf!$X:$X,0))),1,"")</f>
        <v/>
      </c>
      <c r="AF649" s="8" t="str">
        <f ca="1">IF(AND($D649=1,ISNUMBER(MATCH(I$1&amp;I649&amp;"x",WhatIf!$X:$X,0))),1,"")</f>
        <v/>
      </c>
      <c r="AG649" s="8" t="str">
        <f ca="1">IF(AND($D649=1,ISNUMBER(MATCH(J$1&amp;J649&amp;"x",WhatIf!$X:$X,0))),1,"")</f>
        <v/>
      </c>
      <c r="AH649" s="8" t="str">
        <f ca="1">IF(AND($D649=1,ISNUMBER(MATCH(K$1&amp;K649&amp;"x",WhatIf!$X:$X,0))),1,"")</f>
        <v/>
      </c>
      <c r="AI649" s="8" t="str">
        <f ca="1">IF(AND($D649=1,ISNUMBER(MATCH(L$1&amp;L649&amp;"x",WhatIf!$X:$X,0))),1,"")</f>
        <v/>
      </c>
      <c r="AJ649" s="8" t="str">
        <f ca="1">IF(AND($D649=1,ISNUMBER(MATCH(M$1&amp;M649&amp;"x",WhatIf!$X:$X,0))),1,"")</f>
        <v/>
      </c>
      <c r="AK649" s="8" t="str">
        <f ca="1">IF(AND($D649=1,ISNUMBER(MATCH(N$1&amp;N649&amp;"x",WhatIf!$X:$X,0))),1,"")</f>
        <v/>
      </c>
      <c r="AL649" s="8" t="str">
        <f ca="1">IF(AND($D649=1,ISNUMBER(MATCH(O$1&amp;O649&amp;"x",WhatIf!$X:$X,0))),1,"")</f>
        <v/>
      </c>
      <c r="AM649" s="8" t="str">
        <f ca="1">IF(AND($D649=1,ISNUMBER(MATCH(P$1&amp;P649&amp;"x",WhatIf!$X:$X,0))),1,"")</f>
        <v/>
      </c>
      <c r="AN649" s="8" t="str">
        <f ca="1">IF(AND($D649=1,ISNUMBER(MATCH(Q$1&amp;Q649&amp;"x",WhatIf!$X:$X,0))),1,"")</f>
        <v/>
      </c>
      <c r="AO649" s="8" t="str">
        <f ca="1">IF(AND($D649=1,ISNUMBER(MATCH(R$1&amp;R649&amp;"x",WhatIf!$X:$X,0))),1,"")</f>
        <v/>
      </c>
      <c r="AP649" s="8" t="str">
        <f ca="1">IF(AND($D649=1,ISNUMBER(MATCH(S$1&amp;S649&amp;"x",WhatIf!$X:$X,0))),1,"")</f>
        <v/>
      </c>
      <c r="AQ649" s="8" t="str">
        <f ca="1">IF(AND($D649=1,ISNUMBER(MATCH(T$1&amp;T649&amp;"x",WhatIf!$X:$X,0))),1,"")</f>
        <v/>
      </c>
      <c r="AR649" s="8" t="str">
        <f ca="1">IF(AND($D649=1,ISNUMBER(MATCH(U$1&amp;U649&amp;"x",WhatIf!$X:$X,0))),1,"")</f>
        <v/>
      </c>
      <c r="AS649" s="8" t="str">
        <f ca="1">IF(AND($D649=1,ISNUMBER(MATCH(V$1&amp;V649&amp;"x",WhatIf!$X:$X,0))),1,"")</f>
        <v/>
      </c>
      <c r="AT649" s="8" t="str">
        <f ca="1">IF(AND($D649=1,ISNUMBER(MATCH(W$1&amp;W649&amp;"x",WhatIf!$X:$X,0))),1,"")</f>
        <v/>
      </c>
      <c r="AU649" s="8" t="str">
        <f ca="1">IF(AND($D649=1,ISNUMBER(MATCH(X$1&amp;X649&amp;"x",WhatIf!$X:$X,0))),1,"")</f>
        <v/>
      </c>
      <c r="AV649" s="8" t="str">
        <f ca="1">IF(AND($D649=1,ISNUMBER(MATCH(Y$1&amp;Y649&amp;"x",WhatIf!$X:$X,0))),1,"")</f>
        <v/>
      </c>
      <c r="AW649" s="8" t="str">
        <f ca="1">IF(AND($D649=1,ISNUMBER(MATCH(Z$1&amp;Z649&amp;"x",WhatIf!$X:$X,0))),1,"")</f>
        <v/>
      </c>
      <c r="AX649" s="8" t="str">
        <f ca="1">IF(AND($D649=1,ISNUMBER(MATCH(AA$1&amp;AA649&amp;"x",WhatIf!$X:$X,0))),1,"")</f>
        <v/>
      </c>
      <c r="AY649" s="8" t="str">
        <f t="shared" ca="1" si="33"/>
        <v/>
      </c>
      <c r="AZ649" s="161" t="str">
        <f>IF(OR(E649="",VLOOKUP(E$1,Services!$A$1:$B$25,2,0)="Exclude"),"",IF($D649=1,IF(OR(price_limit="",price_limit="No Limit"),IF(E649="Yes",1,2),IF(SUMIFS(WhatIf!$W:$W,WhatIf!$Q:$Q,E$1,WhatIf!$R:$R,E649)&lt;=price_limit,IF(E649="Yes",1,2),"")),""))</f>
        <v/>
      </c>
      <c r="BA649" s="161" t="str">
        <f>IF(OR(F649="",VLOOKUP(F$1,Services!$A$1:$B$25,2,0)="Exclude"),"",IF($D649=1,IF(OR(price_limit="",price_limit="No Limit"),IF(F649="Yes",1,2),IF(SUMIFS(WhatIf!$W:$W,WhatIf!$Q:$Q,F$1,WhatIf!$R:$R,F649)&lt;=price_limit,IF(F649="Yes",1,2),"")),""))</f>
        <v/>
      </c>
      <c r="BB649" s="161" t="str">
        <f>IF(OR(G649="",VLOOKUP(G$1,Services!$A$1:$B$25,2,0)="Exclude"),"",IF($D649=1,IF(OR(price_limit="",price_limit="No Limit"),IF(G649="Yes",1,2),IF(SUMIFS(WhatIf!$W:$W,WhatIf!$Q:$Q,G$1,WhatIf!$R:$R,G649)&lt;=price_limit,IF(G649="Yes",1,2),"")),""))</f>
        <v/>
      </c>
      <c r="BC649" s="161" t="str">
        <f>IF(OR(H649="",VLOOKUP(H$1,Services!$A$1:$B$25,2,0)="Exclude"),"",IF($D649=1,IF(OR(price_limit="",price_limit="No Limit"),IF(H649="Yes",1,2),IF(SUMIFS(WhatIf!$W:$W,WhatIf!$Q:$Q,H$1,WhatIf!$R:$R,H649)&lt;=price_limit,IF(H649="Yes",1,2),"")),""))</f>
        <v/>
      </c>
      <c r="BD649" s="161" t="str">
        <f ca="1">IF(OR(I649="",VLOOKUP(I$1,Services!$A$1:$B$25,2,0)="Exclude"),"",IF($D649=1,IF(OR(price_limit="",price_limit="No Limit"),IF(I649="Yes",1,2),IF(SUMIFS(WhatIf!$W:$W,WhatIf!$Q:$Q,I$1,WhatIf!$R:$R,I649)&lt;=price_limit,IF(I649="Yes",1,2),"")),""))</f>
        <v/>
      </c>
      <c r="BE649" s="161" t="str">
        <f ca="1">IF(OR(J649="",VLOOKUP(J$1,Services!$A$1:$B$25,2,0)="Exclude"),"",IF($D649=1,IF(OR(price_limit="",price_limit="No Limit"),IF(J649="Yes",1,2),IF(SUMIFS(WhatIf!$W:$W,WhatIf!$Q:$Q,J$1,WhatIf!$R:$R,J649)&lt;=price_limit,IF(J649="Yes",1,2),"")),""))</f>
        <v/>
      </c>
      <c r="BF649" s="161" t="str">
        <f ca="1">IF(OR(K649="",VLOOKUP(K$1,Services!$A$1:$B$25,2,0)="Exclude"),"",IF($D649=1,IF(OR(price_limit="",price_limit="No Limit"),IF(K649="Yes",1,2),IF(SUMIFS(WhatIf!$W:$W,WhatIf!$Q:$Q,K$1,WhatIf!$R:$R,K649)&lt;=price_limit,IF(K649="Yes",1,2),"")),""))</f>
        <v/>
      </c>
      <c r="BG649" s="161" t="str">
        <f ca="1">IF(OR(L649="",VLOOKUP(L$1,Services!$A$1:$B$25,2,0)="Exclude"),"",IF($D649=1,IF(OR(price_limit="",price_limit="No Limit"),IF(L649="Yes",1,2),IF(SUMIFS(WhatIf!$W:$W,WhatIf!$Q:$Q,L$1,WhatIf!$R:$R,L649)&lt;=price_limit,IF(L649="Yes",1,2),"")),""))</f>
        <v/>
      </c>
      <c r="BH649" s="161" t="str">
        <f>IF(OR(M649="",VLOOKUP(M$1,Services!$A$1:$B$25,2,0)="Exclude"),"",IF($D649=1,IF(OR(price_limit="",price_limit="No Limit"),IF(M649="Yes",1,2),IF(SUMIFS(WhatIf!$W:$W,WhatIf!$Q:$Q,M$1,WhatIf!$R:$R,M649)&lt;=price_limit,IF(M649="Yes",1,2),"")),""))</f>
        <v/>
      </c>
      <c r="BI649" s="161" t="str">
        <f>IF(OR(N649="",VLOOKUP(N$1,Services!$A$1:$B$25,2,0)="Exclude"),"",IF($D649=1,IF(OR(price_limit="",price_limit="No Limit"),IF(N649="Yes",1,2),IF(SUMIFS(WhatIf!$W:$W,WhatIf!$Q:$Q,N$1,WhatIf!$R:$R,N649)&lt;=price_limit,IF(N649="Yes",1,2),"")),""))</f>
        <v/>
      </c>
      <c r="BJ649" s="161" t="str">
        <f>IF(OR(O649="",VLOOKUP(O$1,Services!$A$1:$B$25,2,0)="Exclude"),"",IF($D649=1,IF(OR(price_limit="",price_limit="No Limit"),IF(O649="Yes",1,2),IF(SUMIFS(WhatIf!$W:$W,WhatIf!$Q:$Q,O$1,WhatIf!$R:$R,O649)&lt;=price_limit,IF(O649="Yes",1,2),"")),""))</f>
        <v/>
      </c>
      <c r="BK649" s="161" t="str">
        <f>IF(OR(P649="",VLOOKUP(P$1,Services!$A$1:$B$25,2,0)="Exclude"),"",IF($D649=1,IF(OR(price_limit="",price_limit="No Limit"),IF(P649="Yes",1,2),IF(SUMIFS(WhatIf!$W:$W,WhatIf!$Q:$Q,P$1,WhatIf!$R:$R,P649)&lt;=price_limit,IF(P649="Yes",1,2),"")),""))</f>
        <v/>
      </c>
      <c r="BL649" s="161" t="str">
        <f>IF(OR(Q649="",VLOOKUP(Q$1,Services!$A$1:$B$25,2,0)="Exclude"),"",IF($D649=1,IF(OR(price_limit="",price_limit="No Limit"),IF(Q649="Yes",1,2),IF(SUMIFS(WhatIf!$W:$W,WhatIf!$Q:$Q,Q$1,WhatIf!$R:$R,Q649)&lt;=price_limit,IF(Q649="Yes",1,2),"")),""))</f>
        <v/>
      </c>
      <c r="BM649" s="161" t="str">
        <f>IF(OR(R649="",VLOOKUP(R$1,Services!$A$1:$B$25,2,0)="Exclude"),"",IF($D649=1,IF(OR(price_limit="",price_limit="No Limit"),IF(R649="Yes",1,2),IF(SUMIFS(WhatIf!$W:$W,WhatIf!$Q:$Q,R$1,WhatIf!$R:$R,R649)&lt;=price_limit,IF(R649="Yes",1,2),"")),""))</f>
        <v/>
      </c>
      <c r="BN649" s="161" t="str">
        <f>IF(OR(S649="",VLOOKUP(S$1,Services!$A$1:$B$25,2,0)="Exclude"),"",IF($D649=1,IF(OR(price_limit="",price_limit="No Limit"),IF(S649="Yes",1,2),IF(SUMIFS(WhatIf!$W:$W,WhatIf!$Q:$Q,S$1,WhatIf!$R:$R,S649)&lt;=price_limit,IF(S649="Yes",1,2),"")),""))</f>
        <v/>
      </c>
      <c r="BO649" s="161" t="str">
        <f>IF(OR(T649="",VLOOKUP(T$1,Services!$A$1:$B$25,2,0)="Exclude"),"",IF($D649=1,IF(OR(price_limit="",price_limit="No Limit"),IF(T649="Yes",1,2),IF(SUMIFS(WhatIf!$W:$W,WhatIf!$Q:$Q,T$1,WhatIf!$R:$R,T649)&lt;=price_limit,IF(T649="Yes",1,2),"")),""))</f>
        <v/>
      </c>
      <c r="BP649" s="161" t="str">
        <f>IF(OR(U649="",VLOOKUP(U$1,Services!$A$1:$B$25,2,0)="Exclude"),"",IF($D649=1,IF(OR(price_limit="",price_limit="No Limit"),IF(U649="Yes",1,2),IF(SUMIFS(WhatIf!$W:$W,WhatIf!$Q:$Q,U$1,WhatIf!$R:$R,U649)&lt;=price_limit,IF(U649="Yes",1,2),"")),""))</f>
        <v/>
      </c>
      <c r="BQ649" s="161" t="str">
        <f ca="1">IF(OR(V649="",VLOOKUP(V$1,Services!$A$1:$B$25,2,0)="Exclude"),"",IF($D649=1,IF(OR(price_limit="",price_limit="No Limit"),IF(V649="Yes",1,2),IF(SUMIFS(WhatIf!$W:$W,WhatIf!$Q:$Q,V$1,WhatIf!$R:$R,V649)&lt;=price_limit,IF(V649="Yes",1,2),"")),""))</f>
        <v/>
      </c>
      <c r="BR649" s="161" t="str">
        <f>IF(OR(W649="",VLOOKUP(W$1,Services!$A$1:$B$25,2,0)="Exclude"),"",IF($D649=1,IF(OR(price_limit="",price_limit="No Limit"),IF(W649="Yes",1,2),IF(SUMIFS(WhatIf!$W:$W,WhatIf!$Q:$Q,W$1,WhatIf!$R:$R,W649)&lt;=price_limit,IF(W649="Yes",1,2),"")),""))</f>
        <v/>
      </c>
      <c r="BS649" s="161" t="str">
        <f>IF(OR(X649="",VLOOKUP(X$1,Services!$A$1:$B$25,2,0)="Exclude"),"",IF($D649=1,IF(OR(price_limit="",price_limit="No Limit"),IF(X649="Yes",1,2),IF(SUMIFS(WhatIf!$W:$W,WhatIf!$Q:$Q,X$1,WhatIf!$R:$R,X649)&lt;=price_limit,IF(X649="Yes",1,2),"")),""))</f>
        <v/>
      </c>
      <c r="BT649" s="161" t="str">
        <f>IF(OR(Y649="",VLOOKUP(Y$1,Services!$A$1:$B$25,2,0)="Exclude"),"",IF($D649=1,IF(OR(price_limit="",price_limit="No Limit"),IF(Y649="Yes",1,2),IF(SUMIFS(WhatIf!$W:$W,WhatIf!$Q:$Q,Y$1,WhatIf!$R:$R,Y649)&lt;=price_limit,IF(Y649="Yes",1,2),"")),""))</f>
        <v/>
      </c>
      <c r="BU649" s="161" t="str">
        <f>IF(OR(Z649="",VLOOKUP(Z$1,Services!$A$1:$B$25,2,0)="Exclude"),"",IF($D649=1,IF(OR(price_limit="",price_limit="No Limit"),IF(Z649="Yes",1,2),IF(SUMIFS(WhatIf!$W:$W,WhatIf!$Q:$Q,Z$1,WhatIf!$R:$R,Z649)&lt;=price_limit,IF(Z649="Yes",1,2),"")),""))</f>
        <v/>
      </c>
      <c r="BV649" s="161" t="str">
        <f>IF(OR(AA649="",VLOOKUP(AA$1,Services!$A$1:$B$25,2,0)="Exclude"),"",IF($D649=1,IF(OR(price_limit="",price_limit="No Limit"),IF(AA649="Yes",1,2),IF(SUMIFS(WhatIf!$W:$W,WhatIf!$Q:$Q,AA$1,WhatIf!$R:$R,AA649)&lt;=price_limit,IF(AA649="Yes",1,2),"")),""))</f>
        <v/>
      </c>
      <c r="BW649" s="8">
        <f t="shared" si="34"/>
        <v>0</v>
      </c>
      <c r="BX649" s="8">
        <f>IF(OR(highlight_pick="Select",highlight_pick=""),0,IF(MID(highlight_pick,1,1)="#",0,IF(INDEX($A649:$CA649,1,MATCH(highlight_pick,$1:$1,0))="",0,IF(INDEX($A649:$CA649,1,MATCH(highlight_pick,$1:$1,0))="Yes",1,2))))</f>
        <v>0</v>
      </c>
      <c r="BY649" s="8">
        <f>IF(MID(highlight_pick,1,1)="#",IF(INDEX(Analysis!$C$7:$E$7,1,VALUE(MID(highlight_pick,2,1)))&lt;&gt;"",IF(INDEX($A649:$CA649,1,MATCH(INDEX(Analysis!$C$7:$E$7,1,VALUE(MID(highlight_pick,2,1))),$1:$1,0))="",0,IF(INDEX($A649:$CA649,1,MATCH(INDEX(Analysis!$C$7:$E$7,1,VALUE(MID(highlight_pick,2,1))),$1:$1,0))="Yes",1,IF(ISNUMBER(SEARCH(INDEX($A649:$CA649,1,MATCH(INDEX(Analysis!$C$7:$E$7,1,VALUE(MID(highlight_pick,2,1))),$1:$1,0)),INDEX(Analysis!$C$9:$E$9,1,VALUE(MID(highlight_pick,2,1))))),2,0))),0),0)</f>
        <v>0</v>
      </c>
      <c r="BZ649" s="8">
        <f>IF(MID(highlight_pick,1,1)="#",IF(INDEX(Analysis!$C$10:$E$10,1,VALUE(MID(highlight_pick,2,1)))&lt;&gt;"",IF(INDEX($A649:$CA649,1,MATCH(INDEX(Analysis!$C$10:$E$10,1,VALUE(MID(highlight_pick,2,1))),$1:$1,0))="",0,IF(INDEX($A649:$CA649,1,MATCH(INDEX(Analysis!$C$10:$E$10,1,VALUE(MID(highlight_pick,2,1))),$1:$1,0))="Yes",1,IF(ISNUMBER(SEARCH(INDEX($A649:$CA649,1,MATCH(INDEX(Analysis!$C$10:$E$10,1,VALUE(MID(highlight_pick,2,1))),$1:$1,0)),INDEX(Analysis!$C$12:$E$12,1,VALUE(MID(highlight_pick,2,1))))),2,0))),0),0)</f>
        <v>0</v>
      </c>
      <c r="CA649" s="8">
        <f ca="1">IF(profile="",INDEX(MyNetworks!$A$7:$Z$200,MATCH(A649,OFFSET(MyNetworks!$A$7,0,MATCH(C649,MyNetworks!$6:$6,0)-1,200,1),0),MATCH(C649,MyNetworks!$6:$6,0)-1),IFERROR(INDEX(Profiles!$A$7:$U$200,MATCH(A649,OFFSET(Profiles!$A$7,0,MATCH(profile,Profiles!$6:$6,0)-1,200,1),0),MATCH(profile,Profiles!$6:$6,0)-1),0))</f>
        <v>0</v>
      </c>
    </row>
    <row r="650" spans="1:79" ht="13" customHeight="1" x14ac:dyDescent="0.35">
      <c r="A650" s="15" t="s">
        <v>833</v>
      </c>
      <c r="B650" s="3" t="s">
        <v>873</v>
      </c>
      <c r="C650" s="3" t="s">
        <v>349</v>
      </c>
      <c r="D650" s="8" t="str">
        <f t="shared" ca="1" si="32"/>
        <v/>
      </c>
      <c r="I650" s="4" t="s">
        <v>808</v>
      </c>
      <c r="J650" s="4" t="s">
        <v>808</v>
      </c>
      <c r="K650" s="8" t="s">
        <v>808</v>
      </c>
      <c r="L650" s="8" t="s">
        <v>808</v>
      </c>
      <c r="M650" s="8"/>
      <c r="N650" s="8"/>
      <c r="O650" s="8"/>
      <c r="P650" s="8"/>
      <c r="Q650" s="8"/>
      <c r="R650" s="8"/>
      <c r="S650" s="8"/>
      <c r="T650" s="8"/>
      <c r="U650" s="8"/>
      <c r="V650" s="4" t="s">
        <v>808</v>
      </c>
      <c r="W650" s="6"/>
      <c r="X650" s="6"/>
      <c r="Y650" s="6"/>
      <c r="Z650" s="6"/>
      <c r="AB650" s="8" t="str">
        <f ca="1">IF(AND($D650=1,ISNUMBER(MATCH(E$1&amp;E650&amp;"x",WhatIf!$X:$X,0))),1,"")</f>
        <v/>
      </c>
      <c r="AC650" s="8" t="str">
        <f ca="1">IF(AND($D650=1,ISNUMBER(MATCH(F$1&amp;F650&amp;"x",WhatIf!$X:$X,0))),1,"")</f>
        <v/>
      </c>
      <c r="AD650" s="8" t="str">
        <f ca="1">IF(AND($D650=1,ISNUMBER(MATCH(G$1&amp;G650&amp;"x",WhatIf!$X:$X,0))),1,"")</f>
        <v/>
      </c>
      <c r="AE650" s="8" t="str">
        <f ca="1">IF(AND($D650=1,ISNUMBER(MATCH(H$1&amp;H650&amp;"x",WhatIf!$X:$X,0))),1,"")</f>
        <v/>
      </c>
      <c r="AF650" s="8" t="str">
        <f ca="1">IF(AND($D650=1,ISNUMBER(MATCH(I$1&amp;I650&amp;"x",WhatIf!$X:$X,0))),1,"")</f>
        <v/>
      </c>
      <c r="AG650" s="8" t="str">
        <f ca="1">IF(AND($D650=1,ISNUMBER(MATCH(J$1&amp;J650&amp;"x",WhatIf!$X:$X,0))),1,"")</f>
        <v/>
      </c>
      <c r="AH650" s="8" t="str">
        <f ca="1">IF(AND($D650=1,ISNUMBER(MATCH(K$1&amp;K650&amp;"x",WhatIf!$X:$X,0))),1,"")</f>
        <v/>
      </c>
      <c r="AI650" s="8" t="str">
        <f ca="1">IF(AND($D650=1,ISNUMBER(MATCH(L$1&amp;L650&amp;"x",WhatIf!$X:$X,0))),1,"")</f>
        <v/>
      </c>
      <c r="AJ650" s="8" t="str">
        <f ca="1">IF(AND($D650=1,ISNUMBER(MATCH(M$1&amp;M650&amp;"x",WhatIf!$X:$X,0))),1,"")</f>
        <v/>
      </c>
      <c r="AK650" s="8" t="str">
        <f ca="1">IF(AND($D650=1,ISNUMBER(MATCH(N$1&amp;N650&amp;"x",WhatIf!$X:$X,0))),1,"")</f>
        <v/>
      </c>
      <c r="AL650" s="8" t="str">
        <f ca="1">IF(AND($D650=1,ISNUMBER(MATCH(O$1&amp;O650&amp;"x",WhatIf!$X:$X,0))),1,"")</f>
        <v/>
      </c>
      <c r="AM650" s="8" t="str">
        <f ca="1">IF(AND($D650=1,ISNUMBER(MATCH(P$1&amp;P650&amp;"x",WhatIf!$X:$X,0))),1,"")</f>
        <v/>
      </c>
      <c r="AN650" s="8" t="str">
        <f ca="1">IF(AND($D650=1,ISNUMBER(MATCH(Q$1&amp;Q650&amp;"x",WhatIf!$X:$X,0))),1,"")</f>
        <v/>
      </c>
      <c r="AO650" s="8" t="str">
        <f ca="1">IF(AND($D650=1,ISNUMBER(MATCH(R$1&amp;R650&amp;"x",WhatIf!$X:$X,0))),1,"")</f>
        <v/>
      </c>
      <c r="AP650" s="8" t="str">
        <f ca="1">IF(AND($D650=1,ISNUMBER(MATCH(S$1&amp;S650&amp;"x",WhatIf!$X:$X,0))),1,"")</f>
        <v/>
      </c>
      <c r="AQ650" s="8" t="str">
        <f ca="1">IF(AND($D650=1,ISNUMBER(MATCH(T$1&amp;T650&amp;"x",WhatIf!$X:$X,0))),1,"")</f>
        <v/>
      </c>
      <c r="AR650" s="8" t="str">
        <f ca="1">IF(AND($D650=1,ISNUMBER(MATCH(U$1&amp;U650&amp;"x",WhatIf!$X:$X,0))),1,"")</f>
        <v/>
      </c>
      <c r="AS650" s="8" t="str">
        <f ca="1">IF(AND($D650=1,ISNUMBER(MATCH(V$1&amp;V650&amp;"x",WhatIf!$X:$X,0))),1,"")</f>
        <v/>
      </c>
      <c r="AT650" s="8" t="str">
        <f ca="1">IF(AND($D650=1,ISNUMBER(MATCH(W$1&amp;W650&amp;"x",WhatIf!$X:$X,0))),1,"")</f>
        <v/>
      </c>
      <c r="AU650" s="8" t="str">
        <f ca="1">IF(AND($D650=1,ISNUMBER(MATCH(X$1&amp;X650&amp;"x",WhatIf!$X:$X,0))),1,"")</f>
        <v/>
      </c>
      <c r="AV650" s="8" t="str">
        <f ca="1">IF(AND($D650=1,ISNUMBER(MATCH(Y$1&amp;Y650&amp;"x",WhatIf!$X:$X,0))),1,"")</f>
        <v/>
      </c>
      <c r="AW650" s="8" t="str">
        <f ca="1">IF(AND($D650=1,ISNUMBER(MATCH(Z$1&amp;Z650&amp;"x",WhatIf!$X:$X,0))),1,"")</f>
        <v/>
      </c>
      <c r="AX650" s="8" t="str">
        <f ca="1">IF(AND($D650=1,ISNUMBER(MATCH(AA$1&amp;AA650&amp;"x",WhatIf!$X:$X,0))),1,"")</f>
        <v/>
      </c>
      <c r="AY650" s="8" t="str">
        <f t="shared" ca="1" si="33"/>
        <v/>
      </c>
      <c r="AZ650" s="161" t="str">
        <f>IF(OR(E650="",VLOOKUP(E$1,Services!$A$1:$B$25,2,0)="Exclude"),"",IF($D650=1,IF(OR(price_limit="",price_limit="No Limit"),IF(E650="Yes",1,2),IF(SUMIFS(WhatIf!$W:$W,WhatIf!$Q:$Q,E$1,WhatIf!$R:$R,E650)&lt;=price_limit,IF(E650="Yes",1,2),"")),""))</f>
        <v/>
      </c>
      <c r="BA650" s="161" t="str">
        <f>IF(OR(F650="",VLOOKUP(F$1,Services!$A$1:$B$25,2,0)="Exclude"),"",IF($D650=1,IF(OR(price_limit="",price_limit="No Limit"),IF(F650="Yes",1,2),IF(SUMIFS(WhatIf!$W:$W,WhatIf!$Q:$Q,F$1,WhatIf!$R:$R,F650)&lt;=price_limit,IF(F650="Yes",1,2),"")),""))</f>
        <v/>
      </c>
      <c r="BB650" s="161" t="str">
        <f>IF(OR(G650="",VLOOKUP(G$1,Services!$A$1:$B$25,2,0)="Exclude"),"",IF($D650=1,IF(OR(price_limit="",price_limit="No Limit"),IF(G650="Yes",1,2),IF(SUMIFS(WhatIf!$W:$W,WhatIf!$Q:$Q,G$1,WhatIf!$R:$R,G650)&lt;=price_limit,IF(G650="Yes",1,2),"")),""))</f>
        <v/>
      </c>
      <c r="BC650" s="161" t="str">
        <f>IF(OR(H650="",VLOOKUP(H$1,Services!$A$1:$B$25,2,0)="Exclude"),"",IF($D650=1,IF(OR(price_limit="",price_limit="No Limit"),IF(H650="Yes",1,2),IF(SUMIFS(WhatIf!$W:$W,WhatIf!$Q:$Q,H$1,WhatIf!$R:$R,H650)&lt;=price_limit,IF(H650="Yes",1,2),"")),""))</f>
        <v/>
      </c>
      <c r="BD650" s="161" t="str">
        <f ca="1">IF(OR(I650="",VLOOKUP(I$1,Services!$A$1:$B$25,2,0)="Exclude"),"",IF($D650=1,IF(OR(price_limit="",price_limit="No Limit"),IF(I650="Yes",1,2),IF(SUMIFS(WhatIf!$W:$W,WhatIf!$Q:$Q,I$1,WhatIf!$R:$R,I650)&lt;=price_limit,IF(I650="Yes",1,2),"")),""))</f>
        <v/>
      </c>
      <c r="BE650" s="161" t="str">
        <f ca="1">IF(OR(J650="",VLOOKUP(J$1,Services!$A$1:$B$25,2,0)="Exclude"),"",IF($D650=1,IF(OR(price_limit="",price_limit="No Limit"),IF(J650="Yes",1,2),IF(SUMIFS(WhatIf!$W:$W,WhatIf!$Q:$Q,J$1,WhatIf!$R:$R,J650)&lt;=price_limit,IF(J650="Yes",1,2),"")),""))</f>
        <v/>
      </c>
      <c r="BF650" s="161" t="str">
        <f ca="1">IF(OR(K650="",VLOOKUP(K$1,Services!$A$1:$B$25,2,0)="Exclude"),"",IF($D650=1,IF(OR(price_limit="",price_limit="No Limit"),IF(K650="Yes",1,2),IF(SUMIFS(WhatIf!$W:$W,WhatIf!$Q:$Q,K$1,WhatIf!$R:$R,K650)&lt;=price_limit,IF(K650="Yes",1,2),"")),""))</f>
        <v/>
      </c>
      <c r="BG650" s="161" t="str">
        <f ca="1">IF(OR(L650="",VLOOKUP(L$1,Services!$A$1:$B$25,2,0)="Exclude"),"",IF($D650=1,IF(OR(price_limit="",price_limit="No Limit"),IF(L650="Yes",1,2),IF(SUMIFS(WhatIf!$W:$W,WhatIf!$Q:$Q,L$1,WhatIf!$R:$R,L650)&lt;=price_limit,IF(L650="Yes",1,2),"")),""))</f>
        <v/>
      </c>
      <c r="BH650" s="161" t="str">
        <f>IF(OR(M650="",VLOOKUP(M$1,Services!$A$1:$B$25,2,0)="Exclude"),"",IF($D650=1,IF(OR(price_limit="",price_limit="No Limit"),IF(M650="Yes",1,2),IF(SUMIFS(WhatIf!$W:$W,WhatIf!$Q:$Q,M$1,WhatIf!$R:$R,M650)&lt;=price_limit,IF(M650="Yes",1,2),"")),""))</f>
        <v/>
      </c>
      <c r="BI650" s="161" t="str">
        <f>IF(OR(N650="",VLOOKUP(N$1,Services!$A$1:$B$25,2,0)="Exclude"),"",IF($D650=1,IF(OR(price_limit="",price_limit="No Limit"),IF(N650="Yes",1,2),IF(SUMIFS(WhatIf!$W:$W,WhatIf!$Q:$Q,N$1,WhatIf!$R:$R,N650)&lt;=price_limit,IF(N650="Yes",1,2),"")),""))</f>
        <v/>
      </c>
      <c r="BJ650" s="161" t="str">
        <f>IF(OR(O650="",VLOOKUP(O$1,Services!$A$1:$B$25,2,0)="Exclude"),"",IF($D650=1,IF(OR(price_limit="",price_limit="No Limit"),IF(O650="Yes",1,2),IF(SUMIFS(WhatIf!$W:$W,WhatIf!$Q:$Q,O$1,WhatIf!$R:$R,O650)&lt;=price_limit,IF(O650="Yes",1,2),"")),""))</f>
        <v/>
      </c>
      <c r="BK650" s="161" t="str">
        <f>IF(OR(P650="",VLOOKUP(P$1,Services!$A$1:$B$25,2,0)="Exclude"),"",IF($D650=1,IF(OR(price_limit="",price_limit="No Limit"),IF(P650="Yes",1,2),IF(SUMIFS(WhatIf!$W:$W,WhatIf!$Q:$Q,P$1,WhatIf!$R:$R,P650)&lt;=price_limit,IF(P650="Yes",1,2),"")),""))</f>
        <v/>
      </c>
      <c r="BL650" s="161" t="str">
        <f>IF(OR(Q650="",VLOOKUP(Q$1,Services!$A$1:$B$25,2,0)="Exclude"),"",IF($D650=1,IF(OR(price_limit="",price_limit="No Limit"),IF(Q650="Yes",1,2),IF(SUMIFS(WhatIf!$W:$W,WhatIf!$Q:$Q,Q$1,WhatIf!$R:$R,Q650)&lt;=price_limit,IF(Q650="Yes",1,2),"")),""))</f>
        <v/>
      </c>
      <c r="BM650" s="161" t="str">
        <f>IF(OR(R650="",VLOOKUP(R$1,Services!$A$1:$B$25,2,0)="Exclude"),"",IF($D650=1,IF(OR(price_limit="",price_limit="No Limit"),IF(R650="Yes",1,2),IF(SUMIFS(WhatIf!$W:$W,WhatIf!$Q:$Q,R$1,WhatIf!$R:$R,R650)&lt;=price_limit,IF(R650="Yes",1,2),"")),""))</f>
        <v/>
      </c>
      <c r="BN650" s="161" t="str">
        <f>IF(OR(S650="",VLOOKUP(S$1,Services!$A$1:$B$25,2,0)="Exclude"),"",IF($D650=1,IF(OR(price_limit="",price_limit="No Limit"),IF(S650="Yes",1,2),IF(SUMIFS(WhatIf!$W:$W,WhatIf!$Q:$Q,S$1,WhatIf!$R:$R,S650)&lt;=price_limit,IF(S650="Yes",1,2),"")),""))</f>
        <v/>
      </c>
      <c r="BO650" s="161" t="str">
        <f>IF(OR(T650="",VLOOKUP(T$1,Services!$A$1:$B$25,2,0)="Exclude"),"",IF($D650=1,IF(OR(price_limit="",price_limit="No Limit"),IF(T650="Yes",1,2),IF(SUMIFS(WhatIf!$W:$W,WhatIf!$Q:$Q,T$1,WhatIf!$R:$R,T650)&lt;=price_limit,IF(T650="Yes",1,2),"")),""))</f>
        <v/>
      </c>
      <c r="BP650" s="161" t="str">
        <f>IF(OR(U650="",VLOOKUP(U$1,Services!$A$1:$B$25,2,0)="Exclude"),"",IF($D650=1,IF(OR(price_limit="",price_limit="No Limit"),IF(U650="Yes",1,2),IF(SUMIFS(WhatIf!$W:$W,WhatIf!$Q:$Q,U$1,WhatIf!$R:$R,U650)&lt;=price_limit,IF(U650="Yes",1,2),"")),""))</f>
        <v/>
      </c>
      <c r="BQ650" s="161" t="str">
        <f ca="1">IF(OR(V650="",VLOOKUP(V$1,Services!$A$1:$B$25,2,0)="Exclude"),"",IF($D650=1,IF(OR(price_limit="",price_limit="No Limit"),IF(V650="Yes",1,2),IF(SUMIFS(WhatIf!$W:$W,WhatIf!$Q:$Q,V$1,WhatIf!$R:$R,V650)&lt;=price_limit,IF(V650="Yes",1,2),"")),""))</f>
        <v/>
      </c>
      <c r="BR650" s="161" t="str">
        <f>IF(OR(W650="",VLOOKUP(W$1,Services!$A$1:$B$25,2,0)="Exclude"),"",IF($D650=1,IF(OR(price_limit="",price_limit="No Limit"),IF(W650="Yes",1,2),IF(SUMIFS(WhatIf!$W:$W,WhatIf!$Q:$Q,W$1,WhatIf!$R:$R,W650)&lt;=price_limit,IF(W650="Yes",1,2),"")),""))</f>
        <v/>
      </c>
      <c r="BS650" s="161" t="str">
        <f>IF(OR(X650="",VLOOKUP(X$1,Services!$A$1:$B$25,2,0)="Exclude"),"",IF($D650=1,IF(OR(price_limit="",price_limit="No Limit"),IF(X650="Yes",1,2),IF(SUMIFS(WhatIf!$W:$W,WhatIf!$Q:$Q,X$1,WhatIf!$R:$R,X650)&lt;=price_limit,IF(X650="Yes",1,2),"")),""))</f>
        <v/>
      </c>
      <c r="BT650" s="161" t="str">
        <f>IF(OR(Y650="",VLOOKUP(Y$1,Services!$A$1:$B$25,2,0)="Exclude"),"",IF($D650=1,IF(OR(price_limit="",price_limit="No Limit"),IF(Y650="Yes",1,2),IF(SUMIFS(WhatIf!$W:$W,WhatIf!$Q:$Q,Y$1,WhatIf!$R:$R,Y650)&lt;=price_limit,IF(Y650="Yes",1,2),"")),""))</f>
        <v/>
      </c>
      <c r="BU650" s="161" t="str">
        <f>IF(OR(Z650="",VLOOKUP(Z$1,Services!$A$1:$B$25,2,0)="Exclude"),"",IF($D650=1,IF(OR(price_limit="",price_limit="No Limit"),IF(Z650="Yes",1,2),IF(SUMIFS(WhatIf!$W:$W,WhatIf!$Q:$Q,Z$1,WhatIf!$R:$R,Z650)&lt;=price_limit,IF(Z650="Yes",1,2),"")),""))</f>
        <v/>
      </c>
      <c r="BV650" s="161" t="str">
        <f>IF(OR(AA650="",VLOOKUP(AA$1,Services!$A$1:$B$25,2,0)="Exclude"),"",IF($D650=1,IF(OR(price_limit="",price_limit="No Limit"),IF(AA650="Yes",1,2),IF(SUMIFS(WhatIf!$W:$W,WhatIf!$Q:$Q,AA$1,WhatIf!$R:$R,AA650)&lt;=price_limit,IF(AA650="Yes",1,2),"")),""))</f>
        <v/>
      </c>
      <c r="BW650" s="8">
        <f t="shared" si="34"/>
        <v>0</v>
      </c>
      <c r="BX650" s="8">
        <f>IF(OR(highlight_pick="Select",highlight_pick=""),0,IF(MID(highlight_pick,1,1)="#",0,IF(INDEX($A650:$CA650,1,MATCH(highlight_pick,$1:$1,0))="",0,IF(INDEX($A650:$CA650,1,MATCH(highlight_pick,$1:$1,0))="Yes",1,2))))</f>
        <v>0</v>
      </c>
      <c r="BY650" s="8">
        <f>IF(MID(highlight_pick,1,1)="#",IF(INDEX(Analysis!$C$7:$E$7,1,VALUE(MID(highlight_pick,2,1)))&lt;&gt;"",IF(INDEX($A650:$CA650,1,MATCH(INDEX(Analysis!$C$7:$E$7,1,VALUE(MID(highlight_pick,2,1))),$1:$1,0))="",0,IF(INDEX($A650:$CA650,1,MATCH(INDEX(Analysis!$C$7:$E$7,1,VALUE(MID(highlight_pick,2,1))),$1:$1,0))="Yes",1,IF(ISNUMBER(SEARCH(INDEX($A650:$CA650,1,MATCH(INDEX(Analysis!$C$7:$E$7,1,VALUE(MID(highlight_pick,2,1))),$1:$1,0)),INDEX(Analysis!$C$9:$E$9,1,VALUE(MID(highlight_pick,2,1))))),2,0))),0),0)</f>
        <v>0</v>
      </c>
      <c r="BZ650" s="8">
        <f>IF(MID(highlight_pick,1,1)="#",IF(INDEX(Analysis!$C$10:$E$10,1,VALUE(MID(highlight_pick,2,1)))&lt;&gt;"",IF(INDEX($A650:$CA650,1,MATCH(INDEX(Analysis!$C$10:$E$10,1,VALUE(MID(highlight_pick,2,1))),$1:$1,0))="",0,IF(INDEX($A650:$CA650,1,MATCH(INDEX(Analysis!$C$10:$E$10,1,VALUE(MID(highlight_pick,2,1))),$1:$1,0))="Yes",1,IF(ISNUMBER(SEARCH(INDEX($A650:$CA650,1,MATCH(INDEX(Analysis!$C$10:$E$10,1,VALUE(MID(highlight_pick,2,1))),$1:$1,0)),INDEX(Analysis!$C$12:$E$12,1,VALUE(MID(highlight_pick,2,1))))),2,0))),0),0)</f>
        <v>0</v>
      </c>
      <c r="CA650" s="8">
        <f ca="1">IF(profile="",INDEX(MyNetworks!$A$7:$Z$200,MATCH(A650,OFFSET(MyNetworks!$A$7,0,MATCH(C650,MyNetworks!$6:$6,0)-1,200,1),0),MATCH(C650,MyNetworks!$6:$6,0)-1),IFERROR(INDEX(Profiles!$A$7:$U$200,MATCH(A650,OFFSET(Profiles!$A$7,0,MATCH(profile,Profiles!$6:$6,0)-1,200,1),0),MATCH(profile,Profiles!$6:$6,0)-1),0))</f>
        <v>0</v>
      </c>
    </row>
    <row r="651" spans="1:79" ht="39.5" customHeight="1" x14ac:dyDescent="0.35">
      <c r="A651" s="15" t="s">
        <v>834</v>
      </c>
      <c r="C651" s="3" t="s">
        <v>349</v>
      </c>
      <c r="D651" s="8" t="str">
        <f t="shared" ca="1" si="32"/>
        <v/>
      </c>
      <c r="I651" s="4" t="s">
        <v>808</v>
      </c>
      <c r="J651" s="4" t="s">
        <v>808</v>
      </c>
      <c r="K651" s="8" t="s">
        <v>808</v>
      </c>
      <c r="L651" s="8" t="s">
        <v>808</v>
      </c>
      <c r="M651" s="8"/>
      <c r="N651" s="8"/>
      <c r="O651" s="8"/>
      <c r="P651" s="8"/>
      <c r="Q651" s="8"/>
      <c r="R651" s="8"/>
      <c r="S651" s="8"/>
      <c r="T651" s="8"/>
      <c r="U651" s="8"/>
      <c r="V651" s="4" t="s">
        <v>808</v>
      </c>
      <c r="W651" s="6"/>
      <c r="X651" s="6"/>
      <c r="Y651" s="6"/>
      <c r="Z651" s="6"/>
      <c r="AB651" s="8" t="str">
        <f ca="1">IF(AND($D651=1,ISNUMBER(MATCH(E$1&amp;E651&amp;"x",WhatIf!$X:$X,0))),1,"")</f>
        <v/>
      </c>
      <c r="AC651" s="8" t="str">
        <f ca="1">IF(AND($D651=1,ISNUMBER(MATCH(F$1&amp;F651&amp;"x",WhatIf!$X:$X,0))),1,"")</f>
        <v/>
      </c>
      <c r="AD651" s="8" t="str">
        <f ca="1">IF(AND($D651=1,ISNUMBER(MATCH(G$1&amp;G651&amp;"x",WhatIf!$X:$X,0))),1,"")</f>
        <v/>
      </c>
      <c r="AE651" s="8" t="str">
        <f ca="1">IF(AND($D651=1,ISNUMBER(MATCH(H$1&amp;H651&amp;"x",WhatIf!$X:$X,0))),1,"")</f>
        <v/>
      </c>
      <c r="AF651" s="8" t="str">
        <f ca="1">IF(AND($D651=1,ISNUMBER(MATCH(I$1&amp;I651&amp;"x",WhatIf!$X:$X,0))),1,"")</f>
        <v/>
      </c>
      <c r="AG651" s="8" t="str">
        <f ca="1">IF(AND($D651=1,ISNUMBER(MATCH(J$1&amp;J651&amp;"x",WhatIf!$X:$X,0))),1,"")</f>
        <v/>
      </c>
      <c r="AH651" s="8" t="str">
        <f ca="1">IF(AND($D651=1,ISNUMBER(MATCH(K$1&amp;K651&amp;"x",WhatIf!$X:$X,0))),1,"")</f>
        <v/>
      </c>
      <c r="AI651" s="8" t="str">
        <f ca="1">IF(AND($D651=1,ISNUMBER(MATCH(L$1&amp;L651&amp;"x",WhatIf!$X:$X,0))),1,"")</f>
        <v/>
      </c>
      <c r="AJ651" s="8" t="str">
        <f ca="1">IF(AND($D651=1,ISNUMBER(MATCH(M$1&amp;M651&amp;"x",WhatIf!$X:$X,0))),1,"")</f>
        <v/>
      </c>
      <c r="AK651" s="8" t="str">
        <f ca="1">IF(AND($D651=1,ISNUMBER(MATCH(N$1&amp;N651&amp;"x",WhatIf!$X:$X,0))),1,"")</f>
        <v/>
      </c>
      <c r="AL651" s="8" t="str">
        <f ca="1">IF(AND($D651=1,ISNUMBER(MATCH(O$1&amp;O651&amp;"x",WhatIf!$X:$X,0))),1,"")</f>
        <v/>
      </c>
      <c r="AM651" s="8" t="str">
        <f ca="1">IF(AND($D651=1,ISNUMBER(MATCH(P$1&amp;P651&amp;"x",WhatIf!$X:$X,0))),1,"")</f>
        <v/>
      </c>
      <c r="AN651" s="8" t="str">
        <f ca="1">IF(AND($D651=1,ISNUMBER(MATCH(Q$1&amp;Q651&amp;"x",WhatIf!$X:$X,0))),1,"")</f>
        <v/>
      </c>
      <c r="AO651" s="8" t="str">
        <f ca="1">IF(AND($D651=1,ISNUMBER(MATCH(R$1&amp;R651&amp;"x",WhatIf!$X:$X,0))),1,"")</f>
        <v/>
      </c>
      <c r="AP651" s="8" t="str">
        <f ca="1">IF(AND($D651=1,ISNUMBER(MATCH(S$1&amp;S651&amp;"x",WhatIf!$X:$X,0))),1,"")</f>
        <v/>
      </c>
      <c r="AQ651" s="8" t="str">
        <f ca="1">IF(AND($D651=1,ISNUMBER(MATCH(T$1&amp;T651&amp;"x",WhatIf!$X:$X,0))),1,"")</f>
        <v/>
      </c>
      <c r="AR651" s="8" t="str">
        <f ca="1">IF(AND($D651=1,ISNUMBER(MATCH(U$1&amp;U651&amp;"x",WhatIf!$X:$X,0))),1,"")</f>
        <v/>
      </c>
      <c r="AS651" s="8" t="str">
        <f ca="1">IF(AND($D651=1,ISNUMBER(MATCH(V$1&amp;V651&amp;"x",WhatIf!$X:$X,0))),1,"")</f>
        <v/>
      </c>
      <c r="AT651" s="8" t="str">
        <f ca="1">IF(AND($D651=1,ISNUMBER(MATCH(W$1&amp;W651&amp;"x",WhatIf!$X:$X,0))),1,"")</f>
        <v/>
      </c>
      <c r="AU651" s="8" t="str">
        <f ca="1">IF(AND($D651=1,ISNUMBER(MATCH(X$1&amp;X651&amp;"x",WhatIf!$X:$X,0))),1,"")</f>
        <v/>
      </c>
      <c r="AV651" s="8" t="str">
        <f ca="1">IF(AND($D651=1,ISNUMBER(MATCH(Y$1&amp;Y651&amp;"x",WhatIf!$X:$X,0))),1,"")</f>
        <v/>
      </c>
      <c r="AW651" s="8" t="str">
        <f ca="1">IF(AND($D651=1,ISNUMBER(MATCH(Z$1&amp;Z651&amp;"x",WhatIf!$X:$X,0))),1,"")</f>
        <v/>
      </c>
      <c r="AX651" s="8" t="str">
        <f ca="1">IF(AND($D651=1,ISNUMBER(MATCH(AA$1&amp;AA651&amp;"x",WhatIf!$X:$X,0))),1,"")</f>
        <v/>
      </c>
      <c r="AY651" s="8" t="str">
        <f t="shared" ca="1" si="33"/>
        <v/>
      </c>
      <c r="AZ651" s="161" t="str">
        <f>IF(OR(E651="",VLOOKUP(E$1,Services!$A$1:$B$25,2,0)="Exclude"),"",IF($D651=1,IF(OR(price_limit="",price_limit="No Limit"),IF(E651="Yes",1,2),IF(SUMIFS(WhatIf!$W:$W,WhatIf!$Q:$Q,E$1,WhatIf!$R:$R,E651)&lt;=price_limit,IF(E651="Yes",1,2),"")),""))</f>
        <v/>
      </c>
      <c r="BA651" s="161" t="str">
        <f>IF(OR(F651="",VLOOKUP(F$1,Services!$A$1:$B$25,2,0)="Exclude"),"",IF($D651=1,IF(OR(price_limit="",price_limit="No Limit"),IF(F651="Yes",1,2),IF(SUMIFS(WhatIf!$W:$W,WhatIf!$Q:$Q,F$1,WhatIf!$R:$R,F651)&lt;=price_limit,IF(F651="Yes",1,2),"")),""))</f>
        <v/>
      </c>
      <c r="BB651" s="161" t="str">
        <f>IF(OR(G651="",VLOOKUP(G$1,Services!$A$1:$B$25,2,0)="Exclude"),"",IF($D651=1,IF(OR(price_limit="",price_limit="No Limit"),IF(G651="Yes",1,2),IF(SUMIFS(WhatIf!$W:$W,WhatIf!$Q:$Q,G$1,WhatIf!$R:$R,G651)&lt;=price_limit,IF(G651="Yes",1,2),"")),""))</f>
        <v/>
      </c>
      <c r="BC651" s="161" t="str">
        <f>IF(OR(H651="",VLOOKUP(H$1,Services!$A$1:$B$25,2,0)="Exclude"),"",IF($D651=1,IF(OR(price_limit="",price_limit="No Limit"),IF(H651="Yes",1,2),IF(SUMIFS(WhatIf!$W:$W,WhatIf!$Q:$Q,H$1,WhatIf!$R:$R,H651)&lt;=price_limit,IF(H651="Yes",1,2),"")),""))</f>
        <v/>
      </c>
      <c r="BD651" s="161" t="str">
        <f ca="1">IF(OR(I651="",VLOOKUP(I$1,Services!$A$1:$B$25,2,0)="Exclude"),"",IF($D651=1,IF(OR(price_limit="",price_limit="No Limit"),IF(I651="Yes",1,2),IF(SUMIFS(WhatIf!$W:$W,WhatIf!$Q:$Q,I$1,WhatIf!$R:$R,I651)&lt;=price_limit,IF(I651="Yes",1,2),"")),""))</f>
        <v/>
      </c>
      <c r="BE651" s="161" t="str">
        <f ca="1">IF(OR(J651="",VLOOKUP(J$1,Services!$A$1:$B$25,2,0)="Exclude"),"",IF($D651=1,IF(OR(price_limit="",price_limit="No Limit"),IF(J651="Yes",1,2),IF(SUMIFS(WhatIf!$W:$W,WhatIf!$Q:$Q,J$1,WhatIf!$R:$R,J651)&lt;=price_limit,IF(J651="Yes",1,2),"")),""))</f>
        <v/>
      </c>
      <c r="BF651" s="161" t="str">
        <f ca="1">IF(OR(K651="",VLOOKUP(K$1,Services!$A$1:$B$25,2,0)="Exclude"),"",IF($D651=1,IF(OR(price_limit="",price_limit="No Limit"),IF(K651="Yes",1,2),IF(SUMIFS(WhatIf!$W:$W,WhatIf!$Q:$Q,K$1,WhatIf!$R:$R,K651)&lt;=price_limit,IF(K651="Yes",1,2),"")),""))</f>
        <v/>
      </c>
      <c r="BG651" s="161" t="str">
        <f ca="1">IF(OR(L651="",VLOOKUP(L$1,Services!$A$1:$B$25,2,0)="Exclude"),"",IF($D651=1,IF(OR(price_limit="",price_limit="No Limit"),IF(L651="Yes",1,2),IF(SUMIFS(WhatIf!$W:$W,WhatIf!$Q:$Q,L$1,WhatIf!$R:$R,L651)&lt;=price_limit,IF(L651="Yes",1,2),"")),""))</f>
        <v/>
      </c>
      <c r="BH651" s="161" t="str">
        <f>IF(OR(M651="",VLOOKUP(M$1,Services!$A$1:$B$25,2,0)="Exclude"),"",IF($D651=1,IF(OR(price_limit="",price_limit="No Limit"),IF(M651="Yes",1,2),IF(SUMIFS(WhatIf!$W:$W,WhatIf!$Q:$Q,M$1,WhatIf!$R:$R,M651)&lt;=price_limit,IF(M651="Yes",1,2),"")),""))</f>
        <v/>
      </c>
      <c r="BI651" s="161" t="str">
        <f>IF(OR(N651="",VLOOKUP(N$1,Services!$A$1:$B$25,2,0)="Exclude"),"",IF($D651=1,IF(OR(price_limit="",price_limit="No Limit"),IF(N651="Yes",1,2),IF(SUMIFS(WhatIf!$W:$W,WhatIf!$Q:$Q,N$1,WhatIf!$R:$R,N651)&lt;=price_limit,IF(N651="Yes",1,2),"")),""))</f>
        <v/>
      </c>
      <c r="BJ651" s="161" t="str">
        <f>IF(OR(O651="",VLOOKUP(O$1,Services!$A$1:$B$25,2,0)="Exclude"),"",IF($D651=1,IF(OR(price_limit="",price_limit="No Limit"),IF(O651="Yes",1,2),IF(SUMIFS(WhatIf!$W:$W,WhatIf!$Q:$Q,O$1,WhatIf!$R:$R,O651)&lt;=price_limit,IF(O651="Yes",1,2),"")),""))</f>
        <v/>
      </c>
      <c r="BK651" s="161" t="str">
        <f>IF(OR(P651="",VLOOKUP(P$1,Services!$A$1:$B$25,2,0)="Exclude"),"",IF($D651=1,IF(OR(price_limit="",price_limit="No Limit"),IF(P651="Yes",1,2),IF(SUMIFS(WhatIf!$W:$W,WhatIf!$Q:$Q,P$1,WhatIf!$R:$R,P651)&lt;=price_limit,IF(P651="Yes",1,2),"")),""))</f>
        <v/>
      </c>
      <c r="BL651" s="161" t="str">
        <f>IF(OR(Q651="",VLOOKUP(Q$1,Services!$A$1:$B$25,2,0)="Exclude"),"",IF($D651=1,IF(OR(price_limit="",price_limit="No Limit"),IF(Q651="Yes",1,2),IF(SUMIFS(WhatIf!$W:$W,WhatIf!$Q:$Q,Q$1,WhatIf!$R:$R,Q651)&lt;=price_limit,IF(Q651="Yes",1,2),"")),""))</f>
        <v/>
      </c>
      <c r="BM651" s="161" t="str">
        <f>IF(OR(R651="",VLOOKUP(R$1,Services!$A$1:$B$25,2,0)="Exclude"),"",IF($D651=1,IF(OR(price_limit="",price_limit="No Limit"),IF(R651="Yes",1,2),IF(SUMIFS(WhatIf!$W:$W,WhatIf!$Q:$Q,R$1,WhatIf!$R:$R,R651)&lt;=price_limit,IF(R651="Yes",1,2),"")),""))</f>
        <v/>
      </c>
      <c r="BN651" s="161" t="str">
        <f>IF(OR(S651="",VLOOKUP(S$1,Services!$A$1:$B$25,2,0)="Exclude"),"",IF($D651=1,IF(OR(price_limit="",price_limit="No Limit"),IF(S651="Yes",1,2),IF(SUMIFS(WhatIf!$W:$W,WhatIf!$Q:$Q,S$1,WhatIf!$R:$R,S651)&lt;=price_limit,IF(S651="Yes",1,2),"")),""))</f>
        <v/>
      </c>
      <c r="BO651" s="161" t="str">
        <f>IF(OR(T651="",VLOOKUP(T$1,Services!$A$1:$B$25,2,0)="Exclude"),"",IF($D651=1,IF(OR(price_limit="",price_limit="No Limit"),IF(T651="Yes",1,2),IF(SUMIFS(WhatIf!$W:$W,WhatIf!$Q:$Q,T$1,WhatIf!$R:$R,T651)&lt;=price_limit,IF(T651="Yes",1,2),"")),""))</f>
        <v/>
      </c>
      <c r="BP651" s="161" t="str">
        <f>IF(OR(U651="",VLOOKUP(U$1,Services!$A$1:$B$25,2,0)="Exclude"),"",IF($D651=1,IF(OR(price_limit="",price_limit="No Limit"),IF(U651="Yes",1,2),IF(SUMIFS(WhatIf!$W:$W,WhatIf!$Q:$Q,U$1,WhatIf!$R:$R,U651)&lt;=price_limit,IF(U651="Yes",1,2),"")),""))</f>
        <v/>
      </c>
      <c r="BQ651" s="161" t="str">
        <f ca="1">IF(OR(V651="",VLOOKUP(V$1,Services!$A$1:$B$25,2,0)="Exclude"),"",IF($D651=1,IF(OR(price_limit="",price_limit="No Limit"),IF(V651="Yes",1,2),IF(SUMIFS(WhatIf!$W:$W,WhatIf!$Q:$Q,V$1,WhatIf!$R:$R,V651)&lt;=price_limit,IF(V651="Yes",1,2),"")),""))</f>
        <v/>
      </c>
      <c r="BR651" s="161" t="str">
        <f>IF(OR(W651="",VLOOKUP(W$1,Services!$A$1:$B$25,2,0)="Exclude"),"",IF($D651=1,IF(OR(price_limit="",price_limit="No Limit"),IF(W651="Yes",1,2),IF(SUMIFS(WhatIf!$W:$W,WhatIf!$Q:$Q,W$1,WhatIf!$R:$R,W651)&lt;=price_limit,IF(W651="Yes",1,2),"")),""))</f>
        <v/>
      </c>
      <c r="BS651" s="161" t="str">
        <f>IF(OR(X651="",VLOOKUP(X$1,Services!$A$1:$B$25,2,0)="Exclude"),"",IF($D651=1,IF(OR(price_limit="",price_limit="No Limit"),IF(X651="Yes",1,2),IF(SUMIFS(WhatIf!$W:$W,WhatIf!$Q:$Q,X$1,WhatIf!$R:$R,X651)&lt;=price_limit,IF(X651="Yes",1,2),"")),""))</f>
        <v/>
      </c>
      <c r="BT651" s="161" t="str">
        <f>IF(OR(Y651="",VLOOKUP(Y$1,Services!$A$1:$B$25,2,0)="Exclude"),"",IF($D651=1,IF(OR(price_limit="",price_limit="No Limit"),IF(Y651="Yes",1,2),IF(SUMIFS(WhatIf!$W:$W,WhatIf!$Q:$Q,Y$1,WhatIf!$R:$R,Y651)&lt;=price_limit,IF(Y651="Yes",1,2),"")),""))</f>
        <v/>
      </c>
      <c r="BU651" s="161" t="str">
        <f>IF(OR(Z651="",VLOOKUP(Z$1,Services!$A$1:$B$25,2,0)="Exclude"),"",IF($D651=1,IF(OR(price_limit="",price_limit="No Limit"),IF(Z651="Yes",1,2),IF(SUMIFS(WhatIf!$W:$W,WhatIf!$Q:$Q,Z$1,WhatIf!$R:$R,Z651)&lt;=price_limit,IF(Z651="Yes",1,2),"")),""))</f>
        <v/>
      </c>
      <c r="BV651" s="161" t="str">
        <f>IF(OR(AA651="",VLOOKUP(AA$1,Services!$A$1:$B$25,2,0)="Exclude"),"",IF($D651=1,IF(OR(price_limit="",price_limit="No Limit"),IF(AA651="Yes",1,2),IF(SUMIFS(WhatIf!$W:$W,WhatIf!$Q:$Q,AA$1,WhatIf!$R:$R,AA651)&lt;=price_limit,IF(AA651="Yes",1,2),"")),""))</f>
        <v/>
      </c>
      <c r="BW651" s="8">
        <f t="shared" si="34"/>
        <v>0</v>
      </c>
      <c r="BX651" s="8">
        <f>IF(OR(highlight_pick="Select",highlight_pick=""),0,IF(MID(highlight_pick,1,1)="#",0,IF(INDEX($A651:$CA651,1,MATCH(highlight_pick,$1:$1,0))="",0,IF(INDEX($A651:$CA651,1,MATCH(highlight_pick,$1:$1,0))="Yes",1,2))))</f>
        <v>0</v>
      </c>
      <c r="BY651" s="8">
        <f>IF(MID(highlight_pick,1,1)="#",IF(INDEX(Analysis!$C$7:$E$7,1,VALUE(MID(highlight_pick,2,1)))&lt;&gt;"",IF(INDEX($A651:$CA651,1,MATCH(INDEX(Analysis!$C$7:$E$7,1,VALUE(MID(highlight_pick,2,1))),$1:$1,0))="",0,IF(INDEX($A651:$CA651,1,MATCH(INDEX(Analysis!$C$7:$E$7,1,VALUE(MID(highlight_pick,2,1))),$1:$1,0))="Yes",1,IF(ISNUMBER(SEARCH(INDEX($A651:$CA651,1,MATCH(INDEX(Analysis!$C$7:$E$7,1,VALUE(MID(highlight_pick,2,1))),$1:$1,0)),INDEX(Analysis!$C$9:$E$9,1,VALUE(MID(highlight_pick,2,1))))),2,0))),0),0)</f>
        <v>0</v>
      </c>
      <c r="BZ651" s="8">
        <f>IF(MID(highlight_pick,1,1)="#",IF(INDEX(Analysis!$C$10:$E$10,1,VALUE(MID(highlight_pick,2,1)))&lt;&gt;"",IF(INDEX($A651:$CA651,1,MATCH(INDEX(Analysis!$C$10:$E$10,1,VALUE(MID(highlight_pick,2,1))),$1:$1,0))="",0,IF(INDEX($A651:$CA651,1,MATCH(INDEX(Analysis!$C$10:$E$10,1,VALUE(MID(highlight_pick,2,1))),$1:$1,0))="Yes",1,IF(ISNUMBER(SEARCH(INDEX($A651:$CA651,1,MATCH(INDEX(Analysis!$C$10:$E$10,1,VALUE(MID(highlight_pick,2,1))),$1:$1,0)),INDEX(Analysis!$C$12:$E$12,1,VALUE(MID(highlight_pick,2,1))))),2,0))),0),0)</f>
        <v>0</v>
      </c>
      <c r="CA651" s="8">
        <f ca="1">IF(profile="",INDEX(MyNetworks!$A$7:$Z$200,MATCH(A651,OFFSET(MyNetworks!$A$7,0,MATCH(C651,MyNetworks!$6:$6,0)-1,200,1),0),MATCH(C651,MyNetworks!$6:$6,0)-1),IFERROR(INDEX(Profiles!$A$7:$U$200,MATCH(A651,OFFSET(Profiles!$A$7,0,MATCH(profile,Profiles!$6:$6,0)-1,200,1),0),MATCH(profile,Profiles!$6:$6,0)-1),0))</f>
        <v>0</v>
      </c>
    </row>
    <row r="652" spans="1:79" ht="13" customHeight="1" x14ac:dyDescent="0.3">
      <c r="A652" s="15" t="s">
        <v>1170</v>
      </c>
      <c r="C652" s="3" t="s">
        <v>184</v>
      </c>
      <c r="D652" s="8" t="str">
        <f t="shared" ca="1" si="32"/>
        <v/>
      </c>
      <c r="F652" s="4" t="s">
        <v>1211</v>
      </c>
      <c r="G652" s="4" t="s">
        <v>1211</v>
      </c>
      <c r="H652" s="4" t="s">
        <v>1211</v>
      </c>
      <c r="M652" s="4" t="s">
        <v>1170</v>
      </c>
      <c r="AB652" s="8" t="str">
        <f ca="1">IF(AND($D652=1,ISNUMBER(MATCH(E$1&amp;E652&amp;"x",WhatIf!$X:$X,0))),1,"")</f>
        <v/>
      </c>
      <c r="AC652" s="8" t="str">
        <f ca="1">IF(AND($D652=1,ISNUMBER(MATCH(F$1&amp;F652&amp;"x",WhatIf!$X:$X,0))),1,"")</f>
        <v/>
      </c>
      <c r="AD652" s="8" t="str">
        <f ca="1">IF(AND($D652=1,ISNUMBER(MATCH(G$1&amp;G652&amp;"x",WhatIf!$X:$X,0))),1,"")</f>
        <v/>
      </c>
      <c r="AE652" s="8" t="str">
        <f ca="1">IF(AND($D652=1,ISNUMBER(MATCH(H$1&amp;H652&amp;"x",WhatIf!$X:$X,0))),1,"")</f>
        <v/>
      </c>
      <c r="AF652" s="8" t="str">
        <f ca="1">IF(AND($D652=1,ISNUMBER(MATCH(I$1&amp;I652&amp;"x",WhatIf!$X:$X,0))),1,"")</f>
        <v/>
      </c>
      <c r="AG652" s="8" t="str">
        <f ca="1">IF(AND($D652=1,ISNUMBER(MATCH(J$1&amp;J652&amp;"x",WhatIf!$X:$X,0))),1,"")</f>
        <v/>
      </c>
      <c r="AH652" s="8" t="str">
        <f ca="1">IF(AND($D652=1,ISNUMBER(MATCH(K$1&amp;K652&amp;"x",WhatIf!$X:$X,0))),1,"")</f>
        <v/>
      </c>
      <c r="AI652" s="8" t="str">
        <f ca="1">IF(AND($D652=1,ISNUMBER(MATCH(L$1&amp;L652&amp;"x",WhatIf!$X:$X,0))),1,"")</f>
        <v/>
      </c>
      <c r="AJ652" s="8" t="str">
        <f ca="1">IF(AND($D652=1,ISNUMBER(MATCH(M$1&amp;M652&amp;"x",WhatIf!$X:$X,0))),1,"")</f>
        <v/>
      </c>
      <c r="AK652" s="8" t="str">
        <f ca="1">IF(AND($D652=1,ISNUMBER(MATCH(N$1&amp;N652&amp;"x",WhatIf!$X:$X,0))),1,"")</f>
        <v/>
      </c>
      <c r="AL652" s="8" t="str">
        <f ca="1">IF(AND($D652=1,ISNUMBER(MATCH(O$1&amp;O652&amp;"x",WhatIf!$X:$X,0))),1,"")</f>
        <v/>
      </c>
      <c r="AM652" s="8" t="str">
        <f ca="1">IF(AND($D652=1,ISNUMBER(MATCH(P$1&amp;P652&amp;"x",WhatIf!$X:$X,0))),1,"")</f>
        <v/>
      </c>
      <c r="AN652" s="8" t="str">
        <f ca="1">IF(AND($D652=1,ISNUMBER(MATCH(Q$1&amp;Q652&amp;"x",WhatIf!$X:$X,0))),1,"")</f>
        <v/>
      </c>
      <c r="AO652" s="8" t="str">
        <f ca="1">IF(AND($D652=1,ISNUMBER(MATCH(R$1&amp;R652&amp;"x",WhatIf!$X:$X,0))),1,"")</f>
        <v/>
      </c>
      <c r="AP652" s="8" t="str">
        <f ca="1">IF(AND($D652=1,ISNUMBER(MATCH(S$1&amp;S652&amp;"x",WhatIf!$X:$X,0))),1,"")</f>
        <v/>
      </c>
      <c r="AQ652" s="8" t="str">
        <f ca="1">IF(AND($D652=1,ISNUMBER(MATCH(T$1&amp;T652&amp;"x",WhatIf!$X:$X,0))),1,"")</f>
        <v/>
      </c>
      <c r="AR652" s="8" t="str">
        <f ca="1">IF(AND($D652=1,ISNUMBER(MATCH(U$1&amp;U652&amp;"x",WhatIf!$X:$X,0))),1,"")</f>
        <v/>
      </c>
      <c r="AS652" s="8" t="str">
        <f ca="1">IF(AND($D652=1,ISNUMBER(MATCH(V$1&amp;V652&amp;"x",WhatIf!$X:$X,0))),1,"")</f>
        <v/>
      </c>
      <c r="AT652" s="8" t="str">
        <f ca="1">IF(AND($D652=1,ISNUMBER(MATCH(W$1&amp;W652&amp;"x",WhatIf!$X:$X,0))),1,"")</f>
        <v/>
      </c>
      <c r="AU652" s="8" t="str">
        <f ca="1">IF(AND($D652=1,ISNUMBER(MATCH(X$1&amp;X652&amp;"x",WhatIf!$X:$X,0))),1,"")</f>
        <v/>
      </c>
      <c r="AV652" s="8" t="str">
        <f ca="1">IF(AND($D652=1,ISNUMBER(MATCH(Y$1&amp;Y652&amp;"x",WhatIf!$X:$X,0))),1,"")</f>
        <v/>
      </c>
      <c r="AW652" s="8" t="str">
        <f ca="1">IF(AND($D652=1,ISNUMBER(MATCH(Z$1&amp;Z652&amp;"x",WhatIf!$X:$X,0))),1,"")</f>
        <v/>
      </c>
      <c r="AX652" s="8" t="str">
        <f ca="1">IF(AND($D652=1,ISNUMBER(MATCH(AA$1&amp;AA652&amp;"x",WhatIf!$X:$X,0))),1,"")</f>
        <v/>
      </c>
      <c r="AY652" s="8" t="str">
        <f t="shared" ca="1" si="33"/>
        <v/>
      </c>
      <c r="AZ652" s="161" t="str">
        <f>IF(OR(E652="",VLOOKUP(E$1,Services!$A$1:$B$25,2,0)="Exclude"),"",IF($D652=1,IF(OR(price_limit="",price_limit="No Limit"),IF(E652="Yes",1,2),IF(SUMIFS(WhatIf!$W:$W,WhatIf!$Q:$Q,E$1,WhatIf!$R:$R,E652)&lt;=price_limit,IF(E652="Yes",1,2),"")),""))</f>
        <v/>
      </c>
      <c r="BA652" s="161" t="str">
        <f ca="1">IF(OR(F652="",VLOOKUP(F$1,Services!$A$1:$B$25,2,0)="Exclude"),"",IF($D652=1,IF(OR(price_limit="",price_limit="No Limit"),IF(F652="Yes",1,2),IF(SUMIFS(WhatIf!$W:$W,WhatIf!$Q:$Q,F$1,WhatIf!$R:$R,F652)&lt;=price_limit,IF(F652="Yes",1,2),"")),""))</f>
        <v/>
      </c>
      <c r="BB652" s="161" t="str">
        <f ca="1">IF(OR(G652="",VLOOKUP(G$1,Services!$A$1:$B$25,2,0)="Exclude"),"",IF($D652=1,IF(OR(price_limit="",price_limit="No Limit"),IF(G652="Yes",1,2),IF(SUMIFS(WhatIf!$W:$W,WhatIf!$Q:$Q,G$1,WhatIf!$R:$R,G652)&lt;=price_limit,IF(G652="Yes",1,2),"")),""))</f>
        <v/>
      </c>
      <c r="BC652" s="161" t="str">
        <f ca="1">IF(OR(H652="",VLOOKUP(H$1,Services!$A$1:$B$25,2,0)="Exclude"),"",IF($D652=1,IF(OR(price_limit="",price_limit="No Limit"),IF(H652="Yes",1,2),IF(SUMIFS(WhatIf!$W:$W,WhatIf!$Q:$Q,H$1,WhatIf!$R:$R,H652)&lt;=price_limit,IF(H652="Yes",1,2),"")),""))</f>
        <v/>
      </c>
      <c r="BD652" s="161" t="str">
        <f>IF(OR(I652="",VLOOKUP(I$1,Services!$A$1:$B$25,2,0)="Exclude"),"",IF($D652=1,IF(OR(price_limit="",price_limit="No Limit"),IF(I652="Yes",1,2),IF(SUMIFS(WhatIf!$W:$W,WhatIf!$Q:$Q,I$1,WhatIf!$R:$R,I652)&lt;=price_limit,IF(I652="Yes",1,2),"")),""))</f>
        <v/>
      </c>
      <c r="BE652" s="161" t="str">
        <f>IF(OR(J652="",VLOOKUP(J$1,Services!$A$1:$B$25,2,0)="Exclude"),"",IF($D652=1,IF(OR(price_limit="",price_limit="No Limit"),IF(J652="Yes",1,2),IF(SUMIFS(WhatIf!$W:$W,WhatIf!$Q:$Q,J$1,WhatIf!$R:$R,J652)&lt;=price_limit,IF(J652="Yes",1,2),"")),""))</f>
        <v/>
      </c>
      <c r="BF652" s="161" t="str">
        <f>IF(OR(K652="",VLOOKUP(K$1,Services!$A$1:$B$25,2,0)="Exclude"),"",IF($D652=1,IF(OR(price_limit="",price_limit="No Limit"),IF(K652="Yes",1,2),IF(SUMIFS(WhatIf!$W:$W,WhatIf!$Q:$Q,K$1,WhatIf!$R:$R,K652)&lt;=price_limit,IF(K652="Yes",1,2),"")),""))</f>
        <v/>
      </c>
      <c r="BG652" s="161" t="str">
        <f>IF(OR(L652="",VLOOKUP(L$1,Services!$A$1:$B$25,2,0)="Exclude"),"",IF($D652=1,IF(OR(price_limit="",price_limit="No Limit"),IF(L652="Yes",1,2),IF(SUMIFS(WhatIf!$W:$W,WhatIf!$Q:$Q,L$1,WhatIf!$R:$R,L652)&lt;=price_limit,IF(L652="Yes",1,2),"")),""))</f>
        <v/>
      </c>
      <c r="BH652" s="161" t="str">
        <f ca="1">IF(OR(M652="",VLOOKUP(M$1,Services!$A$1:$B$25,2,0)="Exclude"),"",IF($D652=1,IF(OR(price_limit="",price_limit="No Limit"),IF(M652="Yes",1,2),IF(SUMIFS(WhatIf!$W:$W,WhatIf!$Q:$Q,M$1,WhatIf!$R:$R,M652)&lt;=price_limit,IF(M652="Yes",1,2),"")),""))</f>
        <v/>
      </c>
      <c r="BI652" s="161" t="str">
        <f>IF(OR(N652="",VLOOKUP(N$1,Services!$A$1:$B$25,2,0)="Exclude"),"",IF($D652=1,IF(OR(price_limit="",price_limit="No Limit"),IF(N652="Yes",1,2),IF(SUMIFS(WhatIf!$W:$W,WhatIf!$Q:$Q,N$1,WhatIf!$R:$R,N652)&lt;=price_limit,IF(N652="Yes",1,2),"")),""))</f>
        <v/>
      </c>
      <c r="BJ652" s="161" t="str">
        <f>IF(OR(O652="",VLOOKUP(O$1,Services!$A$1:$B$25,2,0)="Exclude"),"",IF($D652=1,IF(OR(price_limit="",price_limit="No Limit"),IF(O652="Yes",1,2),IF(SUMIFS(WhatIf!$W:$W,WhatIf!$Q:$Q,O$1,WhatIf!$R:$R,O652)&lt;=price_limit,IF(O652="Yes",1,2),"")),""))</f>
        <v/>
      </c>
      <c r="BK652" s="161" t="str">
        <f>IF(OR(P652="",VLOOKUP(P$1,Services!$A$1:$B$25,2,0)="Exclude"),"",IF($D652=1,IF(OR(price_limit="",price_limit="No Limit"),IF(P652="Yes",1,2),IF(SUMIFS(WhatIf!$W:$W,WhatIf!$Q:$Q,P$1,WhatIf!$R:$R,P652)&lt;=price_limit,IF(P652="Yes",1,2),"")),""))</f>
        <v/>
      </c>
      <c r="BL652" s="161" t="str">
        <f>IF(OR(Q652="",VLOOKUP(Q$1,Services!$A$1:$B$25,2,0)="Exclude"),"",IF($D652=1,IF(OR(price_limit="",price_limit="No Limit"),IF(Q652="Yes",1,2),IF(SUMIFS(WhatIf!$W:$W,WhatIf!$Q:$Q,Q$1,WhatIf!$R:$R,Q652)&lt;=price_limit,IF(Q652="Yes",1,2),"")),""))</f>
        <v/>
      </c>
      <c r="BM652" s="161" t="str">
        <f>IF(OR(R652="",VLOOKUP(R$1,Services!$A$1:$B$25,2,0)="Exclude"),"",IF($D652=1,IF(OR(price_limit="",price_limit="No Limit"),IF(R652="Yes",1,2),IF(SUMIFS(WhatIf!$W:$W,WhatIf!$Q:$Q,R$1,WhatIf!$R:$R,R652)&lt;=price_limit,IF(R652="Yes",1,2),"")),""))</f>
        <v/>
      </c>
      <c r="BN652" s="161" t="str">
        <f>IF(OR(S652="",VLOOKUP(S$1,Services!$A$1:$B$25,2,0)="Exclude"),"",IF($D652=1,IF(OR(price_limit="",price_limit="No Limit"),IF(S652="Yes",1,2),IF(SUMIFS(WhatIf!$W:$W,WhatIf!$Q:$Q,S$1,WhatIf!$R:$R,S652)&lt;=price_limit,IF(S652="Yes",1,2),"")),""))</f>
        <v/>
      </c>
      <c r="BO652" s="161" t="str">
        <f>IF(OR(T652="",VLOOKUP(T$1,Services!$A$1:$B$25,2,0)="Exclude"),"",IF($D652=1,IF(OR(price_limit="",price_limit="No Limit"),IF(T652="Yes",1,2),IF(SUMIFS(WhatIf!$W:$W,WhatIf!$Q:$Q,T$1,WhatIf!$R:$R,T652)&lt;=price_limit,IF(T652="Yes",1,2),"")),""))</f>
        <v/>
      </c>
      <c r="BP652" s="161" t="str">
        <f>IF(OR(U652="",VLOOKUP(U$1,Services!$A$1:$B$25,2,0)="Exclude"),"",IF($D652=1,IF(OR(price_limit="",price_limit="No Limit"),IF(U652="Yes",1,2),IF(SUMIFS(WhatIf!$W:$W,WhatIf!$Q:$Q,U$1,WhatIf!$R:$R,U652)&lt;=price_limit,IF(U652="Yes",1,2),"")),""))</f>
        <v/>
      </c>
      <c r="BQ652" s="161" t="str">
        <f>IF(OR(V652="",VLOOKUP(V$1,Services!$A$1:$B$25,2,0)="Exclude"),"",IF($D652=1,IF(OR(price_limit="",price_limit="No Limit"),IF(V652="Yes",1,2),IF(SUMIFS(WhatIf!$W:$W,WhatIf!$Q:$Q,V$1,WhatIf!$R:$R,V652)&lt;=price_limit,IF(V652="Yes",1,2),"")),""))</f>
        <v/>
      </c>
      <c r="BR652" s="161" t="str">
        <f>IF(OR(W652="",VLOOKUP(W$1,Services!$A$1:$B$25,2,0)="Exclude"),"",IF($D652=1,IF(OR(price_limit="",price_limit="No Limit"),IF(W652="Yes",1,2),IF(SUMIFS(WhatIf!$W:$W,WhatIf!$Q:$Q,W$1,WhatIf!$R:$R,W652)&lt;=price_limit,IF(W652="Yes",1,2),"")),""))</f>
        <v/>
      </c>
      <c r="BS652" s="161" t="str">
        <f>IF(OR(X652="",VLOOKUP(X$1,Services!$A$1:$B$25,2,0)="Exclude"),"",IF($D652=1,IF(OR(price_limit="",price_limit="No Limit"),IF(X652="Yes",1,2),IF(SUMIFS(WhatIf!$W:$W,WhatIf!$Q:$Q,X$1,WhatIf!$R:$R,X652)&lt;=price_limit,IF(X652="Yes",1,2),"")),""))</f>
        <v/>
      </c>
      <c r="BT652" s="161" t="str">
        <f>IF(OR(Y652="",VLOOKUP(Y$1,Services!$A$1:$B$25,2,0)="Exclude"),"",IF($D652=1,IF(OR(price_limit="",price_limit="No Limit"),IF(Y652="Yes",1,2),IF(SUMIFS(WhatIf!$W:$W,WhatIf!$Q:$Q,Y$1,WhatIf!$R:$R,Y652)&lt;=price_limit,IF(Y652="Yes",1,2),"")),""))</f>
        <v/>
      </c>
      <c r="BU652" s="161" t="str">
        <f>IF(OR(Z652="",VLOOKUP(Z$1,Services!$A$1:$B$25,2,0)="Exclude"),"",IF($D652=1,IF(OR(price_limit="",price_limit="No Limit"),IF(Z652="Yes",1,2),IF(SUMIFS(WhatIf!$W:$W,WhatIf!$Q:$Q,Z$1,WhatIf!$R:$R,Z652)&lt;=price_limit,IF(Z652="Yes",1,2),"")),""))</f>
        <v/>
      </c>
      <c r="BV652" s="161" t="str">
        <f>IF(OR(AA652="",VLOOKUP(AA$1,Services!$A$1:$B$25,2,0)="Exclude"),"",IF($D652=1,IF(OR(price_limit="",price_limit="No Limit"),IF(AA652="Yes",1,2),IF(SUMIFS(WhatIf!$W:$W,WhatIf!$Q:$Q,AA$1,WhatIf!$R:$R,AA652)&lt;=price_limit,IF(AA652="Yes",1,2),"")),""))</f>
        <v/>
      </c>
      <c r="BW652" s="8">
        <f t="shared" si="34"/>
        <v>0</v>
      </c>
      <c r="BX652" s="8">
        <f>IF(OR(highlight_pick="Select",highlight_pick=""),0,IF(MID(highlight_pick,1,1)="#",0,IF(INDEX($A652:$CA652,1,MATCH(highlight_pick,$1:$1,0))="",0,IF(INDEX($A652:$CA652,1,MATCH(highlight_pick,$1:$1,0))="Yes",1,2))))</f>
        <v>0</v>
      </c>
      <c r="BY652" s="8">
        <f>IF(MID(highlight_pick,1,1)="#",IF(INDEX(Analysis!$C$7:$E$7,1,VALUE(MID(highlight_pick,2,1)))&lt;&gt;"",IF(INDEX($A652:$CA652,1,MATCH(INDEX(Analysis!$C$7:$E$7,1,VALUE(MID(highlight_pick,2,1))),$1:$1,0))="",0,IF(INDEX($A652:$CA652,1,MATCH(INDEX(Analysis!$C$7:$E$7,1,VALUE(MID(highlight_pick,2,1))),$1:$1,0))="Yes",1,IF(ISNUMBER(SEARCH(INDEX($A652:$CA652,1,MATCH(INDEX(Analysis!$C$7:$E$7,1,VALUE(MID(highlight_pick,2,1))),$1:$1,0)),INDEX(Analysis!$C$9:$E$9,1,VALUE(MID(highlight_pick,2,1))))),2,0))),0),0)</f>
        <v>0</v>
      </c>
      <c r="BZ652" s="8">
        <f>IF(MID(highlight_pick,1,1)="#",IF(INDEX(Analysis!$C$10:$E$10,1,VALUE(MID(highlight_pick,2,1)))&lt;&gt;"",IF(INDEX($A652:$CA652,1,MATCH(INDEX(Analysis!$C$10:$E$10,1,VALUE(MID(highlight_pick,2,1))),$1:$1,0))="",0,IF(INDEX($A652:$CA652,1,MATCH(INDEX(Analysis!$C$10:$E$10,1,VALUE(MID(highlight_pick,2,1))),$1:$1,0))="Yes",1,IF(ISNUMBER(SEARCH(INDEX($A652:$CA652,1,MATCH(INDEX(Analysis!$C$10:$E$10,1,VALUE(MID(highlight_pick,2,1))),$1:$1,0)),INDEX(Analysis!$C$12:$E$12,1,VALUE(MID(highlight_pick,2,1))))),2,0))),0),0)</f>
        <v>0</v>
      </c>
      <c r="CA652" s="8">
        <f ca="1">IF(profile="",INDEX(MyNetworks!$A$7:$Z$200,MATCH(A652,OFFSET(MyNetworks!$A$7,0,MATCH(C652,MyNetworks!$6:$6,0)-1,200,1),0),MATCH(C652,MyNetworks!$6:$6,0)-1),IFERROR(INDEX(Profiles!$A$7:$U$200,MATCH(A652,OFFSET(Profiles!$A$7,0,MATCH(profile,Profiles!$6:$6,0)-1,200,1),0),MATCH(profile,Profiles!$6:$6,0)-1),0))</f>
        <v>0</v>
      </c>
    </row>
    <row r="653" spans="1:79" ht="13" customHeight="1" x14ac:dyDescent="0.35">
      <c r="A653" s="15" t="s">
        <v>835</v>
      </c>
      <c r="B653" s="3" t="s">
        <v>1114</v>
      </c>
      <c r="C653" s="3" t="s">
        <v>184</v>
      </c>
      <c r="D653" s="8" t="str">
        <f t="shared" ca="1" si="32"/>
        <v/>
      </c>
      <c r="I653" s="4" t="s">
        <v>231</v>
      </c>
      <c r="J653" s="4" t="s">
        <v>231</v>
      </c>
      <c r="K653" s="8" t="s">
        <v>231</v>
      </c>
      <c r="L653" s="8" t="s">
        <v>231</v>
      </c>
      <c r="M653" s="8"/>
      <c r="N653" s="8"/>
      <c r="O653" s="8"/>
      <c r="P653" s="8"/>
      <c r="Q653" s="8"/>
      <c r="R653" s="8"/>
      <c r="S653" s="8"/>
      <c r="T653" s="8"/>
      <c r="U653" s="8"/>
      <c r="V653" s="8" t="s">
        <v>1</v>
      </c>
      <c r="W653" s="6"/>
      <c r="X653" s="6"/>
      <c r="Y653" s="6"/>
      <c r="Z653" s="6"/>
      <c r="AB653" s="8" t="str">
        <f ca="1">IF(AND($D653=1,ISNUMBER(MATCH(E$1&amp;E653&amp;"x",WhatIf!$X:$X,0))),1,"")</f>
        <v/>
      </c>
      <c r="AC653" s="8" t="str">
        <f ca="1">IF(AND($D653=1,ISNUMBER(MATCH(F$1&amp;F653&amp;"x",WhatIf!$X:$X,0))),1,"")</f>
        <v/>
      </c>
      <c r="AD653" s="8" t="str">
        <f ca="1">IF(AND($D653=1,ISNUMBER(MATCH(G$1&amp;G653&amp;"x",WhatIf!$X:$X,0))),1,"")</f>
        <v/>
      </c>
      <c r="AE653" s="8" t="str">
        <f ca="1">IF(AND($D653=1,ISNUMBER(MATCH(H$1&amp;H653&amp;"x",WhatIf!$X:$X,0))),1,"")</f>
        <v/>
      </c>
      <c r="AF653" s="8" t="str">
        <f ca="1">IF(AND($D653=1,ISNUMBER(MATCH(I$1&amp;I653&amp;"x",WhatIf!$X:$X,0))),1,"")</f>
        <v/>
      </c>
      <c r="AG653" s="8" t="str">
        <f ca="1">IF(AND($D653=1,ISNUMBER(MATCH(J$1&amp;J653&amp;"x",WhatIf!$X:$X,0))),1,"")</f>
        <v/>
      </c>
      <c r="AH653" s="8" t="str">
        <f ca="1">IF(AND($D653=1,ISNUMBER(MATCH(K$1&amp;K653&amp;"x",WhatIf!$X:$X,0))),1,"")</f>
        <v/>
      </c>
      <c r="AI653" s="8" t="str">
        <f ca="1">IF(AND($D653=1,ISNUMBER(MATCH(L$1&amp;L653&amp;"x",WhatIf!$X:$X,0))),1,"")</f>
        <v/>
      </c>
      <c r="AJ653" s="8" t="str">
        <f ca="1">IF(AND($D653=1,ISNUMBER(MATCH(M$1&amp;M653&amp;"x",WhatIf!$X:$X,0))),1,"")</f>
        <v/>
      </c>
      <c r="AK653" s="8" t="str">
        <f ca="1">IF(AND($D653=1,ISNUMBER(MATCH(N$1&amp;N653&amp;"x",WhatIf!$X:$X,0))),1,"")</f>
        <v/>
      </c>
      <c r="AL653" s="8" t="str">
        <f ca="1">IF(AND($D653=1,ISNUMBER(MATCH(O$1&amp;O653&amp;"x",WhatIf!$X:$X,0))),1,"")</f>
        <v/>
      </c>
      <c r="AM653" s="8" t="str">
        <f ca="1">IF(AND($D653=1,ISNUMBER(MATCH(P$1&amp;P653&amp;"x",WhatIf!$X:$X,0))),1,"")</f>
        <v/>
      </c>
      <c r="AN653" s="8" t="str">
        <f ca="1">IF(AND($D653=1,ISNUMBER(MATCH(Q$1&amp;Q653&amp;"x",WhatIf!$X:$X,0))),1,"")</f>
        <v/>
      </c>
      <c r="AO653" s="8" t="str">
        <f ca="1">IF(AND($D653=1,ISNUMBER(MATCH(R$1&amp;R653&amp;"x",WhatIf!$X:$X,0))),1,"")</f>
        <v/>
      </c>
      <c r="AP653" s="8" t="str">
        <f ca="1">IF(AND($D653=1,ISNUMBER(MATCH(S$1&amp;S653&amp;"x",WhatIf!$X:$X,0))),1,"")</f>
        <v/>
      </c>
      <c r="AQ653" s="8" t="str">
        <f ca="1">IF(AND($D653=1,ISNUMBER(MATCH(T$1&amp;T653&amp;"x",WhatIf!$X:$X,0))),1,"")</f>
        <v/>
      </c>
      <c r="AR653" s="8" t="str">
        <f ca="1">IF(AND($D653=1,ISNUMBER(MATCH(U$1&amp;U653&amp;"x",WhatIf!$X:$X,0))),1,"")</f>
        <v/>
      </c>
      <c r="AS653" s="8" t="str">
        <f ca="1">IF(AND($D653=1,ISNUMBER(MATCH(V$1&amp;V653&amp;"x",WhatIf!$X:$X,0))),1,"")</f>
        <v/>
      </c>
      <c r="AT653" s="8" t="str">
        <f ca="1">IF(AND($D653=1,ISNUMBER(MATCH(W$1&amp;W653&amp;"x",WhatIf!$X:$X,0))),1,"")</f>
        <v/>
      </c>
      <c r="AU653" s="8" t="str">
        <f ca="1">IF(AND($D653=1,ISNUMBER(MATCH(X$1&amp;X653&amp;"x",WhatIf!$X:$X,0))),1,"")</f>
        <v/>
      </c>
      <c r="AV653" s="8" t="str">
        <f ca="1">IF(AND($D653=1,ISNUMBER(MATCH(Y$1&amp;Y653&amp;"x",WhatIf!$X:$X,0))),1,"")</f>
        <v/>
      </c>
      <c r="AW653" s="8" t="str">
        <f ca="1">IF(AND($D653=1,ISNUMBER(MATCH(Z$1&amp;Z653&amp;"x",WhatIf!$X:$X,0))),1,"")</f>
        <v/>
      </c>
      <c r="AX653" s="8" t="str">
        <f ca="1">IF(AND($D653=1,ISNUMBER(MATCH(AA$1&amp;AA653&amp;"x",WhatIf!$X:$X,0))),1,"")</f>
        <v/>
      </c>
      <c r="AY653" s="8" t="str">
        <f t="shared" ca="1" si="33"/>
        <v/>
      </c>
      <c r="AZ653" s="161" t="str">
        <f>IF(OR(E653="",VLOOKUP(E$1,Services!$A$1:$B$25,2,0)="Exclude"),"",IF($D653=1,IF(OR(price_limit="",price_limit="No Limit"),IF(E653="Yes",1,2),IF(SUMIFS(WhatIf!$W:$W,WhatIf!$Q:$Q,E$1,WhatIf!$R:$R,E653)&lt;=price_limit,IF(E653="Yes",1,2),"")),""))</f>
        <v/>
      </c>
      <c r="BA653" s="161" t="str">
        <f>IF(OR(F653="",VLOOKUP(F$1,Services!$A$1:$B$25,2,0)="Exclude"),"",IF($D653=1,IF(OR(price_limit="",price_limit="No Limit"),IF(F653="Yes",1,2),IF(SUMIFS(WhatIf!$W:$W,WhatIf!$Q:$Q,F$1,WhatIf!$R:$R,F653)&lt;=price_limit,IF(F653="Yes",1,2),"")),""))</f>
        <v/>
      </c>
      <c r="BB653" s="161" t="str">
        <f>IF(OR(G653="",VLOOKUP(G$1,Services!$A$1:$B$25,2,0)="Exclude"),"",IF($D653=1,IF(OR(price_limit="",price_limit="No Limit"),IF(G653="Yes",1,2),IF(SUMIFS(WhatIf!$W:$W,WhatIf!$Q:$Q,G$1,WhatIf!$R:$R,G653)&lt;=price_limit,IF(G653="Yes",1,2),"")),""))</f>
        <v/>
      </c>
      <c r="BC653" s="161" t="str">
        <f>IF(OR(H653="",VLOOKUP(H$1,Services!$A$1:$B$25,2,0)="Exclude"),"",IF($D653=1,IF(OR(price_limit="",price_limit="No Limit"),IF(H653="Yes",1,2),IF(SUMIFS(WhatIf!$W:$W,WhatIf!$Q:$Q,H$1,WhatIf!$R:$R,H653)&lt;=price_limit,IF(H653="Yes",1,2),"")),""))</f>
        <v/>
      </c>
      <c r="BD653" s="161" t="str">
        <f ca="1">IF(OR(I653="",VLOOKUP(I$1,Services!$A$1:$B$25,2,0)="Exclude"),"",IF($D653=1,IF(OR(price_limit="",price_limit="No Limit"),IF(I653="Yes",1,2),IF(SUMIFS(WhatIf!$W:$W,WhatIf!$Q:$Q,I$1,WhatIf!$R:$R,I653)&lt;=price_limit,IF(I653="Yes",1,2),"")),""))</f>
        <v/>
      </c>
      <c r="BE653" s="161" t="str">
        <f ca="1">IF(OR(J653="",VLOOKUP(J$1,Services!$A$1:$B$25,2,0)="Exclude"),"",IF($D653=1,IF(OR(price_limit="",price_limit="No Limit"),IF(J653="Yes",1,2),IF(SUMIFS(WhatIf!$W:$W,WhatIf!$Q:$Q,J$1,WhatIf!$R:$R,J653)&lt;=price_limit,IF(J653="Yes",1,2),"")),""))</f>
        <v/>
      </c>
      <c r="BF653" s="161" t="str">
        <f ca="1">IF(OR(K653="",VLOOKUP(K$1,Services!$A$1:$B$25,2,0)="Exclude"),"",IF($D653=1,IF(OR(price_limit="",price_limit="No Limit"),IF(K653="Yes",1,2),IF(SUMIFS(WhatIf!$W:$W,WhatIf!$Q:$Q,K$1,WhatIf!$R:$R,K653)&lt;=price_limit,IF(K653="Yes",1,2),"")),""))</f>
        <v/>
      </c>
      <c r="BG653" s="161" t="str">
        <f ca="1">IF(OR(L653="",VLOOKUP(L$1,Services!$A$1:$B$25,2,0)="Exclude"),"",IF($D653=1,IF(OR(price_limit="",price_limit="No Limit"),IF(L653="Yes",1,2),IF(SUMIFS(WhatIf!$W:$W,WhatIf!$Q:$Q,L$1,WhatIf!$R:$R,L653)&lt;=price_limit,IF(L653="Yes",1,2),"")),""))</f>
        <v/>
      </c>
      <c r="BH653" s="161" t="str">
        <f>IF(OR(M653="",VLOOKUP(M$1,Services!$A$1:$B$25,2,0)="Exclude"),"",IF($D653=1,IF(OR(price_limit="",price_limit="No Limit"),IF(M653="Yes",1,2),IF(SUMIFS(WhatIf!$W:$W,WhatIf!$Q:$Q,M$1,WhatIf!$R:$R,M653)&lt;=price_limit,IF(M653="Yes",1,2),"")),""))</f>
        <v/>
      </c>
      <c r="BI653" s="161" t="str">
        <f>IF(OR(N653="",VLOOKUP(N$1,Services!$A$1:$B$25,2,0)="Exclude"),"",IF($D653=1,IF(OR(price_limit="",price_limit="No Limit"),IF(N653="Yes",1,2),IF(SUMIFS(WhatIf!$W:$W,WhatIf!$Q:$Q,N$1,WhatIf!$R:$R,N653)&lt;=price_limit,IF(N653="Yes",1,2),"")),""))</f>
        <v/>
      </c>
      <c r="BJ653" s="161" t="str">
        <f>IF(OR(O653="",VLOOKUP(O$1,Services!$A$1:$B$25,2,0)="Exclude"),"",IF($D653=1,IF(OR(price_limit="",price_limit="No Limit"),IF(O653="Yes",1,2),IF(SUMIFS(WhatIf!$W:$W,WhatIf!$Q:$Q,O$1,WhatIf!$R:$R,O653)&lt;=price_limit,IF(O653="Yes",1,2),"")),""))</f>
        <v/>
      </c>
      <c r="BK653" s="161" t="str">
        <f>IF(OR(P653="",VLOOKUP(P$1,Services!$A$1:$B$25,2,0)="Exclude"),"",IF($D653=1,IF(OR(price_limit="",price_limit="No Limit"),IF(P653="Yes",1,2),IF(SUMIFS(WhatIf!$W:$W,WhatIf!$Q:$Q,P$1,WhatIf!$R:$R,P653)&lt;=price_limit,IF(P653="Yes",1,2),"")),""))</f>
        <v/>
      </c>
      <c r="BL653" s="161" t="str">
        <f>IF(OR(Q653="",VLOOKUP(Q$1,Services!$A$1:$B$25,2,0)="Exclude"),"",IF($D653=1,IF(OR(price_limit="",price_limit="No Limit"),IF(Q653="Yes",1,2),IF(SUMIFS(WhatIf!$W:$W,WhatIf!$Q:$Q,Q$1,WhatIf!$R:$R,Q653)&lt;=price_limit,IF(Q653="Yes",1,2),"")),""))</f>
        <v/>
      </c>
      <c r="BM653" s="161" t="str">
        <f>IF(OR(R653="",VLOOKUP(R$1,Services!$A$1:$B$25,2,0)="Exclude"),"",IF($D653=1,IF(OR(price_limit="",price_limit="No Limit"),IF(R653="Yes",1,2),IF(SUMIFS(WhatIf!$W:$W,WhatIf!$Q:$Q,R$1,WhatIf!$R:$R,R653)&lt;=price_limit,IF(R653="Yes",1,2),"")),""))</f>
        <v/>
      </c>
      <c r="BN653" s="161" t="str">
        <f>IF(OR(S653="",VLOOKUP(S$1,Services!$A$1:$B$25,2,0)="Exclude"),"",IF($D653=1,IF(OR(price_limit="",price_limit="No Limit"),IF(S653="Yes",1,2),IF(SUMIFS(WhatIf!$W:$W,WhatIf!$Q:$Q,S$1,WhatIf!$R:$R,S653)&lt;=price_limit,IF(S653="Yes",1,2),"")),""))</f>
        <v/>
      </c>
      <c r="BO653" s="161" t="str">
        <f>IF(OR(T653="",VLOOKUP(T$1,Services!$A$1:$B$25,2,0)="Exclude"),"",IF($D653=1,IF(OR(price_limit="",price_limit="No Limit"),IF(T653="Yes",1,2),IF(SUMIFS(WhatIf!$W:$W,WhatIf!$Q:$Q,T$1,WhatIf!$R:$R,T653)&lt;=price_limit,IF(T653="Yes",1,2),"")),""))</f>
        <v/>
      </c>
      <c r="BP653" s="161" t="str">
        <f>IF(OR(U653="",VLOOKUP(U$1,Services!$A$1:$B$25,2,0)="Exclude"),"",IF($D653=1,IF(OR(price_limit="",price_limit="No Limit"),IF(U653="Yes",1,2),IF(SUMIFS(WhatIf!$W:$W,WhatIf!$Q:$Q,U$1,WhatIf!$R:$R,U653)&lt;=price_limit,IF(U653="Yes",1,2),"")),""))</f>
        <v/>
      </c>
      <c r="BQ653" s="161" t="str">
        <f ca="1">IF(OR(V653="",VLOOKUP(V$1,Services!$A$1:$B$25,2,0)="Exclude"),"",IF($D653=1,IF(OR(price_limit="",price_limit="No Limit"),IF(V653="Yes",1,2),IF(SUMIFS(WhatIf!$W:$W,WhatIf!$Q:$Q,V$1,WhatIf!$R:$R,V653)&lt;=price_limit,IF(V653="Yes",1,2),"")),""))</f>
        <v/>
      </c>
      <c r="BR653" s="161" t="str">
        <f>IF(OR(W653="",VLOOKUP(W$1,Services!$A$1:$B$25,2,0)="Exclude"),"",IF($D653=1,IF(OR(price_limit="",price_limit="No Limit"),IF(W653="Yes",1,2),IF(SUMIFS(WhatIf!$W:$W,WhatIf!$Q:$Q,W$1,WhatIf!$R:$R,W653)&lt;=price_limit,IF(W653="Yes",1,2),"")),""))</f>
        <v/>
      </c>
      <c r="BS653" s="161" t="str">
        <f>IF(OR(X653="",VLOOKUP(X$1,Services!$A$1:$B$25,2,0)="Exclude"),"",IF($D653=1,IF(OR(price_limit="",price_limit="No Limit"),IF(X653="Yes",1,2),IF(SUMIFS(WhatIf!$W:$W,WhatIf!$Q:$Q,X$1,WhatIf!$R:$R,X653)&lt;=price_limit,IF(X653="Yes",1,2),"")),""))</f>
        <v/>
      </c>
      <c r="BT653" s="161" t="str">
        <f>IF(OR(Y653="",VLOOKUP(Y$1,Services!$A$1:$B$25,2,0)="Exclude"),"",IF($D653=1,IF(OR(price_limit="",price_limit="No Limit"),IF(Y653="Yes",1,2),IF(SUMIFS(WhatIf!$W:$W,WhatIf!$Q:$Q,Y$1,WhatIf!$R:$R,Y653)&lt;=price_limit,IF(Y653="Yes",1,2),"")),""))</f>
        <v/>
      </c>
      <c r="BU653" s="161" t="str">
        <f>IF(OR(Z653="",VLOOKUP(Z$1,Services!$A$1:$B$25,2,0)="Exclude"),"",IF($D653=1,IF(OR(price_limit="",price_limit="No Limit"),IF(Z653="Yes",1,2),IF(SUMIFS(WhatIf!$W:$W,WhatIf!$Q:$Q,Z$1,WhatIf!$R:$R,Z653)&lt;=price_limit,IF(Z653="Yes",1,2),"")),""))</f>
        <v/>
      </c>
      <c r="BV653" s="161" t="str">
        <f>IF(OR(AA653="",VLOOKUP(AA$1,Services!$A$1:$B$25,2,0)="Exclude"),"",IF($D653=1,IF(OR(price_limit="",price_limit="No Limit"),IF(AA653="Yes",1,2),IF(SUMIFS(WhatIf!$W:$W,WhatIf!$Q:$Q,AA$1,WhatIf!$R:$R,AA653)&lt;=price_limit,IF(AA653="Yes",1,2),"")),""))</f>
        <v/>
      </c>
      <c r="BW653" s="8">
        <f t="shared" si="34"/>
        <v>0</v>
      </c>
      <c r="BX653" s="8">
        <f>IF(OR(highlight_pick="Select",highlight_pick=""),0,IF(MID(highlight_pick,1,1)="#",0,IF(INDEX($A653:$CA653,1,MATCH(highlight_pick,$1:$1,0))="",0,IF(INDEX($A653:$CA653,1,MATCH(highlight_pick,$1:$1,0))="Yes",1,2))))</f>
        <v>0</v>
      </c>
      <c r="BY653" s="8">
        <f>IF(MID(highlight_pick,1,1)="#",IF(INDEX(Analysis!$C$7:$E$7,1,VALUE(MID(highlight_pick,2,1)))&lt;&gt;"",IF(INDEX($A653:$CA653,1,MATCH(INDEX(Analysis!$C$7:$E$7,1,VALUE(MID(highlight_pick,2,1))),$1:$1,0))="",0,IF(INDEX($A653:$CA653,1,MATCH(INDEX(Analysis!$C$7:$E$7,1,VALUE(MID(highlight_pick,2,1))),$1:$1,0))="Yes",1,IF(ISNUMBER(SEARCH(INDEX($A653:$CA653,1,MATCH(INDEX(Analysis!$C$7:$E$7,1,VALUE(MID(highlight_pick,2,1))),$1:$1,0)),INDEX(Analysis!$C$9:$E$9,1,VALUE(MID(highlight_pick,2,1))))),2,0))),0),0)</f>
        <v>0</v>
      </c>
      <c r="BZ653" s="8">
        <f>IF(MID(highlight_pick,1,1)="#",IF(INDEX(Analysis!$C$10:$E$10,1,VALUE(MID(highlight_pick,2,1)))&lt;&gt;"",IF(INDEX($A653:$CA653,1,MATCH(INDEX(Analysis!$C$10:$E$10,1,VALUE(MID(highlight_pick,2,1))),$1:$1,0))="",0,IF(INDEX($A653:$CA653,1,MATCH(INDEX(Analysis!$C$10:$E$10,1,VALUE(MID(highlight_pick,2,1))),$1:$1,0))="Yes",1,IF(ISNUMBER(SEARCH(INDEX($A653:$CA653,1,MATCH(INDEX(Analysis!$C$10:$E$10,1,VALUE(MID(highlight_pick,2,1))),$1:$1,0)),INDEX(Analysis!$C$12:$E$12,1,VALUE(MID(highlight_pick,2,1))))),2,0))),0),0)</f>
        <v>0</v>
      </c>
      <c r="CA653" s="8">
        <f ca="1">IF(profile="",INDEX(MyNetworks!$A$7:$Z$200,MATCH(A653,OFFSET(MyNetworks!$A$7,0,MATCH(C653,MyNetworks!$6:$6,0)-1,200,1),0),MATCH(C653,MyNetworks!$6:$6,0)-1),IFERROR(INDEX(Profiles!$A$7:$U$200,MATCH(A653,OFFSET(Profiles!$A$7,0,MATCH(profile,Profiles!$6:$6,0)-1,200,1),0),MATCH(profile,Profiles!$6:$6,0)-1),0))</f>
        <v>0</v>
      </c>
    </row>
    <row r="654" spans="1:79" ht="13" customHeight="1" x14ac:dyDescent="0.3">
      <c r="A654" s="15" t="s">
        <v>1083</v>
      </c>
      <c r="C654" s="3" t="s">
        <v>177</v>
      </c>
      <c r="D654" s="8" t="str">
        <f t="shared" ca="1" si="32"/>
        <v/>
      </c>
      <c r="P654" s="4" t="s">
        <v>1</v>
      </c>
      <c r="AB654" s="8" t="str">
        <f ca="1">IF(AND($D654=1,ISNUMBER(MATCH(E$1&amp;E654&amp;"x",WhatIf!$X:$X,0))),1,"")</f>
        <v/>
      </c>
      <c r="AC654" s="8" t="str">
        <f ca="1">IF(AND($D654=1,ISNUMBER(MATCH(F$1&amp;F654&amp;"x",WhatIf!$X:$X,0))),1,"")</f>
        <v/>
      </c>
      <c r="AD654" s="8" t="str">
        <f ca="1">IF(AND($D654=1,ISNUMBER(MATCH(G$1&amp;G654&amp;"x",WhatIf!$X:$X,0))),1,"")</f>
        <v/>
      </c>
      <c r="AE654" s="8" t="str">
        <f ca="1">IF(AND($D654=1,ISNUMBER(MATCH(H$1&amp;H654&amp;"x",WhatIf!$X:$X,0))),1,"")</f>
        <v/>
      </c>
      <c r="AF654" s="8" t="str">
        <f ca="1">IF(AND($D654=1,ISNUMBER(MATCH(I$1&amp;I654&amp;"x",WhatIf!$X:$X,0))),1,"")</f>
        <v/>
      </c>
      <c r="AG654" s="8" t="str">
        <f ca="1">IF(AND($D654=1,ISNUMBER(MATCH(J$1&amp;J654&amp;"x",WhatIf!$X:$X,0))),1,"")</f>
        <v/>
      </c>
      <c r="AH654" s="8" t="str">
        <f ca="1">IF(AND($D654=1,ISNUMBER(MATCH(K$1&amp;K654&amp;"x",WhatIf!$X:$X,0))),1,"")</f>
        <v/>
      </c>
      <c r="AI654" s="8" t="str">
        <f ca="1">IF(AND($D654=1,ISNUMBER(MATCH(L$1&amp;L654&amp;"x",WhatIf!$X:$X,0))),1,"")</f>
        <v/>
      </c>
      <c r="AJ654" s="8" t="str">
        <f ca="1">IF(AND($D654=1,ISNUMBER(MATCH(M$1&amp;M654&amp;"x",WhatIf!$X:$X,0))),1,"")</f>
        <v/>
      </c>
      <c r="AK654" s="8" t="str">
        <f ca="1">IF(AND($D654=1,ISNUMBER(MATCH(N$1&amp;N654&amp;"x",WhatIf!$X:$X,0))),1,"")</f>
        <v/>
      </c>
      <c r="AL654" s="8" t="str">
        <f ca="1">IF(AND($D654=1,ISNUMBER(MATCH(O$1&amp;O654&amp;"x",WhatIf!$X:$X,0))),1,"")</f>
        <v/>
      </c>
      <c r="AM654" s="8" t="str">
        <f ca="1">IF(AND($D654=1,ISNUMBER(MATCH(P$1&amp;P654&amp;"x",WhatIf!$X:$X,0))),1,"")</f>
        <v/>
      </c>
      <c r="AN654" s="8" t="str">
        <f ca="1">IF(AND($D654=1,ISNUMBER(MATCH(Q$1&amp;Q654&amp;"x",WhatIf!$X:$X,0))),1,"")</f>
        <v/>
      </c>
      <c r="AO654" s="8" t="str">
        <f ca="1">IF(AND($D654=1,ISNUMBER(MATCH(R$1&amp;R654&amp;"x",WhatIf!$X:$X,0))),1,"")</f>
        <v/>
      </c>
      <c r="AP654" s="8" t="str">
        <f ca="1">IF(AND($D654=1,ISNUMBER(MATCH(S$1&amp;S654&amp;"x",WhatIf!$X:$X,0))),1,"")</f>
        <v/>
      </c>
      <c r="AQ654" s="8" t="str">
        <f ca="1">IF(AND($D654=1,ISNUMBER(MATCH(T$1&amp;T654&amp;"x",WhatIf!$X:$X,0))),1,"")</f>
        <v/>
      </c>
      <c r="AR654" s="8" t="str">
        <f ca="1">IF(AND($D654=1,ISNUMBER(MATCH(U$1&amp;U654&amp;"x",WhatIf!$X:$X,0))),1,"")</f>
        <v/>
      </c>
      <c r="AS654" s="8" t="str">
        <f ca="1">IF(AND($D654=1,ISNUMBER(MATCH(V$1&amp;V654&amp;"x",WhatIf!$X:$X,0))),1,"")</f>
        <v/>
      </c>
      <c r="AT654" s="8" t="str">
        <f ca="1">IF(AND($D654=1,ISNUMBER(MATCH(W$1&amp;W654&amp;"x",WhatIf!$X:$X,0))),1,"")</f>
        <v/>
      </c>
      <c r="AU654" s="8" t="str">
        <f ca="1">IF(AND($D654=1,ISNUMBER(MATCH(X$1&amp;X654&amp;"x",WhatIf!$X:$X,0))),1,"")</f>
        <v/>
      </c>
      <c r="AV654" s="8" t="str">
        <f ca="1">IF(AND($D654=1,ISNUMBER(MATCH(Y$1&amp;Y654&amp;"x",WhatIf!$X:$X,0))),1,"")</f>
        <v/>
      </c>
      <c r="AW654" s="8" t="str">
        <f ca="1">IF(AND($D654=1,ISNUMBER(MATCH(Z$1&amp;Z654&amp;"x",WhatIf!$X:$X,0))),1,"")</f>
        <v/>
      </c>
      <c r="AX654" s="8" t="str">
        <f ca="1">IF(AND($D654=1,ISNUMBER(MATCH(AA$1&amp;AA654&amp;"x",WhatIf!$X:$X,0))),1,"")</f>
        <v/>
      </c>
      <c r="AY654" s="8" t="str">
        <f t="shared" ca="1" si="33"/>
        <v/>
      </c>
      <c r="AZ654" s="161" t="str">
        <f>IF(OR(E654="",VLOOKUP(E$1,Services!$A$1:$B$25,2,0)="Exclude"),"",IF($D654=1,IF(OR(price_limit="",price_limit="No Limit"),IF(E654="Yes",1,2),IF(SUMIFS(WhatIf!$W:$W,WhatIf!$Q:$Q,E$1,WhatIf!$R:$R,E654)&lt;=price_limit,IF(E654="Yes",1,2),"")),""))</f>
        <v/>
      </c>
      <c r="BA654" s="161" t="str">
        <f>IF(OR(F654="",VLOOKUP(F$1,Services!$A$1:$B$25,2,0)="Exclude"),"",IF($D654=1,IF(OR(price_limit="",price_limit="No Limit"),IF(F654="Yes",1,2),IF(SUMIFS(WhatIf!$W:$W,WhatIf!$Q:$Q,F$1,WhatIf!$R:$R,F654)&lt;=price_limit,IF(F654="Yes",1,2),"")),""))</f>
        <v/>
      </c>
      <c r="BB654" s="161" t="str">
        <f>IF(OR(G654="",VLOOKUP(G$1,Services!$A$1:$B$25,2,0)="Exclude"),"",IF($D654=1,IF(OR(price_limit="",price_limit="No Limit"),IF(G654="Yes",1,2),IF(SUMIFS(WhatIf!$W:$W,WhatIf!$Q:$Q,G$1,WhatIf!$R:$R,G654)&lt;=price_limit,IF(G654="Yes",1,2),"")),""))</f>
        <v/>
      </c>
      <c r="BC654" s="161" t="str">
        <f>IF(OR(H654="",VLOOKUP(H$1,Services!$A$1:$B$25,2,0)="Exclude"),"",IF($D654=1,IF(OR(price_limit="",price_limit="No Limit"),IF(H654="Yes",1,2),IF(SUMIFS(WhatIf!$W:$W,WhatIf!$Q:$Q,H$1,WhatIf!$R:$R,H654)&lt;=price_limit,IF(H654="Yes",1,2),"")),""))</f>
        <v/>
      </c>
      <c r="BD654" s="161" t="str">
        <f>IF(OR(I654="",VLOOKUP(I$1,Services!$A$1:$B$25,2,0)="Exclude"),"",IF($D654=1,IF(OR(price_limit="",price_limit="No Limit"),IF(I654="Yes",1,2),IF(SUMIFS(WhatIf!$W:$W,WhatIf!$Q:$Q,I$1,WhatIf!$R:$R,I654)&lt;=price_limit,IF(I654="Yes",1,2),"")),""))</f>
        <v/>
      </c>
      <c r="BE654" s="161" t="str">
        <f>IF(OR(J654="",VLOOKUP(J$1,Services!$A$1:$B$25,2,0)="Exclude"),"",IF($D654=1,IF(OR(price_limit="",price_limit="No Limit"),IF(J654="Yes",1,2),IF(SUMIFS(WhatIf!$W:$W,WhatIf!$Q:$Q,J$1,WhatIf!$R:$R,J654)&lt;=price_limit,IF(J654="Yes",1,2),"")),""))</f>
        <v/>
      </c>
      <c r="BF654" s="161" t="str">
        <f>IF(OR(K654="",VLOOKUP(K$1,Services!$A$1:$B$25,2,0)="Exclude"),"",IF($D654=1,IF(OR(price_limit="",price_limit="No Limit"),IF(K654="Yes",1,2),IF(SUMIFS(WhatIf!$W:$W,WhatIf!$Q:$Q,K$1,WhatIf!$R:$R,K654)&lt;=price_limit,IF(K654="Yes",1,2),"")),""))</f>
        <v/>
      </c>
      <c r="BG654" s="161" t="str">
        <f>IF(OR(L654="",VLOOKUP(L$1,Services!$A$1:$B$25,2,0)="Exclude"),"",IF($D654=1,IF(OR(price_limit="",price_limit="No Limit"),IF(L654="Yes",1,2),IF(SUMIFS(WhatIf!$W:$W,WhatIf!$Q:$Q,L$1,WhatIf!$R:$R,L654)&lt;=price_limit,IF(L654="Yes",1,2),"")),""))</f>
        <v/>
      </c>
      <c r="BH654" s="161" t="str">
        <f>IF(OR(M654="",VLOOKUP(M$1,Services!$A$1:$B$25,2,0)="Exclude"),"",IF($D654=1,IF(OR(price_limit="",price_limit="No Limit"),IF(M654="Yes",1,2),IF(SUMIFS(WhatIf!$W:$W,WhatIf!$Q:$Q,M$1,WhatIf!$R:$R,M654)&lt;=price_limit,IF(M654="Yes",1,2),"")),""))</f>
        <v/>
      </c>
      <c r="BI654" s="161" t="str">
        <f>IF(OR(N654="",VLOOKUP(N$1,Services!$A$1:$B$25,2,0)="Exclude"),"",IF($D654=1,IF(OR(price_limit="",price_limit="No Limit"),IF(N654="Yes",1,2),IF(SUMIFS(WhatIf!$W:$W,WhatIf!$Q:$Q,N$1,WhatIf!$R:$R,N654)&lt;=price_limit,IF(N654="Yes",1,2),"")),""))</f>
        <v/>
      </c>
      <c r="BJ654" s="161" t="str">
        <f>IF(OR(O654="",VLOOKUP(O$1,Services!$A$1:$B$25,2,0)="Exclude"),"",IF($D654=1,IF(OR(price_limit="",price_limit="No Limit"),IF(O654="Yes",1,2),IF(SUMIFS(WhatIf!$W:$W,WhatIf!$Q:$Q,O$1,WhatIf!$R:$R,O654)&lt;=price_limit,IF(O654="Yes",1,2),"")),""))</f>
        <v/>
      </c>
      <c r="BK654" s="161" t="str">
        <f ca="1">IF(OR(P654="",VLOOKUP(P$1,Services!$A$1:$B$25,2,0)="Exclude"),"",IF($D654=1,IF(OR(price_limit="",price_limit="No Limit"),IF(P654="Yes",1,2),IF(SUMIFS(WhatIf!$W:$W,WhatIf!$Q:$Q,P$1,WhatIf!$R:$R,P654)&lt;=price_limit,IF(P654="Yes",1,2),"")),""))</f>
        <v/>
      </c>
      <c r="BL654" s="161" t="str">
        <f>IF(OR(Q654="",VLOOKUP(Q$1,Services!$A$1:$B$25,2,0)="Exclude"),"",IF($D654=1,IF(OR(price_limit="",price_limit="No Limit"),IF(Q654="Yes",1,2),IF(SUMIFS(WhatIf!$W:$W,WhatIf!$Q:$Q,Q$1,WhatIf!$R:$R,Q654)&lt;=price_limit,IF(Q654="Yes",1,2),"")),""))</f>
        <v/>
      </c>
      <c r="BM654" s="161" t="str">
        <f>IF(OR(R654="",VLOOKUP(R$1,Services!$A$1:$B$25,2,0)="Exclude"),"",IF($D654=1,IF(OR(price_limit="",price_limit="No Limit"),IF(R654="Yes",1,2),IF(SUMIFS(WhatIf!$W:$W,WhatIf!$Q:$Q,R$1,WhatIf!$R:$R,R654)&lt;=price_limit,IF(R654="Yes",1,2),"")),""))</f>
        <v/>
      </c>
      <c r="BN654" s="161" t="str">
        <f>IF(OR(S654="",VLOOKUP(S$1,Services!$A$1:$B$25,2,0)="Exclude"),"",IF($D654=1,IF(OR(price_limit="",price_limit="No Limit"),IF(S654="Yes",1,2),IF(SUMIFS(WhatIf!$W:$W,WhatIf!$Q:$Q,S$1,WhatIf!$R:$R,S654)&lt;=price_limit,IF(S654="Yes",1,2),"")),""))</f>
        <v/>
      </c>
      <c r="BO654" s="161" t="str">
        <f>IF(OR(T654="",VLOOKUP(T$1,Services!$A$1:$B$25,2,0)="Exclude"),"",IF($D654=1,IF(OR(price_limit="",price_limit="No Limit"),IF(T654="Yes",1,2),IF(SUMIFS(WhatIf!$W:$W,WhatIf!$Q:$Q,T$1,WhatIf!$R:$R,T654)&lt;=price_limit,IF(T654="Yes",1,2),"")),""))</f>
        <v/>
      </c>
      <c r="BP654" s="161" t="str">
        <f>IF(OR(U654="",VLOOKUP(U$1,Services!$A$1:$B$25,2,0)="Exclude"),"",IF($D654=1,IF(OR(price_limit="",price_limit="No Limit"),IF(U654="Yes",1,2),IF(SUMIFS(WhatIf!$W:$W,WhatIf!$Q:$Q,U$1,WhatIf!$R:$R,U654)&lt;=price_limit,IF(U654="Yes",1,2),"")),""))</f>
        <v/>
      </c>
      <c r="BQ654" s="161" t="str">
        <f>IF(OR(V654="",VLOOKUP(V$1,Services!$A$1:$B$25,2,0)="Exclude"),"",IF($D654=1,IF(OR(price_limit="",price_limit="No Limit"),IF(V654="Yes",1,2),IF(SUMIFS(WhatIf!$W:$W,WhatIf!$Q:$Q,V$1,WhatIf!$R:$R,V654)&lt;=price_limit,IF(V654="Yes",1,2),"")),""))</f>
        <v/>
      </c>
      <c r="BR654" s="161" t="str">
        <f>IF(OR(W654="",VLOOKUP(W$1,Services!$A$1:$B$25,2,0)="Exclude"),"",IF($D654=1,IF(OR(price_limit="",price_limit="No Limit"),IF(W654="Yes",1,2),IF(SUMIFS(WhatIf!$W:$W,WhatIf!$Q:$Q,W$1,WhatIf!$R:$R,W654)&lt;=price_limit,IF(W654="Yes",1,2),"")),""))</f>
        <v/>
      </c>
      <c r="BS654" s="161" t="str">
        <f>IF(OR(X654="",VLOOKUP(X$1,Services!$A$1:$B$25,2,0)="Exclude"),"",IF($D654=1,IF(OR(price_limit="",price_limit="No Limit"),IF(X654="Yes",1,2),IF(SUMIFS(WhatIf!$W:$W,WhatIf!$Q:$Q,X$1,WhatIf!$R:$R,X654)&lt;=price_limit,IF(X654="Yes",1,2),"")),""))</f>
        <v/>
      </c>
      <c r="BT654" s="161" t="str">
        <f>IF(OR(Y654="",VLOOKUP(Y$1,Services!$A$1:$B$25,2,0)="Exclude"),"",IF($D654=1,IF(OR(price_limit="",price_limit="No Limit"),IF(Y654="Yes",1,2),IF(SUMIFS(WhatIf!$W:$W,WhatIf!$Q:$Q,Y$1,WhatIf!$R:$R,Y654)&lt;=price_limit,IF(Y654="Yes",1,2),"")),""))</f>
        <v/>
      </c>
      <c r="BU654" s="161" t="str">
        <f>IF(OR(Z654="",VLOOKUP(Z$1,Services!$A$1:$B$25,2,0)="Exclude"),"",IF($D654=1,IF(OR(price_limit="",price_limit="No Limit"),IF(Z654="Yes",1,2),IF(SUMIFS(WhatIf!$W:$W,WhatIf!$Q:$Q,Z$1,WhatIf!$R:$R,Z654)&lt;=price_limit,IF(Z654="Yes",1,2),"")),""))</f>
        <v/>
      </c>
      <c r="BV654" s="161" t="str">
        <f>IF(OR(AA654="",VLOOKUP(AA$1,Services!$A$1:$B$25,2,0)="Exclude"),"",IF($D654=1,IF(OR(price_limit="",price_limit="No Limit"),IF(AA654="Yes",1,2),IF(SUMIFS(WhatIf!$W:$W,WhatIf!$Q:$Q,AA$1,WhatIf!$R:$R,AA654)&lt;=price_limit,IF(AA654="Yes",1,2),"")),""))</f>
        <v/>
      </c>
      <c r="BW654" s="8">
        <f t="shared" si="34"/>
        <v>0</v>
      </c>
      <c r="BX654" s="8">
        <f>IF(OR(highlight_pick="Select",highlight_pick=""),0,IF(MID(highlight_pick,1,1)="#",0,IF(INDEX($A654:$CA654,1,MATCH(highlight_pick,$1:$1,0))="",0,IF(INDEX($A654:$CA654,1,MATCH(highlight_pick,$1:$1,0))="Yes",1,2))))</f>
        <v>0</v>
      </c>
      <c r="BY654" s="8">
        <f>IF(MID(highlight_pick,1,1)="#",IF(INDEX(Analysis!$C$7:$E$7,1,VALUE(MID(highlight_pick,2,1)))&lt;&gt;"",IF(INDEX($A654:$CA654,1,MATCH(INDEX(Analysis!$C$7:$E$7,1,VALUE(MID(highlight_pick,2,1))),$1:$1,0))="",0,IF(INDEX($A654:$CA654,1,MATCH(INDEX(Analysis!$C$7:$E$7,1,VALUE(MID(highlight_pick,2,1))),$1:$1,0))="Yes",1,IF(ISNUMBER(SEARCH(INDEX($A654:$CA654,1,MATCH(INDEX(Analysis!$C$7:$E$7,1,VALUE(MID(highlight_pick,2,1))),$1:$1,0)),INDEX(Analysis!$C$9:$E$9,1,VALUE(MID(highlight_pick,2,1))))),2,0))),0),0)</f>
        <v>0</v>
      </c>
      <c r="BZ654" s="8">
        <f>IF(MID(highlight_pick,1,1)="#",IF(INDEX(Analysis!$C$10:$E$10,1,VALUE(MID(highlight_pick,2,1)))&lt;&gt;"",IF(INDEX($A654:$CA654,1,MATCH(INDEX(Analysis!$C$10:$E$10,1,VALUE(MID(highlight_pick,2,1))),$1:$1,0))="",0,IF(INDEX($A654:$CA654,1,MATCH(INDEX(Analysis!$C$10:$E$10,1,VALUE(MID(highlight_pick,2,1))),$1:$1,0))="Yes",1,IF(ISNUMBER(SEARCH(INDEX($A654:$CA654,1,MATCH(INDEX(Analysis!$C$10:$E$10,1,VALUE(MID(highlight_pick,2,1))),$1:$1,0)),INDEX(Analysis!$C$12:$E$12,1,VALUE(MID(highlight_pick,2,1))))),2,0))),0),0)</f>
        <v>0</v>
      </c>
      <c r="CA654" s="8">
        <f ca="1">IF(profile="",INDEX(MyNetworks!$A$7:$Z$200,MATCH(A654,OFFSET(MyNetworks!$A$7,0,MATCH(C654,MyNetworks!$6:$6,0)-1,200,1),0),MATCH(C654,MyNetworks!$6:$6,0)-1),IFERROR(INDEX(Profiles!$A$7:$U$200,MATCH(A654,OFFSET(Profiles!$A$7,0,MATCH(profile,Profiles!$6:$6,0)-1,200,1),0),MATCH(profile,Profiles!$6:$6,0)-1),0))</f>
        <v>0</v>
      </c>
    </row>
    <row r="655" spans="1:79" ht="13" customHeight="1" x14ac:dyDescent="0.3">
      <c r="A655" s="15" t="s">
        <v>1212</v>
      </c>
      <c r="C655" s="3" t="s">
        <v>349</v>
      </c>
      <c r="D655" s="8" t="str">
        <f t="shared" ca="1" si="32"/>
        <v/>
      </c>
      <c r="F655" s="4" t="s">
        <v>1197</v>
      </c>
      <c r="G655" s="4" t="s">
        <v>1197</v>
      </c>
      <c r="H655" s="4" t="s">
        <v>1197</v>
      </c>
      <c r="AB655" s="8" t="str">
        <f ca="1">IF(AND($D655=1,ISNUMBER(MATCH(E$1&amp;E655&amp;"x",WhatIf!$X:$X,0))),1,"")</f>
        <v/>
      </c>
      <c r="AC655" s="8" t="str">
        <f ca="1">IF(AND($D655=1,ISNUMBER(MATCH(F$1&amp;F655&amp;"x",WhatIf!$X:$X,0))),1,"")</f>
        <v/>
      </c>
      <c r="AD655" s="8" t="str">
        <f ca="1">IF(AND($D655=1,ISNUMBER(MATCH(G$1&amp;G655&amp;"x",WhatIf!$X:$X,0))),1,"")</f>
        <v/>
      </c>
      <c r="AE655" s="8" t="str">
        <f ca="1">IF(AND($D655=1,ISNUMBER(MATCH(H$1&amp;H655&amp;"x",WhatIf!$X:$X,0))),1,"")</f>
        <v/>
      </c>
      <c r="AF655" s="8" t="str">
        <f ca="1">IF(AND($D655=1,ISNUMBER(MATCH(I$1&amp;I655&amp;"x",WhatIf!$X:$X,0))),1,"")</f>
        <v/>
      </c>
      <c r="AG655" s="8" t="str">
        <f ca="1">IF(AND($D655=1,ISNUMBER(MATCH(J$1&amp;J655&amp;"x",WhatIf!$X:$X,0))),1,"")</f>
        <v/>
      </c>
      <c r="AH655" s="8" t="str">
        <f ca="1">IF(AND($D655=1,ISNUMBER(MATCH(K$1&amp;K655&amp;"x",WhatIf!$X:$X,0))),1,"")</f>
        <v/>
      </c>
      <c r="AI655" s="8" t="str">
        <f ca="1">IF(AND($D655=1,ISNUMBER(MATCH(L$1&amp;L655&amp;"x",WhatIf!$X:$X,0))),1,"")</f>
        <v/>
      </c>
      <c r="AJ655" s="8" t="str">
        <f ca="1">IF(AND($D655=1,ISNUMBER(MATCH(M$1&amp;M655&amp;"x",WhatIf!$X:$X,0))),1,"")</f>
        <v/>
      </c>
      <c r="AK655" s="8" t="str">
        <f ca="1">IF(AND($D655=1,ISNUMBER(MATCH(N$1&amp;N655&amp;"x",WhatIf!$X:$X,0))),1,"")</f>
        <v/>
      </c>
      <c r="AL655" s="8" t="str">
        <f ca="1">IF(AND($D655=1,ISNUMBER(MATCH(O$1&amp;O655&amp;"x",WhatIf!$X:$X,0))),1,"")</f>
        <v/>
      </c>
      <c r="AM655" s="8" t="str">
        <f ca="1">IF(AND($D655=1,ISNUMBER(MATCH(P$1&amp;P655&amp;"x",WhatIf!$X:$X,0))),1,"")</f>
        <v/>
      </c>
      <c r="AN655" s="8" t="str">
        <f ca="1">IF(AND($D655=1,ISNUMBER(MATCH(Q$1&amp;Q655&amp;"x",WhatIf!$X:$X,0))),1,"")</f>
        <v/>
      </c>
      <c r="AO655" s="8" t="str">
        <f ca="1">IF(AND($D655=1,ISNUMBER(MATCH(R$1&amp;R655&amp;"x",WhatIf!$X:$X,0))),1,"")</f>
        <v/>
      </c>
      <c r="AP655" s="8" t="str">
        <f ca="1">IF(AND($D655=1,ISNUMBER(MATCH(S$1&amp;S655&amp;"x",WhatIf!$X:$X,0))),1,"")</f>
        <v/>
      </c>
      <c r="AQ655" s="8" t="str">
        <f ca="1">IF(AND($D655=1,ISNUMBER(MATCH(T$1&amp;T655&amp;"x",WhatIf!$X:$X,0))),1,"")</f>
        <v/>
      </c>
      <c r="AR655" s="8" t="str">
        <f ca="1">IF(AND($D655=1,ISNUMBER(MATCH(U$1&amp;U655&amp;"x",WhatIf!$X:$X,0))),1,"")</f>
        <v/>
      </c>
      <c r="AS655" s="8" t="str">
        <f ca="1">IF(AND($D655=1,ISNUMBER(MATCH(V$1&amp;V655&amp;"x",WhatIf!$X:$X,0))),1,"")</f>
        <v/>
      </c>
      <c r="AT655" s="8" t="str">
        <f ca="1">IF(AND($D655=1,ISNUMBER(MATCH(W$1&amp;W655&amp;"x",WhatIf!$X:$X,0))),1,"")</f>
        <v/>
      </c>
      <c r="AU655" s="8" t="str">
        <f ca="1">IF(AND($D655=1,ISNUMBER(MATCH(X$1&amp;X655&amp;"x",WhatIf!$X:$X,0))),1,"")</f>
        <v/>
      </c>
      <c r="AV655" s="8" t="str">
        <f ca="1">IF(AND($D655=1,ISNUMBER(MATCH(Y$1&amp;Y655&amp;"x",WhatIf!$X:$X,0))),1,"")</f>
        <v/>
      </c>
      <c r="AW655" s="8" t="str">
        <f ca="1">IF(AND($D655=1,ISNUMBER(MATCH(Z$1&amp;Z655&amp;"x",WhatIf!$X:$X,0))),1,"")</f>
        <v/>
      </c>
      <c r="AX655" s="8" t="str">
        <f ca="1">IF(AND($D655=1,ISNUMBER(MATCH(AA$1&amp;AA655&amp;"x",WhatIf!$X:$X,0))),1,"")</f>
        <v/>
      </c>
      <c r="AY655" s="8" t="str">
        <f t="shared" ca="1" si="33"/>
        <v/>
      </c>
      <c r="AZ655" s="161" t="str">
        <f>IF(OR(E655="",VLOOKUP(E$1,Services!$A$1:$B$25,2,0)="Exclude"),"",IF($D655=1,IF(OR(price_limit="",price_limit="No Limit"),IF(E655="Yes",1,2),IF(SUMIFS(WhatIf!$W:$W,WhatIf!$Q:$Q,E$1,WhatIf!$R:$R,E655)&lt;=price_limit,IF(E655="Yes",1,2),"")),""))</f>
        <v/>
      </c>
      <c r="BA655" s="161" t="str">
        <f ca="1">IF(OR(F655="",VLOOKUP(F$1,Services!$A$1:$B$25,2,0)="Exclude"),"",IF($D655=1,IF(OR(price_limit="",price_limit="No Limit"),IF(F655="Yes",1,2),IF(SUMIFS(WhatIf!$W:$W,WhatIf!$Q:$Q,F$1,WhatIf!$R:$R,F655)&lt;=price_limit,IF(F655="Yes",1,2),"")),""))</f>
        <v/>
      </c>
      <c r="BB655" s="161" t="str">
        <f ca="1">IF(OR(G655="",VLOOKUP(G$1,Services!$A$1:$B$25,2,0)="Exclude"),"",IF($D655=1,IF(OR(price_limit="",price_limit="No Limit"),IF(G655="Yes",1,2),IF(SUMIFS(WhatIf!$W:$W,WhatIf!$Q:$Q,G$1,WhatIf!$R:$R,G655)&lt;=price_limit,IF(G655="Yes",1,2),"")),""))</f>
        <v/>
      </c>
      <c r="BC655" s="161" t="str">
        <f ca="1">IF(OR(H655="",VLOOKUP(H$1,Services!$A$1:$B$25,2,0)="Exclude"),"",IF($D655=1,IF(OR(price_limit="",price_limit="No Limit"),IF(H655="Yes",1,2),IF(SUMIFS(WhatIf!$W:$W,WhatIf!$Q:$Q,H$1,WhatIf!$R:$R,H655)&lt;=price_limit,IF(H655="Yes",1,2),"")),""))</f>
        <v/>
      </c>
      <c r="BD655" s="161" t="str">
        <f>IF(OR(I655="",VLOOKUP(I$1,Services!$A$1:$B$25,2,0)="Exclude"),"",IF($D655=1,IF(OR(price_limit="",price_limit="No Limit"),IF(I655="Yes",1,2),IF(SUMIFS(WhatIf!$W:$W,WhatIf!$Q:$Q,I$1,WhatIf!$R:$R,I655)&lt;=price_limit,IF(I655="Yes",1,2),"")),""))</f>
        <v/>
      </c>
      <c r="BE655" s="161" t="str">
        <f>IF(OR(J655="",VLOOKUP(J$1,Services!$A$1:$B$25,2,0)="Exclude"),"",IF($D655=1,IF(OR(price_limit="",price_limit="No Limit"),IF(J655="Yes",1,2),IF(SUMIFS(WhatIf!$W:$W,WhatIf!$Q:$Q,J$1,WhatIf!$R:$R,J655)&lt;=price_limit,IF(J655="Yes",1,2),"")),""))</f>
        <v/>
      </c>
      <c r="BF655" s="161" t="str">
        <f>IF(OR(K655="",VLOOKUP(K$1,Services!$A$1:$B$25,2,0)="Exclude"),"",IF($D655=1,IF(OR(price_limit="",price_limit="No Limit"),IF(K655="Yes",1,2),IF(SUMIFS(WhatIf!$W:$W,WhatIf!$Q:$Q,K$1,WhatIf!$R:$R,K655)&lt;=price_limit,IF(K655="Yes",1,2),"")),""))</f>
        <v/>
      </c>
      <c r="BG655" s="161" t="str">
        <f>IF(OR(L655="",VLOOKUP(L$1,Services!$A$1:$B$25,2,0)="Exclude"),"",IF($D655=1,IF(OR(price_limit="",price_limit="No Limit"),IF(L655="Yes",1,2),IF(SUMIFS(WhatIf!$W:$W,WhatIf!$Q:$Q,L$1,WhatIf!$R:$R,L655)&lt;=price_limit,IF(L655="Yes",1,2),"")),""))</f>
        <v/>
      </c>
      <c r="BH655" s="161" t="str">
        <f>IF(OR(M655="",VLOOKUP(M$1,Services!$A$1:$B$25,2,0)="Exclude"),"",IF($D655=1,IF(OR(price_limit="",price_limit="No Limit"),IF(M655="Yes",1,2),IF(SUMIFS(WhatIf!$W:$W,WhatIf!$Q:$Q,M$1,WhatIf!$R:$R,M655)&lt;=price_limit,IF(M655="Yes",1,2),"")),""))</f>
        <v/>
      </c>
      <c r="BI655" s="161" t="str">
        <f>IF(OR(N655="",VLOOKUP(N$1,Services!$A$1:$B$25,2,0)="Exclude"),"",IF($D655=1,IF(OR(price_limit="",price_limit="No Limit"),IF(N655="Yes",1,2),IF(SUMIFS(WhatIf!$W:$W,WhatIf!$Q:$Q,N$1,WhatIf!$R:$R,N655)&lt;=price_limit,IF(N655="Yes",1,2),"")),""))</f>
        <v/>
      </c>
      <c r="BJ655" s="161" t="str">
        <f>IF(OR(O655="",VLOOKUP(O$1,Services!$A$1:$B$25,2,0)="Exclude"),"",IF($D655=1,IF(OR(price_limit="",price_limit="No Limit"),IF(O655="Yes",1,2),IF(SUMIFS(WhatIf!$W:$W,WhatIf!$Q:$Q,O$1,WhatIf!$R:$R,O655)&lt;=price_limit,IF(O655="Yes",1,2),"")),""))</f>
        <v/>
      </c>
      <c r="BK655" s="161" t="str">
        <f>IF(OR(P655="",VLOOKUP(P$1,Services!$A$1:$B$25,2,0)="Exclude"),"",IF($D655=1,IF(OR(price_limit="",price_limit="No Limit"),IF(P655="Yes",1,2),IF(SUMIFS(WhatIf!$W:$W,WhatIf!$Q:$Q,P$1,WhatIf!$R:$R,P655)&lt;=price_limit,IF(P655="Yes",1,2),"")),""))</f>
        <v/>
      </c>
      <c r="BL655" s="161" t="str">
        <f>IF(OR(Q655="",VLOOKUP(Q$1,Services!$A$1:$B$25,2,0)="Exclude"),"",IF($D655=1,IF(OR(price_limit="",price_limit="No Limit"),IF(Q655="Yes",1,2),IF(SUMIFS(WhatIf!$W:$W,WhatIf!$Q:$Q,Q$1,WhatIf!$R:$R,Q655)&lt;=price_limit,IF(Q655="Yes",1,2),"")),""))</f>
        <v/>
      </c>
      <c r="BM655" s="161" t="str">
        <f>IF(OR(R655="",VLOOKUP(R$1,Services!$A$1:$B$25,2,0)="Exclude"),"",IF($D655=1,IF(OR(price_limit="",price_limit="No Limit"),IF(R655="Yes",1,2),IF(SUMIFS(WhatIf!$W:$W,WhatIf!$Q:$Q,R$1,WhatIf!$R:$R,R655)&lt;=price_limit,IF(R655="Yes",1,2),"")),""))</f>
        <v/>
      </c>
      <c r="BN655" s="161" t="str">
        <f>IF(OR(S655="",VLOOKUP(S$1,Services!$A$1:$B$25,2,0)="Exclude"),"",IF($D655=1,IF(OR(price_limit="",price_limit="No Limit"),IF(S655="Yes",1,2),IF(SUMIFS(WhatIf!$W:$W,WhatIf!$Q:$Q,S$1,WhatIf!$R:$R,S655)&lt;=price_limit,IF(S655="Yes",1,2),"")),""))</f>
        <v/>
      </c>
      <c r="BO655" s="161" t="str">
        <f>IF(OR(T655="",VLOOKUP(T$1,Services!$A$1:$B$25,2,0)="Exclude"),"",IF($D655=1,IF(OR(price_limit="",price_limit="No Limit"),IF(T655="Yes",1,2),IF(SUMIFS(WhatIf!$W:$W,WhatIf!$Q:$Q,T$1,WhatIf!$R:$R,T655)&lt;=price_limit,IF(T655="Yes",1,2),"")),""))</f>
        <v/>
      </c>
      <c r="BP655" s="161" t="str">
        <f>IF(OR(U655="",VLOOKUP(U$1,Services!$A$1:$B$25,2,0)="Exclude"),"",IF($D655=1,IF(OR(price_limit="",price_limit="No Limit"),IF(U655="Yes",1,2),IF(SUMIFS(WhatIf!$W:$W,WhatIf!$Q:$Q,U$1,WhatIf!$R:$R,U655)&lt;=price_limit,IF(U655="Yes",1,2),"")),""))</f>
        <v/>
      </c>
      <c r="BQ655" s="161" t="str">
        <f>IF(OR(V655="",VLOOKUP(V$1,Services!$A$1:$B$25,2,0)="Exclude"),"",IF($D655=1,IF(OR(price_limit="",price_limit="No Limit"),IF(V655="Yes",1,2),IF(SUMIFS(WhatIf!$W:$W,WhatIf!$Q:$Q,V$1,WhatIf!$R:$R,V655)&lt;=price_limit,IF(V655="Yes",1,2),"")),""))</f>
        <v/>
      </c>
      <c r="BR655" s="161" t="str">
        <f>IF(OR(W655="",VLOOKUP(W$1,Services!$A$1:$B$25,2,0)="Exclude"),"",IF($D655=1,IF(OR(price_limit="",price_limit="No Limit"),IF(W655="Yes",1,2),IF(SUMIFS(WhatIf!$W:$W,WhatIf!$Q:$Q,W$1,WhatIf!$R:$R,W655)&lt;=price_limit,IF(W655="Yes",1,2),"")),""))</f>
        <v/>
      </c>
      <c r="BS655" s="161" t="str">
        <f>IF(OR(X655="",VLOOKUP(X$1,Services!$A$1:$B$25,2,0)="Exclude"),"",IF($D655=1,IF(OR(price_limit="",price_limit="No Limit"),IF(X655="Yes",1,2),IF(SUMIFS(WhatIf!$W:$W,WhatIf!$Q:$Q,X$1,WhatIf!$R:$R,X655)&lt;=price_limit,IF(X655="Yes",1,2),"")),""))</f>
        <v/>
      </c>
      <c r="BT655" s="161" t="str">
        <f>IF(OR(Y655="",VLOOKUP(Y$1,Services!$A$1:$B$25,2,0)="Exclude"),"",IF($D655=1,IF(OR(price_limit="",price_limit="No Limit"),IF(Y655="Yes",1,2),IF(SUMIFS(WhatIf!$W:$W,WhatIf!$Q:$Q,Y$1,WhatIf!$R:$R,Y655)&lt;=price_limit,IF(Y655="Yes",1,2),"")),""))</f>
        <v/>
      </c>
      <c r="BU655" s="161" t="str">
        <f>IF(OR(Z655="",VLOOKUP(Z$1,Services!$A$1:$B$25,2,0)="Exclude"),"",IF($D655=1,IF(OR(price_limit="",price_limit="No Limit"),IF(Z655="Yes",1,2),IF(SUMIFS(WhatIf!$W:$W,WhatIf!$Q:$Q,Z$1,WhatIf!$R:$R,Z655)&lt;=price_limit,IF(Z655="Yes",1,2),"")),""))</f>
        <v/>
      </c>
      <c r="BV655" s="161" t="str">
        <f>IF(OR(AA655="",VLOOKUP(AA$1,Services!$A$1:$B$25,2,0)="Exclude"),"",IF($D655=1,IF(OR(price_limit="",price_limit="No Limit"),IF(AA655="Yes",1,2),IF(SUMIFS(WhatIf!$W:$W,WhatIf!$Q:$Q,AA$1,WhatIf!$R:$R,AA655)&lt;=price_limit,IF(AA655="Yes",1,2),"")),""))</f>
        <v/>
      </c>
      <c r="BW655" s="8">
        <f t="shared" si="34"/>
        <v>0</v>
      </c>
      <c r="BX655" s="8">
        <f>IF(OR(highlight_pick="Select",highlight_pick=""),0,IF(MID(highlight_pick,1,1)="#",0,IF(INDEX($A655:$CA655,1,MATCH(highlight_pick,$1:$1,0))="",0,IF(INDEX($A655:$CA655,1,MATCH(highlight_pick,$1:$1,0))="Yes",1,2))))</f>
        <v>0</v>
      </c>
      <c r="BY655" s="8">
        <f>IF(MID(highlight_pick,1,1)="#",IF(INDEX(Analysis!$C$7:$E$7,1,VALUE(MID(highlight_pick,2,1)))&lt;&gt;"",IF(INDEX($A655:$CA655,1,MATCH(INDEX(Analysis!$C$7:$E$7,1,VALUE(MID(highlight_pick,2,1))),$1:$1,0))="",0,IF(INDEX($A655:$CA655,1,MATCH(INDEX(Analysis!$C$7:$E$7,1,VALUE(MID(highlight_pick,2,1))),$1:$1,0))="Yes",1,IF(ISNUMBER(SEARCH(INDEX($A655:$CA655,1,MATCH(INDEX(Analysis!$C$7:$E$7,1,VALUE(MID(highlight_pick,2,1))),$1:$1,0)),INDEX(Analysis!$C$9:$E$9,1,VALUE(MID(highlight_pick,2,1))))),2,0))),0),0)</f>
        <v>0</v>
      </c>
      <c r="BZ655" s="8">
        <f>IF(MID(highlight_pick,1,1)="#",IF(INDEX(Analysis!$C$10:$E$10,1,VALUE(MID(highlight_pick,2,1)))&lt;&gt;"",IF(INDEX($A655:$CA655,1,MATCH(INDEX(Analysis!$C$10:$E$10,1,VALUE(MID(highlight_pick,2,1))),$1:$1,0))="",0,IF(INDEX($A655:$CA655,1,MATCH(INDEX(Analysis!$C$10:$E$10,1,VALUE(MID(highlight_pick,2,1))),$1:$1,0))="Yes",1,IF(ISNUMBER(SEARCH(INDEX($A655:$CA655,1,MATCH(INDEX(Analysis!$C$10:$E$10,1,VALUE(MID(highlight_pick,2,1))),$1:$1,0)),INDEX(Analysis!$C$12:$E$12,1,VALUE(MID(highlight_pick,2,1))))),2,0))),0),0)</f>
        <v>0</v>
      </c>
      <c r="CA655" s="8">
        <f ca="1">IF(profile="",INDEX(MyNetworks!$A$7:$Z$200,MATCH(A655,OFFSET(MyNetworks!$A$7,0,MATCH(C655,MyNetworks!$6:$6,0)-1,200,1),0),MATCH(C655,MyNetworks!$6:$6,0)-1),IFERROR(INDEX(Profiles!$A$7:$U$200,MATCH(A655,OFFSET(Profiles!$A$7,0,MATCH(profile,Profiles!$6:$6,0)-1,200,1),0),MATCH(profile,Profiles!$6:$6,0)-1),0))</f>
        <v>0</v>
      </c>
    </row>
    <row r="656" spans="1:79" ht="13" customHeight="1" x14ac:dyDescent="0.35">
      <c r="A656" s="15" t="s">
        <v>247</v>
      </c>
      <c r="B656" s="3" t="s">
        <v>205</v>
      </c>
      <c r="C656" s="3" t="s">
        <v>185</v>
      </c>
      <c r="D656" s="8" t="str">
        <f t="shared" ca="1" si="32"/>
        <v/>
      </c>
      <c r="F656" s="4" t="s">
        <v>507</v>
      </c>
      <c r="G656" s="4" t="s">
        <v>507</v>
      </c>
      <c r="H656" s="4" t="s">
        <v>507</v>
      </c>
      <c r="I656" s="8"/>
      <c r="J656" s="8"/>
      <c r="K656" s="8"/>
      <c r="L656" s="8"/>
      <c r="M656" s="8" t="s">
        <v>507</v>
      </c>
      <c r="N656" s="8"/>
      <c r="O656" s="8"/>
      <c r="P656" s="8"/>
      <c r="Q656" s="8"/>
      <c r="R656" s="8"/>
      <c r="S656" s="8"/>
      <c r="T656" s="8"/>
      <c r="U656" s="8"/>
      <c r="V656" s="8"/>
      <c r="W656" s="6"/>
      <c r="X656" s="6"/>
      <c r="Y656" s="6"/>
      <c r="Z656" s="6"/>
      <c r="AB656" s="8" t="str">
        <f ca="1">IF(AND($D656=1,ISNUMBER(MATCH(E$1&amp;E656&amp;"x",WhatIf!$X:$X,0))),1,"")</f>
        <v/>
      </c>
      <c r="AC656" s="8" t="str">
        <f ca="1">IF(AND($D656=1,ISNUMBER(MATCH(F$1&amp;F656&amp;"x",WhatIf!$X:$X,0))),1,"")</f>
        <v/>
      </c>
      <c r="AD656" s="8" t="str">
        <f ca="1">IF(AND($D656=1,ISNUMBER(MATCH(G$1&amp;G656&amp;"x",WhatIf!$X:$X,0))),1,"")</f>
        <v/>
      </c>
      <c r="AE656" s="8" t="str">
        <f ca="1">IF(AND($D656=1,ISNUMBER(MATCH(H$1&amp;H656&amp;"x",WhatIf!$X:$X,0))),1,"")</f>
        <v/>
      </c>
      <c r="AF656" s="8" t="str">
        <f ca="1">IF(AND($D656=1,ISNUMBER(MATCH(I$1&amp;I656&amp;"x",WhatIf!$X:$X,0))),1,"")</f>
        <v/>
      </c>
      <c r="AG656" s="8" t="str">
        <f ca="1">IF(AND($D656=1,ISNUMBER(MATCH(J$1&amp;J656&amp;"x",WhatIf!$X:$X,0))),1,"")</f>
        <v/>
      </c>
      <c r="AH656" s="8" t="str">
        <f ca="1">IF(AND($D656=1,ISNUMBER(MATCH(K$1&amp;K656&amp;"x",WhatIf!$X:$X,0))),1,"")</f>
        <v/>
      </c>
      <c r="AI656" s="8" t="str">
        <f ca="1">IF(AND($D656=1,ISNUMBER(MATCH(L$1&amp;L656&amp;"x",WhatIf!$X:$X,0))),1,"")</f>
        <v/>
      </c>
      <c r="AJ656" s="8" t="str">
        <f ca="1">IF(AND($D656=1,ISNUMBER(MATCH(M$1&amp;M656&amp;"x",WhatIf!$X:$X,0))),1,"")</f>
        <v/>
      </c>
      <c r="AK656" s="8" t="str">
        <f ca="1">IF(AND($D656=1,ISNUMBER(MATCH(N$1&amp;N656&amp;"x",WhatIf!$X:$X,0))),1,"")</f>
        <v/>
      </c>
      <c r="AL656" s="8" t="str">
        <f ca="1">IF(AND($D656=1,ISNUMBER(MATCH(O$1&amp;O656&amp;"x",WhatIf!$X:$X,0))),1,"")</f>
        <v/>
      </c>
      <c r="AM656" s="8" t="str">
        <f ca="1">IF(AND($D656=1,ISNUMBER(MATCH(P$1&amp;P656&amp;"x",WhatIf!$X:$X,0))),1,"")</f>
        <v/>
      </c>
      <c r="AN656" s="8" t="str">
        <f ca="1">IF(AND($D656=1,ISNUMBER(MATCH(Q$1&amp;Q656&amp;"x",WhatIf!$X:$X,0))),1,"")</f>
        <v/>
      </c>
      <c r="AO656" s="8" t="str">
        <f ca="1">IF(AND($D656=1,ISNUMBER(MATCH(R$1&amp;R656&amp;"x",WhatIf!$X:$X,0))),1,"")</f>
        <v/>
      </c>
      <c r="AP656" s="8" t="str">
        <f ca="1">IF(AND($D656=1,ISNUMBER(MATCH(S$1&amp;S656&amp;"x",WhatIf!$X:$X,0))),1,"")</f>
        <v/>
      </c>
      <c r="AQ656" s="8" t="str">
        <f ca="1">IF(AND($D656=1,ISNUMBER(MATCH(T$1&amp;T656&amp;"x",WhatIf!$X:$X,0))),1,"")</f>
        <v/>
      </c>
      <c r="AR656" s="8" t="str">
        <f ca="1">IF(AND($D656=1,ISNUMBER(MATCH(U$1&amp;U656&amp;"x",WhatIf!$X:$X,0))),1,"")</f>
        <v/>
      </c>
      <c r="AS656" s="8" t="str">
        <f ca="1">IF(AND($D656=1,ISNUMBER(MATCH(V$1&amp;V656&amp;"x",WhatIf!$X:$X,0))),1,"")</f>
        <v/>
      </c>
      <c r="AT656" s="8" t="str">
        <f ca="1">IF(AND($D656=1,ISNUMBER(MATCH(W$1&amp;W656&amp;"x",WhatIf!$X:$X,0))),1,"")</f>
        <v/>
      </c>
      <c r="AU656" s="8" t="str">
        <f ca="1">IF(AND($D656=1,ISNUMBER(MATCH(X$1&amp;X656&amp;"x",WhatIf!$X:$X,0))),1,"")</f>
        <v/>
      </c>
      <c r="AV656" s="8" t="str">
        <f ca="1">IF(AND($D656=1,ISNUMBER(MATCH(Y$1&amp;Y656&amp;"x",WhatIf!$X:$X,0))),1,"")</f>
        <v/>
      </c>
      <c r="AW656" s="8" t="str">
        <f ca="1">IF(AND($D656=1,ISNUMBER(MATCH(Z$1&amp;Z656&amp;"x",WhatIf!$X:$X,0))),1,"")</f>
        <v/>
      </c>
      <c r="AX656" s="8" t="str">
        <f ca="1">IF(AND($D656=1,ISNUMBER(MATCH(AA$1&amp;AA656&amp;"x",WhatIf!$X:$X,0))),1,"")</f>
        <v/>
      </c>
      <c r="AY656" s="8" t="str">
        <f t="shared" ca="1" si="33"/>
        <v/>
      </c>
      <c r="AZ656" s="161" t="str">
        <f>IF(OR(E656="",VLOOKUP(E$1,Services!$A$1:$B$25,2,0)="Exclude"),"",IF($D656=1,IF(OR(price_limit="",price_limit="No Limit"),IF(E656="Yes",1,2),IF(SUMIFS(WhatIf!$W:$W,WhatIf!$Q:$Q,E$1,WhatIf!$R:$R,E656)&lt;=price_limit,IF(E656="Yes",1,2),"")),""))</f>
        <v/>
      </c>
      <c r="BA656" s="161" t="str">
        <f ca="1">IF(OR(F656="",VLOOKUP(F$1,Services!$A$1:$B$25,2,0)="Exclude"),"",IF($D656=1,IF(OR(price_limit="",price_limit="No Limit"),IF(F656="Yes",1,2),IF(SUMIFS(WhatIf!$W:$W,WhatIf!$Q:$Q,F$1,WhatIf!$R:$R,F656)&lt;=price_limit,IF(F656="Yes",1,2),"")),""))</f>
        <v/>
      </c>
      <c r="BB656" s="161" t="str">
        <f ca="1">IF(OR(G656="",VLOOKUP(G$1,Services!$A$1:$B$25,2,0)="Exclude"),"",IF($D656=1,IF(OR(price_limit="",price_limit="No Limit"),IF(G656="Yes",1,2),IF(SUMIFS(WhatIf!$W:$W,WhatIf!$Q:$Q,G$1,WhatIf!$R:$R,G656)&lt;=price_limit,IF(G656="Yes",1,2),"")),""))</f>
        <v/>
      </c>
      <c r="BC656" s="161" t="str">
        <f ca="1">IF(OR(H656="",VLOOKUP(H$1,Services!$A$1:$B$25,2,0)="Exclude"),"",IF($D656=1,IF(OR(price_limit="",price_limit="No Limit"),IF(H656="Yes",1,2),IF(SUMIFS(WhatIf!$W:$W,WhatIf!$Q:$Q,H$1,WhatIf!$R:$R,H656)&lt;=price_limit,IF(H656="Yes",1,2),"")),""))</f>
        <v/>
      </c>
      <c r="BD656" s="161" t="str">
        <f>IF(OR(I656="",VLOOKUP(I$1,Services!$A$1:$B$25,2,0)="Exclude"),"",IF($D656=1,IF(OR(price_limit="",price_limit="No Limit"),IF(I656="Yes",1,2),IF(SUMIFS(WhatIf!$W:$W,WhatIf!$Q:$Q,I$1,WhatIf!$R:$R,I656)&lt;=price_limit,IF(I656="Yes",1,2),"")),""))</f>
        <v/>
      </c>
      <c r="BE656" s="161" t="str">
        <f>IF(OR(J656="",VLOOKUP(J$1,Services!$A$1:$B$25,2,0)="Exclude"),"",IF($D656=1,IF(OR(price_limit="",price_limit="No Limit"),IF(J656="Yes",1,2),IF(SUMIFS(WhatIf!$W:$W,WhatIf!$Q:$Q,J$1,WhatIf!$R:$R,J656)&lt;=price_limit,IF(J656="Yes",1,2),"")),""))</f>
        <v/>
      </c>
      <c r="BF656" s="161" t="str">
        <f>IF(OR(K656="",VLOOKUP(K$1,Services!$A$1:$B$25,2,0)="Exclude"),"",IF($D656=1,IF(OR(price_limit="",price_limit="No Limit"),IF(K656="Yes",1,2),IF(SUMIFS(WhatIf!$W:$W,WhatIf!$Q:$Q,K$1,WhatIf!$R:$R,K656)&lt;=price_limit,IF(K656="Yes",1,2),"")),""))</f>
        <v/>
      </c>
      <c r="BG656" s="161" t="str">
        <f>IF(OR(L656="",VLOOKUP(L$1,Services!$A$1:$B$25,2,0)="Exclude"),"",IF($D656=1,IF(OR(price_limit="",price_limit="No Limit"),IF(L656="Yes",1,2),IF(SUMIFS(WhatIf!$W:$W,WhatIf!$Q:$Q,L$1,WhatIf!$R:$R,L656)&lt;=price_limit,IF(L656="Yes",1,2),"")),""))</f>
        <v/>
      </c>
      <c r="BH656" s="161" t="str">
        <f ca="1">IF(OR(M656="",VLOOKUP(M$1,Services!$A$1:$B$25,2,0)="Exclude"),"",IF($D656=1,IF(OR(price_limit="",price_limit="No Limit"),IF(M656="Yes",1,2),IF(SUMIFS(WhatIf!$W:$W,WhatIf!$Q:$Q,M$1,WhatIf!$R:$R,M656)&lt;=price_limit,IF(M656="Yes",1,2),"")),""))</f>
        <v/>
      </c>
      <c r="BI656" s="161" t="str">
        <f>IF(OR(N656="",VLOOKUP(N$1,Services!$A$1:$B$25,2,0)="Exclude"),"",IF($D656=1,IF(OR(price_limit="",price_limit="No Limit"),IF(N656="Yes",1,2),IF(SUMIFS(WhatIf!$W:$W,WhatIf!$Q:$Q,N$1,WhatIf!$R:$R,N656)&lt;=price_limit,IF(N656="Yes",1,2),"")),""))</f>
        <v/>
      </c>
      <c r="BJ656" s="161" t="str">
        <f>IF(OR(O656="",VLOOKUP(O$1,Services!$A$1:$B$25,2,0)="Exclude"),"",IF($D656=1,IF(OR(price_limit="",price_limit="No Limit"),IF(O656="Yes",1,2),IF(SUMIFS(WhatIf!$W:$W,WhatIf!$Q:$Q,O$1,WhatIf!$R:$R,O656)&lt;=price_limit,IF(O656="Yes",1,2),"")),""))</f>
        <v/>
      </c>
      <c r="BK656" s="161" t="str">
        <f>IF(OR(P656="",VLOOKUP(P$1,Services!$A$1:$B$25,2,0)="Exclude"),"",IF($D656=1,IF(OR(price_limit="",price_limit="No Limit"),IF(P656="Yes",1,2),IF(SUMIFS(WhatIf!$W:$W,WhatIf!$Q:$Q,P$1,WhatIf!$R:$R,P656)&lt;=price_limit,IF(P656="Yes",1,2),"")),""))</f>
        <v/>
      </c>
      <c r="BL656" s="161" t="str">
        <f>IF(OR(Q656="",VLOOKUP(Q$1,Services!$A$1:$B$25,2,0)="Exclude"),"",IF($D656=1,IF(OR(price_limit="",price_limit="No Limit"),IF(Q656="Yes",1,2),IF(SUMIFS(WhatIf!$W:$W,WhatIf!$Q:$Q,Q$1,WhatIf!$R:$R,Q656)&lt;=price_limit,IF(Q656="Yes",1,2),"")),""))</f>
        <v/>
      </c>
      <c r="BM656" s="161" t="str">
        <f>IF(OR(R656="",VLOOKUP(R$1,Services!$A$1:$B$25,2,0)="Exclude"),"",IF($D656=1,IF(OR(price_limit="",price_limit="No Limit"),IF(R656="Yes",1,2),IF(SUMIFS(WhatIf!$W:$W,WhatIf!$Q:$Q,R$1,WhatIf!$R:$R,R656)&lt;=price_limit,IF(R656="Yes",1,2),"")),""))</f>
        <v/>
      </c>
      <c r="BN656" s="161" t="str">
        <f>IF(OR(S656="",VLOOKUP(S$1,Services!$A$1:$B$25,2,0)="Exclude"),"",IF($D656=1,IF(OR(price_limit="",price_limit="No Limit"),IF(S656="Yes",1,2),IF(SUMIFS(WhatIf!$W:$W,WhatIf!$Q:$Q,S$1,WhatIf!$R:$R,S656)&lt;=price_limit,IF(S656="Yes",1,2),"")),""))</f>
        <v/>
      </c>
      <c r="BO656" s="161" t="str">
        <f>IF(OR(T656="",VLOOKUP(T$1,Services!$A$1:$B$25,2,0)="Exclude"),"",IF($D656=1,IF(OR(price_limit="",price_limit="No Limit"),IF(T656="Yes",1,2),IF(SUMIFS(WhatIf!$W:$W,WhatIf!$Q:$Q,T$1,WhatIf!$R:$R,T656)&lt;=price_limit,IF(T656="Yes",1,2),"")),""))</f>
        <v/>
      </c>
      <c r="BP656" s="161" t="str">
        <f>IF(OR(U656="",VLOOKUP(U$1,Services!$A$1:$B$25,2,0)="Exclude"),"",IF($D656=1,IF(OR(price_limit="",price_limit="No Limit"),IF(U656="Yes",1,2),IF(SUMIFS(WhatIf!$W:$W,WhatIf!$Q:$Q,U$1,WhatIf!$R:$R,U656)&lt;=price_limit,IF(U656="Yes",1,2),"")),""))</f>
        <v/>
      </c>
      <c r="BQ656" s="161" t="str">
        <f>IF(OR(V656="",VLOOKUP(V$1,Services!$A$1:$B$25,2,0)="Exclude"),"",IF($D656=1,IF(OR(price_limit="",price_limit="No Limit"),IF(V656="Yes",1,2),IF(SUMIFS(WhatIf!$W:$W,WhatIf!$Q:$Q,V$1,WhatIf!$R:$R,V656)&lt;=price_limit,IF(V656="Yes",1,2),"")),""))</f>
        <v/>
      </c>
      <c r="BR656" s="161" t="str">
        <f>IF(OR(W656="",VLOOKUP(W$1,Services!$A$1:$B$25,2,0)="Exclude"),"",IF($D656=1,IF(OR(price_limit="",price_limit="No Limit"),IF(W656="Yes",1,2),IF(SUMIFS(WhatIf!$W:$W,WhatIf!$Q:$Q,W$1,WhatIf!$R:$R,W656)&lt;=price_limit,IF(W656="Yes",1,2),"")),""))</f>
        <v/>
      </c>
      <c r="BS656" s="161" t="str">
        <f>IF(OR(X656="",VLOOKUP(X$1,Services!$A$1:$B$25,2,0)="Exclude"),"",IF($D656=1,IF(OR(price_limit="",price_limit="No Limit"),IF(X656="Yes",1,2),IF(SUMIFS(WhatIf!$W:$W,WhatIf!$Q:$Q,X$1,WhatIf!$R:$R,X656)&lt;=price_limit,IF(X656="Yes",1,2),"")),""))</f>
        <v/>
      </c>
      <c r="BT656" s="161" t="str">
        <f>IF(OR(Y656="",VLOOKUP(Y$1,Services!$A$1:$B$25,2,0)="Exclude"),"",IF($D656=1,IF(OR(price_limit="",price_limit="No Limit"),IF(Y656="Yes",1,2),IF(SUMIFS(WhatIf!$W:$W,WhatIf!$Q:$Q,Y$1,WhatIf!$R:$R,Y656)&lt;=price_limit,IF(Y656="Yes",1,2),"")),""))</f>
        <v/>
      </c>
      <c r="BU656" s="161" t="str">
        <f>IF(OR(Z656="",VLOOKUP(Z$1,Services!$A$1:$B$25,2,0)="Exclude"),"",IF($D656=1,IF(OR(price_limit="",price_limit="No Limit"),IF(Z656="Yes",1,2),IF(SUMIFS(WhatIf!$W:$W,WhatIf!$Q:$Q,Z$1,WhatIf!$R:$R,Z656)&lt;=price_limit,IF(Z656="Yes",1,2),"")),""))</f>
        <v/>
      </c>
      <c r="BV656" s="161" t="str">
        <f>IF(OR(AA656="",VLOOKUP(AA$1,Services!$A$1:$B$25,2,0)="Exclude"),"",IF($D656=1,IF(OR(price_limit="",price_limit="No Limit"),IF(AA656="Yes",1,2),IF(SUMIFS(WhatIf!$W:$W,WhatIf!$Q:$Q,AA$1,WhatIf!$R:$R,AA656)&lt;=price_limit,IF(AA656="Yes",1,2),"")),""))</f>
        <v/>
      </c>
      <c r="BW656" s="8">
        <f t="shared" si="34"/>
        <v>0</v>
      </c>
      <c r="BX656" s="8">
        <f>IF(OR(highlight_pick="Select",highlight_pick=""),0,IF(MID(highlight_pick,1,1)="#",0,IF(INDEX($A656:$CA656,1,MATCH(highlight_pick,$1:$1,0))="",0,IF(INDEX($A656:$CA656,1,MATCH(highlight_pick,$1:$1,0))="Yes",1,2))))</f>
        <v>0</v>
      </c>
      <c r="BY656" s="8">
        <f>IF(MID(highlight_pick,1,1)="#",IF(INDEX(Analysis!$C$7:$E$7,1,VALUE(MID(highlight_pick,2,1)))&lt;&gt;"",IF(INDEX($A656:$CA656,1,MATCH(INDEX(Analysis!$C$7:$E$7,1,VALUE(MID(highlight_pick,2,1))),$1:$1,0))="",0,IF(INDEX($A656:$CA656,1,MATCH(INDEX(Analysis!$C$7:$E$7,1,VALUE(MID(highlight_pick,2,1))),$1:$1,0))="Yes",1,IF(ISNUMBER(SEARCH(INDEX($A656:$CA656,1,MATCH(INDEX(Analysis!$C$7:$E$7,1,VALUE(MID(highlight_pick,2,1))),$1:$1,0)),INDEX(Analysis!$C$9:$E$9,1,VALUE(MID(highlight_pick,2,1))))),2,0))),0),0)</f>
        <v>0</v>
      </c>
      <c r="BZ656" s="8">
        <f>IF(MID(highlight_pick,1,1)="#",IF(INDEX(Analysis!$C$10:$E$10,1,VALUE(MID(highlight_pick,2,1)))&lt;&gt;"",IF(INDEX($A656:$CA656,1,MATCH(INDEX(Analysis!$C$10:$E$10,1,VALUE(MID(highlight_pick,2,1))),$1:$1,0))="",0,IF(INDEX($A656:$CA656,1,MATCH(INDEX(Analysis!$C$10:$E$10,1,VALUE(MID(highlight_pick,2,1))),$1:$1,0))="Yes",1,IF(ISNUMBER(SEARCH(INDEX($A656:$CA656,1,MATCH(INDEX(Analysis!$C$10:$E$10,1,VALUE(MID(highlight_pick,2,1))),$1:$1,0)),INDEX(Analysis!$C$12:$E$12,1,VALUE(MID(highlight_pick,2,1))))),2,0))),0),0)</f>
        <v>0</v>
      </c>
      <c r="CA656" s="8">
        <f ca="1">IF(profile="",INDEX(MyNetworks!$A$7:$Z$200,MATCH(A656,OFFSET(MyNetworks!$A$7,0,MATCH(C656,MyNetworks!$6:$6,0)-1,200,1),0),MATCH(C656,MyNetworks!$6:$6,0)-1),IFERROR(INDEX(Profiles!$A$7:$U$200,MATCH(A656,OFFSET(Profiles!$A$7,0,MATCH(profile,Profiles!$6:$6,0)-1,200,1),0),MATCH(profile,Profiles!$6:$6,0)-1),0))</f>
        <v>0</v>
      </c>
    </row>
    <row r="657" spans="1:79" ht="13" customHeight="1" x14ac:dyDescent="0.35">
      <c r="A657" s="15" t="s">
        <v>411</v>
      </c>
      <c r="B657" s="3" t="s">
        <v>279</v>
      </c>
      <c r="C657" s="3" t="s">
        <v>349</v>
      </c>
      <c r="D657" s="8" t="str">
        <f t="shared" ca="1" si="32"/>
        <v/>
      </c>
      <c r="F657" s="4" t="s">
        <v>706</v>
      </c>
      <c r="G657" s="4" t="s">
        <v>706</v>
      </c>
      <c r="H657" s="4" t="s">
        <v>706</v>
      </c>
      <c r="I657" s="8" t="s">
        <v>231</v>
      </c>
      <c r="J657" s="8" t="s">
        <v>231</v>
      </c>
      <c r="K657" s="8" t="s">
        <v>231</v>
      </c>
      <c r="L657" s="8" t="s">
        <v>231</v>
      </c>
      <c r="M657" s="8" t="s">
        <v>1144</v>
      </c>
      <c r="N657" s="8"/>
      <c r="O657" s="8" t="s">
        <v>1117</v>
      </c>
      <c r="P657" s="8"/>
      <c r="Q657" s="8"/>
      <c r="R657" s="8" t="s">
        <v>1</v>
      </c>
      <c r="S657" s="8"/>
      <c r="T657" s="8"/>
      <c r="U657" s="8" t="s">
        <v>1</v>
      </c>
      <c r="V657" s="8" t="s">
        <v>1</v>
      </c>
      <c r="W657" s="6"/>
      <c r="X657" s="6"/>
      <c r="Y657" s="6"/>
      <c r="Z657" s="6"/>
      <c r="AB657" s="8" t="str">
        <f ca="1">IF(AND($D657=1,ISNUMBER(MATCH(E$1&amp;E657&amp;"x",WhatIf!$X:$X,0))),1,"")</f>
        <v/>
      </c>
      <c r="AC657" s="8" t="str">
        <f ca="1">IF(AND($D657=1,ISNUMBER(MATCH(F$1&amp;F657&amp;"x",WhatIf!$X:$X,0))),1,"")</f>
        <v/>
      </c>
      <c r="AD657" s="8" t="str">
        <f ca="1">IF(AND($D657=1,ISNUMBER(MATCH(G$1&amp;G657&amp;"x",WhatIf!$X:$X,0))),1,"")</f>
        <v/>
      </c>
      <c r="AE657" s="8" t="str">
        <f ca="1">IF(AND($D657=1,ISNUMBER(MATCH(H$1&amp;H657&amp;"x",WhatIf!$X:$X,0))),1,"")</f>
        <v/>
      </c>
      <c r="AF657" s="8" t="str">
        <f ca="1">IF(AND($D657=1,ISNUMBER(MATCH(I$1&amp;I657&amp;"x",WhatIf!$X:$X,0))),1,"")</f>
        <v/>
      </c>
      <c r="AG657" s="8" t="str">
        <f ca="1">IF(AND($D657=1,ISNUMBER(MATCH(J$1&amp;J657&amp;"x",WhatIf!$X:$X,0))),1,"")</f>
        <v/>
      </c>
      <c r="AH657" s="8" t="str">
        <f ca="1">IF(AND($D657=1,ISNUMBER(MATCH(K$1&amp;K657&amp;"x",WhatIf!$X:$X,0))),1,"")</f>
        <v/>
      </c>
      <c r="AI657" s="8" t="str">
        <f ca="1">IF(AND($D657=1,ISNUMBER(MATCH(L$1&amp;L657&amp;"x",WhatIf!$X:$X,0))),1,"")</f>
        <v/>
      </c>
      <c r="AJ657" s="8" t="str">
        <f ca="1">IF(AND($D657=1,ISNUMBER(MATCH(M$1&amp;M657&amp;"x",WhatIf!$X:$X,0))),1,"")</f>
        <v/>
      </c>
      <c r="AK657" s="8" t="str">
        <f ca="1">IF(AND($D657=1,ISNUMBER(MATCH(N$1&amp;N657&amp;"x",WhatIf!$X:$X,0))),1,"")</f>
        <v/>
      </c>
      <c r="AL657" s="8" t="str">
        <f ca="1">IF(AND($D657=1,ISNUMBER(MATCH(O$1&amp;O657&amp;"x",WhatIf!$X:$X,0))),1,"")</f>
        <v/>
      </c>
      <c r="AM657" s="8" t="str">
        <f ca="1">IF(AND($D657=1,ISNUMBER(MATCH(P$1&amp;P657&amp;"x",WhatIf!$X:$X,0))),1,"")</f>
        <v/>
      </c>
      <c r="AN657" s="8" t="str">
        <f ca="1">IF(AND($D657=1,ISNUMBER(MATCH(Q$1&amp;Q657&amp;"x",WhatIf!$X:$X,0))),1,"")</f>
        <v/>
      </c>
      <c r="AO657" s="8" t="str">
        <f ca="1">IF(AND($D657=1,ISNUMBER(MATCH(R$1&amp;R657&amp;"x",WhatIf!$X:$X,0))),1,"")</f>
        <v/>
      </c>
      <c r="AP657" s="8" t="str">
        <f ca="1">IF(AND($D657=1,ISNUMBER(MATCH(S$1&amp;S657&amp;"x",WhatIf!$X:$X,0))),1,"")</f>
        <v/>
      </c>
      <c r="AQ657" s="8" t="str">
        <f ca="1">IF(AND($D657=1,ISNUMBER(MATCH(T$1&amp;T657&amp;"x",WhatIf!$X:$X,0))),1,"")</f>
        <v/>
      </c>
      <c r="AR657" s="8" t="str">
        <f ca="1">IF(AND($D657=1,ISNUMBER(MATCH(U$1&amp;U657&amp;"x",WhatIf!$X:$X,0))),1,"")</f>
        <v/>
      </c>
      <c r="AS657" s="8" t="str">
        <f ca="1">IF(AND($D657=1,ISNUMBER(MATCH(V$1&amp;V657&amp;"x",WhatIf!$X:$X,0))),1,"")</f>
        <v/>
      </c>
      <c r="AT657" s="8" t="str">
        <f ca="1">IF(AND($D657=1,ISNUMBER(MATCH(W$1&amp;W657&amp;"x",WhatIf!$X:$X,0))),1,"")</f>
        <v/>
      </c>
      <c r="AU657" s="8" t="str">
        <f ca="1">IF(AND($D657=1,ISNUMBER(MATCH(X$1&amp;X657&amp;"x",WhatIf!$X:$X,0))),1,"")</f>
        <v/>
      </c>
      <c r="AV657" s="8" t="str">
        <f ca="1">IF(AND($D657=1,ISNUMBER(MATCH(Y$1&amp;Y657&amp;"x",WhatIf!$X:$X,0))),1,"")</f>
        <v/>
      </c>
      <c r="AW657" s="8" t="str">
        <f ca="1">IF(AND($D657=1,ISNUMBER(MATCH(Z$1&amp;Z657&amp;"x",WhatIf!$X:$X,0))),1,"")</f>
        <v/>
      </c>
      <c r="AX657" s="8" t="str">
        <f ca="1">IF(AND($D657=1,ISNUMBER(MATCH(AA$1&amp;AA657&amp;"x",WhatIf!$X:$X,0))),1,"")</f>
        <v/>
      </c>
      <c r="AY657" s="8" t="str">
        <f t="shared" ca="1" si="33"/>
        <v/>
      </c>
      <c r="AZ657" s="161" t="str">
        <f>IF(OR(E657="",VLOOKUP(E$1,Services!$A$1:$B$25,2,0)="Exclude"),"",IF($D657=1,IF(OR(price_limit="",price_limit="No Limit"),IF(E657="Yes",1,2),IF(SUMIFS(WhatIf!$W:$W,WhatIf!$Q:$Q,E$1,WhatIf!$R:$R,E657)&lt;=price_limit,IF(E657="Yes",1,2),"")),""))</f>
        <v/>
      </c>
      <c r="BA657" s="161" t="str">
        <f ca="1">IF(OR(F657="",VLOOKUP(F$1,Services!$A$1:$B$25,2,0)="Exclude"),"",IF($D657=1,IF(OR(price_limit="",price_limit="No Limit"),IF(F657="Yes",1,2),IF(SUMIFS(WhatIf!$W:$W,WhatIf!$Q:$Q,F$1,WhatIf!$R:$R,F657)&lt;=price_limit,IF(F657="Yes",1,2),"")),""))</f>
        <v/>
      </c>
      <c r="BB657" s="161" t="str">
        <f ca="1">IF(OR(G657="",VLOOKUP(G$1,Services!$A$1:$B$25,2,0)="Exclude"),"",IF($D657=1,IF(OR(price_limit="",price_limit="No Limit"),IF(G657="Yes",1,2),IF(SUMIFS(WhatIf!$W:$W,WhatIf!$Q:$Q,G$1,WhatIf!$R:$R,G657)&lt;=price_limit,IF(G657="Yes",1,2),"")),""))</f>
        <v/>
      </c>
      <c r="BC657" s="161" t="str">
        <f ca="1">IF(OR(H657="",VLOOKUP(H$1,Services!$A$1:$B$25,2,0)="Exclude"),"",IF($D657=1,IF(OR(price_limit="",price_limit="No Limit"),IF(H657="Yes",1,2),IF(SUMIFS(WhatIf!$W:$W,WhatIf!$Q:$Q,H$1,WhatIf!$R:$R,H657)&lt;=price_limit,IF(H657="Yes",1,2),"")),""))</f>
        <v/>
      </c>
      <c r="BD657" s="161" t="str">
        <f ca="1">IF(OR(I657="",VLOOKUP(I$1,Services!$A$1:$B$25,2,0)="Exclude"),"",IF($D657=1,IF(OR(price_limit="",price_limit="No Limit"),IF(I657="Yes",1,2),IF(SUMIFS(WhatIf!$W:$W,WhatIf!$Q:$Q,I$1,WhatIf!$R:$R,I657)&lt;=price_limit,IF(I657="Yes",1,2),"")),""))</f>
        <v/>
      </c>
      <c r="BE657" s="161" t="str">
        <f ca="1">IF(OR(J657="",VLOOKUP(J$1,Services!$A$1:$B$25,2,0)="Exclude"),"",IF($D657=1,IF(OR(price_limit="",price_limit="No Limit"),IF(J657="Yes",1,2),IF(SUMIFS(WhatIf!$W:$W,WhatIf!$Q:$Q,J$1,WhatIf!$R:$R,J657)&lt;=price_limit,IF(J657="Yes",1,2),"")),""))</f>
        <v/>
      </c>
      <c r="BF657" s="161" t="str">
        <f ca="1">IF(OR(K657="",VLOOKUP(K$1,Services!$A$1:$B$25,2,0)="Exclude"),"",IF($D657=1,IF(OR(price_limit="",price_limit="No Limit"),IF(K657="Yes",1,2),IF(SUMIFS(WhatIf!$W:$W,WhatIf!$Q:$Q,K$1,WhatIf!$R:$R,K657)&lt;=price_limit,IF(K657="Yes",1,2),"")),""))</f>
        <v/>
      </c>
      <c r="BG657" s="161" t="str">
        <f ca="1">IF(OR(L657="",VLOOKUP(L$1,Services!$A$1:$B$25,2,0)="Exclude"),"",IF($D657=1,IF(OR(price_limit="",price_limit="No Limit"),IF(L657="Yes",1,2),IF(SUMIFS(WhatIf!$W:$W,WhatIf!$Q:$Q,L$1,WhatIf!$R:$R,L657)&lt;=price_limit,IF(L657="Yes",1,2),"")),""))</f>
        <v/>
      </c>
      <c r="BH657" s="161" t="str">
        <f ca="1">IF(OR(M657="",VLOOKUP(M$1,Services!$A$1:$B$25,2,0)="Exclude"),"",IF($D657=1,IF(OR(price_limit="",price_limit="No Limit"),IF(M657="Yes",1,2),IF(SUMIFS(WhatIf!$W:$W,WhatIf!$Q:$Q,M$1,WhatIf!$R:$R,M657)&lt;=price_limit,IF(M657="Yes",1,2),"")),""))</f>
        <v/>
      </c>
      <c r="BI657" s="161" t="str">
        <f>IF(OR(N657="",VLOOKUP(N$1,Services!$A$1:$B$25,2,0)="Exclude"),"",IF($D657=1,IF(OR(price_limit="",price_limit="No Limit"),IF(N657="Yes",1,2),IF(SUMIFS(WhatIf!$W:$W,WhatIf!$Q:$Q,N$1,WhatIf!$R:$R,N657)&lt;=price_limit,IF(N657="Yes",1,2),"")),""))</f>
        <v/>
      </c>
      <c r="BJ657" s="161" t="str">
        <f ca="1">IF(OR(O657="",VLOOKUP(O$1,Services!$A$1:$B$25,2,0)="Exclude"),"",IF($D657=1,IF(OR(price_limit="",price_limit="No Limit"),IF(O657="Yes",1,2),IF(SUMIFS(WhatIf!$W:$W,WhatIf!$Q:$Q,O$1,WhatIf!$R:$R,O657)&lt;=price_limit,IF(O657="Yes",1,2),"")),""))</f>
        <v/>
      </c>
      <c r="BK657" s="161" t="str">
        <f>IF(OR(P657="",VLOOKUP(P$1,Services!$A$1:$B$25,2,0)="Exclude"),"",IF($D657=1,IF(OR(price_limit="",price_limit="No Limit"),IF(P657="Yes",1,2),IF(SUMIFS(WhatIf!$W:$W,WhatIf!$Q:$Q,P$1,WhatIf!$R:$R,P657)&lt;=price_limit,IF(P657="Yes",1,2),"")),""))</f>
        <v/>
      </c>
      <c r="BL657" s="161" t="str">
        <f>IF(OR(Q657="",VLOOKUP(Q$1,Services!$A$1:$B$25,2,0)="Exclude"),"",IF($D657=1,IF(OR(price_limit="",price_limit="No Limit"),IF(Q657="Yes",1,2),IF(SUMIFS(WhatIf!$W:$W,WhatIf!$Q:$Q,Q$1,WhatIf!$R:$R,Q657)&lt;=price_limit,IF(Q657="Yes",1,2),"")),""))</f>
        <v/>
      </c>
      <c r="BM657" s="161" t="str">
        <f ca="1">IF(OR(R657="",VLOOKUP(R$1,Services!$A$1:$B$25,2,0)="Exclude"),"",IF($D657=1,IF(OR(price_limit="",price_limit="No Limit"),IF(R657="Yes",1,2),IF(SUMIFS(WhatIf!$W:$W,WhatIf!$Q:$Q,R$1,WhatIf!$R:$R,R657)&lt;=price_limit,IF(R657="Yes",1,2),"")),""))</f>
        <v/>
      </c>
      <c r="BN657" s="161" t="str">
        <f>IF(OR(S657="",VLOOKUP(S$1,Services!$A$1:$B$25,2,0)="Exclude"),"",IF($D657=1,IF(OR(price_limit="",price_limit="No Limit"),IF(S657="Yes",1,2),IF(SUMIFS(WhatIf!$W:$W,WhatIf!$Q:$Q,S$1,WhatIf!$R:$R,S657)&lt;=price_limit,IF(S657="Yes",1,2),"")),""))</f>
        <v/>
      </c>
      <c r="BO657" s="161" t="str">
        <f>IF(OR(T657="",VLOOKUP(T$1,Services!$A$1:$B$25,2,0)="Exclude"),"",IF($D657=1,IF(OR(price_limit="",price_limit="No Limit"),IF(T657="Yes",1,2),IF(SUMIFS(WhatIf!$W:$W,WhatIf!$Q:$Q,T$1,WhatIf!$R:$R,T657)&lt;=price_limit,IF(T657="Yes",1,2),"")),""))</f>
        <v/>
      </c>
      <c r="BP657" s="161" t="str">
        <f ca="1">IF(OR(U657="",VLOOKUP(U$1,Services!$A$1:$B$25,2,0)="Exclude"),"",IF($D657=1,IF(OR(price_limit="",price_limit="No Limit"),IF(U657="Yes",1,2),IF(SUMIFS(WhatIf!$W:$W,WhatIf!$Q:$Q,U$1,WhatIf!$R:$R,U657)&lt;=price_limit,IF(U657="Yes",1,2),"")),""))</f>
        <v/>
      </c>
      <c r="BQ657" s="161" t="str">
        <f ca="1">IF(OR(V657="",VLOOKUP(V$1,Services!$A$1:$B$25,2,0)="Exclude"),"",IF($D657=1,IF(OR(price_limit="",price_limit="No Limit"),IF(V657="Yes",1,2),IF(SUMIFS(WhatIf!$W:$W,WhatIf!$Q:$Q,V$1,WhatIf!$R:$R,V657)&lt;=price_limit,IF(V657="Yes",1,2),"")),""))</f>
        <v/>
      </c>
      <c r="BR657" s="161" t="str">
        <f>IF(OR(W657="",VLOOKUP(W$1,Services!$A$1:$B$25,2,0)="Exclude"),"",IF($D657=1,IF(OR(price_limit="",price_limit="No Limit"),IF(W657="Yes",1,2),IF(SUMIFS(WhatIf!$W:$W,WhatIf!$Q:$Q,W$1,WhatIf!$R:$R,W657)&lt;=price_limit,IF(W657="Yes",1,2),"")),""))</f>
        <v/>
      </c>
      <c r="BS657" s="161" t="str">
        <f>IF(OR(X657="",VLOOKUP(X$1,Services!$A$1:$B$25,2,0)="Exclude"),"",IF($D657=1,IF(OR(price_limit="",price_limit="No Limit"),IF(X657="Yes",1,2),IF(SUMIFS(WhatIf!$W:$W,WhatIf!$Q:$Q,X$1,WhatIf!$R:$R,X657)&lt;=price_limit,IF(X657="Yes",1,2),"")),""))</f>
        <v/>
      </c>
      <c r="BT657" s="161" t="str">
        <f>IF(OR(Y657="",VLOOKUP(Y$1,Services!$A$1:$B$25,2,0)="Exclude"),"",IF($D657=1,IF(OR(price_limit="",price_limit="No Limit"),IF(Y657="Yes",1,2),IF(SUMIFS(WhatIf!$W:$W,WhatIf!$Q:$Q,Y$1,WhatIf!$R:$R,Y657)&lt;=price_limit,IF(Y657="Yes",1,2),"")),""))</f>
        <v/>
      </c>
      <c r="BU657" s="161" t="str">
        <f>IF(OR(Z657="",VLOOKUP(Z$1,Services!$A$1:$B$25,2,0)="Exclude"),"",IF($D657=1,IF(OR(price_limit="",price_limit="No Limit"),IF(Z657="Yes",1,2),IF(SUMIFS(WhatIf!$W:$W,WhatIf!$Q:$Q,Z$1,WhatIf!$R:$R,Z657)&lt;=price_limit,IF(Z657="Yes",1,2),"")),""))</f>
        <v/>
      </c>
      <c r="BV657" s="161" t="str">
        <f>IF(OR(AA657="",VLOOKUP(AA$1,Services!$A$1:$B$25,2,0)="Exclude"),"",IF($D657=1,IF(OR(price_limit="",price_limit="No Limit"),IF(AA657="Yes",1,2),IF(SUMIFS(WhatIf!$W:$W,WhatIf!$Q:$Q,AA$1,WhatIf!$R:$R,AA657)&lt;=price_limit,IF(AA657="Yes",1,2),"")),""))</f>
        <v/>
      </c>
      <c r="BW657" s="8">
        <f t="shared" si="34"/>
        <v>0</v>
      </c>
      <c r="BX657" s="8">
        <f>IF(OR(highlight_pick="Select",highlight_pick=""),0,IF(MID(highlight_pick,1,1)="#",0,IF(INDEX($A657:$CA657,1,MATCH(highlight_pick,$1:$1,0))="",0,IF(INDEX($A657:$CA657,1,MATCH(highlight_pick,$1:$1,0))="Yes",1,2))))</f>
        <v>0</v>
      </c>
      <c r="BY657" s="8">
        <f>IF(MID(highlight_pick,1,1)="#",IF(INDEX(Analysis!$C$7:$E$7,1,VALUE(MID(highlight_pick,2,1)))&lt;&gt;"",IF(INDEX($A657:$CA657,1,MATCH(INDEX(Analysis!$C$7:$E$7,1,VALUE(MID(highlight_pick,2,1))),$1:$1,0))="",0,IF(INDEX($A657:$CA657,1,MATCH(INDEX(Analysis!$C$7:$E$7,1,VALUE(MID(highlight_pick,2,1))),$1:$1,0))="Yes",1,IF(ISNUMBER(SEARCH(INDEX($A657:$CA657,1,MATCH(INDEX(Analysis!$C$7:$E$7,1,VALUE(MID(highlight_pick,2,1))),$1:$1,0)),INDEX(Analysis!$C$9:$E$9,1,VALUE(MID(highlight_pick,2,1))))),2,0))),0),0)</f>
        <v>0</v>
      </c>
      <c r="BZ657" s="8">
        <f>IF(MID(highlight_pick,1,1)="#",IF(INDEX(Analysis!$C$10:$E$10,1,VALUE(MID(highlight_pick,2,1)))&lt;&gt;"",IF(INDEX($A657:$CA657,1,MATCH(INDEX(Analysis!$C$10:$E$10,1,VALUE(MID(highlight_pick,2,1))),$1:$1,0))="",0,IF(INDEX($A657:$CA657,1,MATCH(INDEX(Analysis!$C$10:$E$10,1,VALUE(MID(highlight_pick,2,1))),$1:$1,0))="Yes",1,IF(ISNUMBER(SEARCH(INDEX($A657:$CA657,1,MATCH(INDEX(Analysis!$C$10:$E$10,1,VALUE(MID(highlight_pick,2,1))),$1:$1,0)),INDEX(Analysis!$C$12:$E$12,1,VALUE(MID(highlight_pick,2,1))))),2,0))),0),0)</f>
        <v>0</v>
      </c>
      <c r="CA657" s="8">
        <f ca="1">IF(profile="",INDEX(MyNetworks!$A$7:$Z$200,MATCH(A657,OFFSET(MyNetworks!$A$7,0,MATCH(C657,MyNetworks!$6:$6,0)-1,200,1),0),MATCH(C657,MyNetworks!$6:$6,0)-1),IFERROR(INDEX(Profiles!$A$7:$U$200,MATCH(A657,OFFSET(Profiles!$A$7,0,MATCH(profile,Profiles!$6:$6,0)-1,200,1),0),MATCH(profile,Profiles!$6:$6,0)-1),0))</f>
        <v>0</v>
      </c>
    </row>
    <row r="658" spans="1:79" ht="13" customHeight="1" x14ac:dyDescent="0.35">
      <c r="A658" s="15" t="s">
        <v>573</v>
      </c>
      <c r="C658" s="3" t="s">
        <v>229</v>
      </c>
      <c r="D658" s="8" t="str">
        <f t="shared" ca="1" si="32"/>
        <v/>
      </c>
      <c r="F658" s="4" t="s">
        <v>573</v>
      </c>
      <c r="G658" s="4" t="s">
        <v>573</v>
      </c>
      <c r="H658" s="4" t="s">
        <v>573</v>
      </c>
      <c r="I658" s="8"/>
      <c r="J658" s="8"/>
      <c r="K658" s="8"/>
      <c r="L658" s="8"/>
      <c r="M658" s="8"/>
      <c r="N658" s="8"/>
      <c r="O658" s="8"/>
      <c r="P658" s="8"/>
      <c r="Q658" s="8"/>
      <c r="R658" s="8"/>
      <c r="S658" s="8"/>
      <c r="T658" s="8"/>
      <c r="U658" s="8"/>
      <c r="V658" s="8"/>
      <c r="W658" s="6"/>
      <c r="X658" s="6"/>
      <c r="Y658" s="6"/>
      <c r="Z658" s="6"/>
      <c r="AB658" s="8" t="str">
        <f ca="1">IF(AND($D658=1,ISNUMBER(MATCH(E$1&amp;E658&amp;"x",WhatIf!$X:$X,0))),1,"")</f>
        <v/>
      </c>
      <c r="AC658" s="8" t="str">
        <f ca="1">IF(AND($D658=1,ISNUMBER(MATCH(F$1&amp;F658&amp;"x",WhatIf!$X:$X,0))),1,"")</f>
        <v/>
      </c>
      <c r="AD658" s="8" t="str">
        <f ca="1">IF(AND($D658=1,ISNUMBER(MATCH(G$1&amp;G658&amp;"x",WhatIf!$X:$X,0))),1,"")</f>
        <v/>
      </c>
      <c r="AE658" s="8" t="str">
        <f ca="1">IF(AND($D658=1,ISNUMBER(MATCH(H$1&amp;H658&amp;"x",WhatIf!$X:$X,0))),1,"")</f>
        <v/>
      </c>
      <c r="AF658" s="8" t="str">
        <f ca="1">IF(AND($D658=1,ISNUMBER(MATCH(I$1&amp;I658&amp;"x",WhatIf!$X:$X,0))),1,"")</f>
        <v/>
      </c>
      <c r="AG658" s="8" t="str">
        <f ca="1">IF(AND($D658=1,ISNUMBER(MATCH(J$1&amp;J658&amp;"x",WhatIf!$X:$X,0))),1,"")</f>
        <v/>
      </c>
      <c r="AH658" s="8" t="str">
        <f ca="1">IF(AND($D658=1,ISNUMBER(MATCH(K$1&amp;K658&amp;"x",WhatIf!$X:$X,0))),1,"")</f>
        <v/>
      </c>
      <c r="AI658" s="8" t="str">
        <f ca="1">IF(AND($D658=1,ISNUMBER(MATCH(L$1&amp;L658&amp;"x",WhatIf!$X:$X,0))),1,"")</f>
        <v/>
      </c>
      <c r="AJ658" s="8" t="str">
        <f ca="1">IF(AND($D658=1,ISNUMBER(MATCH(M$1&amp;M658&amp;"x",WhatIf!$X:$X,0))),1,"")</f>
        <v/>
      </c>
      <c r="AK658" s="8" t="str">
        <f ca="1">IF(AND($D658=1,ISNUMBER(MATCH(N$1&amp;N658&amp;"x",WhatIf!$X:$X,0))),1,"")</f>
        <v/>
      </c>
      <c r="AL658" s="8" t="str">
        <f ca="1">IF(AND($D658=1,ISNUMBER(MATCH(O$1&amp;O658&amp;"x",WhatIf!$X:$X,0))),1,"")</f>
        <v/>
      </c>
      <c r="AM658" s="8" t="str">
        <f ca="1">IF(AND($D658=1,ISNUMBER(MATCH(P$1&amp;P658&amp;"x",WhatIf!$X:$X,0))),1,"")</f>
        <v/>
      </c>
      <c r="AN658" s="8" t="str">
        <f ca="1">IF(AND($D658=1,ISNUMBER(MATCH(Q$1&amp;Q658&amp;"x",WhatIf!$X:$X,0))),1,"")</f>
        <v/>
      </c>
      <c r="AO658" s="8" t="str">
        <f ca="1">IF(AND($D658=1,ISNUMBER(MATCH(R$1&amp;R658&amp;"x",WhatIf!$X:$X,0))),1,"")</f>
        <v/>
      </c>
      <c r="AP658" s="8" t="str">
        <f ca="1">IF(AND($D658=1,ISNUMBER(MATCH(S$1&amp;S658&amp;"x",WhatIf!$X:$X,0))),1,"")</f>
        <v/>
      </c>
      <c r="AQ658" s="8" t="str">
        <f ca="1">IF(AND($D658=1,ISNUMBER(MATCH(T$1&amp;T658&amp;"x",WhatIf!$X:$X,0))),1,"")</f>
        <v/>
      </c>
      <c r="AR658" s="8" t="str">
        <f ca="1">IF(AND($D658=1,ISNUMBER(MATCH(U$1&amp;U658&amp;"x",WhatIf!$X:$X,0))),1,"")</f>
        <v/>
      </c>
      <c r="AS658" s="8" t="str">
        <f ca="1">IF(AND($D658=1,ISNUMBER(MATCH(V$1&amp;V658&amp;"x",WhatIf!$X:$X,0))),1,"")</f>
        <v/>
      </c>
      <c r="AT658" s="8" t="str">
        <f ca="1">IF(AND($D658=1,ISNUMBER(MATCH(W$1&amp;W658&amp;"x",WhatIf!$X:$X,0))),1,"")</f>
        <v/>
      </c>
      <c r="AU658" s="8" t="str">
        <f ca="1">IF(AND($D658=1,ISNUMBER(MATCH(X$1&amp;X658&amp;"x",WhatIf!$X:$X,0))),1,"")</f>
        <v/>
      </c>
      <c r="AV658" s="8" t="str">
        <f ca="1">IF(AND($D658=1,ISNUMBER(MATCH(Y$1&amp;Y658&amp;"x",WhatIf!$X:$X,0))),1,"")</f>
        <v/>
      </c>
      <c r="AW658" s="8" t="str">
        <f ca="1">IF(AND($D658=1,ISNUMBER(MATCH(Z$1&amp;Z658&amp;"x",WhatIf!$X:$X,0))),1,"")</f>
        <v/>
      </c>
      <c r="AX658" s="8" t="str">
        <f ca="1">IF(AND($D658=1,ISNUMBER(MATCH(AA$1&amp;AA658&amp;"x",WhatIf!$X:$X,0))),1,"")</f>
        <v/>
      </c>
      <c r="AY658" s="8" t="str">
        <f t="shared" ca="1" si="33"/>
        <v/>
      </c>
      <c r="AZ658" s="161" t="str">
        <f>IF(OR(E658="",VLOOKUP(E$1,Services!$A$1:$B$25,2,0)="Exclude"),"",IF($D658=1,IF(OR(price_limit="",price_limit="No Limit"),IF(E658="Yes",1,2),IF(SUMIFS(WhatIf!$W:$W,WhatIf!$Q:$Q,E$1,WhatIf!$R:$R,E658)&lt;=price_limit,IF(E658="Yes",1,2),"")),""))</f>
        <v/>
      </c>
      <c r="BA658" s="161" t="str">
        <f ca="1">IF(OR(F658="",VLOOKUP(F$1,Services!$A$1:$B$25,2,0)="Exclude"),"",IF($D658=1,IF(OR(price_limit="",price_limit="No Limit"),IF(F658="Yes",1,2),IF(SUMIFS(WhatIf!$W:$W,WhatIf!$Q:$Q,F$1,WhatIf!$R:$R,F658)&lt;=price_limit,IF(F658="Yes",1,2),"")),""))</f>
        <v/>
      </c>
      <c r="BB658" s="161" t="str">
        <f ca="1">IF(OR(G658="",VLOOKUP(G$1,Services!$A$1:$B$25,2,0)="Exclude"),"",IF($D658=1,IF(OR(price_limit="",price_limit="No Limit"),IF(G658="Yes",1,2),IF(SUMIFS(WhatIf!$W:$W,WhatIf!$Q:$Q,G$1,WhatIf!$R:$R,G658)&lt;=price_limit,IF(G658="Yes",1,2),"")),""))</f>
        <v/>
      </c>
      <c r="BC658" s="161" t="str">
        <f ca="1">IF(OR(H658="",VLOOKUP(H$1,Services!$A$1:$B$25,2,0)="Exclude"),"",IF($D658=1,IF(OR(price_limit="",price_limit="No Limit"),IF(H658="Yes",1,2),IF(SUMIFS(WhatIf!$W:$W,WhatIf!$Q:$Q,H$1,WhatIf!$R:$R,H658)&lt;=price_limit,IF(H658="Yes",1,2),"")),""))</f>
        <v/>
      </c>
      <c r="BD658" s="161" t="str">
        <f>IF(OR(I658="",VLOOKUP(I$1,Services!$A$1:$B$25,2,0)="Exclude"),"",IF($D658=1,IF(OR(price_limit="",price_limit="No Limit"),IF(I658="Yes",1,2),IF(SUMIFS(WhatIf!$W:$W,WhatIf!$Q:$Q,I$1,WhatIf!$R:$R,I658)&lt;=price_limit,IF(I658="Yes",1,2),"")),""))</f>
        <v/>
      </c>
      <c r="BE658" s="161" t="str">
        <f>IF(OR(J658="",VLOOKUP(J$1,Services!$A$1:$B$25,2,0)="Exclude"),"",IF($D658=1,IF(OR(price_limit="",price_limit="No Limit"),IF(J658="Yes",1,2),IF(SUMIFS(WhatIf!$W:$W,WhatIf!$Q:$Q,J$1,WhatIf!$R:$R,J658)&lt;=price_limit,IF(J658="Yes",1,2),"")),""))</f>
        <v/>
      </c>
      <c r="BF658" s="161" t="str">
        <f>IF(OR(K658="",VLOOKUP(K$1,Services!$A$1:$B$25,2,0)="Exclude"),"",IF($D658=1,IF(OR(price_limit="",price_limit="No Limit"),IF(K658="Yes",1,2),IF(SUMIFS(WhatIf!$W:$W,WhatIf!$Q:$Q,K$1,WhatIf!$R:$R,K658)&lt;=price_limit,IF(K658="Yes",1,2),"")),""))</f>
        <v/>
      </c>
      <c r="BG658" s="161" t="str">
        <f>IF(OR(L658="",VLOOKUP(L$1,Services!$A$1:$B$25,2,0)="Exclude"),"",IF($D658=1,IF(OR(price_limit="",price_limit="No Limit"),IF(L658="Yes",1,2),IF(SUMIFS(WhatIf!$W:$W,WhatIf!$Q:$Q,L$1,WhatIf!$R:$R,L658)&lt;=price_limit,IF(L658="Yes",1,2),"")),""))</f>
        <v/>
      </c>
      <c r="BH658" s="161" t="str">
        <f>IF(OR(M658="",VLOOKUP(M$1,Services!$A$1:$B$25,2,0)="Exclude"),"",IF($D658=1,IF(OR(price_limit="",price_limit="No Limit"),IF(M658="Yes",1,2),IF(SUMIFS(WhatIf!$W:$W,WhatIf!$Q:$Q,M$1,WhatIf!$R:$R,M658)&lt;=price_limit,IF(M658="Yes",1,2),"")),""))</f>
        <v/>
      </c>
      <c r="BI658" s="161" t="str">
        <f>IF(OR(N658="",VLOOKUP(N$1,Services!$A$1:$B$25,2,0)="Exclude"),"",IF($D658=1,IF(OR(price_limit="",price_limit="No Limit"),IF(N658="Yes",1,2),IF(SUMIFS(WhatIf!$W:$W,WhatIf!$Q:$Q,N$1,WhatIf!$R:$R,N658)&lt;=price_limit,IF(N658="Yes",1,2),"")),""))</f>
        <v/>
      </c>
      <c r="BJ658" s="161" t="str">
        <f>IF(OR(O658="",VLOOKUP(O$1,Services!$A$1:$B$25,2,0)="Exclude"),"",IF($D658=1,IF(OR(price_limit="",price_limit="No Limit"),IF(O658="Yes",1,2),IF(SUMIFS(WhatIf!$W:$W,WhatIf!$Q:$Q,O$1,WhatIf!$R:$R,O658)&lt;=price_limit,IF(O658="Yes",1,2),"")),""))</f>
        <v/>
      </c>
      <c r="BK658" s="161" t="str">
        <f>IF(OR(P658="",VLOOKUP(P$1,Services!$A$1:$B$25,2,0)="Exclude"),"",IF($D658=1,IF(OR(price_limit="",price_limit="No Limit"),IF(P658="Yes",1,2),IF(SUMIFS(WhatIf!$W:$W,WhatIf!$Q:$Q,P$1,WhatIf!$R:$R,P658)&lt;=price_limit,IF(P658="Yes",1,2),"")),""))</f>
        <v/>
      </c>
      <c r="BL658" s="161" t="str">
        <f>IF(OR(Q658="",VLOOKUP(Q$1,Services!$A$1:$B$25,2,0)="Exclude"),"",IF($D658=1,IF(OR(price_limit="",price_limit="No Limit"),IF(Q658="Yes",1,2),IF(SUMIFS(WhatIf!$W:$W,WhatIf!$Q:$Q,Q$1,WhatIf!$R:$R,Q658)&lt;=price_limit,IF(Q658="Yes",1,2),"")),""))</f>
        <v/>
      </c>
      <c r="BM658" s="161" t="str">
        <f>IF(OR(R658="",VLOOKUP(R$1,Services!$A$1:$B$25,2,0)="Exclude"),"",IF($D658=1,IF(OR(price_limit="",price_limit="No Limit"),IF(R658="Yes",1,2),IF(SUMIFS(WhatIf!$W:$W,WhatIf!$Q:$Q,R$1,WhatIf!$R:$R,R658)&lt;=price_limit,IF(R658="Yes",1,2),"")),""))</f>
        <v/>
      </c>
      <c r="BN658" s="161" t="str">
        <f>IF(OR(S658="",VLOOKUP(S$1,Services!$A$1:$B$25,2,0)="Exclude"),"",IF($D658=1,IF(OR(price_limit="",price_limit="No Limit"),IF(S658="Yes",1,2),IF(SUMIFS(WhatIf!$W:$W,WhatIf!$Q:$Q,S$1,WhatIf!$R:$R,S658)&lt;=price_limit,IF(S658="Yes",1,2),"")),""))</f>
        <v/>
      </c>
      <c r="BO658" s="161" t="str">
        <f>IF(OR(T658="",VLOOKUP(T$1,Services!$A$1:$B$25,2,0)="Exclude"),"",IF($D658=1,IF(OR(price_limit="",price_limit="No Limit"),IF(T658="Yes",1,2),IF(SUMIFS(WhatIf!$W:$W,WhatIf!$Q:$Q,T$1,WhatIf!$R:$R,T658)&lt;=price_limit,IF(T658="Yes",1,2),"")),""))</f>
        <v/>
      </c>
      <c r="BP658" s="161" t="str">
        <f>IF(OR(U658="",VLOOKUP(U$1,Services!$A$1:$B$25,2,0)="Exclude"),"",IF($D658=1,IF(OR(price_limit="",price_limit="No Limit"),IF(U658="Yes",1,2),IF(SUMIFS(WhatIf!$W:$W,WhatIf!$Q:$Q,U$1,WhatIf!$R:$R,U658)&lt;=price_limit,IF(U658="Yes",1,2),"")),""))</f>
        <v/>
      </c>
      <c r="BQ658" s="161" t="str">
        <f>IF(OR(V658="",VLOOKUP(V$1,Services!$A$1:$B$25,2,0)="Exclude"),"",IF($D658=1,IF(OR(price_limit="",price_limit="No Limit"),IF(V658="Yes",1,2),IF(SUMIFS(WhatIf!$W:$W,WhatIf!$Q:$Q,V$1,WhatIf!$R:$R,V658)&lt;=price_limit,IF(V658="Yes",1,2),"")),""))</f>
        <v/>
      </c>
      <c r="BR658" s="161" t="str">
        <f>IF(OR(W658="",VLOOKUP(W$1,Services!$A$1:$B$25,2,0)="Exclude"),"",IF($D658=1,IF(OR(price_limit="",price_limit="No Limit"),IF(W658="Yes",1,2),IF(SUMIFS(WhatIf!$W:$W,WhatIf!$Q:$Q,W$1,WhatIf!$R:$R,W658)&lt;=price_limit,IF(W658="Yes",1,2),"")),""))</f>
        <v/>
      </c>
      <c r="BS658" s="161" t="str">
        <f>IF(OR(X658="",VLOOKUP(X$1,Services!$A$1:$B$25,2,0)="Exclude"),"",IF($D658=1,IF(OR(price_limit="",price_limit="No Limit"),IF(X658="Yes",1,2),IF(SUMIFS(WhatIf!$W:$W,WhatIf!$Q:$Q,X$1,WhatIf!$R:$R,X658)&lt;=price_limit,IF(X658="Yes",1,2),"")),""))</f>
        <v/>
      </c>
      <c r="BT658" s="161" t="str">
        <f>IF(OR(Y658="",VLOOKUP(Y$1,Services!$A$1:$B$25,2,0)="Exclude"),"",IF($D658=1,IF(OR(price_limit="",price_limit="No Limit"),IF(Y658="Yes",1,2),IF(SUMIFS(WhatIf!$W:$W,WhatIf!$Q:$Q,Y$1,WhatIf!$R:$R,Y658)&lt;=price_limit,IF(Y658="Yes",1,2),"")),""))</f>
        <v/>
      </c>
      <c r="BU658" s="161" t="str">
        <f>IF(OR(Z658="",VLOOKUP(Z$1,Services!$A$1:$B$25,2,0)="Exclude"),"",IF($D658=1,IF(OR(price_limit="",price_limit="No Limit"),IF(Z658="Yes",1,2),IF(SUMIFS(WhatIf!$W:$W,WhatIf!$Q:$Q,Z$1,WhatIf!$R:$R,Z658)&lt;=price_limit,IF(Z658="Yes",1,2),"")),""))</f>
        <v/>
      </c>
      <c r="BV658" s="161" t="str">
        <f>IF(OR(AA658="",VLOOKUP(AA$1,Services!$A$1:$B$25,2,0)="Exclude"),"",IF($D658=1,IF(OR(price_limit="",price_limit="No Limit"),IF(AA658="Yes",1,2),IF(SUMIFS(WhatIf!$W:$W,WhatIf!$Q:$Q,AA$1,WhatIf!$R:$R,AA658)&lt;=price_limit,IF(AA658="Yes",1,2),"")),""))</f>
        <v/>
      </c>
      <c r="BW658" s="8">
        <f t="shared" si="34"/>
        <v>0</v>
      </c>
      <c r="BX658" s="8">
        <f>IF(OR(highlight_pick="Select",highlight_pick=""),0,IF(MID(highlight_pick,1,1)="#",0,IF(INDEX($A658:$CA658,1,MATCH(highlight_pick,$1:$1,0))="",0,IF(INDEX($A658:$CA658,1,MATCH(highlight_pick,$1:$1,0))="Yes",1,2))))</f>
        <v>0</v>
      </c>
      <c r="BY658" s="8">
        <f>IF(MID(highlight_pick,1,1)="#",IF(INDEX(Analysis!$C$7:$E$7,1,VALUE(MID(highlight_pick,2,1)))&lt;&gt;"",IF(INDEX($A658:$CA658,1,MATCH(INDEX(Analysis!$C$7:$E$7,1,VALUE(MID(highlight_pick,2,1))),$1:$1,0))="",0,IF(INDEX($A658:$CA658,1,MATCH(INDEX(Analysis!$C$7:$E$7,1,VALUE(MID(highlight_pick,2,1))),$1:$1,0))="Yes",1,IF(ISNUMBER(SEARCH(INDEX($A658:$CA658,1,MATCH(INDEX(Analysis!$C$7:$E$7,1,VALUE(MID(highlight_pick,2,1))),$1:$1,0)),INDEX(Analysis!$C$9:$E$9,1,VALUE(MID(highlight_pick,2,1))))),2,0))),0),0)</f>
        <v>0</v>
      </c>
      <c r="BZ658" s="8">
        <f>IF(MID(highlight_pick,1,1)="#",IF(INDEX(Analysis!$C$10:$E$10,1,VALUE(MID(highlight_pick,2,1)))&lt;&gt;"",IF(INDEX($A658:$CA658,1,MATCH(INDEX(Analysis!$C$10:$E$10,1,VALUE(MID(highlight_pick,2,1))),$1:$1,0))="",0,IF(INDEX($A658:$CA658,1,MATCH(INDEX(Analysis!$C$10:$E$10,1,VALUE(MID(highlight_pick,2,1))),$1:$1,0))="Yes",1,IF(ISNUMBER(SEARCH(INDEX($A658:$CA658,1,MATCH(INDEX(Analysis!$C$10:$E$10,1,VALUE(MID(highlight_pick,2,1))),$1:$1,0)),INDEX(Analysis!$C$12:$E$12,1,VALUE(MID(highlight_pick,2,1))))),2,0))),0),0)</f>
        <v>0</v>
      </c>
      <c r="CA658" s="8">
        <f ca="1">IF(profile="",INDEX(MyNetworks!$A$7:$Z$200,MATCH(A658,OFFSET(MyNetworks!$A$7,0,MATCH(C658,MyNetworks!$6:$6,0)-1,200,1),0),MATCH(C658,MyNetworks!$6:$6,0)-1),IFERROR(INDEX(Profiles!$A$7:$U$200,MATCH(A658,OFFSET(Profiles!$A$7,0,MATCH(profile,Profiles!$6:$6,0)-1,200,1),0),MATCH(profile,Profiles!$6:$6,0)-1),0))</f>
        <v>0</v>
      </c>
    </row>
    <row r="659" spans="1:79" ht="13" customHeight="1" x14ac:dyDescent="0.35">
      <c r="A659" s="15" t="s">
        <v>727</v>
      </c>
      <c r="C659" s="3" t="s">
        <v>345</v>
      </c>
      <c r="D659" s="8" t="str">
        <f t="shared" ca="1" si="32"/>
        <v/>
      </c>
      <c r="I659" s="8"/>
      <c r="J659" s="8"/>
      <c r="K659" s="8"/>
      <c r="L659" s="8"/>
      <c r="M659" s="8"/>
      <c r="N659" s="8"/>
      <c r="O659" s="8"/>
      <c r="P659" s="8" t="s">
        <v>1</v>
      </c>
      <c r="Q659" s="8"/>
      <c r="R659" s="8"/>
      <c r="S659" s="8"/>
      <c r="T659" s="8"/>
      <c r="U659" s="8"/>
      <c r="V659" s="8"/>
      <c r="W659" s="6"/>
      <c r="X659" s="6"/>
      <c r="Y659" s="6"/>
      <c r="Z659" s="6"/>
      <c r="AB659" s="8" t="str">
        <f ca="1">IF(AND($D659=1,ISNUMBER(MATCH(E$1&amp;E659&amp;"x",WhatIf!$X:$X,0))),1,"")</f>
        <v/>
      </c>
      <c r="AC659" s="8" t="str">
        <f ca="1">IF(AND($D659=1,ISNUMBER(MATCH(F$1&amp;F659&amp;"x",WhatIf!$X:$X,0))),1,"")</f>
        <v/>
      </c>
      <c r="AD659" s="8" t="str">
        <f ca="1">IF(AND($D659=1,ISNUMBER(MATCH(G$1&amp;G659&amp;"x",WhatIf!$X:$X,0))),1,"")</f>
        <v/>
      </c>
      <c r="AE659" s="8" t="str">
        <f ca="1">IF(AND($D659=1,ISNUMBER(MATCH(H$1&amp;H659&amp;"x",WhatIf!$X:$X,0))),1,"")</f>
        <v/>
      </c>
      <c r="AF659" s="8" t="str">
        <f ca="1">IF(AND($D659=1,ISNUMBER(MATCH(I$1&amp;I659&amp;"x",WhatIf!$X:$X,0))),1,"")</f>
        <v/>
      </c>
      <c r="AG659" s="8" t="str">
        <f ca="1">IF(AND($D659=1,ISNUMBER(MATCH(J$1&amp;J659&amp;"x",WhatIf!$X:$X,0))),1,"")</f>
        <v/>
      </c>
      <c r="AH659" s="8" t="str">
        <f ca="1">IF(AND($D659=1,ISNUMBER(MATCH(K$1&amp;K659&amp;"x",WhatIf!$X:$X,0))),1,"")</f>
        <v/>
      </c>
      <c r="AI659" s="8" t="str">
        <f ca="1">IF(AND($D659=1,ISNUMBER(MATCH(L$1&amp;L659&amp;"x",WhatIf!$X:$X,0))),1,"")</f>
        <v/>
      </c>
      <c r="AJ659" s="8" t="str">
        <f ca="1">IF(AND($D659=1,ISNUMBER(MATCH(M$1&amp;M659&amp;"x",WhatIf!$X:$X,0))),1,"")</f>
        <v/>
      </c>
      <c r="AK659" s="8" t="str">
        <f ca="1">IF(AND($D659=1,ISNUMBER(MATCH(N$1&amp;N659&amp;"x",WhatIf!$X:$X,0))),1,"")</f>
        <v/>
      </c>
      <c r="AL659" s="8" t="str">
        <f ca="1">IF(AND($D659=1,ISNUMBER(MATCH(O$1&amp;O659&amp;"x",WhatIf!$X:$X,0))),1,"")</f>
        <v/>
      </c>
      <c r="AM659" s="8" t="str">
        <f ca="1">IF(AND($D659=1,ISNUMBER(MATCH(P$1&amp;P659&amp;"x",WhatIf!$X:$X,0))),1,"")</f>
        <v/>
      </c>
      <c r="AN659" s="8" t="str">
        <f ca="1">IF(AND($D659=1,ISNUMBER(MATCH(Q$1&amp;Q659&amp;"x",WhatIf!$X:$X,0))),1,"")</f>
        <v/>
      </c>
      <c r="AO659" s="8" t="str">
        <f ca="1">IF(AND($D659=1,ISNUMBER(MATCH(R$1&amp;R659&amp;"x",WhatIf!$X:$X,0))),1,"")</f>
        <v/>
      </c>
      <c r="AP659" s="8" t="str">
        <f ca="1">IF(AND($D659=1,ISNUMBER(MATCH(S$1&amp;S659&amp;"x",WhatIf!$X:$X,0))),1,"")</f>
        <v/>
      </c>
      <c r="AQ659" s="8" t="str">
        <f ca="1">IF(AND($D659=1,ISNUMBER(MATCH(T$1&amp;T659&amp;"x",WhatIf!$X:$X,0))),1,"")</f>
        <v/>
      </c>
      <c r="AR659" s="8" t="str">
        <f ca="1">IF(AND($D659=1,ISNUMBER(MATCH(U$1&amp;U659&amp;"x",WhatIf!$X:$X,0))),1,"")</f>
        <v/>
      </c>
      <c r="AS659" s="8" t="str">
        <f ca="1">IF(AND($D659=1,ISNUMBER(MATCH(V$1&amp;V659&amp;"x",WhatIf!$X:$X,0))),1,"")</f>
        <v/>
      </c>
      <c r="AT659" s="8" t="str">
        <f ca="1">IF(AND($D659=1,ISNUMBER(MATCH(W$1&amp;W659&amp;"x",WhatIf!$X:$X,0))),1,"")</f>
        <v/>
      </c>
      <c r="AU659" s="8" t="str">
        <f ca="1">IF(AND($D659=1,ISNUMBER(MATCH(X$1&amp;X659&amp;"x",WhatIf!$X:$X,0))),1,"")</f>
        <v/>
      </c>
      <c r="AV659" s="8" t="str">
        <f ca="1">IF(AND($D659=1,ISNUMBER(MATCH(Y$1&amp;Y659&amp;"x",WhatIf!$X:$X,0))),1,"")</f>
        <v/>
      </c>
      <c r="AW659" s="8" t="str">
        <f ca="1">IF(AND($D659=1,ISNUMBER(MATCH(Z$1&amp;Z659&amp;"x",WhatIf!$X:$X,0))),1,"")</f>
        <v/>
      </c>
      <c r="AX659" s="8" t="str">
        <f ca="1">IF(AND($D659=1,ISNUMBER(MATCH(AA$1&amp;AA659&amp;"x",WhatIf!$X:$X,0))),1,"")</f>
        <v/>
      </c>
      <c r="AY659" s="8" t="str">
        <f t="shared" ca="1" si="33"/>
        <v/>
      </c>
      <c r="AZ659" s="161" t="str">
        <f>IF(OR(E659="",VLOOKUP(E$1,Services!$A$1:$B$25,2,0)="Exclude"),"",IF($D659=1,IF(OR(price_limit="",price_limit="No Limit"),IF(E659="Yes",1,2),IF(SUMIFS(WhatIf!$W:$W,WhatIf!$Q:$Q,E$1,WhatIf!$R:$R,E659)&lt;=price_limit,IF(E659="Yes",1,2),"")),""))</f>
        <v/>
      </c>
      <c r="BA659" s="161" t="str">
        <f>IF(OR(F659="",VLOOKUP(F$1,Services!$A$1:$B$25,2,0)="Exclude"),"",IF($D659=1,IF(OR(price_limit="",price_limit="No Limit"),IF(F659="Yes",1,2),IF(SUMIFS(WhatIf!$W:$W,WhatIf!$Q:$Q,F$1,WhatIf!$R:$R,F659)&lt;=price_limit,IF(F659="Yes",1,2),"")),""))</f>
        <v/>
      </c>
      <c r="BB659" s="161" t="str">
        <f>IF(OR(G659="",VLOOKUP(G$1,Services!$A$1:$B$25,2,0)="Exclude"),"",IF($D659=1,IF(OR(price_limit="",price_limit="No Limit"),IF(G659="Yes",1,2),IF(SUMIFS(WhatIf!$W:$W,WhatIf!$Q:$Q,G$1,WhatIf!$R:$R,G659)&lt;=price_limit,IF(G659="Yes",1,2),"")),""))</f>
        <v/>
      </c>
      <c r="BC659" s="161" t="str">
        <f>IF(OR(H659="",VLOOKUP(H$1,Services!$A$1:$B$25,2,0)="Exclude"),"",IF($D659=1,IF(OR(price_limit="",price_limit="No Limit"),IF(H659="Yes",1,2),IF(SUMIFS(WhatIf!$W:$W,WhatIf!$Q:$Q,H$1,WhatIf!$R:$R,H659)&lt;=price_limit,IF(H659="Yes",1,2),"")),""))</f>
        <v/>
      </c>
      <c r="BD659" s="161" t="str">
        <f>IF(OR(I659="",VLOOKUP(I$1,Services!$A$1:$B$25,2,0)="Exclude"),"",IF($D659=1,IF(OR(price_limit="",price_limit="No Limit"),IF(I659="Yes",1,2),IF(SUMIFS(WhatIf!$W:$W,WhatIf!$Q:$Q,I$1,WhatIf!$R:$R,I659)&lt;=price_limit,IF(I659="Yes",1,2),"")),""))</f>
        <v/>
      </c>
      <c r="BE659" s="161" t="str">
        <f>IF(OR(J659="",VLOOKUP(J$1,Services!$A$1:$B$25,2,0)="Exclude"),"",IF($D659=1,IF(OR(price_limit="",price_limit="No Limit"),IF(J659="Yes",1,2),IF(SUMIFS(WhatIf!$W:$W,WhatIf!$Q:$Q,J$1,WhatIf!$R:$R,J659)&lt;=price_limit,IF(J659="Yes",1,2),"")),""))</f>
        <v/>
      </c>
      <c r="BF659" s="161" t="str">
        <f>IF(OR(K659="",VLOOKUP(K$1,Services!$A$1:$B$25,2,0)="Exclude"),"",IF($D659=1,IF(OR(price_limit="",price_limit="No Limit"),IF(K659="Yes",1,2),IF(SUMIFS(WhatIf!$W:$W,WhatIf!$Q:$Q,K$1,WhatIf!$R:$R,K659)&lt;=price_limit,IF(K659="Yes",1,2),"")),""))</f>
        <v/>
      </c>
      <c r="BG659" s="161" t="str">
        <f>IF(OR(L659="",VLOOKUP(L$1,Services!$A$1:$B$25,2,0)="Exclude"),"",IF($D659=1,IF(OR(price_limit="",price_limit="No Limit"),IF(L659="Yes",1,2),IF(SUMIFS(WhatIf!$W:$W,WhatIf!$Q:$Q,L$1,WhatIf!$R:$R,L659)&lt;=price_limit,IF(L659="Yes",1,2),"")),""))</f>
        <v/>
      </c>
      <c r="BH659" s="161" t="str">
        <f>IF(OR(M659="",VLOOKUP(M$1,Services!$A$1:$B$25,2,0)="Exclude"),"",IF($D659=1,IF(OR(price_limit="",price_limit="No Limit"),IF(M659="Yes",1,2),IF(SUMIFS(WhatIf!$W:$W,WhatIf!$Q:$Q,M$1,WhatIf!$R:$R,M659)&lt;=price_limit,IF(M659="Yes",1,2),"")),""))</f>
        <v/>
      </c>
      <c r="BI659" s="161" t="str">
        <f>IF(OR(N659="",VLOOKUP(N$1,Services!$A$1:$B$25,2,0)="Exclude"),"",IF($D659=1,IF(OR(price_limit="",price_limit="No Limit"),IF(N659="Yes",1,2),IF(SUMIFS(WhatIf!$W:$W,WhatIf!$Q:$Q,N$1,WhatIf!$R:$R,N659)&lt;=price_limit,IF(N659="Yes",1,2),"")),""))</f>
        <v/>
      </c>
      <c r="BJ659" s="161" t="str">
        <f>IF(OR(O659="",VLOOKUP(O$1,Services!$A$1:$B$25,2,0)="Exclude"),"",IF($D659=1,IF(OR(price_limit="",price_limit="No Limit"),IF(O659="Yes",1,2),IF(SUMIFS(WhatIf!$W:$W,WhatIf!$Q:$Q,O$1,WhatIf!$R:$R,O659)&lt;=price_limit,IF(O659="Yes",1,2),"")),""))</f>
        <v/>
      </c>
      <c r="BK659" s="161" t="str">
        <f ca="1">IF(OR(P659="",VLOOKUP(P$1,Services!$A$1:$B$25,2,0)="Exclude"),"",IF($D659=1,IF(OR(price_limit="",price_limit="No Limit"),IF(P659="Yes",1,2),IF(SUMIFS(WhatIf!$W:$W,WhatIf!$Q:$Q,P$1,WhatIf!$R:$R,P659)&lt;=price_limit,IF(P659="Yes",1,2),"")),""))</f>
        <v/>
      </c>
      <c r="BL659" s="161" t="str">
        <f>IF(OR(Q659="",VLOOKUP(Q$1,Services!$A$1:$B$25,2,0)="Exclude"),"",IF($D659=1,IF(OR(price_limit="",price_limit="No Limit"),IF(Q659="Yes",1,2),IF(SUMIFS(WhatIf!$W:$W,WhatIf!$Q:$Q,Q$1,WhatIf!$R:$R,Q659)&lt;=price_limit,IF(Q659="Yes",1,2),"")),""))</f>
        <v/>
      </c>
      <c r="BM659" s="161" t="str">
        <f>IF(OR(R659="",VLOOKUP(R$1,Services!$A$1:$B$25,2,0)="Exclude"),"",IF($D659=1,IF(OR(price_limit="",price_limit="No Limit"),IF(R659="Yes",1,2),IF(SUMIFS(WhatIf!$W:$W,WhatIf!$Q:$Q,R$1,WhatIf!$R:$R,R659)&lt;=price_limit,IF(R659="Yes",1,2),"")),""))</f>
        <v/>
      </c>
      <c r="BN659" s="161" t="str">
        <f>IF(OR(S659="",VLOOKUP(S$1,Services!$A$1:$B$25,2,0)="Exclude"),"",IF($D659=1,IF(OR(price_limit="",price_limit="No Limit"),IF(S659="Yes",1,2),IF(SUMIFS(WhatIf!$W:$W,WhatIf!$Q:$Q,S$1,WhatIf!$R:$R,S659)&lt;=price_limit,IF(S659="Yes",1,2),"")),""))</f>
        <v/>
      </c>
      <c r="BO659" s="161" t="str">
        <f>IF(OR(T659="",VLOOKUP(T$1,Services!$A$1:$B$25,2,0)="Exclude"),"",IF($D659=1,IF(OR(price_limit="",price_limit="No Limit"),IF(T659="Yes",1,2),IF(SUMIFS(WhatIf!$W:$W,WhatIf!$Q:$Q,T$1,WhatIf!$R:$R,T659)&lt;=price_limit,IF(T659="Yes",1,2),"")),""))</f>
        <v/>
      </c>
      <c r="BP659" s="161" t="str">
        <f>IF(OR(U659="",VLOOKUP(U$1,Services!$A$1:$B$25,2,0)="Exclude"),"",IF($D659=1,IF(OR(price_limit="",price_limit="No Limit"),IF(U659="Yes",1,2),IF(SUMIFS(WhatIf!$W:$W,WhatIf!$Q:$Q,U$1,WhatIf!$R:$R,U659)&lt;=price_limit,IF(U659="Yes",1,2),"")),""))</f>
        <v/>
      </c>
      <c r="BQ659" s="161" t="str">
        <f>IF(OR(V659="",VLOOKUP(V$1,Services!$A$1:$B$25,2,0)="Exclude"),"",IF($D659=1,IF(OR(price_limit="",price_limit="No Limit"),IF(V659="Yes",1,2),IF(SUMIFS(WhatIf!$W:$W,WhatIf!$Q:$Q,V$1,WhatIf!$R:$R,V659)&lt;=price_limit,IF(V659="Yes",1,2),"")),""))</f>
        <v/>
      </c>
      <c r="BR659" s="161" t="str">
        <f>IF(OR(W659="",VLOOKUP(W$1,Services!$A$1:$B$25,2,0)="Exclude"),"",IF($D659=1,IF(OR(price_limit="",price_limit="No Limit"),IF(W659="Yes",1,2),IF(SUMIFS(WhatIf!$W:$W,WhatIf!$Q:$Q,W$1,WhatIf!$R:$R,W659)&lt;=price_limit,IF(W659="Yes",1,2),"")),""))</f>
        <v/>
      </c>
      <c r="BS659" s="161" t="str">
        <f>IF(OR(X659="",VLOOKUP(X$1,Services!$A$1:$B$25,2,0)="Exclude"),"",IF($D659=1,IF(OR(price_limit="",price_limit="No Limit"),IF(X659="Yes",1,2),IF(SUMIFS(WhatIf!$W:$W,WhatIf!$Q:$Q,X$1,WhatIf!$R:$R,X659)&lt;=price_limit,IF(X659="Yes",1,2),"")),""))</f>
        <v/>
      </c>
      <c r="BT659" s="161" t="str">
        <f>IF(OR(Y659="",VLOOKUP(Y$1,Services!$A$1:$B$25,2,0)="Exclude"),"",IF($D659=1,IF(OR(price_limit="",price_limit="No Limit"),IF(Y659="Yes",1,2),IF(SUMIFS(WhatIf!$W:$W,WhatIf!$Q:$Q,Y$1,WhatIf!$R:$R,Y659)&lt;=price_limit,IF(Y659="Yes",1,2),"")),""))</f>
        <v/>
      </c>
      <c r="BU659" s="161" t="str">
        <f>IF(OR(Z659="",VLOOKUP(Z$1,Services!$A$1:$B$25,2,0)="Exclude"),"",IF($D659=1,IF(OR(price_limit="",price_limit="No Limit"),IF(Z659="Yes",1,2),IF(SUMIFS(WhatIf!$W:$W,WhatIf!$Q:$Q,Z$1,WhatIf!$R:$R,Z659)&lt;=price_limit,IF(Z659="Yes",1,2),"")),""))</f>
        <v/>
      </c>
      <c r="BV659" s="161" t="str">
        <f>IF(OR(AA659="",VLOOKUP(AA$1,Services!$A$1:$B$25,2,0)="Exclude"),"",IF($D659=1,IF(OR(price_limit="",price_limit="No Limit"),IF(AA659="Yes",1,2),IF(SUMIFS(WhatIf!$W:$W,WhatIf!$Q:$Q,AA$1,WhatIf!$R:$R,AA659)&lt;=price_limit,IF(AA659="Yes",1,2),"")),""))</f>
        <v/>
      </c>
      <c r="BW659" s="8">
        <f t="shared" si="34"/>
        <v>0</v>
      </c>
      <c r="BX659" s="8">
        <f>IF(OR(highlight_pick="Select",highlight_pick=""),0,IF(MID(highlight_pick,1,1)="#",0,IF(INDEX($A659:$CA659,1,MATCH(highlight_pick,$1:$1,0))="",0,IF(INDEX($A659:$CA659,1,MATCH(highlight_pick,$1:$1,0))="Yes",1,2))))</f>
        <v>0</v>
      </c>
      <c r="BY659" s="8">
        <f>IF(MID(highlight_pick,1,1)="#",IF(INDEX(Analysis!$C$7:$E$7,1,VALUE(MID(highlight_pick,2,1)))&lt;&gt;"",IF(INDEX($A659:$CA659,1,MATCH(INDEX(Analysis!$C$7:$E$7,1,VALUE(MID(highlight_pick,2,1))),$1:$1,0))="",0,IF(INDEX($A659:$CA659,1,MATCH(INDEX(Analysis!$C$7:$E$7,1,VALUE(MID(highlight_pick,2,1))),$1:$1,0))="Yes",1,IF(ISNUMBER(SEARCH(INDEX($A659:$CA659,1,MATCH(INDEX(Analysis!$C$7:$E$7,1,VALUE(MID(highlight_pick,2,1))),$1:$1,0)),INDEX(Analysis!$C$9:$E$9,1,VALUE(MID(highlight_pick,2,1))))),2,0))),0),0)</f>
        <v>0</v>
      </c>
      <c r="BZ659" s="8">
        <f>IF(MID(highlight_pick,1,1)="#",IF(INDEX(Analysis!$C$10:$E$10,1,VALUE(MID(highlight_pick,2,1)))&lt;&gt;"",IF(INDEX($A659:$CA659,1,MATCH(INDEX(Analysis!$C$10:$E$10,1,VALUE(MID(highlight_pick,2,1))),$1:$1,0))="",0,IF(INDEX($A659:$CA659,1,MATCH(INDEX(Analysis!$C$10:$E$10,1,VALUE(MID(highlight_pick,2,1))),$1:$1,0))="Yes",1,IF(ISNUMBER(SEARCH(INDEX($A659:$CA659,1,MATCH(INDEX(Analysis!$C$10:$E$10,1,VALUE(MID(highlight_pick,2,1))),$1:$1,0)),INDEX(Analysis!$C$12:$E$12,1,VALUE(MID(highlight_pick,2,1))))),2,0))),0),0)</f>
        <v>0</v>
      </c>
      <c r="CA659" s="8">
        <f ca="1">IF(profile="",INDEX(MyNetworks!$A$7:$Z$200,MATCH(A659,OFFSET(MyNetworks!$A$7,0,MATCH(C659,MyNetworks!$6:$6,0)-1,200,1),0),MATCH(C659,MyNetworks!$6:$6,0)-1),IFERROR(INDEX(Profiles!$A$7:$U$200,MATCH(A659,OFFSET(Profiles!$A$7,0,MATCH(profile,Profiles!$6:$6,0)-1,200,1),0),MATCH(profile,Profiles!$6:$6,0)-1),0))</f>
        <v>0</v>
      </c>
    </row>
    <row r="660" spans="1:79" ht="14.5" customHeight="1" x14ac:dyDescent="0.35">
      <c r="A660" s="15" t="s">
        <v>1278</v>
      </c>
      <c r="B660" s="3" t="s">
        <v>205</v>
      </c>
      <c r="C660" s="3" t="s">
        <v>177</v>
      </c>
      <c r="D660" s="8" t="str">
        <f t="shared" ca="1" si="32"/>
        <v/>
      </c>
      <c r="I660" s="8"/>
      <c r="J660" s="8"/>
      <c r="K660" s="8"/>
      <c r="L660" s="8"/>
      <c r="M660" s="8"/>
      <c r="N660" s="8"/>
      <c r="O660" s="8" t="s">
        <v>661</v>
      </c>
      <c r="P660" s="8"/>
      <c r="Q660" s="8"/>
      <c r="R660" s="8"/>
      <c r="S660" s="8"/>
      <c r="T660" s="8"/>
      <c r="U660" s="8"/>
      <c r="V660" s="8"/>
      <c r="W660" s="6"/>
      <c r="X660" s="6"/>
      <c r="Y660" s="6"/>
      <c r="Z660" s="6"/>
      <c r="AB660" s="8" t="str">
        <f ca="1">IF(AND($D660=1,ISNUMBER(MATCH(E$1&amp;E660&amp;"x",WhatIf!$X:$X,0))),1,"")</f>
        <v/>
      </c>
      <c r="AC660" s="8" t="str">
        <f ca="1">IF(AND($D660=1,ISNUMBER(MATCH(F$1&amp;F660&amp;"x",WhatIf!$X:$X,0))),1,"")</f>
        <v/>
      </c>
      <c r="AD660" s="8" t="str">
        <f ca="1">IF(AND($D660=1,ISNUMBER(MATCH(G$1&amp;G660&amp;"x",WhatIf!$X:$X,0))),1,"")</f>
        <v/>
      </c>
      <c r="AE660" s="8" t="str">
        <f ca="1">IF(AND($D660=1,ISNUMBER(MATCH(H$1&amp;H660&amp;"x",WhatIf!$X:$X,0))),1,"")</f>
        <v/>
      </c>
      <c r="AF660" s="8" t="str">
        <f ca="1">IF(AND($D660=1,ISNUMBER(MATCH(I$1&amp;I660&amp;"x",WhatIf!$X:$X,0))),1,"")</f>
        <v/>
      </c>
      <c r="AG660" s="8" t="str">
        <f ca="1">IF(AND($D660=1,ISNUMBER(MATCH(J$1&amp;J660&amp;"x",WhatIf!$X:$X,0))),1,"")</f>
        <v/>
      </c>
      <c r="AH660" s="8" t="str">
        <f ca="1">IF(AND($D660=1,ISNUMBER(MATCH(K$1&amp;K660&amp;"x",WhatIf!$X:$X,0))),1,"")</f>
        <v/>
      </c>
      <c r="AI660" s="8" t="str">
        <f ca="1">IF(AND($D660=1,ISNUMBER(MATCH(L$1&amp;L660&amp;"x",WhatIf!$X:$X,0))),1,"")</f>
        <v/>
      </c>
      <c r="AJ660" s="8" t="str">
        <f ca="1">IF(AND($D660=1,ISNUMBER(MATCH(M$1&amp;M660&amp;"x",WhatIf!$X:$X,0))),1,"")</f>
        <v/>
      </c>
      <c r="AK660" s="8" t="str">
        <f ca="1">IF(AND($D660=1,ISNUMBER(MATCH(N$1&amp;N660&amp;"x",WhatIf!$X:$X,0))),1,"")</f>
        <v/>
      </c>
      <c r="AL660" s="8" t="str">
        <f ca="1">IF(AND($D660=1,ISNUMBER(MATCH(O$1&amp;O660&amp;"x",WhatIf!$X:$X,0))),1,"")</f>
        <v/>
      </c>
      <c r="AM660" s="8" t="str">
        <f ca="1">IF(AND($D660=1,ISNUMBER(MATCH(P$1&amp;P660&amp;"x",WhatIf!$X:$X,0))),1,"")</f>
        <v/>
      </c>
      <c r="AN660" s="8" t="str">
        <f ca="1">IF(AND($D660=1,ISNUMBER(MATCH(Q$1&amp;Q660&amp;"x",WhatIf!$X:$X,0))),1,"")</f>
        <v/>
      </c>
      <c r="AO660" s="8" t="str">
        <f ca="1">IF(AND($D660=1,ISNUMBER(MATCH(R$1&amp;R660&amp;"x",WhatIf!$X:$X,0))),1,"")</f>
        <v/>
      </c>
      <c r="AP660" s="8" t="str">
        <f ca="1">IF(AND($D660=1,ISNUMBER(MATCH(S$1&amp;S660&amp;"x",WhatIf!$X:$X,0))),1,"")</f>
        <v/>
      </c>
      <c r="AQ660" s="8" t="str">
        <f ca="1">IF(AND($D660=1,ISNUMBER(MATCH(T$1&amp;T660&amp;"x",WhatIf!$X:$X,0))),1,"")</f>
        <v/>
      </c>
      <c r="AR660" s="8" t="str">
        <f ca="1">IF(AND($D660=1,ISNUMBER(MATCH(U$1&amp;U660&amp;"x",WhatIf!$X:$X,0))),1,"")</f>
        <v/>
      </c>
      <c r="AS660" s="8" t="str">
        <f ca="1">IF(AND($D660=1,ISNUMBER(MATCH(V$1&amp;V660&amp;"x",WhatIf!$X:$X,0))),1,"")</f>
        <v/>
      </c>
      <c r="AT660" s="8" t="str">
        <f ca="1">IF(AND($D660=1,ISNUMBER(MATCH(W$1&amp;W660&amp;"x",WhatIf!$X:$X,0))),1,"")</f>
        <v/>
      </c>
      <c r="AU660" s="8" t="str">
        <f ca="1">IF(AND($D660=1,ISNUMBER(MATCH(X$1&amp;X660&amp;"x",WhatIf!$X:$X,0))),1,"")</f>
        <v/>
      </c>
      <c r="AV660" s="8" t="str">
        <f ca="1">IF(AND($D660=1,ISNUMBER(MATCH(Y$1&amp;Y660&amp;"x",WhatIf!$X:$X,0))),1,"")</f>
        <v/>
      </c>
      <c r="AW660" s="8" t="str">
        <f ca="1">IF(AND($D660=1,ISNUMBER(MATCH(Z$1&amp;Z660&amp;"x",WhatIf!$X:$X,0))),1,"")</f>
        <v/>
      </c>
      <c r="AX660" s="8" t="str">
        <f ca="1">IF(AND($D660=1,ISNUMBER(MATCH(AA$1&amp;AA660&amp;"x",WhatIf!$X:$X,0))),1,"")</f>
        <v/>
      </c>
      <c r="AY660" s="8" t="str">
        <f t="shared" ca="1" si="33"/>
        <v/>
      </c>
      <c r="AZ660" s="161" t="str">
        <f>IF(OR(E660="",VLOOKUP(E$1,Services!$A$1:$B$25,2,0)="Exclude"),"",IF($D660=1,IF(OR(price_limit="",price_limit="No Limit"),IF(E660="Yes",1,2),IF(SUMIFS(WhatIf!$W:$W,WhatIf!$Q:$Q,E$1,WhatIf!$R:$R,E660)&lt;=price_limit,IF(E660="Yes",1,2),"")),""))</f>
        <v/>
      </c>
      <c r="BA660" s="161" t="str">
        <f>IF(OR(F660="",VLOOKUP(F$1,Services!$A$1:$B$25,2,0)="Exclude"),"",IF($D660=1,IF(OR(price_limit="",price_limit="No Limit"),IF(F660="Yes",1,2),IF(SUMIFS(WhatIf!$W:$W,WhatIf!$Q:$Q,F$1,WhatIf!$R:$R,F660)&lt;=price_limit,IF(F660="Yes",1,2),"")),""))</f>
        <v/>
      </c>
      <c r="BB660" s="161" t="str">
        <f>IF(OR(G660="",VLOOKUP(G$1,Services!$A$1:$B$25,2,0)="Exclude"),"",IF($D660=1,IF(OR(price_limit="",price_limit="No Limit"),IF(G660="Yes",1,2),IF(SUMIFS(WhatIf!$W:$W,WhatIf!$Q:$Q,G$1,WhatIf!$R:$R,G660)&lt;=price_limit,IF(G660="Yes",1,2),"")),""))</f>
        <v/>
      </c>
      <c r="BC660" s="161" t="str">
        <f>IF(OR(H660="",VLOOKUP(H$1,Services!$A$1:$B$25,2,0)="Exclude"),"",IF($D660=1,IF(OR(price_limit="",price_limit="No Limit"),IF(H660="Yes",1,2),IF(SUMIFS(WhatIf!$W:$W,WhatIf!$Q:$Q,H$1,WhatIf!$R:$R,H660)&lt;=price_limit,IF(H660="Yes",1,2),"")),""))</f>
        <v/>
      </c>
      <c r="BD660" s="161" t="str">
        <f>IF(OR(I660="",VLOOKUP(I$1,Services!$A$1:$B$25,2,0)="Exclude"),"",IF($D660=1,IF(OR(price_limit="",price_limit="No Limit"),IF(I660="Yes",1,2),IF(SUMIFS(WhatIf!$W:$W,WhatIf!$Q:$Q,I$1,WhatIf!$R:$R,I660)&lt;=price_limit,IF(I660="Yes",1,2),"")),""))</f>
        <v/>
      </c>
      <c r="BE660" s="161" t="str">
        <f>IF(OR(J660="",VLOOKUP(J$1,Services!$A$1:$B$25,2,0)="Exclude"),"",IF($D660=1,IF(OR(price_limit="",price_limit="No Limit"),IF(J660="Yes",1,2),IF(SUMIFS(WhatIf!$W:$W,WhatIf!$Q:$Q,J$1,WhatIf!$R:$R,J660)&lt;=price_limit,IF(J660="Yes",1,2),"")),""))</f>
        <v/>
      </c>
      <c r="BF660" s="161" t="str">
        <f>IF(OR(K660="",VLOOKUP(K$1,Services!$A$1:$B$25,2,0)="Exclude"),"",IF($D660=1,IF(OR(price_limit="",price_limit="No Limit"),IF(K660="Yes",1,2),IF(SUMIFS(WhatIf!$W:$W,WhatIf!$Q:$Q,K$1,WhatIf!$R:$R,K660)&lt;=price_limit,IF(K660="Yes",1,2),"")),""))</f>
        <v/>
      </c>
      <c r="BG660" s="161" t="str">
        <f>IF(OR(L660="",VLOOKUP(L$1,Services!$A$1:$B$25,2,0)="Exclude"),"",IF($D660=1,IF(OR(price_limit="",price_limit="No Limit"),IF(L660="Yes",1,2),IF(SUMIFS(WhatIf!$W:$W,WhatIf!$Q:$Q,L$1,WhatIf!$R:$R,L660)&lt;=price_limit,IF(L660="Yes",1,2),"")),""))</f>
        <v/>
      </c>
      <c r="BH660" s="161" t="str">
        <f>IF(OR(M660="",VLOOKUP(M$1,Services!$A$1:$B$25,2,0)="Exclude"),"",IF($D660=1,IF(OR(price_limit="",price_limit="No Limit"),IF(M660="Yes",1,2),IF(SUMIFS(WhatIf!$W:$W,WhatIf!$Q:$Q,M$1,WhatIf!$R:$R,M660)&lt;=price_limit,IF(M660="Yes",1,2),"")),""))</f>
        <v/>
      </c>
      <c r="BI660" s="161" t="str">
        <f>IF(OR(N660="",VLOOKUP(N$1,Services!$A$1:$B$25,2,0)="Exclude"),"",IF($D660=1,IF(OR(price_limit="",price_limit="No Limit"),IF(N660="Yes",1,2),IF(SUMIFS(WhatIf!$W:$W,WhatIf!$Q:$Q,N$1,WhatIf!$R:$R,N660)&lt;=price_limit,IF(N660="Yes",1,2),"")),""))</f>
        <v/>
      </c>
      <c r="BJ660" s="161" t="str">
        <f ca="1">IF(OR(O660="",VLOOKUP(O$1,Services!$A$1:$B$25,2,0)="Exclude"),"",IF($D660=1,IF(OR(price_limit="",price_limit="No Limit"),IF(O660="Yes",1,2),IF(SUMIFS(WhatIf!$W:$W,WhatIf!$Q:$Q,O$1,WhatIf!$R:$R,O660)&lt;=price_limit,IF(O660="Yes",1,2),"")),""))</f>
        <v/>
      </c>
      <c r="BK660" s="161" t="str">
        <f>IF(OR(P660="",VLOOKUP(P$1,Services!$A$1:$B$25,2,0)="Exclude"),"",IF($D660=1,IF(OR(price_limit="",price_limit="No Limit"),IF(P660="Yes",1,2),IF(SUMIFS(WhatIf!$W:$W,WhatIf!$Q:$Q,P$1,WhatIf!$R:$R,P660)&lt;=price_limit,IF(P660="Yes",1,2),"")),""))</f>
        <v/>
      </c>
      <c r="BL660" s="161" t="str">
        <f>IF(OR(Q660="",VLOOKUP(Q$1,Services!$A$1:$B$25,2,0)="Exclude"),"",IF($D660=1,IF(OR(price_limit="",price_limit="No Limit"),IF(Q660="Yes",1,2),IF(SUMIFS(WhatIf!$W:$W,WhatIf!$Q:$Q,Q$1,WhatIf!$R:$R,Q660)&lt;=price_limit,IF(Q660="Yes",1,2),"")),""))</f>
        <v/>
      </c>
      <c r="BM660" s="161" t="str">
        <f>IF(OR(R660="",VLOOKUP(R$1,Services!$A$1:$B$25,2,0)="Exclude"),"",IF($D660=1,IF(OR(price_limit="",price_limit="No Limit"),IF(R660="Yes",1,2),IF(SUMIFS(WhatIf!$W:$W,WhatIf!$Q:$Q,R$1,WhatIf!$R:$R,R660)&lt;=price_limit,IF(R660="Yes",1,2),"")),""))</f>
        <v/>
      </c>
      <c r="BN660" s="161" t="str">
        <f>IF(OR(S660="",VLOOKUP(S$1,Services!$A$1:$B$25,2,0)="Exclude"),"",IF($D660=1,IF(OR(price_limit="",price_limit="No Limit"),IF(S660="Yes",1,2),IF(SUMIFS(WhatIf!$W:$W,WhatIf!$Q:$Q,S$1,WhatIf!$R:$R,S660)&lt;=price_limit,IF(S660="Yes",1,2),"")),""))</f>
        <v/>
      </c>
      <c r="BO660" s="161" t="str">
        <f>IF(OR(T660="",VLOOKUP(T$1,Services!$A$1:$B$25,2,0)="Exclude"),"",IF($D660=1,IF(OR(price_limit="",price_limit="No Limit"),IF(T660="Yes",1,2),IF(SUMIFS(WhatIf!$W:$W,WhatIf!$Q:$Q,T$1,WhatIf!$R:$R,T660)&lt;=price_limit,IF(T660="Yes",1,2),"")),""))</f>
        <v/>
      </c>
      <c r="BP660" s="161" t="str">
        <f>IF(OR(U660="",VLOOKUP(U$1,Services!$A$1:$B$25,2,0)="Exclude"),"",IF($D660=1,IF(OR(price_limit="",price_limit="No Limit"),IF(U660="Yes",1,2),IF(SUMIFS(WhatIf!$W:$W,WhatIf!$Q:$Q,U$1,WhatIf!$R:$R,U660)&lt;=price_limit,IF(U660="Yes",1,2),"")),""))</f>
        <v/>
      </c>
      <c r="BQ660" s="161" t="str">
        <f>IF(OR(V660="",VLOOKUP(V$1,Services!$A$1:$B$25,2,0)="Exclude"),"",IF($D660=1,IF(OR(price_limit="",price_limit="No Limit"),IF(V660="Yes",1,2),IF(SUMIFS(WhatIf!$W:$W,WhatIf!$Q:$Q,V$1,WhatIf!$R:$R,V660)&lt;=price_limit,IF(V660="Yes",1,2),"")),""))</f>
        <v/>
      </c>
      <c r="BR660" s="161" t="str">
        <f>IF(OR(W660="",VLOOKUP(W$1,Services!$A$1:$B$25,2,0)="Exclude"),"",IF($D660=1,IF(OR(price_limit="",price_limit="No Limit"),IF(W660="Yes",1,2),IF(SUMIFS(WhatIf!$W:$W,WhatIf!$Q:$Q,W$1,WhatIf!$R:$R,W660)&lt;=price_limit,IF(W660="Yes",1,2),"")),""))</f>
        <v/>
      </c>
      <c r="BS660" s="161" t="str">
        <f>IF(OR(X660="",VLOOKUP(X$1,Services!$A$1:$B$25,2,0)="Exclude"),"",IF($D660=1,IF(OR(price_limit="",price_limit="No Limit"),IF(X660="Yes",1,2),IF(SUMIFS(WhatIf!$W:$W,WhatIf!$Q:$Q,X$1,WhatIf!$R:$R,X660)&lt;=price_limit,IF(X660="Yes",1,2),"")),""))</f>
        <v/>
      </c>
      <c r="BT660" s="161" t="str">
        <f>IF(OR(Y660="",VLOOKUP(Y$1,Services!$A$1:$B$25,2,0)="Exclude"),"",IF($D660=1,IF(OR(price_limit="",price_limit="No Limit"),IF(Y660="Yes",1,2),IF(SUMIFS(WhatIf!$W:$W,WhatIf!$Q:$Q,Y$1,WhatIf!$R:$R,Y660)&lt;=price_limit,IF(Y660="Yes",1,2),"")),""))</f>
        <v/>
      </c>
      <c r="BU660" s="161" t="str">
        <f>IF(OR(Z660="",VLOOKUP(Z$1,Services!$A$1:$B$25,2,0)="Exclude"),"",IF($D660=1,IF(OR(price_limit="",price_limit="No Limit"),IF(Z660="Yes",1,2),IF(SUMIFS(WhatIf!$W:$W,WhatIf!$Q:$Q,Z$1,WhatIf!$R:$R,Z660)&lt;=price_limit,IF(Z660="Yes",1,2),"")),""))</f>
        <v/>
      </c>
      <c r="BV660" s="161" t="str">
        <f>IF(OR(AA660="",VLOOKUP(AA$1,Services!$A$1:$B$25,2,0)="Exclude"),"",IF($D660=1,IF(OR(price_limit="",price_limit="No Limit"),IF(AA660="Yes",1,2),IF(SUMIFS(WhatIf!$W:$W,WhatIf!$Q:$Q,AA$1,WhatIf!$R:$R,AA660)&lt;=price_limit,IF(AA660="Yes",1,2),"")),""))</f>
        <v/>
      </c>
      <c r="BW660" s="8">
        <f t="shared" si="34"/>
        <v>0</v>
      </c>
      <c r="BX660" s="8">
        <f>IF(OR(highlight_pick="Select",highlight_pick=""),0,IF(MID(highlight_pick,1,1)="#",0,IF(INDEX($A660:$CA660,1,MATCH(highlight_pick,$1:$1,0))="",0,IF(INDEX($A660:$CA660,1,MATCH(highlight_pick,$1:$1,0))="Yes",1,2))))</f>
        <v>0</v>
      </c>
      <c r="BY660" s="8">
        <f>IF(MID(highlight_pick,1,1)="#",IF(INDEX(Analysis!$C$7:$E$7,1,VALUE(MID(highlight_pick,2,1)))&lt;&gt;"",IF(INDEX($A660:$CA660,1,MATCH(INDEX(Analysis!$C$7:$E$7,1,VALUE(MID(highlight_pick,2,1))),$1:$1,0))="",0,IF(INDEX($A660:$CA660,1,MATCH(INDEX(Analysis!$C$7:$E$7,1,VALUE(MID(highlight_pick,2,1))),$1:$1,0))="Yes",1,IF(ISNUMBER(SEARCH(INDEX($A660:$CA660,1,MATCH(INDEX(Analysis!$C$7:$E$7,1,VALUE(MID(highlight_pick,2,1))),$1:$1,0)),INDEX(Analysis!$C$9:$E$9,1,VALUE(MID(highlight_pick,2,1))))),2,0))),0),0)</f>
        <v>0</v>
      </c>
      <c r="BZ660" s="8">
        <f>IF(MID(highlight_pick,1,1)="#",IF(INDEX(Analysis!$C$10:$E$10,1,VALUE(MID(highlight_pick,2,1)))&lt;&gt;"",IF(INDEX($A660:$CA660,1,MATCH(INDEX(Analysis!$C$10:$E$10,1,VALUE(MID(highlight_pick,2,1))),$1:$1,0))="",0,IF(INDEX($A660:$CA660,1,MATCH(INDEX(Analysis!$C$10:$E$10,1,VALUE(MID(highlight_pick,2,1))),$1:$1,0))="Yes",1,IF(ISNUMBER(SEARCH(INDEX($A660:$CA660,1,MATCH(INDEX(Analysis!$C$10:$E$10,1,VALUE(MID(highlight_pick,2,1))),$1:$1,0)),INDEX(Analysis!$C$12:$E$12,1,VALUE(MID(highlight_pick,2,1))))),2,0))),0),0)</f>
        <v>0</v>
      </c>
      <c r="CA660" s="8">
        <f ca="1">IF(profile="",INDEX(MyNetworks!$A$7:$Z$200,MATCH(A660,OFFSET(MyNetworks!$A$7,0,MATCH(C660,MyNetworks!$6:$6,0)-1,200,1),0),MATCH(C660,MyNetworks!$6:$6,0)-1),IFERROR(INDEX(Profiles!$A$7:$U$200,MATCH(A660,OFFSET(Profiles!$A$7,0,MATCH(profile,Profiles!$6:$6,0)-1,200,1),0),MATCH(profile,Profiles!$6:$6,0)-1),0))</f>
        <v>0</v>
      </c>
    </row>
    <row r="661" spans="1:79" ht="14.5" customHeight="1" x14ac:dyDescent="0.35">
      <c r="A661" s="15" t="s">
        <v>288</v>
      </c>
      <c r="B661" s="3" t="s">
        <v>294</v>
      </c>
      <c r="C661" s="3" t="s">
        <v>177</v>
      </c>
      <c r="D661" s="8" t="str">
        <f t="shared" ca="1" si="32"/>
        <v/>
      </c>
      <c r="E661" s="4" t="s">
        <v>1</v>
      </c>
      <c r="F661" s="4" t="s">
        <v>388</v>
      </c>
      <c r="G661" s="4" t="s">
        <v>388</v>
      </c>
      <c r="H661" s="4" t="s">
        <v>388</v>
      </c>
      <c r="I661" s="4" t="s">
        <v>1</v>
      </c>
      <c r="J661" s="8" t="s">
        <v>1</v>
      </c>
      <c r="K661" s="8" t="s">
        <v>1</v>
      </c>
      <c r="L661" s="8" t="s">
        <v>1</v>
      </c>
      <c r="M661" s="8" t="s">
        <v>1</v>
      </c>
      <c r="N661" s="8"/>
      <c r="O661" s="8"/>
      <c r="P661" s="8"/>
      <c r="Q661" s="8"/>
      <c r="R661" s="8"/>
      <c r="S661" s="8"/>
      <c r="T661" s="8"/>
      <c r="U661" s="8"/>
      <c r="V661" s="8"/>
      <c r="W661" s="6"/>
      <c r="X661" s="6"/>
      <c r="Y661" s="6"/>
      <c r="Z661" s="6"/>
      <c r="AA661" s="4" t="s">
        <v>1</v>
      </c>
      <c r="AB661" s="8" t="str">
        <f ca="1">IF(AND($D661=1,ISNUMBER(MATCH(E$1&amp;E661&amp;"x",WhatIf!$X:$X,0))),1,"")</f>
        <v/>
      </c>
      <c r="AC661" s="8" t="str">
        <f ca="1">IF(AND($D661=1,ISNUMBER(MATCH(F$1&amp;F661&amp;"x",WhatIf!$X:$X,0))),1,"")</f>
        <v/>
      </c>
      <c r="AD661" s="8" t="str">
        <f ca="1">IF(AND($D661=1,ISNUMBER(MATCH(G$1&amp;G661&amp;"x",WhatIf!$X:$X,0))),1,"")</f>
        <v/>
      </c>
      <c r="AE661" s="8" t="str">
        <f ca="1">IF(AND($D661=1,ISNUMBER(MATCH(H$1&amp;H661&amp;"x",WhatIf!$X:$X,0))),1,"")</f>
        <v/>
      </c>
      <c r="AF661" s="8" t="str">
        <f ca="1">IF(AND($D661=1,ISNUMBER(MATCH(I$1&amp;I661&amp;"x",WhatIf!$X:$X,0))),1,"")</f>
        <v/>
      </c>
      <c r="AG661" s="8" t="str">
        <f ca="1">IF(AND($D661=1,ISNUMBER(MATCH(J$1&amp;J661&amp;"x",WhatIf!$X:$X,0))),1,"")</f>
        <v/>
      </c>
      <c r="AH661" s="8" t="str">
        <f ca="1">IF(AND($D661=1,ISNUMBER(MATCH(K$1&amp;K661&amp;"x",WhatIf!$X:$X,0))),1,"")</f>
        <v/>
      </c>
      <c r="AI661" s="8" t="str">
        <f ca="1">IF(AND($D661=1,ISNUMBER(MATCH(L$1&amp;L661&amp;"x",WhatIf!$X:$X,0))),1,"")</f>
        <v/>
      </c>
      <c r="AJ661" s="8" t="str">
        <f ca="1">IF(AND($D661=1,ISNUMBER(MATCH(M$1&amp;M661&amp;"x",WhatIf!$X:$X,0))),1,"")</f>
        <v/>
      </c>
      <c r="AK661" s="8" t="str">
        <f ca="1">IF(AND($D661=1,ISNUMBER(MATCH(N$1&amp;N661&amp;"x",WhatIf!$X:$X,0))),1,"")</f>
        <v/>
      </c>
      <c r="AL661" s="8" t="str">
        <f ca="1">IF(AND($D661=1,ISNUMBER(MATCH(O$1&amp;O661&amp;"x",WhatIf!$X:$X,0))),1,"")</f>
        <v/>
      </c>
      <c r="AM661" s="8" t="str">
        <f ca="1">IF(AND($D661=1,ISNUMBER(MATCH(P$1&amp;P661&amp;"x",WhatIf!$X:$X,0))),1,"")</f>
        <v/>
      </c>
      <c r="AN661" s="8" t="str">
        <f ca="1">IF(AND($D661=1,ISNUMBER(MATCH(Q$1&amp;Q661&amp;"x",WhatIf!$X:$X,0))),1,"")</f>
        <v/>
      </c>
      <c r="AO661" s="8" t="str">
        <f ca="1">IF(AND($D661=1,ISNUMBER(MATCH(R$1&amp;R661&amp;"x",WhatIf!$X:$X,0))),1,"")</f>
        <v/>
      </c>
      <c r="AP661" s="8" t="str">
        <f ca="1">IF(AND($D661=1,ISNUMBER(MATCH(S$1&amp;S661&amp;"x",WhatIf!$X:$X,0))),1,"")</f>
        <v/>
      </c>
      <c r="AQ661" s="8" t="str">
        <f ca="1">IF(AND($D661=1,ISNUMBER(MATCH(T$1&amp;T661&amp;"x",WhatIf!$X:$X,0))),1,"")</f>
        <v/>
      </c>
      <c r="AR661" s="8" t="str">
        <f ca="1">IF(AND($D661=1,ISNUMBER(MATCH(U$1&amp;U661&amp;"x",WhatIf!$X:$X,0))),1,"")</f>
        <v/>
      </c>
      <c r="AS661" s="8" t="str">
        <f ca="1">IF(AND($D661=1,ISNUMBER(MATCH(V$1&amp;V661&amp;"x",WhatIf!$X:$X,0))),1,"")</f>
        <v/>
      </c>
      <c r="AT661" s="8" t="str">
        <f ca="1">IF(AND($D661=1,ISNUMBER(MATCH(W$1&amp;W661&amp;"x",WhatIf!$X:$X,0))),1,"")</f>
        <v/>
      </c>
      <c r="AU661" s="8" t="str">
        <f ca="1">IF(AND($D661=1,ISNUMBER(MATCH(X$1&amp;X661&amp;"x",WhatIf!$X:$X,0))),1,"")</f>
        <v/>
      </c>
      <c r="AV661" s="8" t="str">
        <f ca="1">IF(AND($D661=1,ISNUMBER(MATCH(Y$1&amp;Y661&amp;"x",WhatIf!$X:$X,0))),1,"")</f>
        <v/>
      </c>
      <c r="AW661" s="8" t="str">
        <f ca="1">IF(AND($D661=1,ISNUMBER(MATCH(Z$1&amp;Z661&amp;"x",WhatIf!$X:$X,0))),1,"")</f>
        <v/>
      </c>
      <c r="AX661" s="8" t="str">
        <f ca="1">IF(AND($D661=1,ISNUMBER(MATCH(AA$1&amp;AA661&amp;"x",WhatIf!$X:$X,0))),1,"")</f>
        <v/>
      </c>
      <c r="AY661" s="8" t="str">
        <f t="shared" ca="1" si="33"/>
        <v/>
      </c>
      <c r="AZ661" s="161" t="str">
        <f ca="1">IF(OR(E661="",VLOOKUP(E$1,Services!$A$1:$B$25,2,0)="Exclude"),"",IF($D661=1,IF(OR(price_limit="",price_limit="No Limit"),IF(E661="Yes",1,2),IF(SUMIFS(WhatIf!$W:$W,WhatIf!$Q:$Q,E$1,WhatIf!$R:$R,E661)&lt;=price_limit,IF(E661="Yes",1,2),"")),""))</f>
        <v/>
      </c>
      <c r="BA661" s="161" t="str">
        <f ca="1">IF(OR(F661="",VLOOKUP(F$1,Services!$A$1:$B$25,2,0)="Exclude"),"",IF($D661=1,IF(OR(price_limit="",price_limit="No Limit"),IF(F661="Yes",1,2),IF(SUMIFS(WhatIf!$W:$W,WhatIf!$Q:$Q,F$1,WhatIf!$R:$R,F661)&lt;=price_limit,IF(F661="Yes",1,2),"")),""))</f>
        <v/>
      </c>
      <c r="BB661" s="161" t="str">
        <f ca="1">IF(OR(G661="",VLOOKUP(G$1,Services!$A$1:$B$25,2,0)="Exclude"),"",IF($D661=1,IF(OR(price_limit="",price_limit="No Limit"),IF(G661="Yes",1,2),IF(SUMIFS(WhatIf!$W:$W,WhatIf!$Q:$Q,G$1,WhatIf!$R:$R,G661)&lt;=price_limit,IF(G661="Yes",1,2),"")),""))</f>
        <v/>
      </c>
      <c r="BC661" s="161" t="str">
        <f ca="1">IF(OR(H661="",VLOOKUP(H$1,Services!$A$1:$B$25,2,0)="Exclude"),"",IF($D661=1,IF(OR(price_limit="",price_limit="No Limit"),IF(H661="Yes",1,2),IF(SUMIFS(WhatIf!$W:$W,WhatIf!$Q:$Q,H$1,WhatIf!$R:$R,H661)&lt;=price_limit,IF(H661="Yes",1,2),"")),""))</f>
        <v/>
      </c>
      <c r="BD661" s="161" t="str">
        <f ca="1">IF(OR(I661="",VLOOKUP(I$1,Services!$A$1:$B$25,2,0)="Exclude"),"",IF($D661=1,IF(OR(price_limit="",price_limit="No Limit"),IF(I661="Yes",1,2),IF(SUMIFS(WhatIf!$W:$W,WhatIf!$Q:$Q,I$1,WhatIf!$R:$R,I661)&lt;=price_limit,IF(I661="Yes",1,2),"")),""))</f>
        <v/>
      </c>
      <c r="BE661" s="161" t="str">
        <f ca="1">IF(OR(J661="",VLOOKUP(J$1,Services!$A$1:$B$25,2,0)="Exclude"),"",IF($D661=1,IF(OR(price_limit="",price_limit="No Limit"),IF(J661="Yes",1,2),IF(SUMIFS(WhatIf!$W:$W,WhatIf!$Q:$Q,J$1,WhatIf!$R:$R,J661)&lt;=price_limit,IF(J661="Yes",1,2),"")),""))</f>
        <v/>
      </c>
      <c r="BF661" s="161" t="str">
        <f ca="1">IF(OR(K661="",VLOOKUP(K$1,Services!$A$1:$B$25,2,0)="Exclude"),"",IF($D661=1,IF(OR(price_limit="",price_limit="No Limit"),IF(K661="Yes",1,2),IF(SUMIFS(WhatIf!$W:$W,WhatIf!$Q:$Q,K$1,WhatIf!$R:$R,K661)&lt;=price_limit,IF(K661="Yes",1,2),"")),""))</f>
        <v/>
      </c>
      <c r="BG661" s="161" t="str">
        <f ca="1">IF(OR(L661="",VLOOKUP(L$1,Services!$A$1:$B$25,2,0)="Exclude"),"",IF($D661=1,IF(OR(price_limit="",price_limit="No Limit"),IF(L661="Yes",1,2),IF(SUMIFS(WhatIf!$W:$W,WhatIf!$Q:$Q,L$1,WhatIf!$R:$R,L661)&lt;=price_limit,IF(L661="Yes",1,2),"")),""))</f>
        <v/>
      </c>
      <c r="BH661" s="161" t="str">
        <f ca="1">IF(OR(M661="",VLOOKUP(M$1,Services!$A$1:$B$25,2,0)="Exclude"),"",IF($D661=1,IF(OR(price_limit="",price_limit="No Limit"),IF(M661="Yes",1,2),IF(SUMIFS(WhatIf!$W:$W,WhatIf!$Q:$Q,M$1,WhatIf!$R:$R,M661)&lt;=price_limit,IF(M661="Yes",1,2),"")),""))</f>
        <v/>
      </c>
      <c r="BI661" s="161" t="str">
        <f>IF(OR(N661="",VLOOKUP(N$1,Services!$A$1:$B$25,2,0)="Exclude"),"",IF($D661=1,IF(OR(price_limit="",price_limit="No Limit"),IF(N661="Yes",1,2),IF(SUMIFS(WhatIf!$W:$W,WhatIf!$Q:$Q,N$1,WhatIf!$R:$R,N661)&lt;=price_limit,IF(N661="Yes",1,2),"")),""))</f>
        <v/>
      </c>
      <c r="BJ661" s="161" t="str">
        <f>IF(OR(O661="",VLOOKUP(O$1,Services!$A$1:$B$25,2,0)="Exclude"),"",IF($D661=1,IF(OR(price_limit="",price_limit="No Limit"),IF(O661="Yes",1,2),IF(SUMIFS(WhatIf!$W:$W,WhatIf!$Q:$Q,O$1,WhatIf!$R:$R,O661)&lt;=price_limit,IF(O661="Yes",1,2),"")),""))</f>
        <v/>
      </c>
      <c r="BK661" s="161" t="str">
        <f>IF(OR(P661="",VLOOKUP(P$1,Services!$A$1:$B$25,2,0)="Exclude"),"",IF($D661=1,IF(OR(price_limit="",price_limit="No Limit"),IF(P661="Yes",1,2),IF(SUMIFS(WhatIf!$W:$W,WhatIf!$Q:$Q,P$1,WhatIf!$R:$R,P661)&lt;=price_limit,IF(P661="Yes",1,2),"")),""))</f>
        <v/>
      </c>
      <c r="BL661" s="161" t="str">
        <f>IF(OR(Q661="",VLOOKUP(Q$1,Services!$A$1:$B$25,2,0)="Exclude"),"",IF($D661=1,IF(OR(price_limit="",price_limit="No Limit"),IF(Q661="Yes",1,2),IF(SUMIFS(WhatIf!$W:$W,WhatIf!$Q:$Q,Q$1,WhatIf!$R:$R,Q661)&lt;=price_limit,IF(Q661="Yes",1,2),"")),""))</f>
        <v/>
      </c>
      <c r="BM661" s="161" t="str">
        <f>IF(OR(R661="",VLOOKUP(R$1,Services!$A$1:$B$25,2,0)="Exclude"),"",IF($D661=1,IF(OR(price_limit="",price_limit="No Limit"),IF(R661="Yes",1,2),IF(SUMIFS(WhatIf!$W:$W,WhatIf!$Q:$Q,R$1,WhatIf!$R:$R,R661)&lt;=price_limit,IF(R661="Yes",1,2),"")),""))</f>
        <v/>
      </c>
      <c r="BN661" s="161" t="str">
        <f>IF(OR(S661="",VLOOKUP(S$1,Services!$A$1:$B$25,2,0)="Exclude"),"",IF($D661=1,IF(OR(price_limit="",price_limit="No Limit"),IF(S661="Yes",1,2),IF(SUMIFS(WhatIf!$W:$W,WhatIf!$Q:$Q,S$1,WhatIf!$R:$R,S661)&lt;=price_limit,IF(S661="Yes",1,2),"")),""))</f>
        <v/>
      </c>
      <c r="BO661" s="161" t="str">
        <f>IF(OR(T661="",VLOOKUP(T$1,Services!$A$1:$B$25,2,0)="Exclude"),"",IF($D661=1,IF(OR(price_limit="",price_limit="No Limit"),IF(T661="Yes",1,2),IF(SUMIFS(WhatIf!$W:$W,WhatIf!$Q:$Q,T$1,WhatIf!$R:$R,T661)&lt;=price_limit,IF(T661="Yes",1,2),"")),""))</f>
        <v/>
      </c>
      <c r="BP661" s="161" t="str">
        <f>IF(OR(U661="",VLOOKUP(U$1,Services!$A$1:$B$25,2,0)="Exclude"),"",IF($D661=1,IF(OR(price_limit="",price_limit="No Limit"),IF(U661="Yes",1,2),IF(SUMIFS(WhatIf!$W:$W,WhatIf!$Q:$Q,U$1,WhatIf!$R:$R,U661)&lt;=price_limit,IF(U661="Yes",1,2),"")),""))</f>
        <v/>
      </c>
      <c r="BQ661" s="161" t="str">
        <f>IF(OR(V661="",VLOOKUP(V$1,Services!$A$1:$B$25,2,0)="Exclude"),"",IF($D661=1,IF(OR(price_limit="",price_limit="No Limit"),IF(V661="Yes",1,2),IF(SUMIFS(WhatIf!$W:$W,WhatIf!$Q:$Q,V$1,WhatIf!$R:$R,V661)&lt;=price_limit,IF(V661="Yes",1,2),"")),""))</f>
        <v/>
      </c>
      <c r="BR661" s="161" t="str">
        <f>IF(OR(W661="",VLOOKUP(W$1,Services!$A$1:$B$25,2,0)="Exclude"),"",IF($D661=1,IF(OR(price_limit="",price_limit="No Limit"),IF(W661="Yes",1,2),IF(SUMIFS(WhatIf!$W:$W,WhatIf!$Q:$Q,W$1,WhatIf!$R:$R,W661)&lt;=price_limit,IF(W661="Yes",1,2),"")),""))</f>
        <v/>
      </c>
      <c r="BS661" s="161" t="str">
        <f>IF(OR(X661="",VLOOKUP(X$1,Services!$A$1:$B$25,2,0)="Exclude"),"",IF($D661=1,IF(OR(price_limit="",price_limit="No Limit"),IF(X661="Yes",1,2),IF(SUMIFS(WhatIf!$W:$W,WhatIf!$Q:$Q,X$1,WhatIf!$R:$R,X661)&lt;=price_limit,IF(X661="Yes",1,2),"")),""))</f>
        <v/>
      </c>
      <c r="BT661" s="161" t="str">
        <f>IF(OR(Y661="",VLOOKUP(Y$1,Services!$A$1:$B$25,2,0)="Exclude"),"",IF($D661=1,IF(OR(price_limit="",price_limit="No Limit"),IF(Y661="Yes",1,2),IF(SUMIFS(WhatIf!$W:$W,WhatIf!$Q:$Q,Y$1,WhatIf!$R:$R,Y661)&lt;=price_limit,IF(Y661="Yes",1,2),"")),""))</f>
        <v/>
      </c>
      <c r="BU661" s="161" t="str">
        <f>IF(OR(Z661="",VLOOKUP(Z$1,Services!$A$1:$B$25,2,0)="Exclude"),"",IF($D661=1,IF(OR(price_limit="",price_limit="No Limit"),IF(Z661="Yes",1,2),IF(SUMIFS(WhatIf!$W:$W,WhatIf!$Q:$Q,Z$1,WhatIf!$R:$R,Z661)&lt;=price_limit,IF(Z661="Yes",1,2),"")),""))</f>
        <v/>
      </c>
      <c r="BV661" s="161" t="str">
        <f>IF(OR(AA661="",VLOOKUP(AA$1,Services!$A$1:$B$25,2,0)="Exclude"),"",IF($D661=1,IF(OR(price_limit="",price_limit="No Limit"),IF(AA661="Yes",1,2),IF(SUMIFS(WhatIf!$W:$W,WhatIf!$Q:$Q,AA$1,WhatIf!$R:$R,AA661)&lt;=price_limit,IF(AA661="Yes",1,2),"")),""))</f>
        <v/>
      </c>
      <c r="BW661" s="8">
        <f t="shared" si="34"/>
        <v>0</v>
      </c>
      <c r="BX661" s="8">
        <f>IF(OR(highlight_pick="Select",highlight_pick=""),0,IF(MID(highlight_pick,1,1)="#",0,IF(INDEX($A661:$CA661,1,MATCH(highlight_pick,$1:$1,0))="",0,IF(INDEX($A661:$CA661,1,MATCH(highlight_pick,$1:$1,0))="Yes",1,2))))</f>
        <v>0</v>
      </c>
      <c r="BY661" s="8">
        <f>IF(MID(highlight_pick,1,1)="#",IF(INDEX(Analysis!$C$7:$E$7,1,VALUE(MID(highlight_pick,2,1)))&lt;&gt;"",IF(INDEX($A661:$CA661,1,MATCH(INDEX(Analysis!$C$7:$E$7,1,VALUE(MID(highlight_pick,2,1))),$1:$1,0))="",0,IF(INDEX($A661:$CA661,1,MATCH(INDEX(Analysis!$C$7:$E$7,1,VALUE(MID(highlight_pick,2,1))),$1:$1,0))="Yes",1,IF(ISNUMBER(SEARCH(INDEX($A661:$CA661,1,MATCH(INDEX(Analysis!$C$7:$E$7,1,VALUE(MID(highlight_pick,2,1))),$1:$1,0)),INDEX(Analysis!$C$9:$E$9,1,VALUE(MID(highlight_pick,2,1))))),2,0))),0),0)</f>
        <v>0</v>
      </c>
      <c r="BZ661" s="8">
        <f>IF(MID(highlight_pick,1,1)="#",IF(INDEX(Analysis!$C$10:$E$10,1,VALUE(MID(highlight_pick,2,1)))&lt;&gt;"",IF(INDEX($A661:$CA661,1,MATCH(INDEX(Analysis!$C$10:$E$10,1,VALUE(MID(highlight_pick,2,1))),$1:$1,0))="",0,IF(INDEX($A661:$CA661,1,MATCH(INDEX(Analysis!$C$10:$E$10,1,VALUE(MID(highlight_pick,2,1))),$1:$1,0))="Yes",1,IF(ISNUMBER(SEARCH(INDEX($A661:$CA661,1,MATCH(INDEX(Analysis!$C$10:$E$10,1,VALUE(MID(highlight_pick,2,1))),$1:$1,0)),INDEX(Analysis!$C$12:$E$12,1,VALUE(MID(highlight_pick,2,1))))),2,0))),0),0)</f>
        <v>0</v>
      </c>
      <c r="CA661" s="8">
        <f ca="1">IF(profile="",INDEX(MyNetworks!$A$7:$Z$200,MATCH(A661,OFFSET(MyNetworks!$A$7,0,MATCH(C661,MyNetworks!$6:$6,0)-1,200,1),0),MATCH(C661,MyNetworks!$6:$6,0)-1),IFERROR(INDEX(Profiles!$A$7:$U$200,MATCH(A661,OFFSET(Profiles!$A$7,0,MATCH(profile,Profiles!$6:$6,0)-1,200,1),0),MATCH(profile,Profiles!$6:$6,0)-1),0))</f>
        <v>0</v>
      </c>
    </row>
    <row r="662" spans="1:79" ht="13" customHeight="1" x14ac:dyDescent="0.35">
      <c r="A662" s="15" t="s">
        <v>84</v>
      </c>
      <c r="B662" s="3" t="s">
        <v>224</v>
      </c>
      <c r="C662" s="3" t="s">
        <v>191</v>
      </c>
      <c r="D662" s="8" t="str">
        <f t="shared" ca="1" si="32"/>
        <v/>
      </c>
      <c r="I662" s="8"/>
      <c r="J662" s="8" t="s">
        <v>1</v>
      </c>
      <c r="K662" s="8" t="s">
        <v>1</v>
      </c>
      <c r="L662" s="8" t="s">
        <v>1</v>
      </c>
      <c r="M662" s="8" t="s">
        <v>1</v>
      </c>
      <c r="N662" s="8" t="s">
        <v>1</v>
      </c>
      <c r="O662" s="8" t="s">
        <v>1</v>
      </c>
      <c r="P662" s="8"/>
      <c r="Q662" s="8" t="s">
        <v>1</v>
      </c>
      <c r="R662" s="8"/>
      <c r="S662" s="8"/>
      <c r="T662" s="8"/>
      <c r="U662" s="8"/>
      <c r="V662" s="8" t="s">
        <v>1</v>
      </c>
      <c r="W662" s="6"/>
      <c r="X662" s="6"/>
      <c r="Y662" s="6"/>
      <c r="Z662" s="6"/>
      <c r="AA662" s="4" t="s">
        <v>1</v>
      </c>
      <c r="AB662" s="8" t="str">
        <f ca="1">IF(AND($D662=1,ISNUMBER(MATCH(E$1&amp;E662&amp;"x",WhatIf!$X:$X,0))),1,"")</f>
        <v/>
      </c>
      <c r="AC662" s="8" t="str">
        <f ca="1">IF(AND($D662=1,ISNUMBER(MATCH(F$1&amp;F662&amp;"x",WhatIf!$X:$X,0))),1,"")</f>
        <v/>
      </c>
      <c r="AD662" s="8" t="str">
        <f ca="1">IF(AND($D662=1,ISNUMBER(MATCH(G$1&amp;G662&amp;"x",WhatIf!$X:$X,0))),1,"")</f>
        <v/>
      </c>
      <c r="AE662" s="8" t="str">
        <f ca="1">IF(AND($D662=1,ISNUMBER(MATCH(H$1&amp;H662&amp;"x",WhatIf!$X:$X,0))),1,"")</f>
        <v/>
      </c>
      <c r="AF662" s="8" t="str">
        <f ca="1">IF(AND($D662=1,ISNUMBER(MATCH(I$1&amp;I662&amp;"x",WhatIf!$X:$X,0))),1,"")</f>
        <v/>
      </c>
      <c r="AG662" s="8" t="str">
        <f ca="1">IF(AND($D662=1,ISNUMBER(MATCH(J$1&amp;J662&amp;"x",WhatIf!$X:$X,0))),1,"")</f>
        <v/>
      </c>
      <c r="AH662" s="8" t="str">
        <f ca="1">IF(AND($D662=1,ISNUMBER(MATCH(K$1&amp;K662&amp;"x",WhatIf!$X:$X,0))),1,"")</f>
        <v/>
      </c>
      <c r="AI662" s="8" t="str">
        <f ca="1">IF(AND($D662=1,ISNUMBER(MATCH(L$1&amp;L662&amp;"x",WhatIf!$X:$X,0))),1,"")</f>
        <v/>
      </c>
      <c r="AJ662" s="8" t="str">
        <f ca="1">IF(AND($D662=1,ISNUMBER(MATCH(M$1&amp;M662&amp;"x",WhatIf!$X:$X,0))),1,"")</f>
        <v/>
      </c>
      <c r="AK662" s="8" t="str">
        <f ca="1">IF(AND($D662=1,ISNUMBER(MATCH(N$1&amp;N662&amp;"x",WhatIf!$X:$X,0))),1,"")</f>
        <v/>
      </c>
      <c r="AL662" s="8" t="str">
        <f ca="1">IF(AND($D662=1,ISNUMBER(MATCH(O$1&amp;O662&amp;"x",WhatIf!$X:$X,0))),1,"")</f>
        <v/>
      </c>
      <c r="AM662" s="8" t="str">
        <f ca="1">IF(AND($D662=1,ISNUMBER(MATCH(P$1&amp;P662&amp;"x",WhatIf!$X:$X,0))),1,"")</f>
        <v/>
      </c>
      <c r="AN662" s="8" t="str">
        <f ca="1">IF(AND($D662=1,ISNUMBER(MATCH(Q$1&amp;Q662&amp;"x",WhatIf!$X:$X,0))),1,"")</f>
        <v/>
      </c>
      <c r="AO662" s="8" t="str">
        <f ca="1">IF(AND($D662=1,ISNUMBER(MATCH(R$1&amp;R662&amp;"x",WhatIf!$X:$X,0))),1,"")</f>
        <v/>
      </c>
      <c r="AP662" s="8" t="str">
        <f ca="1">IF(AND($D662=1,ISNUMBER(MATCH(S$1&amp;S662&amp;"x",WhatIf!$X:$X,0))),1,"")</f>
        <v/>
      </c>
      <c r="AQ662" s="8" t="str">
        <f ca="1">IF(AND($D662=1,ISNUMBER(MATCH(T$1&amp;T662&amp;"x",WhatIf!$X:$X,0))),1,"")</f>
        <v/>
      </c>
      <c r="AR662" s="8" t="str">
        <f ca="1">IF(AND($D662=1,ISNUMBER(MATCH(U$1&amp;U662&amp;"x",WhatIf!$X:$X,0))),1,"")</f>
        <v/>
      </c>
      <c r="AS662" s="8" t="str">
        <f ca="1">IF(AND($D662=1,ISNUMBER(MATCH(V$1&amp;V662&amp;"x",WhatIf!$X:$X,0))),1,"")</f>
        <v/>
      </c>
      <c r="AT662" s="8" t="str">
        <f ca="1">IF(AND($D662=1,ISNUMBER(MATCH(W$1&amp;W662&amp;"x",WhatIf!$X:$X,0))),1,"")</f>
        <v/>
      </c>
      <c r="AU662" s="8" t="str">
        <f ca="1">IF(AND($D662=1,ISNUMBER(MATCH(X$1&amp;X662&amp;"x",WhatIf!$X:$X,0))),1,"")</f>
        <v/>
      </c>
      <c r="AV662" s="8" t="str">
        <f ca="1">IF(AND($D662=1,ISNUMBER(MATCH(Y$1&amp;Y662&amp;"x",WhatIf!$X:$X,0))),1,"")</f>
        <v/>
      </c>
      <c r="AW662" s="8" t="str">
        <f ca="1">IF(AND($D662=1,ISNUMBER(MATCH(Z$1&amp;Z662&amp;"x",WhatIf!$X:$X,0))),1,"")</f>
        <v/>
      </c>
      <c r="AX662" s="8" t="str">
        <f ca="1">IF(AND($D662=1,ISNUMBER(MATCH(AA$1&amp;AA662&amp;"x",WhatIf!$X:$X,0))),1,"")</f>
        <v/>
      </c>
      <c r="AY662" s="8" t="str">
        <f t="shared" ca="1" si="33"/>
        <v/>
      </c>
      <c r="AZ662" s="161" t="str">
        <f>IF(OR(E662="",VLOOKUP(E$1,Services!$A$1:$B$25,2,0)="Exclude"),"",IF($D662=1,IF(OR(price_limit="",price_limit="No Limit"),IF(E662="Yes",1,2),IF(SUMIFS(WhatIf!$W:$W,WhatIf!$Q:$Q,E$1,WhatIf!$R:$R,E662)&lt;=price_limit,IF(E662="Yes",1,2),"")),""))</f>
        <v/>
      </c>
      <c r="BA662" s="161" t="str">
        <f>IF(OR(F662="",VLOOKUP(F$1,Services!$A$1:$B$25,2,0)="Exclude"),"",IF($D662=1,IF(OR(price_limit="",price_limit="No Limit"),IF(F662="Yes",1,2),IF(SUMIFS(WhatIf!$W:$W,WhatIf!$Q:$Q,F$1,WhatIf!$R:$R,F662)&lt;=price_limit,IF(F662="Yes",1,2),"")),""))</f>
        <v/>
      </c>
      <c r="BB662" s="161" t="str">
        <f>IF(OR(G662="",VLOOKUP(G$1,Services!$A$1:$B$25,2,0)="Exclude"),"",IF($D662=1,IF(OR(price_limit="",price_limit="No Limit"),IF(G662="Yes",1,2),IF(SUMIFS(WhatIf!$W:$W,WhatIf!$Q:$Q,G$1,WhatIf!$R:$R,G662)&lt;=price_limit,IF(G662="Yes",1,2),"")),""))</f>
        <v/>
      </c>
      <c r="BC662" s="161" t="str">
        <f>IF(OR(H662="",VLOOKUP(H$1,Services!$A$1:$B$25,2,0)="Exclude"),"",IF($D662=1,IF(OR(price_limit="",price_limit="No Limit"),IF(H662="Yes",1,2),IF(SUMIFS(WhatIf!$W:$W,WhatIf!$Q:$Q,H$1,WhatIf!$R:$R,H662)&lt;=price_limit,IF(H662="Yes",1,2),"")),""))</f>
        <v/>
      </c>
      <c r="BD662" s="161" t="str">
        <f>IF(OR(I662="",VLOOKUP(I$1,Services!$A$1:$B$25,2,0)="Exclude"),"",IF($D662=1,IF(OR(price_limit="",price_limit="No Limit"),IF(I662="Yes",1,2),IF(SUMIFS(WhatIf!$W:$W,WhatIf!$Q:$Q,I$1,WhatIf!$R:$R,I662)&lt;=price_limit,IF(I662="Yes",1,2),"")),""))</f>
        <v/>
      </c>
      <c r="BE662" s="161" t="str">
        <f ca="1">IF(OR(J662="",VLOOKUP(J$1,Services!$A$1:$B$25,2,0)="Exclude"),"",IF($D662=1,IF(OR(price_limit="",price_limit="No Limit"),IF(J662="Yes",1,2),IF(SUMIFS(WhatIf!$W:$W,WhatIf!$Q:$Q,J$1,WhatIf!$R:$R,J662)&lt;=price_limit,IF(J662="Yes",1,2),"")),""))</f>
        <v/>
      </c>
      <c r="BF662" s="161" t="str">
        <f ca="1">IF(OR(K662="",VLOOKUP(K$1,Services!$A$1:$B$25,2,0)="Exclude"),"",IF($D662=1,IF(OR(price_limit="",price_limit="No Limit"),IF(K662="Yes",1,2),IF(SUMIFS(WhatIf!$W:$W,WhatIf!$Q:$Q,K$1,WhatIf!$R:$R,K662)&lt;=price_limit,IF(K662="Yes",1,2),"")),""))</f>
        <v/>
      </c>
      <c r="BG662" s="161" t="str">
        <f ca="1">IF(OR(L662="",VLOOKUP(L$1,Services!$A$1:$B$25,2,0)="Exclude"),"",IF($D662=1,IF(OR(price_limit="",price_limit="No Limit"),IF(L662="Yes",1,2),IF(SUMIFS(WhatIf!$W:$W,WhatIf!$Q:$Q,L$1,WhatIf!$R:$R,L662)&lt;=price_limit,IF(L662="Yes",1,2),"")),""))</f>
        <v/>
      </c>
      <c r="BH662" s="161" t="str">
        <f ca="1">IF(OR(M662="",VLOOKUP(M$1,Services!$A$1:$B$25,2,0)="Exclude"),"",IF($D662=1,IF(OR(price_limit="",price_limit="No Limit"),IF(M662="Yes",1,2),IF(SUMIFS(WhatIf!$W:$W,WhatIf!$Q:$Q,M$1,WhatIf!$R:$R,M662)&lt;=price_limit,IF(M662="Yes",1,2),"")),""))</f>
        <v/>
      </c>
      <c r="BI662" s="161" t="str">
        <f ca="1">IF(OR(N662="",VLOOKUP(N$1,Services!$A$1:$B$25,2,0)="Exclude"),"",IF($D662=1,IF(OR(price_limit="",price_limit="No Limit"),IF(N662="Yes",1,2),IF(SUMIFS(WhatIf!$W:$W,WhatIf!$Q:$Q,N$1,WhatIf!$R:$R,N662)&lt;=price_limit,IF(N662="Yes",1,2),"")),""))</f>
        <v/>
      </c>
      <c r="BJ662" s="161" t="str">
        <f ca="1">IF(OR(O662="",VLOOKUP(O$1,Services!$A$1:$B$25,2,0)="Exclude"),"",IF($D662=1,IF(OR(price_limit="",price_limit="No Limit"),IF(O662="Yes",1,2),IF(SUMIFS(WhatIf!$W:$W,WhatIf!$Q:$Q,O$1,WhatIf!$R:$R,O662)&lt;=price_limit,IF(O662="Yes",1,2),"")),""))</f>
        <v/>
      </c>
      <c r="BK662" s="161" t="str">
        <f>IF(OR(P662="",VLOOKUP(P$1,Services!$A$1:$B$25,2,0)="Exclude"),"",IF($D662=1,IF(OR(price_limit="",price_limit="No Limit"),IF(P662="Yes",1,2),IF(SUMIFS(WhatIf!$W:$W,WhatIf!$Q:$Q,P$1,WhatIf!$R:$R,P662)&lt;=price_limit,IF(P662="Yes",1,2),"")),""))</f>
        <v/>
      </c>
      <c r="BL662" s="161" t="str">
        <f ca="1">IF(OR(Q662="",VLOOKUP(Q$1,Services!$A$1:$B$25,2,0)="Exclude"),"",IF($D662=1,IF(OR(price_limit="",price_limit="No Limit"),IF(Q662="Yes",1,2),IF(SUMIFS(WhatIf!$W:$W,WhatIf!$Q:$Q,Q$1,WhatIf!$R:$R,Q662)&lt;=price_limit,IF(Q662="Yes",1,2),"")),""))</f>
        <v/>
      </c>
      <c r="BM662" s="161" t="str">
        <f>IF(OR(R662="",VLOOKUP(R$1,Services!$A$1:$B$25,2,0)="Exclude"),"",IF($D662=1,IF(OR(price_limit="",price_limit="No Limit"),IF(R662="Yes",1,2),IF(SUMIFS(WhatIf!$W:$W,WhatIf!$Q:$Q,R$1,WhatIf!$R:$R,R662)&lt;=price_limit,IF(R662="Yes",1,2),"")),""))</f>
        <v/>
      </c>
      <c r="BN662" s="161" t="str">
        <f>IF(OR(S662="",VLOOKUP(S$1,Services!$A$1:$B$25,2,0)="Exclude"),"",IF($D662=1,IF(OR(price_limit="",price_limit="No Limit"),IF(S662="Yes",1,2),IF(SUMIFS(WhatIf!$W:$W,WhatIf!$Q:$Q,S$1,WhatIf!$R:$R,S662)&lt;=price_limit,IF(S662="Yes",1,2),"")),""))</f>
        <v/>
      </c>
      <c r="BO662" s="161" t="str">
        <f>IF(OR(T662="",VLOOKUP(T$1,Services!$A$1:$B$25,2,0)="Exclude"),"",IF($D662=1,IF(OR(price_limit="",price_limit="No Limit"),IF(T662="Yes",1,2),IF(SUMIFS(WhatIf!$W:$W,WhatIf!$Q:$Q,T$1,WhatIf!$R:$R,T662)&lt;=price_limit,IF(T662="Yes",1,2),"")),""))</f>
        <v/>
      </c>
      <c r="BP662" s="161" t="str">
        <f>IF(OR(U662="",VLOOKUP(U$1,Services!$A$1:$B$25,2,0)="Exclude"),"",IF($D662=1,IF(OR(price_limit="",price_limit="No Limit"),IF(U662="Yes",1,2),IF(SUMIFS(WhatIf!$W:$W,WhatIf!$Q:$Q,U$1,WhatIf!$R:$R,U662)&lt;=price_limit,IF(U662="Yes",1,2),"")),""))</f>
        <v/>
      </c>
      <c r="BQ662" s="161" t="str">
        <f ca="1">IF(OR(V662="",VLOOKUP(V$1,Services!$A$1:$B$25,2,0)="Exclude"),"",IF($D662=1,IF(OR(price_limit="",price_limit="No Limit"),IF(V662="Yes",1,2),IF(SUMIFS(WhatIf!$W:$W,WhatIf!$Q:$Q,V$1,WhatIf!$R:$R,V662)&lt;=price_limit,IF(V662="Yes",1,2),"")),""))</f>
        <v/>
      </c>
      <c r="BR662" s="161" t="str">
        <f>IF(OR(W662="",VLOOKUP(W$1,Services!$A$1:$B$25,2,0)="Exclude"),"",IF($D662=1,IF(OR(price_limit="",price_limit="No Limit"),IF(W662="Yes",1,2),IF(SUMIFS(WhatIf!$W:$W,WhatIf!$Q:$Q,W$1,WhatIf!$R:$R,W662)&lt;=price_limit,IF(W662="Yes",1,2),"")),""))</f>
        <v/>
      </c>
      <c r="BS662" s="161" t="str">
        <f>IF(OR(X662="",VLOOKUP(X$1,Services!$A$1:$B$25,2,0)="Exclude"),"",IF($D662=1,IF(OR(price_limit="",price_limit="No Limit"),IF(X662="Yes",1,2),IF(SUMIFS(WhatIf!$W:$W,WhatIf!$Q:$Q,X$1,WhatIf!$R:$R,X662)&lt;=price_limit,IF(X662="Yes",1,2),"")),""))</f>
        <v/>
      </c>
      <c r="BT662" s="161" t="str">
        <f>IF(OR(Y662="",VLOOKUP(Y$1,Services!$A$1:$B$25,2,0)="Exclude"),"",IF($D662=1,IF(OR(price_limit="",price_limit="No Limit"),IF(Y662="Yes",1,2),IF(SUMIFS(WhatIf!$W:$W,WhatIf!$Q:$Q,Y$1,WhatIf!$R:$R,Y662)&lt;=price_limit,IF(Y662="Yes",1,2),"")),""))</f>
        <v/>
      </c>
      <c r="BU662" s="161" t="str">
        <f>IF(OR(Z662="",VLOOKUP(Z$1,Services!$A$1:$B$25,2,0)="Exclude"),"",IF($D662=1,IF(OR(price_limit="",price_limit="No Limit"),IF(Z662="Yes",1,2),IF(SUMIFS(WhatIf!$W:$W,WhatIf!$Q:$Q,Z$1,WhatIf!$R:$R,Z662)&lt;=price_limit,IF(Z662="Yes",1,2),"")),""))</f>
        <v/>
      </c>
      <c r="BV662" s="161" t="str">
        <f>IF(OR(AA662="",VLOOKUP(AA$1,Services!$A$1:$B$25,2,0)="Exclude"),"",IF($D662=1,IF(OR(price_limit="",price_limit="No Limit"),IF(AA662="Yes",1,2),IF(SUMIFS(WhatIf!$W:$W,WhatIf!$Q:$Q,AA$1,WhatIf!$R:$R,AA662)&lt;=price_limit,IF(AA662="Yes",1,2),"")),""))</f>
        <v/>
      </c>
      <c r="BW662" s="8">
        <f t="shared" si="34"/>
        <v>0</v>
      </c>
      <c r="BX662" s="8">
        <f>IF(OR(highlight_pick="Select",highlight_pick=""),0,IF(MID(highlight_pick,1,1)="#",0,IF(INDEX($A662:$CA662,1,MATCH(highlight_pick,$1:$1,0))="",0,IF(INDEX($A662:$CA662,1,MATCH(highlight_pick,$1:$1,0))="Yes",1,2))))</f>
        <v>0</v>
      </c>
      <c r="BY662" s="8">
        <f>IF(MID(highlight_pick,1,1)="#",IF(INDEX(Analysis!$C$7:$E$7,1,VALUE(MID(highlight_pick,2,1)))&lt;&gt;"",IF(INDEX($A662:$CA662,1,MATCH(INDEX(Analysis!$C$7:$E$7,1,VALUE(MID(highlight_pick,2,1))),$1:$1,0))="",0,IF(INDEX($A662:$CA662,1,MATCH(INDEX(Analysis!$C$7:$E$7,1,VALUE(MID(highlight_pick,2,1))),$1:$1,0))="Yes",1,IF(ISNUMBER(SEARCH(INDEX($A662:$CA662,1,MATCH(INDEX(Analysis!$C$7:$E$7,1,VALUE(MID(highlight_pick,2,1))),$1:$1,0)),INDEX(Analysis!$C$9:$E$9,1,VALUE(MID(highlight_pick,2,1))))),2,0))),0),0)</f>
        <v>0</v>
      </c>
      <c r="BZ662" s="8">
        <f>IF(MID(highlight_pick,1,1)="#",IF(INDEX(Analysis!$C$10:$E$10,1,VALUE(MID(highlight_pick,2,1)))&lt;&gt;"",IF(INDEX($A662:$CA662,1,MATCH(INDEX(Analysis!$C$10:$E$10,1,VALUE(MID(highlight_pick,2,1))),$1:$1,0))="",0,IF(INDEX($A662:$CA662,1,MATCH(INDEX(Analysis!$C$10:$E$10,1,VALUE(MID(highlight_pick,2,1))),$1:$1,0))="Yes",1,IF(ISNUMBER(SEARCH(INDEX($A662:$CA662,1,MATCH(INDEX(Analysis!$C$10:$E$10,1,VALUE(MID(highlight_pick,2,1))),$1:$1,0)),INDEX(Analysis!$C$12:$E$12,1,VALUE(MID(highlight_pick,2,1))))),2,0))),0),0)</f>
        <v>0</v>
      </c>
      <c r="CA662" s="8">
        <f ca="1">IF(profile="",INDEX(MyNetworks!$A$7:$Z$200,MATCH(A662,OFFSET(MyNetworks!$A$7,0,MATCH(C662,MyNetworks!$6:$6,0)-1,200,1),0),MATCH(C662,MyNetworks!$6:$6,0)-1),IFERROR(INDEX(Profiles!$A$7:$U$200,MATCH(A662,OFFSET(Profiles!$A$7,0,MATCH(profile,Profiles!$6:$6,0)-1,200,1),0),MATCH(profile,Profiles!$6:$6,0)-1),0))</f>
        <v>0</v>
      </c>
    </row>
    <row r="663" spans="1:79" ht="13" customHeight="1" x14ac:dyDescent="0.35">
      <c r="A663" s="15" t="s">
        <v>1145</v>
      </c>
      <c r="B663" s="15" t="s">
        <v>1152</v>
      </c>
      <c r="C663" s="3" t="s">
        <v>191</v>
      </c>
      <c r="D663" s="8" t="str">
        <f t="shared" ca="1" si="32"/>
        <v/>
      </c>
      <c r="I663" s="8"/>
      <c r="J663" s="8"/>
      <c r="K663" s="8"/>
      <c r="L663" s="8"/>
      <c r="M663" s="8" t="s">
        <v>1144</v>
      </c>
      <c r="N663" s="8" t="s">
        <v>231</v>
      </c>
      <c r="O663" s="8" t="s">
        <v>1117</v>
      </c>
      <c r="P663" s="8"/>
      <c r="Q663" s="8"/>
      <c r="R663" s="8"/>
      <c r="S663" s="8"/>
      <c r="T663" s="8"/>
      <c r="U663" s="8"/>
      <c r="V663" s="8"/>
      <c r="W663" s="6"/>
      <c r="X663" s="6"/>
      <c r="Y663" s="6"/>
      <c r="Z663" s="6"/>
      <c r="AB663" s="8" t="str">
        <f ca="1">IF(AND($D663=1,ISNUMBER(MATCH(E$1&amp;E663&amp;"x",WhatIf!$X:$X,0))),1,"")</f>
        <v/>
      </c>
      <c r="AC663" s="8" t="str">
        <f ca="1">IF(AND($D663=1,ISNUMBER(MATCH(F$1&amp;F663&amp;"x",WhatIf!$X:$X,0))),1,"")</f>
        <v/>
      </c>
      <c r="AD663" s="8" t="str">
        <f ca="1">IF(AND($D663=1,ISNUMBER(MATCH(G$1&amp;G663&amp;"x",WhatIf!$X:$X,0))),1,"")</f>
        <v/>
      </c>
      <c r="AE663" s="8" t="str">
        <f ca="1">IF(AND($D663=1,ISNUMBER(MATCH(H$1&amp;H663&amp;"x",WhatIf!$X:$X,0))),1,"")</f>
        <v/>
      </c>
      <c r="AF663" s="8" t="str">
        <f ca="1">IF(AND($D663=1,ISNUMBER(MATCH(I$1&amp;I663&amp;"x",WhatIf!$X:$X,0))),1,"")</f>
        <v/>
      </c>
      <c r="AG663" s="8" t="str">
        <f ca="1">IF(AND($D663=1,ISNUMBER(MATCH(J$1&amp;J663&amp;"x",WhatIf!$X:$X,0))),1,"")</f>
        <v/>
      </c>
      <c r="AH663" s="8" t="str">
        <f ca="1">IF(AND($D663=1,ISNUMBER(MATCH(K$1&amp;K663&amp;"x",WhatIf!$X:$X,0))),1,"")</f>
        <v/>
      </c>
      <c r="AI663" s="8" t="str">
        <f ca="1">IF(AND($D663=1,ISNUMBER(MATCH(L$1&amp;L663&amp;"x",WhatIf!$X:$X,0))),1,"")</f>
        <v/>
      </c>
      <c r="AJ663" s="8" t="str">
        <f ca="1">IF(AND($D663=1,ISNUMBER(MATCH(M$1&amp;M663&amp;"x",WhatIf!$X:$X,0))),1,"")</f>
        <v/>
      </c>
      <c r="AK663" s="8" t="str">
        <f ca="1">IF(AND($D663=1,ISNUMBER(MATCH(N$1&amp;N663&amp;"x",WhatIf!$X:$X,0))),1,"")</f>
        <v/>
      </c>
      <c r="AL663" s="8" t="str">
        <f ca="1">IF(AND($D663=1,ISNUMBER(MATCH(O$1&amp;O663&amp;"x",WhatIf!$X:$X,0))),1,"")</f>
        <v/>
      </c>
      <c r="AM663" s="8" t="str">
        <f ca="1">IF(AND($D663=1,ISNUMBER(MATCH(P$1&amp;P663&amp;"x",WhatIf!$X:$X,0))),1,"")</f>
        <v/>
      </c>
      <c r="AN663" s="8" t="str">
        <f ca="1">IF(AND($D663=1,ISNUMBER(MATCH(Q$1&amp;Q663&amp;"x",WhatIf!$X:$X,0))),1,"")</f>
        <v/>
      </c>
      <c r="AO663" s="8" t="str">
        <f ca="1">IF(AND($D663=1,ISNUMBER(MATCH(R$1&amp;R663&amp;"x",WhatIf!$X:$X,0))),1,"")</f>
        <v/>
      </c>
      <c r="AP663" s="8" t="str">
        <f ca="1">IF(AND($D663=1,ISNUMBER(MATCH(S$1&amp;S663&amp;"x",WhatIf!$X:$X,0))),1,"")</f>
        <v/>
      </c>
      <c r="AQ663" s="8" t="str">
        <f ca="1">IF(AND($D663=1,ISNUMBER(MATCH(T$1&amp;T663&amp;"x",WhatIf!$X:$X,0))),1,"")</f>
        <v/>
      </c>
      <c r="AR663" s="8" t="str">
        <f ca="1">IF(AND($D663=1,ISNUMBER(MATCH(U$1&amp;U663&amp;"x",WhatIf!$X:$X,0))),1,"")</f>
        <v/>
      </c>
      <c r="AS663" s="8" t="str">
        <f ca="1">IF(AND($D663=1,ISNUMBER(MATCH(V$1&amp;V663&amp;"x",WhatIf!$X:$X,0))),1,"")</f>
        <v/>
      </c>
      <c r="AT663" s="8" t="str">
        <f ca="1">IF(AND($D663=1,ISNUMBER(MATCH(W$1&amp;W663&amp;"x",WhatIf!$X:$X,0))),1,"")</f>
        <v/>
      </c>
      <c r="AU663" s="8" t="str">
        <f ca="1">IF(AND($D663=1,ISNUMBER(MATCH(X$1&amp;X663&amp;"x",WhatIf!$X:$X,0))),1,"")</f>
        <v/>
      </c>
      <c r="AV663" s="8" t="str">
        <f ca="1">IF(AND($D663=1,ISNUMBER(MATCH(Y$1&amp;Y663&amp;"x",WhatIf!$X:$X,0))),1,"")</f>
        <v/>
      </c>
      <c r="AW663" s="8" t="str">
        <f ca="1">IF(AND($D663=1,ISNUMBER(MATCH(Z$1&amp;Z663&amp;"x",WhatIf!$X:$X,0))),1,"")</f>
        <v/>
      </c>
      <c r="AX663" s="8" t="str">
        <f ca="1">IF(AND($D663=1,ISNUMBER(MATCH(AA$1&amp;AA663&amp;"x",WhatIf!$X:$X,0))),1,"")</f>
        <v/>
      </c>
      <c r="AY663" s="8" t="str">
        <f t="shared" ca="1" si="33"/>
        <v/>
      </c>
      <c r="AZ663" s="161" t="str">
        <f>IF(OR(E663="",VLOOKUP(E$1,Services!$A$1:$B$25,2,0)="Exclude"),"",IF($D663=1,IF(OR(price_limit="",price_limit="No Limit"),IF(E663="Yes",1,2),IF(SUMIFS(WhatIf!$W:$W,WhatIf!$Q:$Q,E$1,WhatIf!$R:$R,E663)&lt;=price_limit,IF(E663="Yes",1,2),"")),""))</f>
        <v/>
      </c>
      <c r="BA663" s="161" t="str">
        <f>IF(OR(F663="",VLOOKUP(F$1,Services!$A$1:$B$25,2,0)="Exclude"),"",IF($D663=1,IF(OR(price_limit="",price_limit="No Limit"),IF(F663="Yes",1,2),IF(SUMIFS(WhatIf!$W:$W,WhatIf!$Q:$Q,F$1,WhatIf!$R:$R,F663)&lt;=price_limit,IF(F663="Yes",1,2),"")),""))</f>
        <v/>
      </c>
      <c r="BB663" s="161" t="str">
        <f>IF(OR(G663="",VLOOKUP(G$1,Services!$A$1:$B$25,2,0)="Exclude"),"",IF($D663=1,IF(OR(price_limit="",price_limit="No Limit"),IF(G663="Yes",1,2),IF(SUMIFS(WhatIf!$W:$W,WhatIf!$Q:$Q,G$1,WhatIf!$R:$R,G663)&lt;=price_limit,IF(G663="Yes",1,2),"")),""))</f>
        <v/>
      </c>
      <c r="BC663" s="161" t="str">
        <f>IF(OR(H663="",VLOOKUP(H$1,Services!$A$1:$B$25,2,0)="Exclude"),"",IF($D663=1,IF(OR(price_limit="",price_limit="No Limit"),IF(H663="Yes",1,2),IF(SUMIFS(WhatIf!$W:$W,WhatIf!$Q:$Q,H$1,WhatIf!$R:$R,H663)&lt;=price_limit,IF(H663="Yes",1,2),"")),""))</f>
        <v/>
      </c>
      <c r="BD663" s="161" t="str">
        <f>IF(OR(I663="",VLOOKUP(I$1,Services!$A$1:$B$25,2,0)="Exclude"),"",IF($D663=1,IF(OR(price_limit="",price_limit="No Limit"),IF(I663="Yes",1,2),IF(SUMIFS(WhatIf!$W:$W,WhatIf!$Q:$Q,I$1,WhatIf!$R:$R,I663)&lt;=price_limit,IF(I663="Yes",1,2),"")),""))</f>
        <v/>
      </c>
      <c r="BE663" s="161" t="str">
        <f>IF(OR(J663="",VLOOKUP(J$1,Services!$A$1:$B$25,2,0)="Exclude"),"",IF($D663=1,IF(OR(price_limit="",price_limit="No Limit"),IF(J663="Yes",1,2),IF(SUMIFS(WhatIf!$W:$W,WhatIf!$Q:$Q,J$1,WhatIf!$R:$R,J663)&lt;=price_limit,IF(J663="Yes",1,2),"")),""))</f>
        <v/>
      </c>
      <c r="BF663" s="161" t="str">
        <f>IF(OR(K663="",VLOOKUP(K$1,Services!$A$1:$B$25,2,0)="Exclude"),"",IF($D663=1,IF(OR(price_limit="",price_limit="No Limit"),IF(K663="Yes",1,2),IF(SUMIFS(WhatIf!$W:$W,WhatIf!$Q:$Q,K$1,WhatIf!$R:$R,K663)&lt;=price_limit,IF(K663="Yes",1,2),"")),""))</f>
        <v/>
      </c>
      <c r="BG663" s="161" t="str">
        <f>IF(OR(L663="",VLOOKUP(L$1,Services!$A$1:$B$25,2,0)="Exclude"),"",IF($D663=1,IF(OR(price_limit="",price_limit="No Limit"),IF(L663="Yes",1,2),IF(SUMIFS(WhatIf!$W:$W,WhatIf!$Q:$Q,L$1,WhatIf!$R:$R,L663)&lt;=price_limit,IF(L663="Yes",1,2),"")),""))</f>
        <v/>
      </c>
      <c r="BH663" s="161" t="str">
        <f ca="1">IF(OR(M663="",VLOOKUP(M$1,Services!$A$1:$B$25,2,0)="Exclude"),"",IF($D663=1,IF(OR(price_limit="",price_limit="No Limit"),IF(M663="Yes",1,2),IF(SUMIFS(WhatIf!$W:$W,WhatIf!$Q:$Q,M$1,WhatIf!$R:$R,M663)&lt;=price_limit,IF(M663="Yes",1,2),"")),""))</f>
        <v/>
      </c>
      <c r="BI663" s="161" t="str">
        <f ca="1">IF(OR(N663="",VLOOKUP(N$1,Services!$A$1:$B$25,2,0)="Exclude"),"",IF($D663=1,IF(OR(price_limit="",price_limit="No Limit"),IF(N663="Yes",1,2),IF(SUMIFS(WhatIf!$W:$W,WhatIf!$Q:$Q,N$1,WhatIf!$R:$R,N663)&lt;=price_limit,IF(N663="Yes",1,2),"")),""))</f>
        <v/>
      </c>
      <c r="BJ663" s="161" t="str">
        <f ca="1">IF(OR(O663="",VLOOKUP(O$1,Services!$A$1:$B$25,2,0)="Exclude"),"",IF($D663=1,IF(OR(price_limit="",price_limit="No Limit"),IF(O663="Yes",1,2),IF(SUMIFS(WhatIf!$W:$W,WhatIf!$Q:$Q,O$1,WhatIf!$R:$R,O663)&lt;=price_limit,IF(O663="Yes",1,2),"")),""))</f>
        <v/>
      </c>
      <c r="BK663" s="161" t="str">
        <f>IF(OR(P663="",VLOOKUP(P$1,Services!$A$1:$B$25,2,0)="Exclude"),"",IF($D663=1,IF(OR(price_limit="",price_limit="No Limit"),IF(P663="Yes",1,2),IF(SUMIFS(WhatIf!$W:$W,WhatIf!$Q:$Q,P$1,WhatIf!$R:$R,P663)&lt;=price_limit,IF(P663="Yes",1,2),"")),""))</f>
        <v/>
      </c>
      <c r="BL663" s="161" t="str">
        <f>IF(OR(Q663="",VLOOKUP(Q$1,Services!$A$1:$B$25,2,0)="Exclude"),"",IF($D663=1,IF(OR(price_limit="",price_limit="No Limit"),IF(Q663="Yes",1,2),IF(SUMIFS(WhatIf!$W:$W,WhatIf!$Q:$Q,Q$1,WhatIf!$R:$R,Q663)&lt;=price_limit,IF(Q663="Yes",1,2),"")),""))</f>
        <v/>
      </c>
      <c r="BM663" s="161" t="str">
        <f>IF(OR(R663="",VLOOKUP(R$1,Services!$A$1:$B$25,2,0)="Exclude"),"",IF($D663=1,IF(OR(price_limit="",price_limit="No Limit"),IF(R663="Yes",1,2),IF(SUMIFS(WhatIf!$W:$W,WhatIf!$Q:$Q,R$1,WhatIf!$R:$R,R663)&lt;=price_limit,IF(R663="Yes",1,2),"")),""))</f>
        <v/>
      </c>
      <c r="BN663" s="161" t="str">
        <f>IF(OR(S663="",VLOOKUP(S$1,Services!$A$1:$B$25,2,0)="Exclude"),"",IF($D663=1,IF(OR(price_limit="",price_limit="No Limit"),IF(S663="Yes",1,2),IF(SUMIFS(WhatIf!$W:$W,WhatIf!$Q:$Q,S$1,WhatIf!$R:$R,S663)&lt;=price_limit,IF(S663="Yes",1,2),"")),""))</f>
        <v/>
      </c>
      <c r="BO663" s="161" t="str">
        <f>IF(OR(T663="",VLOOKUP(T$1,Services!$A$1:$B$25,2,0)="Exclude"),"",IF($D663=1,IF(OR(price_limit="",price_limit="No Limit"),IF(T663="Yes",1,2),IF(SUMIFS(WhatIf!$W:$W,WhatIf!$Q:$Q,T$1,WhatIf!$R:$R,T663)&lt;=price_limit,IF(T663="Yes",1,2),"")),""))</f>
        <v/>
      </c>
      <c r="BP663" s="161" t="str">
        <f>IF(OR(U663="",VLOOKUP(U$1,Services!$A$1:$B$25,2,0)="Exclude"),"",IF($D663=1,IF(OR(price_limit="",price_limit="No Limit"),IF(U663="Yes",1,2),IF(SUMIFS(WhatIf!$W:$W,WhatIf!$Q:$Q,U$1,WhatIf!$R:$R,U663)&lt;=price_limit,IF(U663="Yes",1,2),"")),""))</f>
        <v/>
      </c>
      <c r="BQ663" s="161" t="str">
        <f>IF(OR(V663="",VLOOKUP(V$1,Services!$A$1:$B$25,2,0)="Exclude"),"",IF($D663=1,IF(OR(price_limit="",price_limit="No Limit"),IF(V663="Yes",1,2),IF(SUMIFS(WhatIf!$W:$W,WhatIf!$Q:$Q,V$1,WhatIf!$R:$R,V663)&lt;=price_limit,IF(V663="Yes",1,2),"")),""))</f>
        <v/>
      </c>
      <c r="BR663" s="161" t="str">
        <f>IF(OR(W663="",VLOOKUP(W$1,Services!$A$1:$B$25,2,0)="Exclude"),"",IF($D663=1,IF(OR(price_limit="",price_limit="No Limit"),IF(W663="Yes",1,2),IF(SUMIFS(WhatIf!$W:$W,WhatIf!$Q:$Q,W$1,WhatIf!$R:$R,W663)&lt;=price_limit,IF(W663="Yes",1,2),"")),""))</f>
        <v/>
      </c>
      <c r="BS663" s="161" t="str">
        <f>IF(OR(X663="",VLOOKUP(X$1,Services!$A$1:$B$25,2,0)="Exclude"),"",IF($D663=1,IF(OR(price_limit="",price_limit="No Limit"),IF(X663="Yes",1,2),IF(SUMIFS(WhatIf!$W:$W,WhatIf!$Q:$Q,X$1,WhatIf!$R:$R,X663)&lt;=price_limit,IF(X663="Yes",1,2),"")),""))</f>
        <v/>
      </c>
      <c r="BT663" s="161" t="str">
        <f>IF(OR(Y663="",VLOOKUP(Y$1,Services!$A$1:$B$25,2,0)="Exclude"),"",IF($D663=1,IF(OR(price_limit="",price_limit="No Limit"),IF(Y663="Yes",1,2),IF(SUMIFS(WhatIf!$W:$W,WhatIf!$Q:$Q,Y$1,WhatIf!$R:$R,Y663)&lt;=price_limit,IF(Y663="Yes",1,2),"")),""))</f>
        <v/>
      </c>
      <c r="BU663" s="161" t="str">
        <f>IF(OR(Z663="",VLOOKUP(Z$1,Services!$A$1:$B$25,2,0)="Exclude"),"",IF($D663=1,IF(OR(price_limit="",price_limit="No Limit"),IF(Z663="Yes",1,2),IF(SUMIFS(WhatIf!$W:$W,WhatIf!$Q:$Q,Z$1,WhatIf!$R:$R,Z663)&lt;=price_limit,IF(Z663="Yes",1,2),"")),""))</f>
        <v/>
      </c>
      <c r="BV663" s="161" t="str">
        <f>IF(OR(AA663="",VLOOKUP(AA$1,Services!$A$1:$B$25,2,0)="Exclude"),"",IF($D663=1,IF(OR(price_limit="",price_limit="No Limit"),IF(AA663="Yes",1,2),IF(SUMIFS(WhatIf!$W:$W,WhatIf!$Q:$Q,AA$1,WhatIf!$R:$R,AA663)&lt;=price_limit,IF(AA663="Yes",1,2),"")),""))</f>
        <v/>
      </c>
      <c r="BW663" s="8">
        <f t="shared" si="34"/>
        <v>0</v>
      </c>
      <c r="BX663" s="8">
        <f>IF(OR(highlight_pick="Select",highlight_pick=""),0,IF(MID(highlight_pick,1,1)="#",0,IF(INDEX($A663:$CA663,1,MATCH(highlight_pick,$1:$1,0))="",0,IF(INDEX($A663:$CA663,1,MATCH(highlight_pick,$1:$1,0))="Yes",1,2))))</f>
        <v>0</v>
      </c>
      <c r="BY663" s="8">
        <f>IF(MID(highlight_pick,1,1)="#",IF(INDEX(Analysis!$C$7:$E$7,1,VALUE(MID(highlight_pick,2,1)))&lt;&gt;"",IF(INDEX($A663:$CA663,1,MATCH(INDEX(Analysis!$C$7:$E$7,1,VALUE(MID(highlight_pick,2,1))),$1:$1,0))="",0,IF(INDEX($A663:$CA663,1,MATCH(INDEX(Analysis!$C$7:$E$7,1,VALUE(MID(highlight_pick,2,1))),$1:$1,0))="Yes",1,IF(ISNUMBER(SEARCH(INDEX($A663:$CA663,1,MATCH(INDEX(Analysis!$C$7:$E$7,1,VALUE(MID(highlight_pick,2,1))),$1:$1,0)),INDEX(Analysis!$C$9:$E$9,1,VALUE(MID(highlight_pick,2,1))))),2,0))),0),0)</f>
        <v>0</v>
      </c>
      <c r="BZ663" s="8">
        <f>IF(MID(highlight_pick,1,1)="#",IF(INDEX(Analysis!$C$10:$E$10,1,VALUE(MID(highlight_pick,2,1)))&lt;&gt;"",IF(INDEX($A663:$CA663,1,MATCH(INDEX(Analysis!$C$10:$E$10,1,VALUE(MID(highlight_pick,2,1))),$1:$1,0))="",0,IF(INDEX($A663:$CA663,1,MATCH(INDEX(Analysis!$C$10:$E$10,1,VALUE(MID(highlight_pick,2,1))),$1:$1,0))="Yes",1,IF(ISNUMBER(SEARCH(INDEX($A663:$CA663,1,MATCH(INDEX(Analysis!$C$10:$E$10,1,VALUE(MID(highlight_pick,2,1))),$1:$1,0)),INDEX(Analysis!$C$12:$E$12,1,VALUE(MID(highlight_pick,2,1))))),2,0))),0),0)</f>
        <v>0</v>
      </c>
      <c r="CA663" s="8">
        <f ca="1">IF(profile="",INDEX(MyNetworks!$A$7:$Z$200,MATCH(A663,OFFSET(MyNetworks!$A$7,0,MATCH(C663,MyNetworks!$6:$6,0)-1,200,1),0),MATCH(C663,MyNetworks!$6:$6,0)-1),IFERROR(INDEX(Profiles!$A$7:$U$200,MATCH(A663,OFFSET(Profiles!$A$7,0,MATCH(profile,Profiles!$6:$6,0)-1,200,1),0),MATCH(profile,Profiles!$6:$6,0)-1),0))</f>
        <v>0</v>
      </c>
    </row>
    <row r="664" spans="1:79" ht="13" customHeight="1" x14ac:dyDescent="0.35">
      <c r="A664" s="15" t="s">
        <v>581</v>
      </c>
      <c r="C664" s="3" t="s">
        <v>191</v>
      </c>
      <c r="D664" s="8" t="str">
        <f t="shared" ca="1" si="32"/>
        <v/>
      </c>
      <c r="F664" s="4" t="s">
        <v>387</v>
      </c>
      <c r="G664" s="4" t="s">
        <v>387</v>
      </c>
      <c r="H664" s="4" t="s">
        <v>387</v>
      </c>
      <c r="I664" s="8"/>
      <c r="J664" s="8"/>
      <c r="K664" s="8"/>
      <c r="L664" s="8"/>
      <c r="M664" s="8"/>
      <c r="N664" s="8"/>
      <c r="O664" s="8"/>
      <c r="P664" s="8"/>
      <c r="Q664" s="8"/>
      <c r="R664" s="8"/>
      <c r="S664" s="8"/>
      <c r="T664" s="8"/>
      <c r="U664" s="8"/>
      <c r="V664" s="8"/>
      <c r="W664" s="6"/>
      <c r="X664" s="6"/>
      <c r="Y664" s="6"/>
      <c r="Z664" s="6"/>
      <c r="AB664" s="8" t="str">
        <f ca="1">IF(AND($D664=1,ISNUMBER(MATCH(E$1&amp;E664&amp;"x",WhatIf!$X:$X,0))),1,"")</f>
        <v/>
      </c>
      <c r="AC664" s="8" t="str">
        <f ca="1">IF(AND($D664=1,ISNUMBER(MATCH(F$1&amp;F664&amp;"x",WhatIf!$X:$X,0))),1,"")</f>
        <v/>
      </c>
      <c r="AD664" s="8" t="str">
        <f ca="1">IF(AND($D664=1,ISNUMBER(MATCH(G$1&amp;G664&amp;"x",WhatIf!$X:$X,0))),1,"")</f>
        <v/>
      </c>
      <c r="AE664" s="8" t="str">
        <f ca="1">IF(AND($D664=1,ISNUMBER(MATCH(H$1&amp;H664&amp;"x",WhatIf!$X:$X,0))),1,"")</f>
        <v/>
      </c>
      <c r="AF664" s="8" t="str">
        <f ca="1">IF(AND($D664=1,ISNUMBER(MATCH(I$1&amp;I664&amp;"x",WhatIf!$X:$X,0))),1,"")</f>
        <v/>
      </c>
      <c r="AG664" s="8" t="str">
        <f ca="1">IF(AND($D664=1,ISNUMBER(MATCH(J$1&amp;J664&amp;"x",WhatIf!$X:$X,0))),1,"")</f>
        <v/>
      </c>
      <c r="AH664" s="8" t="str">
        <f ca="1">IF(AND($D664=1,ISNUMBER(MATCH(K$1&amp;K664&amp;"x",WhatIf!$X:$X,0))),1,"")</f>
        <v/>
      </c>
      <c r="AI664" s="8" t="str">
        <f ca="1">IF(AND($D664=1,ISNUMBER(MATCH(L$1&amp;L664&amp;"x",WhatIf!$X:$X,0))),1,"")</f>
        <v/>
      </c>
      <c r="AJ664" s="8" t="str">
        <f ca="1">IF(AND($D664=1,ISNUMBER(MATCH(M$1&amp;M664&amp;"x",WhatIf!$X:$X,0))),1,"")</f>
        <v/>
      </c>
      <c r="AK664" s="8" t="str">
        <f ca="1">IF(AND($D664=1,ISNUMBER(MATCH(N$1&amp;N664&amp;"x",WhatIf!$X:$X,0))),1,"")</f>
        <v/>
      </c>
      <c r="AL664" s="8" t="str">
        <f ca="1">IF(AND($D664=1,ISNUMBER(MATCH(O$1&amp;O664&amp;"x",WhatIf!$X:$X,0))),1,"")</f>
        <v/>
      </c>
      <c r="AM664" s="8" t="str">
        <f ca="1">IF(AND($D664=1,ISNUMBER(MATCH(P$1&amp;P664&amp;"x",WhatIf!$X:$X,0))),1,"")</f>
        <v/>
      </c>
      <c r="AN664" s="8" t="str">
        <f ca="1">IF(AND($D664=1,ISNUMBER(MATCH(Q$1&amp;Q664&amp;"x",WhatIf!$X:$X,0))),1,"")</f>
        <v/>
      </c>
      <c r="AO664" s="8" t="str">
        <f ca="1">IF(AND($D664=1,ISNUMBER(MATCH(R$1&amp;R664&amp;"x",WhatIf!$X:$X,0))),1,"")</f>
        <v/>
      </c>
      <c r="AP664" s="8" t="str">
        <f ca="1">IF(AND($D664=1,ISNUMBER(MATCH(S$1&amp;S664&amp;"x",WhatIf!$X:$X,0))),1,"")</f>
        <v/>
      </c>
      <c r="AQ664" s="8" t="str">
        <f ca="1">IF(AND($D664=1,ISNUMBER(MATCH(T$1&amp;T664&amp;"x",WhatIf!$X:$X,0))),1,"")</f>
        <v/>
      </c>
      <c r="AR664" s="8" t="str">
        <f ca="1">IF(AND($D664=1,ISNUMBER(MATCH(U$1&amp;U664&amp;"x",WhatIf!$X:$X,0))),1,"")</f>
        <v/>
      </c>
      <c r="AS664" s="8" t="str">
        <f ca="1">IF(AND($D664=1,ISNUMBER(MATCH(V$1&amp;V664&amp;"x",WhatIf!$X:$X,0))),1,"")</f>
        <v/>
      </c>
      <c r="AT664" s="8" t="str">
        <f ca="1">IF(AND($D664=1,ISNUMBER(MATCH(W$1&amp;W664&amp;"x",WhatIf!$X:$X,0))),1,"")</f>
        <v/>
      </c>
      <c r="AU664" s="8" t="str">
        <f ca="1">IF(AND($D664=1,ISNUMBER(MATCH(X$1&amp;X664&amp;"x",WhatIf!$X:$X,0))),1,"")</f>
        <v/>
      </c>
      <c r="AV664" s="8" t="str">
        <f ca="1">IF(AND($D664=1,ISNUMBER(MATCH(Y$1&amp;Y664&amp;"x",WhatIf!$X:$X,0))),1,"")</f>
        <v/>
      </c>
      <c r="AW664" s="8" t="str">
        <f ca="1">IF(AND($D664=1,ISNUMBER(MATCH(Z$1&amp;Z664&amp;"x",WhatIf!$X:$X,0))),1,"")</f>
        <v/>
      </c>
      <c r="AX664" s="8" t="str">
        <f ca="1">IF(AND($D664=1,ISNUMBER(MATCH(AA$1&amp;AA664&amp;"x",WhatIf!$X:$X,0))),1,"")</f>
        <v/>
      </c>
      <c r="AY664" s="8" t="str">
        <f t="shared" ca="1" si="33"/>
        <v/>
      </c>
      <c r="AZ664" s="161" t="str">
        <f>IF(OR(E664="",VLOOKUP(E$1,Services!$A$1:$B$25,2,0)="Exclude"),"",IF($D664=1,IF(OR(price_limit="",price_limit="No Limit"),IF(E664="Yes",1,2),IF(SUMIFS(WhatIf!$W:$W,WhatIf!$Q:$Q,E$1,WhatIf!$R:$R,E664)&lt;=price_limit,IF(E664="Yes",1,2),"")),""))</f>
        <v/>
      </c>
      <c r="BA664" s="161" t="str">
        <f ca="1">IF(OR(F664="",VLOOKUP(F$1,Services!$A$1:$B$25,2,0)="Exclude"),"",IF($D664=1,IF(OR(price_limit="",price_limit="No Limit"),IF(F664="Yes",1,2),IF(SUMIFS(WhatIf!$W:$W,WhatIf!$Q:$Q,F$1,WhatIf!$R:$R,F664)&lt;=price_limit,IF(F664="Yes",1,2),"")),""))</f>
        <v/>
      </c>
      <c r="BB664" s="161" t="str">
        <f ca="1">IF(OR(G664="",VLOOKUP(G$1,Services!$A$1:$B$25,2,0)="Exclude"),"",IF($D664=1,IF(OR(price_limit="",price_limit="No Limit"),IF(G664="Yes",1,2),IF(SUMIFS(WhatIf!$W:$W,WhatIf!$Q:$Q,G$1,WhatIf!$R:$R,G664)&lt;=price_limit,IF(G664="Yes",1,2),"")),""))</f>
        <v/>
      </c>
      <c r="BC664" s="161" t="str">
        <f ca="1">IF(OR(H664="",VLOOKUP(H$1,Services!$A$1:$B$25,2,0)="Exclude"),"",IF($D664=1,IF(OR(price_limit="",price_limit="No Limit"),IF(H664="Yes",1,2),IF(SUMIFS(WhatIf!$W:$W,WhatIf!$Q:$Q,H$1,WhatIf!$R:$R,H664)&lt;=price_limit,IF(H664="Yes",1,2),"")),""))</f>
        <v/>
      </c>
      <c r="BD664" s="161" t="str">
        <f>IF(OR(I664="",VLOOKUP(I$1,Services!$A$1:$B$25,2,0)="Exclude"),"",IF($D664=1,IF(OR(price_limit="",price_limit="No Limit"),IF(I664="Yes",1,2),IF(SUMIFS(WhatIf!$W:$W,WhatIf!$Q:$Q,I$1,WhatIf!$R:$R,I664)&lt;=price_limit,IF(I664="Yes",1,2),"")),""))</f>
        <v/>
      </c>
      <c r="BE664" s="161" t="str">
        <f>IF(OR(J664="",VLOOKUP(J$1,Services!$A$1:$B$25,2,0)="Exclude"),"",IF($D664=1,IF(OR(price_limit="",price_limit="No Limit"),IF(J664="Yes",1,2),IF(SUMIFS(WhatIf!$W:$W,WhatIf!$Q:$Q,J$1,WhatIf!$R:$R,J664)&lt;=price_limit,IF(J664="Yes",1,2),"")),""))</f>
        <v/>
      </c>
      <c r="BF664" s="161" t="str">
        <f>IF(OR(K664="",VLOOKUP(K$1,Services!$A$1:$B$25,2,0)="Exclude"),"",IF($D664=1,IF(OR(price_limit="",price_limit="No Limit"),IF(K664="Yes",1,2),IF(SUMIFS(WhatIf!$W:$W,WhatIf!$Q:$Q,K$1,WhatIf!$R:$R,K664)&lt;=price_limit,IF(K664="Yes",1,2),"")),""))</f>
        <v/>
      </c>
      <c r="BG664" s="161" t="str">
        <f>IF(OR(L664="",VLOOKUP(L$1,Services!$A$1:$B$25,2,0)="Exclude"),"",IF($D664=1,IF(OR(price_limit="",price_limit="No Limit"),IF(L664="Yes",1,2),IF(SUMIFS(WhatIf!$W:$W,WhatIf!$Q:$Q,L$1,WhatIf!$R:$R,L664)&lt;=price_limit,IF(L664="Yes",1,2),"")),""))</f>
        <v/>
      </c>
      <c r="BH664" s="161" t="str">
        <f>IF(OR(M664="",VLOOKUP(M$1,Services!$A$1:$B$25,2,0)="Exclude"),"",IF($D664=1,IF(OR(price_limit="",price_limit="No Limit"),IF(M664="Yes",1,2),IF(SUMIFS(WhatIf!$W:$W,WhatIf!$Q:$Q,M$1,WhatIf!$R:$R,M664)&lt;=price_limit,IF(M664="Yes",1,2),"")),""))</f>
        <v/>
      </c>
      <c r="BI664" s="161" t="str">
        <f>IF(OR(N664="",VLOOKUP(N$1,Services!$A$1:$B$25,2,0)="Exclude"),"",IF($D664=1,IF(OR(price_limit="",price_limit="No Limit"),IF(N664="Yes",1,2),IF(SUMIFS(WhatIf!$W:$W,WhatIf!$Q:$Q,N$1,WhatIf!$R:$R,N664)&lt;=price_limit,IF(N664="Yes",1,2),"")),""))</f>
        <v/>
      </c>
      <c r="BJ664" s="161" t="str">
        <f>IF(OR(O664="",VLOOKUP(O$1,Services!$A$1:$B$25,2,0)="Exclude"),"",IF($D664=1,IF(OR(price_limit="",price_limit="No Limit"),IF(O664="Yes",1,2),IF(SUMIFS(WhatIf!$W:$W,WhatIf!$Q:$Q,O$1,WhatIf!$R:$R,O664)&lt;=price_limit,IF(O664="Yes",1,2),"")),""))</f>
        <v/>
      </c>
      <c r="BK664" s="161" t="str">
        <f>IF(OR(P664="",VLOOKUP(P$1,Services!$A$1:$B$25,2,0)="Exclude"),"",IF($D664=1,IF(OR(price_limit="",price_limit="No Limit"),IF(P664="Yes",1,2),IF(SUMIFS(WhatIf!$W:$W,WhatIf!$Q:$Q,P$1,WhatIf!$R:$R,P664)&lt;=price_limit,IF(P664="Yes",1,2),"")),""))</f>
        <v/>
      </c>
      <c r="BL664" s="161" t="str">
        <f>IF(OR(Q664="",VLOOKUP(Q$1,Services!$A$1:$B$25,2,0)="Exclude"),"",IF($D664=1,IF(OR(price_limit="",price_limit="No Limit"),IF(Q664="Yes",1,2),IF(SUMIFS(WhatIf!$W:$W,WhatIf!$Q:$Q,Q$1,WhatIf!$R:$R,Q664)&lt;=price_limit,IF(Q664="Yes",1,2),"")),""))</f>
        <v/>
      </c>
      <c r="BM664" s="161" t="str">
        <f>IF(OR(R664="",VLOOKUP(R$1,Services!$A$1:$B$25,2,0)="Exclude"),"",IF($D664=1,IF(OR(price_limit="",price_limit="No Limit"),IF(R664="Yes",1,2),IF(SUMIFS(WhatIf!$W:$W,WhatIf!$Q:$Q,R$1,WhatIf!$R:$R,R664)&lt;=price_limit,IF(R664="Yes",1,2),"")),""))</f>
        <v/>
      </c>
      <c r="BN664" s="161" t="str">
        <f>IF(OR(S664="",VLOOKUP(S$1,Services!$A$1:$B$25,2,0)="Exclude"),"",IF($D664=1,IF(OR(price_limit="",price_limit="No Limit"),IF(S664="Yes",1,2),IF(SUMIFS(WhatIf!$W:$W,WhatIf!$Q:$Q,S$1,WhatIf!$R:$R,S664)&lt;=price_limit,IF(S664="Yes",1,2),"")),""))</f>
        <v/>
      </c>
      <c r="BO664" s="161" t="str">
        <f>IF(OR(T664="",VLOOKUP(T$1,Services!$A$1:$B$25,2,0)="Exclude"),"",IF($D664=1,IF(OR(price_limit="",price_limit="No Limit"),IF(T664="Yes",1,2),IF(SUMIFS(WhatIf!$W:$W,WhatIf!$Q:$Q,T$1,WhatIf!$R:$R,T664)&lt;=price_limit,IF(T664="Yes",1,2),"")),""))</f>
        <v/>
      </c>
      <c r="BP664" s="161" t="str">
        <f>IF(OR(U664="",VLOOKUP(U$1,Services!$A$1:$B$25,2,0)="Exclude"),"",IF($D664=1,IF(OR(price_limit="",price_limit="No Limit"),IF(U664="Yes",1,2),IF(SUMIFS(WhatIf!$W:$W,WhatIf!$Q:$Q,U$1,WhatIf!$R:$R,U664)&lt;=price_limit,IF(U664="Yes",1,2),"")),""))</f>
        <v/>
      </c>
      <c r="BQ664" s="161" t="str">
        <f>IF(OR(V664="",VLOOKUP(V$1,Services!$A$1:$B$25,2,0)="Exclude"),"",IF($D664=1,IF(OR(price_limit="",price_limit="No Limit"),IF(V664="Yes",1,2),IF(SUMIFS(WhatIf!$W:$W,WhatIf!$Q:$Q,V$1,WhatIf!$R:$R,V664)&lt;=price_limit,IF(V664="Yes",1,2),"")),""))</f>
        <v/>
      </c>
      <c r="BR664" s="161" t="str">
        <f>IF(OR(W664="",VLOOKUP(W$1,Services!$A$1:$B$25,2,0)="Exclude"),"",IF($D664=1,IF(OR(price_limit="",price_limit="No Limit"),IF(W664="Yes",1,2),IF(SUMIFS(WhatIf!$W:$W,WhatIf!$Q:$Q,W$1,WhatIf!$R:$R,W664)&lt;=price_limit,IF(W664="Yes",1,2),"")),""))</f>
        <v/>
      </c>
      <c r="BS664" s="161" t="str">
        <f>IF(OR(X664="",VLOOKUP(X$1,Services!$A$1:$B$25,2,0)="Exclude"),"",IF($D664=1,IF(OR(price_limit="",price_limit="No Limit"),IF(X664="Yes",1,2),IF(SUMIFS(WhatIf!$W:$W,WhatIf!$Q:$Q,X$1,WhatIf!$R:$R,X664)&lt;=price_limit,IF(X664="Yes",1,2),"")),""))</f>
        <v/>
      </c>
      <c r="BT664" s="161" t="str">
        <f>IF(OR(Y664="",VLOOKUP(Y$1,Services!$A$1:$B$25,2,0)="Exclude"),"",IF($D664=1,IF(OR(price_limit="",price_limit="No Limit"),IF(Y664="Yes",1,2),IF(SUMIFS(WhatIf!$W:$W,WhatIf!$Q:$Q,Y$1,WhatIf!$R:$R,Y664)&lt;=price_limit,IF(Y664="Yes",1,2),"")),""))</f>
        <v/>
      </c>
      <c r="BU664" s="161" t="str">
        <f>IF(OR(Z664="",VLOOKUP(Z$1,Services!$A$1:$B$25,2,0)="Exclude"),"",IF($D664=1,IF(OR(price_limit="",price_limit="No Limit"),IF(Z664="Yes",1,2),IF(SUMIFS(WhatIf!$W:$W,WhatIf!$Q:$Q,Z$1,WhatIf!$R:$R,Z664)&lt;=price_limit,IF(Z664="Yes",1,2),"")),""))</f>
        <v/>
      </c>
      <c r="BV664" s="161" t="str">
        <f>IF(OR(AA664="",VLOOKUP(AA$1,Services!$A$1:$B$25,2,0)="Exclude"),"",IF($D664=1,IF(OR(price_limit="",price_limit="No Limit"),IF(AA664="Yes",1,2),IF(SUMIFS(WhatIf!$W:$W,WhatIf!$Q:$Q,AA$1,WhatIf!$R:$R,AA664)&lt;=price_limit,IF(AA664="Yes",1,2),"")),""))</f>
        <v/>
      </c>
      <c r="BW664" s="8">
        <f t="shared" si="34"/>
        <v>0</v>
      </c>
      <c r="BX664" s="8">
        <f>IF(OR(highlight_pick="Select",highlight_pick=""),0,IF(MID(highlight_pick,1,1)="#",0,IF(INDEX($A664:$CA664,1,MATCH(highlight_pick,$1:$1,0))="",0,IF(INDEX($A664:$CA664,1,MATCH(highlight_pick,$1:$1,0))="Yes",1,2))))</f>
        <v>0</v>
      </c>
      <c r="BY664" s="8">
        <f>IF(MID(highlight_pick,1,1)="#",IF(INDEX(Analysis!$C$7:$E$7,1,VALUE(MID(highlight_pick,2,1)))&lt;&gt;"",IF(INDEX($A664:$CA664,1,MATCH(INDEX(Analysis!$C$7:$E$7,1,VALUE(MID(highlight_pick,2,1))),$1:$1,0))="",0,IF(INDEX($A664:$CA664,1,MATCH(INDEX(Analysis!$C$7:$E$7,1,VALUE(MID(highlight_pick,2,1))),$1:$1,0))="Yes",1,IF(ISNUMBER(SEARCH(INDEX($A664:$CA664,1,MATCH(INDEX(Analysis!$C$7:$E$7,1,VALUE(MID(highlight_pick,2,1))),$1:$1,0)),INDEX(Analysis!$C$9:$E$9,1,VALUE(MID(highlight_pick,2,1))))),2,0))),0),0)</f>
        <v>0</v>
      </c>
      <c r="BZ664" s="8">
        <f>IF(MID(highlight_pick,1,1)="#",IF(INDEX(Analysis!$C$10:$E$10,1,VALUE(MID(highlight_pick,2,1)))&lt;&gt;"",IF(INDEX($A664:$CA664,1,MATCH(INDEX(Analysis!$C$10:$E$10,1,VALUE(MID(highlight_pick,2,1))),$1:$1,0))="",0,IF(INDEX($A664:$CA664,1,MATCH(INDEX(Analysis!$C$10:$E$10,1,VALUE(MID(highlight_pick,2,1))),$1:$1,0))="Yes",1,IF(ISNUMBER(SEARCH(INDEX($A664:$CA664,1,MATCH(INDEX(Analysis!$C$10:$E$10,1,VALUE(MID(highlight_pick,2,1))),$1:$1,0)),INDEX(Analysis!$C$12:$E$12,1,VALUE(MID(highlight_pick,2,1))))),2,0))),0),0)</f>
        <v>0</v>
      </c>
      <c r="CA664" s="8">
        <f ca="1">IF(profile="",INDEX(MyNetworks!$A$7:$Z$200,MATCH(A664,OFFSET(MyNetworks!$A$7,0,MATCH(C664,MyNetworks!$6:$6,0)-1,200,1),0),MATCH(C664,MyNetworks!$6:$6,0)-1),IFERROR(INDEX(Profiles!$A$7:$U$200,MATCH(A664,OFFSET(Profiles!$A$7,0,MATCH(profile,Profiles!$6:$6,0)-1,200,1),0),MATCH(profile,Profiles!$6:$6,0)-1),0))</f>
        <v>0</v>
      </c>
    </row>
    <row r="665" spans="1:79" ht="13" customHeight="1" x14ac:dyDescent="0.3">
      <c r="A665" s="15" t="s">
        <v>1239</v>
      </c>
      <c r="C665" s="3" t="s">
        <v>191</v>
      </c>
      <c r="D665" s="8" t="str">
        <f t="shared" ca="1" si="32"/>
        <v/>
      </c>
      <c r="O665" s="4" t="s">
        <v>605</v>
      </c>
      <c r="AB665" s="8" t="str">
        <f ca="1">IF(AND($D665=1,ISNUMBER(MATCH(E$1&amp;E665&amp;"x",WhatIf!$X:$X,0))),1,"")</f>
        <v/>
      </c>
      <c r="AC665" s="8" t="str">
        <f ca="1">IF(AND($D665=1,ISNUMBER(MATCH(F$1&amp;F665&amp;"x",WhatIf!$X:$X,0))),1,"")</f>
        <v/>
      </c>
      <c r="AD665" s="8" t="str">
        <f ca="1">IF(AND($D665=1,ISNUMBER(MATCH(G$1&amp;G665&amp;"x",WhatIf!$X:$X,0))),1,"")</f>
        <v/>
      </c>
      <c r="AE665" s="8" t="str">
        <f ca="1">IF(AND($D665=1,ISNUMBER(MATCH(H$1&amp;H665&amp;"x",WhatIf!$X:$X,0))),1,"")</f>
        <v/>
      </c>
      <c r="AF665" s="8" t="str">
        <f ca="1">IF(AND($D665=1,ISNUMBER(MATCH(I$1&amp;I665&amp;"x",WhatIf!$X:$X,0))),1,"")</f>
        <v/>
      </c>
      <c r="AG665" s="8" t="str">
        <f ca="1">IF(AND($D665=1,ISNUMBER(MATCH(J$1&amp;J665&amp;"x",WhatIf!$X:$X,0))),1,"")</f>
        <v/>
      </c>
      <c r="AH665" s="8" t="str">
        <f ca="1">IF(AND($D665=1,ISNUMBER(MATCH(K$1&amp;K665&amp;"x",WhatIf!$X:$X,0))),1,"")</f>
        <v/>
      </c>
      <c r="AI665" s="8" t="str">
        <f ca="1">IF(AND($D665=1,ISNUMBER(MATCH(L$1&amp;L665&amp;"x",WhatIf!$X:$X,0))),1,"")</f>
        <v/>
      </c>
      <c r="AJ665" s="8" t="str">
        <f ca="1">IF(AND($D665=1,ISNUMBER(MATCH(M$1&amp;M665&amp;"x",WhatIf!$X:$X,0))),1,"")</f>
        <v/>
      </c>
      <c r="AK665" s="8" t="str">
        <f ca="1">IF(AND($D665=1,ISNUMBER(MATCH(N$1&amp;N665&amp;"x",WhatIf!$X:$X,0))),1,"")</f>
        <v/>
      </c>
      <c r="AL665" s="8" t="str">
        <f ca="1">IF(AND($D665=1,ISNUMBER(MATCH(O$1&amp;O665&amp;"x",WhatIf!$X:$X,0))),1,"")</f>
        <v/>
      </c>
      <c r="AM665" s="8" t="str">
        <f ca="1">IF(AND($D665=1,ISNUMBER(MATCH(P$1&amp;P665&amp;"x",WhatIf!$X:$X,0))),1,"")</f>
        <v/>
      </c>
      <c r="AN665" s="8" t="str">
        <f ca="1">IF(AND($D665=1,ISNUMBER(MATCH(Q$1&amp;Q665&amp;"x",WhatIf!$X:$X,0))),1,"")</f>
        <v/>
      </c>
      <c r="AO665" s="8" t="str">
        <f ca="1">IF(AND($D665=1,ISNUMBER(MATCH(R$1&amp;R665&amp;"x",WhatIf!$X:$X,0))),1,"")</f>
        <v/>
      </c>
      <c r="AP665" s="8" t="str">
        <f ca="1">IF(AND($D665=1,ISNUMBER(MATCH(S$1&amp;S665&amp;"x",WhatIf!$X:$X,0))),1,"")</f>
        <v/>
      </c>
      <c r="AQ665" s="8" t="str">
        <f ca="1">IF(AND($D665=1,ISNUMBER(MATCH(T$1&amp;T665&amp;"x",WhatIf!$X:$X,0))),1,"")</f>
        <v/>
      </c>
      <c r="AR665" s="8" t="str">
        <f ca="1">IF(AND($D665=1,ISNUMBER(MATCH(U$1&amp;U665&amp;"x",WhatIf!$X:$X,0))),1,"")</f>
        <v/>
      </c>
      <c r="AS665" s="8" t="str">
        <f ca="1">IF(AND($D665=1,ISNUMBER(MATCH(V$1&amp;V665&amp;"x",WhatIf!$X:$X,0))),1,"")</f>
        <v/>
      </c>
      <c r="AT665" s="8" t="str">
        <f ca="1">IF(AND($D665=1,ISNUMBER(MATCH(W$1&amp;W665&amp;"x",WhatIf!$X:$X,0))),1,"")</f>
        <v/>
      </c>
      <c r="AU665" s="8" t="str">
        <f ca="1">IF(AND($D665=1,ISNUMBER(MATCH(X$1&amp;X665&amp;"x",WhatIf!$X:$X,0))),1,"")</f>
        <v/>
      </c>
      <c r="AV665" s="8" t="str">
        <f ca="1">IF(AND($D665=1,ISNUMBER(MATCH(Y$1&amp;Y665&amp;"x",WhatIf!$X:$X,0))),1,"")</f>
        <v/>
      </c>
      <c r="AW665" s="8" t="str">
        <f ca="1">IF(AND($D665=1,ISNUMBER(MATCH(Z$1&amp;Z665&amp;"x",WhatIf!$X:$X,0))),1,"")</f>
        <v/>
      </c>
      <c r="AX665" s="8" t="str">
        <f ca="1">IF(AND($D665=1,ISNUMBER(MATCH(AA$1&amp;AA665&amp;"x",WhatIf!$X:$X,0))),1,"")</f>
        <v/>
      </c>
      <c r="AY665" s="8" t="str">
        <f t="shared" ca="1" si="33"/>
        <v/>
      </c>
      <c r="AZ665" s="161" t="str">
        <f>IF(OR(E665="",VLOOKUP(E$1,Services!$A$1:$B$25,2,0)="Exclude"),"",IF($D665=1,IF(OR(price_limit="",price_limit="No Limit"),IF(E665="Yes",1,2),IF(SUMIFS(WhatIf!$W:$W,WhatIf!$Q:$Q,E$1,WhatIf!$R:$R,E665)&lt;=price_limit,IF(E665="Yes",1,2),"")),""))</f>
        <v/>
      </c>
      <c r="BA665" s="161" t="str">
        <f>IF(OR(F665="",VLOOKUP(F$1,Services!$A$1:$B$25,2,0)="Exclude"),"",IF($D665=1,IF(OR(price_limit="",price_limit="No Limit"),IF(F665="Yes",1,2),IF(SUMIFS(WhatIf!$W:$W,WhatIf!$Q:$Q,F$1,WhatIf!$R:$R,F665)&lt;=price_limit,IF(F665="Yes",1,2),"")),""))</f>
        <v/>
      </c>
      <c r="BB665" s="161" t="str">
        <f>IF(OR(G665="",VLOOKUP(G$1,Services!$A$1:$B$25,2,0)="Exclude"),"",IF($D665=1,IF(OR(price_limit="",price_limit="No Limit"),IF(G665="Yes",1,2),IF(SUMIFS(WhatIf!$W:$W,WhatIf!$Q:$Q,G$1,WhatIf!$R:$R,G665)&lt;=price_limit,IF(G665="Yes",1,2),"")),""))</f>
        <v/>
      </c>
      <c r="BC665" s="161" t="str">
        <f>IF(OR(H665="",VLOOKUP(H$1,Services!$A$1:$B$25,2,0)="Exclude"),"",IF($D665=1,IF(OR(price_limit="",price_limit="No Limit"),IF(H665="Yes",1,2),IF(SUMIFS(WhatIf!$W:$W,WhatIf!$Q:$Q,H$1,WhatIf!$R:$R,H665)&lt;=price_limit,IF(H665="Yes",1,2),"")),""))</f>
        <v/>
      </c>
      <c r="BD665" s="161" t="str">
        <f>IF(OR(I665="",VLOOKUP(I$1,Services!$A$1:$B$25,2,0)="Exclude"),"",IF($D665=1,IF(OR(price_limit="",price_limit="No Limit"),IF(I665="Yes",1,2),IF(SUMIFS(WhatIf!$W:$W,WhatIf!$Q:$Q,I$1,WhatIf!$R:$R,I665)&lt;=price_limit,IF(I665="Yes",1,2),"")),""))</f>
        <v/>
      </c>
      <c r="BE665" s="161" t="str">
        <f>IF(OR(J665="",VLOOKUP(J$1,Services!$A$1:$B$25,2,0)="Exclude"),"",IF($D665=1,IF(OR(price_limit="",price_limit="No Limit"),IF(J665="Yes",1,2),IF(SUMIFS(WhatIf!$W:$W,WhatIf!$Q:$Q,J$1,WhatIf!$R:$R,J665)&lt;=price_limit,IF(J665="Yes",1,2),"")),""))</f>
        <v/>
      </c>
      <c r="BF665" s="161" t="str">
        <f>IF(OR(K665="",VLOOKUP(K$1,Services!$A$1:$B$25,2,0)="Exclude"),"",IF($D665=1,IF(OR(price_limit="",price_limit="No Limit"),IF(K665="Yes",1,2),IF(SUMIFS(WhatIf!$W:$W,WhatIf!$Q:$Q,K$1,WhatIf!$R:$R,K665)&lt;=price_limit,IF(K665="Yes",1,2),"")),""))</f>
        <v/>
      </c>
      <c r="BG665" s="161" t="str">
        <f>IF(OR(L665="",VLOOKUP(L$1,Services!$A$1:$B$25,2,0)="Exclude"),"",IF($D665=1,IF(OR(price_limit="",price_limit="No Limit"),IF(L665="Yes",1,2),IF(SUMIFS(WhatIf!$W:$W,WhatIf!$Q:$Q,L$1,WhatIf!$R:$R,L665)&lt;=price_limit,IF(L665="Yes",1,2),"")),""))</f>
        <v/>
      </c>
      <c r="BH665" s="161" t="str">
        <f>IF(OR(M665="",VLOOKUP(M$1,Services!$A$1:$B$25,2,0)="Exclude"),"",IF($D665=1,IF(OR(price_limit="",price_limit="No Limit"),IF(M665="Yes",1,2),IF(SUMIFS(WhatIf!$W:$W,WhatIf!$Q:$Q,M$1,WhatIf!$R:$R,M665)&lt;=price_limit,IF(M665="Yes",1,2),"")),""))</f>
        <v/>
      </c>
      <c r="BI665" s="161" t="str">
        <f>IF(OR(N665="",VLOOKUP(N$1,Services!$A$1:$B$25,2,0)="Exclude"),"",IF($D665=1,IF(OR(price_limit="",price_limit="No Limit"),IF(N665="Yes",1,2),IF(SUMIFS(WhatIf!$W:$W,WhatIf!$Q:$Q,N$1,WhatIf!$R:$R,N665)&lt;=price_limit,IF(N665="Yes",1,2),"")),""))</f>
        <v/>
      </c>
      <c r="BJ665" s="161" t="str">
        <f ca="1">IF(OR(O665="",VLOOKUP(O$1,Services!$A$1:$B$25,2,0)="Exclude"),"",IF($D665=1,IF(OR(price_limit="",price_limit="No Limit"),IF(O665="Yes",1,2),IF(SUMIFS(WhatIf!$W:$W,WhatIf!$Q:$Q,O$1,WhatIf!$R:$R,O665)&lt;=price_limit,IF(O665="Yes",1,2),"")),""))</f>
        <v/>
      </c>
      <c r="BK665" s="161" t="str">
        <f>IF(OR(P665="",VLOOKUP(P$1,Services!$A$1:$B$25,2,0)="Exclude"),"",IF($D665=1,IF(OR(price_limit="",price_limit="No Limit"),IF(P665="Yes",1,2),IF(SUMIFS(WhatIf!$W:$W,WhatIf!$Q:$Q,P$1,WhatIf!$R:$R,P665)&lt;=price_limit,IF(P665="Yes",1,2),"")),""))</f>
        <v/>
      </c>
      <c r="BL665" s="161" t="str">
        <f>IF(OR(Q665="",VLOOKUP(Q$1,Services!$A$1:$B$25,2,0)="Exclude"),"",IF($D665=1,IF(OR(price_limit="",price_limit="No Limit"),IF(Q665="Yes",1,2),IF(SUMIFS(WhatIf!$W:$W,WhatIf!$Q:$Q,Q$1,WhatIf!$R:$R,Q665)&lt;=price_limit,IF(Q665="Yes",1,2),"")),""))</f>
        <v/>
      </c>
      <c r="BM665" s="161" t="str">
        <f>IF(OR(R665="",VLOOKUP(R$1,Services!$A$1:$B$25,2,0)="Exclude"),"",IF($D665=1,IF(OR(price_limit="",price_limit="No Limit"),IF(R665="Yes",1,2),IF(SUMIFS(WhatIf!$W:$W,WhatIf!$Q:$Q,R$1,WhatIf!$R:$R,R665)&lt;=price_limit,IF(R665="Yes",1,2),"")),""))</f>
        <v/>
      </c>
      <c r="BN665" s="161" t="str">
        <f>IF(OR(S665="",VLOOKUP(S$1,Services!$A$1:$B$25,2,0)="Exclude"),"",IF($D665=1,IF(OR(price_limit="",price_limit="No Limit"),IF(S665="Yes",1,2),IF(SUMIFS(WhatIf!$W:$W,WhatIf!$Q:$Q,S$1,WhatIf!$R:$R,S665)&lt;=price_limit,IF(S665="Yes",1,2),"")),""))</f>
        <v/>
      </c>
      <c r="BO665" s="161" t="str">
        <f>IF(OR(T665="",VLOOKUP(T$1,Services!$A$1:$B$25,2,0)="Exclude"),"",IF($D665=1,IF(OR(price_limit="",price_limit="No Limit"),IF(T665="Yes",1,2),IF(SUMIFS(WhatIf!$W:$W,WhatIf!$Q:$Q,T$1,WhatIf!$R:$R,T665)&lt;=price_limit,IF(T665="Yes",1,2),"")),""))</f>
        <v/>
      </c>
      <c r="BP665" s="161" t="str">
        <f>IF(OR(U665="",VLOOKUP(U$1,Services!$A$1:$B$25,2,0)="Exclude"),"",IF($D665=1,IF(OR(price_limit="",price_limit="No Limit"),IF(U665="Yes",1,2),IF(SUMIFS(WhatIf!$W:$W,WhatIf!$Q:$Q,U$1,WhatIf!$R:$R,U665)&lt;=price_limit,IF(U665="Yes",1,2),"")),""))</f>
        <v/>
      </c>
      <c r="BQ665" s="161" t="str">
        <f>IF(OR(V665="",VLOOKUP(V$1,Services!$A$1:$B$25,2,0)="Exclude"),"",IF($D665=1,IF(OR(price_limit="",price_limit="No Limit"),IF(V665="Yes",1,2),IF(SUMIFS(WhatIf!$W:$W,WhatIf!$Q:$Q,V$1,WhatIf!$R:$R,V665)&lt;=price_limit,IF(V665="Yes",1,2),"")),""))</f>
        <v/>
      </c>
      <c r="BR665" s="161" t="str">
        <f>IF(OR(W665="",VLOOKUP(W$1,Services!$A$1:$B$25,2,0)="Exclude"),"",IF($D665=1,IF(OR(price_limit="",price_limit="No Limit"),IF(W665="Yes",1,2),IF(SUMIFS(WhatIf!$W:$W,WhatIf!$Q:$Q,W$1,WhatIf!$R:$R,W665)&lt;=price_limit,IF(W665="Yes",1,2),"")),""))</f>
        <v/>
      </c>
      <c r="BS665" s="161" t="str">
        <f>IF(OR(X665="",VLOOKUP(X$1,Services!$A$1:$B$25,2,0)="Exclude"),"",IF($D665=1,IF(OR(price_limit="",price_limit="No Limit"),IF(X665="Yes",1,2),IF(SUMIFS(WhatIf!$W:$W,WhatIf!$Q:$Q,X$1,WhatIf!$R:$R,X665)&lt;=price_limit,IF(X665="Yes",1,2),"")),""))</f>
        <v/>
      </c>
      <c r="BT665" s="161" t="str">
        <f>IF(OR(Y665="",VLOOKUP(Y$1,Services!$A$1:$B$25,2,0)="Exclude"),"",IF($D665=1,IF(OR(price_limit="",price_limit="No Limit"),IF(Y665="Yes",1,2),IF(SUMIFS(WhatIf!$W:$W,WhatIf!$Q:$Q,Y$1,WhatIf!$R:$R,Y665)&lt;=price_limit,IF(Y665="Yes",1,2),"")),""))</f>
        <v/>
      </c>
      <c r="BU665" s="161" t="str">
        <f>IF(OR(Z665="",VLOOKUP(Z$1,Services!$A$1:$B$25,2,0)="Exclude"),"",IF($D665=1,IF(OR(price_limit="",price_limit="No Limit"),IF(Z665="Yes",1,2),IF(SUMIFS(WhatIf!$W:$W,WhatIf!$Q:$Q,Z$1,WhatIf!$R:$R,Z665)&lt;=price_limit,IF(Z665="Yes",1,2),"")),""))</f>
        <v/>
      </c>
      <c r="BV665" s="161" t="str">
        <f>IF(OR(AA665="",VLOOKUP(AA$1,Services!$A$1:$B$25,2,0)="Exclude"),"",IF($D665=1,IF(OR(price_limit="",price_limit="No Limit"),IF(AA665="Yes",1,2),IF(SUMIFS(WhatIf!$W:$W,WhatIf!$Q:$Q,AA$1,WhatIf!$R:$R,AA665)&lt;=price_limit,IF(AA665="Yes",1,2),"")),""))</f>
        <v/>
      </c>
      <c r="BW665" s="8">
        <f t="shared" si="34"/>
        <v>0</v>
      </c>
      <c r="BX665" s="8">
        <f>IF(OR(highlight_pick="Select",highlight_pick=""),0,IF(MID(highlight_pick,1,1)="#",0,IF(INDEX($A665:$CA665,1,MATCH(highlight_pick,$1:$1,0))="",0,IF(INDEX($A665:$CA665,1,MATCH(highlight_pick,$1:$1,0))="Yes",1,2))))</f>
        <v>0</v>
      </c>
      <c r="BY665" s="8">
        <f>IF(MID(highlight_pick,1,1)="#",IF(INDEX(Analysis!$C$7:$E$7,1,VALUE(MID(highlight_pick,2,1)))&lt;&gt;"",IF(INDEX($A665:$CA665,1,MATCH(INDEX(Analysis!$C$7:$E$7,1,VALUE(MID(highlight_pick,2,1))),$1:$1,0))="",0,IF(INDEX($A665:$CA665,1,MATCH(INDEX(Analysis!$C$7:$E$7,1,VALUE(MID(highlight_pick,2,1))),$1:$1,0))="Yes",1,IF(ISNUMBER(SEARCH(INDEX($A665:$CA665,1,MATCH(INDEX(Analysis!$C$7:$E$7,1,VALUE(MID(highlight_pick,2,1))),$1:$1,0)),INDEX(Analysis!$C$9:$E$9,1,VALUE(MID(highlight_pick,2,1))))),2,0))),0),0)</f>
        <v>0</v>
      </c>
      <c r="BZ665" s="8">
        <f>IF(MID(highlight_pick,1,1)="#",IF(INDEX(Analysis!$C$10:$E$10,1,VALUE(MID(highlight_pick,2,1)))&lt;&gt;"",IF(INDEX($A665:$CA665,1,MATCH(INDEX(Analysis!$C$10:$E$10,1,VALUE(MID(highlight_pick,2,1))),$1:$1,0))="",0,IF(INDEX($A665:$CA665,1,MATCH(INDEX(Analysis!$C$10:$E$10,1,VALUE(MID(highlight_pick,2,1))),$1:$1,0))="Yes",1,IF(ISNUMBER(SEARCH(INDEX($A665:$CA665,1,MATCH(INDEX(Analysis!$C$10:$E$10,1,VALUE(MID(highlight_pick,2,1))),$1:$1,0)),INDEX(Analysis!$C$12:$E$12,1,VALUE(MID(highlight_pick,2,1))))),2,0))),0),0)</f>
        <v>0</v>
      </c>
      <c r="CA665" s="8">
        <f ca="1">IF(profile="",INDEX(MyNetworks!$A$7:$Z$200,MATCH(A665,OFFSET(MyNetworks!$A$7,0,MATCH(C665,MyNetworks!$6:$6,0)-1,200,1),0),MATCH(C665,MyNetworks!$6:$6,0)-1),IFERROR(INDEX(Profiles!$A$7:$U$200,MATCH(A665,OFFSET(Profiles!$A$7,0,MATCH(profile,Profiles!$6:$6,0)-1,200,1),0),MATCH(profile,Profiles!$6:$6,0)-1),0))</f>
        <v>0</v>
      </c>
    </row>
    <row r="666" spans="1:79" ht="13" customHeight="1" x14ac:dyDescent="0.3">
      <c r="A666" s="15" t="s">
        <v>929</v>
      </c>
      <c r="C666" s="3" t="s">
        <v>229</v>
      </c>
      <c r="D666" s="8" t="str">
        <f t="shared" ca="1" si="32"/>
        <v/>
      </c>
      <c r="P666" s="4" t="s">
        <v>1</v>
      </c>
      <c r="AB666" s="8" t="str">
        <f ca="1">IF(AND($D666=1,ISNUMBER(MATCH(E$1&amp;E666&amp;"x",WhatIf!$X:$X,0))),1,"")</f>
        <v/>
      </c>
      <c r="AC666" s="8" t="str">
        <f ca="1">IF(AND($D666=1,ISNUMBER(MATCH(F$1&amp;F666&amp;"x",WhatIf!$X:$X,0))),1,"")</f>
        <v/>
      </c>
      <c r="AD666" s="8" t="str">
        <f ca="1">IF(AND($D666=1,ISNUMBER(MATCH(G$1&amp;G666&amp;"x",WhatIf!$X:$X,0))),1,"")</f>
        <v/>
      </c>
      <c r="AE666" s="8" t="str">
        <f ca="1">IF(AND($D666=1,ISNUMBER(MATCH(H$1&amp;H666&amp;"x",WhatIf!$X:$X,0))),1,"")</f>
        <v/>
      </c>
      <c r="AF666" s="8" t="str">
        <f ca="1">IF(AND($D666=1,ISNUMBER(MATCH(I$1&amp;I666&amp;"x",WhatIf!$X:$X,0))),1,"")</f>
        <v/>
      </c>
      <c r="AG666" s="8" t="str">
        <f ca="1">IF(AND($D666=1,ISNUMBER(MATCH(J$1&amp;J666&amp;"x",WhatIf!$X:$X,0))),1,"")</f>
        <v/>
      </c>
      <c r="AH666" s="8" t="str">
        <f ca="1">IF(AND($D666=1,ISNUMBER(MATCH(K$1&amp;K666&amp;"x",WhatIf!$X:$X,0))),1,"")</f>
        <v/>
      </c>
      <c r="AI666" s="8" t="str">
        <f ca="1">IF(AND($D666=1,ISNUMBER(MATCH(L$1&amp;L666&amp;"x",WhatIf!$X:$X,0))),1,"")</f>
        <v/>
      </c>
      <c r="AJ666" s="8" t="str">
        <f ca="1">IF(AND($D666=1,ISNUMBER(MATCH(M$1&amp;M666&amp;"x",WhatIf!$X:$X,0))),1,"")</f>
        <v/>
      </c>
      <c r="AK666" s="8" t="str">
        <f ca="1">IF(AND($D666=1,ISNUMBER(MATCH(N$1&amp;N666&amp;"x",WhatIf!$X:$X,0))),1,"")</f>
        <v/>
      </c>
      <c r="AL666" s="8" t="str">
        <f ca="1">IF(AND($D666=1,ISNUMBER(MATCH(O$1&amp;O666&amp;"x",WhatIf!$X:$X,0))),1,"")</f>
        <v/>
      </c>
      <c r="AM666" s="8" t="str">
        <f ca="1">IF(AND($D666=1,ISNUMBER(MATCH(P$1&amp;P666&amp;"x",WhatIf!$X:$X,0))),1,"")</f>
        <v/>
      </c>
      <c r="AN666" s="8" t="str">
        <f ca="1">IF(AND($D666=1,ISNUMBER(MATCH(Q$1&amp;Q666&amp;"x",WhatIf!$X:$X,0))),1,"")</f>
        <v/>
      </c>
      <c r="AO666" s="8" t="str">
        <f ca="1">IF(AND($D666=1,ISNUMBER(MATCH(R$1&amp;R666&amp;"x",WhatIf!$X:$X,0))),1,"")</f>
        <v/>
      </c>
      <c r="AP666" s="8" t="str">
        <f ca="1">IF(AND($D666=1,ISNUMBER(MATCH(S$1&amp;S666&amp;"x",WhatIf!$X:$X,0))),1,"")</f>
        <v/>
      </c>
      <c r="AQ666" s="8" t="str">
        <f ca="1">IF(AND($D666=1,ISNUMBER(MATCH(T$1&amp;T666&amp;"x",WhatIf!$X:$X,0))),1,"")</f>
        <v/>
      </c>
      <c r="AR666" s="8" t="str">
        <f ca="1">IF(AND($D666=1,ISNUMBER(MATCH(U$1&amp;U666&amp;"x",WhatIf!$X:$X,0))),1,"")</f>
        <v/>
      </c>
      <c r="AS666" s="8" t="str">
        <f ca="1">IF(AND($D666=1,ISNUMBER(MATCH(V$1&amp;V666&amp;"x",WhatIf!$X:$X,0))),1,"")</f>
        <v/>
      </c>
      <c r="AT666" s="8" t="str">
        <f ca="1">IF(AND($D666=1,ISNUMBER(MATCH(W$1&amp;W666&amp;"x",WhatIf!$X:$X,0))),1,"")</f>
        <v/>
      </c>
      <c r="AU666" s="8" t="str">
        <f ca="1">IF(AND($D666=1,ISNUMBER(MATCH(X$1&amp;X666&amp;"x",WhatIf!$X:$X,0))),1,"")</f>
        <v/>
      </c>
      <c r="AV666" s="8" t="str">
        <f ca="1">IF(AND($D666=1,ISNUMBER(MATCH(Y$1&amp;Y666&amp;"x",WhatIf!$X:$X,0))),1,"")</f>
        <v/>
      </c>
      <c r="AW666" s="8" t="str">
        <f ca="1">IF(AND($D666=1,ISNUMBER(MATCH(Z$1&amp;Z666&amp;"x",WhatIf!$X:$X,0))),1,"")</f>
        <v/>
      </c>
      <c r="AX666" s="8" t="str">
        <f ca="1">IF(AND($D666=1,ISNUMBER(MATCH(AA$1&amp;AA666&amp;"x",WhatIf!$X:$X,0))),1,"")</f>
        <v/>
      </c>
      <c r="AY666" s="8" t="str">
        <f t="shared" ca="1" si="33"/>
        <v/>
      </c>
      <c r="AZ666" s="161" t="str">
        <f>IF(OR(E666="",VLOOKUP(E$1,Services!$A$1:$B$25,2,0)="Exclude"),"",IF($D666=1,IF(OR(price_limit="",price_limit="No Limit"),IF(E666="Yes",1,2),IF(SUMIFS(WhatIf!$W:$W,WhatIf!$Q:$Q,E$1,WhatIf!$R:$R,E666)&lt;=price_limit,IF(E666="Yes",1,2),"")),""))</f>
        <v/>
      </c>
      <c r="BA666" s="161" t="str">
        <f>IF(OR(F666="",VLOOKUP(F$1,Services!$A$1:$B$25,2,0)="Exclude"),"",IF($D666=1,IF(OR(price_limit="",price_limit="No Limit"),IF(F666="Yes",1,2),IF(SUMIFS(WhatIf!$W:$W,WhatIf!$Q:$Q,F$1,WhatIf!$R:$R,F666)&lt;=price_limit,IF(F666="Yes",1,2),"")),""))</f>
        <v/>
      </c>
      <c r="BB666" s="161" t="str">
        <f>IF(OR(G666="",VLOOKUP(G$1,Services!$A$1:$B$25,2,0)="Exclude"),"",IF($D666=1,IF(OR(price_limit="",price_limit="No Limit"),IF(G666="Yes",1,2),IF(SUMIFS(WhatIf!$W:$W,WhatIf!$Q:$Q,G$1,WhatIf!$R:$R,G666)&lt;=price_limit,IF(G666="Yes",1,2),"")),""))</f>
        <v/>
      </c>
      <c r="BC666" s="161" t="str">
        <f>IF(OR(H666="",VLOOKUP(H$1,Services!$A$1:$B$25,2,0)="Exclude"),"",IF($D666=1,IF(OR(price_limit="",price_limit="No Limit"),IF(H666="Yes",1,2),IF(SUMIFS(WhatIf!$W:$W,WhatIf!$Q:$Q,H$1,WhatIf!$R:$R,H666)&lt;=price_limit,IF(H666="Yes",1,2),"")),""))</f>
        <v/>
      </c>
      <c r="BD666" s="161" t="str">
        <f>IF(OR(I666="",VLOOKUP(I$1,Services!$A$1:$B$25,2,0)="Exclude"),"",IF($D666=1,IF(OR(price_limit="",price_limit="No Limit"),IF(I666="Yes",1,2),IF(SUMIFS(WhatIf!$W:$W,WhatIf!$Q:$Q,I$1,WhatIf!$R:$R,I666)&lt;=price_limit,IF(I666="Yes",1,2),"")),""))</f>
        <v/>
      </c>
      <c r="BE666" s="161" t="str">
        <f>IF(OR(J666="",VLOOKUP(J$1,Services!$A$1:$B$25,2,0)="Exclude"),"",IF($D666=1,IF(OR(price_limit="",price_limit="No Limit"),IF(J666="Yes",1,2),IF(SUMIFS(WhatIf!$W:$W,WhatIf!$Q:$Q,J$1,WhatIf!$R:$R,J666)&lt;=price_limit,IF(J666="Yes",1,2),"")),""))</f>
        <v/>
      </c>
      <c r="BF666" s="161" t="str">
        <f>IF(OR(K666="",VLOOKUP(K$1,Services!$A$1:$B$25,2,0)="Exclude"),"",IF($D666=1,IF(OR(price_limit="",price_limit="No Limit"),IF(K666="Yes",1,2),IF(SUMIFS(WhatIf!$W:$W,WhatIf!$Q:$Q,K$1,WhatIf!$R:$R,K666)&lt;=price_limit,IF(K666="Yes",1,2),"")),""))</f>
        <v/>
      </c>
      <c r="BG666" s="161" t="str">
        <f>IF(OR(L666="",VLOOKUP(L$1,Services!$A$1:$B$25,2,0)="Exclude"),"",IF($D666=1,IF(OR(price_limit="",price_limit="No Limit"),IF(L666="Yes",1,2),IF(SUMIFS(WhatIf!$W:$W,WhatIf!$Q:$Q,L$1,WhatIf!$R:$R,L666)&lt;=price_limit,IF(L666="Yes",1,2),"")),""))</f>
        <v/>
      </c>
      <c r="BH666" s="161" t="str">
        <f>IF(OR(M666="",VLOOKUP(M$1,Services!$A$1:$B$25,2,0)="Exclude"),"",IF($D666=1,IF(OR(price_limit="",price_limit="No Limit"),IF(M666="Yes",1,2),IF(SUMIFS(WhatIf!$W:$W,WhatIf!$Q:$Q,M$1,WhatIf!$R:$R,M666)&lt;=price_limit,IF(M666="Yes",1,2),"")),""))</f>
        <v/>
      </c>
      <c r="BI666" s="161" t="str">
        <f>IF(OR(N666="",VLOOKUP(N$1,Services!$A$1:$B$25,2,0)="Exclude"),"",IF($D666=1,IF(OR(price_limit="",price_limit="No Limit"),IF(N666="Yes",1,2),IF(SUMIFS(WhatIf!$W:$W,WhatIf!$Q:$Q,N$1,WhatIf!$R:$R,N666)&lt;=price_limit,IF(N666="Yes",1,2),"")),""))</f>
        <v/>
      </c>
      <c r="BJ666" s="161" t="str">
        <f>IF(OR(O666="",VLOOKUP(O$1,Services!$A$1:$B$25,2,0)="Exclude"),"",IF($D666=1,IF(OR(price_limit="",price_limit="No Limit"),IF(O666="Yes",1,2),IF(SUMIFS(WhatIf!$W:$W,WhatIf!$Q:$Q,O$1,WhatIf!$R:$R,O666)&lt;=price_limit,IF(O666="Yes",1,2),"")),""))</f>
        <v/>
      </c>
      <c r="BK666" s="161" t="str">
        <f ca="1">IF(OR(P666="",VLOOKUP(P$1,Services!$A$1:$B$25,2,0)="Exclude"),"",IF($D666=1,IF(OR(price_limit="",price_limit="No Limit"),IF(P666="Yes",1,2),IF(SUMIFS(WhatIf!$W:$W,WhatIf!$Q:$Q,P$1,WhatIf!$R:$R,P666)&lt;=price_limit,IF(P666="Yes",1,2),"")),""))</f>
        <v/>
      </c>
      <c r="BL666" s="161" t="str">
        <f>IF(OR(Q666="",VLOOKUP(Q$1,Services!$A$1:$B$25,2,0)="Exclude"),"",IF($D666=1,IF(OR(price_limit="",price_limit="No Limit"),IF(Q666="Yes",1,2),IF(SUMIFS(WhatIf!$W:$W,WhatIf!$Q:$Q,Q$1,WhatIf!$R:$R,Q666)&lt;=price_limit,IF(Q666="Yes",1,2),"")),""))</f>
        <v/>
      </c>
      <c r="BM666" s="161" t="str">
        <f>IF(OR(R666="",VLOOKUP(R$1,Services!$A$1:$B$25,2,0)="Exclude"),"",IF($D666=1,IF(OR(price_limit="",price_limit="No Limit"),IF(R666="Yes",1,2),IF(SUMIFS(WhatIf!$W:$W,WhatIf!$Q:$Q,R$1,WhatIf!$R:$R,R666)&lt;=price_limit,IF(R666="Yes",1,2),"")),""))</f>
        <v/>
      </c>
      <c r="BN666" s="161" t="str">
        <f>IF(OR(S666="",VLOOKUP(S$1,Services!$A$1:$B$25,2,0)="Exclude"),"",IF($D666=1,IF(OR(price_limit="",price_limit="No Limit"),IF(S666="Yes",1,2),IF(SUMIFS(WhatIf!$W:$W,WhatIf!$Q:$Q,S$1,WhatIf!$R:$R,S666)&lt;=price_limit,IF(S666="Yes",1,2),"")),""))</f>
        <v/>
      </c>
      <c r="BO666" s="161" t="str">
        <f>IF(OR(T666="",VLOOKUP(T$1,Services!$A$1:$B$25,2,0)="Exclude"),"",IF($D666=1,IF(OR(price_limit="",price_limit="No Limit"),IF(T666="Yes",1,2),IF(SUMIFS(WhatIf!$W:$W,WhatIf!$Q:$Q,T$1,WhatIf!$R:$R,T666)&lt;=price_limit,IF(T666="Yes",1,2),"")),""))</f>
        <v/>
      </c>
      <c r="BP666" s="161" t="str">
        <f>IF(OR(U666="",VLOOKUP(U$1,Services!$A$1:$B$25,2,0)="Exclude"),"",IF($D666=1,IF(OR(price_limit="",price_limit="No Limit"),IF(U666="Yes",1,2),IF(SUMIFS(WhatIf!$W:$W,WhatIf!$Q:$Q,U$1,WhatIf!$R:$R,U666)&lt;=price_limit,IF(U666="Yes",1,2),"")),""))</f>
        <v/>
      </c>
      <c r="BQ666" s="161" t="str">
        <f>IF(OR(V666="",VLOOKUP(V$1,Services!$A$1:$B$25,2,0)="Exclude"),"",IF($D666=1,IF(OR(price_limit="",price_limit="No Limit"),IF(V666="Yes",1,2),IF(SUMIFS(WhatIf!$W:$W,WhatIf!$Q:$Q,V$1,WhatIf!$R:$R,V666)&lt;=price_limit,IF(V666="Yes",1,2),"")),""))</f>
        <v/>
      </c>
      <c r="BR666" s="161" t="str">
        <f>IF(OR(W666="",VLOOKUP(W$1,Services!$A$1:$B$25,2,0)="Exclude"),"",IF($D666=1,IF(OR(price_limit="",price_limit="No Limit"),IF(W666="Yes",1,2),IF(SUMIFS(WhatIf!$W:$W,WhatIf!$Q:$Q,W$1,WhatIf!$R:$R,W666)&lt;=price_limit,IF(W666="Yes",1,2),"")),""))</f>
        <v/>
      </c>
      <c r="BS666" s="161" t="str">
        <f>IF(OR(X666="",VLOOKUP(X$1,Services!$A$1:$B$25,2,0)="Exclude"),"",IF($D666=1,IF(OR(price_limit="",price_limit="No Limit"),IF(X666="Yes",1,2),IF(SUMIFS(WhatIf!$W:$W,WhatIf!$Q:$Q,X$1,WhatIf!$R:$R,X666)&lt;=price_limit,IF(X666="Yes",1,2),"")),""))</f>
        <v/>
      </c>
      <c r="BT666" s="161" t="str">
        <f>IF(OR(Y666="",VLOOKUP(Y$1,Services!$A$1:$B$25,2,0)="Exclude"),"",IF($D666=1,IF(OR(price_limit="",price_limit="No Limit"),IF(Y666="Yes",1,2),IF(SUMIFS(WhatIf!$W:$W,WhatIf!$Q:$Q,Y$1,WhatIf!$R:$R,Y666)&lt;=price_limit,IF(Y666="Yes",1,2),"")),""))</f>
        <v/>
      </c>
      <c r="BU666" s="161" t="str">
        <f>IF(OR(Z666="",VLOOKUP(Z$1,Services!$A$1:$B$25,2,0)="Exclude"),"",IF($D666=1,IF(OR(price_limit="",price_limit="No Limit"),IF(Z666="Yes",1,2),IF(SUMIFS(WhatIf!$W:$W,WhatIf!$Q:$Q,Z$1,WhatIf!$R:$R,Z666)&lt;=price_limit,IF(Z666="Yes",1,2),"")),""))</f>
        <v/>
      </c>
      <c r="BV666" s="161" t="str">
        <f>IF(OR(AA666="",VLOOKUP(AA$1,Services!$A$1:$B$25,2,0)="Exclude"),"",IF($D666=1,IF(OR(price_limit="",price_limit="No Limit"),IF(AA666="Yes",1,2),IF(SUMIFS(WhatIf!$W:$W,WhatIf!$Q:$Q,AA$1,WhatIf!$R:$R,AA666)&lt;=price_limit,IF(AA666="Yes",1,2),"")),""))</f>
        <v/>
      </c>
      <c r="BW666" s="8">
        <f t="shared" si="34"/>
        <v>0</v>
      </c>
      <c r="BX666" s="8">
        <f>IF(OR(highlight_pick="Select",highlight_pick=""),0,IF(MID(highlight_pick,1,1)="#",0,IF(INDEX($A666:$CA666,1,MATCH(highlight_pick,$1:$1,0))="",0,IF(INDEX($A666:$CA666,1,MATCH(highlight_pick,$1:$1,0))="Yes",1,2))))</f>
        <v>0</v>
      </c>
      <c r="BY666" s="8">
        <f>IF(MID(highlight_pick,1,1)="#",IF(INDEX(Analysis!$C$7:$E$7,1,VALUE(MID(highlight_pick,2,1)))&lt;&gt;"",IF(INDEX($A666:$CA666,1,MATCH(INDEX(Analysis!$C$7:$E$7,1,VALUE(MID(highlight_pick,2,1))),$1:$1,0))="",0,IF(INDEX($A666:$CA666,1,MATCH(INDEX(Analysis!$C$7:$E$7,1,VALUE(MID(highlight_pick,2,1))),$1:$1,0))="Yes",1,IF(ISNUMBER(SEARCH(INDEX($A666:$CA666,1,MATCH(INDEX(Analysis!$C$7:$E$7,1,VALUE(MID(highlight_pick,2,1))),$1:$1,0)),INDEX(Analysis!$C$9:$E$9,1,VALUE(MID(highlight_pick,2,1))))),2,0))),0),0)</f>
        <v>0</v>
      </c>
      <c r="BZ666" s="8">
        <f>IF(MID(highlight_pick,1,1)="#",IF(INDEX(Analysis!$C$10:$E$10,1,VALUE(MID(highlight_pick,2,1)))&lt;&gt;"",IF(INDEX($A666:$CA666,1,MATCH(INDEX(Analysis!$C$10:$E$10,1,VALUE(MID(highlight_pick,2,1))),$1:$1,0))="",0,IF(INDEX($A666:$CA666,1,MATCH(INDEX(Analysis!$C$10:$E$10,1,VALUE(MID(highlight_pick,2,1))),$1:$1,0))="Yes",1,IF(ISNUMBER(SEARCH(INDEX($A666:$CA666,1,MATCH(INDEX(Analysis!$C$10:$E$10,1,VALUE(MID(highlight_pick,2,1))),$1:$1,0)),INDEX(Analysis!$C$12:$E$12,1,VALUE(MID(highlight_pick,2,1))))),2,0))),0),0)</f>
        <v>0</v>
      </c>
      <c r="CA666" s="8">
        <f ca="1">IF(profile="",INDEX(MyNetworks!$A$7:$Z$200,MATCH(A666,OFFSET(MyNetworks!$A$7,0,MATCH(C666,MyNetworks!$6:$6,0)-1,200,1),0),MATCH(C666,MyNetworks!$6:$6,0)-1),IFERROR(INDEX(Profiles!$A$7:$U$200,MATCH(A666,OFFSET(Profiles!$A$7,0,MATCH(profile,Profiles!$6:$6,0)-1,200,1),0),MATCH(profile,Profiles!$6:$6,0)-1),0))</f>
        <v>0</v>
      </c>
    </row>
    <row r="667" spans="1:79" ht="13" customHeight="1" x14ac:dyDescent="0.3">
      <c r="A667" s="15" t="s">
        <v>1221</v>
      </c>
      <c r="C667" s="3" t="s">
        <v>185</v>
      </c>
      <c r="D667" s="8" t="str">
        <f t="shared" ca="1" si="32"/>
        <v/>
      </c>
      <c r="O667" s="4" t="s">
        <v>1</v>
      </c>
      <c r="AB667" s="8" t="str">
        <f ca="1">IF(AND($D667=1,ISNUMBER(MATCH(E$1&amp;E667&amp;"x",WhatIf!$X:$X,0))),1,"")</f>
        <v/>
      </c>
      <c r="AC667" s="8" t="str">
        <f ca="1">IF(AND($D667=1,ISNUMBER(MATCH(F$1&amp;F667&amp;"x",WhatIf!$X:$X,0))),1,"")</f>
        <v/>
      </c>
      <c r="AD667" s="8" t="str">
        <f ca="1">IF(AND($D667=1,ISNUMBER(MATCH(G$1&amp;G667&amp;"x",WhatIf!$X:$X,0))),1,"")</f>
        <v/>
      </c>
      <c r="AE667" s="8" t="str">
        <f ca="1">IF(AND($D667=1,ISNUMBER(MATCH(H$1&amp;H667&amp;"x",WhatIf!$X:$X,0))),1,"")</f>
        <v/>
      </c>
      <c r="AF667" s="8" t="str">
        <f ca="1">IF(AND($D667=1,ISNUMBER(MATCH(I$1&amp;I667&amp;"x",WhatIf!$X:$X,0))),1,"")</f>
        <v/>
      </c>
      <c r="AG667" s="8" t="str">
        <f ca="1">IF(AND($D667=1,ISNUMBER(MATCH(J$1&amp;J667&amp;"x",WhatIf!$X:$X,0))),1,"")</f>
        <v/>
      </c>
      <c r="AH667" s="8" t="str">
        <f ca="1">IF(AND($D667=1,ISNUMBER(MATCH(K$1&amp;K667&amp;"x",WhatIf!$X:$X,0))),1,"")</f>
        <v/>
      </c>
      <c r="AI667" s="8" t="str">
        <f ca="1">IF(AND($D667=1,ISNUMBER(MATCH(L$1&amp;L667&amp;"x",WhatIf!$X:$X,0))),1,"")</f>
        <v/>
      </c>
      <c r="AJ667" s="8" t="str">
        <f ca="1">IF(AND($D667=1,ISNUMBER(MATCH(M$1&amp;M667&amp;"x",WhatIf!$X:$X,0))),1,"")</f>
        <v/>
      </c>
      <c r="AK667" s="8" t="str">
        <f ca="1">IF(AND($D667=1,ISNUMBER(MATCH(N$1&amp;N667&amp;"x",WhatIf!$X:$X,0))),1,"")</f>
        <v/>
      </c>
      <c r="AL667" s="8" t="str">
        <f ca="1">IF(AND($D667=1,ISNUMBER(MATCH(O$1&amp;O667&amp;"x",WhatIf!$X:$X,0))),1,"")</f>
        <v/>
      </c>
      <c r="AM667" s="8" t="str">
        <f ca="1">IF(AND($D667=1,ISNUMBER(MATCH(P$1&amp;P667&amp;"x",WhatIf!$X:$X,0))),1,"")</f>
        <v/>
      </c>
      <c r="AN667" s="8" t="str">
        <f ca="1">IF(AND($D667=1,ISNUMBER(MATCH(Q$1&amp;Q667&amp;"x",WhatIf!$X:$X,0))),1,"")</f>
        <v/>
      </c>
      <c r="AO667" s="8" t="str">
        <f ca="1">IF(AND($D667=1,ISNUMBER(MATCH(R$1&amp;R667&amp;"x",WhatIf!$X:$X,0))),1,"")</f>
        <v/>
      </c>
      <c r="AP667" s="8" t="str">
        <f ca="1">IF(AND($D667=1,ISNUMBER(MATCH(S$1&amp;S667&amp;"x",WhatIf!$X:$X,0))),1,"")</f>
        <v/>
      </c>
      <c r="AQ667" s="8" t="str">
        <f ca="1">IF(AND($D667=1,ISNUMBER(MATCH(T$1&amp;T667&amp;"x",WhatIf!$X:$X,0))),1,"")</f>
        <v/>
      </c>
      <c r="AR667" s="8" t="str">
        <f ca="1">IF(AND($D667=1,ISNUMBER(MATCH(U$1&amp;U667&amp;"x",WhatIf!$X:$X,0))),1,"")</f>
        <v/>
      </c>
      <c r="AS667" s="8" t="str">
        <f ca="1">IF(AND($D667=1,ISNUMBER(MATCH(V$1&amp;V667&amp;"x",WhatIf!$X:$X,0))),1,"")</f>
        <v/>
      </c>
      <c r="AT667" s="8" t="str">
        <f ca="1">IF(AND($D667=1,ISNUMBER(MATCH(W$1&amp;W667&amp;"x",WhatIf!$X:$X,0))),1,"")</f>
        <v/>
      </c>
      <c r="AU667" s="8" t="str">
        <f ca="1">IF(AND($D667=1,ISNUMBER(MATCH(X$1&amp;X667&amp;"x",WhatIf!$X:$X,0))),1,"")</f>
        <v/>
      </c>
      <c r="AV667" s="8" t="str">
        <f ca="1">IF(AND($D667=1,ISNUMBER(MATCH(Y$1&amp;Y667&amp;"x",WhatIf!$X:$X,0))),1,"")</f>
        <v/>
      </c>
      <c r="AW667" s="8" t="str">
        <f ca="1">IF(AND($D667=1,ISNUMBER(MATCH(Z$1&amp;Z667&amp;"x",WhatIf!$X:$X,0))),1,"")</f>
        <v/>
      </c>
      <c r="AX667" s="8" t="str">
        <f ca="1">IF(AND($D667=1,ISNUMBER(MATCH(AA$1&amp;AA667&amp;"x",WhatIf!$X:$X,0))),1,"")</f>
        <v/>
      </c>
      <c r="AY667" s="8" t="str">
        <f t="shared" ca="1" si="33"/>
        <v/>
      </c>
      <c r="AZ667" s="161" t="str">
        <f>IF(OR(E667="",VLOOKUP(E$1,Services!$A$1:$B$25,2,0)="Exclude"),"",IF($D667=1,IF(OR(price_limit="",price_limit="No Limit"),IF(E667="Yes",1,2),IF(SUMIFS(WhatIf!$W:$W,WhatIf!$Q:$Q,E$1,WhatIf!$R:$R,E667)&lt;=price_limit,IF(E667="Yes",1,2),"")),""))</f>
        <v/>
      </c>
      <c r="BA667" s="161" t="str">
        <f>IF(OR(F667="",VLOOKUP(F$1,Services!$A$1:$B$25,2,0)="Exclude"),"",IF($D667=1,IF(OR(price_limit="",price_limit="No Limit"),IF(F667="Yes",1,2),IF(SUMIFS(WhatIf!$W:$W,WhatIf!$Q:$Q,F$1,WhatIf!$R:$R,F667)&lt;=price_limit,IF(F667="Yes",1,2),"")),""))</f>
        <v/>
      </c>
      <c r="BB667" s="161" t="str">
        <f>IF(OR(G667="",VLOOKUP(G$1,Services!$A$1:$B$25,2,0)="Exclude"),"",IF($D667=1,IF(OR(price_limit="",price_limit="No Limit"),IF(G667="Yes",1,2),IF(SUMIFS(WhatIf!$W:$W,WhatIf!$Q:$Q,G$1,WhatIf!$R:$R,G667)&lt;=price_limit,IF(G667="Yes",1,2),"")),""))</f>
        <v/>
      </c>
      <c r="BC667" s="161" t="str">
        <f>IF(OR(H667="",VLOOKUP(H$1,Services!$A$1:$B$25,2,0)="Exclude"),"",IF($D667=1,IF(OR(price_limit="",price_limit="No Limit"),IF(H667="Yes",1,2),IF(SUMIFS(WhatIf!$W:$W,WhatIf!$Q:$Q,H$1,WhatIf!$R:$R,H667)&lt;=price_limit,IF(H667="Yes",1,2),"")),""))</f>
        <v/>
      </c>
      <c r="BD667" s="161" t="str">
        <f>IF(OR(I667="",VLOOKUP(I$1,Services!$A$1:$B$25,2,0)="Exclude"),"",IF($D667=1,IF(OR(price_limit="",price_limit="No Limit"),IF(I667="Yes",1,2),IF(SUMIFS(WhatIf!$W:$W,WhatIf!$Q:$Q,I$1,WhatIf!$R:$R,I667)&lt;=price_limit,IF(I667="Yes",1,2),"")),""))</f>
        <v/>
      </c>
      <c r="BE667" s="161" t="str">
        <f>IF(OR(J667="",VLOOKUP(J$1,Services!$A$1:$B$25,2,0)="Exclude"),"",IF($D667=1,IF(OR(price_limit="",price_limit="No Limit"),IF(J667="Yes",1,2),IF(SUMIFS(WhatIf!$W:$W,WhatIf!$Q:$Q,J$1,WhatIf!$R:$R,J667)&lt;=price_limit,IF(J667="Yes",1,2),"")),""))</f>
        <v/>
      </c>
      <c r="BF667" s="161" t="str">
        <f>IF(OR(K667="",VLOOKUP(K$1,Services!$A$1:$B$25,2,0)="Exclude"),"",IF($D667=1,IF(OR(price_limit="",price_limit="No Limit"),IF(K667="Yes",1,2),IF(SUMIFS(WhatIf!$W:$W,WhatIf!$Q:$Q,K$1,WhatIf!$R:$R,K667)&lt;=price_limit,IF(K667="Yes",1,2),"")),""))</f>
        <v/>
      </c>
      <c r="BG667" s="161" t="str">
        <f>IF(OR(L667="",VLOOKUP(L$1,Services!$A$1:$B$25,2,0)="Exclude"),"",IF($D667=1,IF(OR(price_limit="",price_limit="No Limit"),IF(L667="Yes",1,2),IF(SUMIFS(WhatIf!$W:$W,WhatIf!$Q:$Q,L$1,WhatIf!$R:$R,L667)&lt;=price_limit,IF(L667="Yes",1,2),"")),""))</f>
        <v/>
      </c>
      <c r="BH667" s="161" t="str">
        <f>IF(OR(M667="",VLOOKUP(M$1,Services!$A$1:$B$25,2,0)="Exclude"),"",IF($D667=1,IF(OR(price_limit="",price_limit="No Limit"),IF(M667="Yes",1,2),IF(SUMIFS(WhatIf!$W:$W,WhatIf!$Q:$Q,M$1,WhatIf!$R:$R,M667)&lt;=price_limit,IF(M667="Yes",1,2),"")),""))</f>
        <v/>
      </c>
      <c r="BI667" s="161" t="str">
        <f>IF(OR(N667="",VLOOKUP(N$1,Services!$A$1:$B$25,2,0)="Exclude"),"",IF($D667=1,IF(OR(price_limit="",price_limit="No Limit"),IF(N667="Yes",1,2),IF(SUMIFS(WhatIf!$W:$W,WhatIf!$Q:$Q,N$1,WhatIf!$R:$R,N667)&lt;=price_limit,IF(N667="Yes",1,2),"")),""))</f>
        <v/>
      </c>
      <c r="BJ667" s="161" t="str">
        <f ca="1">IF(OR(O667="",VLOOKUP(O$1,Services!$A$1:$B$25,2,0)="Exclude"),"",IF($D667=1,IF(OR(price_limit="",price_limit="No Limit"),IF(O667="Yes",1,2),IF(SUMIFS(WhatIf!$W:$W,WhatIf!$Q:$Q,O$1,WhatIf!$R:$R,O667)&lt;=price_limit,IF(O667="Yes",1,2),"")),""))</f>
        <v/>
      </c>
      <c r="BK667" s="161" t="str">
        <f>IF(OR(P667="",VLOOKUP(P$1,Services!$A$1:$B$25,2,0)="Exclude"),"",IF($D667=1,IF(OR(price_limit="",price_limit="No Limit"),IF(P667="Yes",1,2),IF(SUMIFS(WhatIf!$W:$W,WhatIf!$Q:$Q,P$1,WhatIf!$R:$R,P667)&lt;=price_limit,IF(P667="Yes",1,2),"")),""))</f>
        <v/>
      </c>
      <c r="BL667" s="161" t="str">
        <f>IF(OR(Q667="",VLOOKUP(Q$1,Services!$A$1:$B$25,2,0)="Exclude"),"",IF($D667=1,IF(OR(price_limit="",price_limit="No Limit"),IF(Q667="Yes",1,2),IF(SUMIFS(WhatIf!$W:$W,WhatIf!$Q:$Q,Q$1,WhatIf!$R:$R,Q667)&lt;=price_limit,IF(Q667="Yes",1,2),"")),""))</f>
        <v/>
      </c>
      <c r="BM667" s="161" t="str">
        <f>IF(OR(R667="",VLOOKUP(R$1,Services!$A$1:$B$25,2,0)="Exclude"),"",IF($D667=1,IF(OR(price_limit="",price_limit="No Limit"),IF(R667="Yes",1,2),IF(SUMIFS(WhatIf!$W:$W,WhatIf!$Q:$Q,R$1,WhatIf!$R:$R,R667)&lt;=price_limit,IF(R667="Yes",1,2),"")),""))</f>
        <v/>
      </c>
      <c r="BN667" s="161" t="str">
        <f>IF(OR(S667="",VLOOKUP(S$1,Services!$A$1:$B$25,2,0)="Exclude"),"",IF($D667=1,IF(OR(price_limit="",price_limit="No Limit"),IF(S667="Yes",1,2),IF(SUMIFS(WhatIf!$W:$W,WhatIf!$Q:$Q,S$1,WhatIf!$R:$R,S667)&lt;=price_limit,IF(S667="Yes",1,2),"")),""))</f>
        <v/>
      </c>
      <c r="BO667" s="161" t="str">
        <f>IF(OR(T667="",VLOOKUP(T$1,Services!$A$1:$B$25,2,0)="Exclude"),"",IF($D667=1,IF(OR(price_limit="",price_limit="No Limit"),IF(T667="Yes",1,2),IF(SUMIFS(WhatIf!$W:$W,WhatIf!$Q:$Q,T$1,WhatIf!$R:$R,T667)&lt;=price_limit,IF(T667="Yes",1,2),"")),""))</f>
        <v/>
      </c>
      <c r="BP667" s="161" t="str">
        <f>IF(OR(U667="",VLOOKUP(U$1,Services!$A$1:$B$25,2,0)="Exclude"),"",IF($D667=1,IF(OR(price_limit="",price_limit="No Limit"),IF(U667="Yes",1,2),IF(SUMIFS(WhatIf!$W:$W,WhatIf!$Q:$Q,U$1,WhatIf!$R:$R,U667)&lt;=price_limit,IF(U667="Yes",1,2),"")),""))</f>
        <v/>
      </c>
      <c r="BQ667" s="161" t="str">
        <f>IF(OR(V667="",VLOOKUP(V$1,Services!$A$1:$B$25,2,0)="Exclude"),"",IF($D667=1,IF(OR(price_limit="",price_limit="No Limit"),IF(V667="Yes",1,2),IF(SUMIFS(WhatIf!$W:$W,WhatIf!$Q:$Q,V$1,WhatIf!$R:$R,V667)&lt;=price_limit,IF(V667="Yes",1,2),"")),""))</f>
        <v/>
      </c>
      <c r="BR667" s="161" t="str">
        <f>IF(OR(W667="",VLOOKUP(W$1,Services!$A$1:$B$25,2,0)="Exclude"),"",IF($D667=1,IF(OR(price_limit="",price_limit="No Limit"),IF(W667="Yes",1,2),IF(SUMIFS(WhatIf!$W:$W,WhatIf!$Q:$Q,W$1,WhatIf!$R:$R,W667)&lt;=price_limit,IF(W667="Yes",1,2),"")),""))</f>
        <v/>
      </c>
      <c r="BS667" s="161" t="str">
        <f>IF(OR(X667="",VLOOKUP(X$1,Services!$A$1:$B$25,2,0)="Exclude"),"",IF($D667=1,IF(OR(price_limit="",price_limit="No Limit"),IF(X667="Yes",1,2),IF(SUMIFS(WhatIf!$W:$W,WhatIf!$Q:$Q,X$1,WhatIf!$R:$R,X667)&lt;=price_limit,IF(X667="Yes",1,2),"")),""))</f>
        <v/>
      </c>
      <c r="BT667" s="161" t="str">
        <f>IF(OR(Y667="",VLOOKUP(Y$1,Services!$A$1:$B$25,2,0)="Exclude"),"",IF($D667=1,IF(OR(price_limit="",price_limit="No Limit"),IF(Y667="Yes",1,2),IF(SUMIFS(WhatIf!$W:$W,WhatIf!$Q:$Q,Y$1,WhatIf!$R:$R,Y667)&lt;=price_limit,IF(Y667="Yes",1,2),"")),""))</f>
        <v/>
      </c>
      <c r="BU667" s="161" t="str">
        <f>IF(OR(Z667="",VLOOKUP(Z$1,Services!$A$1:$B$25,2,0)="Exclude"),"",IF($D667=1,IF(OR(price_limit="",price_limit="No Limit"),IF(Z667="Yes",1,2),IF(SUMIFS(WhatIf!$W:$W,WhatIf!$Q:$Q,Z$1,WhatIf!$R:$R,Z667)&lt;=price_limit,IF(Z667="Yes",1,2),"")),""))</f>
        <v/>
      </c>
      <c r="BV667" s="161" t="str">
        <f>IF(OR(AA667="",VLOOKUP(AA$1,Services!$A$1:$B$25,2,0)="Exclude"),"",IF($D667=1,IF(OR(price_limit="",price_limit="No Limit"),IF(AA667="Yes",1,2),IF(SUMIFS(WhatIf!$W:$W,WhatIf!$Q:$Q,AA$1,WhatIf!$R:$R,AA667)&lt;=price_limit,IF(AA667="Yes",1,2),"")),""))</f>
        <v/>
      </c>
      <c r="BW667" s="8">
        <f t="shared" si="34"/>
        <v>0</v>
      </c>
      <c r="BX667" s="8">
        <f>IF(OR(highlight_pick="Select",highlight_pick=""),0,IF(MID(highlight_pick,1,1)="#",0,IF(INDEX($A667:$CA667,1,MATCH(highlight_pick,$1:$1,0))="",0,IF(INDEX($A667:$CA667,1,MATCH(highlight_pick,$1:$1,0))="Yes",1,2))))</f>
        <v>0</v>
      </c>
      <c r="BY667" s="8">
        <f>IF(MID(highlight_pick,1,1)="#",IF(INDEX(Analysis!$C$7:$E$7,1,VALUE(MID(highlight_pick,2,1)))&lt;&gt;"",IF(INDEX($A667:$CA667,1,MATCH(INDEX(Analysis!$C$7:$E$7,1,VALUE(MID(highlight_pick,2,1))),$1:$1,0))="",0,IF(INDEX($A667:$CA667,1,MATCH(INDEX(Analysis!$C$7:$E$7,1,VALUE(MID(highlight_pick,2,1))),$1:$1,0))="Yes",1,IF(ISNUMBER(SEARCH(INDEX($A667:$CA667,1,MATCH(INDEX(Analysis!$C$7:$E$7,1,VALUE(MID(highlight_pick,2,1))),$1:$1,0)),INDEX(Analysis!$C$9:$E$9,1,VALUE(MID(highlight_pick,2,1))))),2,0))),0),0)</f>
        <v>0</v>
      </c>
      <c r="BZ667" s="8">
        <f>IF(MID(highlight_pick,1,1)="#",IF(INDEX(Analysis!$C$10:$E$10,1,VALUE(MID(highlight_pick,2,1)))&lt;&gt;"",IF(INDEX($A667:$CA667,1,MATCH(INDEX(Analysis!$C$10:$E$10,1,VALUE(MID(highlight_pick,2,1))),$1:$1,0))="",0,IF(INDEX($A667:$CA667,1,MATCH(INDEX(Analysis!$C$10:$E$10,1,VALUE(MID(highlight_pick,2,1))),$1:$1,0))="Yes",1,IF(ISNUMBER(SEARCH(INDEX($A667:$CA667,1,MATCH(INDEX(Analysis!$C$10:$E$10,1,VALUE(MID(highlight_pick,2,1))),$1:$1,0)),INDEX(Analysis!$C$12:$E$12,1,VALUE(MID(highlight_pick,2,1))))),2,0))),0),0)</f>
        <v>0</v>
      </c>
      <c r="CA667" s="8">
        <f ca="1">IF(profile="",INDEX(MyNetworks!$A$7:$Z$200,MATCH(A667,OFFSET(MyNetworks!$A$7,0,MATCH(C667,MyNetworks!$6:$6,0)-1,200,1),0),MATCH(C667,MyNetworks!$6:$6,0)-1),IFERROR(INDEX(Profiles!$A$7:$U$200,MATCH(A667,OFFSET(Profiles!$A$7,0,MATCH(profile,Profiles!$6:$6,0)-1,200,1),0),MATCH(profile,Profiles!$6:$6,0)-1),0))</f>
        <v>0</v>
      </c>
    </row>
    <row r="668" spans="1:79" ht="13" customHeight="1" x14ac:dyDescent="0.35">
      <c r="A668" s="15" t="s">
        <v>137</v>
      </c>
      <c r="B668" s="3" t="s">
        <v>248</v>
      </c>
      <c r="C668" s="3" t="s">
        <v>185</v>
      </c>
      <c r="D668" s="8" t="str">
        <f t="shared" ca="1" si="32"/>
        <v/>
      </c>
      <c r="F668" s="4" t="s">
        <v>390</v>
      </c>
      <c r="G668" s="4" t="s">
        <v>390</v>
      </c>
      <c r="H668" s="4" t="s">
        <v>390</v>
      </c>
      <c r="I668" s="8"/>
      <c r="J668" s="8"/>
      <c r="K668" s="8"/>
      <c r="L668" s="8"/>
      <c r="M668" s="8"/>
      <c r="N668" s="8"/>
      <c r="O668" s="8" t="s">
        <v>661</v>
      </c>
      <c r="P668" s="8"/>
      <c r="Q668" s="8" t="s">
        <v>1</v>
      </c>
      <c r="R668" s="8"/>
      <c r="S668" s="8"/>
      <c r="T668" s="8"/>
      <c r="U668" s="8"/>
      <c r="V668" s="8"/>
      <c r="W668" s="6"/>
      <c r="X668" s="6"/>
      <c r="Y668" s="6"/>
      <c r="Z668" s="6"/>
      <c r="AB668" s="8" t="str">
        <f ca="1">IF(AND($D668=1,ISNUMBER(MATCH(E$1&amp;E668&amp;"x",WhatIf!$X:$X,0))),1,"")</f>
        <v/>
      </c>
      <c r="AC668" s="8" t="str">
        <f ca="1">IF(AND($D668=1,ISNUMBER(MATCH(F$1&amp;F668&amp;"x",WhatIf!$X:$X,0))),1,"")</f>
        <v/>
      </c>
      <c r="AD668" s="8" t="str">
        <f ca="1">IF(AND($D668=1,ISNUMBER(MATCH(G$1&amp;G668&amp;"x",WhatIf!$X:$X,0))),1,"")</f>
        <v/>
      </c>
      <c r="AE668" s="8" t="str">
        <f ca="1">IF(AND($D668=1,ISNUMBER(MATCH(H$1&amp;H668&amp;"x",WhatIf!$X:$X,0))),1,"")</f>
        <v/>
      </c>
      <c r="AF668" s="8" t="str">
        <f ca="1">IF(AND($D668=1,ISNUMBER(MATCH(I$1&amp;I668&amp;"x",WhatIf!$X:$X,0))),1,"")</f>
        <v/>
      </c>
      <c r="AG668" s="8" t="str">
        <f ca="1">IF(AND($D668=1,ISNUMBER(MATCH(J$1&amp;J668&amp;"x",WhatIf!$X:$X,0))),1,"")</f>
        <v/>
      </c>
      <c r="AH668" s="8" t="str">
        <f ca="1">IF(AND($D668=1,ISNUMBER(MATCH(K$1&amp;K668&amp;"x",WhatIf!$X:$X,0))),1,"")</f>
        <v/>
      </c>
      <c r="AI668" s="8" t="str">
        <f ca="1">IF(AND($D668=1,ISNUMBER(MATCH(L$1&amp;L668&amp;"x",WhatIf!$X:$X,0))),1,"")</f>
        <v/>
      </c>
      <c r="AJ668" s="8" t="str">
        <f ca="1">IF(AND($D668=1,ISNUMBER(MATCH(M$1&amp;M668&amp;"x",WhatIf!$X:$X,0))),1,"")</f>
        <v/>
      </c>
      <c r="AK668" s="8" t="str">
        <f ca="1">IF(AND($D668=1,ISNUMBER(MATCH(N$1&amp;N668&amp;"x",WhatIf!$X:$X,0))),1,"")</f>
        <v/>
      </c>
      <c r="AL668" s="8" t="str">
        <f ca="1">IF(AND($D668=1,ISNUMBER(MATCH(O$1&amp;O668&amp;"x",WhatIf!$X:$X,0))),1,"")</f>
        <v/>
      </c>
      <c r="AM668" s="8" t="str">
        <f ca="1">IF(AND($D668=1,ISNUMBER(MATCH(P$1&amp;P668&amp;"x",WhatIf!$X:$X,0))),1,"")</f>
        <v/>
      </c>
      <c r="AN668" s="8" t="str">
        <f ca="1">IF(AND($D668=1,ISNUMBER(MATCH(Q$1&amp;Q668&amp;"x",WhatIf!$X:$X,0))),1,"")</f>
        <v/>
      </c>
      <c r="AO668" s="8" t="str">
        <f ca="1">IF(AND($D668=1,ISNUMBER(MATCH(R$1&amp;R668&amp;"x",WhatIf!$X:$X,0))),1,"")</f>
        <v/>
      </c>
      <c r="AP668" s="8" t="str">
        <f ca="1">IF(AND($D668=1,ISNUMBER(MATCH(S$1&amp;S668&amp;"x",WhatIf!$X:$X,0))),1,"")</f>
        <v/>
      </c>
      <c r="AQ668" s="8" t="str">
        <f ca="1">IF(AND($D668=1,ISNUMBER(MATCH(T$1&amp;T668&amp;"x",WhatIf!$X:$X,0))),1,"")</f>
        <v/>
      </c>
      <c r="AR668" s="8" t="str">
        <f ca="1">IF(AND($D668=1,ISNUMBER(MATCH(U$1&amp;U668&amp;"x",WhatIf!$X:$X,0))),1,"")</f>
        <v/>
      </c>
      <c r="AS668" s="8" t="str">
        <f ca="1">IF(AND($D668=1,ISNUMBER(MATCH(V$1&amp;V668&amp;"x",WhatIf!$X:$X,0))),1,"")</f>
        <v/>
      </c>
      <c r="AT668" s="8" t="str">
        <f ca="1">IF(AND($D668=1,ISNUMBER(MATCH(W$1&amp;W668&amp;"x",WhatIf!$X:$X,0))),1,"")</f>
        <v/>
      </c>
      <c r="AU668" s="8" t="str">
        <f ca="1">IF(AND($D668=1,ISNUMBER(MATCH(X$1&amp;X668&amp;"x",WhatIf!$X:$X,0))),1,"")</f>
        <v/>
      </c>
      <c r="AV668" s="8" t="str">
        <f ca="1">IF(AND($D668=1,ISNUMBER(MATCH(Y$1&amp;Y668&amp;"x",WhatIf!$X:$X,0))),1,"")</f>
        <v/>
      </c>
      <c r="AW668" s="8" t="str">
        <f ca="1">IF(AND($D668=1,ISNUMBER(MATCH(Z$1&amp;Z668&amp;"x",WhatIf!$X:$X,0))),1,"")</f>
        <v/>
      </c>
      <c r="AX668" s="8" t="str">
        <f ca="1">IF(AND($D668=1,ISNUMBER(MATCH(AA$1&amp;AA668&amp;"x",WhatIf!$X:$X,0))),1,"")</f>
        <v/>
      </c>
      <c r="AY668" s="8" t="str">
        <f t="shared" ca="1" si="33"/>
        <v/>
      </c>
      <c r="AZ668" s="161" t="str">
        <f>IF(OR(E668="",VLOOKUP(E$1,Services!$A$1:$B$25,2,0)="Exclude"),"",IF($D668=1,IF(OR(price_limit="",price_limit="No Limit"),IF(E668="Yes",1,2),IF(SUMIFS(WhatIf!$W:$W,WhatIf!$Q:$Q,E$1,WhatIf!$R:$R,E668)&lt;=price_limit,IF(E668="Yes",1,2),"")),""))</f>
        <v/>
      </c>
      <c r="BA668" s="161" t="str">
        <f ca="1">IF(OR(F668="",VLOOKUP(F$1,Services!$A$1:$B$25,2,0)="Exclude"),"",IF($D668=1,IF(OR(price_limit="",price_limit="No Limit"),IF(F668="Yes",1,2),IF(SUMIFS(WhatIf!$W:$W,WhatIf!$Q:$Q,F$1,WhatIf!$R:$R,F668)&lt;=price_limit,IF(F668="Yes",1,2),"")),""))</f>
        <v/>
      </c>
      <c r="BB668" s="161" t="str">
        <f ca="1">IF(OR(G668="",VLOOKUP(G$1,Services!$A$1:$B$25,2,0)="Exclude"),"",IF($D668=1,IF(OR(price_limit="",price_limit="No Limit"),IF(G668="Yes",1,2),IF(SUMIFS(WhatIf!$W:$W,WhatIf!$Q:$Q,G$1,WhatIf!$R:$R,G668)&lt;=price_limit,IF(G668="Yes",1,2),"")),""))</f>
        <v/>
      </c>
      <c r="BC668" s="161" t="str">
        <f ca="1">IF(OR(H668="",VLOOKUP(H$1,Services!$A$1:$B$25,2,0)="Exclude"),"",IF($D668=1,IF(OR(price_limit="",price_limit="No Limit"),IF(H668="Yes",1,2),IF(SUMIFS(WhatIf!$W:$W,WhatIf!$Q:$Q,H$1,WhatIf!$R:$R,H668)&lt;=price_limit,IF(H668="Yes",1,2),"")),""))</f>
        <v/>
      </c>
      <c r="BD668" s="161" t="str">
        <f>IF(OR(I668="",VLOOKUP(I$1,Services!$A$1:$B$25,2,0)="Exclude"),"",IF($D668=1,IF(OR(price_limit="",price_limit="No Limit"),IF(I668="Yes",1,2),IF(SUMIFS(WhatIf!$W:$W,WhatIf!$Q:$Q,I$1,WhatIf!$R:$R,I668)&lt;=price_limit,IF(I668="Yes",1,2),"")),""))</f>
        <v/>
      </c>
      <c r="BE668" s="161" t="str">
        <f>IF(OR(J668="",VLOOKUP(J$1,Services!$A$1:$B$25,2,0)="Exclude"),"",IF($D668=1,IF(OR(price_limit="",price_limit="No Limit"),IF(J668="Yes",1,2),IF(SUMIFS(WhatIf!$W:$W,WhatIf!$Q:$Q,J$1,WhatIf!$R:$R,J668)&lt;=price_limit,IF(J668="Yes",1,2),"")),""))</f>
        <v/>
      </c>
      <c r="BF668" s="161" t="str">
        <f>IF(OR(K668="",VLOOKUP(K$1,Services!$A$1:$B$25,2,0)="Exclude"),"",IF($D668=1,IF(OR(price_limit="",price_limit="No Limit"),IF(K668="Yes",1,2),IF(SUMIFS(WhatIf!$W:$W,WhatIf!$Q:$Q,K$1,WhatIf!$R:$R,K668)&lt;=price_limit,IF(K668="Yes",1,2),"")),""))</f>
        <v/>
      </c>
      <c r="BG668" s="161" t="str">
        <f>IF(OR(L668="",VLOOKUP(L$1,Services!$A$1:$B$25,2,0)="Exclude"),"",IF($D668=1,IF(OR(price_limit="",price_limit="No Limit"),IF(L668="Yes",1,2),IF(SUMIFS(WhatIf!$W:$W,WhatIf!$Q:$Q,L$1,WhatIf!$R:$R,L668)&lt;=price_limit,IF(L668="Yes",1,2),"")),""))</f>
        <v/>
      </c>
      <c r="BH668" s="161" t="str">
        <f>IF(OR(M668="",VLOOKUP(M$1,Services!$A$1:$B$25,2,0)="Exclude"),"",IF($D668=1,IF(OR(price_limit="",price_limit="No Limit"),IF(M668="Yes",1,2),IF(SUMIFS(WhatIf!$W:$W,WhatIf!$Q:$Q,M$1,WhatIf!$R:$R,M668)&lt;=price_limit,IF(M668="Yes",1,2),"")),""))</f>
        <v/>
      </c>
      <c r="BI668" s="161" t="str">
        <f>IF(OR(N668="",VLOOKUP(N$1,Services!$A$1:$B$25,2,0)="Exclude"),"",IF($D668=1,IF(OR(price_limit="",price_limit="No Limit"),IF(N668="Yes",1,2),IF(SUMIFS(WhatIf!$W:$W,WhatIf!$Q:$Q,N$1,WhatIf!$R:$R,N668)&lt;=price_limit,IF(N668="Yes",1,2),"")),""))</f>
        <v/>
      </c>
      <c r="BJ668" s="161" t="str">
        <f ca="1">IF(OR(O668="",VLOOKUP(O$1,Services!$A$1:$B$25,2,0)="Exclude"),"",IF($D668=1,IF(OR(price_limit="",price_limit="No Limit"),IF(O668="Yes",1,2),IF(SUMIFS(WhatIf!$W:$W,WhatIf!$Q:$Q,O$1,WhatIf!$R:$R,O668)&lt;=price_limit,IF(O668="Yes",1,2),"")),""))</f>
        <v/>
      </c>
      <c r="BK668" s="161" t="str">
        <f>IF(OR(P668="",VLOOKUP(P$1,Services!$A$1:$B$25,2,0)="Exclude"),"",IF($D668=1,IF(OR(price_limit="",price_limit="No Limit"),IF(P668="Yes",1,2),IF(SUMIFS(WhatIf!$W:$W,WhatIf!$Q:$Q,P$1,WhatIf!$R:$R,P668)&lt;=price_limit,IF(P668="Yes",1,2),"")),""))</f>
        <v/>
      </c>
      <c r="BL668" s="161" t="str">
        <f ca="1">IF(OR(Q668="",VLOOKUP(Q$1,Services!$A$1:$B$25,2,0)="Exclude"),"",IF($D668=1,IF(OR(price_limit="",price_limit="No Limit"),IF(Q668="Yes",1,2),IF(SUMIFS(WhatIf!$W:$W,WhatIf!$Q:$Q,Q$1,WhatIf!$R:$R,Q668)&lt;=price_limit,IF(Q668="Yes",1,2),"")),""))</f>
        <v/>
      </c>
      <c r="BM668" s="161" t="str">
        <f>IF(OR(R668="",VLOOKUP(R$1,Services!$A$1:$B$25,2,0)="Exclude"),"",IF($D668=1,IF(OR(price_limit="",price_limit="No Limit"),IF(R668="Yes",1,2),IF(SUMIFS(WhatIf!$W:$W,WhatIf!$Q:$Q,R$1,WhatIf!$R:$R,R668)&lt;=price_limit,IF(R668="Yes",1,2),"")),""))</f>
        <v/>
      </c>
      <c r="BN668" s="161" t="str">
        <f>IF(OR(S668="",VLOOKUP(S$1,Services!$A$1:$B$25,2,0)="Exclude"),"",IF($D668=1,IF(OR(price_limit="",price_limit="No Limit"),IF(S668="Yes",1,2),IF(SUMIFS(WhatIf!$W:$W,WhatIf!$Q:$Q,S$1,WhatIf!$R:$R,S668)&lt;=price_limit,IF(S668="Yes",1,2),"")),""))</f>
        <v/>
      </c>
      <c r="BO668" s="161" t="str">
        <f>IF(OR(T668="",VLOOKUP(T$1,Services!$A$1:$B$25,2,0)="Exclude"),"",IF($D668=1,IF(OR(price_limit="",price_limit="No Limit"),IF(T668="Yes",1,2),IF(SUMIFS(WhatIf!$W:$W,WhatIf!$Q:$Q,T$1,WhatIf!$R:$R,T668)&lt;=price_limit,IF(T668="Yes",1,2),"")),""))</f>
        <v/>
      </c>
      <c r="BP668" s="161" t="str">
        <f>IF(OR(U668="",VLOOKUP(U$1,Services!$A$1:$B$25,2,0)="Exclude"),"",IF($D668=1,IF(OR(price_limit="",price_limit="No Limit"),IF(U668="Yes",1,2),IF(SUMIFS(WhatIf!$W:$W,WhatIf!$Q:$Q,U$1,WhatIf!$R:$R,U668)&lt;=price_limit,IF(U668="Yes",1,2),"")),""))</f>
        <v/>
      </c>
      <c r="BQ668" s="161" t="str">
        <f>IF(OR(V668="",VLOOKUP(V$1,Services!$A$1:$B$25,2,0)="Exclude"),"",IF($D668=1,IF(OR(price_limit="",price_limit="No Limit"),IF(V668="Yes",1,2),IF(SUMIFS(WhatIf!$W:$W,WhatIf!$Q:$Q,V$1,WhatIf!$R:$R,V668)&lt;=price_limit,IF(V668="Yes",1,2),"")),""))</f>
        <v/>
      </c>
      <c r="BR668" s="161" t="str">
        <f>IF(OR(W668="",VLOOKUP(W$1,Services!$A$1:$B$25,2,0)="Exclude"),"",IF($D668=1,IF(OR(price_limit="",price_limit="No Limit"),IF(W668="Yes",1,2),IF(SUMIFS(WhatIf!$W:$W,WhatIf!$Q:$Q,W$1,WhatIf!$R:$R,W668)&lt;=price_limit,IF(W668="Yes",1,2),"")),""))</f>
        <v/>
      </c>
      <c r="BS668" s="161" t="str">
        <f>IF(OR(X668="",VLOOKUP(X$1,Services!$A$1:$B$25,2,0)="Exclude"),"",IF($D668=1,IF(OR(price_limit="",price_limit="No Limit"),IF(X668="Yes",1,2),IF(SUMIFS(WhatIf!$W:$W,WhatIf!$Q:$Q,X$1,WhatIf!$R:$R,X668)&lt;=price_limit,IF(X668="Yes",1,2),"")),""))</f>
        <v/>
      </c>
      <c r="BT668" s="161" t="str">
        <f>IF(OR(Y668="",VLOOKUP(Y$1,Services!$A$1:$B$25,2,0)="Exclude"),"",IF($D668=1,IF(OR(price_limit="",price_limit="No Limit"),IF(Y668="Yes",1,2),IF(SUMIFS(WhatIf!$W:$W,WhatIf!$Q:$Q,Y$1,WhatIf!$R:$R,Y668)&lt;=price_limit,IF(Y668="Yes",1,2),"")),""))</f>
        <v/>
      </c>
      <c r="BU668" s="161" t="str">
        <f>IF(OR(Z668="",VLOOKUP(Z$1,Services!$A$1:$B$25,2,0)="Exclude"),"",IF($D668=1,IF(OR(price_limit="",price_limit="No Limit"),IF(Z668="Yes",1,2),IF(SUMIFS(WhatIf!$W:$W,WhatIf!$Q:$Q,Z$1,WhatIf!$R:$R,Z668)&lt;=price_limit,IF(Z668="Yes",1,2),"")),""))</f>
        <v/>
      </c>
      <c r="BV668" s="161" t="str">
        <f>IF(OR(AA668="",VLOOKUP(AA$1,Services!$A$1:$B$25,2,0)="Exclude"),"",IF($D668=1,IF(OR(price_limit="",price_limit="No Limit"),IF(AA668="Yes",1,2),IF(SUMIFS(WhatIf!$W:$W,WhatIf!$Q:$Q,AA$1,WhatIf!$R:$R,AA668)&lt;=price_limit,IF(AA668="Yes",1,2),"")),""))</f>
        <v/>
      </c>
      <c r="BW668" s="8">
        <f t="shared" si="34"/>
        <v>0</v>
      </c>
      <c r="BX668" s="8">
        <f>IF(OR(highlight_pick="Select",highlight_pick=""),0,IF(MID(highlight_pick,1,1)="#",0,IF(INDEX($A668:$CA668,1,MATCH(highlight_pick,$1:$1,0))="",0,IF(INDEX($A668:$CA668,1,MATCH(highlight_pick,$1:$1,0))="Yes",1,2))))</f>
        <v>0</v>
      </c>
      <c r="BY668" s="8">
        <f>IF(MID(highlight_pick,1,1)="#",IF(INDEX(Analysis!$C$7:$E$7,1,VALUE(MID(highlight_pick,2,1)))&lt;&gt;"",IF(INDEX($A668:$CA668,1,MATCH(INDEX(Analysis!$C$7:$E$7,1,VALUE(MID(highlight_pick,2,1))),$1:$1,0))="",0,IF(INDEX($A668:$CA668,1,MATCH(INDEX(Analysis!$C$7:$E$7,1,VALUE(MID(highlight_pick,2,1))),$1:$1,0))="Yes",1,IF(ISNUMBER(SEARCH(INDEX($A668:$CA668,1,MATCH(INDEX(Analysis!$C$7:$E$7,1,VALUE(MID(highlight_pick,2,1))),$1:$1,0)),INDEX(Analysis!$C$9:$E$9,1,VALUE(MID(highlight_pick,2,1))))),2,0))),0),0)</f>
        <v>0</v>
      </c>
      <c r="BZ668" s="8">
        <f>IF(MID(highlight_pick,1,1)="#",IF(INDEX(Analysis!$C$10:$E$10,1,VALUE(MID(highlight_pick,2,1)))&lt;&gt;"",IF(INDEX($A668:$CA668,1,MATCH(INDEX(Analysis!$C$10:$E$10,1,VALUE(MID(highlight_pick,2,1))),$1:$1,0))="",0,IF(INDEX($A668:$CA668,1,MATCH(INDEX(Analysis!$C$10:$E$10,1,VALUE(MID(highlight_pick,2,1))),$1:$1,0))="Yes",1,IF(ISNUMBER(SEARCH(INDEX($A668:$CA668,1,MATCH(INDEX(Analysis!$C$10:$E$10,1,VALUE(MID(highlight_pick,2,1))),$1:$1,0)),INDEX(Analysis!$C$12:$E$12,1,VALUE(MID(highlight_pick,2,1))))),2,0))),0),0)</f>
        <v>0</v>
      </c>
      <c r="CA668" s="8">
        <f ca="1">IF(profile="",INDEX(MyNetworks!$A$7:$Z$200,MATCH(A668,OFFSET(MyNetworks!$A$7,0,MATCH(C668,MyNetworks!$6:$6,0)-1,200,1),0),MATCH(C668,MyNetworks!$6:$6,0)-1),IFERROR(INDEX(Profiles!$A$7:$U$200,MATCH(A668,OFFSET(Profiles!$A$7,0,MATCH(profile,Profiles!$6:$6,0)-1,200,1),0),MATCH(profile,Profiles!$6:$6,0)-1),0))</f>
        <v>0</v>
      </c>
    </row>
    <row r="669" spans="1:79" ht="13" customHeight="1" x14ac:dyDescent="0.3">
      <c r="A669" s="15" t="s">
        <v>1255</v>
      </c>
      <c r="C669" s="3" t="s">
        <v>185</v>
      </c>
      <c r="D669" s="8" t="str">
        <f t="shared" ca="1" si="32"/>
        <v/>
      </c>
      <c r="O669" s="4" t="s">
        <v>660</v>
      </c>
      <c r="R669" s="4" t="s">
        <v>1</v>
      </c>
      <c r="S669" s="4" t="s">
        <v>1</v>
      </c>
      <c r="U669" s="4" t="s">
        <v>1</v>
      </c>
      <c r="AB669" s="8" t="str">
        <f ca="1">IF(AND($D669=1,ISNUMBER(MATCH(E$1&amp;E669&amp;"x",WhatIf!$X:$X,0))),1,"")</f>
        <v/>
      </c>
      <c r="AC669" s="8" t="str">
        <f ca="1">IF(AND($D669=1,ISNUMBER(MATCH(F$1&amp;F669&amp;"x",WhatIf!$X:$X,0))),1,"")</f>
        <v/>
      </c>
      <c r="AD669" s="8" t="str">
        <f ca="1">IF(AND($D669=1,ISNUMBER(MATCH(G$1&amp;G669&amp;"x",WhatIf!$X:$X,0))),1,"")</f>
        <v/>
      </c>
      <c r="AE669" s="8" t="str">
        <f ca="1">IF(AND($D669=1,ISNUMBER(MATCH(H$1&amp;H669&amp;"x",WhatIf!$X:$X,0))),1,"")</f>
        <v/>
      </c>
      <c r="AF669" s="8" t="str">
        <f ca="1">IF(AND($D669=1,ISNUMBER(MATCH(I$1&amp;I669&amp;"x",WhatIf!$X:$X,0))),1,"")</f>
        <v/>
      </c>
      <c r="AG669" s="8" t="str">
        <f ca="1">IF(AND($D669=1,ISNUMBER(MATCH(J$1&amp;J669&amp;"x",WhatIf!$X:$X,0))),1,"")</f>
        <v/>
      </c>
      <c r="AH669" s="8" t="str">
        <f ca="1">IF(AND($D669=1,ISNUMBER(MATCH(K$1&amp;K669&amp;"x",WhatIf!$X:$X,0))),1,"")</f>
        <v/>
      </c>
      <c r="AI669" s="8" t="str">
        <f ca="1">IF(AND($D669=1,ISNUMBER(MATCH(L$1&amp;L669&amp;"x",WhatIf!$X:$X,0))),1,"")</f>
        <v/>
      </c>
      <c r="AJ669" s="8" t="str">
        <f ca="1">IF(AND($D669=1,ISNUMBER(MATCH(M$1&amp;M669&amp;"x",WhatIf!$X:$X,0))),1,"")</f>
        <v/>
      </c>
      <c r="AK669" s="8" t="str">
        <f ca="1">IF(AND($D669=1,ISNUMBER(MATCH(N$1&amp;N669&amp;"x",WhatIf!$X:$X,0))),1,"")</f>
        <v/>
      </c>
      <c r="AL669" s="8" t="str">
        <f ca="1">IF(AND($D669=1,ISNUMBER(MATCH(O$1&amp;O669&amp;"x",WhatIf!$X:$X,0))),1,"")</f>
        <v/>
      </c>
      <c r="AM669" s="8" t="str">
        <f ca="1">IF(AND($D669=1,ISNUMBER(MATCH(P$1&amp;P669&amp;"x",WhatIf!$X:$X,0))),1,"")</f>
        <v/>
      </c>
      <c r="AN669" s="8" t="str">
        <f ca="1">IF(AND($D669=1,ISNUMBER(MATCH(Q$1&amp;Q669&amp;"x",WhatIf!$X:$X,0))),1,"")</f>
        <v/>
      </c>
      <c r="AO669" s="8" t="str">
        <f ca="1">IF(AND($D669=1,ISNUMBER(MATCH(R$1&amp;R669&amp;"x",WhatIf!$X:$X,0))),1,"")</f>
        <v/>
      </c>
      <c r="AP669" s="8" t="str">
        <f ca="1">IF(AND($D669=1,ISNUMBER(MATCH(S$1&amp;S669&amp;"x",WhatIf!$X:$X,0))),1,"")</f>
        <v/>
      </c>
      <c r="AQ669" s="8" t="str">
        <f ca="1">IF(AND($D669=1,ISNUMBER(MATCH(T$1&amp;T669&amp;"x",WhatIf!$X:$X,0))),1,"")</f>
        <v/>
      </c>
      <c r="AR669" s="8" t="str">
        <f ca="1">IF(AND($D669=1,ISNUMBER(MATCH(U$1&amp;U669&amp;"x",WhatIf!$X:$X,0))),1,"")</f>
        <v/>
      </c>
      <c r="AS669" s="8" t="str">
        <f ca="1">IF(AND($D669=1,ISNUMBER(MATCH(V$1&amp;V669&amp;"x",WhatIf!$X:$X,0))),1,"")</f>
        <v/>
      </c>
      <c r="AT669" s="8" t="str">
        <f ca="1">IF(AND($D669=1,ISNUMBER(MATCH(W$1&amp;W669&amp;"x",WhatIf!$X:$X,0))),1,"")</f>
        <v/>
      </c>
      <c r="AU669" s="8" t="str">
        <f ca="1">IF(AND($D669=1,ISNUMBER(MATCH(X$1&amp;X669&amp;"x",WhatIf!$X:$X,0))),1,"")</f>
        <v/>
      </c>
      <c r="AV669" s="8" t="str">
        <f ca="1">IF(AND($D669=1,ISNUMBER(MATCH(Y$1&amp;Y669&amp;"x",WhatIf!$X:$X,0))),1,"")</f>
        <v/>
      </c>
      <c r="AW669" s="8" t="str">
        <f ca="1">IF(AND($D669=1,ISNUMBER(MATCH(Z$1&amp;Z669&amp;"x",WhatIf!$X:$X,0))),1,"")</f>
        <v/>
      </c>
      <c r="AX669" s="8" t="str">
        <f ca="1">IF(AND($D669=1,ISNUMBER(MATCH(AA$1&amp;AA669&amp;"x",WhatIf!$X:$X,0))),1,"")</f>
        <v/>
      </c>
      <c r="AY669" s="8" t="str">
        <f t="shared" ca="1" si="33"/>
        <v/>
      </c>
      <c r="AZ669" s="161" t="str">
        <f>IF(OR(E669="",VLOOKUP(E$1,Services!$A$1:$B$25,2,0)="Exclude"),"",IF($D669=1,IF(OR(price_limit="",price_limit="No Limit"),IF(E669="Yes",1,2),IF(SUMIFS(WhatIf!$W:$W,WhatIf!$Q:$Q,E$1,WhatIf!$R:$R,E669)&lt;=price_limit,IF(E669="Yes",1,2),"")),""))</f>
        <v/>
      </c>
      <c r="BA669" s="161" t="str">
        <f>IF(OR(F669="",VLOOKUP(F$1,Services!$A$1:$B$25,2,0)="Exclude"),"",IF($D669=1,IF(OR(price_limit="",price_limit="No Limit"),IF(F669="Yes",1,2),IF(SUMIFS(WhatIf!$W:$W,WhatIf!$Q:$Q,F$1,WhatIf!$R:$R,F669)&lt;=price_limit,IF(F669="Yes",1,2),"")),""))</f>
        <v/>
      </c>
      <c r="BB669" s="161" t="str">
        <f>IF(OR(G669="",VLOOKUP(G$1,Services!$A$1:$B$25,2,0)="Exclude"),"",IF($D669=1,IF(OR(price_limit="",price_limit="No Limit"),IF(G669="Yes",1,2),IF(SUMIFS(WhatIf!$W:$W,WhatIf!$Q:$Q,G$1,WhatIf!$R:$R,G669)&lt;=price_limit,IF(G669="Yes",1,2),"")),""))</f>
        <v/>
      </c>
      <c r="BC669" s="161" t="str">
        <f>IF(OR(H669="",VLOOKUP(H$1,Services!$A$1:$B$25,2,0)="Exclude"),"",IF($D669=1,IF(OR(price_limit="",price_limit="No Limit"),IF(H669="Yes",1,2),IF(SUMIFS(WhatIf!$W:$W,WhatIf!$Q:$Q,H$1,WhatIf!$R:$R,H669)&lt;=price_limit,IF(H669="Yes",1,2),"")),""))</f>
        <v/>
      </c>
      <c r="BD669" s="161" t="str">
        <f>IF(OR(I669="",VLOOKUP(I$1,Services!$A$1:$B$25,2,0)="Exclude"),"",IF($D669=1,IF(OR(price_limit="",price_limit="No Limit"),IF(I669="Yes",1,2),IF(SUMIFS(WhatIf!$W:$W,WhatIf!$Q:$Q,I$1,WhatIf!$R:$R,I669)&lt;=price_limit,IF(I669="Yes",1,2),"")),""))</f>
        <v/>
      </c>
      <c r="BE669" s="161" t="str">
        <f>IF(OR(J669="",VLOOKUP(J$1,Services!$A$1:$B$25,2,0)="Exclude"),"",IF($D669=1,IF(OR(price_limit="",price_limit="No Limit"),IF(J669="Yes",1,2),IF(SUMIFS(WhatIf!$W:$W,WhatIf!$Q:$Q,J$1,WhatIf!$R:$R,J669)&lt;=price_limit,IF(J669="Yes",1,2),"")),""))</f>
        <v/>
      </c>
      <c r="BF669" s="161" t="str">
        <f>IF(OR(K669="",VLOOKUP(K$1,Services!$A$1:$B$25,2,0)="Exclude"),"",IF($D669=1,IF(OR(price_limit="",price_limit="No Limit"),IF(K669="Yes",1,2),IF(SUMIFS(WhatIf!$W:$W,WhatIf!$Q:$Q,K$1,WhatIf!$R:$R,K669)&lt;=price_limit,IF(K669="Yes",1,2),"")),""))</f>
        <v/>
      </c>
      <c r="BG669" s="161" t="str">
        <f>IF(OR(L669="",VLOOKUP(L$1,Services!$A$1:$B$25,2,0)="Exclude"),"",IF($D669=1,IF(OR(price_limit="",price_limit="No Limit"),IF(L669="Yes",1,2),IF(SUMIFS(WhatIf!$W:$W,WhatIf!$Q:$Q,L$1,WhatIf!$R:$R,L669)&lt;=price_limit,IF(L669="Yes",1,2),"")),""))</f>
        <v/>
      </c>
      <c r="BH669" s="161" t="str">
        <f>IF(OR(M669="",VLOOKUP(M$1,Services!$A$1:$B$25,2,0)="Exclude"),"",IF($D669=1,IF(OR(price_limit="",price_limit="No Limit"),IF(M669="Yes",1,2),IF(SUMIFS(WhatIf!$W:$W,WhatIf!$Q:$Q,M$1,WhatIf!$R:$R,M669)&lt;=price_limit,IF(M669="Yes",1,2),"")),""))</f>
        <v/>
      </c>
      <c r="BI669" s="161" t="str">
        <f>IF(OR(N669="",VLOOKUP(N$1,Services!$A$1:$B$25,2,0)="Exclude"),"",IF($D669=1,IF(OR(price_limit="",price_limit="No Limit"),IF(N669="Yes",1,2),IF(SUMIFS(WhatIf!$W:$W,WhatIf!$Q:$Q,N$1,WhatIf!$R:$R,N669)&lt;=price_limit,IF(N669="Yes",1,2),"")),""))</f>
        <v/>
      </c>
      <c r="BJ669" s="161" t="str">
        <f ca="1">IF(OR(O669="",VLOOKUP(O$1,Services!$A$1:$B$25,2,0)="Exclude"),"",IF($D669=1,IF(OR(price_limit="",price_limit="No Limit"),IF(O669="Yes",1,2),IF(SUMIFS(WhatIf!$W:$W,WhatIf!$Q:$Q,O$1,WhatIf!$R:$R,O669)&lt;=price_limit,IF(O669="Yes",1,2),"")),""))</f>
        <v/>
      </c>
      <c r="BK669" s="161" t="str">
        <f>IF(OR(P669="",VLOOKUP(P$1,Services!$A$1:$B$25,2,0)="Exclude"),"",IF($D669=1,IF(OR(price_limit="",price_limit="No Limit"),IF(P669="Yes",1,2),IF(SUMIFS(WhatIf!$W:$W,WhatIf!$Q:$Q,P$1,WhatIf!$R:$R,P669)&lt;=price_limit,IF(P669="Yes",1,2),"")),""))</f>
        <v/>
      </c>
      <c r="BL669" s="161" t="str">
        <f>IF(OR(Q669="",VLOOKUP(Q$1,Services!$A$1:$B$25,2,0)="Exclude"),"",IF($D669=1,IF(OR(price_limit="",price_limit="No Limit"),IF(Q669="Yes",1,2),IF(SUMIFS(WhatIf!$W:$W,WhatIf!$Q:$Q,Q$1,WhatIf!$R:$R,Q669)&lt;=price_limit,IF(Q669="Yes",1,2),"")),""))</f>
        <v/>
      </c>
      <c r="BM669" s="161" t="str">
        <f ca="1">IF(OR(R669="",VLOOKUP(R$1,Services!$A$1:$B$25,2,0)="Exclude"),"",IF($D669=1,IF(OR(price_limit="",price_limit="No Limit"),IF(R669="Yes",1,2),IF(SUMIFS(WhatIf!$W:$W,WhatIf!$Q:$Q,R$1,WhatIf!$R:$R,R669)&lt;=price_limit,IF(R669="Yes",1,2),"")),""))</f>
        <v/>
      </c>
      <c r="BN669" s="161" t="str">
        <f ca="1">IF(OR(S669="",VLOOKUP(S$1,Services!$A$1:$B$25,2,0)="Exclude"),"",IF($D669=1,IF(OR(price_limit="",price_limit="No Limit"),IF(S669="Yes",1,2),IF(SUMIFS(WhatIf!$W:$W,WhatIf!$Q:$Q,S$1,WhatIf!$R:$R,S669)&lt;=price_limit,IF(S669="Yes",1,2),"")),""))</f>
        <v/>
      </c>
      <c r="BO669" s="161" t="str">
        <f>IF(OR(T669="",VLOOKUP(T$1,Services!$A$1:$B$25,2,0)="Exclude"),"",IF($D669=1,IF(OR(price_limit="",price_limit="No Limit"),IF(T669="Yes",1,2),IF(SUMIFS(WhatIf!$W:$W,WhatIf!$Q:$Q,T$1,WhatIf!$R:$R,T669)&lt;=price_limit,IF(T669="Yes",1,2),"")),""))</f>
        <v/>
      </c>
      <c r="BP669" s="161" t="str">
        <f ca="1">IF(OR(U669="",VLOOKUP(U$1,Services!$A$1:$B$25,2,0)="Exclude"),"",IF($D669=1,IF(OR(price_limit="",price_limit="No Limit"),IF(U669="Yes",1,2),IF(SUMIFS(WhatIf!$W:$W,WhatIf!$Q:$Q,U$1,WhatIf!$R:$R,U669)&lt;=price_limit,IF(U669="Yes",1,2),"")),""))</f>
        <v/>
      </c>
      <c r="BQ669" s="161" t="str">
        <f>IF(OR(V669="",VLOOKUP(V$1,Services!$A$1:$B$25,2,0)="Exclude"),"",IF($D669=1,IF(OR(price_limit="",price_limit="No Limit"),IF(V669="Yes",1,2),IF(SUMIFS(WhatIf!$W:$W,WhatIf!$Q:$Q,V$1,WhatIf!$R:$R,V669)&lt;=price_limit,IF(V669="Yes",1,2),"")),""))</f>
        <v/>
      </c>
      <c r="BR669" s="161" t="str">
        <f>IF(OR(W669="",VLOOKUP(W$1,Services!$A$1:$B$25,2,0)="Exclude"),"",IF($D669=1,IF(OR(price_limit="",price_limit="No Limit"),IF(W669="Yes",1,2),IF(SUMIFS(WhatIf!$W:$W,WhatIf!$Q:$Q,W$1,WhatIf!$R:$R,W669)&lt;=price_limit,IF(W669="Yes",1,2),"")),""))</f>
        <v/>
      </c>
      <c r="BS669" s="161" t="str">
        <f>IF(OR(X669="",VLOOKUP(X$1,Services!$A$1:$B$25,2,0)="Exclude"),"",IF($D669=1,IF(OR(price_limit="",price_limit="No Limit"),IF(X669="Yes",1,2),IF(SUMIFS(WhatIf!$W:$W,WhatIf!$Q:$Q,X$1,WhatIf!$R:$R,X669)&lt;=price_limit,IF(X669="Yes",1,2),"")),""))</f>
        <v/>
      </c>
      <c r="BT669" s="161" t="str">
        <f>IF(OR(Y669="",VLOOKUP(Y$1,Services!$A$1:$B$25,2,0)="Exclude"),"",IF($D669=1,IF(OR(price_limit="",price_limit="No Limit"),IF(Y669="Yes",1,2),IF(SUMIFS(WhatIf!$W:$W,WhatIf!$Q:$Q,Y$1,WhatIf!$R:$R,Y669)&lt;=price_limit,IF(Y669="Yes",1,2),"")),""))</f>
        <v/>
      </c>
      <c r="BU669" s="161" t="str">
        <f>IF(OR(Z669="",VLOOKUP(Z$1,Services!$A$1:$B$25,2,0)="Exclude"),"",IF($D669=1,IF(OR(price_limit="",price_limit="No Limit"),IF(Z669="Yes",1,2),IF(SUMIFS(WhatIf!$W:$W,WhatIf!$Q:$Q,Z$1,WhatIf!$R:$R,Z669)&lt;=price_limit,IF(Z669="Yes",1,2),"")),""))</f>
        <v/>
      </c>
      <c r="BV669" s="161" t="str">
        <f>IF(OR(AA669="",VLOOKUP(AA$1,Services!$A$1:$B$25,2,0)="Exclude"),"",IF($D669=1,IF(OR(price_limit="",price_limit="No Limit"),IF(AA669="Yes",1,2),IF(SUMIFS(WhatIf!$W:$W,WhatIf!$Q:$Q,AA$1,WhatIf!$R:$R,AA669)&lt;=price_limit,IF(AA669="Yes",1,2),"")),""))</f>
        <v/>
      </c>
      <c r="BW669" s="8">
        <f t="shared" si="34"/>
        <v>0</v>
      </c>
      <c r="BX669" s="8">
        <f>IF(OR(highlight_pick="Select",highlight_pick=""),0,IF(MID(highlight_pick,1,1)="#",0,IF(INDEX($A669:$CA669,1,MATCH(highlight_pick,$1:$1,0))="",0,IF(INDEX($A669:$CA669,1,MATCH(highlight_pick,$1:$1,0))="Yes",1,2))))</f>
        <v>0</v>
      </c>
      <c r="BY669" s="8">
        <f>IF(MID(highlight_pick,1,1)="#",IF(INDEX(Analysis!$C$7:$E$7,1,VALUE(MID(highlight_pick,2,1)))&lt;&gt;"",IF(INDEX($A669:$CA669,1,MATCH(INDEX(Analysis!$C$7:$E$7,1,VALUE(MID(highlight_pick,2,1))),$1:$1,0))="",0,IF(INDEX($A669:$CA669,1,MATCH(INDEX(Analysis!$C$7:$E$7,1,VALUE(MID(highlight_pick,2,1))),$1:$1,0))="Yes",1,IF(ISNUMBER(SEARCH(INDEX($A669:$CA669,1,MATCH(INDEX(Analysis!$C$7:$E$7,1,VALUE(MID(highlight_pick,2,1))),$1:$1,0)),INDEX(Analysis!$C$9:$E$9,1,VALUE(MID(highlight_pick,2,1))))),2,0))),0),0)</f>
        <v>0</v>
      </c>
      <c r="BZ669" s="8">
        <f>IF(MID(highlight_pick,1,1)="#",IF(INDEX(Analysis!$C$10:$E$10,1,VALUE(MID(highlight_pick,2,1)))&lt;&gt;"",IF(INDEX($A669:$CA669,1,MATCH(INDEX(Analysis!$C$10:$E$10,1,VALUE(MID(highlight_pick,2,1))),$1:$1,0))="",0,IF(INDEX($A669:$CA669,1,MATCH(INDEX(Analysis!$C$10:$E$10,1,VALUE(MID(highlight_pick,2,1))),$1:$1,0))="Yes",1,IF(ISNUMBER(SEARCH(INDEX($A669:$CA669,1,MATCH(INDEX(Analysis!$C$10:$E$10,1,VALUE(MID(highlight_pick,2,1))),$1:$1,0)),INDEX(Analysis!$C$12:$E$12,1,VALUE(MID(highlight_pick,2,1))))),2,0))),0),0)</f>
        <v>0</v>
      </c>
      <c r="CA669" s="8">
        <f ca="1">IF(profile="",INDEX(MyNetworks!$A$7:$Z$200,MATCH(A669,OFFSET(MyNetworks!$A$7,0,MATCH(C669,MyNetworks!$6:$6,0)-1,200,1),0),MATCH(C669,MyNetworks!$6:$6,0)-1),IFERROR(INDEX(Profiles!$A$7:$U$200,MATCH(A669,OFFSET(Profiles!$A$7,0,MATCH(profile,Profiles!$6:$6,0)-1,200,1),0),MATCH(profile,Profiles!$6:$6,0)-1),0))</f>
        <v>0</v>
      </c>
    </row>
    <row r="670" spans="1:79" ht="13" customHeight="1" x14ac:dyDescent="0.35">
      <c r="A670" s="15" t="s">
        <v>795</v>
      </c>
      <c r="C670" s="3" t="s">
        <v>747</v>
      </c>
      <c r="D670" s="8" t="str">
        <f t="shared" ca="1" si="32"/>
        <v/>
      </c>
      <c r="J670" s="4" t="s">
        <v>1</v>
      </c>
      <c r="K670" s="8" t="s">
        <v>1</v>
      </c>
      <c r="L670" s="8" t="s">
        <v>1</v>
      </c>
      <c r="M670" s="8"/>
      <c r="N670" s="8"/>
      <c r="O670" s="8"/>
      <c r="P670" s="8"/>
      <c r="Q670" s="8"/>
      <c r="R670" s="8"/>
      <c r="S670" s="8"/>
      <c r="T670" s="8"/>
      <c r="U670" s="8"/>
      <c r="V670" s="8"/>
      <c r="W670" s="6"/>
      <c r="X670" s="6"/>
      <c r="Y670" s="6"/>
      <c r="Z670" s="6"/>
      <c r="AB670" s="8" t="str">
        <f ca="1">IF(AND($D670=1,ISNUMBER(MATCH(E$1&amp;E670&amp;"x",WhatIf!$X:$X,0))),1,"")</f>
        <v/>
      </c>
      <c r="AC670" s="8" t="str">
        <f ca="1">IF(AND($D670=1,ISNUMBER(MATCH(F$1&amp;F670&amp;"x",WhatIf!$X:$X,0))),1,"")</f>
        <v/>
      </c>
      <c r="AD670" s="8" t="str">
        <f ca="1">IF(AND($D670=1,ISNUMBER(MATCH(G$1&amp;G670&amp;"x",WhatIf!$X:$X,0))),1,"")</f>
        <v/>
      </c>
      <c r="AE670" s="8" t="str">
        <f ca="1">IF(AND($D670=1,ISNUMBER(MATCH(H$1&amp;H670&amp;"x",WhatIf!$X:$X,0))),1,"")</f>
        <v/>
      </c>
      <c r="AF670" s="8" t="str">
        <f ca="1">IF(AND($D670=1,ISNUMBER(MATCH(I$1&amp;I670&amp;"x",WhatIf!$X:$X,0))),1,"")</f>
        <v/>
      </c>
      <c r="AG670" s="8" t="str">
        <f ca="1">IF(AND($D670=1,ISNUMBER(MATCH(J$1&amp;J670&amp;"x",WhatIf!$X:$X,0))),1,"")</f>
        <v/>
      </c>
      <c r="AH670" s="8" t="str">
        <f ca="1">IF(AND($D670=1,ISNUMBER(MATCH(K$1&amp;K670&amp;"x",WhatIf!$X:$X,0))),1,"")</f>
        <v/>
      </c>
      <c r="AI670" s="8" t="str">
        <f ca="1">IF(AND($D670=1,ISNUMBER(MATCH(L$1&amp;L670&amp;"x",WhatIf!$X:$X,0))),1,"")</f>
        <v/>
      </c>
      <c r="AJ670" s="8" t="str">
        <f ca="1">IF(AND($D670=1,ISNUMBER(MATCH(M$1&amp;M670&amp;"x",WhatIf!$X:$X,0))),1,"")</f>
        <v/>
      </c>
      <c r="AK670" s="8" t="str">
        <f ca="1">IF(AND($D670=1,ISNUMBER(MATCH(N$1&amp;N670&amp;"x",WhatIf!$X:$X,0))),1,"")</f>
        <v/>
      </c>
      <c r="AL670" s="8" t="str">
        <f ca="1">IF(AND($D670=1,ISNUMBER(MATCH(O$1&amp;O670&amp;"x",WhatIf!$X:$X,0))),1,"")</f>
        <v/>
      </c>
      <c r="AM670" s="8" t="str">
        <f ca="1">IF(AND($D670=1,ISNUMBER(MATCH(P$1&amp;P670&amp;"x",WhatIf!$X:$X,0))),1,"")</f>
        <v/>
      </c>
      <c r="AN670" s="8" t="str">
        <f ca="1">IF(AND($D670=1,ISNUMBER(MATCH(Q$1&amp;Q670&amp;"x",WhatIf!$X:$X,0))),1,"")</f>
        <v/>
      </c>
      <c r="AO670" s="8" t="str">
        <f ca="1">IF(AND($D670=1,ISNUMBER(MATCH(R$1&amp;R670&amp;"x",WhatIf!$X:$X,0))),1,"")</f>
        <v/>
      </c>
      <c r="AP670" s="8" t="str">
        <f ca="1">IF(AND($D670=1,ISNUMBER(MATCH(S$1&amp;S670&amp;"x",WhatIf!$X:$X,0))),1,"")</f>
        <v/>
      </c>
      <c r="AQ670" s="8" t="str">
        <f ca="1">IF(AND($D670=1,ISNUMBER(MATCH(T$1&amp;T670&amp;"x",WhatIf!$X:$X,0))),1,"")</f>
        <v/>
      </c>
      <c r="AR670" s="8" t="str">
        <f ca="1">IF(AND($D670=1,ISNUMBER(MATCH(U$1&amp;U670&amp;"x",WhatIf!$X:$X,0))),1,"")</f>
        <v/>
      </c>
      <c r="AS670" s="8" t="str">
        <f ca="1">IF(AND($D670=1,ISNUMBER(MATCH(V$1&amp;V670&amp;"x",WhatIf!$X:$X,0))),1,"")</f>
        <v/>
      </c>
      <c r="AT670" s="8" t="str">
        <f ca="1">IF(AND($D670=1,ISNUMBER(MATCH(W$1&amp;W670&amp;"x",WhatIf!$X:$X,0))),1,"")</f>
        <v/>
      </c>
      <c r="AU670" s="8" t="str">
        <f ca="1">IF(AND($D670=1,ISNUMBER(MATCH(X$1&amp;X670&amp;"x",WhatIf!$X:$X,0))),1,"")</f>
        <v/>
      </c>
      <c r="AV670" s="8" t="str">
        <f ca="1">IF(AND($D670=1,ISNUMBER(MATCH(Y$1&amp;Y670&amp;"x",WhatIf!$X:$X,0))),1,"")</f>
        <v/>
      </c>
      <c r="AW670" s="8" t="str">
        <f ca="1">IF(AND($D670=1,ISNUMBER(MATCH(Z$1&amp;Z670&amp;"x",WhatIf!$X:$X,0))),1,"")</f>
        <v/>
      </c>
      <c r="AX670" s="8" t="str">
        <f ca="1">IF(AND($D670=1,ISNUMBER(MATCH(AA$1&amp;AA670&amp;"x",WhatIf!$X:$X,0))),1,"")</f>
        <v/>
      </c>
      <c r="AY670" s="8" t="str">
        <f t="shared" ca="1" si="33"/>
        <v/>
      </c>
      <c r="AZ670" s="161" t="str">
        <f>IF(OR(E670="",VLOOKUP(E$1,Services!$A$1:$B$25,2,0)="Exclude"),"",IF($D670=1,IF(OR(price_limit="",price_limit="No Limit"),IF(E670="Yes",1,2),IF(SUMIFS(WhatIf!$W:$W,WhatIf!$Q:$Q,E$1,WhatIf!$R:$R,E670)&lt;=price_limit,IF(E670="Yes",1,2),"")),""))</f>
        <v/>
      </c>
      <c r="BA670" s="161" t="str">
        <f>IF(OR(F670="",VLOOKUP(F$1,Services!$A$1:$B$25,2,0)="Exclude"),"",IF($D670=1,IF(OR(price_limit="",price_limit="No Limit"),IF(F670="Yes",1,2),IF(SUMIFS(WhatIf!$W:$W,WhatIf!$Q:$Q,F$1,WhatIf!$R:$R,F670)&lt;=price_limit,IF(F670="Yes",1,2),"")),""))</f>
        <v/>
      </c>
      <c r="BB670" s="161" t="str">
        <f>IF(OR(G670="",VLOOKUP(G$1,Services!$A$1:$B$25,2,0)="Exclude"),"",IF($D670=1,IF(OR(price_limit="",price_limit="No Limit"),IF(G670="Yes",1,2),IF(SUMIFS(WhatIf!$W:$W,WhatIf!$Q:$Q,G$1,WhatIf!$R:$R,G670)&lt;=price_limit,IF(G670="Yes",1,2),"")),""))</f>
        <v/>
      </c>
      <c r="BC670" s="161" t="str">
        <f>IF(OR(H670="",VLOOKUP(H$1,Services!$A$1:$B$25,2,0)="Exclude"),"",IF($D670=1,IF(OR(price_limit="",price_limit="No Limit"),IF(H670="Yes",1,2),IF(SUMIFS(WhatIf!$W:$W,WhatIf!$Q:$Q,H$1,WhatIf!$R:$R,H670)&lt;=price_limit,IF(H670="Yes",1,2),"")),""))</f>
        <v/>
      </c>
      <c r="BD670" s="161" t="str">
        <f>IF(OR(I670="",VLOOKUP(I$1,Services!$A$1:$B$25,2,0)="Exclude"),"",IF($D670=1,IF(OR(price_limit="",price_limit="No Limit"),IF(I670="Yes",1,2),IF(SUMIFS(WhatIf!$W:$W,WhatIf!$Q:$Q,I$1,WhatIf!$R:$R,I670)&lt;=price_limit,IF(I670="Yes",1,2),"")),""))</f>
        <v/>
      </c>
      <c r="BE670" s="161" t="str">
        <f ca="1">IF(OR(J670="",VLOOKUP(J$1,Services!$A$1:$B$25,2,0)="Exclude"),"",IF($D670=1,IF(OR(price_limit="",price_limit="No Limit"),IF(J670="Yes",1,2),IF(SUMIFS(WhatIf!$W:$W,WhatIf!$Q:$Q,J$1,WhatIf!$R:$R,J670)&lt;=price_limit,IF(J670="Yes",1,2),"")),""))</f>
        <v/>
      </c>
      <c r="BF670" s="161" t="str">
        <f ca="1">IF(OR(K670="",VLOOKUP(K$1,Services!$A$1:$B$25,2,0)="Exclude"),"",IF($D670=1,IF(OR(price_limit="",price_limit="No Limit"),IF(K670="Yes",1,2),IF(SUMIFS(WhatIf!$W:$W,WhatIf!$Q:$Q,K$1,WhatIf!$R:$R,K670)&lt;=price_limit,IF(K670="Yes",1,2),"")),""))</f>
        <v/>
      </c>
      <c r="BG670" s="161" t="str">
        <f ca="1">IF(OR(L670="",VLOOKUP(L$1,Services!$A$1:$B$25,2,0)="Exclude"),"",IF($D670=1,IF(OR(price_limit="",price_limit="No Limit"),IF(L670="Yes",1,2),IF(SUMIFS(WhatIf!$W:$W,WhatIf!$Q:$Q,L$1,WhatIf!$R:$R,L670)&lt;=price_limit,IF(L670="Yes",1,2),"")),""))</f>
        <v/>
      </c>
      <c r="BH670" s="161" t="str">
        <f>IF(OR(M670="",VLOOKUP(M$1,Services!$A$1:$B$25,2,0)="Exclude"),"",IF($D670=1,IF(OR(price_limit="",price_limit="No Limit"),IF(M670="Yes",1,2),IF(SUMIFS(WhatIf!$W:$W,WhatIf!$Q:$Q,M$1,WhatIf!$R:$R,M670)&lt;=price_limit,IF(M670="Yes",1,2),"")),""))</f>
        <v/>
      </c>
      <c r="BI670" s="161" t="str">
        <f>IF(OR(N670="",VLOOKUP(N$1,Services!$A$1:$B$25,2,0)="Exclude"),"",IF($D670=1,IF(OR(price_limit="",price_limit="No Limit"),IF(N670="Yes",1,2),IF(SUMIFS(WhatIf!$W:$W,WhatIf!$Q:$Q,N$1,WhatIf!$R:$R,N670)&lt;=price_limit,IF(N670="Yes",1,2),"")),""))</f>
        <v/>
      </c>
      <c r="BJ670" s="161" t="str">
        <f>IF(OR(O670="",VLOOKUP(O$1,Services!$A$1:$B$25,2,0)="Exclude"),"",IF($D670=1,IF(OR(price_limit="",price_limit="No Limit"),IF(O670="Yes",1,2),IF(SUMIFS(WhatIf!$W:$W,WhatIf!$Q:$Q,O$1,WhatIf!$R:$R,O670)&lt;=price_limit,IF(O670="Yes",1,2),"")),""))</f>
        <v/>
      </c>
      <c r="BK670" s="161" t="str">
        <f>IF(OR(P670="",VLOOKUP(P$1,Services!$A$1:$B$25,2,0)="Exclude"),"",IF($D670=1,IF(OR(price_limit="",price_limit="No Limit"),IF(P670="Yes",1,2),IF(SUMIFS(WhatIf!$W:$W,WhatIf!$Q:$Q,P$1,WhatIf!$R:$R,P670)&lt;=price_limit,IF(P670="Yes",1,2),"")),""))</f>
        <v/>
      </c>
      <c r="BL670" s="161" t="str">
        <f>IF(OR(Q670="",VLOOKUP(Q$1,Services!$A$1:$B$25,2,0)="Exclude"),"",IF($D670=1,IF(OR(price_limit="",price_limit="No Limit"),IF(Q670="Yes",1,2),IF(SUMIFS(WhatIf!$W:$W,WhatIf!$Q:$Q,Q$1,WhatIf!$R:$R,Q670)&lt;=price_limit,IF(Q670="Yes",1,2),"")),""))</f>
        <v/>
      </c>
      <c r="BM670" s="161" t="str">
        <f>IF(OR(R670="",VLOOKUP(R$1,Services!$A$1:$B$25,2,0)="Exclude"),"",IF($D670=1,IF(OR(price_limit="",price_limit="No Limit"),IF(R670="Yes",1,2),IF(SUMIFS(WhatIf!$W:$W,WhatIf!$Q:$Q,R$1,WhatIf!$R:$R,R670)&lt;=price_limit,IF(R670="Yes",1,2),"")),""))</f>
        <v/>
      </c>
      <c r="BN670" s="161" t="str">
        <f>IF(OR(S670="",VLOOKUP(S$1,Services!$A$1:$B$25,2,0)="Exclude"),"",IF($D670=1,IF(OR(price_limit="",price_limit="No Limit"),IF(S670="Yes",1,2),IF(SUMIFS(WhatIf!$W:$W,WhatIf!$Q:$Q,S$1,WhatIf!$R:$R,S670)&lt;=price_limit,IF(S670="Yes",1,2),"")),""))</f>
        <v/>
      </c>
      <c r="BO670" s="161" t="str">
        <f>IF(OR(T670="",VLOOKUP(T$1,Services!$A$1:$B$25,2,0)="Exclude"),"",IF($D670=1,IF(OR(price_limit="",price_limit="No Limit"),IF(T670="Yes",1,2),IF(SUMIFS(WhatIf!$W:$W,WhatIf!$Q:$Q,T$1,WhatIf!$R:$R,T670)&lt;=price_limit,IF(T670="Yes",1,2),"")),""))</f>
        <v/>
      </c>
      <c r="BP670" s="161" t="str">
        <f>IF(OR(U670="",VLOOKUP(U$1,Services!$A$1:$B$25,2,0)="Exclude"),"",IF($D670=1,IF(OR(price_limit="",price_limit="No Limit"),IF(U670="Yes",1,2),IF(SUMIFS(WhatIf!$W:$W,WhatIf!$Q:$Q,U$1,WhatIf!$R:$R,U670)&lt;=price_limit,IF(U670="Yes",1,2),"")),""))</f>
        <v/>
      </c>
      <c r="BQ670" s="161" t="str">
        <f>IF(OR(V670="",VLOOKUP(V$1,Services!$A$1:$B$25,2,0)="Exclude"),"",IF($D670=1,IF(OR(price_limit="",price_limit="No Limit"),IF(V670="Yes",1,2),IF(SUMIFS(WhatIf!$W:$W,WhatIf!$Q:$Q,V$1,WhatIf!$R:$R,V670)&lt;=price_limit,IF(V670="Yes",1,2),"")),""))</f>
        <v/>
      </c>
      <c r="BR670" s="161" t="str">
        <f>IF(OR(W670="",VLOOKUP(W$1,Services!$A$1:$B$25,2,0)="Exclude"),"",IF($D670=1,IF(OR(price_limit="",price_limit="No Limit"),IF(W670="Yes",1,2),IF(SUMIFS(WhatIf!$W:$W,WhatIf!$Q:$Q,W$1,WhatIf!$R:$R,W670)&lt;=price_limit,IF(W670="Yes",1,2),"")),""))</f>
        <v/>
      </c>
      <c r="BS670" s="161" t="str">
        <f>IF(OR(X670="",VLOOKUP(X$1,Services!$A$1:$B$25,2,0)="Exclude"),"",IF($D670=1,IF(OR(price_limit="",price_limit="No Limit"),IF(X670="Yes",1,2),IF(SUMIFS(WhatIf!$W:$W,WhatIf!$Q:$Q,X$1,WhatIf!$R:$R,X670)&lt;=price_limit,IF(X670="Yes",1,2),"")),""))</f>
        <v/>
      </c>
      <c r="BT670" s="161" t="str">
        <f>IF(OR(Y670="",VLOOKUP(Y$1,Services!$A$1:$B$25,2,0)="Exclude"),"",IF($D670=1,IF(OR(price_limit="",price_limit="No Limit"),IF(Y670="Yes",1,2),IF(SUMIFS(WhatIf!$W:$W,WhatIf!$Q:$Q,Y$1,WhatIf!$R:$R,Y670)&lt;=price_limit,IF(Y670="Yes",1,2),"")),""))</f>
        <v/>
      </c>
      <c r="BU670" s="161" t="str">
        <f>IF(OR(Z670="",VLOOKUP(Z$1,Services!$A$1:$B$25,2,0)="Exclude"),"",IF($D670=1,IF(OR(price_limit="",price_limit="No Limit"),IF(Z670="Yes",1,2),IF(SUMIFS(WhatIf!$W:$W,WhatIf!$Q:$Q,Z$1,WhatIf!$R:$R,Z670)&lt;=price_limit,IF(Z670="Yes",1,2),"")),""))</f>
        <v/>
      </c>
      <c r="BV670" s="161" t="str">
        <f>IF(OR(AA670="",VLOOKUP(AA$1,Services!$A$1:$B$25,2,0)="Exclude"),"",IF($D670=1,IF(OR(price_limit="",price_limit="No Limit"),IF(AA670="Yes",1,2),IF(SUMIFS(WhatIf!$W:$W,WhatIf!$Q:$Q,AA$1,WhatIf!$R:$R,AA670)&lt;=price_limit,IF(AA670="Yes",1,2),"")),""))</f>
        <v/>
      </c>
      <c r="BW670" s="8">
        <f t="shared" si="34"/>
        <v>0</v>
      </c>
      <c r="BX670" s="8">
        <f>IF(OR(highlight_pick="Select",highlight_pick=""),0,IF(MID(highlight_pick,1,1)="#",0,IF(INDEX($A670:$CA670,1,MATCH(highlight_pick,$1:$1,0))="",0,IF(INDEX($A670:$CA670,1,MATCH(highlight_pick,$1:$1,0))="Yes",1,2))))</f>
        <v>0</v>
      </c>
      <c r="BY670" s="8">
        <f>IF(MID(highlight_pick,1,1)="#",IF(INDEX(Analysis!$C$7:$E$7,1,VALUE(MID(highlight_pick,2,1)))&lt;&gt;"",IF(INDEX($A670:$CA670,1,MATCH(INDEX(Analysis!$C$7:$E$7,1,VALUE(MID(highlight_pick,2,1))),$1:$1,0))="",0,IF(INDEX($A670:$CA670,1,MATCH(INDEX(Analysis!$C$7:$E$7,1,VALUE(MID(highlight_pick,2,1))),$1:$1,0))="Yes",1,IF(ISNUMBER(SEARCH(INDEX($A670:$CA670,1,MATCH(INDEX(Analysis!$C$7:$E$7,1,VALUE(MID(highlight_pick,2,1))),$1:$1,0)),INDEX(Analysis!$C$9:$E$9,1,VALUE(MID(highlight_pick,2,1))))),2,0))),0),0)</f>
        <v>0</v>
      </c>
      <c r="BZ670" s="8">
        <f>IF(MID(highlight_pick,1,1)="#",IF(INDEX(Analysis!$C$10:$E$10,1,VALUE(MID(highlight_pick,2,1)))&lt;&gt;"",IF(INDEX($A670:$CA670,1,MATCH(INDEX(Analysis!$C$10:$E$10,1,VALUE(MID(highlight_pick,2,1))),$1:$1,0))="",0,IF(INDEX($A670:$CA670,1,MATCH(INDEX(Analysis!$C$10:$E$10,1,VALUE(MID(highlight_pick,2,1))),$1:$1,0))="Yes",1,IF(ISNUMBER(SEARCH(INDEX($A670:$CA670,1,MATCH(INDEX(Analysis!$C$10:$E$10,1,VALUE(MID(highlight_pick,2,1))),$1:$1,0)),INDEX(Analysis!$C$12:$E$12,1,VALUE(MID(highlight_pick,2,1))))),2,0))),0),0)</f>
        <v>0</v>
      </c>
      <c r="CA670" s="8">
        <f ca="1">IF(profile="",INDEX(MyNetworks!$A$7:$Z$200,MATCH(A670,OFFSET(MyNetworks!$A$7,0,MATCH(C670,MyNetworks!$6:$6,0)-1,200,1),0),MATCH(C670,MyNetworks!$6:$6,0)-1),IFERROR(INDEX(Profiles!$A$7:$U$200,MATCH(A670,OFFSET(Profiles!$A$7,0,MATCH(profile,Profiles!$6:$6,0)-1,200,1),0),MATCH(profile,Profiles!$6:$6,0)-1),0))</f>
        <v>0</v>
      </c>
    </row>
    <row r="671" spans="1:79" ht="13" customHeight="1" x14ac:dyDescent="0.35">
      <c r="A671" s="15" t="s">
        <v>703</v>
      </c>
      <c r="B671" s="3" t="s">
        <v>205</v>
      </c>
      <c r="C671" s="3" t="s">
        <v>346</v>
      </c>
      <c r="D671" s="8" t="str">
        <f t="shared" ca="1" si="32"/>
        <v/>
      </c>
      <c r="I671" s="8"/>
      <c r="J671" s="8"/>
      <c r="K671" s="8"/>
      <c r="L671" s="8"/>
      <c r="M671" s="8" t="s">
        <v>1</v>
      </c>
      <c r="N671" s="8"/>
      <c r="O671" s="8"/>
      <c r="P671" s="8"/>
      <c r="Q671" s="8"/>
      <c r="R671" s="8"/>
      <c r="S671" s="8"/>
      <c r="T671" s="8"/>
      <c r="U671" s="8"/>
      <c r="V671" s="8"/>
      <c r="W671" s="6"/>
      <c r="X671" s="6"/>
      <c r="Y671" s="6"/>
      <c r="Z671" s="6"/>
      <c r="AB671" s="8" t="str">
        <f ca="1">IF(AND($D671=1,ISNUMBER(MATCH(E$1&amp;E671&amp;"x",WhatIf!$X:$X,0))),1,"")</f>
        <v/>
      </c>
      <c r="AC671" s="8" t="str">
        <f ca="1">IF(AND($D671=1,ISNUMBER(MATCH(F$1&amp;F671&amp;"x",WhatIf!$X:$X,0))),1,"")</f>
        <v/>
      </c>
      <c r="AD671" s="8" t="str">
        <f ca="1">IF(AND($D671=1,ISNUMBER(MATCH(G$1&amp;G671&amp;"x",WhatIf!$X:$X,0))),1,"")</f>
        <v/>
      </c>
      <c r="AE671" s="8" t="str">
        <f ca="1">IF(AND($D671=1,ISNUMBER(MATCH(H$1&amp;H671&amp;"x",WhatIf!$X:$X,0))),1,"")</f>
        <v/>
      </c>
      <c r="AF671" s="8" t="str">
        <f ca="1">IF(AND($D671=1,ISNUMBER(MATCH(I$1&amp;I671&amp;"x",WhatIf!$X:$X,0))),1,"")</f>
        <v/>
      </c>
      <c r="AG671" s="8" t="str">
        <f ca="1">IF(AND($D671=1,ISNUMBER(MATCH(J$1&amp;J671&amp;"x",WhatIf!$X:$X,0))),1,"")</f>
        <v/>
      </c>
      <c r="AH671" s="8" t="str">
        <f ca="1">IF(AND($D671=1,ISNUMBER(MATCH(K$1&amp;K671&amp;"x",WhatIf!$X:$X,0))),1,"")</f>
        <v/>
      </c>
      <c r="AI671" s="8" t="str">
        <f ca="1">IF(AND($D671=1,ISNUMBER(MATCH(L$1&amp;L671&amp;"x",WhatIf!$X:$X,0))),1,"")</f>
        <v/>
      </c>
      <c r="AJ671" s="8" t="str">
        <f ca="1">IF(AND($D671=1,ISNUMBER(MATCH(M$1&amp;M671&amp;"x",WhatIf!$X:$X,0))),1,"")</f>
        <v/>
      </c>
      <c r="AK671" s="8" t="str">
        <f ca="1">IF(AND($D671=1,ISNUMBER(MATCH(N$1&amp;N671&amp;"x",WhatIf!$X:$X,0))),1,"")</f>
        <v/>
      </c>
      <c r="AL671" s="8" t="str">
        <f ca="1">IF(AND($D671=1,ISNUMBER(MATCH(O$1&amp;O671&amp;"x",WhatIf!$X:$X,0))),1,"")</f>
        <v/>
      </c>
      <c r="AM671" s="8" t="str">
        <f ca="1">IF(AND($D671=1,ISNUMBER(MATCH(P$1&amp;P671&amp;"x",WhatIf!$X:$X,0))),1,"")</f>
        <v/>
      </c>
      <c r="AN671" s="8" t="str">
        <f ca="1">IF(AND($D671=1,ISNUMBER(MATCH(Q$1&amp;Q671&amp;"x",WhatIf!$X:$X,0))),1,"")</f>
        <v/>
      </c>
      <c r="AO671" s="8" t="str">
        <f ca="1">IF(AND($D671=1,ISNUMBER(MATCH(R$1&amp;R671&amp;"x",WhatIf!$X:$X,0))),1,"")</f>
        <v/>
      </c>
      <c r="AP671" s="8" t="str">
        <f ca="1">IF(AND($D671=1,ISNUMBER(MATCH(S$1&amp;S671&amp;"x",WhatIf!$X:$X,0))),1,"")</f>
        <v/>
      </c>
      <c r="AQ671" s="8" t="str">
        <f ca="1">IF(AND($D671=1,ISNUMBER(MATCH(T$1&amp;T671&amp;"x",WhatIf!$X:$X,0))),1,"")</f>
        <v/>
      </c>
      <c r="AR671" s="8" t="str">
        <f ca="1">IF(AND($D671=1,ISNUMBER(MATCH(U$1&amp;U671&amp;"x",WhatIf!$X:$X,0))),1,"")</f>
        <v/>
      </c>
      <c r="AS671" s="8" t="str">
        <f ca="1">IF(AND($D671=1,ISNUMBER(MATCH(V$1&amp;V671&amp;"x",WhatIf!$X:$X,0))),1,"")</f>
        <v/>
      </c>
      <c r="AT671" s="8" t="str">
        <f ca="1">IF(AND($D671=1,ISNUMBER(MATCH(W$1&amp;W671&amp;"x",WhatIf!$X:$X,0))),1,"")</f>
        <v/>
      </c>
      <c r="AU671" s="8" t="str">
        <f ca="1">IF(AND($D671=1,ISNUMBER(MATCH(X$1&amp;X671&amp;"x",WhatIf!$X:$X,0))),1,"")</f>
        <v/>
      </c>
      <c r="AV671" s="8" t="str">
        <f ca="1">IF(AND($D671=1,ISNUMBER(MATCH(Y$1&amp;Y671&amp;"x",WhatIf!$X:$X,0))),1,"")</f>
        <v/>
      </c>
      <c r="AW671" s="8" t="str">
        <f ca="1">IF(AND($D671=1,ISNUMBER(MATCH(Z$1&amp;Z671&amp;"x",WhatIf!$X:$X,0))),1,"")</f>
        <v/>
      </c>
      <c r="AX671" s="8" t="str">
        <f ca="1">IF(AND($D671=1,ISNUMBER(MATCH(AA$1&amp;AA671&amp;"x",WhatIf!$X:$X,0))),1,"")</f>
        <v/>
      </c>
      <c r="AY671" s="8" t="str">
        <f t="shared" ca="1" si="33"/>
        <v/>
      </c>
      <c r="AZ671" s="161" t="str">
        <f>IF(OR(E671="",VLOOKUP(E$1,Services!$A$1:$B$25,2,0)="Exclude"),"",IF($D671=1,IF(OR(price_limit="",price_limit="No Limit"),IF(E671="Yes",1,2),IF(SUMIFS(WhatIf!$W:$W,WhatIf!$Q:$Q,E$1,WhatIf!$R:$R,E671)&lt;=price_limit,IF(E671="Yes",1,2),"")),""))</f>
        <v/>
      </c>
      <c r="BA671" s="161" t="str">
        <f>IF(OR(F671="",VLOOKUP(F$1,Services!$A$1:$B$25,2,0)="Exclude"),"",IF($D671=1,IF(OR(price_limit="",price_limit="No Limit"),IF(F671="Yes",1,2),IF(SUMIFS(WhatIf!$W:$W,WhatIf!$Q:$Q,F$1,WhatIf!$R:$R,F671)&lt;=price_limit,IF(F671="Yes",1,2),"")),""))</f>
        <v/>
      </c>
      <c r="BB671" s="161" t="str">
        <f>IF(OR(G671="",VLOOKUP(G$1,Services!$A$1:$B$25,2,0)="Exclude"),"",IF($D671=1,IF(OR(price_limit="",price_limit="No Limit"),IF(G671="Yes",1,2),IF(SUMIFS(WhatIf!$W:$W,WhatIf!$Q:$Q,G$1,WhatIf!$R:$R,G671)&lt;=price_limit,IF(G671="Yes",1,2),"")),""))</f>
        <v/>
      </c>
      <c r="BC671" s="161" t="str">
        <f>IF(OR(H671="",VLOOKUP(H$1,Services!$A$1:$B$25,2,0)="Exclude"),"",IF($D671=1,IF(OR(price_limit="",price_limit="No Limit"),IF(H671="Yes",1,2),IF(SUMIFS(WhatIf!$W:$W,WhatIf!$Q:$Q,H$1,WhatIf!$R:$R,H671)&lt;=price_limit,IF(H671="Yes",1,2),"")),""))</f>
        <v/>
      </c>
      <c r="BD671" s="161" t="str">
        <f>IF(OR(I671="",VLOOKUP(I$1,Services!$A$1:$B$25,2,0)="Exclude"),"",IF($D671=1,IF(OR(price_limit="",price_limit="No Limit"),IF(I671="Yes",1,2),IF(SUMIFS(WhatIf!$W:$W,WhatIf!$Q:$Q,I$1,WhatIf!$R:$R,I671)&lt;=price_limit,IF(I671="Yes",1,2),"")),""))</f>
        <v/>
      </c>
      <c r="BE671" s="161" t="str">
        <f>IF(OR(J671="",VLOOKUP(J$1,Services!$A$1:$B$25,2,0)="Exclude"),"",IF($D671=1,IF(OR(price_limit="",price_limit="No Limit"),IF(J671="Yes",1,2),IF(SUMIFS(WhatIf!$W:$W,WhatIf!$Q:$Q,J$1,WhatIf!$R:$R,J671)&lt;=price_limit,IF(J671="Yes",1,2),"")),""))</f>
        <v/>
      </c>
      <c r="BF671" s="161" t="str">
        <f>IF(OR(K671="",VLOOKUP(K$1,Services!$A$1:$B$25,2,0)="Exclude"),"",IF($D671=1,IF(OR(price_limit="",price_limit="No Limit"),IF(K671="Yes",1,2),IF(SUMIFS(WhatIf!$W:$W,WhatIf!$Q:$Q,K$1,WhatIf!$R:$R,K671)&lt;=price_limit,IF(K671="Yes",1,2),"")),""))</f>
        <v/>
      </c>
      <c r="BG671" s="161" t="str">
        <f>IF(OR(L671="",VLOOKUP(L$1,Services!$A$1:$B$25,2,0)="Exclude"),"",IF($D671=1,IF(OR(price_limit="",price_limit="No Limit"),IF(L671="Yes",1,2),IF(SUMIFS(WhatIf!$W:$W,WhatIf!$Q:$Q,L$1,WhatIf!$R:$R,L671)&lt;=price_limit,IF(L671="Yes",1,2),"")),""))</f>
        <v/>
      </c>
      <c r="BH671" s="161" t="str">
        <f ca="1">IF(OR(M671="",VLOOKUP(M$1,Services!$A$1:$B$25,2,0)="Exclude"),"",IF($D671=1,IF(OR(price_limit="",price_limit="No Limit"),IF(M671="Yes",1,2),IF(SUMIFS(WhatIf!$W:$W,WhatIf!$Q:$Q,M$1,WhatIf!$R:$R,M671)&lt;=price_limit,IF(M671="Yes",1,2),"")),""))</f>
        <v/>
      </c>
      <c r="BI671" s="161" t="str">
        <f>IF(OR(N671="",VLOOKUP(N$1,Services!$A$1:$B$25,2,0)="Exclude"),"",IF($D671=1,IF(OR(price_limit="",price_limit="No Limit"),IF(N671="Yes",1,2),IF(SUMIFS(WhatIf!$W:$W,WhatIf!$Q:$Q,N$1,WhatIf!$R:$R,N671)&lt;=price_limit,IF(N671="Yes",1,2),"")),""))</f>
        <v/>
      </c>
      <c r="BJ671" s="161" t="str">
        <f>IF(OR(O671="",VLOOKUP(O$1,Services!$A$1:$B$25,2,0)="Exclude"),"",IF($D671=1,IF(OR(price_limit="",price_limit="No Limit"),IF(O671="Yes",1,2),IF(SUMIFS(WhatIf!$W:$W,WhatIf!$Q:$Q,O$1,WhatIf!$R:$R,O671)&lt;=price_limit,IF(O671="Yes",1,2),"")),""))</f>
        <v/>
      </c>
      <c r="BK671" s="161" t="str">
        <f>IF(OR(P671="",VLOOKUP(P$1,Services!$A$1:$B$25,2,0)="Exclude"),"",IF($D671=1,IF(OR(price_limit="",price_limit="No Limit"),IF(P671="Yes",1,2),IF(SUMIFS(WhatIf!$W:$W,WhatIf!$Q:$Q,P$1,WhatIf!$R:$R,P671)&lt;=price_limit,IF(P671="Yes",1,2),"")),""))</f>
        <v/>
      </c>
      <c r="BL671" s="161" t="str">
        <f>IF(OR(Q671="",VLOOKUP(Q$1,Services!$A$1:$B$25,2,0)="Exclude"),"",IF($D671=1,IF(OR(price_limit="",price_limit="No Limit"),IF(Q671="Yes",1,2),IF(SUMIFS(WhatIf!$W:$W,WhatIf!$Q:$Q,Q$1,WhatIf!$R:$R,Q671)&lt;=price_limit,IF(Q671="Yes",1,2),"")),""))</f>
        <v/>
      </c>
      <c r="BM671" s="161" t="str">
        <f>IF(OR(R671="",VLOOKUP(R$1,Services!$A$1:$B$25,2,0)="Exclude"),"",IF($D671=1,IF(OR(price_limit="",price_limit="No Limit"),IF(R671="Yes",1,2),IF(SUMIFS(WhatIf!$W:$W,WhatIf!$Q:$Q,R$1,WhatIf!$R:$R,R671)&lt;=price_limit,IF(R671="Yes",1,2),"")),""))</f>
        <v/>
      </c>
      <c r="BN671" s="161" t="str">
        <f>IF(OR(S671="",VLOOKUP(S$1,Services!$A$1:$B$25,2,0)="Exclude"),"",IF($D671=1,IF(OR(price_limit="",price_limit="No Limit"),IF(S671="Yes",1,2),IF(SUMIFS(WhatIf!$W:$W,WhatIf!$Q:$Q,S$1,WhatIf!$R:$R,S671)&lt;=price_limit,IF(S671="Yes",1,2),"")),""))</f>
        <v/>
      </c>
      <c r="BO671" s="161" t="str">
        <f>IF(OR(T671="",VLOOKUP(T$1,Services!$A$1:$B$25,2,0)="Exclude"),"",IF($D671=1,IF(OR(price_limit="",price_limit="No Limit"),IF(T671="Yes",1,2),IF(SUMIFS(WhatIf!$W:$W,WhatIf!$Q:$Q,T$1,WhatIf!$R:$R,T671)&lt;=price_limit,IF(T671="Yes",1,2),"")),""))</f>
        <v/>
      </c>
      <c r="BP671" s="161" t="str">
        <f>IF(OR(U671="",VLOOKUP(U$1,Services!$A$1:$B$25,2,0)="Exclude"),"",IF($D671=1,IF(OR(price_limit="",price_limit="No Limit"),IF(U671="Yes",1,2),IF(SUMIFS(WhatIf!$W:$W,WhatIf!$Q:$Q,U$1,WhatIf!$R:$R,U671)&lt;=price_limit,IF(U671="Yes",1,2),"")),""))</f>
        <v/>
      </c>
      <c r="BQ671" s="161" t="str">
        <f>IF(OR(V671="",VLOOKUP(V$1,Services!$A$1:$B$25,2,0)="Exclude"),"",IF($D671=1,IF(OR(price_limit="",price_limit="No Limit"),IF(V671="Yes",1,2),IF(SUMIFS(WhatIf!$W:$W,WhatIf!$Q:$Q,V$1,WhatIf!$R:$R,V671)&lt;=price_limit,IF(V671="Yes",1,2),"")),""))</f>
        <v/>
      </c>
      <c r="BR671" s="161" t="str">
        <f>IF(OR(W671="",VLOOKUP(W$1,Services!$A$1:$B$25,2,0)="Exclude"),"",IF($D671=1,IF(OR(price_limit="",price_limit="No Limit"),IF(W671="Yes",1,2),IF(SUMIFS(WhatIf!$W:$W,WhatIf!$Q:$Q,W$1,WhatIf!$R:$R,W671)&lt;=price_limit,IF(W671="Yes",1,2),"")),""))</f>
        <v/>
      </c>
      <c r="BS671" s="161" t="str">
        <f>IF(OR(X671="",VLOOKUP(X$1,Services!$A$1:$B$25,2,0)="Exclude"),"",IF($D671=1,IF(OR(price_limit="",price_limit="No Limit"),IF(X671="Yes",1,2),IF(SUMIFS(WhatIf!$W:$W,WhatIf!$Q:$Q,X$1,WhatIf!$R:$R,X671)&lt;=price_limit,IF(X671="Yes",1,2),"")),""))</f>
        <v/>
      </c>
      <c r="BT671" s="161" t="str">
        <f>IF(OR(Y671="",VLOOKUP(Y$1,Services!$A$1:$B$25,2,0)="Exclude"),"",IF($D671=1,IF(OR(price_limit="",price_limit="No Limit"),IF(Y671="Yes",1,2),IF(SUMIFS(WhatIf!$W:$W,WhatIf!$Q:$Q,Y$1,WhatIf!$R:$R,Y671)&lt;=price_limit,IF(Y671="Yes",1,2),"")),""))</f>
        <v/>
      </c>
      <c r="BU671" s="161" t="str">
        <f>IF(OR(Z671="",VLOOKUP(Z$1,Services!$A$1:$B$25,2,0)="Exclude"),"",IF($D671=1,IF(OR(price_limit="",price_limit="No Limit"),IF(Z671="Yes",1,2),IF(SUMIFS(WhatIf!$W:$W,WhatIf!$Q:$Q,Z$1,WhatIf!$R:$R,Z671)&lt;=price_limit,IF(Z671="Yes",1,2),"")),""))</f>
        <v/>
      </c>
      <c r="BV671" s="161" t="str">
        <f>IF(OR(AA671="",VLOOKUP(AA$1,Services!$A$1:$B$25,2,0)="Exclude"),"",IF($D671=1,IF(OR(price_limit="",price_limit="No Limit"),IF(AA671="Yes",1,2),IF(SUMIFS(WhatIf!$W:$W,WhatIf!$Q:$Q,AA$1,WhatIf!$R:$R,AA671)&lt;=price_limit,IF(AA671="Yes",1,2),"")),""))</f>
        <v/>
      </c>
      <c r="BW671" s="8">
        <f t="shared" si="34"/>
        <v>0</v>
      </c>
      <c r="BX671" s="8">
        <f>IF(OR(highlight_pick="Select",highlight_pick=""),0,IF(MID(highlight_pick,1,1)="#",0,IF(INDEX($A671:$CA671,1,MATCH(highlight_pick,$1:$1,0))="",0,IF(INDEX($A671:$CA671,1,MATCH(highlight_pick,$1:$1,0))="Yes",1,2))))</f>
        <v>0</v>
      </c>
      <c r="BY671" s="8">
        <f>IF(MID(highlight_pick,1,1)="#",IF(INDEX(Analysis!$C$7:$E$7,1,VALUE(MID(highlight_pick,2,1)))&lt;&gt;"",IF(INDEX($A671:$CA671,1,MATCH(INDEX(Analysis!$C$7:$E$7,1,VALUE(MID(highlight_pick,2,1))),$1:$1,0))="",0,IF(INDEX($A671:$CA671,1,MATCH(INDEX(Analysis!$C$7:$E$7,1,VALUE(MID(highlight_pick,2,1))),$1:$1,0))="Yes",1,IF(ISNUMBER(SEARCH(INDEX($A671:$CA671,1,MATCH(INDEX(Analysis!$C$7:$E$7,1,VALUE(MID(highlight_pick,2,1))),$1:$1,0)),INDEX(Analysis!$C$9:$E$9,1,VALUE(MID(highlight_pick,2,1))))),2,0))),0),0)</f>
        <v>0</v>
      </c>
      <c r="BZ671" s="8">
        <f>IF(MID(highlight_pick,1,1)="#",IF(INDEX(Analysis!$C$10:$E$10,1,VALUE(MID(highlight_pick,2,1)))&lt;&gt;"",IF(INDEX($A671:$CA671,1,MATCH(INDEX(Analysis!$C$10:$E$10,1,VALUE(MID(highlight_pick,2,1))),$1:$1,0))="",0,IF(INDEX($A671:$CA671,1,MATCH(INDEX(Analysis!$C$10:$E$10,1,VALUE(MID(highlight_pick,2,1))),$1:$1,0))="Yes",1,IF(ISNUMBER(SEARCH(INDEX($A671:$CA671,1,MATCH(INDEX(Analysis!$C$10:$E$10,1,VALUE(MID(highlight_pick,2,1))),$1:$1,0)),INDEX(Analysis!$C$12:$E$12,1,VALUE(MID(highlight_pick,2,1))))),2,0))),0),0)</f>
        <v>0</v>
      </c>
      <c r="CA671" s="8">
        <f ca="1">IF(profile="",INDEX(MyNetworks!$A$7:$Z$200,MATCH(A671,OFFSET(MyNetworks!$A$7,0,MATCH(C671,MyNetworks!$6:$6,0)-1,200,1),0),MATCH(C671,MyNetworks!$6:$6,0)-1),IFERROR(INDEX(Profiles!$A$7:$U$200,MATCH(A671,OFFSET(Profiles!$A$7,0,MATCH(profile,Profiles!$6:$6,0)-1,200,1),0),MATCH(profile,Profiles!$6:$6,0)-1),0))</f>
        <v>0</v>
      </c>
    </row>
    <row r="672" spans="1:79" ht="13" customHeight="1" x14ac:dyDescent="0.35">
      <c r="A672" s="15" t="s">
        <v>145</v>
      </c>
      <c r="B672" s="3" t="s">
        <v>205</v>
      </c>
      <c r="C672" s="3" t="s">
        <v>229</v>
      </c>
      <c r="D672" s="8" t="str">
        <f t="shared" ca="1" si="32"/>
        <v/>
      </c>
      <c r="I672" s="8"/>
      <c r="J672" s="8"/>
      <c r="K672" s="8"/>
      <c r="L672" s="8"/>
      <c r="M672" s="8" t="s">
        <v>1</v>
      </c>
      <c r="N672" s="8"/>
      <c r="O672" s="8"/>
      <c r="P672" s="8"/>
      <c r="Q672" s="8"/>
      <c r="R672" s="8"/>
      <c r="S672" s="8"/>
      <c r="T672" s="8"/>
      <c r="U672" s="8"/>
      <c r="V672" s="8"/>
      <c r="W672" s="6"/>
      <c r="X672" s="6"/>
      <c r="Y672" s="6"/>
      <c r="Z672" s="6"/>
      <c r="AB672" s="8" t="str">
        <f ca="1">IF(AND($D672=1,ISNUMBER(MATCH(E$1&amp;E672&amp;"x",WhatIf!$X:$X,0))),1,"")</f>
        <v/>
      </c>
      <c r="AC672" s="8" t="str">
        <f ca="1">IF(AND($D672=1,ISNUMBER(MATCH(F$1&amp;F672&amp;"x",WhatIf!$X:$X,0))),1,"")</f>
        <v/>
      </c>
      <c r="AD672" s="8" t="str">
        <f ca="1">IF(AND($D672=1,ISNUMBER(MATCH(G$1&amp;G672&amp;"x",WhatIf!$X:$X,0))),1,"")</f>
        <v/>
      </c>
      <c r="AE672" s="8" t="str">
        <f ca="1">IF(AND($D672=1,ISNUMBER(MATCH(H$1&amp;H672&amp;"x",WhatIf!$X:$X,0))),1,"")</f>
        <v/>
      </c>
      <c r="AF672" s="8" t="str">
        <f ca="1">IF(AND($D672=1,ISNUMBER(MATCH(I$1&amp;I672&amp;"x",WhatIf!$X:$X,0))),1,"")</f>
        <v/>
      </c>
      <c r="AG672" s="8" t="str">
        <f ca="1">IF(AND($D672=1,ISNUMBER(MATCH(J$1&amp;J672&amp;"x",WhatIf!$X:$X,0))),1,"")</f>
        <v/>
      </c>
      <c r="AH672" s="8" t="str">
        <f ca="1">IF(AND($D672=1,ISNUMBER(MATCH(K$1&amp;K672&amp;"x",WhatIf!$X:$X,0))),1,"")</f>
        <v/>
      </c>
      <c r="AI672" s="8" t="str">
        <f ca="1">IF(AND($D672=1,ISNUMBER(MATCH(L$1&amp;L672&amp;"x",WhatIf!$X:$X,0))),1,"")</f>
        <v/>
      </c>
      <c r="AJ672" s="8" t="str">
        <f ca="1">IF(AND($D672=1,ISNUMBER(MATCH(M$1&amp;M672&amp;"x",WhatIf!$X:$X,0))),1,"")</f>
        <v/>
      </c>
      <c r="AK672" s="8" t="str">
        <f ca="1">IF(AND($D672=1,ISNUMBER(MATCH(N$1&amp;N672&amp;"x",WhatIf!$X:$X,0))),1,"")</f>
        <v/>
      </c>
      <c r="AL672" s="8" t="str">
        <f ca="1">IF(AND($D672=1,ISNUMBER(MATCH(O$1&amp;O672&amp;"x",WhatIf!$X:$X,0))),1,"")</f>
        <v/>
      </c>
      <c r="AM672" s="8" t="str">
        <f ca="1">IF(AND($D672=1,ISNUMBER(MATCH(P$1&amp;P672&amp;"x",WhatIf!$X:$X,0))),1,"")</f>
        <v/>
      </c>
      <c r="AN672" s="8" t="str">
        <f ca="1">IF(AND($D672=1,ISNUMBER(MATCH(Q$1&amp;Q672&amp;"x",WhatIf!$X:$X,0))),1,"")</f>
        <v/>
      </c>
      <c r="AO672" s="8" t="str">
        <f ca="1">IF(AND($D672=1,ISNUMBER(MATCH(R$1&amp;R672&amp;"x",WhatIf!$X:$X,0))),1,"")</f>
        <v/>
      </c>
      <c r="AP672" s="8" t="str">
        <f ca="1">IF(AND($D672=1,ISNUMBER(MATCH(S$1&amp;S672&amp;"x",WhatIf!$X:$X,0))),1,"")</f>
        <v/>
      </c>
      <c r="AQ672" s="8" t="str">
        <f ca="1">IF(AND($D672=1,ISNUMBER(MATCH(T$1&amp;T672&amp;"x",WhatIf!$X:$X,0))),1,"")</f>
        <v/>
      </c>
      <c r="AR672" s="8" t="str">
        <f ca="1">IF(AND($D672=1,ISNUMBER(MATCH(U$1&amp;U672&amp;"x",WhatIf!$X:$X,0))),1,"")</f>
        <v/>
      </c>
      <c r="AS672" s="8" t="str">
        <f ca="1">IF(AND($D672=1,ISNUMBER(MATCH(V$1&amp;V672&amp;"x",WhatIf!$X:$X,0))),1,"")</f>
        <v/>
      </c>
      <c r="AT672" s="8" t="str">
        <f ca="1">IF(AND($D672=1,ISNUMBER(MATCH(W$1&amp;W672&amp;"x",WhatIf!$X:$X,0))),1,"")</f>
        <v/>
      </c>
      <c r="AU672" s="8" t="str">
        <f ca="1">IF(AND($D672=1,ISNUMBER(MATCH(X$1&amp;X672&amp;"x",WhatIf!$X:$X,0))),1,"")</f>
        <v/>
      </c>
      <c r="AV672" s="8" t="str">
        <f ca="1">IF(AND($D672=1,ISNUMBER(MATCH(Y$1&amp;Y672&amp;"x",WhatIf!$X:$X,0))),1,"")</f>
        <v/>
      </c>
      <c r="AW672" s="8" t="str">
        <f ca="1">IF(AND($D672=1,ISNUMBER(MATCH(Z$1&amp;Z672&amp;"x",WhatIf!$X:$X,0))),1,"")</f>
        <v/>
      </c>
      <c r="AX672" s="8" t="str">
        <f ca="1">IF(AND($D672=1,ISNUMBER(MATCH(AA$1&amp;AA672&amp;"x",WhatIf!$X:$X,0))),1,"")</f>
        <v/>
      </c>
      <c r="AY672" s="8" t="str">
        <f t="shared" ca="1" si="33"/>
        <v/>
      </c>
      <c r="AZ672" s="161" t="str">
        <f>IF(OR(E672="",VLOOKUP(E$1,Services!$A$1:$B$25,2,0)="Exclude"),"",IF($D672=1,IF(OR(price_limit="",price_limit="No Limit"),IF(E672="Yes",1,2),IF(SUMIFS(WhatIf!$W:$W,WhatIf!$Q:$Q,E$1,WhatIf!$R:$R,E672)&lt;=price_limit,IF(E672="Yes",1,2),"")),""))</f>
        <v/>
      </c>
      <c r="BA672" s="161" t="str">
        <f>IF(OR(F672="",VLOOKUP(F$1,Services!$A$1:$B$25,2,0)="Exclude"),"",IF($D672=1,IF(OR(price_limit="",price_limit="No Limit"),IF(F672="Yes",1,2),IF(SUMIFS(WhatIf!$W:$W,WhatIf!$Q:$Q,F$1,WhatIf!$R:$R,F672)&lt;=price_limit,IF(F672="Yes",1,2),"")),""))</f>
        <v/>
      </c>
      <c r="BB672" s="161" t="str">
        <f>IF(OR(G672="",VLOOKUP(G$1,Services!$A$1:$B$25,2,0)="Exclude"),"",IF($D672=1,IF(OR(price_limit="",price_limit="No Limit"),IF(G672="Yes",1,2),IF(SUMIFS(WhatIf!$W:$W,WhatIf!$Q:$Q,G$1,WhatIf!$R:$R,G672)&lt;=price_limit,IF(G672="Yes",1,2),"")),""))</f>
        <v/>
      </c>
      <c r="BC672" s="161" t="str">
        <f>IF(OR(H672="",VLOOKUP(H$1,Services!$A$1:$B$25,2,0)="Exclude"),"",IF($D672=1,IF(OR(price_limit="",price_limit="No Limit"),IF(H672="Yes",1,2),IF(SUMIFS(WhatIf!$W:$W,WhatIf!$Q:$Q,H$1,WhatIf!$R:$R,H672)&lt;=price_limit,IF(H672="Yes",1,2),"")),""))</f>
        <v/>
      </c>
      <c r="BD672" s="161" t="str">
        <f>IF(OR(I672="",VLOOKUP(I$1,Services!$A$1:$B$25,2,0)="Exclude"),"",IF($D672=1,IF(OR(price_limit="",price_limit="No Limit"),IF(I672="Yes",1,2),IF(SUMIFS(WhatIf!$W:$W,WhatIf!$Q:$Q,I$1,WhatIf!$R:$R,I672)&lt;=price_limit,IF(I672="Yes",1,2),"")),""))</f>
        <v/>
      </c>
      <c r="BE672" s="161" t="str">
        <f>IF(OR(J672="",VLOOKUP(J$1,Services!$A$1:$B$25,2,0)="Exclude"),"",IF($D672=1,IF(OR(price_limit="",price_limit="No Limit"),IF(J672="Yes",1,2),IF(SUMIFS(WhatIf!$W:$W,WhatIf!$Q:$Q,J$1,WhatIf!$R:$R,J672)&lt;=price_limit,IF(J672="Yes",1,2),"")),""))</f>
        <v/>
      </c>
      <c r="BF672" s="161" t="str">
        <f>IF(OR(K672="",VLOOKUP(K$1,Services!$A$1:$B$25,2,0)="Exclude"),"",IF($D672=1,IF(OR(price_limit="",price_limit="No Limit"),IF(K672="Yes",1,2),IF(SUMIFS(WhatIf!$W:$W,WhatIf!$Q:$Q,K$1,WhatIf!$R:$R,K672)&lt;=price_limit,IF(K672="Yes",1,2),"")),""))</f>
        <v/>
      </c>
      <c r="BG672" s="161" t="str">
        <f>IF(OR(L672="",VLOOKUP(L$1,Services!$A$1:$B$25,2,0)="Exclude"),"",IF($D672=1,IF(OR(price_limit="",price_limit="No Limit"),IF(L672="Yes",1,2),IF(SUMIFS(WhatIf!$W:$W,WhatIf!$Q:$Q,L$1,WhatIf!$R:$R,L672)&lt;=price_limit,IF(L672="Yes",1,2),"")),""))</f>
        <v/>
      </c>
      <c r="BH672" s="161" t="str">
        <f ca="1">IF(OR(M672="",VLOOKUP(M$1,Services!$A$1:$B$25,2,0)="Exclude"),"",IF($D672=1,IF(OR(price_limit="",price_limit="No Limit"),IF(M672="Yes",1,2),IF(SUMIFS(WhatIf!$W:$W,WhatIf!$Q:$Q,M$1,WhatIf!$R:$R,M672)&lt;=price_limit,IF(M672="Yes",1,2),"")),""))</f>
        <v/>
      </c>
      <c r="BI672" s="161" t="str">
        <f>IF(OR(N672="",VLOOKUP(N$1,Services!$A$1:$B$25,2,0)="Exclude"),"",IF($D672=1,IF(OR(price_limit="",price_limit="No Limit"),IF(N672="Yes",1,2),IF(SUMIFS(WhatIf!$W:$W,WhatIf!$Q:$Q,N$1,WhatIf!$R:$R,N672)&lt;=price_limit,IF(N672="Yes",1,2),"")),""))</f>
        <v/>
      </c>
      <c r="BJ672" s="161" t="str">
        <f>IF(OR(O672="",VLOOKUP(O$1,Services!$A$1:$B$25,2,0)="Exclude"),"",IF($D672=1,IF(OR(price_limit="",price_limit="No Limit"),IF(O672="Yes",1,2),IF(SUMIFS(WhatIf!$W:$W,WhatIf!$Q:$Q,O$1,WhatIf!$R:$R,O672)&lt;=price_limit,IF(O672="Yes",1,2),"")),""))</f>
        <v/>
      </c>
      <c r="BK672" s="161" t="str">
        <f>IF(OR(P672="",VLOOKUP(P$1,Services!$A$1:$B$25,2,0)="Exclude"),"",IF($D672=1,IF(OR(price_limit="",price_limit="No Limit"),IF(P672="Yes",1,2),IF(SUMIFS(WhatIf!$W:$W,WhatIf!$Q:$Q,P$1,WhatIf!$R:$R,P672)&lt;=price_limit,IF(P672="Yes",1,2),"")),""))</f>
        <v/>
      </c>
      <c r="BL672" s="161" t="str">
        <f>IF(OR(Q672="",VLOOKUP(Q$1,Services!$A$1:$B$25,2,0)="Exclude"),"",IF($D672=1,IF(OR(price_limit="",price_limit="No Limit"),IF(Q672="Yes",1,2),IF(SUMIFS(WhatIf!$W:$W,WhatIf!$Q:$Q,Q$1,WhatIf!$R:$R,Q672)&lt;=price_limit,IF(Q672="Yes",1,2),"")),""))</f>
        <v/>
      </c>
      <c r="BM672" s="161" t="str">
        <f>IF(OR(R672="",VLOOKUP(R$1,Services!$A$1:$B$25,2,0)="Exclude"),"",IF($D672=1,IF(OR(price_limit="",price_limit="No Limit"),IF(R672="Yes",1,2),IF(SUMIFS(WhatIf!$W:$W,WhatIf!$Q:$Q,R$1,WhatIf!$R:$R,R672)&lt;=price_limit,IF(R672="Yes",1,2),"")),""))</f>
        <v/>
      </c>
      <c r="BN672" s="161" t="str">
        <f>IF(OR(S672="",VLOOKUP(S$1,Services!$A$1:$B$25,2,0)="Exclude"),"",IF($D672=1,IF(OR(price_limit="",price_limit="No Limit"),IF(S672="Yes",1,2),IF(SUMIFS(WhatIf!$W:$W,WhatIf!$Q:$Q,S$1,WhatIf!$R:$R,S672)&lt;=price_limit,IF(S672="Yes",1,2),"")),""))</f>
        <v/>
      </c>
      <c r="BO672" s="161" t="str">
        <f>IF(OR(T672="",VLOOKUP(T$1,Services!$A$1:$B$25,2,0)="Exclude"),"",IF($D672=1,IF(OR(price_limit="",price_limit="No Limit"),IF(T672="Yes",1,2),IF(SUMIFS(WhatIf!$W:$W,WhatIf!$Q:$Q,T$1,WhatIf!$R:$R,T672)&lt;=price_limit,IF(T672="Yes",1,2),"")),""))</f>
        <v/>
      </c>
      <c r="BP672" s="161" t="str">
        <f>IF(OR(U672="",VLOOKUP(U$1,Services!$A$1:$B$25,2,0)="Exclude"),"",IF($D672=1,IF(OR(price_limit="",price_limit="No Limit"),IF(U672="Yes",1,2),IF(SUMIFS(WhatIf!$W:$W,WhatIf!$Q:$Q,U$1,WhatIf!$R:$R,U672)&lt;=price_limit,IF(U672="Yes",1,2),"")),""))</f>
        <v/>
      </c>
      <c r="BQ672" s="161" t="str">
        <f>IF(OR(V672="",VLOOKUP(V$1,Services!$A$1:$B$25,2,0)="Exclude"),"",IF($D672=1,IF(OR(price_limit="",price_limit="No Limit"),IF(V672="Yes",1,2),IF(SUMIFS(WhatIf!$W:$W,WhatIf!$Q:$Q,V$1,WhatIf!$R:$R,V672)&lt;=price_limit,IF(V672="Yes",1,2),"")),""))</f>
        <v/>
      </c>
      <c r="BR672" s="161" t="str">
        <f>IF(OR(W672="",VLOOKUP(W$1,Services!$A$1:$B$25,2,0)="Exclude"),"",IF($D672=1,IF(OR(price_limit="",price_limit="No Limit"),IF(W672="Yes",1,2),IF(SUMIFS(WhatIf!$W:$W,WhatIf!$Q:$Q,W$1,WhatIf!$R:$R,W672)&lt;=price_limit,IF(W672="Yes",1,2),"")),""))</f>
        <v/>
      </c>
      <c r="BS672" s="161" t="str">
        <f>IF(OR(X672="",VLOOKUP(X$1,Services!$A$1:$B$25,2,0)="Exclude"),"",IF($D672=1,IF(OR(price_limit="",price_limit="No Limit"),IF(X672="Yes",1,2),IF(SUMIFS(WhatIf!$W:$W,WhatIf!$Q:$Q,X$1,WhatIf!$R:$R,X672)&lt;=price_limit,IF(X672="Yes",1,2),"")),""))</f>
        <v/>
      </c>
      <c r="BT672" s="161" t="str">
        <f>IF(OR(Y672="",VLOOKUP(Y$1,Services!$A$1:$B$25,2,0)="Exclude"),"",IF($D672=1,IF(OR(price_limit="",price_limit="No Limit"),IF(Y672="Yes",1,2),IF(SUMIFS(WhatIf!$W:$W,WhatIf!$Q:$Q,Y$1,WhatIf!$R:$R,Y672)&lt;=price_limit,IF(Y672="Yes",1,2),"")),""))</f>
        <v/>
      </c>
      <c r="BU672" s="161" t="str">
        <f>IF(OR(Z672="",VLOOKUP(Z$1,Services!$A$1:$B$25,2,0)="Exclude"),"",IF($D672=1,IF(OR(price_limit="",price_limit="No Limit"),IF(Z672="Yes",1,2),IF(SUMIFS(WhatIf!$W:$W,WhatIf!$Q:$Q,Z$1,WhatIf!$R:$R,Z672)&lt;=price_limit,IF(Z672="Yes",1,2),"")),""))</f>
        <v/>
      </c>
      <c r="BV672" s="161" t="str">
        <f>IF(OR(AA672="",VLOOKUP(AA$1,Services!$A$1:$B$25,2,0)="Exclude"),"",IF($D672=1,IF(OR(price_limit="",price_limit="No Limit"),IF(AA672="Yes",1,2),IF(SUMIFS(WhatIf!$W:$W,WhatIf!$Q:$Q,AA$1,WhatIf!$R:$R,AA672)&lt;=price_limit,IF(AA672="Yes",1,2),"")),""))</f>
        <v/>
      </c>
      <c r="BW672" s="8">
        <f t="shared" si="34"/>
        <v>0</v>
      </c>
      <c r="BX672" s="8">
        <f>IF(OR(highlight_pick="Select",highlight_pick=""),0,IF(MID(highlight_pick,1,1)="#",0,IF(INDEX($A672:$CA672,1,MATCH(highlight_pick,$1:$1,0))="",0,IF(INDEX($A672:$CA672,1,MATCH(highlight_pick,$1:$1,0))="Yes",1,2))))</f>
        <v>0</v>
      </c>
      <c r="BY672" s="8">
        <f>IF(MID(highlight_pick,1,1)="#",IF(INDEX(Analysis!$C$7:$E$7,1,VALUE(MID(highlight_pick,2,1)))&lt;&gt;"",IF(INDEX($A672:$CA672,1,MATCH(INDEX(Analysis!$C$7:$E$7,1,VALUE(MID(highlight_pick,2,1))),$1:$1,0))="",0,IF(INDEX($A672:$CA672,1,MATCH(INDEX(Analysis!$C$7:$E$7,1,VALUE(MID(highlight_pick,2,1))),$1:$1,0))="Yes",1,IF(ISNUMBER(SEARCH(INDEX($A672:$CA672,1,MATCH(INDEX(Analysis!$C$7:$E$7,1,VALUE(MID(highlight_pick,2,1))),$1:$1,0)),INDEX(Analysis!$C$9:$E$9,1,VALUE(MID(highlight_pick,2,1))))),2,0))),0),0)</f>
        <v>0</v>
      </c>
      <c r="BZ672" s="8">
        <f>IF(MID(highlight_pick,1,1)="#",IF(INDEX(Analysis!$C$10:$E$10,1,VALUE(MID(highlight_pick,2,1)))&lt;&gt;"",IF(INDEX($A672:$CA672,1,MATCH(INDEX(Analysis!$C$10:$E$10,1,VALUE(MID(highlight_pick,2,1))),$1:$1,0))="",0,IF(INDEX($A672:$CA672,1,MATCH(INDEX(Analysis!$C$10:$E$10,1,VALUE(MID(highlight_pick,2,1))),$1:$1,0))="Yes",1,IF(ISNUMBER(SEARCH(INDEX($A672:$CA672,1,MATCH(INDEX(Analysis!$C$10:$E$10,1,VALUE(MID(highlight_pick,2,1))),$1:$1,0)),INDEX(Analysis!$C$12:$E$12,1,VALUE(MID(highlight_pick,2,1))))),2,0))),0),0)</f>
        <v>0</v>
      </c>
      <c r="CA672" s="8">
        <f ca="1">IF(profile="",INDEX(MyNetworks!$A$7:$Z$200,MATCH(A672,OFFSET(MyNetworks!$A$7,0,MATCH(C672,MyNetworks!$6:$6,0)-1,200,1),0),MATCH(C672,MyNetworks!$6:$6,0)-1),IFERROR(INDEX(Profiles!$A$7:$U$200,MATCH(A672,OFFSET(Profiles!$A$7,0,MATCH(profile,Profiles!$6:$6,0)-1,200,1),0),MATCH(profile,Profiles!$6:$6,0)-1),0))</f>
        <v>0</v>
      </c>
    </row>
    <row r="673" spans="1:79" ht="13" customHeight="1" x14ac:dyDescent="0.35">
      <c r="A673" s="15" t="s">
        <v>836</v>
      </c>
      <c r="C673" s="3" t="s">
        <v>349</v>
      </c>
      <c r="D673" s="8" t="str">
        <f t="shared" ca="1" si="32"/>
        <v/>
      </c>
      <c r="I673" s="4" t="s">
        <v>797</v>
      </c>
      <c r="J673" s="4" t="s">
        <v>797</v>
      </c>
      <c r="K673" s="4" t="s">
        <v>797</v>
      </c>
      <c r="L673" s="4" t="s">
        <v>797</v>
      </c>
      <c r="M673" s="8"/>
      <c r="N673" s="8"/>
      <c r="O673" s="8"/>
      <c r="P673" s="8"/>
      <c r="Q673" s="8"/>
      <c r="R673" s="8"/>
      <c r="S673" s="8"/>
      <c r="T673" s="8"/>
      <c r="U673" s="8"/>
      <c r="V673" s="4" t="s">
        <v>797</v>
      </c>
      <c r="W673" s="6"/>
      <c r="X673" s="6"/>
      <c r="Y673" s="6"/>
      <c r="Z673" s="6"/>
      <c r="AB673" s="8" t="str">
        <f ca="1">IF(AND($D673=1,ISNUMBER(MATCH(E$1&amp;E673&amp;"x",WhatIf!$X:$X,0))),1,"")</f>
        <v/>
      </c>
      <c r="AC673" s="8" t="str">
        <f ca="1">IF(AND($D673=1,ISNUMBER(MATCH(F$1&amp;F673&amp;"x",WhatIf!$X:$X,0))),1,"")</f>
        <v/>
      </c>
      <c r="AD673" s="8" t="str">
        <f ca="1">IF(AND($D673=1,ISNUMBER(MATCH(G$1&amp;G673&amp;"x",WhatIf!$X:$X,0))),1,"")</f>
        <v/>
      </c>
      <c r="AE673" s="8" t="str">
        <f ca="1">IF(AND($D673=1,ISNUMBER(MATCH(H$1&amp;H673&amp;"x",WhatIf!$X:$X,0))),1,"")</f>
        <v/>
      </c>
      <c r="AF673" s="8" t="str">
        <f ca="1">IF(AND($D673=1,ISNUMBER(MATCH(I$1&amp;I673&amp;"x",WhatIf!$X:$X,0))),1,"")</f>
        <v/>
      </c>
      <c r="AG673" s="8" t="str">
        <f ca="1">IF(AND($D673=1,ISNUMBER(MATCH(J$1&amp;J673&amp;"x",WhatIf!$X:$X,0))),1,"")</f>
        <v/>
      </c>
      <c r="AH673" s="8" t="str">
        <f ca="1">IF(AND($D673=1,ISNUMBER(MATCH(K$1&amp;K673&amp;"x",WhatIf!$X:$X,0))),1,"")</f>
        <v/>
      </c>
      <c r="AI673" s="8" t="str">
        <f ca="1">IF(AND($D673=1,ISNUMBER(MATCH(L$1&amp;L673&amp;"x",WhatIf!$X:$X,0))),1,"")</f>
        <v/>
      </c>
      <c r="AJ673" s="8" t="str">
        <f ca="1">IF(AND($D673=1,ISNUMBER(MATCH(M$1&amp;M673&amp;"x",WhatIf!$X:$X,0))),1,"")</f>
        <v/>
      </c>
      <c r="AK673" s="8" t="str">
        <f ca="1">IF(AND($D673=1,ISNUMBER(MATCH(N$1&amp;N673&amp;"x",WhatIf!$X:$X,0))),1,"")</f>
        <v/>
      </c>
      <c r="AL673" s="8" t="str">
        <f ca="1">IF(AND($D673=1,ISNUMBER(MATCH(O$1&amp;O673&amp;"x",WhatIf!$X:$X,0))),1,"")</f>
        <v/>
      </c>
      <c r="AM673" s="8" t="str">
        <f ca="1">IF(AND($D673=1,ISNUMBER(MATCH(P$1&amp;P673&amp;"x",WhatIf!$X:$X,0))),1,"")</f>
        <v/>
      </c>
      <c r="AN673" s="8" t="str">
        <f ca="1">IF(AND($D673=1,ISNUMBER(MATCH(Q$1&amp;Q673&amp;"x",WhatIf!$X:$X,0))),1,"")</f>
        <v/>
      </c>
      <c r="AO673" s="8" t="str">
        <f ca="1">IF(AND($D673=1,ISNUMBER(MATCH(R$1&amp;R673&amp;"x",WhatIf!$X:$X,0))),1,"")</f>
        <v/>
      </c>
      <c r="AP673" s="8" t="str">
        <f ca="1">IF(AND($D673=1,ISNUMBER(MATCH(S$1&amp;S673&amp;"x",WhatIf!$X:$X,0))),1,"")</f>
        <v/>
      </c>
      <c r="AQ673" s="8" t="str">
        <f ca="1">IF(AND($D673=1,ISNUMBER(MATCH(T$1&amp;T673&amp;"x",WhatIf!$X:$X,0))),1,"")</f>
        <v/>
      </c>
      <c r="AR673" s="8" t="str">
        <f ca="1">IF(AND($D673=1,ISNUMBER(MATCH(U$1&amp;U673&amp;"x",WhatIf!$X:$X,0))),1,"")</f>
        <v/>
      </c>
      <c r="AS673" s="8" t="str">
        <f ca="1">IF(AND($D673=1,ISNUMBER(MATCH(V$1&amp;V673&amp;"x",WhatIf!$X:$X,0))),1,"")</f>
        <v/>
      </c>
      <c r="AT673" s="8" t="str">
        <f ca="1">IF(AND($D673=1,ISNUMBER(MATCH(W$1&amp;W673&amp;"x",WhatIf!$X:$X,0))),1,"")</f>
        <v/>
      </c>
      <c r="AU673" s="8" t="str">
        <f ca="1">IF(AND($D673=1,ISNUMBER(MATCH(X$1&amp;X673&amp;"x",WhatIf!$X:$X,0))),1,"")</f>
        <v/>
      </c>
      <c r="AV673" s="8" t="str">
        <f ca="1">IF(AND($D673=1,ISNUMBER(MATCH(Y$1&amp;Y673&amp;"x",WhatIf!$X:$X,0))),1,"")</f>
        <v/>
      </c>
      <c r="AW673" s="8" t="str">
        <f ca="1">IF(AND($D673=1,ISNUMBER(MATCH(Z$1&amp;Z673&amp;"x",WhatIf!$X:$X,0))),1,"")</f>
        <v/>
      </c>
      <c r="AX673" s="8" t="str">
        <f ca="1">IF(AND($D673=1,ISNUMBER(MATCH(AA$1&amp;AA673&amp;"x",WhatIf!$X:$X,0))),1,"")</f>
        <v/>
      </c>
      <c r="AY673" s="8" t="str">
        <f t="shared" ca="1" si="33"/>
        <v/>
      </c>
      <c r="AZ673" s="161" t="str">
        <f>IF(OR(E673="",VLOOKUP(E$1,Services!$A$1:$B$25,2,0)="Exclude"),"",IF($D673=1,IF(OR(price_limit="",price_limit="No Limit"),IF(E673="Yes",1,2),IF(SUMIFS(WhatIf!$W:$W,WhatIf!$Q:$Q,E$1,WhatIf!$R:$R,E673)&lt;=price_limit,IF(E673="Yes",1,2),"")),""))</f>
        <v/>
      </c>
      <c r="BA673" s="161" t="str">
        <f>IF(OR(F673="",VLOOKUP(F$1,Services!$A$1:$B$25,2,0)="Exclude"),"",IF($D673=1,IF(OR(price_limit="",price_limit="No Limit"),IF(F673="Yes",1,2),IF(SUMIFS(WhatIf!$W:$W,WhatIf!$Q:$Q,F$1,WhatIf!$R:$R,F673)&lt;=price_limit,IF(F673="Yes",1,2),"")),""))</f>
        <v/>
      </c>
      <c r="BB673" s="161" t="str">
        <f>IF(OR(G673="",VLOOKUP(G$1,Services!$A$1:$B$25,2,0)="Exclude"),"",IF($D673=1,IF(OR(price_limit="",price_limit="No Limit"),IF(G673="Yes",1,2),IF(SUMIFS(WhatIf!$W:$W,WhatIf!$Q:$Q,G$1,WhatIf!$R:$R,G673)&lt;=price_limit,IF(G673="Yes",1,2),"")),""))</f>
        <v/>
      </c>
      <c r="BC673" s="161" t="str">
        <f>IF(OR(H673="",VLOOKUP(H$1,Services!$A$1:$B$25,2,0)="Exclude"),"",IF($D673=1,IF(OR(price_limit="",price_limit="No Limit"),IF(H673="Yes",1,2),IF(SUMIFS(WhatIf!$W:$W,WhatIf!$Q:$Q,H$1,WhatIf!$R:$R,H673)&lt;=price_limit,IF(H673="Yes",1,2),"")),""))</f>
        <v/>
      </c>
      <c r="BD673" s="161" t="str">
        <f ca="1">IF(OR(I673="",VLOOKUP(I$1,Services!$A$1:$B$25,2,0)="Exclude"),"",IF($D673=1,IF(OR(price_limit="",price_limit="No Limit"),IF(I673="Yes",1,2),IF(SUMIFS(WhatIf!$W:$W,WhatIf!$Q:$Q,I$1,WhatIf!$R:$R,I673)&lt;=price_limit,IF(I673="Yes",1,2),"")),""))</f>
        <v/>
      </c>
      <c r="BE673" s="161" t="str">
        <f ca="1">IF(OR(J673="",VLOOKUP(J$1,Services!$A$1:$B$25,2,0)="Exclude"),"",IF($D673=1,IF(OR(price_limit="",price_limit="No Limit"),IF(J673="Yes",1,2),IF(SUMIFS(WhatIf!$W:$W,WhatIf!$Q:$Q,J$1,WhatIf!$R:$R,J673)&lt;=price_limit,IF(J673="Yes",1,2),"")),""))</f>
        <v/>
      </c>
      <c r="BF673" s="161" t="str">
        <f ca="1">IF(OR(K673="",VLOOKUP(K$1,Services!$A$1:$B$25,2,0)="Exclude"),"",IF($D673=1,IF(OR(price_limit="",price_limit="No Limit"),IF(K673="Yes",1,2),IF(SUMIFS(WhatIf!$W:$W,WhatIf!$Q:$Q,K$1,WhatIf!$R:$R,K673)&lt;=price_limit,IF(K673="Yes",1,2),"")),""))</f>
        <v/>
      </c>
      <c r="BG673" s="161" t="str">
        <f ca="1">IF(OR(L673="",VLOOKUP(L$1,Services!$A$1:$B$25,2,0)="Exclude"),"",IF($D673=1,IF(OR(price_limit="",price_limit="No Limit"),IF(L673="Yes",1,2),IF(SUMIFS(WhatIf!$W:$W,WhatIf!$Q:$Q,L$1,WhatIf!$R:$R,L673)&lt;=price_limit,IF(L673="Yes",1,2),"")),""))</f>
        <v/>
      </c>
      <c r="BH673" s="161" t="str">
        <f>IF(OR(M673="",VLOOKUP(M$1,Services!$A$1:$B$25,2,0)="Exclude"),"",IF($D673=1,IF(OR(price_limit="",price_limit="No Limit"),IF(M673="Yes",1,2),IF(SUMIFS(WhatIf!$W:$W,WhatIf!$Q:$Q,M$1,WhatIf!$R:$R,M673)&lt;=price_limit,IF(M673="Yes",1,2),"")),""))</f>
        <v/>
      </c>
      <c r="BI673" s="161" t="str">
        <f>IF(OR(N673="",VLOOKUP(N$1,Services!$A$1:$B$25,2,0)="Exclude"),"",IF($D673=1,IF(OR(price_limit="",price_limit="No Limit"),IF(N673="Yes",1,2),IF(SUMIFS(WhatIf!$W:$W,WhatIf!$Q:$Q,N$1,WhatIf!$R:$R,N673)&lt;=price_limit,IF(N673="Yes",1,2),"")),""))</f>
        <v/>
      </c>
      <c r="BJ673" s="161" t="str">
        <f>IF(OR(O673="",VLOOKUP(O$1,Services!$A$1:$B$25,2,0)="Exclude"),"",IF($D673=1,IF(OR(price_limit="",price_limit="No Limit"),IF(O673="Yes",1,2),IF(SUMIFS(WhatIf!$W:$W,WhatIf!$Q:$Q,O$1,WhatIf!$R:$R,O673)&lt;=price_limit,IF(O673="Yes",1,2),"")),""))</f>
        <v/>
      </c>
      <c r="BK673" s="161" t="str">
        <f>IF(OR(P673="",VLOOKUP(P$1,Services!$A$1:$B$25,2,0)="Exclude"),"",IF($D673=1,IF(OR(price_limit="",price_limit="No Limit"),IF(P673="Yes",1,2),IF(SUMIFS(WhatIf!$W:$W,WhatIf!$Q:$Q,P$1,WhatIf!$R:$R,P673)&lt;=price_limit,IF(P673="Yes",1,2),"")),""))</f>
        <v/>
      </c>
      <c r="BL673" s="161" t="str">
        <f>IF(OR(Q673="",VLOOKUP(Q$1,Services!$A$1:$B$25,2,0)="Exclude"),"",IF($D673=1,IF(OR(price_limit="",price_limit="No Limit"),IF(Q673="Yes",1,2),IF(SUMIFS(WhatIf!$W:$W,WhatIf!$Q:$Q,Q$1,WhatIf!$R:$R,Q673)&lt;=price_limit,IF(Q673="Yes",1,2),"")),""))</f>
        <v/>
      </c>
      <c r="BM673" s="161" t="str">
        <f>IF(OR(R673="",VLOOKUP(R$1,Services!$A$1:$B$25,2,0)="Exclude"),"",IF($D673=1,IF(OR(price_limit="",price_limit="No Limit"),IF(R673="Yes",1,2),IF(SUMIFS(WhatIf!$W:$W,WhatIf!$Q:$Q,R$1,WhatIf!$R:$R,R673)&lt;=price_limit,IF(R673="Yes",1,2),"")),""))</f>
        <v/>
      </c>
      <c r="BN673" s="161" t="str">
        <f>IF(OR(S673="",VLOOKUP(S$1,Services!$A$1:$B$25,2,0)="Exclude"),"",IF($D673=1,IF(OR(price_limit="",price_limit="No Limit"),IF(S673="Yes",1,2),IF(SUMIFS(WhatIf!$W:$W,WhatIf!$Q:$Q,S$1,WhatIf!$R:$R,S673)&lt;=price_limit,IF(S673="Yes",1,2),"")),""))</f>
        <v/>
      </c>
      <c r="BO673" s="161" t="str">
        <f>IF(OR(T673="",VLOOKUP(T$1,Services!$A$1:$B$25,2,0)="Exclude"),"",IF($D673=1,IF(OR(price_limit="",price_limit="No Limit"),IF(T673="Yes",1,2),IF(SUMIFS(WhatIf!$W:$W,WhatIf!$Q:$Q,T$1,WhatIf!$R:$R,T673)&lt;=price_limit,IF(T673="Yes",1,2),"")),""))</f>
        <v/>
      </c>
      <c r="BP673" s="161" t="str">
        <f>IF(OR(U673="",VLOOKUP(U$1,Services!$A$1:$B$25,2,0)="Exclude"),"",IF($D673=1,IF(OR(price_limit="",price_limit="No Limit"),IF(U673="Yes",1,2),IF(SUMIFS(WhatIf!$W:$W,WhatIf!$Q:$Q,U$1,WhatIf!$R:$R,U673)&lt;=price_limit,IF(U673="Yes",1,2),"")),""))</f>
        <v/>
      </c>
      <c r="BQ673" s="161" t="str">
        <f ca="1">IF(OR(V673="",VLOOKUP(V$1,Services!$A$1:$B$25,2,0)="Exclude"),"",IF($D673=1,IF(OR(price_limit="",price_limit="No Limit"),IF(V673="Yes",1,2),IF(SUMIFS(WhatIf!$W:$W,WhatIf!$Q:$Q,V$1,WhatIf!$R:$R,V673)&lt;=price_limit,IF(V673="Yes",1,2),"")),""))</f>
        <v/>
      </c>
      <c r="BR673" s="161" t="str">
        <f>IF(OR(W673="",VLOOKUP(W$1,Services!$A$1:$B$25,2,0)="Exclude"),"",IF($D673=1,IF(OR(price_limit="",price_limit="No Limit"),IF(W673="Yes",1,2),IF(SUMIFS(WhatIf!$W:$W,WhatIf!$Q:$Q,W$1,WhatIf!$R:$R,W673)&lt;=price_limit,IF(W673="Yes",1,2),"")),""))</f>
        <v/>
      </c>
      <c r="BS673" s="161" t="str">
        <f>IF(OR(X673="",VLOOKUP(X$1,Services!$A$1:$B$25,2,0)="Exclude"),"",IF($D673=1,IF(OR(price_limit="",price_limit="No Limit"),IF(X673="Yes",1,2),IF(SUMIFS(WhatIf!$W:$W,WhatIf!$Q:$Q,X$1,WhatIf!$R:$R,X673)&lt;=price_limit,IF(X673="Yes",1,2),"")),""))</f>
        <v/>
      </c>
      <c r="BT673" s="161" t="str">
        <f>IF(OR(Y673="",VLOOKUP(Y$1,Services!$A$1:$B$25,2,0)="Exclude"),"",IF($D673=1,IF(OR(price_limit="",price_limit="No Limit"),IF(Y673="Yes",1,2),IF(SUMIFS(WhatIf!$W:$W,WhatIf!$Q:$Q,Y$1,WhatIf!$R:$R,Y673)&lt;=price_limit,IF(Y673="Yes",1,2),"")),""))</f>
        <v/>
      </c>
      <c r="BU673" s="161" t="str">
        <f>IF(OR(Z673="",VLOOKUP(Z$1,Services!$A$1:$B$25,2,0)="Exclude"),"",IF($D673=1,IF(OR(price_limit="",price_limit="No Limit"),IF(Z673="Yes",1,2),IF(SUMIFS(WhatIf!$W:$W,WhatIf!$Q:$Q,Z$1,WhatIf!$R:$R,Z673)&lt;=price_limit,IF(Z673="Yes",1,2),"")),""))</f>
        <v/>
      </c>
      <c r="BV673" s="161" t="str">
        <f>IF(OR(AA673="",VLOOKUP(AA$1,Services!$A$1:$B$25,2,0)="Exclude"),"",IF($D673=1,IF(OR(price_limit="",price_limit="No Limit"),IF(AA673="Yes",1,2),IF(SUMIFS(WhatIf!$W:$W,WhatIf!$Q:$Q,AA$1,WhatIf!$R:$R,AA673)&lt;=price_limit,IF(AA673="Yes",1,2),"")),""))</f>
        <v/>
      </c>
      <c r="BW673" s="8">
        <f t="shared" si="34"/>
        <v>0</v>
      </c>
      <c r="BX673" s="8">
        <f>IF(OR(highlight_pick="Select",highlight_pick=""),0,IF(MID(highlight_pick,1,1)="#",0,IF(INDEX($A673:$CA673,1,MATCH(highlight_pick,$1:$1,0))="",0,IF(INDEX($A673:$CA673,1,MATCH(highlight_pick,$1:$1,0))="Yes",1,2))))</f>
        <v>0</v>
      </c>
      <c r="BY673" s="8">
        <f>IF(MID(highlight_pick,1,1)="#",IF(INDEX(Analysis!$C$7:$E$7,1,VALUE(MID(highlight_pick,2,1)))&lt;&gt;"",IF(INDEX($A673:$CA673,1,MATCH(INDEX(Analysis!$C$7:$E$7,1,VALUE(MID(highlight_pick,2,1))),$1:$1,0))="",0,IF(INDEX($A673:$CA673,1,MATCH(INDEX(Analysis!$C$7:$E$7,1,VALUE(MID(highlight_pick,2,1))),$1:$1,0))="Yes",1,IF(ISNUMBER(SEARCH(INDEX($A673:$CA673,1,MATCH(INDEX(Analysis!$C$7:$E$7,1,VALUE(MID(highlight_pick,2,1))),$1:$1,0)),INDEX(Analysis!$C$9:$E$9,1,VALUE(MID(highlight_pick,2,1))))),2,0))),0),0)</f>
        <v>0</v>
      </c>
      <c r="BZ673" s="8">
        <f>IF(MID(highlight_pick,1,1)="#",IF(INDEX(Analysis!$C$10:$E$10,1,VALUE(MID(highlight_pick,2,1)))&lt;&gt;"",IF(INDEX($A673:$CA673,1,MATCH(INDEX(Analysis!$C$10:$E$10,1,VALUE(MID(highlight_pick,2,1))),$1:$1,0))="",0,IF(INDEX($A673:$CA673,1,MATCH(INDEX(Analysis!$C$10:$E$10,1,VALUE(MID(highlight_pick,2,1))),$1:$1,0))="Yes",1,IF(ISNUMBER(SEARCH(INDEX($A673:$CA673,1,MATCH(INDEX(Analysis!$C$10:$E$10,1,VALUE(MID(highlight_pick,2,1))),$1:$1,0)),INDEX(Analysis!$C$12:$E$12,1,VALUE(MID(highlight_pick,2,1))))),2,0))),0),0)</f>
        <v>0</v>
      </c>
      <c r="CA673" s="8">
        <f ca="1">IF(profile="",INDEX(MyNetworks!$A$7:$Z$200,MATCH(A673,OFFSET(MyNetworks!$A$7,0,MATCH(C673,MyNetworks!$6:$6,0)-1,200,1),0),MATCH(C673,MyNetworks!$6:$6,0)-1),IFERROR(INDEX(Profiles!$A$7:$U$200,MATCH(A673,OFFSET(Profiles!$A$7,0,MATCH(profile,Profiles!$6:$6,0)-1,200,1),0),MATCH(profile,Profiles!$6:$6,0)-1),0))</f>
        <v>0</v>
      </c>
    </row>
    <row r="674" spans="1:79" ht="13" customHeight="1" x14ac:dyDescent="0.35">
      <c r="A674" s="15" t="s">
        <v>958</v>
      </c>
      <c r="C674" s="3" t="s">
        <v>615</v>
      </c>
      <c r="D674" s="8" t="str">
        <f t="shared" ca="1" si="32"/>
        <v/>
      </c>
      <c r="M674" s="4" t="s">
        <v>957</v>
      </c>
      <c r="W674" s="6"/>
      <c r="X674" s="6"/>
      <c r="Y674" s="6"/>
      <c r="Z674" s="6"/>
      <c r="AB674" s="8" t="str">
        <f ca="1">IF(AND($D674=1,ISNUMBER(MATCH(E$1&amp;E674&amp;"x",WhatIf!$X:$X,0))),1,"")</f>
        <v/>
      </c>
      <c r="AC674" s="8" t="str">
        <f ca="1">IF(AND($D674=1,ISNUMBER(MATCH(F$1&amp;F674&amp;"x",WhatIf!$X:$X,0))),1,"")</f>
        <v/>
      </c>
      <c r="AD674" s="8" t="str">
        <f ca="1">IF(AND($D674=1,ISNUMBER(MATCH(G$1&amp;G674&amp;"x",WhatIf!$X:$X,0))),1,"")</f>
        <v/>
      </c>
      <c r="AE674" s="8" t="str">
        <f ca="1">IF(AND($D674=1,ISNUMBER(MATCH(H$1&amp;H674&amp;"x",WhatIf!$X:$X,0))),1,"")</f>
        <v/>
      </c>
      <c r="AF674" s="8" t="str">
        <f ca="1">IF(AND($D674=1,ISNUMBER(MATCH(I$1&amp;I674&amp;"x",WhatIf!$X:$X,0))),1,"")</f>
        <v/>
      </c>
      <c r="AG674" s="8" t="str">
        <f ca="1">IF(AND($D674=1,ISNUMBER(MATCH(J$1&amp;J674&amp;"x",WhatIf!$X:$X,0))),1,"")</f>
        <v/>
      </c>
      <c r="AH674" s="8" t="str">
        <f ca="1">IF(AND($D674=1,ISNUMBER(MATCH(K$1&amp;K674&amp;"x",WhatIf!$X:$X,0))),1,"")</f>
        <v/>
      </c>
      <c r="AI674" s="8" t="str">
        <f ca="1">IF(AND($D674=1,ISNUMBER(MATCH(L$1&amp;L674&amp;"x",WhatIf!$X:$X,0))),1,"")</f>
        <v/>
      </c>
      <c r="AJ674" s="8" t="str">
        <f ca="1">IF(AND($D674=1,ISNUMBER(MATCH(M$1&amp;M674&amp;"x",WhatIf!$X:$X,0))),1,"")</f>
        <v/>
      </c>
      <c r="AK674" s="8" t="str">
        <f ca="1">IF(AND($D674=1,ISNUMBER(MATCH(N$1&amp;N674&amp;"x",WhatIf!$X:$X,0))),1,"")</f>
        <v/>
      </c>
      <c r="AL674" s="8" t="str">
        <f ca="1">IF(AND($D674=1,ISNUMBER(MATCH(O$1&amp;O674&amp;"x",WhatIf!$X:$X,0))),1,"")</f>
        <v/>
      </c>
      <c r="AM674" s="8" t="str">
        <f ca="1">IF(AND($D674=1,ISNUMBER(MATCH(P$1&amp;P674&amp;"x",WhatIf!$X:$X,0))),1,"")</f>
        <v/>
      </c>
      <c r="AN674" s="8" t="str">
        <f ca="1">IF(AND($D674=1,ISNUMBER(MATCH(Q$1&amp;Q674&amp;"x",WhatIf!$X:$X,0))),1,"")</f>
        <v/>
      </c>
      <c r="AO674" s="8" t="str">
        <f ca="1">IF(AND($D674=1,ISNUMBER(MATCH(R$1&amp;R674&amp;"x",WhatIf!$X:$X,0))),1,"")</f>
        <v/>
      </c>
      <c r="AP674" s="8" t="str">
        <f ca="1">IF(AND($D674=1,ISNUMBER(MATCH(S$1&amp;S674&amp;"x",WhatIf!$X:$X,0))),1,"")</f>
        <v/>
      </c>
      <c r="AQ674" s="8" t="str">
        <f ca="1">IF(AND($D674=1,ISNUMBER(MATCH(T$1&amp;T674&amp;"x",WhatIf!$X:$X,0))),1,"")</f>
        <v/>
      </c>
      <c r="AR674" s="8" t="str">
        <f ca="1">IF(AND($D674=1,ISNUMBER(MATCH(U$1&amp;U674&amp;"x",WhatIf!$X:$X,0))),1,"")</f>
        <v/>
      </c>
      <c r="AS674" s="8" t="str">
        <f ca="1">IF(AND($D674=1,ISNUMBER(MATCH(V$1&amp;V674&amp;"x",WhatIf!$X:$X,0))),1,"")</f>
        <v/>
      </c>
      <c r="AT674" s="8" t="str">
        <f ca="1">IF(AND($D674=1,ISNUMBER(MATCH(W$1&amp;W674&amp;"x",WhatIf!$X:$X,0))),1,"")</f>
        <v/>
      </c>
      <c r="AU674" s="8" t="str">
        <f ca="1">IF(AND($D674=1,ISNUMBER(MATCH(X$1&amp;X674&amp;"x",WhatIf!$X:$X,0))),1,"")</f>
        <v/>
      </c>
      <c r="AV674" s="8" t="str">
        <f ca="1">IF(AND($D674=1,ISNUMBER(MATCH(Y$1&amp;Y674&amp;"x",WhatIf!$X:$X,0))),1,"")</f>
        <v/>
      </c>
      <c r="AW674" s="8" t="str">
        <f ca="1">IF(AND($D674=1,ISNUMBER(MATCH(Z$1&amp;Z674&amp;"x",WhatIf!$X:$X,0))),1,"")</f>
        <v/>
      </c>
      <c r="AX674" s="8" t="str">
        <f ca="1">IF(AND($D674=1,ISNUMBER(MATCH(AA$1&amp;AA674&amp;"x",WhatIf!$X:$X,0))),1,"")</f>
        <v/>
      </c>
      <c r="AY674" s="8" t="str">
        <f t="shared" ca="1" si="33"/>
        <v/>
      </c>
      <c r="AZ674" s="161" t="str">
        <f>IF(OR(E674="",VLOOKUP(E$1,Services!$A$1:$B$25,2,0)="Exclude"),"",IF($D674=1,IF(OR(price_limit="",price_limit="No Limit"),IF(E674="Yes",1,2),IF(SUMIFS(WhatIf!$W:$W,WhatIf!$Q:$Q,E$1,WhatIf!$R:$R,E674)&lt;=price_limit,IF(E674="Yes",1,2),"")),""))</f>
        <v/>
      </c>
      <c r="BA674" s="161" t="str">
        <f>IF(OR(F674="",VLOOKUP(F$1,Services!$A$1:$B$25,2,0)="Exclude"),"",IF($D674=1,IF(OR(price_limit="",price_limit="No Limit"),IF(F674="Yes",1,2),IF(SUMIFS(WhatIf!$W:$W,WhatIf!$Q:$Q,F$1,WhatIf!$R:$R,F674)&lt;=price_limit,IF(F674="Yes",1,2),"")),""))</f>
        <v/>
      </c>
      <c r="BB674" s="161" t="str">
        <f>IF(OR(G674="",VLOOKUP(G$1,Services!$A$1:$B$25,2,0)="Exclude"),"",IF($D674=1,IF(OR(price_limit="",price_limit="No Limit"),IF(G674="Yes",1,2),IF(SUMIFS(WhatIf!$W:$W,WhatIf!$Q:$Q,G$1,WhatIf!$R:$R,G674)&lt;=price_limit,IF(G674="Yes",1,2),"")),""))</f>
        <v/>
      </c>
      <c r="BC674" s="161" t="str">
        <f>IF(OR(H674="",VLOOKUP(H$1,Services!$A$1:$B$25,2,0)="Exclude"),"",IF($D674=1,IF(OR(price_limit="",price_limit="No Limit"),IF(H674="Yes",1,2),IF(SUMIFS(WhatIf!$W:$W,WhatIf!$Q:$Q,H$1,WhatIf!$R:$R,H674)&lt;=price_limit,IF(H674="Yes",1,2),"")),""))</f>
        <v/>
      </c>
      <c r="BD674" s="161" t="str">
        <f>IF(OR(I674="",VLOOKUP(I$1,Services!$A$1:$B$25,2,0)="Exclude"),"",IF($D674=1,IF(OR(price_limit="",price_limit="No Limit"),IF(I674="Yes",1,2),IF(SUMIFS(WhatIf!$W:$W,WhatIf!$Q:$Q,I$1,WhatIf!$R:$R,I674)&lt;=price_limit,IF(I674="Yes",1,2),"")),""))</f>
        <v/>
      </c>
      <c r="BE674" s="161" t="str">
        <f>IF(OR(J674="",VLOOKUP(J$1,Services!$A$1:$B$25,2,0)="Exclude"),"",IF($D674=1,IF(OR(price_limit="",price_limit="No Limit"),IF(J674="Yes",1,2),IF(SUMIFS(WhatIf!$W:$W,WhatIf!$Q:$Q,J$1,WhatIf!$R:$R,J674)&lt;=price_limit,IF(J674="Yes",1,2),"")),""))</f>
        <v/>
      </c>
      <c r="BF674" s="161" t="str">
        <f>IF(OR(K674="",VLOOKUP(K$1,Services!$A$1:$B$25,2,0)="Exclude"),"",IF($D674=1,IF(OR(price_limit="",price_limit="No Limit"),IF(K674="Yes",1,2),IF(SUMIFS(WhatIf!$W:$W,WhatIf!$Q:$Q,K$1,WhatIf!$R:$R,K674)&lt;=price_limit,IF(K674="Yes",1,2),"")),""))</f>
        <v/>
      </c>
      <c r="BG674" s="161" t="str">
        <f>IF(OR(L674="",VLOOKUP(L$1,Services!$A$1:$B$25,2,0)="Exclude"),"",IF($D674=1,IF(OR(price_limit="",price_limit="No Limit"),IF(L674="Yes",1,2),IF(SUMIFS(WhatIf!$W:$W,WhatIf!$Q:$Q,L$1,WhatIf!$R:$R,L674)&lt;=price_limit,IF(L674="Yes",1,2),"")),""))</f>
        <v/>
      </c>
      <c r="BH674" s="161" t="str">
        <f ca="1">IF(OR(M674="",VLOOKUP(M$1,Services!$A$1:$B$25,2,0)="Exclude"),"",IF($D674=1,IF(OR(price_limit="",price_limit="No Limit"),IF(M674="Yes",1,2),IF(SUMIFS(WhatIf!$W:$W,WhatIf!$Q:$Q,M$1,WhatIf!$R:$R,M674)&lt;=price_limit,IF(M674="Yes",1,2),"")),""))</f>
        <v/>
      </c>
      <c r="BI674" s="161" t="str">
        <f>IF(OR(N674="",VLOOKUP(N$1,Services!$A$1:$B$25,2,0)="Exclude"),"",IF($D674=1,IF(OR(price_limit="",price_limit="No Limit"),IF(N674="Yes",1,2),IF(SUMIFS(WhatIf!$W:$W,WhatIf!$Q:$Q,N$1,WhatIf!$R:$R,N674)&lt;=price_limit,IF(N674="Yes",1,2),"")),""))</f>
        <v/>
      </c>
      <c r="BJ674" s="161" t="str">
        <f>IF(OR(O674="",VLOOKUP(O$1,Services!$A$1:$B$25,2,0)="Exclude"),"",IF($D674=1,IF(OR(price_limit="",price_limit="No Limit"),IF(O674="Yes",1,2),IF(SUMIFS(WhatIf!$W:$W,WhatIf!$Q:$Q,O$1,WhatIf!$R:$R,O674)&lt;=price_limit,IF(O674="Yes",1,2),"")),""))</f>
        <v/>
      </c>
      <c r="BK674" s="161" t="str">
        <f>IF(OR(P674="",VLOOKUP(P$1,Services!$A$1:$B$25,2,0)="Exclude"),"",IF($D674=1,IF(OR(price_limit="",price_limit="No Limit"),IF(P674="Yes",1,2),IF(SUMIFS(WhatIf!$W:$W,WhatIf!$Q:$Q,P$1,WhatIf!$R:$R,P674)&lt;=price_limit,IF(P674="Yes",1,2),"")),""))</f>
        <v/>
      </c>
      <c r="BL674" s="161" t="str">
        <f>IF(OR(Q674="",VLOOKUP(Q$1,Services!$A$1:$B$25,2,0)="Exclude"),"",IF($D674=1,IF(OR(price_limit="",price_limit="No Limit"),IF(Q674="Yes",1,2),IF(SUMIFS(WhatIf!$W:$W,WhatIf!$Q:$Q,Q$1,WhatIf!$R:$R,Q674)&lt;=price_limit,IF(Q674="Yes",1,2),"")),""))</f>
        <v/>
      </c>
      <c r="BM674" s="161" t="str">
        <f>IF(OR(R674="",VLOOKUP(R$1,Services!$A$1:$B$25,2,0)="Exclude"),"",IF($D674=1,IF(OR(price_limit="",price_limit="No Limit"),IF(R674="Yes",1,2),IF(SUMIFS(WhatIf!$W:$W,WhatIf!$Q:$Q,R$1,WhatIf!$R:$R,R674)&lt;=price_limit,IF(R674="Yes",1,2),"")),""))</f>
        <v/>
      </c>
      <c r="BN674" s="161" t="str">
        <f>IF(OR(S674="",VLOOKUP(S$1,Services!$A$1:$B$25,2,0)="Exclude"),"",IF($D674=1,IF(OR(price_limit="",price_limit="No Limit"),IF(S674="Yes",1,2),IF(SUMIFS(WhatIf!$W:$W,WhatIf!$Q:$Q,S$1,WhatIf!$R:$R,S674)&lt;=price_limit,IF(S674="Yes",1,2),"")),""))</f>
        <v/>
      </c>
      <c r="BO674" s="161" t="str">
        <f>IF(OR(T674="",VLOOKUP(T$1,Services!$A$1:$B$25,2,0)="Exclude"),"",IF($D674=1,IF(OR(price_limit="",price_limit="No Limit"),IF(T674="Yes",1,2),IF(SUMIFS(WhatIf!$W:$W,WhatIf!$Q:$Q,T$1,WhatIf!$R:$R,T674)&lt;=price_limit,IF(T674="Yes",1,2),"")),""))</f>
        <v/>
      </c>
      <c r="BP674" s="161" t="str">
        <f>IF(OR(U674="",VLOOKUP(U$1,Services!$A$1:$B$25,2,0)="Exclude"),"",IF($D674=1,IF(OR(price_limit="",price_limit="No Limit"),IF(U674="Yes",1,2),IF(SUMIFS(WhatIf!$W:$W,WhatIf!$Q:$Q,U$1,WhatIf!$R:$R,U674)&lt;=price_limit,IF(U674="Yes",1,2),"")),""))</f>
        <v/>
      </c>
      <c r="BQ674" s="161" t="str">
        <f>IF(OR(V674="",VLOOKUP(V$1,Services!$A$1:$B$25,2,0)="Exclude"),"",IF($D674=1,IF(OR(price_limit="",price_limit="No Limit"),IF(V674="Yes",1,2),IF(SUMIFS(WhatIf!$W:$W,WhatIf!$Q:$Q,V$1,WhatIf!$R:$R,V674)&lt;=price_limit,IF(V674="Yes",1,2),"")),""))</f>
        <v/>
      </c>
      <c r="BR674" s="161" t="str">
        <f>IF(OR(W674="",VLOOKUP(W$1,Services!$A$1:$B$25,2,0)="Exclude"),"",IF($D674=1,IF(OR(price_limit="",price_limit="No Limit"),IF(W674="Yes",1,2),IF(SUMIFS(WhatIf!$W:$W,WhatIf!$Q:$Q,W$1,WhatIf!$R:$R,W674)&lt;=price_limit,IF(W674="Yes",1,2),"")),""))</f>
        <v/>
      </c>
      <c r="BS674" s="161" t="str">
        <f>IF(OR(X674="",VLOOKUP(X$1,Services!$A$1:$B$25,2,0)="Exclude"),"",IF($D674=1,IF(OR(price_limit="",price_limit="No Limit"),IF(X674="Yes",1,2),IF(SUMIFS(WhatIf!$W:$W,WhatIf!$Q:$Q,X$1,WhatIf!$R:$R,X674)&lt;=price_limit,IF(X674="Yes",1,2),"")),""))</f>
        <v/>
      </c>
      <c r="BT674" s="161" t="str">
        <f>IF(OR(Y674="",VLOOKUP(Y$1,Services!$A$1:$B$25,2,0)="Exclude"),"",IF($D674=1,IF(OR(price_limit="",price_limit="No Limit"),IF(Y674="Yes",1,2),IF(SUMIFS(WhatIf!$W:$W,WhatIf!$Q:$Q,Y$1,WhatIf!$R:$R,Y674)&lt;=price_limit,IF(Y674="Yes",1,2),"")),""))</f>
        <v/>
      </c>
      <c r="BU674" s="161" t="str">
        <f>IF(OR(Z674="",VLOOKUP(Z$1,Services!$A$1:$B$25,2,0)="Exclude"),"",IF($D674=1,IF(OR(price_limit="",price_limit="No Limit"),IF(Z674="Yes",1,2),IF(SUMIFS(WhatIf!$W:$W,WhatIf!$Q:$Q,Z$1,WhatIf!$R:$R,Z674)&lt;=price_limit,IF(Z674="Yes",1,2),"")),""))</f>
        <v/>
      </c>
      <c r="BV674" s="161" t="str">
        <f>IF(OR(AA674="",VLOOKUP(AA$1,Services!$A$1:$B$25,2,0)="Exclude"),"",IF($D674=1,IF(OR(price_limit="",price_limit="No Limit"),IF(AA674="Yes",1,2),IF(SUMIFS(WhatIf!$W:$W,WhatIf!$Q:$Q,AA$1,WhatIf!$R:$R,AA674)&lt;=price_limit,IF(AA674="Yes",1,2),"")),""))</f>
        <v/>
      </c>
      <c r="BW674" s="8">
        <f t="shared" si="34"/>
        <v>0</v>
      </c>
      <c r="BX674" s="8">
        <f>IF(OR(highlight_pick="Select",highlight_pick=""),0,IF(MID(highlight_pick,1,1)="#",0,IF(INDEX($A674:$CA674,1,MATCH(highlight_pick,$1:$1,0))="",0,IF(INDEX($A674:$CA674,1,MATCH(highlight_pick,$1:$1,0))="Yes",1,2))))</f>
        <v>0</v>
      </c>
      <c r="BY674" s="8">
        <f>IF(MID(highlight_pick,1,1)="#",IF(INDEX(Analysis!$C$7:$E$7,1,VALUE(MID(highlight_pick,2,1)))&lt;&gt;"",IF(INDEX($A674:$CA674,1,MATCH(INDEX(Analysis!$C$7:$E$7,1,VALUE(MID(highlight_pick,2,1))),$1:$1,0))="",0,IF(INDEX($A674:$CA674,1,MATCH(INDEX(Analysis!$C$7:$E$7,1,VALUE(MID(highlight_pick,2,1))),$1:$1,0))="Yes",1,IF(ISNUMBER(SEARCH(INDEX($A674:$CA674,1,MATCH(INDEX(Analysis!$C$7:$E$7,1,VALUE(MID(highlight_pick,2,1))),$1:$1,0)),INDEX(Analysis!$C$9:$E$9,1,VALUE(MID(highlight_pick,2,1))))),2,0))),0),0)</f>
        <v>0</v>
      </c>
      <c r="BZ674" s="8">
        <f>IF(MID(highlight_pick,1,1)="#",IF(INDEX(Analysis!$C$10:$E$10,1,VALUE(MID(highlight_pick,2,1)))&lt;&gt;"",IF(INDEX($A674:$CA674,1,MATCH(INDEX(Analysis!$C$10:$E$10,1,VALUE(MID(highlight_pick,2,1))),$1:$1,0))="",0,IF(INDEX($A674:$CA674,1,MATCH(INDEX(Analysis!$C$10:$E$10,1,VALUE(MID(highlight_pick,2,1))),$1:$1,0))="Yes",1,IF(ISNUMBER(SEARCH(INDEX($A674:$CA674,1,MATCH(INDEX(Analysis!$C$10:$E$10,1,VALUE(MID(highlight_pick,2,1))),$1:$1,0)),INDEX(Analysis!$C$12:$E$12,1,VALUE(MID(highlight_pick,2,1))))),2,0))),0),0)</f>
        <v>0</v>
      </c>
      <c r="CA674" s="8">
        <f ca="1">IF(profile="",INDEX(MyNetworks!$A$7:$Z$200,MATCH(A674,OFFSET(MyNetworks!$A$7,0,MATCH(C674,MyNetworks!$6:$6,0)-1,200,1),0),MATCH(C674,MyNetworks!$6:$6,0)-1),IFERROR(INDEX(Profiles!$A$7:$U$200,MATCH(A674,OFFSET(Profiles!$A$7,0,MATCH(profile,Profiles!$6:$6,0)-1,200,1),0),MATCH(profile,Profiles!$6:$6,0)-1),0))</f>
        <v>0</v>
      </c>
    </row>
    <row r="675" spans="1:79" ht="13" customHeight="1" x14ac:dyDescent="0.35">
      <c r="A675" s="15" t="s">
        <v>881</v>
      </c>
      <c r="B675" s="3" t="s">
        <v>882</v>
      </c>
      <c r="C675" s="3" t="s">
        <v>615</v>
      </c>
      <c r="D675" s="8" t="str">
        <f t="shared" ca="1" si="32"/>
        <v/>
      </c>
      <c r="M675" s="4" t="s">
        <v>882</v>
      </c>
      <c r="W675" s="6"/>
      <c r="X675" s="6"/>
      <c r="Y675" s="6"/>
      <c r="Z675" s="6"/>
      <c r="AB675" s="8" t="str">
        <f ca="1">IF(AND($D675=1,ISNUMBER(MATCH(E$1&amp;E675&amp;"x",WhatIf!$X:$X,0))),1,"")</f>
        <v/>
      </c>
      <c r="AC675" s="8" t="str">
        <f ca="1">IF(AND($D675=1,ISNUMBER(MATCH(F$1&amp;F675&amp;"x",WhatIf!$X:$X,0))),1,"")</f>
        <v/>
      </c>
      <c r="AD675" s="8" t="str">
        <f ca="1">IF(AND($D675=1,ISNUMBER(MATCH(G$1&amp;G675&amp;"x",WhatIf!$X:$X,0))),1,"")</f>
        <v/>
      </c>
      <c r="AE675" s="8" t="str">
        <f ca="1">IF(AND($D675=1,ISNUMBER(MATCH(H$1&amp;H675&amp;"x",WhatIf!$X:$X,0))),1,"")</f>
        <v/>
      </c>
      <c r="AF675" s="8" t="str">
        <f ca="1">IF(AND($D675=1,ISNUMBER(MATCH(I$1&amp;I675&amp;"x",WhatIf!$X:$X,0))),1,"")</f>
        <v/>
      </c>
      <c r="AG675" s="8" t="str">
        <f ca="1">IF(AND($D675=1,ISNUMBER(MATCH(J$1&amp;J675&amp;"x",WhatIf!$X:$X,0))),1,"")</f>
        <v/>
      </c>
      <c r="AH675" s="8" t="str">
        <f ca="1">IF(AND($D675=1,ISNUMBER(MATCH(K$1&amp;K675&amp;"x",WhatIf!$X:$X,0))),1,"")</f>
        <v/>
      </c>
      <c r="AI675" s="8" t="str">
        <f ca="1">IF(AND($D675=1,ISNUMBER(MATCH(L$1&amp;L675&amp;"x",WhatIf!$X:$X,0))),1,"")</f>
        <v/>
      </c>
      <c r="AJ675" s="8" t="str">
        <f ca="1">IF(AND($D675=1,ISNUMBER(MATCH(M$1&amp;M675&amp;"x",WhatIf!$X:$X,0))),1,"")</f>
        <v/>
      </c>
      <c r="AK675" s="8" t="str">
        <f ca="1">IF(AND($D675=1,ISNUMBER(MATCH(N$1&amp;N675&amp;"x",WhatIf!$X:$X,0))),1,"")</f>
        <v/>
      </c>
      <c r="AL675" s="8" t="str">
        <f ca="1">IF(AND($D675=1,ISNUMBER(MATCH(O$1&amp;O675&amp;"x",WhatIf!$X:$X,0))),1,"")</f>
        <v/>
      </c>
      <c r="AM675" s="8" t="str">
        <f ca="1">IF(AND($D675=1,ISNUMBER(MATCH(P$1&amp;P675&amp;"x",WhatIf!$X:$X,0))),1,"")</f>
        <v/>
      </c>
      <c r="AN675" s="8" t="str">
        <f ca="1">IF(AND($D675=1,ISNUMBER(MATCH(Q$1&amp;Q675&amp;"x",WhatIf!$X:$X,0))),1,"")</f>
        <v/>
      </c>
      <c r="AO675" s="8" t="str">
        <f ca="1">IF(AND($D675=1,ISNUMBER(MATCH(R$1&amp;R675&amp;"x",WhatIf!$X:$X,0))),1,"")</f>
        <v/>
      </c>
      <c r="AP675" s="8" t="str">
        <f ca="1">IF(AND($D675=1,ISNUMBER(MATCH(S$1&amp;S675&amp;"x",WhatIf!$X:$X,0))),1,"")</f>
        <v/>
      </c>
      <c r="AQ675" s="8" t="str">
        <f ca="1">IF(AND($D675=1,ISNUMBER(MATCH(T$1&amp;T675&amp;"x",WhatIf!$X:$X,0))),1,"")</f>
        <v/>
      </c>
      <c r="AR675" s="8" t="str">
        <f ca="1">IF(AND($D675=1,ISNUMBER(MATCH(U$1&amp;U675&amp;"x",WhatIf!$X:$X,0))),1,"")</f>
        <v/>
      </c>
      <c r="AS675" s="8" t="str">
        <f ca="1">IF(AND($D675=1,ISNUMBER(MATCH(V$1&amp;V675&amp;"x",WhatIf!$X:$X,0))),1,"")</f>
        <v/>
      </c>
      <c r="AT675" s="8" t="str">
        <f ca="1">IF(AND($D675=1,ISNUMBER(MATCH(W$1&amp;W675&amp;"x",WhatIf!$X:$X,0))),1,"")</f>
        <v/>
      </c>
      <c r="AU675" s="8" t="str">
        <f ca="1">IF(AND($D675=1,ISNUMBER(MATCH(X$1&amp;X675&amp;"x",WhatIf!$X:$X,0))),1,"")</f>
        <v/>
      </c>
      <c r="AV675" s="8" t="str">
        <f ca="1">IF(AND($D675=1,ISNUMBER(MATCH(Y$1&amp;Y675&amp;"x",WhatIf!$X:$X,0))),1,"")</f>
        <v/>
      </c>
      <c r="AW675" s="8" t="str">
        <f ca="1">IF(AND($D675=1,ISNUMBER(MATCH(Z$1&amp;Z675&amp;"x",WhatIf!$X:$X,0))),1,"")</f>
        <v/>
      </c>
      <c r="AX675" s="8" t="str">
        <f ca="1">IF(AND($D675=1,ISNUMBER(MATCH(AA$1&amp;AA675&amp;"x",WhatIf!$X:$X,0))),1,"")</f>
        <v/>
      </c>
      <c r="AY675" s="8" t="str">
        <f t="shared" ca="1" si="33"/>
        <v/>
      </c>
      <c r="AZ675" s="161" t="str">
        <f>IF(OR(E675="",VLOOKUP(E$1,Services!$A$1:$B$25,2,0)="Exclude"),"",IF($D675=1,IF(OR(price_limit="",price_limit="No Limit"),IF(E675="Yes",1,2),IF(SUMIFS(WhatIf!$W:$W,WhatIf!$Q:$Q,E$1,WhatIf!$R:$R,E675)&lt;=price_limit,IF(E675="Yes",1,2),"")),""))</f>
        <v/>
      </c>
      <c r="BA675" s="161" t="str">
        <f>IF(OR(F675="",VLOOKUP(F$1,Services!$A$1:$B$25,2,0)="Exclude"),"",IF($D675=1,IF(OR(price_limit="",price_limit="No Limit"),IF(F675="Yes",1,2),IF(SUMIFS(WhatIf!$W:$W,WhatIf!$Q:$Q,F$1,WhatIf!$R:$R,F675)&lt;=price_limit,IF(F675="Yes",1,2),"")),""))</f>
        <v/>
      </c>
      <c r="BB675" s="161" t="str">
        <f>IF(OR(G675="",VLOOKUP(G$1,Services!$A$1:$B$25,2,0)="Exclude"),"",IF($D675=1,IF(OR(price_limit="",price_limit="No Limit"),IF(G675="Yes",1,2),IF(SUMIFS(WhatIf!$W:$W,WhatIf!$Q:$Q,G$1,WhatIf!$R:$R,G675)&lt;=price_limit,IF(G675="Yes",1,2),"")),""))</f>
        <v/>
      </c>
      <c r="BC675" s="161" t="str">
        <f>IF(OR(H675="",VLOOKUP(H$1,Services!$A$1:$B$25,2,0)="Exclude"),"",IF($D675=1,IF(OR(price_limit="",price_limit="No Limit"),IF(H675="Yes",1,2),IF(SUMIFS(WhatIf!$W:$W,WhatIf!$Q:$Q,H$1,WhatIf!$R:$R,H675)&lt;=price_limit,IF(H675="Yes",1,2),"")),""))</f>
        <v/>
      </c>
      <c r="BD675" s="161" t="str">
        <f>IF(OR(I675="",VLOOKUP(I$1,Services!$A$1:$B$25,2,0)="Exclude"),"",IF($D675=1,IF(OR(price_limit="",price_limit="No Limit"),IF(I675="Yes",1,2),IF(SUMIFS(WhatIf!$W:$W,WhatIf!$Q:$Q,I$1,WhatIf!$R:$R,I675)&lt;=price_limit,IF(I675="Yes",1,2),"")),""))</f>
        <v/>
      </c>
      <c r="BE675" s="161" t="str">
        <f>IF(OR(J675="",VLOOKUP(J$1,Services!$A$1:$B$25,2,0)="Exclude"),"",IF($D675=1,IF(OR(price_limit="",price_limit="No Limit"),IF(J675="Yes",1,2),IF(SUMIFS(WhatIf!$W:$W,WhatIf!$Q:$Q,J$1,WhatIf!$R:$R,J675)&lt;=price_limit,IF(J675="Yes",1,2),"")),""))</f>
        <v/>
      </c>
      <c r="BF675" s="161" t="str">
        <f>IF(OR(K675="",VLOOKUP(K$1,Services!$A$1:$B$25,2,0)="Exclude"),"",IF($D675=1,IF(OR(price_limit="",price_limit="No Limit"),IF(K675="Yes",1,2),IF(SUMIFS(WhatIf!$W:$W,WhatIf!$Q:$Q,K$1,WhatIf!$R:$R,K675)&lt;=price_limit,IF(K675="Yes",1,2),"")),""))</f>
        <v/>
      </c>
      <c r="BG675" s="161" t="str">
        <f>IF(OR(L675="",VLOOKUP(L$1,Services!$A$1:$B$25,2,0)="Exclude"),"",IF($D675=1,IF(OR(price_limit="",price_limit="No Limit"),IF(L675="Yes",1,2),IF(SUMIFS(WhatIf!$W:$W,WhatIf!$Q:$Q,L$1,WhatIf!$R:$R,L675)&lt;=price_limit,IF(L675="Yes",1,2),"")),""))</f>
        <v/>
      </c>
      <c r="BH675" s="161" t="str">
        <f ca="1">IF(OR(M675="",VLOOKUP(M$1,Services!$A$1:$B$25,2,0)="Exclude"),"",IF($D675=1,IF(OR(price_limit="",price_limit="No Limit"),IF(M675="Yes",1,2),IF(SUMIFS(WhatIf!$W:$W,WhatIf!$Q:$Q,M$1,WhatIf!$R:$R,M675)&lt;=price_limit,IF(M675="Yes",1,2),"")),""))</f>
        <v/>
      </c>
      <c r="BI675" s="161" t="str">
        <f>IF(OR(N675="",VLOOKUP(N$1,Services!$A$1:$B$25,2,0)="Exclude"),"",IF($D675=1,IF(OR(price_limit="",price_limit="No Limit"),IF(N675="Yes",1,2),IF(SUMIFS(WhatIf!$W:$W,WhatIf!$Q:$Q,N$1,WhatIf!$R:$R,N675)&lt;=price_limit,IF(N675="Yes",1,2),"")),""))</f>
        <v/>
      </c>
      <c r="BJ675" s="161" t="str">
        <f>IF(OR(O675="",VLOOKUP(O$1,Services!$A$1:$B$25,2,0)="Exclude"),"",IF($D675=1,IF(OR(price_limit="",price_limit="No Limit"),IF(O675="Yes",1,2),IF(SUMIFS(WhatIf!$W:$W,WhatIf!$Q:$Q,O$1,WhatIf!$R:$R,O675)&lt;=price_limit,IF(O675="Yes",1,2),"")),""))</f>
        <v/>
      </c>
      <c r="BK675" s="161" t="str">
        <f>IF(OR(P675="",VLOOKUP(P$1,Services!$A$1:$B$25,2,0)="Exclude"),"",IF($D675=1,IF(OR(price_limit="",price_limit="No Limit"),IF(P675="Yes",1,2),IF(SUMIFS(WhatIf!$W:$W,WhatIf!$Q:$Q,P$1,WhatIf!$R:$R,P675)&lt;=price_limit,IF(P675="Yes",1,2),"")),""))</f>
        <v/>
      </c>
      <c r="BL675" s="161" t="str">
        <f>IF(OR(Q675="",VLOOKUP(Q$1,Services!$A$1:$B$25,2,0)="Exclude"),"",IF($D675=1,IF(OR(price_limit="",price_limit="No Limit"),IF(Q675="Yes",1,2),IF(SUMIFS(WhatIf!$W:$W,WhatIf!$Q:$Q,Q$1,WhatIf!$R:$R,Q675)&lt;=price_limit,IF(Q675="Yes",1,2),"")),""))</f>
        <v/>
      </c>
      <c r="BM675" s="161" t="str">
        <f>IF(OR(R675="",VLOOKUP(R$1,Services!$A$1:$B$25,2,0)="Exclude"),"",IF($D675=1,IF(OR(price_limit="",price_limit="No Limit"),IF(R675="Yes",1,2),IF(SUMIFS(WhatIf!$W:$W,WhatIf!$Q:$Q,R$1,WhatIf!$R:$R,R675)&lt;=price_limit,IF(R675="Yes",1,2),"")),""))</f>
        <v/>
      </c>
      <c r="BN675" s="161" t="str">
        <f>IF(OR(S675="",VLOOKUP(S$1,Services!$A$1:$B$25,2,0)="Exclude"),"",IF($D675=1,IF(OR(price_limit="",price_limit="No Limit"),IF(S675="Yes",1,2),IF(SUMIFS(WhatIf!$W:$W,WhatIf!$Q:$Q,S$1,WhatIf!$R:$R,S675)&lt;=price_limit,IF(S675="Yes",1,2),"")),""))</f>
        <v/>
      </c>
      <c r="BO675" s="161" t="str">
        <f>IF(OR(T675="",VLOOKUP(T$1,Services!$A$1:$B$25,2,0)="Exclude"),"",IF($D675=1,IF(OR(price_limit="",price_limit="No Limit"),IF(T675="Yes",1,2),IF(SUMIFS(WhatIf!$W:$W,WhatIf!$Q:$Q,T$1,WhatIf!$R:$R,T675)&lt;=price_limit,IF(T675="Yes",1,2),"")),""))</f>
        <v/>
      </c>
      <c r="BP675" s="161" t="str">
        <f>IF(OR(U675="",VLOOKUP(U$1,Services!$A$1:$B$25,2,0)="Exclude"),"",IF($D675=1,IF(OR(price_limit="",price_limit="No Limit"),IF(U675="Yes",1,2),IF(SUMIFS(WhatIf!$W:$W,WhatIf!$Q:$Q,U$1,WhatIf!$R:$R,U675)&lt;=price_limit,IF(U675="Yes",1,2),"")),""))</f>
        <v/>
      </c>
      <c r="BQ675" s="161" t="str">
        <f>IF(OR(V675="",VLOOKUP(V$1,Services!$A$1:$B$25,2,0)="Exclude"),"",IF($D675=1,IF(OR(price_limit="",price_limit="No Limit"),IF(V675="Yes",1,2),IF(SUMIFS(WhatIf!$W:$W,WhatIf!$Q:$Q,V$1,WhatIf!$R:$R,V675)&lt;=price_limit,IF(V675="Yes",1,2),"")),""))</f>
        <v/>
      </c>
      <c r="BR675" s="161" t="str">
        <f>IF(OR(W675="",VLOOKUP(W$1,Services!$A$1:$B$25,2,0)="Exclude"),"",IF($D675=1,IF(OR(price_limit="",price_limit="No Limit"),IF(W675="Yes",1,2),IF(SUMIFS(WhatIf!$W:$W,WhatIf!$Q:$Q,W$1,WhatIf!$R:$R,W675)&lt;=price_limit,IF(W675="Yes",1,2),"")),""))</f>
        <v/>
      </c>
      <c r="BS675" s="161" t="str">
        <f>IF(OR(X675="",VLOOKUP(X$1,Services!$A$1:$B$25,2,0)="Exclude"),"",IF($D675=1,IF(OR(price_limit="",price_limit="No Limit"),IF(X675="Yes",1,2),IF(SUMIFS(WhatIf!$W:$W,WhatIf!$Q:$Q,X$1,WhatIf!$R:$R,X675)&lt;=price_limit,IF(X675="Yes",1,2),"")),""))</f>
        <v/>
      </c>
      <c r="BT675" s="161" t="str">
        <f>IF(OR(Y675="",VLOOKUP(Y$1,Services!$A$1:$B$25,2,0)="Exclude"),"",IF($D675=1,IF(OR(price_limit="",price_limit="No Limit"),IF(Y675="Yes",1,2),IF(SUMIFS(WhatIf!$W:$W,WhatIf!$Q:$Q,Y$1,WhatIf!$R:$R,Y675)&lt;=price_limit,IF(Y675="Yes",1,2),"")),""))</f>
        <v/>
      </c>
      <c r="BU675" s="161" t="str">
        <f>IF(OR(Z675="",VLOOKUP(Z$1,Services!$A$1:$B$25,2,0)="Exclude"),"",IF($D675=1,IF(OR(price_limit="",price_limit="No Limit"),IF(Z675="Yes",1,2),IF(SUMIFS(WhatIf!$W:$W,WhatIf!$Q:$Q,Z$1,WhatIf!$R:$R,Z675)&lt;=price_limit,IF(Z675="Yes",1,2),"")),""))</f>
        <v/>
      </c>
      <c r="BV675" s="161" t="str">
        <f>IF(OR(AA675="",VLOOKUP(AA$1,Services!$A$1:$B$25,2,0)="Exclude"),"",IF($D675=1,IF(OR(price_limit="",price_limit="No Limit"),IF(AA675="Yes",1,2),IF(SUMIFS(WhatIf!$W:$W,WhatIf!$Q:$Q,AA$1,WhatIf!$R:$R,AA675)&lt;=price_limit,IF(AA675="Yes",1,2),"")),""))</f>
        <v/>
      </c>
      <c r="BW675" s="8">
        <f t="shared" si="34"/>
        <v>0</v>
      </c>
      <c r="BX675" s="8">
        <f>IF(OR(highlight_pick="Select",highlight_pick=""),0,IF(MID(highlight_pick,1,1)="#",0,IF(INDEX($A675:$CA675,1,MATCH(highlight_pick,$1:$1,0))="",0,IF(INDEX($A675:$CA675,1,MATCH(highlight_pick,$1:$1,0))="Yes",1,2))))</f>
        <v>0</v>
      </c>
      <c r="BY675" s="8">
        <f>IF(MID(highlight_pick,1,1)="#",IF(INDEX(Analysis!$C$7:$E$7,1,VALUE(MID(highlight_pick,2,1)))&lt;&gt;"",IF(INDEX($A675:$CA675,1,MATCH(INDEX(Analysis!$C$7:$E$7,1,VALUE(MID(highlight_pick,2,1))),$1:$1,0))="",0,IF(INDEX($A675:$CA675,1,MATCH(INDEX(Analysis!$C$7:$E$7,1,VALUE(MID(highlight_pick,2,1))),$1:$1,0))="Yes",1,IF(ISNUMBER(SEARCH(INDEX($A675:$CA675,1,MATCH(INDEX(Analysis!$C$7:$E$7,1,VALUE(MID(highlight_pick,2,1))),$1:$1,0)),INDEX(Analysis!$C$9:$E$9,1,VALUE(MID(highlight_pick,2,1))))),2,0))),0),0)</f>
        <v>0</v>
      </c>
      <c r="BZ675" s="8">
        <f>IF(MID(highlight_pick,1,1)="#",IF(INDEX(Analysis!$C$10:$E$10,1,VALUE(MID(highlight_pick,2,1)))&lt;&gt;"",IF(INDEX($A675:$CA675,1,MATCH(INDEX(Analysis!$C$10:$E$10,1,VALUE(MID(highlight_pick,2,1))),$1:$1,0))="",0,IF(INDEX($A675:$CA675,1,MATCH(INDEX(Analysis!$C$10:$E$10,1,VALUE(MID(highlight_pick,2,1))),$1:$1,0))="Yes",1,IF(ISNUMBER(SEARCH(INDEX($A675:$CA675,1,MATCH(INDEX(Analysis!$C$10:$E$10,1,VALUE(MID(highlight_pick,2,1))),$1:$1,0)),INDEX(Analysis!$C$12:$E$12,1,VALUE(MID(highlight_pick,2,1))))),2,0))),0),0)</f>
        <v>0</v>
      </c>
      <c r="CA675" s="8">
        <f ca="1">IF(profile="",INDEX(MyNetworks!$A$7:$Z$200,MATCH(A675,OFFSET(MyNetworks!$A$7,0,MATCH(C675,MyNetworks!$6:$6,0)-1,200,1),0),MATCH(C675,MyNetworks!$6:$6,0)-1),IFERROR(INDEX(Profiles!$A$7:$U$200,MATCH(A675,OFFSET(Profiles!$A$7,0,MATCH(profile,Profiles!$6:$6,0)-1,200,1),0),MATCH(profile,Profiles!$6:$6,0)-1),0))</f>
        <v>0</v>
      </c>
    </row>
    <row r="676" spans="1:79" ht="13" customHeight="1" x14ac:dyDescent="0.35">
      <c r="A676" s="15" t="s">
        <v>898</v>
      </c>
      <c r="C676" s="3" t="s">
        <v>185</v>
      </c>
      <c r="D676" s="8" t="str">
        <f t="shared" ca="1" si="32"/>
        <v/>
      </c>
      <c r="I676" s="8"/>
      <c r="J676" s="8"/>
      <c r="K676" s="8"/>
      <c r="L676" s="8"/>
      <c r="M676" s="8"/>
      <c r="N676" s="8"/>
      <c r="O676" s="8" t="s">
        <v>605</v>
      </c>
      <c r="P676" s="8"/>
      <c r="Q676" s="8"/>
      <c r="R676" s="8"/>
      <c r="S676" s="8"/>
      <c r="T676" s="8"/>
      <c r="U676" s="8"/>
      <c r="V676" s="8"/>
      <c r="W676" s="6"/>
      <c r="X676" s="6"/>
      <c r="Y676" s="6"/>
      <c r="Z676" s="6"/>
      <c r="AB676" s="8" t="str">
        <f ca="1">IF(AND($D676=1,ISNUMBER(MATCH(E$1&amp;E676&amp;"x",WhatIf!$X:$X,0))),1,"")</f>
        <v/>
      </c>
      <c r="AC676" s="8" t="str">
        <f ca="1">IF(AND($D676=1,ISNUMBER(MATCH(F$1&amp;F676&amp;"x",WhatIf!$X:$X,0))),1,"")</f>
        <v/>
      </c>
      <c r="AD676" s="8" t="str">
        <f ca="1">IF(AND($D676=1,ISNUMBER(MATCH(G$1&amp;G676&amp;"x",WhatIf!$X:$X,0))),1,"")</f>
        <v/>
      </c>
      <c r="AE676" s="8" t="str">
        <f ca="1">IF(AND($D676=1,ISNUMBER(MATCH(H$1&amp;H676&amp;"x",WhatIf!$X:$X,0))),1,"")</f>
        <v/>
      </c>
      <c r="AF676" s="8" t="str">
        <f ca="1">IF(AND($D676=1,ISNUMBER(MATCH(I$1&amp;I676&amp;"x",WhatIf!$X:$X,0))),1,"")</f>
        <v/>
      </c>
      <c r="AG676" s="8" t="str">
        <f ca="1">IF(AND($D676=1,ISNUMBER(MATCH(J$1&amp;J676&amp;"x",WhatIf!$X:$X,0))),1,"")</f>
        <v/>
      </c>
      <c r="AH676" s="8" t="str">
        <f ca="1">IF(AND($D676=1,ISNUMBER(MATCH(K$1&amp;K676&amp;"x",WhatIf!$X:$X,0))),1,"")</f>
        <v/>
      </c>
      <c r="AI676" s="8" t="str">
        <f ca="1">IF(AND($D676=1,ISNUMBER(MATCH(L$1&amp;L676&amp;"x",WhatIf!$X:$X,0))),1,"")</f>
        <v/>
      </c>
      <c r="AJ676" s="8" t="str">
        <f ca="1">IF(AND($D676=1,ISNUMBER(MATCH(M$1&amp;M676&amp;"x",WhatIf!$X:$X,0))),1,"")</f>
        <v/>
      </c>
      <c r="AK676" s="8" t="str">
        <f ca="1">IF(AND($D676=1,ISNUMBER(MATCH(N$1&amp;N676&amp;"x",WhatIf!$X:$X,0))),1,"")</f>
        <v/>
      </c>
      <c r="AL676" s="8" t="str">
        <f ca="1">IF(AND($D676=1,ISNUMBER(MATCH(O$1&amp;O676&amp;"x",WhatIf!$X:$X,0))),1,"")</f>
        <v/>
      </c>
      <c r="AM676" s="8" t="str">
        <f ca="1">IF(AND($D676=1,ISNUMBER(MATCH(P$1&amp;P676&amp;"x",WhatIf!$X:$X,0))),1,"")</f>
        <v/>
      </c>
      <c r="AN676" s="8" t="str">
        <f ca="1">IF(AND($D676=1,ISNUMBER(MATCH(Q$1&amp;Q676&amp;"x",WhatIf!$X:$X,0))),1,"")</f>
        <v/>
      </c>
      <c r="AO676" s="8" t="str">
        <f ca="1">IF(AND($D676=1,ISNUMBER(MATCH(R$1&amp;R676&amp;"x",WhatIf!$X:$X,0))),1,"")</f>
        <v/>
      </c>
      <c r="AP676" s="8" t="str">
        <f ca="1">IF(AND($D676=1,ISNUMBER(MATCH(S$1&amp;S676&amp;"x",WhatIf!$X:$X,0))),1,"")</f>
        <v/>
      </c>
      <c r="AQ676" s="8" t="str">
        <f ca="1">IF(AND($D676=1,ISNUMBER(MATCH(T$1&amp;T676&amp;"x",WhatIf!$X:$X,0))),1,"")</f>
        <v/>
      </c>
      <c r="AR676" s="8" t="str">
        <f ca="1">IF(AND($D676=1,ISNUMBER(MATCH(U$1&amp;U676&amp;"x",WhatIf!$X:$X,0))),1,"")</f>
        <v/>
      </c>
      <c r="AS676" s="8" t="str">
        <f ca="1">IF(AND($D676=1,ISNUMBER(MATCH(V$1&amp;V676&amp;"x",WhatIf!$X:$X,0))),1,"")</f>
        <v/>
      </c>
      <c r="AT676" s="8" t="str">
        <f ca="1">IF(AND($D676=1,ISNUMBER(MATCH(W$1&amp;W676&amp;"x",WhatIf!$X:$X,0))),1,"")</f>
        <v/>
      </c>
      <c r="AU676" s="8" t="str">
        <f ca="1">IF(AND($D676=1,ISNUMBER(MATCH(X$1&amp;X676&amp;"x",WhatIf!$X:$X,0))),1,"")</f>
        <v/>
      </c>
      <c r="AV676" s="8" t="str">
        <f ca="1">IF(AND($D676=1,ISNUMBER(MATCH(Y$1&amp;Y676&amp;"x",WhatIf!$X:$X,0))),1,"")</f>
        <v/>
      </c>
      <c r="AW676" s="8" t="str">
        <f ca="1">IF(AND($D676=1,ISNUMBER(MATCH(Z$1&amp;Z676&amp;"x",WhatIf!$X:$X,0))),1,"")</f>
        <v/>
      </c>
      <c r="AX676" s="8" t="str">
        <f ca="1">IF(AND($D676=1,ISNUMBER(MATCH(AA$1&amp;AA676&amp;"x",WhatIf!$X:$X,0))),1,"")</f>
        <v/>
      </c>
      <c r="AY676" s="8" t="str">
        <f t="shared" ca="1" si="33"/>
        <v/>
      </c>
      <c r="AZ676" s="161" t="str">
        <f>IF(OR(E676="",VLOOKUP(E$1,Services!$A$1:$B$25,2,0)="Exclude"),"",IF($D676=1,IF(OR(price_limit="",price_limit="No Limit"),IF(E676="Yes",1,2),IF(SUMIFS(WhatIf!$W:$W,WhatIf!$Q:$Q,E$1,WhatIf!$R:$R,E676)&lt;=price_limit,IF(E676="Yes",1,2),"")),""))</f>
        <v/>
      </c>
      <c r="BA676" s="161" t="str">
        <f>IF(OR(F676="",VLOOKUP(F$1,Services!$A$1:$B$25,2,0)="Exclude"),"",IF($D676=1,IF(OR(price_limit="",price_limit="No Limit"),IF(F676="Yes",1,2),IF(SUMIFS(WhatIf!$W:$W,WhatIf!$Q:$Q,F$1,WhatIf!$R:$R,F676)&lt;=price_limit,IF(F676="Yes",1,2),"")),""))</f>
        <v/>
      </c>
      <c r="BB676" s="161" t="str">
        <f>IF(OR(G676="",VLOOKUP(G$1,Services!$A$1:$B$25,2,0)="Exclude"),"",IF($D676=1,IF(OR(price_limit="",price_limit="No Limit"),IF(G676="Yes",1,2),IF(SUMIFS(WhatIf!$W:$W,WhatIf!$Q:$Q,G$1,WhatIf!$R:$R,G676)&lt;=price_limit,IF(G676="Yes",1,2),"")),""))</f>
        <v/>
      </c>
      <c r="BC676" s="161" t="str">
        <f>IF(OR(H676="",VLOOKUP(H$1,Services!$A$1:$B$25,2,0)="Exclude"),"",IF($D676=1,IF(OR(price_limit="",price_limit="No Limit"),IF(H676="Yes",1,2),IF(SUMIFS(WhatIf!$W:$W,WhatIf!$Q:$Q,H$1,WhatIf!$R:$R,H676)&lt;=price_limit,IF(H676="Yes",1,2),"")),""))</f>
        <v/>
      </c>
      <c r="BD676" s="161" t="str">
        <f>IF(OR(I676="",VLOOKUP(I$1,Services!$A$1:$B$25,2,0)="Exclude"),"",IF($D676=1,IF(OR(price_limit="",price_limit="No Limit"),IF(I676="Yes",1,2),IF(SUMIFS(WhatIf!$W:$W,WhatIf!$Q:$Q,I$1,WhatIf!$R:$R,I676)&lt;=price_limit,IF(I676="Yes",1,2),"")),""))</f>
        <v/>
      </c>
      <c r="BE676" s="161" t="str">
        <f>IF(OR(J676="",VLOOKUP(J$1,Services!$A$1:$B$25,2,0)="Exclude"),"",IF($D676=1,IF(OR(price_limit="",price_limit="No Limit"),IF(J676="Yes",1,2),IF(SUMIFS(WhatIf!$W:$W,WhatIf!$Q:$Q,J$1,WhatIf!$R:$R,J676)&lt;=price_limit,IF(J676="Yes",1,2),"")),""))</f>
        <v/>
      </c>
      <c r="BF676" s="161" t="str">
        <f>IF(OR(K676="",VLOOKUP(K$1,Services!$A$1:$B$25,2,0)="Exclude"),"",IF($D676=1,IF(OR(price_limit="",price_limit="No Limit"),IF(K676="Yes",1,2),IF(SUMIFS(WhatIf!$W:$W,WhatIf!$Q:$Q,K$1,WhatIf!$R:$R,K676)&lt;=price_limit,IF(K676="Yes",1,2),"")),""))</f>
        <v/>
      </c>
      <c r="BG676" s="161" t="str">
        <f>IF(OR(L676="",VLOOKUP(L$1,Services!$A$1:$B$25,2,0)="Exclude"),"",IF($D676=1,IF(OR(price_limit="",price_limit="No Limit"),IF(L676="Yes",1,2),IF(SUMIFS(WhatIf!$W:$W,WhatIf!$Q:$Q,L$1,WhatIf!$R:$R,L676)&lt;=price_limit,IF(L676="Yes",1,2),"")),""))</f>
        <v/>
      </c>
      <c r="BH676" s="161" t="str">
        <f>IF(OR(M676="",VLOOKUP(M$1,Services!$A$1:$B$25,2,0)="Exclude"),"",IF($D676=1,IF(OR(price_limit="",price_limit="No Limit"),IF(M676="Yes",1,2),IF(SUMIFS(WhatIf!$W:$W,WhatIf!$Q:$Q,M$1,WhatIf!$R:$R,M676)&lt;=price_limit,IF(M676="Yes",1,2),"")),""))</f>
        <v/>
      </c>
      <c r="BI676" s="161" t="str">
        <f>IF(OR(N676="",VLOOKUP(N$1,Services!$A$1:$B$25,2,0)="Exclude"),"",IF($D676=1,IF(OR(price_limit="",price_limit="No Limit"),IF(N676="Yes",1,2),IF(SUMIFS(WhatIf!$W:$W,WhatIf!$Q:$Q,N$1,WhatIf!$R:$R,N676)&lt;=price_limit,IF(N676="Yes",1,2),"")),""))</f>
        <v/>
      </c>
      <c r="BJ676" s="161" t="str">
        <f ca="1">IF(OR(O676="",VLOOKUP(O$1,Services!$A$1:$B$25,2,0)="Exclude"),"",IF($D676=1,IF(OR(price_limit="",price_limit="No Limit"),IF(O676="Yes",1,2),IF(SUMIFS(WhatIf!$W:$W,WhatIf!$Q:$Q,O$1,WhatIf!$R:$R,O676)&lt;=price_limit,IF(O676="Yes",1,2),"")),""))</f>
        <v/>
      </c>
      <c r="BK676" s="161" t="str">
        <f>IF(OR(P676="",VLOOKUP(P$1,Services!$A$1:$B$25,2,0)="Exclude"),"",IF($D676=1,IF(OR(price_limit="",price_limit="No Limit"),IF(P676="Yes",1,2),IF(SUMIFS(WhatIf!$W:$W,WhatIf!$Q:$Q,P$1,WhatIf!$R:$R,P676)&lt;=price_limit,IF(P676="Yes",1,2),"")),""))</f>
        <v/>
      </c>
      <c r="BL676" s="161" t="str">
        <f>IF(OR(Q676="",VLOOKUP(Q$1,Services!$A$1:$B$25,2,0)="Exclude"),"",IF($D676=1,IF(OR(price_limit="",price_limit="No Limit"),IF(Q676="Yes",1,2),IF(SUMIFS(WhatIf!$W:$W,WhatIf!$Q:$Q,Q$1,WhatIf!$R:$R,Q676)&lt;=price_limit,IF(Q676="Yes",1,2),"")),""))</f>
        <v/>
      </c>
      <c r="BM676" s="161" t="str">
        <f>IF(OR(R676="",VLOOKUP(R$1,Services!$A$1:$B$25,2,0)="Exclude"),"",IF($D676=1,IF(OR(price_limit="",price_limit="No Limit"),IF(R676="Yes",1,2),IF(SUMIFS(WhatIf!$W:$W,WhatIf!$Q:$Q,R$1,WhatIf!$R:$R,R676)&lt;=price_limit,IF(R676="Yes",1,2),"")),""))</f>
        <v/>
      </c>
      <c r="BN676" s="161" t="str">
        <f>IF(OR(S676="",VLOOKUP(S$1,Services!$A$1:$B$25,2,0)="Exclude"),"",IF($D676=1,IF(OR(price_limit="",price_limit="No Limit"),IF(S676="Yes",1,2),IF(SUMIFS(WhatIf!$W:$W,WhatIf!$Q:$Q,S$1,WhatIf!$R:$R,S676)&lt;=price_limit,IF(S676="Yes",1,2),"")),""))</f>
        <v/>
      </c>
      <c r="BO676" s="161" t="str">
        <f>IF(OR(T676="",VLOOKUP(T$1,Services!$A$1:$B$25,2,0)="Exclude"),"",IF($D676=1,IF(OR(price_limit="",price_limit="No Limit"),IF(T676="Yes",1,2),IF(SUMIFS(WhatIf!$W:$W,WhatIf!$Q:$Q,T$1,WhatIf!$R:$R,T676)&lt;=price_limit,IF(T676="Yes",1,2),"")),""))</f>
        <v/>
      </c>
      <c r="BP676" s="161" t="str">
        <f>IF(OR(U676="",VLOOKUP(U$1,Services!$A$1:$B$25,2,0)="Exclude"),"",IF($D676=1,IF(OR(price_limit="",price_limit="No Limit"),IF(U676="Yes",1,2),IF(SUMIFS(WhatIf!$W:$W,WhatIf!$Q:$Q,U$1,WhatIf!$R:$R,U676)&lt;=price_limit,IF(U676="Yes",1,2),"")),""))</f>
        <v/>
      </c>
      <c r="BQ676" s="161" t="str">
        <f>IF(OR(V676="",VLOOKUP(V$1,Services!$A$1:$B$25,2,0)="Exclude"),"",IF($D676=1,IF(OR(price_limit="",price_limit="No Limit"),IF(V676="Yes",1,2),IF(SUMIFS(WhatIf!$W:$W,WhatIf!$Q:$Q,V$1,WhatIf!$R:$R,V676)&lt;=price_limit,IF(V676="Yes",1,2),"")),""))</f>
        <v/>
      </c>
      <c r="BR676" s="161" t="str">
        <f>IF(OR(W676="",VLOOKUP(W$1,Services!$A$1:$B$25,2,0)="Exclude"),"",IF($D676=1,IF(OR(price_limit="",price_limit="No Limit"),IF(W676="Yes",1,2),IF(SUMIFS(WhatIf!$W:$W,WhatIf!$Q:$Q,W$1,WhatIf!$R:$R,W676)&lt;=price_limit,IF(W676="Yes",1,2),"")),""))</f>
        <v/>
      </c>
      <c r="BS676" s="161" t="str">
        <f>IF(OR(X676="",VLOOKUP(X$1,Services!$A$1:$B$25,2,0)="Exclude"),"",IF($D676=1,IF(OR(price_limit="",price_limit="No Limit"),IF(X676="Yes",1,2),IF(SUMIFS(WhatIf!$W:$W,WhatIf!$Q:$Q,X$1,WhatIf!$R:$R,X676)&lt;=price_limit,IF(X676="Yes",1,2),"")),""))</f>
        <v/>
      </c>
      <c r="BT676" s="161" t="str">
        <f>IF(OR(Y676="",VLOOKUP(Y$1,Services!$A$1:$B$25,2,0)="Exclude"),"",IF($D676=1,IF(OR(price_limit="",price_limit="No Limit"),IF(Y676="Yes",1,2),IF(SUMIFS(WhatIf!$W:$W,WhatIf!$Q:$Q,Y$1,WhatIf!$R:$R,Y676)&lt;=price_limit,IF(Y676="Yes",1,2),"")),""))</f>
        <v/>
      </c>
      <c r="BU676" s="161" t="str">
        <f>IF(OR(Z676="",VLOOKUP(Z$1,Services!$A$1:$B$25,2,0)="Exclude"),"",IF($D676=1,IF(OR(price_limit="",price_limit="No Limit"),IF(Z676="Yes",1,2),IF(SUMIFS(WhatIf!$W:$W,WhatIf!$Q:$Q,Z$1,WhatIf!$R:$R,Z676)&lt;=price_limit,IF(Z676="Yes",1,2),"")),""))</f>
        <v/>
      </c>
      <c r="BV676" s="161" t="str">
        <f>IF(OR(AA676="",VLOOKUP(AA$1,Services!$A$1:$B$25,2,0)="Exclude"),"",IF($D676=1,IF(OR(price_limit="",price_limit="No Limit"),IF(AA676="Yes",1,2),IF(SUMIFS(WhatIf!$W:$W,WhatIf!$Q:$Q,AA$1,WhatIf!$R:$R,AA676)&lt;=price_limit,IF(AA676="Yes",1,2),"")),""))</f>
        <v/>
      </c>
      <c r="BW676" s="8">
        <f t="shared" si="34"/>
        <v>0</v>
      </c>
      <c r="BX676" s="8">
        <f>IF(OR(highlight_pick="Select",highlight_pick=""),0,IF(MID(highlight_pick,1,1)="#",0,IF(INDEX($A676:$CA676,1,MATCH(highlight_pick,$1:$1,0))="",0,IF(INDEX($A676:$CA676,1,MATCH(highlight_pick,$1:$1,0))="Yes",1,2))))</f>
        <v>0</v>
      </c>
      <c r="BY676" s="8">
        <f>IF(MID(highlight_pick,1,1)="#",IF(INDEX(Analysis!$C$7:$E$7,1,VALUE(MID(highlight_pick,2,1)))&lt;&gt;"",IF(INDEX($A676:$CA676,1,MATCH(INDEX(Analysis!$C$7:$E$7,1,VALUE(MID(highlight_pick,2,1))),$1:$1,0))="",0,IF(INDEX($A676:$CA676,1,MATCH(INDEX(Analysis!$C$7:$E$7,1,VALUE(MID(highlight_pick,2,1))),$1:$1,0))="Yes",1,IF(ISNUMBER(SEARCH(INDEX($A676:$CA676,1,MATCH(INDEX(Analysis!$C$7:$E$7,1,VALUE(MID(highlight_pick,2,1))),$1:$1,0)),INDEX(Analysis!$C$9:$E$9,1,VALUE(MID(highlight_pick,2,1))))),2,0))),0),0)</f>
        <v>0</v>
      </c>
      <c r="BZ676" s="8">
        <f>IF(MID(highlight_pick,1,1)="#",IF(INDEX(Analysis!$C$10:$E$10,1,VALUE(MID(highlight_pick,2,1)))&lt;&gt;"",IF(INDEX($A676:$CA676,1,MATCH(INDEX(Analysis!$C$10:$E$10,1,VALUE(MID(highlight_pick,2,1))),$1:$1,0))="",0,IF(INDEX($A676:$CA676,1,MATCH(INDEX(Analysis!$C$10:$E$10,1,VALUE(MID(highlight_pick,2,1))),$1:$1,0))="Yes",1,IF(ISNUMBER(SEARCH(INDEX($A676:$CA676,1,MATCH(INDEX(Analysis!$C$10:$E$10,1,VALUE(MID(highlight_pick,2,1))),$1:$1,0)),INDEX(Analysis!$C$12:$E$12,1,VALUE(MID(highlight_pick,2,1))))),2,0))),0),0)</f>
        <v>0</v>
      </c>
      <c r="CA676" s="8">
        <f ca="1">IF(profile="",INDEX(MyNetworks!$A$7:$Z$200,MATCH(A676,OFFSET(MyNetworks!$A$7,0,MATCH(C676,MyNetworks!$6:$6,0)-1,200,1),0),MATCH(C676,MyNetworks!$6:$6,0)-1),IFERROR(INDEX(Profiles!$A$7:$U$200,MATCH(A676,OFFSET(Profiles!$A$7,0,MATCH(profile,Profiles!$6:$6,0)-1,200,1),0),MATCH(profile,Profiles!$6:$6,0)-1),0))</f>
        <v>0</v>
      </c>
    </row>
    <row r="677" spans="1:79" ht="13" customHeight="1" x14ac:dyDescent="0.35">
      <c r="A677" s="15" t="s">
        <v>280</v>
      </c>
      <c r="B677" s="3" t="s">
        <v>205</v>
      </c>
      <c r="C677" s="3" t="s">
        <v>184</v>
      </c>
      <c r="D677" s="8" t="str">
        <f t="shared" ca="1" si="32"/>
        <v/>
      </c>
      <c r="I677" s="8" t="s">
        <v>231</v>
      </c>
      <c r="J677" s="8" t="s">
        <v>231</v>
      </c>
      <c r="K677" s="8" t="s">
        <v>231</v>
      </c>
      <c r="L677" s="8" t="s">
        <v>231</v>
      </c>
      <c r="M677" s="8"/>
      <c r="N677" s="8"/>
      <c r="O677" s="8"/>
      <c r="P677" s="8"/>
      <c r="Q677" s="8"/>
      <c r="R677" s="8"/>
      <c r="S677" s="8"/>
      <c r="T677" s="8"/>
      <c r="U677" s="8"/>
      <c r="V677" s="8" t="s">
        <v>1</v>
      </c>
      <c r="W677" s="6"/>
      <c r="X677" s="6"/>
      <c r="Y677" s="6"/>
      <c r="Z677" s="6"/>
      <c r="AB677" s="8" t="str">
        <f ca="1">IF(AND($D677=1,ISNUMBER(MATCH(E$1&amp;E677&amp;"x",WhatIf!$X:$X,0))),1,"")</f>
        <v/>
      </c>
      <c r="AC677" s="8" t="str">
        <f ca="1">IF(AND($D677=1,ISNUMBER(MATCH(F$1&amp;F677&amp;"x",WhatIf!$X:$X,0))),1,"")</f>
        <v/>
      </c>
      <c r="AD677" s="8" t="str">
        <f ca="1">IF(AND($D677=1,ISNUMBER(MATCH(G$1&amp;G677&amp;"x",WhatIf!$X:$X,0))),1,"")</f>
        <v/>
      </c>
      <c r="AE677" s="8" t="str">
        <f ca="1">IF(AND($D677=1,ISNUMBER(MATCH(H$1&amp;H677&amp;"x",WhatIf!$X:$X,0))),1,"")</f>
        <v/>
      </c>
      <c r="AF677" s="8" t="str">
        <f ca="1">IF(AND($D677=1,ISNUMBER(MATCH(I$1&amp;I677&amp;"x",WhatIf!$X:$X,0))),1,"")</f>
        <v/>
      </c>
      <c r="AG677" s="8" t="str">
        <f ca="1">IF(AND($D677=1,ISNUMBER(MATCH(J$1&amp;J677&amp;"x",WhatIf!$X:$X,0))),1,"")</f>
        <v/>
      </c>
      <c r="AH677" s="8" t="str">
        <f ca="1">IF(AND($D677=1,ISNUMBER(MATCH(K$1&amp;K677&amp;"x",WhatIf!$X:$X,0))),1,"")</f>
        <v/>
      </c>
      <c r="AI677" s="8" t="str">
        <f ca="1">IF(AND($D677=1,ISNUMBER(MATCH(L$1&amp;L677&amp;"x",WhatIf!$X:$X,0))),1,"")</f>
        <v/>
      </c>
      <c r="AJ677" s="8" t="str">
        <f ca="1">IF(AND($D677=1,ISNUMBER(MATCH(M$1&amp;M677&amp;"x",WhatIf!$X:$X,0))),1,"")</f>
        <v/>
      </c>
      <c r="AK677" s="8" t="str">
        <f ca="1">IF(AND($D677=1,ISNUMBER(MATCH(N$1&amp;N677&amp;"x",WhatIf!$X:$X,0))),1,"")</f>
        <v/>
      </c>
      <c r="AL677" s="8" t="str">
        <f ca="1">IF(AND($D677=1,ISNUMBER(MATCH(O$1&amp;O677&amp;"x",WhatIf!$X:$X,0))),1,"")</f>
        <v/>
      </c>
      <c r="AM677" s="8" t="str">
        <f ca="1">IF(AND($D677=1,ISNUMBER(MATCH(P$1&amp;P677&amp;"x",WhatIf!$X:$X,0))),1,"")</f>
        <v/>
      </c>
      <c r="AN677" s="8" t="str">
        <f ca="1">IF(AND($D677=1,ISNUMBER(MATCH(Q$1&amp;Q677&amp;"x",WhatIf!$X:$X,0))),1,"")</f>
        <v/>
      </c>
      <c r="AO677" s="8" t="str">
        <f ca="1">IF(AND($D677=1,ISNUMBER(MATCH(R$1&amp;R677&amp;"x",WhatIf!$X:$X,0))),1,"")</f>
        <v/>
      </c>
      <c r="AP677" s="8" t="str">
        <f ca="1">IF(AND($D677=1,ISNUMBER(MATCH(S$1&amp;S677&amp;"x",WhatIf!$X:$X,0))),1,"")</f>
        <v/>
      </c>
      <c r="AQ677" s="8" t="str">
        <f ca="1">IF(AND($D677=1,ISNUMBER(MATCH(T$1&amp;T677&amp;"x",WhatIf!$X:$X,0))),1,"")</f>
        <v/>
      </c>
      <c r="AR677" s="8" t="str">
        <f ca="1">IF(AND($D677=1,ISNUMBER(MATCH(U$1&amp;U677&amp;"x",WhatIf!$X:$X,0))),1,"")</f>
        <v/>
      </c>
      <c r="AS677" s="8" t="str">
        <f ca="1">IF(AND($D677=1,ISNUMBER(MATCH(V$1&amp;V677&amp;"x",WhatIf!$X:$X,0))),1,"")</f>
        <v/>
      </c>
      <c r="AT677" s="8" t="str">
        <f ca="1">IF(AND($D677=1,ISNUMBER(MATCH(W$1&amp;W677&amp;"x",WhatIf!$X:$X,0))),1,"")</f>
        <v/>
      </c>
      <c r="AU677" s="8" t="str">
        <f ca="1">IF(AND($D677=1,ISNUMBER(MATCH(X$1&amp;X677&amp;"x",WhatIf!$X:$X,0))),1,"")</f>
        <v/>
      </c>
      <c r="AV677" s="8" t="str">
        <f ca="1">IF(AND($D677=1,ISNUMBER(MATCH(Y$1&amp;Y677&amp;"x",WhatIf!$X:$X,0))),1,"")</f>
        <v/>
      </c>
      <c r="AW677" s="8" t="str">
        <f ca="1">IF(AND($D677=1,ISNUMBER(MATCH(Z$1&amp;Z677&amp;"x",WhatIf!$X:$X,0))),1,"")</f>
        <v/>
      </c>
      <c r="AX677" s="8" t="str">
        <f ca="1">IF(AND($D677=1,ISNUMBER(MATCH(AA$1&amp;AA677&amp;"x",WhatIf!$X:$X,0))),1,"")</f>
        <v/>
      </c>
      <c r="AY677" s="8" t="str">
        <f t="shared" ca="1" si="33"/>
        <v/>
      </c>
      <c r="AZ677" s="161" t="str">
        <f>IF(OR(E677="",VLOOKUP(E$1,Services!$A$1:$B$25,2,0)="Exclude"),"",IF($D677=1,IF(OR(price_limit="",price_limit="No Limit"),IF(E677="Yes",1,2),IF(SUMIFS(WhatIf!$W:$W,WhatIf!$Q:$Q,E$1,WhatIf!$R:$R,E677)&lt;=price_limit,IF(E677="Yes",1,2),"")),""))</f>
        <v/>
      </c>
      <c r="BA677" s="161" t="str">
        <f>IF(OR(F677="",VLOOKUP(F$1,Services!$A$1:$B$25,2,0)="Exclude"),"",IF($D677=1,IF(OR(price_limit="",price_limit="No Limit"),IF(F677="Yes",1,2),IF(SUMIFS(WhatIf!$W:$W,WhatIf!$Q:$Q,F$1,WhatIf!$R:$R,F677)&lt;=price_limit,IF(F677="Yes",1,2),"")),""))</f>
        <v/>
      </c>
      <c r="BB677" s="161" t="str">
        <f>IF(OR(G677="",VLOOKUP(G$1,Services!$A$1:$B$25,2,0)="Exclude"),"",IF($D677=1,IF(OR(price_limit="",price_limit="No Limit"),IF(G677="Yes",1,2),IF(SUMIFS(WhatIf!$W:$W,WhatIf!$Q:$Q,G$1,WhatIf!$R:$R,G677)&lt;=price_limit,IF(G677="Yes",1,2),"")),""))</f>
        <v/>
      </c>
      <c r="BC677" s="161" t="str">
        <f>IF(OR(H677="",VLOOKUP(H$1,Services!$A$1:$B$25,2,0)="Exclude"),"",IF($D677=1,IF(OR(price_limit="",price_limit="No Limit"),IF(H677="Yes",1,2),IF(SUMIFS(WhatIf!$W:$W,WhatIf!$Q:$Q,H$1,WhatIf!$R:$R,H677)&lt;=price_limit,IF(H677="Yes",1,2),"")),""))</f>
        <v/>
      </c>
      <c r="BD677" s="161" t="str">
        <f ca="1">IF(OR(I677="",VLOOKUP(I$1,Services!$A$1:$B$25,2,0)="Exclude"),"",IF($D677=1,IF(OR(price_limit="",price_limit="No Limit"),IF(I677="Yes",1,2),IF(SUMIFS(WhatIf!$W:$W,WhatIf!$Q:$Q,I$1,WhatIf!$R:$R,I677)&lt;=price_limit,IF(I677="Yes",1,2),"")),""))</f>
        <v/>
      </c>
      <c r="BE677" s="161" t="str">
        <f ca="1">IF(OR(J677="",VLOOKUP(J$1,Services!$A$1:$B$25,2,0)="Exclude"),"",IF($D677=1,IF(OR(price_limit="",price_limit="No Limit"),IF(J677="Yes",1,2),IF(SUMIFS(WhatIf!$W:$W,WhatIf!$Q:$Q,J$1,WhatIf!$R:$R,J677)&lt;=price_limit,IF(J677="Yes",1,2),"")),""))</f>
        <v/>
      </c>
      <c r="BF677" s="161" t="str">
        <f ca="1">IF(OR(K677="",VLOOKUP(K$1,Services!$A$1:$B$25,2,0)="Exclude"),"",IF($D677=1,IF(OR(price_limit="",price_limit="No Limit"),IF(K677="Yes",1,2),IF(SUMIFS(WhatIf!$W:$W,WhatIf!$Q:$Q,K$1,WhatIf!$R:$R,K677)&lt;=price_limit,IF(K677="Yes",1,2),"")),""))</f>
        <v/>
      </c>
      <c r="BG677" s="161" t="str">
        <f ca="1">IF(OR(L677="",VLOOKUP(L$1,Services!$A$1:$B$25,2,0)="Exclude"),"",IF($D677=1,IF(OR(price_limit="",price_limit="No Limit"),IF(L677="Yes",1,2),IF(SUMIFS(WhatIf!$W:$W,WhatIf!$Q:$Q,L$1,WhatIf!$R:$R,L677)&lt;=price_limit,IF(L677="Yes",1,2),"")),""))</f>
        <v/>
      </c>
      <c r="BH677" s="161" t="str">
        <f>IF(OR(M677="",VLOOKUP(M$1,Services!$A$1:$B$25,2,0)="Exclude"),"",IF($D677=1,IF(OR(price_limit="",price_limit="No Limit"),IF(M677="Yes",1,2),IF(SUMIFS(WhatIf!$W:$W,WhatIf!$Q:$Q,M$1,WhatIf!$R:$R,M677)&lt;=price_limit,IF(M677="Yes",1,2),"")),""))</f>
        <v/>
      </c>
      <c r="BI677" s="161" t="str">
        <f>IF(OR(N677="",VLOOKUP(N$1,Services!$A$1:$B$25,2,0)="Exclude"),"",IF($D677=1,IF(OR(price_limit="",price_limit="No Limit"),IF(N677="Yes",1,2),IF(SUMIFS(WhatIf!$W:$W,WhatIf!$Q:$Q,N$1,WhatIf!$R:$R,N677)&lt;=price_limit,IF(N677="Yes",1,2),"")),""))</f>
        <v/>
      </c>
      <c r="BJ677" s="161" t="str">
        <f>IF(OR(O677="",VLOOKUP(O$1,Services!$A$1:$B$25,2,0)="Exclude"),"",IF($D677=1,IF(OR(price_limit="",price_limit="No Limit"),IF(O677="Yes",1,2),IF(SUMIFS(WhatIf!$W:$W,WhatIf!$Q:$Q,O$1,WhatIf!$R:$R,O677)&lt;=price_limit,IF(O677="Yes",1,2),"")),""))</f>
        <v/>
      </c>
      <c r="BK677" s="161" t="str">
        <f>IF(OR(P677="",VLOOKUP(P$1,Services!$A$1:$B$25,2,0)="Exclude"),"",IF($D677=1,IF(OR(price_limit="",price_limit="No Limit"),IF(P677="Yes",1,2),IF(SUMIFS(WhatIf!$W:$W,WhatIf!$Q:$Q,P$1,WhatIf!$R:$R,P677)&lt;=price_limit,IF(P677="Yes",1,2),"")),""))</f>
        <v/>
      </c>
      <c r="BL677" s="161" t="str">
        <f>IF(OR(Q677="",VLOOKUP(Q$1,Services!$A$1:$B$25,2,0)="Exclude"),"",IF($D677=1,IF(OR(price_limit="",price_limit="No Limit"),IF(Q677="Yes",1,2),IF(SUMIFS(WhatIf!$W:$W,WhatIf!$Q:$Q,Q$1,WhatIf!$R:$R,Q677)&lt;=price_limit,IF(Q677="Yes",1,2),"")),""))</f>
        <v/>
      </c>
      <c r="BM677" s="161" t="str">
        <f>IF(OR(R677="",VLOOKUP(R$1,Services!$A$1:$B$25,2,0)="Exclude"),"",IF($D677=1,IF(OR(price_limit="",price_limit="No Limit"),IF(R677="Yes",1,2),IF(SUMIFS(WhatIf!$W:$W,WhatIf!$Q:$Q,R$1,WhatIf!$R:$R,R677)&lt;=price_limit,IF(R677="Yes",1,2),"")),""))</f>
        <v/>
      </c>
      <c r="BN677" s="161" t="str">
        <f>IF(OR(S677="",VLOOKUP(S$1,Services!$A$1:$B$25,2,0)="Exclude"),"",IF($D677=1,IF(OR(price_limit="",price_limit="No Limit"),IF(S677="Yes",1,2),IF(SUMIFS(WhatIf!$W:$W,WhatIf!$Q:$Q,S$1,WhatIf!$R:$R,S677)&lt;=price_limit,IF(S677="Yes",1,2),"")),""))</f>
        <v/>
      </c>
      <c r="BO677" s="161" t="str">
        <f>IF(OR(T677="",VLOOKUP(T$1,Services!$A$1:$B$25,2,0)="Exclude"),"",IF($D677=1,IF(OR(price_limit="",price_limit="No Limit"),IF(T677="Yes",1,2),IF(SUMIFS(WhatIf!$W:$W,WhatIf!$Q:$Q,T$1,WhatIf!$R:$R,T677)&lt;=price_limit,IF(T677="Yes",1,2),"")),""))</f>
        <v/>
      </c>
      <c r="BP677" s="161" t="str">
        <f>IF(OR(U677="",VLOOKUP(U$1,Services!$A$1:$B$25,2,0)="Exclude"),"",IF($D677=1,IF(OR(price_limit="",price_limit="No Limit"),IF(U677="Yes",1,2),IF(SUMIFS(WhatIf!$W:$W,WhatIf!$Q:$Q,U$1,WhatIf!$R:$R,U677)&lt;=price_limit,IF(U677="Yes",1,2),"")),""))</f>
        <v/>
      </c>
      <c r="BQ677" s="161" t="str">
        <f ca="1">IF(OR(V677="",VLOOKUP(V$1,Services!$A$1:$B$25,2,0)="Exclude"),"",IF($D677=1,IF(OR(price_limit="",price_limit="No Limit"),IF(V677="Yes",1,2),IF(SUMIFS(WhatIf!$W:$W,WhatIf!$Q:$Q,V$1,WhatIf!$R:$R,V677)&lt;=price_limit,IF(V677="Yes",1,2),"")),""))</f>
        <v/>
      </c>
      <c r="BR677" s="161" t="str">
        <f>IF(OR(W677="",VLOOKUP(W$1,Services!$A$1:$B$25,2,0)="Exclude"),"",IF($D677=1,IF(OR(price_limit="",price_limit="No Limit"),IF(W677="Yes",1,2),IF(SUMIFS(WhatIf!$W:$W,WhatIf!$Q:$Q,W$1,WhatIf!$R:$R,W677)&lt;=price_limit,IF(W677="Yes",1,2),"")),""))</f>
        <v/>
      </c>
      <c r="BS677" s="161" t="str">
        <f>IF(OR(X677="",VLOOKUP(X$1,Services!$A$1:$B$25,2,0)="Exclude"),"",IF($D677=1,IF(OR(price_limit="",price_limit="No Limit"),IF(X677="Yes",1,2),IF(SUMIFS(WhatIf!$W:$W,WhatIf!$Q:$Q,X$1,WhatIf!$R:$R,X677)&lt;=price_limit,IF(X677="Yes",1,2),"")),""))</f>
        <v/>
      </c>
      <c r="BT677" s="161" t="str">
        <f>IF(OR(Y677="",VLOOKUP(Y$1,Services!$A$1:$B$25,2,0)="Exclude"),"",IF($D677=1,IF(OR(price_limit="",price_limit="No Limit"),IF(Y677="Yes",1,2),IF(SUMIFS(WhatIf!$W:$W,WhatIf!$Q:$Q,Y$1,WhatIf!$R:$R,Y677)&lt;=price_limit,IF(Y677="Yes",1,2),"")),""))</f>
        <v/>
      </c>
      <c r="BU677" s="161" t="str">
        <f>IF(OR(Z677="",VLOOKUP(Z$1,Services!$A$1:$B$25,2,0)="Exclude"),"",IF($D677=1,IF(OR(price_limit="",price_limit="No Limit"),IF(Z677="Yes",1,2),IF(SUMIFS(WhatIf!$W:$W,WhatIf!$Q:$Q,Z$1,WhatIf!$R:$R,Z677)&lt;=price_limit,IF(Z677="Yes",1,2),"")),""))</f>
        <v/>
      </c>
      <c r="BV677" s="161" t="str">
        <f>IF(OR(AA677="",VLOOKUP(AA$1,Services!$A$1:$B$25,2,0)="Exclude"),"",IF($D677=1,IF(OR(price_limit="",price_limit="No Limit"),IF(AA677="Yes",1,2),IF(SUMIFS(WhatIf!$W:$W,WhatIf!$Q:$Q,AA$1,WhatIf!$R:$R,AA677)&lt;=price_limit,IF(AA677="Yes",1,2),"")),""))</f>
        <v/>
      </c>
      <c r="BW677" s="8">
        <f t="shared" si="34"/>
        <v>0</v>
      </c>
      <c r="BX677" s="8">
        <f>IF(OR(highlight_pick="Select",highlight_pick=""),0,IF(MID(highlight_pick,1,1)="#",0,IF(INDEX($A677:$CA677,1,MATCH(highlight_pick,$1:$1,0))="",0,IF(INDEX($A677:$CA677,1,MATCH(highlight_pick,$1:$1,0))="Yes",1,2))))</f>
        <v>0</v>
      </c>
      <c r="BY677" s="8">
        <f>IF(MID(highlight_pick,1,1)="#",IF(INDEX(Analysis!$C$7:$E$7,1,VALUE(MID(highlight_pick,2,1)))&lt;&gt;"",IF(INDEX($A677:$CA677,1,MATCH(INDEX(Analysis!$C$7:$E$7,1,VALUE(MID(highlight_pick,2,1))),$1:$1,0))="",0,IF(INDEX($A677:$CA677,1,MATCH(INDEX(Analysis!$C$7:$E$7,1,VALUE(MID(highlight_pick,2,1))),$1:$1,0))="Yes",1,IF(ISNUMBER(SEARCH(INDEX($A677:$CA677,1,MATCH(INDEX(Analysis!$C$7:$E$7,1,VALUE(MID(highlight_pick,2,1))),$1:$1,0)),INDEX(Analysis!$C$9:$E$9,1,VALUE(MID(highlight_pick,2,1))))),2,0))),0),0)</f>
        <v>0</v>
      </c>
      <c r="BZ677" s="8">
        <f>IF(MID(highlight_pick,1,1)="#",IF(INDEX(Analysis!$C$10:$E$10,1,VALUE(MID(highlight_pick,2,1)))&lt;&gt;"",IF(INDEX($A677:$CA677,1,MATCH(INDEX(Analysis!$C$10:$E$10,1,VALUE(MID(highlight_pick,2,1))),$1:$1,0))="",0,IF(INDEX($A677:$CA677,1,MATCH(INDEX(Analysis!$C$10:$E$10,1,VALUE(MID(highlight_pick,2,1))),$1:$1,0))="Yes",1,IF(ISNUMBER(SEARCH(INDEX($A677:$CA677,1,MATCH(INDEX(Analysis!$C$10:$E$10,1,VALUE(MID(highlight_pick,2,1))),$1:$1,0)),INDEX(Analysis!$C$12:$E$12,1,VALUE(MID(highlight_pick,2,1))))),2,0))),0),0)</f>
        <v>0</v>
      </c>
      <c r="CA677" s="8">
        <f ca="1">IF(profile="",INDEX(MyNetworks!$A$7:$Z$200,MATCH(A677,OFFSET(MyNetworks!$A$7,0,MATCH(C677,MyNetworks!$6:$6,0)-1,200,1),0),MATCH(C677,MyNetworks!$6:$6,0)-1),IFERROR(INDEX(Profiles!$A$7:$U$200,MATCH(A677,OFFSET(Profiles!$A$7,0,MATCH(profile,Profiles!$6:$6,0)-1,200,1),0),MATCH(profile,Profiles!$6:$6,0)-1),0))</f>
        <v>0</v>
      </c>
    </row>
  </sheetData>
  <autoFilter ref="A1:CA677" xr:uid="{06C87D6B-DA68-45C9-B921-9397AFC3F48F}">
    <sortState xmlns:xlrd2="http://schemas.microsoft.com/office/spreadsheetml/2017/richdata2" ref="A2:CA677">
      <sortCondition ref="A2:A677"/>
    </sortState>
  </autoFilter>
  <sortState xmlns:xlrd2="http://schemas.microsoft.com/office/spreadsheetml/2017/richdata2" ref="A2:CA677">
    <sortCondition ref="A2:A677"/>
  </sortState>
  <phoneticPr fontId="24" type="noConversion"/>
  <conditionalFormatting sqref="C197:C413 C68:C195 C2:C66">
    <cfRule type="expression" dxfId="30" priority="232">
      <formula>NOT(ISNUMBER(MATCH(C2,cat_choices,0)))</formula>
    </cfRule>
  </conditionalFormatting>
  <conditionalFormatting sqref="A524:A852 A520 A197:A518 A68:A195 A2:A66">
    <cfRule type="expression" dxfId="29" priority="88">
      <formula>AND(A2&lt;&gt;"",COUNTA(E2:AA2)=0)</formula>
    </cfRule>
  </conditionalFormatting>
  <conditionalFormatting sqref="C419">
    <cfRule type="expression" dxfId="28" priority="39">
      <formula>NOT(ISNUMBER(MATCH(C419,cat_choices,0)))</formula>
    </cfRule>
  </conditionalFormatting>
  <conditionalFormatting sqref="C420">
    <cfRule type="expression" dxfId="27" priority="37">
      <formula>NOT(ISNUMBER(MATCH(C420,cat_choices,0)))</formula>
    </cfRule>
  </conditionalFormatting>
  <conditionalFormatting sqref="C421">
    <cfRule type="expression" dxfId="26" priority="35">
      <formula>NOT(ISNUMBER(MATCH(C421,cat_choices,0)))</formula>
    </cfRule>
  </conditionalFormatting>
  <conditionalFormatting sqref="C422:C423">
    <cfRule type="expression" dxfId="25" priority="33">
      <formula>NOT(ISNUMBER(MATCH(C422,cat_choices,0)))</formula>
    </cfRule>
  </conditionalFormatting>
  <conditionalFormatting sqref="C424:C425">
    <cfRule type="expression" dxfId="24" priority="31">
      <formula>NOT(ISNUMBER(MATCH(C424,cat_choices,0)))</formula>
    </cfRule>
  </conditionalFormatting>
  <conditionalFormatting sqref="C433">
    <cfRule type="expression" dxfId="23" priority="29">
      <formula>NOT(ISNUMBER(MATCH(C433,cat_choices,0)))</formula>
    </cfRule>
  </conditionalFormatting>
  <conditionalFormatting sqref="C434">
    <cfRule type="expression" dxfId="22" priority="27">
      <formula>NOT(ISNUMBER(MATCH(C434,cat_choices,0)))</formula>
    </cfRule>
  </conditionalFormatting>
  <conditionalFormatting sqref="C67">
    <cfRule type="expression" dxfId="21" priority="23">
      <formula>NOT(ISNUMBER(MATCH(C67,cat_choices,0)))</formula>
    </cfRule>
  </conditionalFormatting>
  <conditionalFormatting sqref="A67">
    <cfRule type="expression" dxfId="20" priority="22">
      <formula>AND(A67&lt;&gt;"",COUNTA(E67:AA67)=0)</formula>
    </cfRule>
  </conditionalFormatting>
  <conditionalFormatting sqref="C196">
    <cfRule type="expression" dxfId="19" priority="21">
      <formula>NOT(ISNUMBER(MATCH(C196,cat_choices,0)))</formula>
    </cfRule>
  </conditionalFormatting>
  <conditionalFormatting sqref="A196">
    <cfRule type="expression" dxfId="18" priority="20">
      <formula>AND(A196&lt;&gt;"",COUNTA(E196:AA196)=0)</formula>
    </cfRule>
  </conditionalFormatting>
  <conditionalFormatting sqref="C519">
    <cfRule type="expression" dxfId="17" priority="19">
      <formula>NOT(ISNUMBER(MATCH(C519,cat_choices,0)))</formula>
    </cfRule>
  </conditionalFormatting>
  <conditionalFormatting sqref="A519">
    <cfRule type="expression" dxfId="16" priority="18">
      <formula>AND(A519&lt;&gt;"",COUNTA(E519:AA519)=0)</formula>
    </cfRule>
  </conditionalFormatting>
  <conditionalFormatting sqref="C520">
    <cfRule type="expression" dxfId="15" priority="17">
      <formula>NOT(ISNUMBER(MATCH(C520,cat_choices,0)))</formula>
    </cfRule>
  </conditionalFormatting>
  <conditionalFormatting sqref="C521">
    <cfRule type="expression" dxfId="14" priority="15">
      <formula>NOT(ISNUMBER(MATCH(C521,cat_choices,0)))</formula>
    </cfRule>
  </conditionalFormatting>
  <conditionalFormatting sqref="A521">
    <cfRule type="expression" dxfId="13" priority="14">
      <formula>AND(A521&lt;&gt;"",COUNTA(E521:AA521)=0)</formula>
    </cfRule>
  </conditionalFormatting>
  <conditionalFormatting sqref="C522:C523">
    <cfRule type="expression" dxfId="12" priority="13">
      <formula>NOT(ISNUMBER(MATCH(C522,cat_choices,0)))</formula>
    </cfRule>
  </conditionalFormatting>
  <conditionalFormatting sqref="A522:A523">
    <cfRule type="expression" dxfId="11" priority="12">
      <formula>AND(A522&lt;&gt;"",COUNTA(E522:AA522)=0)</formula>
    </cfRule>
  </conditionalFormatting>
  <conditionalFormatting sqref="C530">
    <cfRule type="expression" dxfId="10" priority="11">
      <formula>NOT(ISNUMBER(MATCH(C530,cat_choices,0)))</formula>
    </cfRule>
  </conditionalFormatting>
  <conditionalFormatting sqref="B544">
    <cfRule type="expression" dxfId="9" priority="10">
      <formula>AND(B544&lt;&gt;"",COUNTA(F544:AB544)=0)</formula>
    </cfRule>
  </conditionalFormatting>
  <conditionalFormatting sqref="B562">
    <cfRule type="expression" dxfId="8" priority="9">
      <formula>AND(B562&lt;&gt;"",COUNTA(F562:AB562)=0)</formula>
    </cfRule>
  </conditionalFormatting>
  <conditionalFormatting sqref="C580">
    <cfRule type="expression" dxfId="7" priority="8">
      <formula>NOT(ISNUMBER(MATCH(C580,cat_choices,0)))</formula>
    </cfRule>
  </conditionalFormatting>
  <conditionalFormatting sqref="C588:C594">
    <cfRule type="expression" dxfId="6" priority="7">
      <formula>NOT(ISNUMBER(MATCH(C588,cat_choices,0)))</formula>
    </cfRule>
  </conditionalFormatting>
  <conditionalFormatting sqref="C622">
    <cfRule type="expression" dxfId="5" priority="6">
      <formula>NOT(ISNUMBER(MATCH(C622,cat_choices,0)))</formula>
    </cfRule>
  </conditionalFormatting>
  <conditionalFormatting sqref="C630">
    <cfRule type="expression" dxfId="4" priority="5">
      <formula>NOT(ISNUMBER(MATCH(C630,cat_choices,0)))</formula>
    </cfRule>
  </conditionalFormatting>
  <conditionalFormatting sqref="C633">
    <cfRule type="expression" dxfId="3" priority="4">
      <formula>NOT(ISNUMBER(MATCH(C633,cat_choices,0)))</formula>
    </cfRule>
  </conditionalFormatting>
  <conditionalFormatting sqref="C651">
    <cfRule type="expression" dxfId="2" priority="3">
      <formula>NOT(ISNUMBER(MATCH(C651,cat_choices,0)))</formula>
    </cfRule>
  </conditionalFormatting>
  <conditionalFormatting sqref="C660">
    <cfRule type="expression" dxfId="1" priority="1">
      <formula>NOT(ISNUMBER(MATCH(C660,cat_choices,0)))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9"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9"/>
  <sheetViews>
    <sheetView zoomScaleNormal="100" workbookViewId="0">
      <selection activeCell="C1" sqref="C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7" t="s">
        <v>156</v>
      </c>
      <c r="E1" t="s">
        <v>171</v>
      </c>
      <c r="G1" t="s">
        <v>315</v>
      </c>
      <c r="I1">
        <f>COUNTIF(B6:B200,0)+COUNTIF(E6:E200,0)</f>
        <v>141</v>
      </c>
    </row>
    <row r="2" spans="1:9" x14ac:dyDescent="0.35">
      <c r="A2" s="7" t="s">
        <v>156</v>
      </c>
      <c r="B2" t="s">
        <v>1</v>
      </c>
      <c r="D2" s="7" t="s">
        <v>626</v>
      </c>
      <c r="E2" t="s">
        <v>1</v>
      </c>
    </row>
    <row r="4" spans="1:9" x14ac:dyDescent="0.35">
      <c r="A4" s="7" t="s">
        <v>317</v>
      </c>
      <c r="D4" s="7" t="s">
        <v>317</v>
      </c>
    </row>
    <row r="5" spans="1:9" x14ac:dyDescent="0.35">
      <c r="A5" s="7" t="s">
        <v>249</v>
      </c>
      <c r="B5" t="s">
        <v>87</v>
      </c>
      <c r="D5" s="7" t="s">
        <v>249</v>
      </c>
      <c r="E5" t="s">
        <v>87</v>
      </c>
      <c r="G5" s="7"/>
      <c r="H5" s="7"/>
    </row>
    <row r="6" spans="1:9" x14ac:dyDescent="0.35">
      <c r="A6" t="s">
        <v>618</v>
      </c>
      <c r="B6" s="210">
        <v>1</v>
      </c>
      <c r="D6" t="s">
        <v>5</v>
      </c>
      <c r="E6" s="210">
        <v>1</v>
      </c>
    </row>
    <row r="7" spans="1:9" x14ac:dyDescent="0.35">
      <c r="A7" t="s">
        <v>0</v>
      </c>
      <c r="B7" s="210">
        <v>1</v>
      </c>
      <c r="D7" t="s">
        <v>446</v>
      </c>
      <c r="E7" s="210">
        <v>0</v>
      </c>
    </row>
    <row r="8" spans="1:9" x14ac:dyDescent="0.35">
      <c r="A8" t="s">
        <v>936</v>
      </c>
      <c r="B8" s="210">
        <v>0</v>
      </c>
      <c r="D8" t="s">
        <v>918</v>
      </c>
      <c r="E8" s="210">
        <v>0</v>
      </c>
    </row>
    <row r="9" spans="1:9" x14ac:dyDescent="0.35">
      <c r="A9" t="s">
        <v>281</v>
      </c>
      <c r="B9" s="210">
        <v>0</v>
      </c>
      <c r="D9" t="s">
        <v>939</v>
      </c>
      <c r="E9" s="210">
        <v>0</v>
      </c>
    </row>
    <row r="10" spans="1:9" x14ac:dyDescent="0.35">
      <c r="A10" t="s">
        <v>593</v>
      </c>
      <c r="B10" s="210">
        <v>1</v>
      </c>
      <c r="D10" t="s">
        <v>1322</v>
      </c>
      <c r="E10" s="210">
        <v>0</v>
      </c>
    </row>
    <row r="11" spans="1:9" x14ac:dyDescent="0.35">
      <c r="A11" t="s">
        <v>6</v>
      </c>
      <c r="B11" s="210">
        <v>0</v>
      </c>
      <c r="D11" t="s">
        <v>714</v>
      </c>
      <c r="E11" s="210">
        <v>0</v>
      </c>
    </row>
    <row r="12" spans="1:9" x14ac:dyDescent="0.35">
      <c r="A12" t="s">
        <v>7</v>
      </c>
      <c r="B12" s="210">
        <v>1</v>
      </c>
      <c r="D12" t="s">
        <v>1159</v>
      </c>
      <c r="E12" s="210">
        <v>0</v>
      </c>
    </row>
    <row r="13" spans="1:9" x14ac:dyDescent="0.35">
      <c r="A13" t="s">
        <v>8</v>
      </c>
      <c r="B13" s="210">
        <v>0</v>
      </c>
      <c r="D13" t="s">
        <v>1165</v>
      </c>
      <c r="E13" s="210">
        <v>0</v>
      </c>
    </row>
    <row r="14" spans="1:9" x14ac:dyDescent="0.35">
      <c r="A14" t="s">
        <v>9</v>
      </c>
      <c r="B14" s="210">
        <v>0</v>
      </c>
      <c r="D14" t="s">
        <v>1158</v>
      </c>
      <c r="E14" s="210">
        <v>0</v>
      </c>
    </row>
    <row r="15" spans="1:9" x14ac:dyDescent="0.35">
      <c r="A15" t="s">
        <v>10</v>
      </c>
      <c r="B15" s="210">
        <v>0</v>
      </c>
      <c r="D15" t="s">
        <v>1058</v>
      </c>
      <c r="E15" s="210">
        <v>0</v>
      </c>
    </row>
    <row r="16" spans="1:9" x14ac:dyDescent="0.35">
      <c r="A16" t="s">
        <v>93</v>
      </c>
      <c r="B16" s="210">
        <v>0</v>
      </c>
      <c r="D16" t="s">
        <v>694</v>
      </c>
      <c r="E16" s="210">
        <v>0</v>
      </c>
    </row>
    <row r="17" spans="1:5" x14ac:dyDescent="0.35">
      <c r="A17" t="s">
        <v>11</v>
      </c>
      <c r="B17" s="210">
        <v>0</v>
      </c>
      <c r="D17" t="s">
        <v>107</v>
      </c>
      <c r="E17" s="210">
        <v>0</v>
      </c>
    </row>
    <row r="18" spans="1:5" x14ac:dyDescent="0.35">
      <c r="A18" t="s">
        <v>1149</v>
      </c>
      <c r="B18" s="210">
        <v>0</v>
      </c>
      <c r="D18" t="s">
        <v>1022</v>
      </c>
      <c r="E18" s="210">
        <v>0</v>
      </c>
    </row>
    <row r="19" spans="1:5" x14ac:dyDescent="0.35">
      <c r="A19" t="s">
        <v>14</v>
      </c>
      <c r="B19" s="210">
        <v>1</v>
      </c>
      <c r="D19" t="s">
        <v>651</v>
      </c>
      <c r="E19" s="210">
        <v>0</v>
      </c>
    </row>
    <row r="20" spans="1:5" x14ac:dyDescent="0.35">
      <c r="A20" t="s">
        <v>157</v>
      </c>
      <c r="B20" s="210">
        <v>1</v>
      </c>
      <c r="D20" t="s">
        <v>720</v>
      </c>
      <c r="E20" s="210">
        <v>0</v>
      </c>
    </row>
    <row r="21" spans="1:5" x14ac:dyDescent="0.35">
      <c r="A21" t="s">
        <v>2</v>
      </c>
      <c r="B21" s="210">
        <v>1</v>
      </c>
      <c r="D21" t="s">
        <v>1057</v>
      </c>
      <c r="E21" s="210">
        <v>0</v>
      </c>
    </row>
    <row r="22" spans="1:5" x14ac:dyDescent="0.35">
      <c r="A22" t="s">
        <v>15</v>
      </c>
      <c r="B22" s="210">
        <v>0</v>
      </c>
      <c r="D22" t="s">
        <v>715</v>
      </c>
      <c r="E22" s="210">
        <v>0</v>
      </c>
    </row>
    <row r="23" spans="1:5" x14ac:dyDescent="0.35">
      <c r="A23" t="s">
        <v>16</v>
      </c>
      <c r="B23" s="210">
        <v>0</v>
      </c>
      <c r="D23" t="s">
        <v>44</v>
      </c>
      <c r="E23" s="210">
        <v>0</v>
      </c>
    </row>
    <row r="24" spans="1:5" x14ac:dyDescent="0.35">
      <c r="A24" t="s">
        <v>18</v>
      </c>
      <c r="B24" s="210">
        <v>1</v>
      </c>
      <c r="D24" t="s">
        <v>300</v>
      </c>
      <c r="E24" s="210">
        <v>0</v>
      </c>
    </row>
    <row r="25" spans="1:5" x14ac:dyDescent="0.35">
      <c r="A25" t="s">
        <v>19</v>
      </c>
      <c r="B25" s="210">
        <v>1</v>
      </c>
      <c r="D25" t="s">
        <v>1276</v>
      </c>
      <c r="E25" s="210">
        <v>0</v>
      </c>
    </row>
    <row r="26" spans="1:5" x14ac:dyDescent="0.35">
      <c r="A26" t="s">
        <v>96</v>
      </c>
      <c r="B26" s="210">
        <v>0</v>
      </c>
      <c r="D26" t="s">
        <v>48</v>
      </c>
      <c r="E26" s="210">
        <v>0</v>
      </c>
    </row>
    <row r="27" spans="1:5" x14ac:dyDescent="0.35">
      <c r="A27" t="s">
        <v>20</v>
      </c>
      <c r="B27" s="210">
        <v>0</v>
      </c>
      <c r="D27" t="s">
        <v>49</v>
      </c>
      <c r="E27" s="210">
        <v>0</v>
      </c>
    </row>
    <row r="28" spans="1:5" x14ac:dyDescent="0.35">
      <c r="A28" t="s">
        <v>21</v>
      </c>
      <c r="B28" s="210">
        <v>0</v>
      </c>
      <c r="D28" t="s">
        <v>1141</v>
      </c>
      <c r="E28" s="210">
        <v>0</v>
      </c>
    </row>
    <row r="29" spans="1:5" x14ac:dyDescent="0.35">
      <c r="A29" t="s">
        <v>448</v>
      </c>
      <c r="B29" s="210">
        <v>0</v>
      </c>
      <c r="D29" t="s">
        <v>721</v>
      </c>
      <c r="E29" s="210">
        <v>0</v>
      </c>
    </row>
    <row r="30" spans="1:5" x14ac:dyDescent="0.35">
      <c r="A30" t="s">
        <v>142</v>
      </c>
      <c r="B30" s="210">
        <v>0</v>
      </c>
      <c r="D30" t="s">
        <v>1280</v>
      </c>
      <c r="E30" s="210">
        <v>0</v>
      </c>
    </row>
    <row r="31" spans="1:5" x14ac:dyDescent="0.35">
      <c r="A31" t="s">
        <v>611</v>
      </c>
      <c r="B31" s="210">
        <v>0</v>
      </c>
      <c r="D31" t="s">
        <v>122</v>
      </c>
      <c r="E31" s="210">
        <v>0</v>
      </c>
    </row>
    <row r="32" spans="1:5" x14ac:dyDescent="0.35">
      <c r="A32" t="s">
        <v>422</v>
      </c>
      <c r="B32" s="210">
        <v>0</v>
      </c>
      <c r="D32" t="s">
        <v>125</v>
      </c>
      <c r="E32" s="210">
        <v>0</v>
      </c>
    </row>
    <row r="33" spans="1:5" x14ac:dyDescent="0.35">
      <c r="A33" t="s">
        <v>23</v>
      </c>
      <c r="B33" s="210">
        <v>0</v>
      </c>
      <c r="D33" t="s">
        <v>131</v>
      </c>
      <c r="E33" s="210">
        <v>0</v>
      </c>
    </row>
    <row r="34" spans="1:5" x14ac:dyDescent="0.35">
      <c r="A34" t="s">
        <v>895</v>
      </c>
      <c r="B34" s="210">
        <v>0</v>
      </c>
      <c r="D34" t="s">
        <v>1140</v>
      </c>
      <c r="E34" s="210">
        <v>0</v>
      </c>
    </row>
    <row r="35" spans="1:5" x14ac:dyDescent="0.35">
      <c r="A35" t="s">
        <v>25</v>
      </c>
      <c r="B35" s="210">
        <v>0</v>
      </c>
      <c r="D35" t="s">
        <v>647</v>
      </c>
      <c r="E35" s="210">
        <v>0</v>
      </c>
    </row>
    <row r="36" spans="1:5" x14ac:dyDescent="0.35">
      <c r="A36" t="s">
        <v>28</v>
      </c>
      <c r="B36" s="210">
        <v>1</v>
      </c>
      <c r="D36" t="s">
        <v>137</v>
      </c>
      <c r="E36" s="210">
        <v>0</v>
      </c>
    </row>
    <row r="37" spans="1:5" x14ac:dyDescent="0.35">
      <c r="A37" t="s">
        <v>29</v>
      </c>
      <c r="B37" s="210">
        <v>0</v>
      </c>
    </row>
    <row r="38" spans="1:5" x14ac:dyDescent="0.35">
      <c r="A38" t="s">
        <v>30</v>
      </c>
      <c r="B38" s="210">
        <v>0</v>
      </c>
    </row>
    <row r="39" spans="1:5" x14ac:dyDescent="0.35">
      <c r="A39" t="s">
        <v>31</v>
      </c>
      <c r="B39" s="210">
        <v>0</v>
      </c>
    </row>
    <row r="40" spans="1:5" x14ac:dyDescent="0.35">
      <c r="A40" t="s">
        <v>33</v>
      </c>
      <c r="B40" s="210">
        <v>0</v>
      </c>
    </row>
    <row r="41" spans="1:5" x14ac:dyDescent="0.35">
      <c r="A41" t="s">
        <v>158</v>
      </c>
      <c r="B41" s="210">
        <v>0</v>
      </c>
    </row>
    <row r="42" spans="1:5" x14ac:dyDescent="0.35">
      <c r="A42" t="s">
        <v>295</v>
      </c>
      <c r="B42" s="210">
        <v>0</v>
      </c>
    </row>
    <row r="43" spans="1:5" x14ac:dyDescent="0.35">
      <c r="A43" t="s">
        <v>296</v>
      </c>
      <c r="B43" s="210">
        <v>0</v>
      </c>
    </row>
    <row r="44" spans="1:5" x14ac:dyDescent="0.35">
      <c r="A44" t="s">
        <v>35</v>
      </c>
      <c r="B44" s="210">
        <v>0</v>
      </c>
    </row>
    <row r="45" spans="1:5" x14ac:dyDescent="0.35">
      <c r="A45" t="s">
        <v>173</v>
      </c>
      <c r="B45" s="210">
        <v>1</v>
      </c>
    </row>
    <row r="46" spans="1:5" x14ac:dyDescent="0.35">
      <c r="A46" t="s">
        <v>36</v>
      </c>
      <c r="B46" s="210">
        <v>0</v>
      </c>
    </row>
    <row r="47" spans="1:5" x14ac:dyDescent="0.35">
      <c r="A47" t="s">
        <v>37</v>
      </c>
      <c r="B47" s="210">
        <v>0</v>
      </c>
    </row>
    <row r="48" spans="1:5" x14ac:dyDescent="0.35">
      <c r="A48" t="s">
        <v>1026</v>
      </c>
      <c r="B48" s="210">
        <v>0</v>
      </c>
    </row>
    <row r="49" spans="1:2" x14ac:dyDescent="0.35">
      <c r="A49" t="s">
        <v>159</v>
      </c>
      <c r="B49" s="210">
        <v>0</v>
      </c>
    </row>
    <row r="50" spans="1:2" x14ac:dyDescent="0.35">
      <c r="A50" t="s">
        <v>160</v>
      </c>
      <c r="B50" s="210">
        <v>0</v>
      </c>
    </row>
    <row r="51" spans="1:2" x14ac:dyDescent="0.35">
      <c r="A51" t="s">
        <v>1070</v>
      </c>
      <c r="B51" s="210">
        <v>0</v>
      </c>
    </row>
    <row r="52" spans="1:2" x14ac:dyDescent="0.35">
      <c r="A52" t="s">
        <v>38</v>
      </c>
      <c r="B52" s="210">
        <v>0</v>
      </c>
    </row>
    <row r="53" spans="1:2" x14ac:dyDescent="0.35">
      <c r="A53" t="s">
        <v>39</v>
      </c>
      <c r="B53" s="210">
        <v>0</v>
      </c>
    </row>
    <row r="54" spans="1:2" x14ac:dyDescent="0.35">
      <c r="A54" t="s">
        <v>655</v>
      </c>
      <c r="B54" s="210">
        <v>0</v>
      </c>
    </row>
    <row r="55" spans="1:2" x14ac:dyDescent="0.35">
      <c r="A55" t="s">
        <v>40</v>
      </c>
      <c r="B55" s="210">
        <v>0</v>
      </c>
    </row>
    <row r="56" spans="1:2" x14ac:dyDescent="0.35">
      <c r="A56" t="s">
        <v>108</v>
      </c>
      <c r="B56" s="210">
        <v>0</v>
      </c>
    </row>
    <row r="57" spans="1:2" x14ac:dyDescent="0.35">
      <c r="A57" t="s">
        <v>153</v>
      </c>
      <c r="B57" s="210">
        <v>0</v>
      </c>
    </row>
    <row r="58" spans="1:2" x14ac:dyDescent="0.35">
      <c r="A58" t="s">
        <v>648</v>
      </c>
      <c r="B58" s="210">
        <v>0</v>
      </c>
    </row>
    <row r="59" spans="1:2" x14ac:dyDescent="0.35">
      <c r="A59" t="s">
        <v>41</v>
      </c>
      <c r="B59" s="210">
        <v>0</v>
      </c>
    </row>
    <row r="60" spans="1:2" x14ac:dyDescent="0.35">
      <c r="A60" t="s">
        <v>161</v>
      </c>
      <c r="B60" s="210">
        <v>0</v>
      </c>
    </row>
    <row r="61" spans="1:2" x14ac:dyDescent="0.35">
      <c r="A61" t="s">
        <v>110</v>
      </c>
      <c r="B61" s="210">
        <v>0</v>
      </c>
    </row>
    <row r="62" spans="1:2" x14ac:dyDescent="0.35">
      <c r="A62" t="s">
        <v>111</v>
      </c>
      <c r="B62" s="210">
        <v>0</v>
      </c>
    </row>
    <row r="63" spans="1:2" x14ac:dyDescent="0.35">
      <c r="A63" t="s">
        <v>43</v>
      </c>
      <c r="B63" s="210">
        <v>0</v>
      </c>
    </row>
    <row r="64" spans="1:2" x14ac:dyDescent="0.35">
      <c r="A64" t="s">
        <v>45</v>
      </c>
      <c r="B64" s="210">
        <v>0</v>
      </c>
    </row>
    <row r="65" spans="1:2" x14ac:dyDescent="0.35">
      <c r="A65" t="s">
        <v>696</v>
      </c>
      <c r="B65" s="210">
        <v>0</v>
      </c>
    </row>
    <row r="66" spans="1:2" x14ac:dyDescent="0.35">
      <c r="A66" t="s">
        <v>46</v>
      </c>
      <c r="B66" s="210">
        <v>0</v>
      </c>
    </row>
    <row r="67" spans="1:2" x14ac:dyDescent="0.35">
      <c r="A67" t="s">
        <v>47</v>
      </c>
      <c r="B67" s="210">
        <v>0</v>
      </c>
    </row>
    <row r="68" spans="1:2" x14ac:dyDescent="0.35">
      <c r="A68" t="s">
        <v>1169</v>
      </c>
      <c r="B68" s="210">
        <v>0</v>
      </c>
    </row>
    <row r="69" spans="1:2" x14ac:dyDescent="0.35">
      <c r="A69" t="s">
        <v>450</v>
      </c>
      <c r="B69" s="210">
        <v>0</v>
      </c>
    </row>
    <row r="70" spans="1:2" x14ac:dyDescent="0.35">
      <c r="A70" t="s">
        <v>1312</v>
      </c>
      <c r="B70" s="210">
        <v>0</v>
      </c>
    </row>
    <row r="71" spans="1:2" x14ac:dyDescent="0.35">
      <c r="A71" t="s">
        <v>1023</v>
      </c>
      <c r="B71" s="210">
        <v>0</v>
      </c>
    </row>
    <row r="72" spans="1:2" x14ac:dyDescent="0.35">
      <c r="A72" t="s">
        <v>112</v>
      </c>
      <c r="B72" s="210">
        <v>0</v>
      </c>
    </row>
    <row r="73" spans="1:2" x14ac:dyDescent="0.35">
      <c r="A73" t="s">
        <v>140</v>
      </c>
      <c r="B73" s="210">
        <v>0</v>
      </c>
    </row>
    <row r="74" spans="1:2" x14ac:dyDescent="0.35">
      <c r="A74" t="s">
        <v>51</v>
      </c>
      <c r="B74" s="210">
        <v>0</v>
      </c>
    </row>
    <row r="75" spans="1:2" x14ac:dyDescent="0.35">
      <c r="A75" t="s">
        <v>52</v>
      </c>
      <c r="B75" s="210">
        <v>1</v>
      </c>
    </row>
    <row r="76" spans="1:2" x14ac:dyDescent="0.35">
      <c r="A76" t="s">
        <v>116</v>
      </c>
      <c r="B76" s="210">
        <v>0</v>
      </c>
    </row>
    <row r="77" spans="1:2" x14ac:dyDescent="0.35">
      <c r="A77" t="s">
        <v>53</v>
      </c>
      <c r="B77" s="210">
        <v>0</v>
      </c>
    </row>
    <row r="78" spans="1:2" x14ac:dyDescent="0.35">
      <c r="A78" t="s">
        <v>864</v>
      </c>
      <c r="B78" s="210">
        <v>0</v>
      </c>
    </row>
    <row r="79" spans="1:2" x14ac:dyDescent="0.35">
      <c r="A79" t="s">
        <v>54</v>
      </c>
      <c r="B79" s="210">
        <v>0</v>
      </c>
    </row>
    <row r="80" spans="1:2" x14ac:dyDescent="0.35">
      <c r="A80" t="s">
        <v>55</v>
      </c>
      <c r="B80" s="210">
        <v>0</v>
      </c>
    </row>
    <row r="81" spans="1:2" x14ac:dyDescent="0.35">
      <c r="A81" t="s">
        <v>56</v>
      </c>
      <c r="B81" s="210">
        <v>0</v>
      </c>
    </row>
    <row r="82" spans="1:2" x14ac:dyDescent="0.35">
      <c r="A82" t="s">
        <v>4</v>
      </c>
      <c r="B82" s="210">
        <v>1</v>
      </c>
    </row>
    <row r="83" spans="1:2" x14ac:dyDescent="0.35">
      <c r="A83" t="s">
        <v>698</v>
      </c>
      <c r="B83" s="210">
        <v>0</v>
      </c>
    </row>
    <row r="84" spans="1:2" x14ac:dyDescent="0.35">
      <c r="A84" t="s">
        <v>691</v>
      </c>
      <c r="B84" s="210">
        <v>0</v>
      </c>
    </row>
    <row r="85" spans="1:2" x14ac:dyDescent="0.35">
      <c r="A85" t="s">
        <v>1068</v>
      </c>
      <c r="B85" s="210">
        <v>0</v>
      </c>
    </row>
    <row r="86" spans="1:2" x14ac:dyDescent="0.35">
      <c r="A86" t="s">
        <v>1313</v>
      </c>
      <c r="B86" s="210">
        <v>0</v>
      </c>
    </row>
    <row r="87" spans="1:2" x14ac:dyDescent="0.35">
      <c r="A87" t="s">
        <v>894</v>
      </c>
      <c r="B87" s="210">
        <v>0</v>
      </c>
    </row>
    <row r="88" spans="1:2" x14ac:dyDescent="0.35">
      <c r="A88" t="s">
        <v>58</v>
      </c>
      <c r="B88" s="210">
        <v>0</v>
      </c>
    </row>
    <row r="89" spans="1:2" x14ac:dyDescent="0.35">
      <c r="A89" t="s">
        <v>60</v>
      </c>
      <c r="B89" s="210">
        <v>0</v>
      </c>
    </row>
    <row r="90" spans="1:2" x14ac:dyDescent="0.35">
      <c r="A90" t="s">
        <v>61</v>
      </c>
      <c r="B90" s="210">
        <v>0</v>
      </c>
    </row>
    <row r="91" spans="1:2" x14ac:dyDescent="0.35">
      <c r="A91" t="s">
        <v>62</v>
      </c>
      <c r="B91" s="210">
        <v>0</v>
      </c>
    </row>
    <row r="92" spans="1:2" x14ac:dyDescent="0.35">
      <c r="A92" t="s">
        <v>1314</v>
      </c>
      <c r="B92" s="210">
        <v>0</v>
      </c>
    </row>
    <row r="93" spans="1:2" x14ac:dyDescent="0.35">
      <c r="A93" t="s">
        <v>259</v>
      </c>
      <c r="B93" s="210">
        <v>0</v>
      </c>
    </row>
    <row r="94" spans="1:2" x14ac:dyDescent="0.35">
      <c r="A94" t="s">
        <v>163</v>
      </c>
      <c r="B94" s="210">
        <v>0</v>
      </c>
    </row>
    <row r="95" spans="1:2" x14ac:dyDescent="0.35">
      <c r="A95" t="s">
        <v>63</v>
      </c>
      <c r="B95" s="210">
        <v>0</v>
      </c>
    </row>
    <row r="96" spans="1:2" x14ac:dyDescent="0.35">
      <c r="A96" t="s">
        <v>64</v>
      </c>
      <c r="B96" s="210">
        <v>0</v>
      </c>
    </row>
    <row r="97" spans="1:2" x14ac:dyDescent="0.35">
      <c r="A97" t="s">
        <v>653</v>
      </c>
      <c r="B97" s="210">
        <v>0</v>
      </c>
    </row>
    <row r="98" spans="1:2" x14ac:dyDescent="0.35">
      <c r="A98" t="s">
        <v>1315</v>
      </c>
      <c r="B98" s="210">
        <v>0</v>
      </c>
    </row>
    <row r="99" spans="1:2" x14ac:dyDescent="0.35">
      <c r="A99" t="s">
        <v>126</v>
      </c>
      <c r="B99" s="210">
        <v>0</v>
      </c>
    </row>
    <row r="100" spans="1:2" x14ac:dyDescent="0.35">
      <c r="A100" t="s">
        <v>563</v>
      </c>
      <c r="B100" s="210">
        <v>0</v>
      </c>
    </row>
    <row r="101" spans="1:2" x14ac:dyDescent="0.35">
      <c r="A101" t="s">
        <v>955</v>
      </c>
      <c r="B101" s="210">
        <v>0</v>
      </c>
    </row>
    <row r="102" spans="1:2" x14ac:dyDescent="0.35">
      <c r="A102" t="s">
        <v>1311</v>
      </c>
      <c r="B102" s="210">
        <v>0</v>
      </c>
    </row>
    <row r="103" spans="1:2" x14ac:dyDescent="0.35">
      <c r="A103" t="s">
        <v>66</v>
      </c>
      <c r="B103" s="210">
        <v>0</v>
      </c>
    </row>
    <row r="104" spans="1:2" x14ac:dyDescent="0.35">
      <c r="A104" t="s">
        <v>164</v>
      </c>
      <c r="B104" s="210">
        <v>0</v>
      </c>
    </row>
    <row r="105" spans="1:2" x14ac:dyDescent="0.35">
      <c r="A105" t="s">
        <v>239</v>
      </c>
      <c r="B105" s="210">
        <v>0</v>
      </c>
    </row>
    <row r="106" spans="1:2" x14ac:dyDescent="0.35">
      <c r="A106" t="s">
        <v>143</v>
      </c>
      <c r="B106" s="210">
        <v>0</v>
      </c>
    </row>
    <row r="107" spans="1:2" x14ac:dyDescent="0.35">
      <c r="A107" t="s">
        <v>69</v>
      </c>
      <c r="B107" s="210">
        <v>0</v>
      </c>
    </row>
    <row r="108" spans="1:2" x14ac:dyDescent="0.35">
      <c r="A108" t="s">
        <v>70</v>
      </c>
      <c r="B108" s="210">
        <v>0</v>
      </c>
    </row>
    <row r="109" spans="1:2" x14ac:dyDescent="0.35">
      <c r="A109" t="s">
        <v>141</v>
      </c>
      <c r="B109" s="210">
        <v>0</v>
      </c>
    </row>
    <row r="110" spans="1:2" x14ac:dyDescent="0.35">
      <c r="A110" t="s">
        <v>71</v>
      </c>
      <c r="B110" s="210">
        <v>0</v>
      </c>
    </row>
    <row r="111" spans="1:2" x14ac:dyDescent="0.35">
      <c r="A111" t="s">
        <v>204</v>
      </c>
      <c r="B111" s="210">
        <v>0</v>
      </c>
    </row>
    <row r="112" spans="1:2" x14ac:dyDescent="0.35">
      <c r="A112" t="s">
        <v>133</v>
      </c>
      <c r="B112" s="210">
        <v>0</v>
      </c>
    </row>
    <row r="113" spans="1:2" x14ac:dyDescent="0.35">
      <c r="A113" t="s">
        <v>72</v>
      </c>
      <c r="B113" s="210">
        <v>0</v>
      </c>
    </row>
    <row r="114" spans="1:2" x14ac:dyDescent="0.35">
      <c r="A114" t="s">
        <v>240</v>
      </c>
      <c r="B114" s="210">
        <v>0</v>
      </c>
    </row>
    <row r="115" spans="1:2" x14ac:dyDescent="0.35">
      <c r="A115" t="s">
        <v>74</v>
      </c>
      <c r="B115" s="210">
        <v>0</v>
      </c>
    </row>
    <row r="116" spans="1:2" x14ac:dyDescent="0.35">
      <c r="A116" t="s">
        <v>75</v>
      </c>
      <c r="B116" s="210">
        <v>0</v>
      </c>
    </row>
    <row r="117" spans="1:2" x14ac:dyDescent="0.35">
      <c r="A117" t="s">
        <v>76</v>
      </c>
      <c r="B117" s="210">
        <v>0</v>
      </c>
    </row>
    <row r="118" spans="1:2" x14ac:dyDescent="0.35">
      <c r="A118" t="s">
        <v>77</v>
      </c>
      <c r="B118" s="210">
        <v>0</v>
      </c>
    </row>
    <row r="119" spans="1:2" x14ac:dyDescent="0.35">
      <c r="A119" t="s">
        <v>79</v>
      </c>
      <c r="B119" s="210">
        <v>0</v>
      </c>
    </row>
    <row r="120" spans="1:2" x14ac:dyDescent="0.35">
      <c r="A120" t="s">
        <v>135</v>
      </c>
      <c r="B120" s="210">
        <v>0</v>
      </c>
    </row>
    <row r="121" spans="1:2" x14ac:dyDescent="0.35">
      <c r="A121" t="s">
        <v>136</v>
      </c>
      <c r="B121" s="210">
        <v>0</v>
      </c>
    </row>
    <row r="122" spans="1:2" x14ac:dyDescent="0.35">
      <c r="A122" t="s">
        <v>144</v>
      </c>
      <c r="B122" s="210">
        <v>0</v>
      </c>
    </row>
    <row r="123" spans="1:2" x14ac:dyDescent="0.35">
      <c r="A123" t="s">
        <v>80</v>
      </c>
      <c r="B123" s="210">
        <v>0</v>
      </c>
    </row>
    <row r="124" spans="1:2" x14ac:dyDescent="0.35">
      <c r="A124" t="s">
        <v>81</v>
      </c>
      <c r="B124" s="210">
        <v>0</v>
      </c>
    </row>
    <row r="125" spans="1:2" x14ac:dyDescent="0.35">
      <c r="A125" t="s">
        <v>82</v>
      </c>
      <c r="B125" s="210">
        <v>0</v>
      </c>
    </row>
    <row r="126" spans="1:2" x14ac:dyDescent="0.35">
      <c r="A126" t="s">
        <v>288</v>
      </c>
      <c r="B126" s="210">
        <v>0</v>
      </c>
    </row>
    <row r="127" spans="1:2" x14ac:dyDescent="0.35">
      <c r="A127" t="s">
        <v>84</v>
      </c>
      <c r="B127" s="210">
        <v>0</v>
      </c>
    </row>
    <row r="128" spans="1:2" x14ac:dyDescent="0.35">
      <c r="A128" t="s">
        <v>703</v>
      </c>
      <c r="B128" s="210">
        <v>0</v>
      </c>
    </row>
    <row r="129" spans="1:2" x14ac:dyDescent="0.35">
      <c r="A129" t="s">
        <v>145</v>
      </c>
      <c r="B129" s="210">
        <v>0</v>
      </c>
    </row>
  </sheetData>
  <printOptions horizontalCentered="1"/>
  <pageMargins left="0.25" right="0.25" top="0.25" bottom="0.25" header="0" footer="0"/>
  <pageSetup scale="61" fitToWidth="0"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7017-B596-40FA-8DDA-DBD6BF7454D0}">
  <dimension ref="A1:E3"/>
  <sheetViews>
    <sheetView workbookViewId="0"/>
  </sheetViews>
  <sheetFormatPr defaultRowHeight="14.5" x14ac:dyDescent="0.35"/>
  <sheetData>
    <row r="1" spans="1:5" x14ac:dyDescent="0.35">
      <c r="A1">
        <f>SUM(,)</f>
        <v>0</v>
      </c>
      <c r="B1" t="e" cm="1" vm="1">
        <f t="array" aca="1" ref="B1" ca="1">{1,2;3,4}</f>
        <v>#VALUE!</v>
      </c>
      <c r="C1">
        <f>LEN("abc")</f>
        <v>3</v>
      </c>
      <c r="D1">
        <f>SUM(1)</f>
        <v>1</v>
      </c>
      <c r="E1">
        <f>1.5</f>
        <v>1.5</v>
      </c>
    </row>
    <row r="2" spans="1:5" x14ac:dyDescent="0.35">
      <c r="A2" s="209">
        <v>37623</v>
      </c>
    </row>
    <row r="3" spans="1:5" x14ac:dyDescent="0.35">
      <c r="A3" t="str">
        <f>DOLLAR(1,0)</f>
        <v>$1</v>
      </c>
      <c r="B3" t="str">
        <f>ADDRESS(1,1,2,0)</f>
        <v>R1C[1]</v>
      </c>
      <c r="C3" t="str">
        <f>FIXED(1E+21, 0, FALSE)</f>
        <v>1,000,000,000,000,000,000,000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AFEJSONBlob>
</file>

<file path=customXml/item2.xml>��
</file>

<file path=customXml/itemProps1.xml><?xml version="1.0" encoding="utf-8"?>
<ds:datastoreItem xmlns:ds="http://schemas.openxmlformats.org/officeDocument/2006/customXml" ds:itemID="{CBAF1362-DC04-4BE8-A366-D532966507F4}">
  <ds:schemaRefs>
    <ds:schemaRef ds:uri="http://schemas.advancedformulaenvironment.officeapps.live.com/afejsonblob/1.0"/>
  </ds:schemaRefs>
</ds:datastoreItem>
</file>

<file path=customXml/itemProps2.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2023-03-01T13:43:43Z</dcterms:modified>
</cp:coreProperties>
</file>